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omments3.xml" ContentType="application/vnd.openxmlformats-officedocument.spreadsheetml.comments+xml"/>
  <Override PartName="/xl/drawings/drawing9.xml" ContentType="application/vnd.openxmlformats-officedocument.drawing+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omments4.xml" ContentType="application/vnd.openxmlformats-officedocument.spreadsheetml.comments+xml"/>
  <Override PartName="/xl/drawings/drawing10.xml" ContentType="application/vnd.openxmlformats-officedocument.drawing+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omments5.xml" ContentType="application/vnd.openxmlformats-officedocument.spreadsheetml.comments+xml"/>
  <Override PartName="/xl/drawings/drawing11.xml" ContentType="application/vnd.openxmlformats-officedocument.drawing+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omments6.xml" ContentType="application/vnd.openxmlformats-officedocument.spreadsheetml.comments+xml"/>
  <Override PartName="/xl/drawings/drawing12.xml" ContentType="application/vnd.openxmlformats-officedocument.drawing+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omments7.xml" ContentType="application/vnd.openxmlformats-officedocument.spreadsheetml.comments+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comments9.xml" ContentType="application/vnd.openxmlformats-officedocument.spreadsheetml.comments+xml"/>
  <Override PartName="/xl/drawings/drawing15.xml" ContentType="application/vnd.openxmlformats-officedocument.drawing+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omments10.xml" ContentType="application/vnd.openxmlformats-officedocument.spreadsheetml.comments+xml"/>
  <Override PartName="/xl/drawings/drawing16.xml" ContentType="application/vnd.openxmlformats-officedocument.drawing+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omments11.xml" ContentType="application/vnd.openxmlformats-officedocument.spreadsheetml.comments+xml"/>
  <Override PartName="/xl/drawings/drawing17.xml" ContentType="application/vnd.openxmlformats-officedocument.drawing+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omments12.xml" ContentType="application/vnd.openxmlformats-officedocument.spreadsheetml.comments+xml"/>
  <Override PartName="/xl/drawings/drawing18.xml" ContentType="application/vnd.openxmlformats-officedocument.drawing+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omments13.xml" ContentType="application/vnd.openxmlformats-officedocument.spreadsheetml.comments+xml"/>
  <Override PartName="/xl/drawings/drawing19.xml" ContentType="application/vnd.openxmlformats-officedocument.drawing+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omments14.xml" ContentType="application/vnd.openxmlformats-officedocument.spreadsheetml.comments+xml"/>
  <Override PartName="/xl/drawings/drawing20.xml" ContentType="application/vnd.openxmlformats-officedocument.drawing+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omments15.xml" ContentType="application/vnd.openxmlformats-officedocument.spreadsheetml.comments+xml"/>
  <Override PartName="/xl/drawings/drawing21.xml" ContentType="application/vnd.openxmlformats-officedocument.drawing+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omments16.xml" ContentType="application/vnd.openxmlformats-officedocument.spreadsheetml.comments+xml"/>
  <Override PartName="/xl/drawings/drawing22.xml" ContentType="application/vnd.openxmlformats-officedocument.drawing+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omments17.xml" ContentType="application/vnd.openxmlformats-officedocument.spreadsheetml.comments+xml"/>
  <Override PartName="/xl/drawings/drawing23.xml" ContentType="application/vnd.openxmlformats-officedocument.drawing+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omments18.xml" ContentType="application/vnd.openxmlformats-officedocument.spreadsheetml.comments+xml"/>
  <Override PartName="/xl/drawings/drawing24.xml" ContentType="application/vnd.openxmlformats-officedocument.drawing+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omments19.xml" ContentType="application/vnd.openxmlformats-officedocument.spreadsheetml.comments+xml"/>
  <Override PartName="/xl/drawings/drawing25.xml" ContentType="application/vnd.openxmlformats-officedocument.drawing+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omments20.xml" ContentType="application/vnd.openxmlformats-officedocument.spreadsheetml.comments+xml"/>
  <Override PartName="/xl/drawings/drawing26.xml" ContentType="application/vnd.openxmlformats-officedocument.drawing+xml"/>
  <Override PartName="/xl/comments21.xml" ContentType="application/vnd.openxmlformats-officedocument.spreadsheetml.comments+xml"/>
  <Override PartName="/xl/drawings/drawing27.xml" ContentType="application/vnd.openxmlformats-officedocument.drawing+xml"/>
  <Override PartName="/xl/comments22.xml" ContentType="application/vnd.openxmlformats-officedocument.spreadsheetml.comments+xml"/>
  <Override PartName="/xl/drawings/drawing28.xml" ContentType="application/vnd.openxmlformats-officedocument.drawing+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omments23.xml" ContentType="application/vnd.openxmlformats-officedocument.spreadsheetml.comments+xml"/>
  <Override PartName="/xl/drawings/drawing29.xml" ContentType="application/vnd.openxmlformats-officedocument.drawing+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omments24.xml" ContentType="application/vnd.openxmlformats-officedocument.spreadsheetml.comments+xml"/>
  <Override PartName="/xl/drawings/drawing30.xml" ContentType="application/vnd.openxmlformats-officedocument.drawing+xml"/>
  <Override PartName="/xl/comments25.xml" ContentType="application/vnd.openxmlformats-officedocument.spreadsheetml.comments+xml"/>
  <Override PartName="/xl/drawings/drawing31.xml" ContentType="application/vnd.openxmlformats-officedocument.drawing+xml"/>
  <Override PartName="/xl/comments26.xml" ContentType="application/vnd.openxmlformats-officedocument.spreadsheetml.comments+xml"/>
  <Override PartName="/xl/drawings/drawing32.xml" ContentType="application/vnd.openxmlformats-officedocument.drawing+xml"/>
  <Override PartName="/xl/comments27.xml" ContentType="application/vnd.openxmlformats-officedocument.spreadsheetml.comments+xml"/>
  <Override PartName="/xl/drawings/drawing33.xml" ContentType="application/vnd.openxmlformats-officedocument.drawing+xml"/>
  <Override PartName="/xl/comments28.xml" ContentType="application/vnd.openxmlformats-officedocument.spreadsheetml.comments+xml"/>
  <Override PartName="/xl/drawings/drawing34.xml" ContentType="application/vnd.openxmlformats-officedocument.drawing+xml"/>
  <Override PartName="/xl/drawings/drawing35.xml" ContentType="application/vnd.openxmlformats-officedocument.drawing+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omments2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24226"/>
  <mc:AlternateContent xmlns:mc="http://schemas.openxmlformats.org/markup-compatibility/2006">
    <mc:Choice Requires="x15">
      <x15ac:absPath xmlns:x15ac="http://schemas.microsoft.com/office/spreadsheetml/2010/11/ac" url="C:\Users\r-matsuyama\Desktop\20250401新様式\"/>
    </mc:Choice>
  </mc:AlternateContent>
  <xr:revisionPtr revIDLastSave="0" documentId="8_{3289D0BA-2552-4F31-8D25-67A94158CBF7}" xr6:coauthVersionLast="47" xr6:coauthVersionMax="47" xr10:uidLastSave="{00000000-0000-0000-0000-000000000000}"/>
  <bookViews>
    <workbookView xWindow="-120" yWindow="-120" windowWidth="29040" windowHeight="15720" tabRatio="863" firstSheet="8" activeTab="9" xr2:uid="{00000000-000D-0000-FFFF-FFFF00000000}"/>
  </bookViews>
  <sheets>
    <sheet name="dSHEET" sheetId="1" state="veryHidden" r:id="rId1"/>
    <sheet name="dSTART" sheetId="2" state="veryHidden" r:id="rId2"/>
    <sheet name="dAName" sheetId="90" state="veryHidden" r:id="rId3"/>
    <sheet name="DATA" sheetId="3" state="veryHidden" r:id="rId4"/>
    <sheet name="cst_DATA" sheetId="4" state="veryHidden" r:id="rId5"/>
    <sheet name="項目リスト" sheetId="5" state="veryHidden" r:id="rId6"/>
    <sheet name="用途の区分" sheetId="6" state="veryHidden" r:id="rId7"/>
    <sheet name="リスト" sheetId="7" state="veryHidden" r:id="rId8"/>
    <sheet name="入力のルール" sheetId="96" r:id="rId9"/>
    <sheet name="現地調査票_2504" sheetId="108" r:id="rId10"/>
    <sheet name="現地調査票の書き方チェックポイント" sheetId="109" r:id="rId11"/>
    <sheet name="入力のルール_一括" sheetId="66" state="veryHidden" r:id="rId12"/>
    <sheet name="目次・入力シート" sheetId="67" state="veryHidden" r:id="rId13"/>
    <sheet name="リスト_2" sheetId="98" state="hidden" r:id="rId14"/>
    <sheet name="リスト_2_一括" sheetId="68" state="veryHidden" r:id="rId15"/>
    <sheet name="提出書類一覧" sheetId="69" state="veryHidden" r:id="rId16"/>
    <sheet name="郵送申請_確認申請・適合証明設計検査" sheetId="70" state="veryHidden" r:id="rId17"/>
    <sheet name="郵送申請_計画変更" sheetId="71" state="veryHidden" r:id="rId18"/>
    <sheet name="事前協議" sheetId="72" state="veryHidden" r:id="rId19"/>
    <sheet name="現地調査票_一括" sheetId="102" state="veryHidden" r:id="rId20"/>
    <sheet name="委任状" sheetId="74" state="veryHidden" r:id="rId21"/>
    <sheet name="工事届" sheetId="91" state="hidden" r:id="rId22"/>
    <sheet name="工事届_一括" sheetId="97" state="veryHidden" r:id="rId23"/>
    <sheet name="建築工事届_別記第40号様式" sheetId="107" state="hidden" r:id="rId24"/>
    <sheet name="注意欄再掲_参照用" sheetId="104" state="hidden" r:id="rId25"/>
    <sheet name="追加記入欄" sheetId="105" state="hidden" r:id="rId26"/>
    <sheet name="免除申請_確認・計変" sheetId="76" state="veryHidden" r:id="rId27"/>
    <sheet name="既存不適格調書" sheetId="77" state="veryHidden" r:id="rId28"/>
    <sheet name="現況の調査書" sheetId="78" state="veryHidden" r:id="rId29"/>
    <sheet name="既存不適格法チェックリスト" sheetId="79" state="veryHidden" r:id="rId30"/>
    <sheet name="郵送申請_完了" sheetId="80" state="veryHidden" r:id="rId31"/>
    <sheet name="検査予約票" sheetId="100" state="veryHidden" r:id="rId32"/>
    <sheet name="検査予約票_一括" sheetId="81" state="veryHidden" r:id="rId33"/>
    <sheet name="完了検査申請書" sheetId="82" state="veryHidden" r:id="rId34"/>
    <sheet name="免除申請_完了" sheetId="83" state="veryHidden" r:id="rId35"/>
    <sheet name="確認申請取下届" sheetId="84" state="veryHidden" r:id="rId36"/>
    <sheet name="確認申請取下届_一括" sheetId="99" state="veryHidden" r:id="rId37"/>
    <sheet name="記載事項変更等届" sheetId="85" state="veryHidden" r:id="rId38"/>
    <sheet name="記載事項変更等届_一括" sheetId="92" state="veryHidden" r:id="rId39"/>
    <sheet name="工事取りやめ届" sheetId="93" state="veryHidden" r:id="rId40"/>
    <sheet name="工事取りやめ届_一括" sheetId="86" state="veryHidden" r:id="rId41"/>
    <sheet name="完了検査申請取下届" sheetId="87" state="veryHidden" r:id="rId42"/>
    <sheet name="完了検査申請取下届_一括" sheetId="94" state="veryHidden" r:id="rId43"/>
    <sheet name="証明願" sheetId="88" state="veryHidden" r:id="rId44"/>
    <sheet name="再交付申請書" sheetId="89" state="veryHidden" r:id="rId45"/>
  </sheets>
  <definedNames>
    <definedName name="__IntlFixup" hidden="1">TRUE</definedName>
    <definedName name="__IntlFixupTable" localSheetId="23" hidden="1">#REF!</definedName>
    <definedName name="__IntlFixupTable" localSheetId="9" hidden="1">#REF!</definedName>
    <definedName name="__IntlFixupTable" localSheetId="19" hidden="1">#REF!</definedName>
    <definedName name="__IntlFixupTable" hidden="1">#REF!</definedName>
    <definedName name="_xlnm._FilterDatabase" localSheetId="23" hidden="1">建築工事届_別記第40号様式!#REF!</definedName>
    <definedName name="_xlnm._FilterDatabase" localSheetId="24" hidden="1">注意欄再掲_参照用!#REF!</definedName>
    <definedName name="_xlnm._FilterDatabase" localSheetId="25" hidden="1">追加記入欄!#REF!</definedName>
    <definedName name="_IntlFixup2Table" hidden="1">#REF!</definedName>
    <definedName name="_Order1" hidden="1">255</definedName>
    <definedName name="_output_sheetname">DATA!$D$9</definedName>
    <definedName name="_output_title">DATA!$D$7</definedName>
    <definedName name="_入力の順番">検査予約票!$N$25,検査予約票!$N$25,検査予約票!$B$26,検査予約票!$F$26,検査予約票!$H$26,検査予約票!$N$26,検査予約票!$B$27,検査予約票!$D$28,検査予約票!$D$29,検査予約票!$D$30,検査予約票!$F$30,検査予約票!$I$30,検査予約票!$C$33,検査予約票!$C$34,検査予約票!$H$34,検査予約票!$L$34,検査予約票!$C$35,検査予約票!$H$35,検査予約票!$L$35,検査予約票!$C$36,検査予約票!$B$25</definedName>
    <definedName name="AAA_01" localSheetId="23" hidden="1">#REF!</definedName>
    <definedName name="AAA_01" localSheetId="9" hidden="1">#REF!</definedName>
    <definedName name="AAA_01" localSheetId="19" hidden="1">#REF!</definedName>
    <definedName name="AAA_01" hidden="1">#REF!</definedName>
    <definedName name="aaaaa" hidden="1">#REF!</definedName>
    <definedName name="AAAAA2" hidden="1">#REF!</definedName>
    <definedName name="AAAAA3" hidden="1">#REF!</definedName>
    <definedName name="AAAAA4" hidden="1">#REF!</definedName>
    <definedName name="AAAAA5" hidden="1">#REF!</definedName>
    <definedName name="AAAAA6" hidden="1">#REF!</definedName>
    <definedName name="AAAAA7" hidden="1">#REF!</definedName>
    <definedName name="AAAAA8" hidden="1">#REF!</definedName>
    <definedName name="AAAAA9" hidden="1">#REF!</definedName>
    <definedName name="AAAAB" hidden="1">#REF!</definedName>
    <definedName name="BBBBB1" hidden="1">#REF!</definedName>
    <definedName name="BBBBB2" hidden="1">#REF!</definedName>
    <definedName name="chk_INTER_state_in_final">DATA!$F$28</definedName>
    <definedName name="chk_INTER1_state_in_conf">DATA!$F$25</definedName>
    <definedName name="chk_INTER2_state_in_conf">DATA!$F$26</definedName>
    <definedName name="chk_INTER3_state_in_conf">DATA!$F$27</definedName>
    <definedName name="chk_JOB_KIND_kakunin">DATA!$F$24</definedName>
    <definedName name="cls_JOB_KIND_base_point">cst_DATA!$I$23</definedName>
    <definedName name="cls_JOB_KIND_erea">cst_DATA!$H$24:$H$29</definedName>
    <definedName name="cls_JOB_SET_KIND_base_point">cst_DATA!$I$4</definedName>
    <definedName name="cls_JOB_SET_KIND_erea">cst_DATA!$H$5:$H$9</definedName>
    <definedName name="cls_TARGET_KIND_base_point">cst_DATA!$I$13</definedName>
    <definedName name="cls_TARGET_KIND_erea">cst_DATA!$H$14:$H$19</definedName>
    <definedName name="cst__output_sheetname">DATA!$F$9</definedName>
    <definedName name="cst__output_title">DATA!$F$7</definedName>
    <definedName name="cst_ISSUE_DATE_select">DATA!$F$30</definedName>
    <definedName name="cst_ISSUE_KOUFU_NAME_select">DATA!$F$62</definedName>
    <definedName name="cst_ISSUE_NO_select">DATA!$F$29</definedName>
    <definedName name="cst_koujikikan_month">DATA!$F$1144</definedName>
    <definedName name="cst_koujikikan_year">DATA!$F$1143</definedName>
    <definedName name="cst_Pre_Corp__SHINSEI">dAName!$F$18</definedName>
    <definedName name="cst_Pre_Daihyou__SHINSEI">dAName!$G$18</definedName>
    <definedName name="cst_shinsei_build_p6_01_PAGE6_KOUZOU_KEISAN_KIND__002">DATA!$F$50</definedName>
    <definedName name="cst_shinsei_build_p6_01_PAGE6_KOUZOU_KEISAN_KIND__004">DATA!$F$49</definedName>
    <definedName name="cst_shinsei_build_p6_01_PAGE6_KOUZOU_KEISAN_KIND__005">DATA!$F$48</definedName>
    <definedName name="cst_shinsei_build_YOUTO">DATA!$F$1326</definedName>
    <definedName name="cst_shinsei_HIKIUKE_DATE">DATA!$F$38</definedName>
    <definedName name="cst_shinsei_ISSUE_DATE">DATA!$F$43</definedName>
    <definedName name="cst_shinsei_ISSUE_KOUFU_NAME">DATA!$F$45</definedName>
    <definedName name="cst_shinsei_ISSUE_NO">DATA!$F$40</definedName>
    <definedName name="cst_shinsei_KAKU_SUMI_NO">DATA!$F$41</definedName>
    <definedName name="cst_shinsei_KAKUNIN_ISSUE_NO">DATA!$F$60</definedName>
    <definedName name="cst_shinsei_KAKUNIN_KOUFU_DATE">DATA!$F$63</definedName>
    <definedName name="cst_shinsei_PROVO_DATE">DATA!$F$32</definedName>
    <definedName name="cst_shinsei_PROVO_NO">DATA!$F$33</definedName>
    <definedName name="cst_shinsei_UKETUKE_NO">DATA!$F$36</definedName>
    <definedName name="cst_shinsei_UNIT_COUNT">DATA!$F$965</definedName>
    <definedName name="cst_wsjob_JOB_INPUT_VERSION">DATA!$F$21</definedName>
    <definedName name="cst_wsjob_JOB_KIND">DATA!$F$17</definedName>
    <definedName name="cst_wsjob_JOB_KIND_final_box">DATA!$F$20</definedName>
    <definedName name="cst_wsjob_JOB_KIND_inter_box">DATA!$F$19</definedName>
    <definedName name="cst_wsjob_JOB_KIND_kakunin_box">DATA!$F$18</definedName>
    <definedName name="cst_wsjob_JOB_SET_KIND">DATA!$F$12</definedName>
    <definedName name="cst_wsjob_KENTIKUBUTU_box">DATA!$F$14</definedName>
    <definedName name="cst_wsjob_KOUSAKUBUTU_box">DATA!$F$16</definedName>
    <definedName name="cst_wsjob_SYOUKOUKI_box">DATA!$F$15</definedName>
    <definedName name="cst_wsjob_TARGET_KIND">DATA!$F$13</definedName>
    <definedName name="cst_wsjob_TARGET_KIND__label">DATA!$F$11</definedName>
    <definedName name="cst_wskakunin__bouka">DATA!$F$919</definedName>
    <definedName name="cst_wskakunin__kouji">DATA!$F$967</definedName>
    <definedName name="cst_wskakunin__kuiki">DATA!$F$910</definedName>
    <definedName name="cst_wskakunin__kuiki_box">DATA!$F$911</definedName>
    <definedName name="cst_wskakunin__tosi_kuiki">DATA!$F$913</definedName>
    <definedName name="cst_wskakunin_20kouzou101_KOUZOUSEKKEI_KOUFU_NO">DATA!$F$482</definedName>
    <definedName name="cst_wskakunin_20kouzou101_NAME">DATA!$F$481</definedName>
    <definedName name="cst_wskakunin_20kouzou102_KOUZOUSEKKEI_KOUFU_NO">DATA!$F$484</definedName>
    <definedName name="cst_wskakunin_20kouzou102_NAME">DATA!$F$483</definedName>
    <definedName name="cst_wskakunin_20kouzou103_KOUZOUSEKKEI_KOUFU_NO">DATA!$F$486</definedName>
    <definedName name="cst_wskakunin_20kouzou103_NAME">DATA!$F$485</definedName>
    <definedName name="cst_wskakunin_20kouzou104_KOUZOUSEKKEI_KOUFU_NO">DATA!$F$488</definedName>
    <definedName name="cst_wskakunin_20kouzou104_NAME">DATA!$F$487</definedName>
    <definedName name="cst_wskakunin_20kouzou105_KOUZOUSEKKEI_KOUFU_NO">DATA!$F$490</definedName>
    <definedName name="cst_wskakunin_20kouzou105_NAME">DATA!$F$489</definedName>
    <definedName name="cst_wskakunin_20kouzou301_KOUZOUSEKKEI_KOUFU_NO">DATA!$F$494</definedName>
    <definedName name="cst_wskakunin_20kouzou301_NAME">DATA!$F$493</definedName>
    <definedName name="cst_wskakunin_20kouzou302_KOUZOUSEKKEI_KOUFU_NO">DATA!$F$496</definedName>
    <definedName name="cst_wskakunin_20kouzou302_NAME">DATA!$F$495</definedName>
    <definedName name="cst_wskakunin_20kouzou303_KOUZOUSEKKEI_KOUFU_NO">DATA!$F$498</definedName>
    <definedName name="cst_wskakunin_20kouzou303_NAME">DATA!$F$497</definedName>
    <definedName name="cst_wskakunin_20kouzou304_KOUZOUSEKKEI_KOUFU_NO">DATA!$F$500</definedName>
    <definedName name="cst_wskakunin_20kouzou304_NAME">DATA!$F$499</definedName>
    <definedName name="cst_wskakunin_20kouzou305_KOUZOUSEKKEI_KOUFU_NO">DATA!$F$502</definedName>
    <definedName name="cst_wskakunin_20kouzou305_NAME">DATA!$F$501</definedName>
    <definedName name="cst_wskakunin_20setubi101_NAME">DATA!$F$505</definedName>
    <definedName name="cst_wskakunin_20setubi101_SETUBISEKKEI_KOUFU_NO">DATA!$F$506</definedName>
    <definedName name="cst_wskakunin_20setubi102_NAME">DATA!$F$507</definedName>
    <definedName name="cst_wskakunin_20setubi102_SETUBISEKKEI_KOUFU_NO">DATA!$F$508</definedName>
    <definedName name="cst_wskakunin_20setubi103_NAME">DATA!$F$509</definedName>
    <definedName name="cst_wskakunin_20setubi103_SETUBISEKKEI_KOUFU_NO">DATA!$F$510</definedName>
    <definedName name="cst_wskakunin_20setubi104_NAME">DATA!$F$511</definedName>
    <definedName name="cst_wskakunin_20setubi104_SETUBISEKKEI_KOUFU_NO">DATA!$F$512</definedName>
    <definedName name="cst_wskakunin_20setubi105_NAME">DATA!$F$513</definedName>
    <definedName name="cst_wskakunin_20setubi105_SETUBISEKKEI_KOUFU_NO">DATA!$F$514</definedName>
    <definedName name="cst_wskakunin_20setubi301_NAME">DATA!$F$517</definedName>
    <definedName name="cst_wskakunin_20setubi301_SETUBISEKKEI_KOUFU_NO">DATA!$F$518</definedName>
    <definedName name="cst_wskakunin_20setubi302_NAME">DATA!$F$519</definedName>
    <definedName name="cst_wskakunin_20setubi302_SETUBISEKKEI_KOUFU_NO">DATA!$F$520</definedName>
    <definedName name="cst_wskakunin_20setubi303_NAME">DATA!$F$521</definedName>
    <definedName name="cst_wskakunin_20setubi303_SETUBISEKKEI_KOUFU_NO">DATA!$F$522</definedName>
    <definedName name="cst_wskakunin_20setubi304_NAME">DATA!$F$523</definedName>
    <definedName name="cst_wskakunin_20setubi304_SETUBISEKKEI_KOUFU_NO">DATA!$F$524</definedName>
    <definedName name="cst_wskakunin_20setubi305_NAME">DATA!$F$525</definedName>
    <definedName name="cst_wskakunin_20setubi305_SETUBISEKKEI_KOUFU_NO">DATA!$F$526</definedName>
    <definedName name="cst_wskakunin_APPLICANT_NAME">DATA!$F$68</definedName>
    <definedName name="cst_wskakunin_BOUKA_22JYO">DATA!$F$923</definedName>
    <definedName name="cst_wskakunin_BOUKA_BOUKA">DATA!$F$920</definedName>
    <definedName name="cst_wskakunin_BOUKA_JYUN_BOUKA">DATA!$F$921</definedName>
    <definedName name="cst_wskakunin_BOUKA_NASI">DATA!$F$922</definedName>
    <definedName name="cst_wskakunin_BOUKA_SETUBI_FLAG">DATA!$F$1168</definedName>
    <definedName name="cst_wskakunin_BOUKA_SETUBI_FLAG_box_off">DATA!$F$1170</definedName>
    <definedName name="cst_wskakunin_BOUKA_SETUBI_FLAG_box_on">DATA!$F$1169</definedName>
    <definedName name="cst_wskakunin_BUILD__address">DATA!$F$899</definedName>
    <definedName name="cst_wskakunin_BUILD_ADDRESS">DATA!$F$901</definedName>
    <definedName name="cst_wskakunin_BUILD_JYUKYO__address">DATA!$F$904</definedName>
    <definedName name="cst_wskakunin_BUILD_JYUKYO_ADDRESS">DATA!$F$906</definedName>
    <definedName name="cst_wskakunin_BUILD_JYUKYO_KEN__ken">DATA!$F$905</definedName>
    <definedName name="cst_wskakunin_BUILD_KEN__ken">DATA!$F$900</definedName>
    <definedName name="cst_wskakunin_BUILD_NAME">DATA!$F$830</definedName>
    <definedName name="cst_wskakunin_BUILD_NAME_KANA">DATA!$F$831</definedName>
    <definedName name="cst_wskakunin_BUILD_SHINSEI_COUNT">DATA!$F$1083</definedName>
    <definedName name="cst_wskakunin_BUILD_SONOTA_COUNT">DATA!$F$1084</definedName>
    <definedName name="cst_wskakunin_dairi1__address">DATA!$F$198</definedName>
    <definedName name="cst_wskakunin_dairi1__sikaku">DATA!$F$186</definedName>
    <definedName name="cst_wskakunin_dairi1__space">DATA!$F$201</definedName>
    <definedName name="cst_wskakunin_dairi1_FAX">DATA!$F$200</definedName>
    <definedName name="cst_wskakunin_dairi1_JIMU__sikaku">DATA!$F$192</definedName>
    <definedName name="cst_wskakunin_dairi1_JIMU_NAME">DATA!$F$196</definedName>
    <definedName name="cst_wskakunin_dairi1_JIMU_NO">DATA!$F$195</definedName>
    <definedName name="cst_wskakunin_dairi1_JIMU_SIKAKU">DATA!$F$193</definedName>
    <definedName name="cst_wskakunin_dairi1_JIMU_TOUROKU_KIKAN">DATA!$F$194</definedName>
    <definedName name="cst_wskakunin_dairi1_KENTIKUSI_NO">DATA!$F$189</definedName>
    <definedName name="cst_wskakunin_dairi1_NAME">DATA!$F$190</definedName>
    <definedName name="cst_wskakunin_dairi1_NAME_KANA">DATA!$F$191</definedName>
    <definedName name="cst_wskakunin_dairi1_SIKAKU">DATA!$F$187</definedName>
    <definedName name="cst_wskakunin_dairi1_TEL">DATA!$F$199</definedName>
    <definedName name="cst_wskakunin_dairi1_TOUROKU_KIKAN">DATA!$F$188</definedName>
    <definedName name="cst_wskakunin_dairi1_ZIP">DATA!$F$197</definedName>
    <definedName name="cst_wskakunin_dairi2__address">DATA!$F$216</definedName>
    <definedName name="cst_wskakunin_dairi2__sikaku">DATA!$F$204</definedName>
    <definedName name="cst_wskakunin_dairi2__space">DATA!$F$219</definedName>
    <definedName name="cst_wskakunin_dairi2_FAX">DATA!$F$218</definedName>
    <definedName name="cst_wskakunin_dairi2_JIMU__sikaku">DATA!$F$210</definedName>
    <definedName name="cst_wskakunin_dairi2_JIMU_NAME">DATA!$F$214</definedName>
    <definedName name="cst_wskakunin_dairi2_JIMU_NO">DATA!$F$213</definedName>
    <definedName name="cst_wskakunin_dairi2_JIMU_SIKAKU">DATA!$F$211</definedName>
    <definedName name="cst_wskakunin_dairi2_JIMU_TOUROKU_KIKAN">DATA!$F$212</definedName>
    <definedName name="cst_wskakunin_dairi2_KENTIKUSI_NO">DATA!$F$207</definedName>
    <definedName name="cst_wskakunin_dairi2_NAME">DATA!$F$208</definedName>
    <definedName name="cst_wskakunin_dairi2_NAME_KANA">DATA!$F$209</definedName>
    <definedName name="cst_wskakunin_dairi2_SIKAKU">DATA!$F$205</definedName>
    <definedName name="cst_wskakunin_dairi2_TEL">DATA!$F$217</definedName>
    <definedName name="cst_wskakunin_dairi2_TOUROKU_KIKAN">DATA!$F$206</definedName>
    <definedName name="cst_wskakunin_dairi2_ZIP">DATA!$F$215</definedName>
    <definedName name="cst_wskakunin_dairi3__address">DATA!$F$234</definedName>
    <definedName name="cst_wskakunin_dairi3__sikaku">DATA!$F$222</definedName>
    <definedName name="cst_wskakunin_dairi3__space">DATA!$F$237</definedName>
    <definedName name="cst_wskakunin_dairi3_FAX">DATA!$F$236</definedName>
    <definedName name="cst_wskakunin_dairi3_JIMU__sikaku">DATA!$F$228</definedName>
    <definedName name="cst_wskakunin_dairi3_JIMU_NAME">DATA!$F$232</definedName>
    <definedName name="cst_wskakunin_dairi3_JIMU_NO">DATA!$F$231</definedName>
    <definedName name="cst_wskakunin_dairi3_JIMU_SIKAKU">DATA!$F$229</definedName>
    <definedName name="cst_wskakunin_dairi3_JIMU_TOUROKU_KIKAN">DATA!$F$230</definedName>
    <definedName name="cst_wskakunin_dairi3_KENTIKUSI_NO">DATA!$F$225</definedName>
    <definedName name="cst_wskakunin_dairi3_NAME">DATA!$F$226</definedName>
    <definedName name="cst_wskakunin_dairi3_NAME_KANA">DATA!$F$227</definedName>
    <definedName name="cst_wskakunin_dairi3_SIKAKU">DATA!$F$223</definedName>
    <definedName name="cst_wskakunin_dairi3_TEL">DATA!$F$235</definedName>
    <definedName name="cst_wskakunin_dairi3_TOUROKU_KIKAN">DATA!$F$224</definedName>
    <definedName name="cst_wskakunin_dairi3_ZIP">DATA!$F$233</definedName>
    <definedName name="cst_wskakunin_dairi4__address">DATA!$F$252</definedName>
    <definedName name="cst_wskakunin_dairi4__sikaku">DATA!$F$240</definedName>
    <definedName name="cst_wskakunin_dairi4__space">DATA!$F$255</definedName>
    <definedName name="cst_wskakunin_dairi4_FAX">DATA!$F$254</definedName>
    <definedName name="cst_wskakunin_dairi4_JIMU__sikaku">DATA!$F$246</definedName>
    <definedName name="cst_wskakunin_dairi4_JIMU_NAME">DATA!$F$250</definedName>
    <definedName name="cst_wskakunin_dairi4_JIMU_NO">DATA!$F$249</definedName>
    <definedName name="cst_wskakunin_dairi4_JIMU_SIKAKU">DATA!$F$247</definedName>
    <definedName name="cst_wskakunin_dairi4_JIMU_TOUROKU_KIKAN">DATA!$F$248</definedName>
    <definedName name="cst_wskakunin_dairi4_KENTIKUSI_NO">DATA!$F$243</definedName>
    <definedName name="cst_wskakunin_dairi4_NAME">DATA!$F$244</definedName>
    <definedName name="cst_wskakunin_dairi4_NAME_KANA">DATA!$F$245</definedName>
    <definedName name="cst_wskakunin_dairi4_SIKAKU">DATA!$F$241</definedName>
    <definedName name="cst_wskakunin_dairi4_TEL">DATA!$F$253</definedName>
    <definedName name="cst_wskakunin_dairi4_TOUROKU_KIKAN">DATA!$F$242</definedName>
    <definedName name="cst_wskakunin_dairi4_ZIP">DATA!$F$251</definedName>
    <definedName name="cst_wskakunin_dairi5__address">DATA!$F$270</definedName>
    <definedName name="cst_wskakunin_dairi5__sikaku">DATA!$F$258</definedName>
    <definedName name="cst_wskakunin_dairi5__space">DATA!$F$273</definedName>
    <definedName name="cst_wskakunin_dairi5_FAX">DATA!$F$272</definedName>
    <definedName name="cst_wskakunin_dairi5_JIMU__sikaku">DATA!$F$264</definedName>
    <definedName name="cst_wskakunin_dairi5_JIMU_NAME">DATA!$F$268</definedName>
    <definedName name="cst_wskakunin_dairi5_JIMU_NO">DATA!$F$267</definedName>
    <definedName name="cst_wskakunin_dairi5_JIMU_SIKAKU">DATA!$F$265</definedName>
    <definedName name="cst_wskakunin_dairi5_JIMU_TOUROKU_KIKAN">DATA!$F$266</definedName>
    <definedName name="cst_wskakunin_dairi5_KENTIKUSI_NO">DATA!$F$261</definedName>
    <definedName name="cst_wskakunin_dairi5_NAME">DATA!$F$262</definedName>
    <definedName name="cst_wskakunin_dairi5_NAME_KANA">DATA!$F$263</definedName>
    <definedName name="cst_wskakunin_dairi5_SIKAKU">DATA!$F$259</definedName>
    <definedName name="cst_wskakunin_dairi5_TEL">DATA!$F$271</definedName>
    <definedName name="cst_wskakunin_dairi5_TOUROKU_KIKAN">DATA!$F$260</definedName>
    <definedName name="cst_wskakunin_dairi5_ZIP">DATA!$F$269</definedName>
    <definedName name="cst_wskakunin_DOURO_FUKUIN">DATA!$F$928</definedName>
    <definedName name="cst_wskakunin_DOURO_NAGASA">DATA!$F$929</definedName>
    <definedName name="cst_wskakunin_ecotekihan01_FUYOU_CAUSE">DATA!$F$860</definedName>
    <definedName name="cst_wskakunin_ecotekihan01_miteisyutu_kikan_info">DATA!$F$859</definedName>
    <definedName name="cst_wskakunin_ecotekihan01_teisyutu_kikan_info">DATA!$F$858</definedName>
    <definedName name="cst_wskakunin_ecotekihan01_TEKIHAN_KIKAN_ADDRESS">DATA!$F$856</definedName>
    <definedName name="cst_wskakunin_ecotekihan01_TEKIHAN_KIKAN_KEN__ken">DATA!$F$855</definedName>
    <definedName name="cst_wskakunin_ecotekihan01_TEKIHAN_KIKAN_NAME">DATA!$F$854</definedName>
    <definedName name="cst_wskakunin_ecotekihan01_TEKIHAN_STATE_miteisyutu">DATA!$F$852</definedName>
    <definedName name="cst_wskakunin_ecotekihan01_TEKIHAN_STATE_teisyutu">DATA!$F$851</definedName>
    <definedName name="cst_wskakunin_ecotekihan01_TEKIHAN_STATE_teisyutufuyou">DATA!$F$853</definedName>
    <definedName name="cst_wskakunin_gaiyou1_EV_KIND">DATA!$F$997</definedName>
    <definedName name="cst_wskakunin_gaiyou1_KOUJI_KAITIKU">DATA!$F$984</definedName>
    <definedName name="cst_wskakunin_gaiyou1_KOUJI_SINTIKU">DATA!$F$982</definedName>
    <definedName name="cst_wskakunin_gaiyou1_KOUJI_SONOTA">DATA!$F$985</definedName>
    <definedName name="cst_wskakunin_gaiyou1_KOUJI_SONOTA_TEXT">DATA!$F$986</definedName>
    <definedName name="cst_wskakunin_gaiyou1_KOUJI_ZOUTIKU">DATA!$F$983</definedName>
    <definedName name="cst_wskakunin_gaiyou1_KOUZOU">DATA!$F$981</definedName>
    <definedName name="cst_wskakunin_gaiyou1_NINSYOU_NO">DATA!$F$1003</definedName>
    <definedName name="cst_wskakunin_gaiyou1_NO">DATA!$F$996</definedName>
    <definedName name="cst_wskakunin_gaiyou1_SEKISAI">DATA!$F$999</definedName>
    <definedName name="cst_wskakunin_gaiyou1_SONOTA">DATA!$F$1002</definedName>
    <definedName name="cst_wskakunin_gaiyou1_SONOTA_and_NINSYOU_NO">DATA!$F$1004</definedName>
    <definedName name="cst_wskakunin_gaiyou1_SPEED">DATA!$F$1001</definedName>
    <definedName name="cst_wskakunin_gaiyou1_TAKASA">DATA!$F$980</definedName>
    <definedName name="cst_wskakunin_gaiyou1_TEIIN">DATA!$F$1000</definedName>
    <definedName name="cst_wskakunin_gaiyou1_TIKUZOU_MENSEKI_IGAI">DATA!$F$989</definedName>
    <definedName name="cst_wskakunin_gaiyou1_TIKUZOU_MENSEKI_SHINSEI">DATA!$F$988</definedName>
    <definedName name="cst_wskakunin_gaiyou1_TIKUZOU_MENSEKI_TOTAL">DATA!$F$990</definedName>
    <definedName name="cst_wskakunin_gaiyou1_WORK_COUNT_IGAI">DATA!$F$992</definedName>
    <definedName name="cst_wskakunin_gaiyou1_WORK_COUNT_SHINSEI">DATA!$F$991</definedName>
    <definedName name="cst_wskakunin_gaiyou1_WORK_COUNT_TOTAL">DATA!$F$993</definedName>
    <definedName name="cst_wskakunin_gaiyou1_WORK_SYURUI">DATA!$F$979</definedName>
    <definedName name="cst_wskakunin_gaiyou1_WORK_SYURUI_CODE">DATA!$F$978</definedName>
    <definedName name="cst_wskakunin_gaiyou1_YOUTO">DATA!$F$998</definedName>
    <definedName name="cst_wskakunin_iken1__address">DATA!$F$533</definedName>
    <definedName name="cst_wskakunin_iken1_DOC">DATA!$F$536</definedName>
    <definedName name="cst_wskakunin_iken1_IKEN_NO">DATA!$F$535</definedName>
    <definedName name="cst_wskakunin_iken1_JIMU_NAME">DATA!$F$531</definedName>
    <definedName name="cst_wskakunin_iken1_NAME">DATA!$F$530</definedName>
    <definedName name="cst_wskakunin_iken1_TEL">DATA!$F$534</definedName>
    <definedName name="cst_wskakunin_iken1_ZIP">DATA!$F$532</definedName>
    <definedName name="cst_wskakunin_iken2__address">DATA!$F$542</definedName>
    <definedName name="cst_wskakunin_iken2_DOC">DATA!$F$545</definedName>
    <definedName name="cst_wskakunin_iken2_IKEN_NO">DATA!$F$544</definedName>
    <definedName name="cst_wskakunin_iken2_JIMU_NAME">DATA!$F$540</definedName>
    <definedName name="cst_wskakunin_iken2_NAME">DATA!$F$539</definedName>
    <definedName name="cst_wskakunin_iken2_TEL">DATA!$F$543</definedName>
    <definedName name="cst_wskakunin_iken2_ZIP">DATA!$F$541</definedName>
    <definedName name="cst_wskakunin_iken3__address">DATA!$F$551</definedName>
    <definedName name="cst_wskakunin_iken3_DOC">DATA!$F$554</definedName>
    <definedName name="cst_wskakunin_iken3_IKEN_NO">DATA!$F$553</definedName>
    <definedName name="cst_wskakunin_iken3_JIMU_NAME">DATA!$F$549</definedName>
    <definedName name="cst_wskakunin_iken3_NAME">DATA!$F$548</definedName>
    <definedName name="cst_wskakunin_iken3_TEL">DATA!$F$552</definedName>
    <definedName name="cst_wskakunin_iken3_ZIP">DATA!$F$550</definedName>
    <definedName name="cst_wskakunin_iken4__address">DATA!$F$560</definedName>
    <definedName name="cst_wskakunin_iken4_DOC">DATA!$F$563</definedName>
    <definedName name="cst_wskakunin_iken4_IKEN_NO">DATA!$F$562</definedName>
    <definedName name="cst_wskakunin_iken4_JIMU_NAME">DATA!$F$558</definedName>
    <definedName name="cst_wskakunin_iken4_NAME">DATA!$F$557</definedName>
    <definedName name="cst_wskakunin_iken4_TEL">DATA!$F$561</definedName>
    <definedName name="cst_wskakunin_iken4_ZIP">DATA!$F$559</definedName>
    <definedName name="cst_wskakunin_iken5__address">DATA!$F$568</definedName>
    <definedName name="cst_wskakunin_iken5_DOC">DATA!$F$571</definedName>
    <definedName name="cst_wskakunin_iken5_IKEN_NO">DATA!$F$570</definedName>
    <definedName name="cst_wskakunin_iken5_JIMU_NAME">DATA!$F$566</definedName>
    <definedName name="cst_wskakunin_iken5_NAME">DATA!$F$565</definedName>
    <definedName name="cst_wskakunin_iken5_TEL">DATA!$F$569</definedName>
    <definedName name="cst_wskakunin_iken5_ZIP">DATA!$F$567</definedName>
    <definedName name="cst_wskakunin_KAISU_TIJYOU_SHINSEI">DATA!$F$1091</definedName>
    <definedName name="cst_wskakunin_KAISU_TIJYOU_SONOTA">DATA!$F$1092</definedName>
    <definedName name="cst_wskakunin_KAISU_TIKA_SHINSEI__zero">DATA!$F$1094</definedName>
    <definedName name="cst_wskakunin_KAISU_TIKA_SONOTA">DATA!$F$1095</definedName>
    <definedName name="cst_wskakunin_kanri1__address">DATA!$F$586</definedName>
    <definedName name="cst_wskakunin_kanri1__sikaku">DATA!$F$574</definedName>
    <definedName name="cst_wskakunin_kanri1_DOC">DATA!$F$588</definedName>
    <definedName name="cst_wskakunin_kanri1_JIMU">DATA!$F$579</definedName>
    <definedName name="cst_wskakunin_kanri1_JIMU_NAME">DATA!$F$583</definedName>
    <definedName name="cst_wskakunin_kanri1_JIMU_NO">DATA!$F$582</definedName>
    <definedName name="cst_wskakunin_kanri1_JIMU_SIKAKU">DATA!$F$580</definedName>
    <definedName name="cst_wskakunin_kanri1_JIMU_TOUROKU_KIKAN">DATA!$F$581</definedName>
    <definedName name="cst_wskakunin_kanri1_KENTIKUSI_NO">DATA!$F$577</definedName>
    <definedName name="cst_wskakunin_kanri1_NAME">DATA!$F$578</definedName>
    <definedName name="cst_wskakunin_kanri1_SIKAKU">DATA!$F$575</definedName>
    <definedName name="cst_wskakunin_kanri1_TEL">DATA!$F$587</definedName>
    <definedName name="cst_wskakunin_kanri1_TOUROKU_KIKAN">DATA!$F$576</definedName>
    <definedName name="cst_wskakunin_kanri1_ZIP">DATA!$F$584</definedName>
    <definedName name="cst_wskakunin_kanri1_ZIP2">DATA!$F$585</definedName>
    <definedName name="cst_wskakunin_kanri10__address">DATA!$F$730</definedName>
    <definedName name="cst_wskakunin_kanri10__sikaku">DATA!$F$719</definedName>
    <definedName name="cst_wskakunin_kanri10_DOC">DATA!$F$732</definedName>
    <definedName name="cst_wskakunin_kanri10_JIMU__sikaku">DATA!$F$724</definedName>
    <definedName name="cst_wskakunin_kanri10_JIMU_NAME">DATA!$F$728</definedName>
    <definedName name="cst_wskakunin_kanri10_JIMU_NO">DATA!$F$727</definedName>
    <definedName name="cst_wskakunin_kanri10_JIMU_SIKAKU">DATA!$F$725</definedName>
    <definedName name="cst_wskakunin_kanri10_JIMU_TOUROKU_KIKAN">DATA!$F$726</definedName>
    <definedName name="cst_wskakunin_kanri10_KENTIKUSI_NO">DATA!$F$722</definedName>
    <definedName name="cst_wskakunin_kanri10_NAME">DATA!$F$723</definedName>
    <definedName name="cst_wskakunin_kanri10_SIKAKU">DATA!$F$720</definedName>
    <definedName name="cst_wskakunin_kanri10_TEL">DATA!$F$731</definedName>
    <definedName name="cst_wskakunin_kanri10_TOUROKU_KIKAN">DATA!$F$721</definedName>
    <definedName name="cst_wskakunin_kanri10_ZIP">DATA!$F$729</definedName>
    <definedName name="cst_wskakunin_kanri11__address">DATA!$F$746</definedName>
    <definedName name="cst_wskakunin_kanri11__sikaku">DATA!$F$735</definedName>
    <definedName name="cst_wskakunin_kanri11_DOC">DATA!$F$748</definedName>
    <definedName name="cst_wskakunin_kanri11_JIMU__sikaku">DATA!$F$740</definedName>
    <definedName name="cst_wskakunin_kanri11_JIMU_NAME">DATA!$F$744</definedName>
    <definedName name="cst_wskakunin_kanri11_JIMU_NO">DATA!$F$743</definedName>
    <definedName name="cst_wskakunin_kanri11_JIMU_SIKAKU">DATA!$F$741</definedName>
    <definedName name="cst_wskakunin_kanri11_JIMU_TOUROKU_KIKAN">DATA!$F$742</definedName>
    <definedName name="cst_wskakunin_kanri11_KENTIKUSI_NO">DATA!$F$738</definedName>
    <definedName name="cst_wskakunin_kanri11_NAME">DATA!$F$739</definedName>
    <definedName name="cst_wskakunin_kanri11_SIKAKU">DATA!$F$736</definedName>
    <definedName name="cst_wskakunin_kanri11_TEL">DATA!$F$747</definedName>
    <definedName name="cst_wskakunin_kanri11_TOUROKU_KIKAN">DATA!$F$737</definedName>
    <definedName name="cst_wskakunin_kanri11_ZIP">DATA!$F$745</definedName>
    <definedName name="cst_wskakunin_kanri12__address">DATA!$F$762</definedName>
    <definedName name="cst_wskakunin_kanri12__sikaku">DATA!$F$751</definedName>
    <definedName name="cst_wskakunin_kanri12_DOC">DATA!$F$764</definedName>
    <definedName name="cst_wskakunin_kanri12_JIMU__sikaku">DATA!$F$756</definedName>
    <definedName name="cst_wskakunin_kanri12_JIMU_NAME">DATA!$F$760</definedName>
    <definedName name="cst_wskakunin_kanri12_JIMU_NO">DATA!$F$759</definedName>
    <definedName name="cst_wskakunin_kanri12_JIMU_SIKAKU">DATA!$F$757</definedName>
    <definedName name="cst_wskakunin_kanri12_JIMU_TOUROKU_KIKAN">DATA!$F$758</definedName>
    <definedName name="cst_wskakunin_kanri12_KENTIKUSI_NO">DATA!$F$754</definedName>
    <definedName name="cst_wskakunin_kanri12_NAME">DATA!$F$755</definedName>
    <definedName name="cst_wskakunin_kanri12_SIKAKU">DATA!$F$752</definedName>
    <definedName name="cst_wskakunin_kanri12_TEL">DATA!$F$763</definedName>
    <definedName name="cst_wskakunin_kanri12_TOUROKU_KIKAN">DATA!$F$753</definedName>
    <definedName name="cst_wskakunin_kanri12_ZIP">DATA!$F$761</definedName>
    <definedName name="cst_wskakunin_kanri2__address">DATA!$F$602</definedName>
    <definedName name="cst_wskakunin_kanri2__sikaku">DATA!$F$591</definedName>
    <definedName name="cst_wskakunin_kanri2_DOC">DATA!$F$604</definedName>
    <definedName name="cst_wskakunin_kanri2_JIMU">DATA!$F$596</definedName>
    <definedName name="cst_wskakunin_kanri2_JIMU_NAME">DATA!$F$600</definedName>
    <definedName name="cst_wskakunin_kanri2_JIMU_NO">DATA!$F$599</definedName>
    <definedName name="cst_wskakunin_kanri2_JIMU_SIKAKU">DATA!$F$597</definedName>
    <definedName name="cst_wskakunin_kanri2_JIMU_TOUROKU_KIKAN">DATA!$F$598</definedName>
    <definedName name="cst_wskakunin_kanri2_KENTIKUSI_NO">DATA!$F$594</definedName>
    <definedName name="cst_wskakunin_kanri2_NAME">DATA!$F$595</definedName>
    <definedName name="cst_wskakunin_kanri2_SIKAKU">DATA!$F$592</definedName>
    <definedName name="cst_wskakunin_kanri2_TEL">DATA!$F$603</definedName>
    <definedName name="cst_wskakunin_kanri2_TOUROKU_KIKAN">DATA!$F$593</definedName>
    <definedName name="cst_wskakunin_kanri2_ZIP">DATA!$F$601</definedName>
    <definedName name="cst_wskakunin_kanri3__address">DATA!$F$618</definedName>
    <definedName name="cst_wskakunin_kanri3__sikaku">DATA!$F$607</definedName>
    <definedName name="cst_wskakunin_kanri3_DOC">DATA!$F$620</definedName>
    <definedName name="cst_wskakunin_kanri3_JIMU__sikaku">DATA!$F$612</definedName>
    <definedName name="cst_wskakunin_kanri3_JIMU_NAME">DATA!$F$616</definedName>
    <definedName name="cst_wskakunin_kanri3_JIMU_NO">DATA!$F$615</definedName>
    <definedName name="cst_wskakunin_kanri3_JIMU_SIKAKU">DATA!$F$613</definedName>
    <definedName name="cst_wskakunin_kanri3_JIMU_TOUROKU_KIKAN">DATA!$F$614</definedName>
    <definedName name="cst_wskakunin_kanri3_KENTIKUSI_NO">DATA!$F$610</definedName>
    <definedName name="cst_wskakunin_kanri3_NAME">DATA!$F$611</definedName>
    <definedName name="cst_wskakunin_kanri3_SIKAKU">DATA!$F$608</definedName>
    <definedName name="cst_wskakunin_kanri3_TEL">DATA!$F$619</definedName>
    <definedName name="cst_wskakunin_kanri3_TOUROKU_KIKAN">DATA!$F$609</definedName>
    <definedName name="cst_wskakunin_kanri3_ZIP">DATA!$F$617</definedName>
    <definedName name="cst_wskakunin_kanri4__address">DATA!$F$634</definedName>
    <definedName name="cst_wskakunin_kanri4__sikaku">DATA!$F$623</definedName>
    <definedName name="cst_wskakunin_kanri4_DOC">DATA!$F$636</definedName>
    <definedName name="cst_wskakunin_kanri4_JIMU__sikaku">DATA!$F$628</definedName>
    <definedName name="cst_wskakunin_kanri4_JIMU_NAME">DATA!$F$632</definedName>
    <definedName name="cst_wskakunin_kanri4_JIMU_NO">DATA!$F$631</definedName>
    <definedName name="cst_wskakunin_kanri4_JIMU_SIKAKU">DATA!$F$629</definedName>
    <definedName name="cst_wskakunin_kanri4_JIMU_TOUROKU_KIKAN">DATA!$F$630</definedName>
    <definedName name="cst_wskakunin_kanri4_KENTIKUSI_NO">DATA!$F$626</definedName>
    <definedName name="cst_wskakunin_kanri4_NAME">DATA!$F$627</definedName>
    <definedName name="cst_wskakunin_kanri4_SIKAKU">DATA!$F$624</definedName>
    <definedName name="cst_wskakunin_kanri4_TEL">DATA!$F$635</definedName>
    <definedName name="cst_wskakunin_kanri4_TOUROKU_KIKAN">DATA!$F$625</definedName>
    <definedName name="cst_wskakunin_kanri4_ZIP">DATA!$F$633</definedName>
    <definedName name="cst_wskakunin_kanri5__address">DATA!$F$650</definedName>
    <definedName name="cst_wskakunin_kanri5__sikaku">DATA!$F$639</definedName>
    <definedName name="cst_wskakunin_kanri5_DOC">DATA!$F$652</definedName>
    <definedName name="cst_wskakunin_kanri5_JIMU__sikaku">DATA!$F$644</definedName>
    <definedName name="cst_wskakunin_kanri5_JIMU_NAME">DATA!$F$648</definedName>
    <definedName name="cst_wskakunin_kanri5_JIMU_NO">DATA!$F$647</definedName>
    <definedName name="cst_wskakunin_kanri5_JIMU_SIKAKU">DATA!$F$645</definedName>
    <definedName name="cst_wskakunin_kanri5_JIMU_TOUROKU_KIKAN">DATA!$F$646</definedName>
    <definedName name="cst_wskakunin_kanri5_KENTIKUSI_NO">DATA!$F$642</definedName>
    <definedName name="cst_wskakunin_kanri5_NAME">DATA!$F$643</definedName>
    <definedName name="cst_wskakunin_kanri5_SIKAKU">DATA!$F$640</definedName>
    <definedName name="cst_wskakunin_kanri5_TEL">DATA!$F$651</definedName>
    <definedName name="cst_wskakunin_kanri5_TOUROKU_KIKAN">DATA!$F$641</definedName>
    <definedName name="cst_wskakunin_kanri5_ZIP">DATA!$F$649</definedName>
    <definedName name="cst_wskakunin_kanri6__address">DATA!$F$666</definedName>
    <definedName name="cst_wskakunin_kanri6__sikaku">DATA!$F$655</definedName>
    <definedName name="cst_wskakunin_kanri6_DOC">DATA!$F$668</definedName>
    <definedName name="cst_wskakunin_kanri6_JIMU__sikaku">DATA!$F$660</definedName>
    <definedName name="cst_wskakunin_kanri6_JIMU_NAME">DATA!$F$664</definedName>
    <definedName name="cst_wskakunin_kanri6_JIMU_NO">DATA!$F$663</definedName>
    <definedName name="cst_wskakunin_kanri6_JIMU_SIKAKU">DATA!$F$661</definedName>
    <definedName name="cst_wskakunin_kanri6_JIMU_TOUROKU_KIKAN">DATA!$F$662</definedName>
    <definedName name="cst_wskakunin_kanri6_KENTIKUSI_NO">DATA!$F$658</definedName>
    <definedName name="cst_wskakunin_kanri6_NAME">DATA!$F$659</definedName>
    <definedName name="cst_wskakunin_kanri6_SIKAKU">DATA!$F$656</definedName>
    <definedName name="cst_wskakunin_kanri6_TEL">DATA!$F$667</definedName>
    <definedName name="cst_wskakunin_kanri6_TOUROKU_KIKAN">DATA!$F$657</definedName>
    <definedName name="cst_wskakunin_kanri6_ZIP">DATA!$F$665</definedName>
    <definedName name="cst_wskakunin_kanri7__address">DATA!$F$682</definedName>
    <definedName name="cst_wskakunin_kanri7__sikaku">DATA!$F$671</definedName>
    <definedName name="cst_wskakunin_kanri7_DOC">DATA!$F$684</definedName>
    <definedName name="cst_wskakunin_kanri7_JIMU__sikaku">DATA!$F$676</definedName>
    <definedName name="cst_wskakunin_kanri7_JIMU_NAME">DATA!$F$680</definedName>
    <definedName name="cst_wskakunin_kanri7_JIMU_NO">DATA!$F$679</definedName>
    <definedName name="cst_wskakunin_kanri7_JIMU_SIKAKU">DATA!$F$677</definedName>
    <definedName name="cst_wskakunin_kanri7_JIMU_TOUROKU_KIKAN">DATA!$F$678</definedName>
    <definedName name="cst_wskakunin_kanri7_KENTIKUSI_NO">DATA!$F$674</definedName>
    <definedName name="cst_wskakunin_kanri7_NAME">DATA!$F$675</definedName>
    <definedName name="cst_wskakunin_kanri7_SIKAKU">DATA!$F$672</definedName>
    <definedName name="cst_wskakunin_kanri7_TEL">DATA!$F$683</definedName>
    <definedName name="cst_wskakunin_kanri7_TOUROKU_KIKAN">DATA!$F$673</definedName>
    <definedName name="cst_wskakunin_kanri7_ZIP">DATA!$F$681</definedName>
    <definedName name="cst_wskakunin_kanri8__address">DATA!$F$698</definedName>
    <definedName name="cst_wskakunin_kanri8__sikaku">DATA!$F$687</definedName>
    <definedName name="cst_wskakunin_kanri8_DOC">DATA!$F$700</definedName>
    <definedName name="cst_wskakunin_kanri8_JIMU__sikaku">DATA!$F$692</definedName>
    <definedName name="cst_wskakunin_kanri8_JIMU_NAME">DATA!$F$696</definedName>
    <definedName name="cst_wskakunin_kanri8_JIMU_NO">DATA!$F$695</definedName>
    <definedName name="cst_wskakunin_kanri8_JIMU_SIKAKU">DATA!$F$693</definedName>
    <definedName name="cst_wskakunin_kanri8_JIMU_TOUROKU_KIKAN">DATA!$F$694</definedName>
    <definedName name="cst_wskakunin_kanri8_KENTIKUSI_NO">DATA!$F$690</definedName>
    <definedName name="cst_wskakunin_kanri8_NAME">DATA!$F$691</definedName>
    <definedName name="cst_wskakunin_kanri8_SIKAKU">DATA!$F$688</definedName>
    <definedName name="cst_wskakunin_kanri8_TEL">DATA!$F$699</definedName>
    <definedName name="cst_wskakunin_kanri8_TOUROKU_KIKAN">DATA!$F$689</definedName>
    <definedName name="cst_wskakunin_kanri8_ZIP">DATA!$F$697</definedName>
    <definedName name="cst_wskakunin_kanri9__address">DATA!$F$714</definedName>
    <definedName name="cst_wskakunin_kanri9__sikaku">DATA!$F$703</definedName>
    <definedName name="cst_wskakunin_kanri9_DOC">DATA!$F$716</definedName>
    <definedName name="cst_wskakunin_kanri9_JIMU__sikaku">DATA!$F$708</definedName>
    <definedName name="cst_wskakunin_kanri9_JIMU_NAME">DATA!$F$712</definedName>
    <definedName name="cst_wskakunin_kanri9_JIMU_NO">DATA!$F$711</definedName>
    <definedName name="cst_wskakunin_kanri9_JIMU_SIKAKU">DATA!$F$709</definedName>
    <definedName name="cst_wskakunin_kanri9_JIMU_TOUROKU_KIKAN">DATA!$F$710</definedName>
    <definedName name="cst_wskakunin_kanri9_KENTIKUSI_NO">DATA!$F$706</definedName>
    <definedName name="cst_wskakunin_kanri9_NAME">DATA!$F$707</definedName>
    <definedName name="cst_wskakunin_kanri9_SIKAKU">DATA!$F$704</definedName>
    <definedName name="cst_wskakunin_kanri9_TEL">DATA!$F$715</definedName>
    <definedName name="cst_wskakunin_kanri9_TOUROKU_KIKAN">DATA!$F$705</definedName>
    <definedName name="cst_wskakunin_kanri9_ZIP">DATA!$F$713</definedName>
    <definedName name="cst_wskakunin_keibi_henkou01_HENKOU_GAIYOU">DATA!$F$1291</definedName>
    <definedName name="cst_wskakunin_keibi_henkou01_HENKOU_SYURUI">DATA!$F$1290</definedName>
    <definedName name="cst_wskakunin_KENPEI_RITU">DATA!$F$1013</definedName>
    <definedName name="cst_wskakunin_KENPEI_RITU_A">DATA!$F$952</definedName>
    <definedName name="cst_wskakunin_KENPEI_RITU_B">DATA!$F$953</definedName>
    <definedName name="cst_wskakunin_KENPEI_RITU_C">DATA!$F$954</definedName>
    <definedName name="cst_wskakunin_KENPEI_RITU_D">DATA!$F$955</definedName>
    <definedName name="cst_wskakunin_KENSA_YUKA_MENSEKI_select">DATA!$F$1199</definedName>
    <definedName name="cst_wskakunin_KENTIKU_MENSEKI_IGAI">DATA!$F$1011</definedName>
    <definedName name="cst_wskakunin_KENTIKU_MENSEKI_SHINSEI">DATA!$F$1010</definedName>
    <definedName name="cst_wskakunin_KENTIKU_MENSEKI_TOTAL">DATA!$F$1012</definedName>
    <definedName name="cst_wskakunin_KENTIKU_MENSEKI_ZENTAI_IGAI">DATA!$F$1008</definedName>
    <definedName name="cst_wskakunin_KENTIKU_MENSEKI_ZENTAI_SHINSEI">DATA!$F$1007</definedName>
    <definedName name="cst_wskakunin_KENTIKU_MENSEKI_ZENTAI_TOTAL">DATA!$F$1009</definedName>
    <definedName name="cst_wskakunin_KENTIKU_NINSYO_NO">DATA!$F$1187</definedName>
    <definedName name="cst_wskakunin_KIKAN_NAME">DATA!$F$51</definedName>
    <definedName name="cst_wskakunin_KOUJI_DAI_MOYOUGAE_box">DATA!$F$974</definedName>
    <definedName name="cst_wskakunin_KOUJI_DAI_SYUUZEN_box">DATA!$F$973</definedName>
    <definedName name="cst_wskakunin_KOUJI_ITEN_box">DATA!$F$971</definedName>
    <definedName name="cst_wskakunin_KOUJI_KAITIKU_box">DATA!$F$970</definedName>
    <definedName name="cst_wskakunin_KOUJI_KANRYOU_DATE_select">DATA!$F$1294</definedName>
    <definedName name="cst_wskakunin_KOUJI_KANRYOU_YOTEI_DATE">DATA!$F$1141</definedName>
    <definedName name="cst_wskakunin_KOUJI_KANRYOU_YOTEI_DATE_select">DATA!$F$1192</definedName>
    <definedName name="cst_wskakunin_KOUJI_SETUBI_box">DATA!$F$975</definedName>
    <definedName name="cst_wskakunin_KOUJI_SINTIKU_box">DATA!$F$968</definedName>
    <definedName name="cst_wskakunin_KOUJI_TYAKUSYU_DATE_select">DATA!$F$1189</definedName>
    <definedName name="cst_wskakunin_KOUJI_TYAKUSYU_YOTEI_DATE">DATA!$F$1139</definedName>
    <definedName name="cst_wskakunin_KOUJI_YOUTOHENKOU_box">DATA!$F$972</definedName>
    <definedName name="cst_wskakunin_KOUJI_ZOUTIKU_box">DATA!$F$969</definedName>
    <definedName name="cst_wskakunin_koutei_ikou01_KOUTEI_DATE">DATA!$F$1262</definedName>
    <definedName name="cst_wskakunin_koutei_ikou01_KOUTEI_DATE_inter1">DATA!$F$1272</definedName>
    <definedName name="cst_wskakunin_koutei_ikou01_KOUTEI_DATE_inter2">DATA!$F$1277</definedName>
    <definedName name="cst_wskakunin_koutei_ikou01_KOUTEI_KAISUU">DATA!$F$1260</definedName>
    <definedName name="cst_wskakunin_koutei_ikou01_KOUTEI_KAISUU_inter1">DATA!$F$1270</definedName>
    <definedName name="cst_wskakunin_koutei_ikou01_KOUTEI_KAISUU_inter2">DATA!$F$1275</definedName>
    <definedName name="cst_wskakunin_koutei_ikou01_KOUTEI_TEXT">DATA!$F$1261</definedName>
    <definedName name="cst_wskakunin_koutei_ikou01_KOUTEI_TEXT_inter1">DATA!$F$1271</definedName>
    <definedName name="cst_wskakunin_koutei_ikou01_KOUTEI_TEXT_inter2">DATA!$F$1276</definedName>
    <definedName name="cst_wskakunin_koutei_ikou02_KOUTEI_DATE">DATA!$F$1267</definedName>
    <definedName name="cst_wskakunin_koutei_ikou02_KOUTEI_DATE_inter1">DATA!$F$1282</definedName>
    <definedName name="cst_wskakunin_koutei_ikou02_KOUTEI_DATE_inter2">DATA!$F$1287</definedName>
    <definedName name="cst_wskakunin_koutei_ikou02_KOUTEI_KAISUU">DATA!$F$1265</definedName>
    <definedName name="cst_wskakunin_koutei_ikou02_KOUTEI_KAISUU_inter1">DATA!$F$1280</definedName>
    <definedName name="cst_wskakunin_koutei_ikou02_KOUTEI_KAISUU_inter2">DATA!$F$1285</definedName>
    <definedName name="cst_wskakunin_koutei_ikou02_KOUTEI_TEXT">DATA!$F$1266</definedName>
    <definedName name="cst_wskakunin_koutei_ikou02_KOUTEI_TEXT_inter1">DATA!$F$1281</definedName>
    <definedName name="cst_wskakunin_koutei_ikou02_KOUTEI_TEXT_inter2">DATA!$F$1286</definedName>
    <definedName name="cst_wskakunin_koutei_izen01_INTER_ISSUE_DATE">DATA!$F$1207</definedName>
    <definedName name="cst_wskakunin_koutei_izen01_INTER_ISSUE_DATE_inter1">DATA!$F$1235</definedName>
    <definedName name="cst_wskakunin_koutei_izen01_INTER_ISSUE_DATE_inter2">DATA!$F$1242</definedName>
    <definedName name="cst_wskakunin_koutei_izen01_INTER_ISSUE_NAME">DATA!$F$1205</definedName>
    <definedName name="cst_wskakunin_koutei_izen01_INTER_ISSUE_NAME_inter1">DATA!$F$1233</definedName>
    <definedName name="cst_wskakunin_koutei_izen01_INTER_ISSUE_NAME_inter2">DATA!$F$1240</definedName>
    <definedName name="cst_wskakunin_koutei_izen01_INTER_ISSUE_NO">DATA!$F$1206</definedName>
    <definedName name="cst_wskakunin_koutei_izen01_INTER_ISSUE_NO_inter1">DATA!$F$1234</definedName>
    <definedName name="cst_wskakunin_koutei_izen01_INTER_ISSUE_NO_inter2">DATA!$F$1241</definedName>
    <definedName name="cst_wskakunin_koutei_izen01_KOUTEI_KAISUU">DATA!$F$1203</definedName>
    <definedName name="cst_wskakunin_koutei_izen01_KOUTEI_KAISUU_inter1">DATA!$F$1231</definedName>
    <definedName name="cst_wskakunin_koutei_izen01_KOUTEI_KAISUU_inter2">DATA!$F$1238</definedName>
    <definedName name="cst_wskakunin_koutei_izen01_KOUTEI_TEXT">DATA!$F$1204</definedName>
    <definedName name="cst_wskakunin_koutei_izen01_KOUTEI_TEXT_inter1">DATA!$F$1232</definedName>
    <definedName name="cst_wskakunin_koutei_izen01_KOUTEI_TEXT_inter2">DATA!$F$1239</definedName>
    <definedName name="cst_wskakunin_koutei_izen02_INTER_ISSUE_DATE">DATA!$F$1214</definedName>
    <definedName name="cst_wskakunin_koutei_izen02_INTER_ISSUE_DATE_inter1">DATA!$F$1249</definedName>
    <definedName name="cst_wskakunin_koutei_izen02_INTER_ISSUE_DATE_inter2">DATA!$F$1256</definedName>
    <definedName name="cst_wskakunin_koutei_izen02_INTER_ISSUE_NAME">DATA!$F$1212</definedName>
    <definedName name="cst_wskakunin_koutei_izen02_INTER_ISSUE_NAME_inter1">DATA!$F$1247</definedName>
    <definedName name="cst_wskakunin_koutei_izen02_INTER_ISSUE_NAME_inter2">DATA!$F$1254</definedName>
    <definedName name="cst_wskakunin_koutei_izen02_INTER_ISSUE_NO">DATA!$F$1213</definedName>
    <definedName name="cst_wskakunin_koutei_izen02_INTER_ISSUE_NO_inter1">DATA!$F$1248</definedName>
    <definedName name="cst_wskakunin_koutei_izen02_INTER_ISSUE_NO_inter2">DATA!$F$1255</definedName>
    <definedName name="cst_wskakunin_koutei_izen02_KOUTEI_KAISUU">DATA!$F$1210</definedName>
    <definedName name="cst_wskakunin_koutei_izen02_KOUTEI_KAISUU_inter1">DATA!$F$1245</definedName>
    <definedName name="cst_wskakunin_koutei_izen02_KOUTEI_KAISUU_inter2">DATA!$F$1252</definedName>
    <definedName name="cst_wskakunin_koutei_izen02_KOUTEI_TEXT">DATA!$F$1211</definedName>
    <definedName name="cst_wskakunin_koutei_izen02_KOUTEI_TEXT_inter1">DATA!$F$1246</definedName>
    <definedName name="cst_wskakunin_koutei_izen02_KOUTEI_TEXT_inter2">DATA!$F$1253</definedName>
    <definedName name="cst_wskakunin_koutei_izen03_INTER_ISSUE_DATE">DATA!$F$1221</definedName>
    <definedName name="cst_wskakunin_koutei_izen03_INTER_ISSUE_NAME">DATA!$F$1219</definedName>
    <definedName name="cst_wskakunin_koutei_izen03_INTER_ISSUE_NO">DATA!$F$1220</definedName>
    <definedName name="cst_wskakunin_koutei_izen03_KOUTEI_KAISUU">DATA!$F$1217</definedName>
    <definedName name="cst_wskakunin_koutei_izen03_KOUTEI_TEXT">DATA!$F$1218</definedName>
    <definedName name="cst_wskakunin_koutei_izen04_INTER_ISSUE_DATE">DATA!$F$1228</definedName>
    <definedName name="cst_wskakunin_koutei_izen04_INTER_ISSUE_NAME">DATA!$F$1226</definedName>
    <definedName name="cst_wskakunin_koutei_izen04_INTER_ISSUE_NO">DATA!$F$1227</definedName>
    <definedName name="cst_wskakunin_koutei_izen04_KOUTEI_KAISUU">DATA!$F$1224</definedName>
    <definedName name="cst_wskakunin_koutei_izen04_KOUTEI_TEXT">DATA!$F$1225</definedName>
    <definedName name="cst_wskakunin_koutei_keika01_INTER_ISSUE_DATE_select">DATA!$F$1308</definedName>
    <definedName name="cst_wskakunin_koutei_keika01_INTER_ISSUE_NAME_select">DATA!$F$1306</definedName>
    <definedName name="cst_wskakunin_koutei_keika01_INTER_ISSUE_NO_select">DATA!$F$1307</definedName>
    <definedName name="cst_wskakunin_koutei_keika01_KOUTEI_KAISUU_select">DATA!$F$1304</definedName>
    <definedName name="cst_wskakunin_koutei_keika01_KOUTEI_TEXT_select">DATA!$F$1305</definedName>
    <definedName name="cst_wskakunin_koutei_keika02_INTER_ISSUE_DATE_select">DATA!$F$1323</definedName>
    <definedName name="cst_wskakunin_koutei_keika02_INTER_ISSUE_NAME_select">DATA!$F$1321</definedName>
    <definedName name="cst_wskakunin_koutei_keika02_INTER_ISSUE_NO_select">DATA!$F$1322</definedName>
    <definedName name="cst_wskakunin_koutei_keika02_KOUTEI_KAISUU_select">DATA!$F$1319</definedName>
    <definedName name="cst_wskakunin_koutei_keika02_KOUTEI_TEXT_select">DATA!$F$1320</definedName>
    <definedName name="cst_wskakunin_koutei01_INTER_ISSUE_DATE">DATA!$F$1301</definedName>
    <definedName name="cst_wskakunin_koutei01_INTER_ISSUE_NAME">DATA!$F$1299</definedName>
    <definedName name="cst_wskakunin_koutei01_INTER_ISSUE_NO">DATA!$F$1300</definedName>
    <definedName name="cst_wskakunin_koutei01_KOUTEI_DATE">DATA!$F$1150</definedName>
    <definedName name="cst_wskakunin_koutei01_KOUTEI_KAISUU">DATA!$F$1149</definedName>
    <definedName name="cst_wskakunin_koutei01_KOUTEI_TEXT">DATA!$F$1151</definedName>
    <definedName name="cst_wskakunin_koutei02_INTER_ISSUE_DATE">DATA!$F$1315</definedName>
    <definedName name="cst_wskakunin_koutei02_INTER_ISSUE_NAME">DATA!$F$1313</definedName>
    <definedName name="cst_wskakunin_koutei02_INTER_ISSUE_NO">DATA!$F$1314</definedName>
    <definedName name="cst_wskakunin_koutei02_KOUTEI_DATE">DATA!$F$1155</definedName>
    <definedName name="cst_wskakunin_koutei02_KOUTEI_KAISUU">DATA!$F$1154</definedName>
    <definedName name="cst_wskakunin_koutei02_KOUTEI_TEXT">DATA!$F$1156</definedName>
    <definedName name="cst_wskakunin_koutei03_KOUTEI_DATE">DATA!$F$1160</definedName>
    <definedName name="cst_wskakunin_koutei03_KOUTEI_KAISUU">DATA!$F$1159</definedName>
    <definedName name="cst_wskakunin_koutei03_KOUTEI_TEXT">DATA!$F$1161</definedName>
    <definedName name="cst_wskakunin_koutei04_KOUTEI_DATE">DATA!$F$1165</definedName>
    <definedName name="cst_wskakunin_koutei04_KOUTEI_KAISUU">DATA!$F$1164</definedName>
    <definedName name="cst_wskakunin_koutei04_KOUTEI_TEXT">DATA!$F$1166</definedName>
    <definedName name="cst_wskakunin_KOUZOU">DATA!$F$1101</definedName>
    <definedName name="cst_wskakunin_KOUZOU_mokuzou">DATA!$F$1099</definedName>
    <definedName name="cst_wskakunin_KOUZOU_zairai">DATA!$F$1100</definedName>
    <definedName name="cst_wskakunin_KOUZOU1">DATA!$F$1097</definedName>
    <definedName name="cst_wskakunin_KOUZOU2">DATA!$F$1098</definedName>
    <definedName name="cst_wskakunin_KUIKI_HISETTEI">DATA!$F$915</definedName>
    <definedName name="cst_wskakunin_KUIKI_JYUN_TOSHI">DATA!$F$916</definedName>
    <definedName name="cst_wskakunin_KUIKI_KUIKIGAI">DATA!$F$917</definedName>
    <definedName name="cst_wskakunin_KUIKI_SIGAIKA">DATA!$F$912</definedName>
    <definedName name="cst_wskakunin_KUIKI_TOSI">DATA!$F$909</definedName>
    <definedName name="cst_wskakunin_KUIKI_TYOSEI">DATA!$F$914</definedName>
    <definedName name="cst_wskakunin_kyoka_HOUREI_all">DATA!$F$1137</definedName>
    <definedName name="cst_wskakunin_kyoka01_BIKOU">DATA!$F$1118</definedName>
    <definedName name="cst_wskakunin_kyoka01_HOUREI">DATA!$F$1114</definedName>
    <definedName name="cst_wskakunin_kyoka01_JOUKOU">DATA!$F$1115</definedName>
    <definedName name="cst_wskakunin_kyoka01_KYOKA_DATE">DATA!$F$1117</definedName>
    <definedName name="cst_wskakunin_kyoka01_KYOKA_NO">DATA!$F$1116</definedName>
    <definedName name="cst_wskakunin_kyoka02_BIKOU">DATA!$F$1126</definedName>
    <definedName name="cst_wskakunin_kyoka02_HOUREI">DATA!$F$1122</definedName>
    <definedName name="cst_wskakunin_kyoka02_JOUKOU">DATA!$F$1123</definedName>
    <definedName name="cst_wskakunin_kyoka02_KYOKA_DATE">DATA!$F$1125</definedName>
    <definedName name="cst_wskakunin_kyoka02_KYOKA_NO">DATA!$F$1124</definedName>
    <definedName name="cst_wskakunin_kyoka03_BIKOU">DATA!$F$1134</definedName>
    <definedName name="cst_wskakunin_kyoka03_HOUREI">DATA!$F$1130</definedName>
    <definedName name="cst_wskakunin_kyoka03_JOUKOU">DATA!$F$1131</definedName>
    <definedName name="cst_wskakunin_kyoka03_KYOKA_DATE">DATA!$F$1133</definedName>
    <definedName name="cst_wskakunin_kyoka03_KYOKA_NO">DATA!$F$1132</definedName>
    <definedName name="cst_wskakunin_LAST_ISSUE_DATE">DATA!$F$56</definedName>
    <definedName name="cst_wskakunin_LAST_ISSUE_NAME">DATA!$F$57</definedName>
    <definedName name="cst_wskakunin_LAST_ISSUE_NO">DATA!$F$55</definedName>
    <definedName name="cst_wskakunin_LIMIT_KENPEI_RITU">DATA!$F$960</definedName>
    <definedName name="cst_wskakunin_LIMIT_YOUSEKI_RITU">DATA!$F$959</definedName>
    <definedName name="cst_wskakunin_NOBE_MENSEKI">DATA!$F$1077</definedName>
    <definedName name="cst_wskakunin_NOBE_MENSEKI_BITIKUSOUKO_IGAI">DATA!$F$1043</definedName>
    <definedName name="cst_wskakunin_NOBE_MENSEKI_BITIKUSOUKO_SHINSEI">DATA!$F$1042</definedName>
    <definedName name="cst_wskakunin_NOBE_MENSEKI_BITIKUSOUKO_TOTAL">DATA!$F$1044</definedName>
    <definedName name="cst_wskakunin_NOBE_MENSEKI_BUILD_IGAI">DATA!$F$1018</definedName>
    <definedName name="cst_wskakunin_NOBE_MENSEKI_BUILD_SHINSEI">DATA!$F$1017</definedName>
    <definedName name="cst_wskakunin_NOBE_MENSEKI_BUILD_TOTAL">DATA!$F$1019</definedName>
    <definedName name="cst_wskakunin_NOBE_MENSEKI_CHOSUISOU_IGAI">DATA!$F$1058</definedName>
    <definedName name="cst_wskakunin_NOBE_MENSEKI_CHOSUISOU_SHINSEI">DATA!$F$1057</definedName>
    <definedName name="cst_wskakunin_NOBE_MENSEKI_CHOSUISOU_TOTAL">DATA!$F$1059</definedName>
    <definedName name="cst_wskakunin_NOBE_MENSEKI_JIKAHATUDEN_IGAI">DATA!$F$1053</definedName>
    <definedName name="cst_wskakunin_NOBE_MENSEKI_JIKAHATUDEN_SHINSEI">DATA!$F$1052</definedName>
    <definedName name="cst_wskakunin_NOBE_MENSEKI_JIKAHATUDEN_TOTAL">DATA!$F$1054</definedName>
    <definedName name="cst_wskakunin_NOBE_MENSEKI_JYUTAKU_IGAI">DATA!$F$1068</definedName>
    <definedName name="cst_wskakunin_NOBE_MENSEKI_JYUTAKU_SHINSEI">DATA!$F$1067</definedName>
    <definedName name="cst_wskakunin_NOBE_MENSEKI_JYUTAKU_TOTAL">DATA!$F$1069</definedName>
    <definedName name="cst_wskakunin_NOBE_MENSEKI_KYOYOU_IGAI">DATA!$F$1033</definedName>
    <definedName name="cst_wskakunin_NOBE_MENSEKI_KYOYOU_SHINSEI">DATA!$F$1032</definedName>
    <definedName name="cst_wskakunin_NOBE_MENSEKI_KYOYOU_TOTAL">DATA!$F$1034</definedName>
    <definedName name="cst_wskakunin_NOBE_MENSEKI_ROUJIN_IGAI">DATA!$F$1073</definedName>
    <definedName name="cst_wskakunin_NOBE_MENSEKI_ROUJIN_SHINSEI">DATA!$F$1072</definedName>
    <definedName name="cst_wskakunin_NOBE_MENSEKI_ROUJIN_TOTAL">DATA!$F$1074</definedName>
    <definedName name="cst_wskakunin_NOBE_MENSEKI_SYAKO_IGAI">DATA!$F$1038</definedName>
    <definedName name="cst_wskakunin_NOBE_MENSEKI_SYAKO_SHINSEI">DATA!$F$1037</definedName>
    <definedName name="cst_wskakunin_NOBE_MENSEKI_SYAKO_TOTAL">DATA!$F$1039</definedName>
    <definedName name="cst_wskakunin_NOBE_MENSEKI_SYOUKOURO_IGAI">DATA!$F$1028</definedName>
    <definedName name="cst_wskakunin_NOBE_MENSEKI_SYOUKOURO_SHINSEI">DATA!$F$1027</definedName>
    <definedName name="cst_wskakunin_NOBE_MENSEKI_SYOUKOURO_TOTAL">DATA!$F$1029</definedName>
    <definedName name="cst_wskakunin_NOBE_MENSEKI_TAKUHAI_IGAI">DATA!$F$1063</definedName>
    <definedName name="cst_wskakunin_NOBE_MENSEKI_TAKUHAI_SHINSEI">DATA!$F$1062</definedName>
    <definedName name="cst_wskakunin_NOBE_MENSEKI_TAKUHAI_TOTAL">DATA!$F$1064</definedName>
    <definedName name="cst_wskakunin_NOBE_MENSEKI_TIKAI_IGAI">DATA!$F$1023</definedName>
    <definedName name="cst_wskakunin_NOBE_MENSEKI_TIKAI_SHINSEI">DATA!$F$1022</definedName>
    <definedName name="cst_wskakunin_NOBE_MENSEKI_TIKAI_TOTAL">DATA!$F$1024</definedName>
    <definedName name="cst_wskakunin_NOBE_MENSEKI_TIKUDENTI_IGAI">DATA!$F$1048</definedName>
    <definedName name="cst_wskakunin_NOBE_MENSEKI_TIKUDENTI_SHINSEI">DATA!$F$1047</definedName>
    <definedName name="cst_wskakunin_NOBE_MENSEKI_TIKUDENTI_TOTAL">DATA!$F$1049</definedName>
    <definedName name="cst_wskakunin_owner1__address">DATA!$F$81</definedName>
    <definedName name="cst_wskakunin_owner1__space">DATA!$F$83</definedName>
    <definedName name="cst_wskakunin_owner1__space_KANA">DATA!$F$77</definedName>
    <definedName name="cst_wskakunin_owner1__space_KANA2">DATA!$F$78</definedName>
    <definedName name="cst_wskakunin_owner1__space2">DATA!$F$84</definedName>
    <definedName name="cst_wskakunin_owner1__space3">DATA!$F$85</definedName>
    <definedName name="cst_wskakunin_owner1__space4">DATA!$F$86</definedName>
    <definedName name="cst_wskakunin_owner1_JIMU_NAME">DATA!$F$71</definedName>
    <definedName name="cst_wskakunin_owner1_JIMU_NAME_KANA">DATA!$F$72</definedName>
    <definedName name="cst_wskakunin_owner1_NAME">DATA!$F$75</definedName>
    <definedName name="cst_wskakunin_owner1_NAME_KANA">DATA!$F$76</definedName>
    <definedName name="cst_wskakunin_owner1_POST">DATA!$F$73</definedName>
    <definedName name="cst_wskakunin_owner1_POST_KANA">DATA!$F$74</definedName>
    <definedName name="cst_wskakunin_owner1_TEL">DATA!$F$82</definedName>
    <definedName name="cst_wskakunin_owner1_ZIP">DATA!$F$79</definedName>
    <definedName name="cst_wskakunin_owner1_ZIP2">DATA!$F$80</definedName>
    <definedName name="cst_wskakunin_owner2__address">DATA!$F$96</definedName>
    <definedName name="cst_wskakunin_owner2__space">DATA!$F$98</definedName>
    <definedName name="cst_wskakunin_owner2__space2">DATA!$F$99</definedName>
    <definedName name="cst_wskakunin_owner2__space3">DATA!$F$100</definedName>
    <definedName name="cst_wskakunin_owner2_JIMU_NAME">DATA!$F$89</definedName>
    <definedName name="cst_wskakunin_owner2_JIMU_NAME_KANA">DATA!$F$90</definedName>
    <definedName name="cst_wskakunin_owner2_NAME">DATA!$F$93</definedName>
    <definedName name="cst_wskakunin_owner2_NAME_KANA">DATA!$F$94</definedName>
    <definedName name="cst_wskakunin_owner2_POST">DATA!$F$91</definedName>
    <definedName name="cst_wskakunin_owner2_POST_KANA">DATA!$F$92</definedName>
    <definedName name="cst_wskakunin_owner2_TEL">DATA!$F$97</definedName>
    <definedName name="cst_wskakunin_owner2_ZIP">DATA!$F$95</definedName>
    <definedName name="cst_wskakunin_owner3__address">DATA!$F$110</definedName>
    <definedName name="cst_wskakunin_owner3__space">DATA!$F$112</definedName>
    <definedName name="cst_wskakunin_owner3__space2">DATA!$F$113</definedName>
    <definedName name="cst_wskakunin_owner3_JIMU_NAME">DATA!$F$103</definedName>
    <definedName name="cst_wskakunin_owner3_JIMU_NAME_KANA">DATA!$F$104</definedName>
    <definedName name="cst_wskakunin_owner3_NAME">DATA!$F$107</definedName>
    <definedName name="cst_wskakunin_owner3_NAME_KANA">DATA!$F$108</definedName>
    <definedName name="cst_wskakunin_owner3_POST">DATA!$F$105</definedName>
    <definedName name="cst_wskakunin_owner3_POST_KANA">DATA!$F$106</definedName>
    <definedName name="cst_wskakunin_owner3_TEL">DATA!$F$111</definedName>
    <definedName name="cst_wskakunin_owner3_ZIP">DATA!$F$109</definedName>
    <definedName name="cst_wskakunin_owner4__address">DATA!$F$123</definedName>
    <definedName name="cst_wskakunin_owner4__space">DATA!$F$125</definedName>
    <definedName name="cst_wskakunin_owner4__space2">DATA!$F$126</definedName>
    <definedName name="cst_wskakunin_owner4_JIMU_NAME">DATA!$F$116</definedName>
    <definedName name="cst_wskakunin_owner4_JIMU_NAME_KANA">DATA!$F$117</definedName>
    <definedName name="cst_wskakunin_owner4_NAME">DATA!$F$120</definedName>
    <definedName name="cst_wskakunin_owner4_NAME_KANA">DATA!$F$121</definedName>
    <definedName name="cst_wskakunin_owner4_POST">DATA!$F$118</definedName>
    <definedName name="cst_wskakunin_owner4_POST_KANA">DATA!$F$119</definedName>
    <definedName name="cst_wskakunin_owner4_TEL">DATA!$F$124</definedName>
    <definedName name="cst_wskakunin_owner4_ZIP">DATA!$F$122</definedName>
    <definedName name="cst_wskakunin_owner5__address">DATA!$F$136</definedName>
    <definedName name="cst_wskakunin_owner5__space">DATA!$F$138</definedName>
    <definedName name="cst_wskakunin_owner5_JIMU_NAME">DATA!$F$129</definedName>
    <definedName name="cst_wskakunin_owner5_JIMU_NAME_KANA">DATA!$F$130</definedName>
    <definedName name="cst_wskakunin_owner5_NAME">DATA!$F$133</definedName>
    <definedName name="cst_wskakunin_owner5_NAME_KANA">DATA!$F$134</definedName>
    <definedName name="cst_wskakunin_owner5_POST">DATA!$F$131</definedName>
    <definedName name="cst_wskakunin_owner5_POST_KANA">DATA!$F$132</definedName>
    <definedName name="cst_wskakunin_owner5_TEL">DATA!$F$137</definedName>
    <definedName name="cst_wskakunin_owner5_ZIP">DATA!$F$135</definedName>
    <definedName name="cst_wskakunin_owner6__address">DATA!$F$148</definedName>
    <definedName name="cst_wskakunin_owner6__space2">DATA!$F$159</definedName>
    <definedName name="cst_wskakunin_owner6__space3">DATA!$F$150</definedName>
    <definedName name="cst_wskakunin_owner6_JIMU_NAME">DATA!$F$141</definedName>
    <definedName name="cst_wskakunin_owner6_JIMU_NAME_KANA">DATA!$F$142</definedName>
    <definedName name="cst_wskakunin_owner6_NAME">DATA!$F$145</definedName>
    <definedName name="cst_wskakunin_owner6_NAME_KANA">DATA!$F$146</definedName>
    <definedName name="cst_wskakunin_owner6_POST">DATA!$F$143</definedName>
    <definedName name="cst_wskakunin_owner6_POST_KANA">DATA!$F$144</definedName>
    <definedName name="cst_wskakunin_owner6_TEL">DATA!$F$149</definedName>
    <definedName name="cst_wskakunin_owner6_ZIP">DATA!$F$147</definedName>
    <definedName name="cst_wskakunin_owner7__address">DATA!$F$160</definedName>
    <definedName name="cst_wskakunin_owner7_JIMU_NAME">DATA!$F$153</definedName>
    <definedName name="cst_wskakunin_owner7_JIMU_NAME_KANA">DATA!$F$154</definedName>
    <definedName name="cst_wskakunin_owner7_NAME">DATA!$F$157</definedName>
    <definedName name="cst_wskakunin_owner7_NAME_KANA">DATA!$F$158</definedName>
    <definedName name="cst_wskakunin_owner7_POST">DATA!$F$155</definedName>
    <definedName name="cst_wskakunin_owner7_POST_KANA">DATA!$F$156</definedName>
    <definedName name="cst_wskakunin_owner7_TEL">DATA!$F$161</definedName>
    <definedName name="cst_wskakunin_owner7_ZIP">DATA!$F$159</definedName>
    <definedName name="cst_wskakunin_owner8__address">DATA!$F$171</definedName>
    <definedName name="cst_wskakunin_owner8_JIMU_NAME">DATA!$F$164</definedName>
    <definedName name="cst_wskakunin_owner8_JIMU_NAME_KANA">DATA!$F$165</definedName>
    <definedName name="cst_wskakunin_owner8_NAME">DATA!$F$168</definedName>
    <definedName name="cst_wskakunin_owner8_NAME_KANA">DATA!$F$169</definedName>
    <definedName name="cst_wskakunin_owner8_POST">DATA!$F$166</definedName>
    <definedName name="cst_wskakunin_owner8_POST_KANA">DATA!$F$167</definedName>
    <definedName name="cst_wskakunin_owner8_TEL">DATA!$F$172</definedName>
    <definedName name="cst_wskakunin_owner8_ZIP">DATA!$F$170</definedName>
    <definedName name="cst_wskakunin_owner9__address">DATA!$F$182</definedName>
    <definedName name="cst_wskakunin_owner9_JIMU_NAME">DATA!$F$175</definedName>
    <definedName name="cst_wskakunin_owner9_JIMU_NAME_KANA">DATA!$F$176</definedName>
    <definedName name="cst_wskakunin_owner9_NAME">DATA!$F$179</definedName>
    <definedName name="cst_wskakunin_owner9_NAME_KANA">DATA!$F$180</definedName>
    <definedName name="cst_wskakunin_owner9_POST">DATA!$F$177</definedName>
    <definedName name="cst_wskakunin_owner9_POST_KANA">DATA!$F$178</definedName>
    <definedName name="cst_wskakunin_owner9_TEL">DATA!$F$183</definedName>
    <definedName name="cst_wskakunin_owner9_ZIP">DATA!$F$181</definedName>
    <definedName name="cst_wskakunin_P1_HENKOU_GAIYOU">DATA!$F$58</definedName>
    <definedName name="cst_wskakunin_P2_BIKOU">DATA!$F$832</definedName>
    <definedName name="cst_wskakunin_P3_BIKOU">DATA!$F$1174</definedName>
    <definedName name="cst_wskakunin_P3_SONOTA">DATA!$F$1172</definedName>
    <definedName name="cst_wskakunin_p4_1__kouji">DATA!$F$873</definedName>
    <definedName name="cst_wskakunin_p4_1_KAISU_TIKAI">DATA!$F$875</definedName>
    <definedName name="cst_wskakunin_p4_1_KAISU_TIKAI_NOZOKU">DATA!$F$874</definedName>
    <definedName name="cst_wskakunin_p4_1_KOUZOU1">DATA!$F$876</definedName>
    <definedName name="cst_wskakunin_p4_1_KOUZOU2">DATA!$F$877</definedName>
    <definedName name="cst_wskakunin_p4_1_TAKASA_KEN_MAX">DATA!$F$879</definedName>
    <definedName name="cst_wskakunin_p4_1_TAKASA_MAX">DATA!$F$878</definedName>
    <definedName name="cst_wskakunin_p4_1_TOKUREI">DATA!$F$894</definedName>
    <definedName name="cst_wskakunin_p4_1_youto1_YOUTO">DATA!$F$864</definedName>
    <definedName name="cst_wskakunin_p4_1_youto1_YOUTO_1">DATA!$F$866</definedName>
    <definedName name="cst_wskakunin_p4_1_youto1_YOUTO_2">DATA!$F$867</definedName>
    <definedName name="cst_wskakunin_p4_1_youto1_YOUTO_3">DATA!$F$868</definedName>
    <definedName name="cst_wskakunin_p4_1_youto1_YOUTO_4">DATA!$F$869</definedName>
    <definedName name="cst_wskakunin_p4_1_youto1_YOUTO_5">DATA!$F$870</definedName>
    <definedName name="cst_wskakunin_p4_1_youto1_YOUTO_6">DATA!$F$871</definedName>
    <definedName name="cst_wskakunin_p4_1_youto1_YOUTO_9">DATA!$F$872</definedName>
    <definedName name="cst_wskakunin_p4_1_youto1_YOUTO_CODE">DATA!$F$865</definedName>
    <definedName name="cst_wskakunin_p4_1_YUKA_MENSEKI_SHINSEI">DATA!$F$880</definedName>
    <definedName name="cst_wskakunin_p4_2_KAISU_TIKAI">DATA!$F$883</definedName>
    <definedName name="cst_wskakunin_p4_2_KAISU_TIKAI_NOZOKU">DATA!$F$882</definedName>
    <definedName name="cst_wskakunin_p4_2_YUKA_MENSEKI_SHINSEI">DATA!$F$884</definedName>
    <definedName name="cst_wskakunin_p4_3_KAISU_TIKAI">DATA!$F$887</definedName>
    <definedName name="cst_wskakunin_p4_3_KAISU_TIKAI_NOZOKU">DATA!$F$886</definedName>
    <definedName name="cst_wskakunin_p4_3_YUKA_MENSEKI_SHINSEI">DATA!$F$888</definedName>
    <definedName name="cst_wskakunin_PAGE1_ALTERATION_NOTE">DATA!$F$65</definedName>
    <definedName name="cst_wskakunin_sekkei1__address">DATA!$F$288</definedName>
    <definedName name="cst_wskakunin_sekkei1__sikaku">DATA!$F$276</definedName>
    <definedName name="cst_wskakunin_sekkei1_DOC">DATA!$F$290</definedName>
    <definedName name="cst_wskakunin_sekkei1_JIMU__sikaku">DATA!$F$281</definedName>
    <definedName name="cst_wskakunin_sekkei1_JIMU_NAME">DATA!$F$285</definedName>
    <definedName name="cst_wskakunin_sekkei1_JIMU_NO">DATA!$F$284</definedName>
    <definedName name="cst_wskakunin_sekkei1_JIMU_SIKAKU">DATA!$F$282</definedName>
    <definedName name="cst_wskakunin_sekkei1_JIMU_TOUROKU_KIKAN">DATA!$F$283</definedName>
    <definedName name="cst_wskakunin_sekkei1_jimuname_name">DATA!$F$286</definedName>
    <definedName name="cst_wskakunin_sekkei1_KENTIKUSI_NO">DATA!$F$279</definedName>
    <definedName name="cst_wskakunin_sekkei1_NAME">DATA!$F$280</definedName>
    <definedName name="cst_wskakunin_sekkei1_SIKAKU">DATA!$F$277</definedName>
    <definedName name="cst_wskakunin_sekkei1_TEL">DATA!$F$289</definedName>
    <definedName name="cst_wskakunin_sekkei1_TOUROKU_KIKAN">DATA!$F$278</definedName>
    <definedName name="cst_wskakunin_sekkei1_ZIP">DATA!$F$287</definedName>
    <definedName name="cst_wskakunin_sekkei10__address">DATA!$F$441</definedName>
    <definedName name="cst_wskakunin_sekkei10__sikaku">DATA!$F$429</definedName>
    <definedName name="cst_wskakunin_sekkei10_DOC">DATA!$F$443</definedName>
    <definedName name="cst_wskakunin_sekkei10_JIMU__sikaku">DATA!$F$434</definedName>
    <definedName name="cst_wskakunin_sekkei10_JIMU_NAME">DATA!$F$438</definedName>
    <definedName name="cst_wskakunin_sekkei10_JIMU_NO">DATA!$F$437</definedName>
    <definedName name="cst_wskakunin_sekkei10_JIMU_SIKAKU">DATA!$F$435</definedName>
    <definedName name="cst_wskakunin_sekkei10_JIMU_TOUROKU_KIKAN">DATA!$F$436</definedName>
    <definedName name="cst_wskakunin_sekkei10_jimuname_name">DATA!$F$439</definedName>
    <definedName name="cst_wskakunin_sekkei10_KENTIKUSI_NO">DATA!$F$432</definedName>
    <definedName name="cst_wskakunin_sekkei10_NAME">DATA!$F$433</definedName>
    <definedName name="cst_wskakunin_sekkei10_SIKAKU">DATA!$F$430</definedName>
    <definedName name="cst_wskakunin_sekkei10_TEL">DATA!$F$442</definedName>
    <definedName name="cst_wskakunin_sekkei10_TOUROKU_KIKAN">DATA!$F$431</definedName>
    <definedName name="cst_wskakunin_sekkei10_ZIP">DATA!$F$440</definedName>
    <definedName name="cst_wskakunin_sekkei11__address">DATA!$F$458</definedName>
    <definedName name="cst_wskakunin_sekkei11__sikaku">DATA!$F$446</definedName>
    <definedName name="cst_wskakunin_sekkei11_DOC">DATA!$F$460</definedName>
    <definedName name="cst_wskakunin_sekkei11_JIMU__sikaku">DATA!$F$451</definedName>
    <definedName name="cst_wskakunin_sekkei11_JIMU_NAME">DATA!$F$455</definedName>
    <definedName name="cst_wskakunin_sekkei11_JIMU_NO">DATA!$F$454</definedName>
    <definedName name="cst_wskakunin_sekkei11_JIMU_SIKAKU">DATA!$F$452</definedName>
    <definedName name="cst_wskakunin_sekkei11_JIMU_TOUROKU_KIKAN">DATA!$F$453</definedName>
    <definedName name="cst_wskakunin_sekkei11_jimuname_name">DATA!$F$456</definedName>
    <definedName name="cst_wskakunin_sekkei11_KENTIKUSI_NO">DATA!$F$449</definedName>
    <definedName name="cst_wskakunin_sekkei11_NAME">DATA!$F$450</definedName>
    <definedName name="cst_wskakunin_sekkei11_SIKAKU">DATA!$F$447</definedName>
    <definedName name="cst_wskakunin_sekkei11_TEL">DATA!$F$459</definedName>
    <definedName name="cst_wskakunin_sekkei11_TOUROKU_KIKAN">DATA!$F$448</definedName>
    <definedName name="cst_wskakunin_sekkei11_ZIP">DATA!$F$457</definedName>
    <definedName name="cst_wskakunin_sekkei12__address">DATA!$F$475</definedName>
    <definedName name="cst_wskakunin_sekkei12__sikaku">DATA!$F$463</definedName>
    <definedName name="cst_wskakunin_sekkei12_DOC">DATA!$F$477</definedName>
    <definedName name="cst_wskakunin_sekkei12_JIMU__sikaku">DATA!$F$468</definedName>
    <definedName name="cst_wskakunin_sekkei12_JIMU_NAME">DATA!$F$472</definedName>
    <definedName name="cst_wskakunin_sekkei12_JIMU_NO">DATA!$F$471</definedName>
    <definedName name="cst_wskakunin_sekkei12_JIMU_SIKAKU">DATA!$F$469</definedName>
    <definedName name="cst_wskakunin_sekkei12_JIMU_TOUROKU_KIKAN">DATA!$F$470</definedName>
    <definedName name="cst_wskakunin_sekkei12_jimuname_name">DATA!$F$473</definedName>
    <definedName name="cst_wskakunin_sekkei12_KENTIKUSI_NO">DATA!$F$466</definedName>
    <definedName name="cst_wskakunin_sekkei12_NAME">DATA!$F$467</definedName>
    <definedName name="cst_wskakunin_sekkei12_SIKAKU">DATA!$F$464</definedName>
    <definedName name="cst_wskakunin_sekkei12_TEL">DATA!$F$476</definedName>
    <definedName name="cst_wskakunin_sekkei12_TOUROKU_KIKAN">DATA!$F$465</definedName>
    <definedName name="cst_wskakunin_sekkei12_ZIP">DATA!$F$474</definedName>
    <definedName name="cst_wskakunin_sekkei2__address">DATA!$F$305</definedName>
    <definedName name="cst_wskakunin_sekkei2__sikaku">DATA!$F$293</definedName>
    <definedName name="cst_wskakunin_sekkei2_DOC">DATA!$F$307</definedName>
    <definedName name="cst_wskakunin_sekkei2_JIMU__sikaku">DATA!$F$298</definedName>
    <definedName name="cst_wskakunin_sekkei2_JIMU_NAME">DATA!$F$302</definedName>
    <definedName name="cst_wskakunin_sekkei2_JIMU_NO">DATA!$F$301</definedName>
    <definedName name="cst_wskakunin_sekkei2_JIMU_SIKAKU">DATA!$F$299</definedName>
    <definedName name="cst_wskakunin_sekkei2_JIMU_TOUROKU_KIKAN">DATA!$F$300</definedName>
    <definedName name="cst_wskakunin_sekkei2_jimuname_name">DATA!$F$303</definedName>
    <definedName name="cst_wskakunin_sekkei2_KENTIKUSI_NO">DATA!$F$296</definedName>
    <definedName name="cst_wskakunin_sekkei2_NAME">DATA!$F$297</definedName>
    <definedName name="cst_wskakunin_sekkei2_SIKAKU">DATA!$F$294</definedName>
    <definedName name="cst_wskakunin_sekkei2_TEL">DATA!$F$306</definedName>
    <definedName name="cst_wskakunin_sekkei2_TOUROKU_KIKAN">DATA!$F$295</definedName>
    <definedName name="cst_wskakunin_sekkei2_ZIP">DATA!$F$304</definedName>
    <definedName name="cst_wskakunin_sekkei3__address">DATA!$F$322</definedName>
    <definedName name="cst_wskakunin_sekkei3__sikaku">DATA!$F$310</definedName>
    <definedName name="cst_wskakunin_sekkei3_DOC">DATA!$F$324</definedName>
    <definedName name="cst_wskakunin_sekkei3_JIMU__sikaku">DATA!$F$315</definedName>
    <definedName name="cst_wskakunin_sekkei3_JIMU_NAME">DATA!$F$319</definedName>
    <definedName name="cst_wskakunin_sekkei3_JIMU_NO">DATA!$F$318</definedName>
    <definedName name="cst_wskakunin_sekkei3_JIMU_SIKAKU">DATA!$F$316</definedName>
    <definedName name="cst_wskakunin_sekkei3_JIMU_TOUROKU_KIKAN">DATA!$F$317</definedName>
    <definedName name="cst_wskakunin_sekkei3_jimuname_name">DATA!$F$320</definedName>
    <definedName name="cst_wskakunin_sekkei3_KENTIKUSI_NO">DATA!$F$313</definedName>
    <definedName name="cst_wskakunin_sekkei3_NAME">DATA!$F$314</definedName>
    <definedName name="cst_wskakunin_sekkei3_SIKAKU">DATA!$F$311</definedName>
    <definedName name="cst_wskakunin_sekkei3_TEL">DATA!$F$323</definedName>
    <definedName name="cst_wskakunin_sekkei3_TOUROKU_KIKAN">DATA!$F$312</definedName>
    <definedName name="cst_wskakunin_sekkei3_ZIP">DATA!$F$321</definedName>
    <definedName name="cst_wskakunin_sekkei4__address">DATA!$F$339</definedName>
    <definedName name="cst_wskakunin_sekkei4__sikaku">DATA!$F$327</definedName>
    <definedName name="cst_wskakunin_sekkei4_DOC">DATA!$F$341</definedName>
    <definedName name="cst_wskakunin_sekkei4_JIMU__sikaku">DATA!$F$332</definedName>
    <definedName name="cst_wskakunin_sekkei4_JIMU_NAME">DATA!$F$336</definedName>
    <definedName name="cst_wskakunin_sekkei4_JIMU_NO">DATA!$F$335</definedName>
    <definedName name="cst_wskakunin_sekkei4_JIMU_SIKAKU">DATA!$F$333</definedName>
    <definedName name="cst_wskakunin_sekkei4_JIMU_TOUROKU_KIKAN">DATA!$F$334</definedName>
    <definedName name="cst_wskakunin_sekkei4_jimuname_name">DATA!$F$337</definedName>
    <definedName name="cst_wskakunin_sekkei4_KENTIKUSI_NO">DATA!$F$330</definedName>
    <definedName name="cst_wskakunin_sekkei4_NAME">DATA!$F$331</definedName>
    <definedName name="cst_wskakunin_sekkei4_SIKAKU">DATA!$F$328</definedName>
    <definedName name="cst_wskakunin_sekkei4_TEL">DATA!$F$340</definedName>
    <definedName name="cst_wskakunin_sekkei4_TOUROKU_KIKAN">DATA!$F$329</definedName>
    <definedName name="cst_wskakunin_sekkei4_ZIP">DATA!$F$338</definedName>
    <definedName name="cst_wskakunin_sekkei5__address">DATA!$F$356</definedName>
    <definedName name="cst_wskakunin_sekkei5__sikaku">DATA!$F$344</definedName>
    <definedName name="cst_wskakunin_sekkei5_DOC">DATA!$F$358</definedName>
    <definedName name="cst_wskakunin_sekkei5_JIMU__sikaku">DATA!$F$349</definedName>
    <definedName name="cst_wskakunin_sekkei5_JIMU_NAME">DATA!$F$353</definedName>
    <definedName name="cst_wskakunin_sekkei5_JIMU_NO">DATA!$F$352</definedName>
    <definedName name="cst_wskakunin_sekkei5_JIMU_SIKAKU">DATA!$F$350</definedName>
    <definedName name="cst_wskakunin_sekkei5_JIMU_TOUROKU_KIKAN">DATA!$F$351</definedName>
    <definedName name="cst_wskakunin_sekkei5_jimuname_name">DATA!$F$354</definedName>
    <definedName name="cst_wskakunin_sekkei5_KENTIKUSI_NO">DATA!$F$347</definedName>
    <definedName name="cst_wskakunin_sekkei5_NAME">DATA!$F$348</definedName>
    <definedName name="cst_wskakunin_sekkei5_SIKAKU">DATA!$F$345</definedName>
    <definedName name="cst_wskakunin_sekkei5_TEL">DATA!$F$357</definedName>
    <definedName name="cst_wskakunin_sekkei5_TOUROKU_KIKAN">DATA!$F$346</definedName>
    <definedName name="cst_wskakunin_sekkei5_ZIP">DATA!$F$355</definedName>
    <definedName name="cst_wskakunin_sekkei6__address">DATA!$F$373</definedName>
    <definedName name="cst_wskakunin_sekkei6__sikaku">DATA!$F$361</definedName>
    <definedName name="cst_wskakunin_sekkei6_DOC">DATA!$F$375</definedName>
    <definedName name="cst_wskakunin_sekkei6_JIMU__sikaku">DATA!$F$366</definedName>
    <definedName name="cst_wskakunin_sekkei6_JIMU_NAME">DATA!$F$370</definedName>
    <definedName name="cst_wskakunin_sekkei6_JIMU_NO">DATA!$F$369</definedName>
    <definedName name="cst_wskakunin_sekkei6_JIMU_SIKAKU">DATA!$F$367</definedName>
    <definedName name="cst_wskakunin_sekkei6_JIMU_TOUROKU_KIKAN">DATA!$F$368</definedName>
    <definedName name="cst_wskakunin_sekkei6_jimuname_name">DATA!$F$371</definedName>
    <definedName name="cst_wskakunin_sekkei6_KENTIKUSI_NO">DATA!$F$364</definedName>
    <definedName name="cst_wskakunin_sekkei6_NAME">DATA!$F$365</definedName>
    <definedName name="cst_wskakunin_sekkei6_SIKAKU">DATA!$F$362</definedName>
    <definedName name="cst_wskakunin_sekkei6_TEL">DATA!$F$374</definedName>
    <definedName name="cst_wskakunin_sekkei6_TOUROKU_KIKAN">DATA!$F$363</definedName>
    <definedName name="cst_wskakunin_sekkei6_ZIP">DATA!$F$372</definedName>
    <definedName name="cst_wskakunin_sekkei7__address">DATA!$F$390</definedName>
    <definedName name="cst_wskakunin_sekkei7__sikaku">DATA!$F$378</definedName>
    <definedName name="cst_wskakunin_sekkei7_DOC">DATA!$F$392</definedName>
    <definedName name="cst_wskakunin_sekkei7_JIMU__sikaku">DATA!$F$383</definedName>
    <definedName name="cst_wskakunin_sekkei7_JIMU_NAME">DATA!$F$387</definedName>
    <definedName name="cst_wskakunin_sekkei7_JIMU_NO">DATA!$F$386</definedName>
    <definedName name="cst_wskakunin_sekkei7_JIMU_SIKAKU">DATA!$F$384</definedName>
    <definedName name="cst_wskakunin_sekkei7_JIMU_TOUROKU_KIKAN">DATA!$F$385</definedName>
    <definedName name="cst_wskakunin_sekkei7_jimuname_name">DATA!$F$388</definedName>
    <definedName name="cst_wskakunin_sekkei7_KENTIKUSI_NO">DATA!$F$381</definedName>
    <definedName name="cst_wskakunin_sekkei7_NAME">DATA!$F$382</definedName>
    <definedName name="cst_wskakunin_sekkei7_SIKAKU">DATA!$F$379</definedName>
    <definedName name="cst_wskakunin_sekkei7_TEL">DATA!$F$391</definedName>
    <definedName name="cst_wskakunin_sekkei7_TOUROKU_KIKAN">DATA!$F$380</definedName>
    <definedName name="cst_wskakunin_sekkei7_ZIP">DATA!$F$389</definedName>
    <definedName name="cst_wskakunin_sekkei8__address">DATA!$F$407</definedName>
    <definedName name="cst_wskakunin_sekkei8__sikaku">DATA!$F$395</definedName>
    <definedName name="cst_wskakunin_sekkei8_DOC">DATA!$F$409</definedName>
    <definedName name="cst_wskakunin_sekkei8_JIMU__sikaku">DATA!$F$400</definedName>
    <definedName name="cst_wskakunin_sekkei8_JIMU_NAME">DATA!$F$404</definedName>
    <definedName name="cst_wskakunin_sekkei8_JIMU_NO">DATA!$F$403</definedName>
    <definedName name="cst_wskakunin_sekkei8_JIMU_SIKAKU">DATA!$F$401</definedName>
    <definedName name="cst_wskakunin_sekkei8_JIMU_TOUROKU_KIKAN">DATA!$F$402</definedName>
    <definedName name="cst_wskakunin_sekkei8_jimuname_name">DATA!$F$405</definedName>
    <definedName name="cst_wskakunin_sekkei8_KENTIKUSI_NO">DATA!$F$398</definedName>
    <definedName name="cst_wskakunin_sekkei8_NAME">DATA!$F$399</definedName>
    <definedName name="cst_wskakunin_sekkei8_SIKAKU">DATA!$F$396</definedName>
    <definedName name="cst_wskakunin_sekkei8_TEL">DATA!$F$408</definedName>
    <definedName name="cst_wskakunin_sekkei8_TOUROKU_KIKAN">DATA!$F$397</definedName>
    <definedName name="cst_wskakunin_sekkei8_ZIP">DATA!$F$406</definedName>
    <definedName name="cst_wskakunin_sekkei9__address">DATA!$F$424</definedName>
    <definedName name="cst_wskakunin_sekkei9__sikaku">DATA!$F$412</definedName>
    <definedName name="cst_wskakunin_sekkei9_DOC">DATA!$F$426</definedName>
    <definedName name="cst_wskakunin_sekkei9_JIMU__sikaku">DATA!$F$417</definedName>
    <definedName name="cst_wskakunin_sekkei9_JIMU_NAME">DATA!$F$421</definedName>
    <definedName name="cst_wskakunin_sekkei9_JIMU_NO">DATA!$F$420</definedName>
    <definedName name="cst_wskakunin_sekkei9_JIMU_SIKAKU">DATA!$F$418</definedName>
    <definedName name="cst_wskakunin_sekkei9_JIMU_TOUROKU_KIKAN">DATA!$F$419</definedName>
    <definedName name="cst_wskakunin_sekkei9_jimuname_name">DATA!$F$422</definedName>
    <definedName name="cst_wskakunin_sekkei9_KENTIKUSI_NO">DATA!$F$415</definedName>
    <definedName name="cst_wskakunin_sekkei9_NAME">DATA!$F$416</definedName>
    <definedName name="cst_wskakunin_sekkei9_SIKAKU">DATA!$F$413</definedName>
    <definedName name="cst_wskakunin_sekkei9_TEL">DATA!$F$425</definedName>
    <definedName name="cst_wskakunin_sekkei9_TOUROKU_KIKAN">DATA!$F$414</definedName>
    <definedName name="cst_wskakunin_sekkei9_ZIP">DATA!$F$423</definedName>
    <definedName name="cst_wskakunin_sekou1__address">DATA!$F$773</definedName>
    <definedName name="cst_wskakunin_sekou1__hajime">DATA!$F$827</definedName>
    <definedName name="cst_wskakunin_sekou1__kistar">DATA!$F$828</definedName>
    <definedName name="cst_wskakunin_sekou1_JIMU_NAME">DATA!$F$771</definedName>
    <definedName name="cst_wskakunin_sekou1_kakunin">DATA!$F$775</definedName>
    <definedName name="cst_wskakunin_sekou1_NAME">DATA!$F$767</definedName>
    <definedName name="cst_wskakunin_sekou1_SEKOU__sikaku">DATA!$F$768</definedName>
    <definedName name="cst_wskakunin_sekou1_SEKOU_NO">DATA!$F$770</definedName>
    <definedName name="cst_wskakunin_sekou1_SEKOU_SIKAKU">DATA!$F$769</definedName>
    <definedName name="cst_wskakunin_sekou1_TEL">DATA!$F$774</definedName>
    <definedName name="cst_wskakunin_sekou1_ZIP">DATA!$F$772</definedName>
    <definedName name="cst_wskakunin_sekou2__address">DATA!$F$783</definedName>
    <definedName name="cst_wskakunin_sekou2_JIMU_NAME">DATA!$F$781</definedName>
    <definedName name="cst_wskakunin_sekou2_NAME">DATA!$F$777</definedName>
    <definedName name="cst_wskakunin_sekou2_SEKOU__sikaku">DATA!$F$778</definedName>
    <definedName name="cst_wskakunin_sekou2_SEKOU_NO">DATA!$F$780</definedName>
    <definedName name="cst_wskakunin_sekou2_SEKOU_SIKAKU">DATA!$F$779</definedName>
    <definedName name="cst_wskakunin_sekou2_TEL">DATA!$F$784</definedName>
    <definedName name="cst_wskakunin_sekou2_ZIP">DATA!$F$782</definedName>
    <definedName name="cst_wskakunin_sekou3__address">DATA!$F$793</definedName>
    <definedName name="cst_wskakunin_sekou3_JIMU_NAME">DATA!$F$791</definedName>
    <definedName name="cst_wskakunin_sekou3_NAME">DATA!$F$787</definedName>
    <definedName name="cst_wskakunin_sekou3_SEKOU__sikaku">DATA!$F$788</definedName>
    <definedName name="cst_wskakunin_sekou3_SEKOU_NO">DATA!$F$790</definedName>
    <definedName name="cst_wskakunin_sekou3_SEKOU_SIKAKU">DATA!$F$789</definedName>
    <definedName name="cst_wskakunin_sekou3_TEL">DATA!$F$794</definedName>
    <definedName name="cst_wskakunin_sekou3_ZIP">DATA!$F$792</definedName>
    <definedName name="cst_wskakunin_sekou4__address">DATA!$F$803</definedName>
    <definedName name="cst_wskakunin_sekou4_JIMU_NAME">DATA!$F$801</definedName>
    <definedName name="cst_wskakunin_sekou4_NAME">DATA!$F$797</definedName>
    <definedName name="cst_wskakunin_sekou4_SEKOU__sikaku">DATA!$F$798</definedName>
    <definedName name="cst_wskakunin_sekou4_SEKOU_NO">DATA!$F$800</definedName>
    <definedName name="cst_wskakunin_sekou4_SEKOU_SIKAKU">DATA!$F$799</definedName>
    <definedName name="cst_wskakunin_sekou4_TEL">DATA!$F$804</definedName>
    <definedName name="cst_wskakunin_sekou4_ZIP">DATA!$F$802</definedName>
    <definedName name="cst_wskakunin_sekou5__address">DATA!$F$813</definedName>
    <definedName name="cst_wskakunin_sekou5_JIMU_NAME">DATA!$F$811</definedName>
    <definedName name="cst_wskakunin_sekou5_NAME">DATA!$F$807</definedName>
    <definedName name="cst_wskakunin_sekou5_SEKOU__sikaku">DATA!$F$808</definedName>
    <definedName name="cst_wskakunin_sekou5_SEKOU_NO">DATA!$F$810</definedName>
    <definedName name="cst_wskakunin_sekou5_SEKOU_SIKAKU">DATA!$F$809</definedName>
    <definedName name="cst_wskakunin_sekou5_TEL">DATA!$F$814</definedName>
    <definedName name="cst_wskakunin_sekou5_ZIP">DATA!$F$812</definedName>
    <definedName name="cst_wskakunin_sekou6__address">DATA!$F$823</definedName>
    <definedName name="cst_wskakunin_sekou6_JIMU_NAME">DATA!$F$821</definedName>
    <definedName name="cst_wskakunin_sekou6_NAME">DATA!$F$817</definedName>
    <definedName name="cst_wskakunin_sekou6_SEKOU__sikaku">DATA!$F$818</definedName>
    <definedName name="cst_wskakunin_sekou6_SEKOU_NO">DATA!$F$820</definedName>
    <definedName name="cst_wskakunin_sekou6_SEKOU_SIKAKU">DATA!$F$819</definedName>
    <definedName name="cst_wskakunin_sekou6_TEL">DATA!$F$824</definedName>
    <definedName name="cst_wskakunin_sekou6_ZIP">DATA!$F$822</definedName>
    <definedName name="cst_wskakunin_SHIKITI_MENSEKI_1_TOTAL">DATA!$F$957</definedName>
    <definedName name="cst_wskakunin_SHIKITI_MENSEKI_1A">DATA!$F$933</definedName>
    <definedName name="cst_wskakunin_SHIKITI_MENSEKI_1B">DATA!$F$934</definedName>
    <definedName name="cst_wskakunin_SHIKITI_MENSEKI_1C">DATA!$F$935</definedName>
    <definedName name="cst_wskakunin_SHIKITI_MENSEKI_1D">DATA!$F$936</definedName>
    <definedName name="cst_wskakunin_SHIKITI_MENSEKI_2_TOTAL">DATA!$F$958</definedName>
    <definedName name="cst_wskakunin_SHIKITI_MENSEKI_2A">DATA!$F$937</definedName>
    <definedName name="cst_wskakunin_SHIKITI_MENSEKI_2B">DATA!$F$938</definedName>
    <definedName name="cst_wskakunin_SHIKITI_MENSEKI_2C">DATA!$F$939</definedName>
    <definedName name="cst_wskakunin_SHIKITI_MENSEKI_2D">DATA!$F$940</definedName>
    <definedName name="cst_wskakunin_SHIKITI_MENSEKI_BIKOU">DATA!$F$961</definedName>
    <definedName name="cst_wskakunin_SHINSEI_DATE">DATA!$F$53</definedName>
    <definedName name="cst_wskakunin_TAKASA_MAX_SHINSEI">DATA!$F$1088</definedName>
    <definedName name="cst_wskakunin_TAKASA_MAX_SONOTA">DATA!$F$1089</definedName>
    <definedName name="cst_wskakunin_tekihan01_TEKIHAN_KIKAN_ADDRESS">DATA!$F$842</definedName>
    <definedName name="cst_wskakunin_tekihan01_TEKIHAN_KIKAN_info">DATA!$F$843</definedName>
    <definedName name="cst_wskakunin_tekihan01_TEKIHAN_KIKAN_KEN__ken">DATA!$F$841</definedName>
    <definedName name="cst_wskakunin_tekihan01_TEKIHAN_KIKAN_NAME">DATA!$F$840</definedName>
    <definedName name="cst_wskakunin_tekihan01_TEKIHAN_STATE_mishinsei">DATA!$F$838</definedName>
    <definedName name="cst_wskakunin_tekihan01_TEKIHAN_STATE_shinsei">DATA!$F$837</definedName>
    <definedName name="cst_wskakunin_tekihan01_TEKIHAN_STATE_shinseifuyou">DATA!$F$839</definedName>
    <definedName name="cst_wskakunin_tekihan02_TEKIHAN_KIKAN_ADDRESS">DATA!$F$846</definedName>
    <definedName name="cst_wskakunin_tekihan02_TEKIHAN_KIKAN_info">DATA!$F$847</definedName>
    <definedName name="cst_wskakunin_tekihan02_TEKIHAN_KIKAN_KEN__ken">DATA!$F$845</definedName>
    <definedName name="cst_wskakunin_tekihan02_TEKIHAN_KIKAN_NAME">DATA!$F$844</definedName>
    <definedName name="cst_wskakunin_TOKUREI_TAKASA">DATA!$F$1103</definedName>
    <definedName name="cst_wskakunin_TOKUREI_TAKASA_box_off">DATA!$F$1105</definedName>
    <definedName name="cst_wskakunin_TOKUREI_TAKASA_box_on">DATA!$F$1104</definedName>
    <definedName name="cst_wskakunin_TOKUREI_TAKASA_DOURO">DATA!$F$1108</definedName>
    <definedName name="cst_wskakunin_TOKUREI_TAKASA_KITA">DATA!$F$1110</definedName>
    <definedName name="cst_wskakunin_TOKUREI_TAKASA_RINTI">DATA!$F$1109</definedName>
    <definedName name="cst_wskakunin_TOKUREI_txt">DATA!$F$1181</definedName>
    <definedName name="cst_wskakunin_TOKUTEI_KOUJI_KANRYOU_DATE_select">DATA!$F$1197</definedName>
    <definedName name="cst_wskakunin_TOKUTEI_KOUTEI">DATA!$F$1194</definedName>
    <definedName name="cst_wskakunin_TOKUTEI_KOUTEI_inter1">DATA!$F$1195</definedName>
    <definedName name="cst_wskakunin_TOKUTEI_KOUTEI_inter2">DATA!$F$1196</definedName>
    <definedName name="cst_wskakunin_wskakunin_SONOTA_KUIKI">DATA!$F$925</definedName>
    <definedName name="cst_wskakunin_YOUSEKI_RITU">DATA!$F$1080</definedName>
    <definedName name="cst_wskakunin_YOUSEKI_RITU_A">DATA!$F$947</definedName>
    <definedName name="cst_wskakunin_YOUSEKI_RITU_B">DATA!$F$948</definedName>
    <definedName name="cst_wskakunin_YOUSEKI_RITU_C">DATA!$F$949</definedName>
    <definedName name="cst_wskakunin_YOUSEKI_RITU_D">DATA!$F$950</definedName>
    <definedName name="cst_wskakunin_YOUTO">DATA!$F$964</definedName>
    <definedName name="cst_wskakunin_YOUTO_CODE">DATA!$F$963</definedName>
    <definedName name="cst_wskakunin_YOUTO_TIIKI_A">DATA!$F$942</definedName>
    <definedName name="cst_wskakunin_YOUTO_TIIKI_B">DATA!$F$943</definedName>
    <definedName name="cst_wskakunin_YOUTO_TIIKI_C">DATA!$F$944</definedName>
    <definedName name="cst_wskakunin_YOUTO_TIIKI_D">DATA!$F$945</definedName>
    <definedName name="intFixupTable_new" hidden="1">#REF!</definedName>
    <definedName name="_xlnm.Print_Area" localSheetId="20">委任状!$A:$X</definedName>
    <definedName name="_xlnm.Print_Area" localSheetId="35">確認申請取下届!$A:$X</definedName>
    <definedName name="_xlnm.Print_Area" localSheetId="36">確認申請取下届_一括!$A:$X</definedName>
    <definedName name="_xlnm.Print_Area" localSheetId="41">完了検査申請取下届!$A:$X</definedName>
    <definedName name="_xlnm.Print_Area" localSheetId="42">完了検査申請取下届_一括!$A:$X</definedName>
    <definedName name="_xlnm.Print_Area" localSheetId="33">完了検査申請書!$A:$X</definedName>
    <definedName name="_xlnm.Print_Area" localSheetId="27">既存不適格調書!$A:$X</definedName>
    <definedName name="_xlnm.Print_Area" localSheetId="29">既存不適格法チェックリスト!$A$1:$W$37</definedName>
    <definedName name="_xlnm.Print_Area" localSheetId="37">記載事項変更等届!$A:$X</definedName>
    <definedName name="_xlnm.Print_Area" localSheetId="38">記載事項変更等届_一括!$A:$X</definedName>
    <definedName name="_xlnm.Print_Area" localSheetId="23">建築工事届_別記第40号様式!$A$1:$AO$309</definedName>
    <definedName name="_xlnm.Print_Area" localSheetId="31">検査予約票!$A$1:$R$53</definedName>
    <definedName name="_xlnm.Print_Area" localSheetId="32">検査予約票_一括!$A:$R</definedName>
    <definedName name="_xlnm.Print_Area" localSheetId="28">現況の調査書!$A:$X</definedName>
    <definedName name="_xlnm.Print_Area" localSheetId="9">現地調査票_2504!$A$1:$AH$69</definedName>
    <definedName name="_xlnm.Print_Area" localSheetId="19">現地調査票_一括!$A$1:$AH$64</definedName>
    <definedName name="_xlnm.Print_Area" localSheetId="39">工事取りやめ届!$A:$X</definedName>
    <definedName name="_xlnm.Print_Area" localSheetId="40">工事取りやめ届_一括!$A:$X</definedName>
    <definedName name="_xlnm.Print_Area" localSheetId="21">工事届!$A$1:$X$270</definedName>
    <definedName name="_xlnm.Print_Area" localSheetId="22">工事届_一括!$A$1:$X$270</definedName>
    <definedName name="_xlnm.Print_Area" localSheetId="44">再交付申請書!$A:$X</definedName>
    <definedName name="_xlnm.Print_Area" localSheetId="18">事前協議!$A:$P</definedName>
    <definedName name="_xlnm.Print_Area" localSheetId="43">証明願!$A:$X</definedName>
    <definedName name="_xlnm.Print_Area" localSheetId="26">免除申請_確認・計変!$A:$X</definedName>
    <definedName name="_xlnm.Print_Area" localSheetId="34">免除申請_完了!$A:$X</definedName>
    <definedName name="_xlnm.Print_Area" localSheetId="16">郵送申請_確認申請・適合証明設計検査!$A:$Q</definedName>
    <definedName name="_xlnm.Print_Area" localSheetId="30">郵送申請_完了!$A:$P</definedName>
    <definedName name="_xlnm.Print_Area" localSheetId="17">郵送申請_計画変更!$A:$P</definedName>
    <definedName name="shinsei_build_p6_01_PAGE6_KOUZOU_KEISAN_KIND__002">DATA!$D$50</definedName>
    <definedName name="shinsei_build_p6_01_PAGE6_KOUZOU_KEISAN_KIND__004">DATA!$D$49</definedName>
    <definedName name="shinsei_build_p6_01_PAGE6_KOUZOU_KEISAN_KIND__005">DATA!$D$48</definedName>
    <definedName name="shinsei_build_YOUTO">DATA!$D$1326</definedName>
    <definedName name="shinsei_HIKIUKE_DATE">DATA!$D$38</definedName>
    <definedName name="shinsei_ISSUE_DATE">DATA!$D$43</definedName>
    <definedName name="shinsei_ISSUE_KOUFU_NAME">DATA!$D$45</definedName>
    <definedName name="shinsei_ISSUE_NO">DATA!$D$40</definedName>
    <definedName name="shinsei_KAKU_SUMI_NO">DATA!$D$41</definedName>
    <definedName name="shinsei_PROVO_DATE">DATA!$D$32</definedName>
    <definedName name="shinsei_PROVO_NO">DATA!$D$33</definedName>
    <definedName name="shinsei_UKETUKE_NO">DATA!$D$36</definedName>
    <definedName name="shinsei_UNIT_COUNT">DATA!$D$965</definedName>
    <definedName name="showsheetflag_cst_DATA">dSHEET!$B$8</definedName>
    <definedName name="showsheetflag_dAName">dSHEET!$B$7</definedName>
    <definedName name="showsheetflag_DATA">dSHEET!$B$6</definedName>
    <definedName name="showsheetflag_dSHEET">dSHEET!$B$5</definedName>
    <definedName name="showsheetflag_dSTART">dSHEET!$B$4</definedName>
    <definedName name="showsheetflag_NoObject">dSHEET!$B$48</definedName>
    <definedName name="showsheetflag_リスト">dSHEET!$B$10</definedName>
    <definedName name="showsheetflag_リスト_2">dSHEET!#REF!</definedName>
    <definedName name="showsheetflag_リスト_2_一括">dSHEET!$B$19</definedName>
    <definedName name="showsheetflag_委任状">dSHEET!$B$26</definedName>
    <definedName name="showsheetflag_確認申請取下届">dSHEET!$B$37</definedName>
    <definedName name="showsheetflag_確認申請取下届_一括">dSHEET!$B$38</definedName>
    <definedName name="showsheetflag_完了検査申請取下届">dSHEET!$B$43</definedName>
    <definedName name="showsheetflag_完了検査申請取下届_一括">dSHEET!$B$44</definedName>
    <definedName name="showsheetflag_完了検査申請書">dSHEET!$B$35</definedName>
    <definedName name="showsheetflag_既存不適格調書">dSHEET!$B$29</definedName>
    <definedName name="showsheetflag_既存不適格法チェックリスト">dSHEET!$B$31</definedName>
    <definedName name="showsheetflag_記載事項変更等届">dSHEET!$B$39</definedName>
    <definedName name="showsheetflag_記載事項変更等届_一括">dSHEET!$B$40</definedName>
    <definedName name="showsheetflag_建築工事届_別記第40号様式">dSHEET!#REF!</definedName>
    <definedName name="showsheetflag_検査予約票">dSHEET!$B$33</definedName>
    <definedName name="showsheetflag_検査予約票_一括">dSHEET!$B$34</definedName>
    <definedName name="showsheetflag_現況の調査書">dSHEET!$B$30</definedName>
    <definedName name="showsheetflag_現地調査票">dSHEET!$B$24</definedName>
    <definedName name="showsheetflag_現地調査票_一括">dSHEET!$B$25</definedName>
    <definedName name="showsheetflag_工事取りやめ届">dSHEET!$B$41</definedName>
    <definedName name="showsheetflag_工事取りやめ届_一括">dSHEET!$B$42</definedName>
    <definedName name="showsheetflag_工事届">dSHEET!#REF!</definedName>
    <definedName name="showsheetflag_工事届_一括">dSHEET!$B$27</definedName>
    <definedName name="showsheetflag_項目リスト">dSHEET!$B$9</definedName>
    <definedName name="showsheetflag_再交付申請書">dSHEET!$B$46</definedName>
    <definedName name="showsheetflag_事前協議">dSHEET!$B$23</definedName>
    <definedName name="showsheetflag_証明願">dSHEET!$B$45</definedName>
    <definedName name="showsheetflag_注意欄再掲_参照用">dSHEET!#REF!</definedName>
    <definedName name="showsheetflag_追加記入欄">dSHEET!#REF!</definedName>
    <definedName name="showsheetflag_提出書類一覧">dSHEET!$B$20</definedName>
    <definedName name="showsheetflag_入力のルール">dSHEET!$B$16</definedName>
    <definedName name="showsheetflag_入力のルール_一括">dSHEET!$B$17</definedName>
    <definedName name="showsheetflag_免除申請_確認・計変">dSHEET!$B$28</definedName>
    <definedName name="showsheetflag_免除申請_完了">dSHEET!$B$36</definedName>
    <definedName name="showsheetflag_目次・入力シート">dSHEET!$B$18</definedName>
    <definedName name="showsheetflag_郵送申請_確認申請・適合証明設計検査">dSHEET!$B$21</definedName>
    <definedName name="showsheetflag_郵送申請_完了">dSHEET!$B$32</definedName>
    <definedName name="showsheetflag_郵送申請_計画変更">dSHEET!$B$22</definedName>
    <definedName name="showsheetflag_用途の区分">dSHEET!$B$11</definedName>
    <definedName name="wsjob_JOB_INPUT_VERSION">DATA!$D$21</definedName>
    <definedName name="wsjob_JOB_KIND">DATA!$D$17</definedName>
    <definedName name="wsjob_JOB_SET_KIND">DATA!$D$12</definedName>
    <definedName name="wsjob_TARGET_KIND">DATA!$D$13</definedName>
    <definedName name="wsjob_TARGET_KIND__label">DATA!$D$11</definedName>
    <definedName name="wskakunin__bouka">DATA!$D$919</definedName>
    <definedName name="wskakunin__kouji">DATA!$D$967</definedName>
    <definedName name="wskakunin__kuiki">DATA!$D$910</definedName>
    <definedName name="wskakunin__tosi_kuiki">DATA!$D$913</definedName>
    <definedName name="wskakunin_20kouzou101_KOUZOUSEKKEI_KOUFU_NO">DATA!$D$482</definedName>
    <definedName name="wskakunin_20kouzou101_NAME">DATA!$D$481</definedName>
    <definedName name="wskakunin_20kouzou102_KOUZOUSEKKEI_KOUFU_NO">DATA!$D$484</definedName>
    <definedName name="wskakunin_20kouzou102_NAME">DATA!$D$483</definedName>
    <definedName name="wskakunin_20kouzou103_KOUZOUSEKKEI_KOUFU_NO">DATA!$D$486</definedName>
    <definedName name="wskakunin_20kouzou103_NAME">DATA!$D$485</definedName>
    <definedName name="wskakunin_20kouzou104_KOUZOUSEKKEI_KOUFU_NO">DATA!$D$488</definedName>
    <definedName name="wskakunin_20kouzou104_NAME">DATA!$D$487</definedName>
    <definedName name="wskakunin_20kouzou105_KOUZOUSEKKEI_KOUFU_NO">DATA!$D$490</definedName>
    <definedName name="wskakunin_20kouzou105_NAME">DATA!$D$489</definedName>
    <definedName name="wskakunin_20kouzou301_KOUZOUSEKKEI_KOUFU_NO">DATA!$D$494</definedName>
    <definedName name="wskakunin_20kouzou301_NAME">DATA!$D$493</definedName>
    <definedName name="wskakunin_20kouzou302_KOUZOUSEKKEI_KOUFU_NO">DATA!$D$496</definedName>
    <definedName name="wskakunin_20kouzou302_NAME">DATA!$D$495</definedName>
    <definedName name="wskakunin_20kouzou303_KOUZOUSEKKEI_KOUFU_NO">DATA!$D$498</definedName>
    <definedName name="wskakunin_20kouzou303_NAME">DATA!$D$497</definedName>
    <definedName name="wskakunin_20kouzou304_KOUZOUSEKKEI_KOUFU_NO">DATA!$D$500</definedName>
    <definedName name="wskakunin_20kouzou304_NAME">DATA!$D$499</definedName>
    <definedName name="wskakunin_20kouzou305_KOUZOUSEKKEI_KOUFU_NO">DATA!$D$502</definedName>
    <definedName name="wskakunin_20kouzou305_NAME">DATA!$D$501</definedName>
    <definedName name="wskakunin_20setubi101_NAME">DATA!$D$505</definedName>
    <definedName name="wskakunin_20setubi101_SETUBISEKKEI_KOUFU_NO">DATA!$D$506</definedName>
    <definedName name="wskakunin_20setubi102_NAME">DATA!$D$507</definedName>
    <definedName name="wskakunin_20setubi102_SETUBISEKKEI_KOUFU_NO">DATA!$D$508</definedName>
    <definedName name="wskakunin_20setubi103_NAME">DATA!$D$509</definedName>
    <definedName name="wskakunin_20setubi103_SETUBISEKKEI_KOUFU_NO">DATA!$D$510</definedName>
    <definedName name="wskakunin_20setubi104_NAME">DATA!$D$511</definedName>
    <definedName name="wskakunin_20setubi104_SETUBISEKKEI_KOUFU_NO">DATA!$D$512</definedName>
    <definedName name="wskakunin_20setubi105_NAME">DATA!$D$513</definedName>
    <definedName name="wskakunin_20setubi105_SETUBISEKKEI_KOUFU_NO">DATA!$D$514</definedName>
    <definedName name="wskakunin_20setubi301_NAME">DATA!$D$517</definedName>
    <definedName name="wskakunin_20setubi301_SETUBISEKKEI_KOUFU_NO">DATA!$D$518</definedName>
    <definedName name="wskakunin_20setubi302_NAME">DATA!$D$519</definedName>
    <definedName name="wskakunin_20setubi302_SETUBISEKKEI_KOUFU_NO">DATA!$D$520</definedName>
    <definedName name="wskakunin_20setubi303_NAME">DATA!$D$521</definedName>
    <definedName name="wskakunin_20setubi303_SETUBISEKKEI_KOUFU_NO">DATA!$D$522</definedName>
    <definedName name="wskakunin_20setubi304_NAME">DATA!$D$523</definedName>
    <definedName name="wskakunin_20setubi304_SETUBISEKKEI_KOUFU_NO">DATA!$D$524</definedName>
    <definedName name="wskakunin_20setubi305_NAME">DATA!$D$525</definedName>
    <definedName name="wskakunin_20setubi305_SETUBISEKKEI_KOUFU_NO">DATA!$D$526</definedName>
    <definedName name="wskakunin_APPLICANT_NAME">DATA!$D$68</definedName>
    <definedName name="wskakunin_BOUKA_22JYO">DATA!$D$923</definedName>
    <definedName name="wskakunin_BOUKA_BOUKA">DATA!$D$920</definedName>
    <definedName name="wskakunin_BOUKA_JYUN_BOUKA">DATA!$D$921</definedName>
    <definedName name="wskakunin_BOUKA_NASI">DATA!$D$922</definedName>
    <definedName name="wskakunin_BOUKA_SETUBI_FLAG">DATA!$D$1168</definedName>
    <definedName name="wskakunin_BUILD__address">DATA!$D$899</definedName>
    <definedName name="wskakunin_BUILD_ADDRESS">DATA!$D$901</definedName>
    <definedName name="wskakunin_BUILD_JYUKYO__address">DATA!$D$904</definedName>
    <definedName name="wskakunin_BUILD_JYUKYO_ADDRESS">DATA!$D$906</definedName>
    <definedName name="wskakunin_BUILD_JYUKYO_KEN__ken">DATA!$D$905</definedName>
    <definedName name="wskakunin_BUILD_KEN__ken">DATA!$D$900</definedName>
    <definedName name="wskakunin_BUILD_NAME">DATA!$D$830</definedName>
    <definedName name="wskakunin_BUILD_NAME_KANA">DATA!$D$831</definedName>
    <definedName name="wskakunin_BUILD_SHINSEI_COUNT">DATA!$D$1083</definedName>
    <definedName name="wskakunin_BUILD_SONOTA_COUNT">DATA!$D$1084</definedName>
    <definedName name="wskakunin_dairi1__address">DATA!$D$198</definedName>
    <definedName name="wskakunin_dairi1__sikaku">DATA!$D$186</definedName>
    <definedName name="wskakunin_dairi1_FAX">DATA!$D$200</definedName>
    <definedName name="wskakunin_dairi1_JIMU__sikaku">DATA!$D$192</definedName>
    <definedName name="wskakunin_dairi1_JIMU_NAME">DATA!$D$196</definedName>
    <definedName name="wskakunin_dairi1_JIMU_NO">DATA!$D$195</definedName>
    <definedName name="wskakunin_dairi1_JIMU_SIKAKU__label">DATA!$D$193</definedName>
    <definedName name="wskakunin_dairi1_JIMU_TOUROKU_KIKAN__label">DATA!$D$194</definedName>
    <definedName name="wskakunin_dairi1_KENTIKUSI_NO">DATA!$D$189</definedName>
    <definedName name="wskakunin_dairi1_NAME">DATA!$D$190</definedName>
    <definedName name="wskakunin_dairi1_NAME_KANA">DATA!$D$191</definedName>
    <definedName name="wskakunin_dairi1_SIKAKU__label">DATA!$D$187</definedName>
    <definedName name="wskakunin_dairi1_TEL">DATA!$D$199</definedName>
    <definedName name="wskakunin_dairi1_TOUROKU_KIKAN__label">DATA!$D$188</definedName>
    <definedName name="wskakunin_dairi1_ZIP">DATA!$D$197</definedName>
    <definedName name="wskakunin_dairi2__address">DATA!$D$216</definedName>
    <definedName name="wskakunin_dairi2__sikaku">DATA!$D$204</definedName>
    <definedName name="wskakunin_dairi2_FAX">DATA!$D$218</definedName>
    <definedName name="wskakunin_dairi2_JIMU__sikaku">DATA!$D$210</definedName>
    <definedName name="wskakunin_dairi2_JIMU_NAME">DATA!$D$214</definedName>
    <definedName name="wskakunin_dairi2_JIMU_NO">DATA!$D$213</definedName>
    <definedName name="wskakunin_dairi2_JIMU_SIKAKU__label">DATA!$D$211</definedName>
    <definedName name="wskakunin_dairi2_JIMU_TOUROKU_KIKAN__label">DATA!$D$212</definedName>
    <definedName name="wskakunin_dairi2_KENTIKUSI_NO">DATA!$D$207</definedName>
    <definedName name="wskakunin_dairi2_NAME">DATA!$D$208</definedName>
    <definedName name="wskakunin_dairi2_NAME_KANA">DATA!$D$209</definedName>
    <definedName name="wskakunin_dairi2_SIKAKU__label">DATA!$D$205</definedName>
    <definedName name="wskakunin_dairi2_TEL">DATA!$D$217</definedName>
    <definedName name="wskakunin_dairi2_TOUROKU_KIKAN__label">DATA!$D$206</definedName>
    <definedName name="wskakunin_dairi2_ZIP">DATA!$D$215</definedName>
    <definedName name="wskakunin_dairi3__address">DATA!$D$234</definedName>
    <definedName name="wskakunin_dairi3__sikaku">DATA!$D$222</definedName>
    <definedName name="wskakunin_dairi3_FAX">DATA!$D$236</definedName>
    <definedName name="wskakunin_dairi3_JIMU__sikaku">DATA!$D$228</definedName>
    <definedName name="wskakunin_dairi3_JIMU_NAME">DATA!$D$232</definedName>
    <definedName name="wskakunin_dairi3_JIMU_NO">DATA!$D$231</definedName>
    <definedName name="wskakunin_dairi3_JIMU_SIKAKU__label">DATA!$D$229</definedName>
    <definedName name="wskakunin_dairi3_JIMU_TOUROKU_KIKAN__label">DATA!$D$230</definedName>
    <definedName name="wskakunin_dairi3_KENTIKUSI_NO">DATA!$D$225</definedName>
    <definedName name="wskakunin_dairi3_NAME">DATA!$D$226</definedName>
    <definedName name="wskakunin_dairi3_NAME_KANA">DATA!$D$227</definedName>
    <definedName name="wskakunin_dairi3_SIKAKU__label">DATA!$D$223</definedName>
    <definedName name="wskakunin_dairi3_TEL">DATA!$D$235</definedName>
    <definedName name="wskakunin_dairi3_TOUROKU_KIKAN__label">DATA!$D$224</definedName>
    <definedName name="wskakunin_dairi3_ZIP">DATA!$D$233</definedName>
    <definedName name="wskakunin_dairi4__address">DATA!$D$252</definedName>
    <definedName name="wskakunin_dairi4__sikaku">DATA!$D$240</definedName>
    <definedName name="wskakunin_dairi4_FAX">DATA!$D$254</definedName>
    <definedName name="wskakunin_dairi4_JIMU__sikaku">DATA!$D$246</definedName>
    <definedName name="wskakunin_dairi4_JIMU_NAME">DATA!$D$250</definedName>
    <definedName name="wskakunin_dairi4_JIMU_NO">DATA!$D$249</definedName>
    <definedName name="wskakunin_dairi4_JIMU_SIKAKU__label">DATA!$D$247</definedName>
    <definedName name="wskakunin_dairi4_JIMU_TOUROKU_KIKAN__label">DATA!$D$248</definedName>
    <definedName name="wskakunin_dairi4_KENTIKUSI_NO">DATA!$D$243</definedName>
    <definedName name="wskakunin_dairi4_NAME">DATA!$D$244</definedName>
    <definedName name="wskakunin_dairi4_NAME_KANA">DATA!$D$245</definedName>
    <definedName name="wskakunin_dairi4_SIKAKU__label">DATA!$D$241</definedName>
    <definedName name="wskakunin_dairi4_TEL">DATA!$D$253</definedName>
    <definedName name="wskakunin_dairi4_TOUROKU_KIKAN__label">DATA!$D$242</definedName>
    <definedName name="wskakunin_dairi4_ZIP">DATA!$D$251</definedName>
    <definedName name="wskakunin_dairi5__address">DATA!$D$270</definedName>
    <definedName name="wskakunin_dairi5__sikaku">DATA!$D$258</definedName>
    <definedName name="wskakunin_dairi5_FAX">DATA!$D$272</definedName>
    <definedName name="wskakunin_dairi5_JIMU__sikaku">DATA!$D$264</definedName>
    <definedName name="wskakunin_dairi5_JIMU_NAME">DATA!$D$268</definedName>
    <definedName name="wskakunin_dairi5_JIMU_NO">DATA!$D$267</definedName>
    <definedName name="wskakunin_dairi5_JIMU_SIKAKU__label">DATA!$D$265</definedName>
    <definedName name="wskakunin_dairi5_JIMU_TOUROKU_KIKAN__label">DATA!$D$266</definedName>
    <definedName name="wskakunin_dairi5_KENTIKUSI_NO">DATA!$D$261</definedName>
    <definedName name="wskakunin_dairi5_NAME">DATA!$D$262</definedName>
    <definedName name="wskakunin_dairi5_NAME_KANA">DATA!$D$263</definedName>
    <definedName name="wskakunin_dairi5_SIKAKU__label">DATA!$D$259</definedName>
    <definedName name="wskakunin_dairi5_TEL">DATA!$D$271</definedName>
    <definedName name="wskakunin_dairi5_TOUROKU_KIKAN__label">DATA!$D$260</definedName>
    <definedName name="wskakunin_dairi5_ZIP">DATA!$D$269</definedName>
    <definedName name="wskakunin_DOURO_FUKUIN">DATA!$D$928</definedName>
    <definedName name="wskakunin_DOURO_NAGASA">DATA!$D$929</definedName>
    <definedName name="wskakunin_ecotekihan01_FUYOU_CAUSE">DATA!$D$860</definedName>
    <definedName name="wskakunin_ecotekihan01_TEKIHAN_KIKAN_ADDRESS">DATA!$D$856</definedName>
    <definedName name="wskakunin_ecotekihan01_TEKIHAN_KIKAN_KEN__ken">DATA!$D$855</definedName>
    <definedName name="wskakunin_ecotekihan01_TEKIHAN_KIKAN_NAME">DATA!$D$854</definedName>
    <definedName name="wskakunin_ecotekihan01_TEKIHAN_STATE">DATA!$D$850</definedName>
    <definedName name="wskakunin_gaiyou1_EV_KIND">DATA!$D$997</definedName>
    <definedName name="wskakunin_gaiyou1_KOUJI_KAITIKU">DATA!$D$984</definedName>
    <definedName name="wskakunin_gaiyou1_KOUJI_SINTIKU">DATA!$D$982</definedName>
    <definedName name="wskakunin_gaiyou1_KOUJI_SONOTA">DATA!$D$985</definedName>
    <definedName name="wskakunin_gaiyou1_KOUJI_SONOTA_TEXT">DATA!$D$986</definedName>
    <definedName name="wskakunin_gaiyou1_KOUJI_ZOUTIKU">DATA!$D$983</definedName>
    <definedName name="wskakunin_gaiyou1_KOUZOU">DATA!$D$981</definedName>
    <definedName name="wskakunin_gaiyou1_NINSYOU_NO">DATA!$D$1003</definedName>
    <definedName name="wskakunin_gaiyou1_NO">DATA!$D$996</definedName>
    <definedName name="wskakunin_gaiyou1_SEKISAI">DATA!$D$999</definedName>
    <definedName name="wskakunin_gaiyou1_SONOTA">DATA!$D$1002</definedName>
    <definedName name="wskakunin_gaiyou1_SONOTA_and_NINSYOU_NO">DATA!$D$1004</definedName>
    <definedName name="wskakunin_gaiyou1_SPEED">DATA!$D$1001</definedName>
    <definedName name="wskakunin_gaiyou1_TAKASA">DATA!$D$980</definedName>
    <definedName name="wskakunin_gaiyou1_TEIIN">DATA!$D$1000</definedName>
    <definedName name="wskakunin_gaiyou1_TIKUZOU_MENSEKI_IGAI">DATA!$D$989</definedName>
    <definedName name="wskakunin_gaiyou1_TIKUZOU_MENSEKI_SHINSEI">DATA!$D$988</definedName>
    <definedName name="wskakunin_gaiyou1_TIKUZOU_MENSEKI_TOTAL">DATA!$D$990</definedName>
    <definedName name="wskakunin_gaiyou1_WORK_COUNT_IGAI">DATA!$D$992</definedName>
    <definedName name="wskakunin_gaiyou1_WORK_COUNT_SHINSEI">DATA!$D$991</definedName>
    <definedName name="wskakunin_gaiyou1_WORK_COUNT_TOTAL">DATA!$D$993</definedName>
    <definedName name="wskakunin_gaiyou1_WORK_SYURUI">DATA!$D$979</definedName>
    <definedName name="wskakunin_gaiyou1_WORK_SYURUI_CODE">DATA!$D$978</definedName>
    <definedName name="wskakunin_gaiyou1_YOUTO">DATA!$D$998</definedName>
    <definedName name="wskakunin_iken1__address">DATA!$D$533</definedName>
    <definedName name="wskakunin_iken1_DOC">DATA!$D$536</definedName>
    <definedName name="wskakunin_iken1_IKEN_NO">DATA!$D$535</definedName>
    <definedName name="wskakunin_iken1_JIMU_NAME">DATA!$D$531</definedName>
    <definedName name="wskakunin_iken1_NAME">DATA!$D$530</definedName>
    <definedName name="wskakunin_iken1_TEL">DATA!$D$534</definedName>
    <definedName name="wskakunin_iken1_ZIP">DATA!$D$532</definedName>
    <definedName name="wskakunin_iken2__address">DATA!$D$542</definedName>
    <definedName name="wskakunin_iken2_DOC">DATA!$D$545</definedName>
    <definedName name="wskakunin_iken2_IKEN_NO">DATA!$D$544</definedName>
    <definedName name="wskakunin_iken2_JIMU_NAME">DATA!$D$540</definedName>
    <definedName name="wskakunin_iken2_NAME">DATA!$D$539</definedName>
    <definedName name="wskakunin_iken2_TEL">DATA!$D$543</definedName>
    <definedName name="wskakunin_iken2_ZIP">DATA!$D$541</definedName>
    <definedName name="wskakunin_iken3__address">DATA!$D$551</definedName>
    <definedName name="wskakunin_iken3_DOC">DATA!$D$554</definedName>
    <definedName name="wskakunin_iken3_IKEN_NO">DATA!$D$553</definedName>
    <definedName name="wskakunin_iken3_JIMU_NAME">DATA!$D$549</definedName>
    <definedName name="wskakunin_iken3_NAME">DATA!$D$548</definedName>
    <definedName name="wskakunin_iken3_TEL">DATA!$D$552</definedName>
    <definedName name="wskakunin_iken3_ZIP">DATA!$D$550</definedName>
    <definedName name="wskakunin_iken4__address">DATA!$D$560</definedName>
    <definedName name="wskakunin_iken4_DOC">DATA!$D$563</definedName>
    <definedName name="wskakunin_iken4_IKEN_NO">DATA!$D$562</definedName>
    <definedName name="wskakunin_iken4_JIMU_NAME">DATA!$D$558</definedName>
    <definedName name="wskakunin_iken4_NAME">DATA!$D$557</definedName>
    <definedName name="wskakunin_iken4_TEL">DATA!$D$561</definedName>
    <definedName name="wskakunin_iken4_ZIP">DATA!$D$559</definedName>
    <definedName name="wskakunin_iken5__address">DATA!$D$568</definedName>
    <definedName name="wskakunin_iken5_DOC">DATA!$D$571</definedName>
    <definedName name="wskakunin_iken5_IKEN_NO">DATA!$D$570</definedName>
    <definedName name="wskakunin_iken5_JIMU_NAME">DATA!$D$566</definedName>
    <definedName name="wskakunin_iken5_NAME">DATA!$D$565</definedName>
    <definedName name="wskakunin_iken5_TEL">DATA!$D$569</definedName>
    <definedName name="wskakunin_iken5_ZIP">DATA!$D$567</definedName>
    <definedName name="wskakunin_KAISU_TIJYOU_SHINSEI">DATA!$D$1091</definedName>
    <definedName name="wskakunin_KAISU_TIJYOU_SONOTA">DATA!$D$1092</definedName>
    <definedName name="wskakunin_KAISU_TIKA_SHINSEI__zero">DATA!$D$1094</definedName>
    <definedName name="wskakunin_KAISU_TIKA_SONOTA">DATA!$D$1095</definedName>
    <definedName name="wskakunin_kanri1__address">DATA!$D$586</definedName>
    <definedName name="wskakunin_kanri1__sikaku">DATA!$D$574</definedName>
    <definedName name="wskakunin_kanri1_DOC">DATA!$D$588</definedName>
    <definedName name="wskakunin_kanri1_JIMU__sikaku">DATA!$D$579</definedName>
    <definedName name="wskakunin_kanri1_JIMU_NAME">DATA!$D$583</definedName>
    <definedName name="wskakunin_kanri1_JIMU_NO">DATA!$D$582</definedName>
    <definedName name="wskakunin_kanri1_JIMU_SIKAKU__label">DATA!$D$580</definedName>
    <definedName name="wskakunin_kanri1_JIMU_TOUROKU_KIKAN__label">DATA!$D$581</definedName>
    <definedName name="wskakunin_kanri1_KENTIKUSI_NO">DATA!$D$577</definedName>
    <definedName name="wskakunin_kanri1_NAME">DATA!$D$578</definedName>
    <definedName name="wskakunin_kanri1_SIKAKU__label">DATA!$D$575</definedName>
    <definedName name="wskakunin_kanri1_TEL">DATA!$D$587</definedName>
    <definedName name="wskakunin_kanri1_TOUROKU_KIKAN__label">DATA!$D$576</definedName>
    <definedName name="wskakunin_kanri1_ZIP">DATA!$D$584</definedName>
    <definedName name="wskakunin_kanri10__address">DATA!$D$730</definedName>
    <definedName name="wskakunin_kanri10__sikaku">DATA!$D$719</definedName>
    <definedName name="wskakunin_kanri10_DOC">DATA!$D$732</definedName>
    <definedName name="wskakunin_kanri10_JIMU__sikaku">DATA!$D$724</definedName>
    <definedName name="wskakunin_kanri10_JIMU_NAME">DATA!$D$728</definedName>
    <definedName name="wskakunin_kanri10_JIMU_NO">DATA!$D$727</definedName>
    <definedName name="wskakunin_kanri10_JIMU_SIKAKU__label">DATA!$D$725</definedName>
    <definedName name="wskakunin_kanri10_JIMU_TOUROKU_KIKAN__label">DATA!$D$726</definedName>
    <definedName name="wskakunin_kanri10_KENTIKUSI_NO">DATA!$D$722</definedName>
    <definedName name="wskakunin_kanri10_NAME">DATA!$D$723</definedName>
    <definedName name="wskakunin_kanri10_SIKAKU__label">DATA!$D$720</definedName>
    <definedName name="wskakunin_kanri10_TEL">DATA!$D$731</definedName>
    <definedName name="wskakunin_kanri10_TOUROKU_KIKAN__label">DATA!$D$721</definedName>
    <definedName name="wskakunin_kanri10_ZIP">DATA!$D$729</definedName>
    <definedName name="wskakunin_kanri11__address">DATA!$D$746</definedName>
    <definedName name="wskakunin_kanri11__sikaku">DATA!$D$735</definedName>
    <definedName name="wskakunin_kanri11_DOC">DATA!$D$748</definedName>
    <definedName name="wskakunin_kanri11_JIMU__sikaku">DATA!$D$740</definedName>
    <definedName name="wskakunin_kanri11_JIMU_NAME">DATA!$D$744</definedName>
    <definedName name="wskakunin_kanri11_JIMU_NO">DATA!$D$743</definedName>
    <definedName name="wskakunin_kanri11_JIMU_SIKAKU__label">DATA!$D$741</definedName>
    <definedName name="wskakunin_kanri11_JIMU_TOUROKU_KIKAN__label">DATA!$D$742</definedName>
    <definedName name="wskakunin_kanri11_KENTIKUSI_NO">DATA!$D$738</definedName>
    <definedName name="wskakunin_kanri11_NAME">DATA!$D$739</definedName>
    <definedName name="wskakunin_kanri11_SIKAKU__label">DATA!$D$736</definedName>
    <definedName name="wskakunin_kanri11_TEL">DATA!$D$747</definedName>
    <definedName name="wskakunin_kanri11_TOUROKU_KIKAN__label">DATA!$D$737</definedName>
    <definedName name="wskakunin_kanri11_ZIP">DATA!$D$745</definedName>
    <definedName name="wskakunin_kanri12__address">DATA!$D$762</definedName>
    <definedName name="wskakunin_kanri12__sikaku">DATA!$D$751</definedName>
    <definedName name="wskakunin_kanri12_DOC">DATA!$D$764</definedName>
    <definedName name="wskakunin_kanri12_JIMU__sikaku">DATA!$D$756</definedName>
    <definedName name="wskakunin_kanri12_JIMU_NAME">DATA!$D$760</definedName>
    <definedName name="wskakunin_kanri12_JIMU_NO">DATA!$D$759</definedName>
    <definedName name="wskakunin_kanri12_JIMU_SIKAKU__label">DATA!$D$757</definedName>
    <definedName name="wskakunin_kanri12_JIMU_TOUROKU_KIKAN__label">DATA!$D$758</definedName>
    <definedName name="wskakunin_kanri12_KENTIKUSI_NO">DATA!$D$754</definedName>
    <definedName name="wskakunin_kanri12_NAME">DATA!$D$755</definedName>
    <definedName name="wskakunin_kanri12_SIKAKU__label">DATA!$D$752</definedName>
    <definedName name="wskakunin_kanri12_TEL">DATA!$D$763</definedName>
    <definedName name="wskakunin_kanri12_TOUROKU_KIKAN__label">DATA!$D$753</definedName>
    <definedName name="wskakunin_kanri12_ZIP">DATA!$D$761</definedName>
    <definedName name="wskakunin_kanri2__address">DATA!$D$602</definedName>
    <definedName name="wskakunin_kanri2__sikaku">DATA!$D$591</definedName>
    <definedName name="wskakunin_kanri2_DOC">DATA!$D$604</definedName>
    <definedName name="wskakunin_kanri2_JIMU__sikaku">DATA!$D$596</definedName>
    <definedName name="wskakunin_kanri2_JIMU_NAME">DATA!$D$600</definedName>
    <definedName name="wskakunin_kanri2_JIMU_NO">DATA!$D$599</definedName>
    <definedName name="wskakunin_kanri2_JIMU_SIKAKU__label">DATA!$D$597</definedName>
    <definedName name="wskakunin_kanri2_JIMU_TOUROKU_KIKAN__label">DATA!$D$598</definedName>
    <definedName name="wskakunin_kanri2_KENTIKUSI_NO">DATA!$D$594</definedName>
    <definedName name="wskakunin_kanri2_NAME">DATA!$D$595</definedName>
    <definedName name="wskakunin_kanri2_SIKAKU__label">DATA!$D$592</definedName>
    <definedName name="wskakunin_kanri2_TEL">DATA!$D$603</definedName>
    <definedName name="wskakunin_kanri2_TOUROKU_KIKAN__label">DATA!$D$593</definedName>
    <definedName name="wskakunin_kanri2_ZIP">DATA!$D$601</definedName>
    <definedName name="wskakunin_kanri3__address">DATA!$D$618</definedName>
    <definedName name="wskakunin_kanri3__sikaku">DATA!$D$607</definedName>
    <definedName name="wskakunin_kanri3_DOC">DATA!$D$620</definedName>
    <definedName name="wskakunin_kanri3_JIMU__sikaku">DATA!$D$612</definedName>
    <definedName name="wskakunin_kanri3_JIMU_NAME">DATA!$D$616</definedName>
    <definedName name="wskakunin_kanri3_JIMU_NO">DATA!$D$615</definedName>
    <definedName name="wskakunin_kanri3_JIMU_SIKAKU__label">DATA!$D$613</definedName>
    <definedName name="wskakunin_kanri3_JIMU_TOUROKU_KIKAN__label">DATA!$D$614</definedName>
    <definedName name="wskakunin_kanri3_KENTIKUSI_NO">DATA!$D$610</definedName>
    <definedName name="wskakunin_kanri3_NAME">DATA!$D$611</definedName>
    <definedName name="wskakunin_kanri3_SIKAKU__label">DATA!$D$608</definedName>
    <definedName name="wskakunin_kanri3_TEL">DATA!$D$619</definedName>
    <definedName name="wskakunin_kanri3_TOUROKU_KIKAN__label">DATA!$D$609</definedName>
    <definedName name="wskakunin_kanri3_ZIP">DATA!$D$617</definedName>
    <definedName name="wskakunin_kanri4__address">DATA!$D$634</definedName>
    <definedName name="wskakunin_kanri4__sikaku">DATA!$D$623</definedName>
    <definedName name="wskakunin_kanri4_DOC">DATA!$D$636</definedName>
    <definedName name="wskakunin_kanri4_JIMU__sikaku">DATA!$D$628</definedName>
    <definedName name="wskakunin_kanri4_JIMU_NAME">DATA!$D$632</definedName>
    <definedName name="wskakunin_kanri4_JIMU_NO">DATA!$D$631</definedName>
    <definedName name="wskakunin_kanri4_JIMU_SIKAKU__label">DATA!$D$629</definedName>
    <definedName name="wskakunin_kanri4_JIMU_TOUROKU_KIKAN__label">DATA!$D$630</definedName>
    <definedName name="wskakunin_kanri4_KENTIKUSI_NO">DATA!$D$626</definedName>
    <definedName name="wskakunin_kanri4_NAME">DATA!$D$627</definedName>
    <definedName name="wskakunin_kanri4_SIKAKU__label">DATA!$D$624</definedName>
    <definedName name="wskakunin_kanri4_TEL">DATA!$D$635</definedName>
    <definedName name="wskakunin_kanri4_TOUROKU_KIKAN__label">DATA!$D$625</definedName>
    <definedName name="wskakunin_kanri4_ZIP">DATA!$D$633</definedName>
    <definedName name="wskakunin_kanri5__address">DATA!$D$650</definedName>
    <definedName name="wskakunin_kanri5__sikaku">DATA!$D$639</definedName>
    <definedName name="wskakunin_kanri5_DOC">DATA!$D$652</definedName>
    <definedName name="wskakunin_kanri5_JIMU__sikaku">DATA!$D$644</definedName>
    <definedName name="wskakunin_kanri5_JIMU_NAME">DATA!$D$648</definedName>
    <definedName name="wskakunin_kanri5_JIMU_NO">DATA!$D$647</definedName>
    <definedName name="wskakunin_kanri5_JIMU_SIKAKU__label">DATA!$D$645</definedName>
    <definedName name="wskakunin_kanri5_JIMU_TOUROKU_KIKAN__label">DATA!$D$646</definedName>
    <definedName name="wskakunin_kanri5_KENTIKUSI_NO">DATA!$D$642</definedName>
    <definedName name="wskakunin_kanri5_NAME">DATA!$D$643</definedName>
    <definedName name="wskakunin_kanri5_SIKAKU__label">DATA!$D$640</definedName>
    <definedName name="wskakunin_kanri5_TEL">DATA!$D$651</definedName>
    <definedName name="wskakunin_kanri5_TOUROKU_KIKAN__label">DATA!$D$641</definedName>
    <definedName name="wskakunin_kanri5_ZIP">DATA!$D$649</definedName>
    <definedName name="wskakunin_kanri6__address">DATA!$D$666</definedName>
    <definedName name="wskakunin_kanri6__sikaku">DATA!$D$655</definedName>
    <definedName name="wskakunin_kanri6_DOC">DATA!$D$668</definedName>
    <definedName name="wskakunin_kanri6_JIMU__sikaku">DATA!$D$660</definedName>
    <definedName name="wskakunin_kanri6_JIMU_NAME">DATA!$D$664</definedName>
    <definedName name="wskakunin_kanri6_JIMU_NO">DATA!$D$663</definedName>
    <definedName name="wskakunin_kanri6_JIMU_SIKAKU__label">DATA!$D$661</definedName>
    <definedName name="wskakunin_kanri6_JIMU_TOUROKU_KIKAN__label">DATA!$D$662</definedName>
    <definedName name="wskakunin_kanri6_KENTIKUSI_NO">DATA!$D$658</definedName>
    <definedName name="wskakunin_kanri6_NAME">DATA!$D$659</definedName>
    <definedName name="wskakunin_kanri6_SIKAKU__label">DATA!$D$656</definedName>
    <definedName name="wskakunin_kanri6_TEL">DATA!$D$667</definedName>
    <definedName name="wskakunin_kanri6_TOUROKU_KIKAN__label">DATA!$D$657</definedName>
    <definedName name="wskakunin_kanri6_ZIP">DATA!$D$665</definedName>
    <definedName name="wskakunin_kanri7__address">DATA!$D$682</definedName>
    <definedName name="wskakunin_kanri7__sikaku">DATA!$D$671</definedName>
    <definedName name="wskakunin_kanri7_DOC">DATA!$D$684</definedName>
    <definedName name="wskakunin_kanri7_JIMU__sikaku">DATA!$D$676</definedName>
    <definedName name="wskakunin_kanri7_JIMU_NAME">DATA!$D$680</definedName>
    <definedName name="wskakunin_kanri7_JIMU_NO">DATA!$D$679</definedName>
    <definedName name="wskakunin_kanri7_JIMU_SIKAKU__label">DATA!$D$677</definedName>
    <definedName name="wskakunin_kanri7_JIMU_TOUROKU_KIKAN__label">DATA!$D$678</definedName>
    <definedName name="wskakunin_kanri7_KENTIKUSI_NO">DATA!$D$674</definedName>
    <definedName name="wskakunin_kanri7_NAME">DATA!$D$675</definedName>
    <definedName name="wskakunin_kanri7_SIKAKU__label">DATA!$D$672</definedName>
    <definedName name="wskakunin_kanri7_TEL">DATA!$D$683</definedName>
    <definedName name="wskakunin_kanri7_TOUROKU_KIKAN__label">DATA!$D$673</definedName>
    <definedName name="wskakunin_kanri7_ZIP">DATA!$D$681</definedName>
    <definedName name="wskakunin_kanri8__address">DATA!$D$698</definedName>
    <definedName name="wskakunin_kanri8__sikaku">DATA!$D$687</definedName>
    <definedName name="wskakunin_kanri8_DOC">DATA!$D$700</definedName>
    <definedName name="wskakunin_kanri8_JIMU__sikaku">DATA!$D$692</definedName>
    <definedName name="wskakunin_kanri8_JIMU_NAME">DATA!$D$696</definedName>
    <definedName name="wskakunin_kanri8_JIMU_NO">DATA!$D$695</definedName>
    <definedName name="wskakunin_kanri8_JIMU_SIKAKU__label">DATA!$D$693</definedName>
    <definedName name="wskakunin_kanri8_JIMU_TOUROKU_KIKAN__label">DATA!$D$694</definedName>
    <definedName name="wskakunin_kanri8_KENTIKUSI_NO">DATA!$D$690</definedName>
    <definedName name="wskakunin_kanri8_NAME">DATA!$D$691</definedName>
    <definedName name="wskakunin_kanri8_SIKAKU__label">DATA!$D$688</definedName>
    <definedName name="wskakunin_kanri8_TEL">DATA!$D$699</definedName>
    <definedName name="wskakunin_kanri8_TOUROKU_KIKAN__label">DATA!$D$689</definedName>
    <definedName name="wskakunin_kanri8_ZIP">DATA!$D$697</definedName>
    <definedName name="wskakunin_kanri9__address">DATA!$D$714</definedName>
    <definedName name="wskakunin_kanri9__sikaku">DATA!$D$703</definedName>
    <definedName name="wskakunin_kanri9_DOC">DATA!$D$716</definedName>
    <definedName name="wskakunin_kanri9_JIMU__sikaku">DATA!$D$708</definedName>
    <definedName name="wskakunin_kanri9_JIMU_NAME">DATA!$D$712</definedName>
    <definedName name="wskakunin_kanri9_JIMU_NO">DATA!$D$711</definedName>
    <definedName name="wskakunin_kanri9_JIMU_SIKAKU__label">DATA!$D$709</definedName>
    <definedName name="wskakunin_kanri9_JIMU_TOUROKU_KIKAN__label">DATA!$D$710</definedName>
    <definedName name="wskakunin_kanri9_KENTIKUSI_NO">DATA!$D$706</definedName>
    <definedName name="wskakunin_kanri9_NAME">DATA!$D$707</definedName>
    <definedName name="wskakunin_kanri9_SIKAKU__label">DATA!$D$704</definedName>
    <definedName name="wskakunin_kanri9_TEL">DATA!$D$715</definedName>
    <definedName name="wskakunin_kanri9_TOUROKU_KIKAN__label">DATA!$D$705</definedName>
    <definedName name="wskakunin_kanri9_ZIP">DATA!$D$713</definedName>
    <definedName name="wskakunin_keibi_henkou01_HENKOU_GAIYOU">DATA!$D$1291</definedName>
    <definedName name="wskakunin_keibi_henkou01_HENKOU_SYURUI">DATA!$D$1290</definedName>
    <definedName name="wskakunin_KENPEI_RITU">DATA!$D$1013</definedName>
    <definedName name="wskakunin_KENPEI_RITU_A">DATA!$D$952</definedName>
    <definedName name="wskakunin_KENPEI_RITU_B">DATA!$D$953</definedName>
    <definedName name="wskakunin_KENPEI_RITU_C">DATA!$D$954</definedName>
    <definedName name="wskakunin_KENPEI_RITU_D">DATA!$D$955</definedName>
    <definedName name="wskakunin_KENSA_YUKA_MENSEKI">DATA!$D$1199</definedName>
    <definedName name="wskakunin_KENTIKU_MENSEKI_IGAI">DATA!$D$1011</definedName>
    <definedName name="wskakunin_KENTIKU_MENSEKI_SHINSEI">DATA!$D$1010</definedName>
    <definedName name="wskakunin_KENTIKU_MENSEKI_TOTAL">DATA!$D$1012</definedName>
    <definedName name="wskakunin_KENTIKU_MENSEKI_ZENTAI_IGAI">DATA!$D$1008</definedName>
    <definedName name="wskakunin_KENTIKU_MENSEKI_ZENTAI_SHINSEI">DATA!$D$1007</definedName>
    <definedName name="wskakunin_KENTIKU_MENSEKI_ZENTAI_TOTAL">DATA!$D$1009</definedName>
    <definedName name="wskakunin_KENTIKU_NINSYO_NO">DATA!$D$1187</definedName>
    <definedName name="wskakunin_KIKAN_NAME">DATA!$D$51</definedName>
    <definedName name="wskakunin_KOUJI_DAI_MOYOUGAE">DATA!$D$974</definedName>
    <definedName name="wskakunin_KOUJI_DAI_SYUUZEN">DATA!$D$973</definedName>
    <definedName name="wskakunin_KOUJI_ITEN">DATA!$D$971</definedName>
    <definedName name="wskakunin_KOUJI_KAITIKU">DATA!$D$970</definedName>
    <definedName name="wskakunin_KOUJI_KANRYOU_DATE">DATA!$D$1294</definedName>
    <definedName name="wskakunin_KOUJI_KANRYOU_YOTEI_DATE">DATA!$D$1141</definedName>
    <definedName name="wskakunin_KOUJI_SINTIKU">DATA!$D$968</definedName>
    <definedName name="wskakunin_KOUJI_TYAKUSYU_DATE">DATA!$D$1189</definedName>
    <definedName name="wskakunin_KOUJI_TYAKUSYU_YOTEI_DATE">DATA!$D$1139</definedName>
    <definedName name="wskakunin_KOUJI_YOUTOHENKOU">DATA!$D$972</definedName>
    <definedName name="wskakunin_KOUJI_ZOUTIKU">DATA!$D$969</definedName>
    <definedName name="wskakunin_koutei_ikou01_KOUTEI_DATE">DATA!$D$1262</definedName>
    <definedName name="wskakunin_koutei_ikou01_KOUTEI_KAISUU">DATA!$D$1260</definedName>
    <definedName name="wskakunin_koutei_ikou01_KOUTEI_TEXT">DATA!$D$1261</definedName>
    <definedName name="wskakunin_koutei_ikou02_KOUTEI_DATE">DATA!$D$1267</definedName>
    <definedName name="wskakunin_koutei_ikou02_KOUTEI_KAISUU">DATA!$D$1265</definedName>
    <definedName name="wskakunin_koutei_ikou02_KOUTEI_TEXT">DATA!$D$1266</definedName>
    <definedName name="wskakunin_koutei_izen01_INTER_ISSUE_DATE">DATA!$D$1207</definedName>
    <definedName name="wskakunin_koutei_izen01_INTER_ISSUE_NAME">DATA!$D$1205</definedName>
    <definedName name="wskakunin_koutei_izen01_INTER_ISSUE_NO">DATA!$D$1206</definedName>
    <definedName name="wskakunin_koutei_izen01_KOUTEI_KAISUU">DATA!$D$1203</definedName>
    <definedName name="wskakunin_koutei_izen01_KOUTEI_TEXT">DATA!$D$1204</definedName>
    <definedName name="wskakunin_koutei_izen02_INTER_ISSUE_DATE">DATA!$D$1214</definedName>
    <definedName name="wskakunin_koutei_izen02_INTER_ISSUE_NAME">DATA!$D$1212</definedName>
    <definedName name="wskakunin_koutei_izen02_INTER_ISSUE_NO">DATA!$D$1213</definedName>
    <definedName name="wskakunin_koutei_izen02_KOUTEI_KAISUU">DATA!$D$1210</definedName>
    <definedName name="wskakunin_koutei_izen02_KOUTEI_TEXT">DATA!$D$1211</definedName>
    <definedName name="wskakunin_koutei_izen03_INTER_ISSUE_DATE">DATA!$D$1221</definedName>
    <definedName name="wskakunin_koutei_izen03_INTER_ISSUE_NAME">DATA!$D$1219</definedName>
    <definedName name="wskakunin_koutei_izen03_INTER_ISSUE_NO">DATA!$D$1220</definedName>
    <definedName name="wskakunin_koutei_izen03_KOUTEI_KAISUU">DATA!$D$1217</definedName>
    <definedName name="wskakunin_koutei_izen03_KOUTEI_TEXT">DATA!$D$1218</definedName>
    <definedName name="wskakunin_koutei_izen04_INTER_ISSUE_DATE">DATA!$D$1228</definedName>
    <definedName name="wskakunin_koutei_izen04_INTER_ISSUE_NAME">DATA!$D$1226</definedName>
    <definedName name="wskakunin_koutei_izen04_INTER_ISSUE_NO">DATA!$D$1227</definedName>
    <definedName name="wskakunin_koutei_izen04_KOUTEI_KAISUU">DATA!$D$1224</definedName>
    <definedName name="wskakunin_koutei_izen04_KOUTEI_TEXT">DATA!$D$1225</definedName>
    <definedName name="wskakunin_koutei01_INTER_ISSUE_DATE">DATA!$D$1301</definedName>
    <definedName name="wskakunin_koutei01_INTER_ISSUE_NAME">DATA!$D$1299</definedName>
    <definedName name="wskakunin_koutei01_INTER_ISSUE_NO">DATA!$D$1300</definedName>
    <definedName name="wskakunin_koutei01_KOUTEI_DATE">DATA!$D$1150</definedName>
    <definedName name="wskakunin_koutei01_KOUTEI_KAISUU">DATA!$D$1149</definedName>
    <definedName name="wskakunin_koutei01_KOUTEI_TEXT">DATA!$D$1151</definedName>
    <definedName name="wskakunin_koutei02_INTER_ISSUE_DATE">DATA!$D$1315</definedName>
    <definedName name="wskakunin_koutei02_INTER_ISSUE_NAME">DATA!$D$1313</definedName>
    <definedName name="wskakunin_koutei02_INTER_ISSUE_NO">DATA!$D$1314</definedName>
    <definedName name="wskakunin_koutei02_KOUTEI_DATE">DATA!$D$1155</definedName>
    <definedName name="wskakunin_koutei02_KOUTEI_KAISUU">DATA!$D$1154</definedName>
    <definedName name="wskakunin_koutei02_KOUTEI_TEXT">DATA!$D$1156</definedName>
    <definedName name="wskakunin_koutei03_KOUTEI_DATE">DATA!$D$1160</definedName>
    <definedName name="wskakunin_koutei03_KOUTEI_KAISUU">DATA!$D$1159</definedName>
    <definedName name="wskakunin_koutei03_KOUTEI_TEXT">DATA!$D$1161</definedName>
    <definedName name="wskakunin_koutei04_KOUTEI_DATE">DATA!$D$1165</definedName>
    <definedName name="wskakunin_koutei04_KOUTEI_KAISUU">DATA!$D$1164</definedName>
    <definedName name="wskakunin_koutei04_KOUTEI_TEXT">DATA!$D$1166</definedName>
    <definedName name="wskakunin_KOUZOU1">DATA!$D$1097</definedName>
    <definedName name="wskakunin_KOUZOU2">DATA!$D$1098</definedName>
    <definedName name="wskakunin_KUIKI_HISETTEI">DATA!$D$915</definedName>
    <definedName name="wskakunin_KUIKI_JYUN_TOSHI">DATA!$D$916</definedName>
    <definedName name="wskakunin_KUIKI_KUIKIGAI">DATA!$D$917</definedName>
    <definedName name="wskakunin_KUIKI_SIGAIKA">DATA!$D$912</definedName>
    <definedName name="wskakunin_KUIKI_TOSI">DATA!$D$909</definedName>
    <definedName name="wskakunin_KUIKI_TYOSEI">DATA!$D$914</definedName>
    <definedName name="wskakunin_kyoka01_">DATA!$D$1113</definedName>
    <definedName name="wskakunin_kyoka01_BIKOU">DATA!$D$1118</definedName>
    <definedName name="wskakunin_kyoka01_HOUREI">DATA!$D$1114</definedName>
    <definedName name="wskakunin_kyoka01_JOUKOU">DATA!$D$1115</definedName>
    <definedName name="wskakunin_kyoka01_KYOKA_DATE">DATA!$D$1117</definedName>
    <definedName name="wskakunin_kyoka01_KYOKA_NO">DATA!$D$1116</definedName>
    <definedName name="wskakunin_kyoka02_BIKOU">DATA!$D$1126</definedName>
    <definedName name="wskakunin_kyoka02_HOUREI">DATA!$D$1122</definedName>
    <definedName name="wskakunin_kyoka02_JOUKOU">DATA!$D$1123</definedName>
    <definedName name="wskakunin_kyoka02_KYOKA_DATE">DATA!$D$1125</definedName>
    <definedName name="wskakunin_kyoka02_KYOKA_NO">DATA!$D$1124</definedName>
    <definedName name="wskakunin_kyoka03_BIKOU">DATA!$D$1134</definedName>
    <definedName name="wskakunin_kyoka03_HOUREI">DATA!$D$1130</definedName>
    <definedName name="wskakunin_kyoka03_JOUKOU">DATA!$D$1131</definedName>
    <definedName name="wskakunin_kyoka03_KYOKA_DATE">DATA!$D$1133</definedName>
    <definedName name="wskakunin_kyoka03_KYOKA_NO">DATA!$D$1132</definedName>
    <definedName name="wskakunin_LAST_ISSUE_DATE">DATA!$D$56</definedName>
    <definedName name="wskakunin_LAST_ISSUE_NAME">DATA!$D$57</definedName>
    <definedName name="wskakunin_LAST_ISSUE_NO">DATA!$D$55</definedName>
    <definedName name="wskakunin_LIMIT_KENPEI_RITU">DATA!$D$960</definedName>
    <definedName name="wskakunin_LIMIT_YOUSEKI_RITU">DATA!$D$959</definedName>
    <definedName name="wskakunin_NOBE_MENSEKI">DATA!$D$1077</definedName>
    <definedName name="wskakunin_NOBE_MENSEKI_BITIKUSOUKO_IGAI">DATA!$D$1043</definedName>
    <definedName name="wskakunin_NOBE_MENSEKI_BITIKUSOUKO_SHINSEI">DATA!$D$1042</definedName>
    <definedName name="wskakunin_NOBE_MENSEKI_BITIKUSOUKO_TOTAL">DATA!$D$1044</definedName>
    <definedName name="wskakunin_NOBE_MENSEKI_BUILD_IGAI">DATA!$D$1018</definedName>
    <definedName name="wskakunin_NOBE_MENSEKI_BUILD_SHINSEI">DATA!$D$1017</definedName>
    <definedName name="wskakunin_NOBE_MENSEKI_BUILD_TOTAL">DATA!$D$1019</definedName>
    <definedName name="wskakunin_NOBE_MENSEKI_CHOSUISOU_IGAI">DATA!$D$1058</definedName>
    <definedName name="wskakunin_NOBE_MENSEKI_CHOSUISOU_SHINSEI">DATA!$D$1057</definedName>
    <definedName name="wskakunin_NOBE_MENSEKI_CHOSUISOU_TOTAL">DATA!$D$1059</definedName>
    <definedName name="wskakunin_NOBE_MENSEKI_JIKAHATUDEN_IGAI">DATA!$D$1053</definedName>
    <definedName name="wskakunin_NOBE_MENSEKI_JIKAHATUDEN_SHINSEI">DATA!$D$1052</definedName>
    <definedName name="wskakunin_NOBE_MENSEKI_JIKAHATUDEN_TOTAL">DATA!$D$1054</definedName>
    <definedName name="wskakunin_NOBE_MENSEKI_JYUTAKU_IGAI">DATA!$D$1068</definedName>
    <definedName name="wskakunin_NOBE_MENSEKI_JYUTAKU_SHINSEI">DATA!$D$1067</definedName>
    <definedName name="wskakunin_NOBE_MENSEKI_JYUTAKU_TOTAL">DATA!$D$1069</definedName>
    <definedName name="wskakunin_NOBE_MENSEKI_KYOYOU_IGAI">DATA!$D$1033</definedName>
    <definedName name="wskakunin_NOBE_MENSEKI_KYOYOU_SHINSEI">DATA!$D$1032</definedName>
    <definedName name="wskakunin_NOBE_MENSEKI_KYOYOU_TOTAL">DATA!$D$1034</definedName>
    <definedName name="wskakunin_NOBE_MENSEKI_ROUJIN_IGAI">DATA!$D$1073</definedName>
    <definedName name="wskakunin_NOBE_MENSEKI_ROUJIN_SHINSEI">DATA!$D$1072</definedName>
    <definedName name="wskakunin_NOBE_MENSEKI_ROUJIN_TOTAL">DATA!$D$1074</definedName>
    <definedName name="wskakunin_NOBE_MENSEKI_SYAKO_IGAI">DATA!$D$1038</definedName>
    <definedName name="wskakunin_NOBE_MENSEKI_SYAKO_SHINSEI">DATA!$D$1037</definedName>
    <definedName name="wskakunin_NOBE_MENSEKI_SYAKO_TOTAL">DATA!$D$1039</definedName>
    <definedName name="wskakunin_NOBE_MENSEKI_SYOUKOURO_IGAI">DATA!$D$1028</definedName>
    <definedName name="wskakunin_NOBE_MENSEKI_SYOUKOURO_SHINSEI">DATA!$D$1027</definedName>
    <definedName name="wskakunin_NOBE_MENSEKI_SYOUKOURO_TOTAL">DATA!$D$1029</definedName>
    <definedName name="wskakunin_NOBE_MENSEKI_TAKUHAI_IGAI">DATA!$D$1063</definedName>
    <definedName name="wskakunin_NOBE_MENSEKI_TAKUHAI_SHINSEI">DATA!$D$1062</definedName>
    <definedName name="wskakunin_NOBE_MENSEKI_TAKUHAI_TOTAL">DATA!$D$1064</definedName>
    <definedName name="wskakunin_NOBE_MENSEKI_TIKAI_IGAI">DATA!$D$1023</definedName>
    <definedName name="wskakunin_NOBE_MENSEKI_TIKAI_SHINSEI">DATA!$D$1022</definedName>
    <definedName name="wskakunin_NOBE_MENSEKI_TIKAI_TOTAL">DATA!$D$1024</definedName>
    <definedName name="wskakunin_NOBE_MENSEKI_TIKUDENTI_IGAI">DATA!$D$1048</definedName>
    <definedName name="wskakunin_NOBE_MENSEKI_TIKUDENTI_SHINSEI">DATA!$D$1047</definedName>
    <definedName name="wskakunin_NOBE_MENSEKI_TIKUDENTI_TOTAL">DATA!$D$1049</definedName>
    <definedName name="wskakunin_owner1__address">DATA!$D$81</definedName>
    <definedName name="wskakunin_owner1_JIMU_NAME">DATA!$D$71</definedName>
    <definedName name="wskakunin_owner1_JIMU_NAME_KANA">DATA!$D$72</definedName>
    <definedName name="wskakunin_owner1_NAME">DATA!$D$75</definedName>
    <definedName name="wskakunin_owner1_NAME_KANA">DATA!$D$76</definedName>
    <definedName name="wskakunin_owner1_POST">DATA!$D$73</definedName>
    <definedName name="wskakunin_owner1_POST_KANA">DATA!$D$74</definedName>
    <definedName name="wskakunin_owner1_TEL">DATA!$D$82</definedName>
    <definedName name="wskakunin_owner1_ZIP">DATA!$D$79</definedName>
    <definedName name="wskakunin_owner2__address">DATA!$D$96</definedName>
    <definedName name="wskakunin_owner2_JIMU_NAME">DATA!$D$89</definedName>
    <definedName name="wskakunin_owner2_JIMU_NAME_KANA">DATA!$D$90</definedName>
    <definedName name="wskakunin_owner2_NAME">DATA!$D$93</definedName>
    <definedName name="wskakunin_owner2_NAME_KANA">DATA!$D$94</definedName>
    <definedName name="wskakunin_owner2_POST">DATA!$D$91</definedName>
    <definedName name="wskakunin_owner2_POST_KANA">DATA!$D$92</definedName>
    <definedName name="wskakunin_owner2_TEL">DATA!$D$97</definedName>
    <definedName name="wskakunin_owner2_ZIP">DATA!$D$95</definedName>
    <definedName name="wskakunin_owner3__address">DATA!$D$110</definedName>
    <definedName name="wskakunin_owner3_JIMU_NAME">DATA!$D$103</definedName>
    <definedName name="wskakunin_owner3_JIMU_NAME_KANA">DATA!$D$104</definedName>
    <definedName name="wskakunin_owner3_NAME">DATA!$D$107</definedName>
    <definedName name="wskakunin_owner3_NAME_KANA">DATA!$D$108</definedName>
    <definedName name="wskakunin_owner3_POST">DATA!$D$105</definedName>
    <definedName name="wskakunin_owner3_POST_KANA">DATA!$D$106</definedName>
    <definedName name="wskakunin_owner3_TEL">DATA!$D$111</definedName>
    <definedName name="wskakunin_owner3_ZIP">DATA!$D$109</definedName>
    <definedName name="wskakunin_owner4__address">DATA!$D$123</definedName>
    <definedName name="wskakunin_owner4_JIMU_NAME">DATA!$D$116</definedName>
    <definedName name="wskakunin_owner4_JIMU_NAME_KANA">DATA!$D$117</definedName>
    <definedName name="wskakunin_owner4_NAME">DATA!$D$120</definedName>
    <definedName name="wskakunin_owner4_NAME_KANA">DATA!$D$121</definedName>
    <definedName name="wskakunin_owner4_POST">DATA!$D$118</definedName>
    <definedName name="wskakunin_owner4_POST_KANA">DATA!$D$119</definedName>
    <definedName name="wskakunin_owner4_TEL">DATA!$D$124</definedName>
    <definedName name="wskakunin_owner4_ZIP">DATA!$D$122</definedName>
    <definedName name="wskakunin_owner5__address">DATA!$D$136</definedName>
    <definedName name="wskakunin_owner5_JIMU_NAME">DATA!$D$129</definedName>
    <definedName name="wskakunin_owner5_JIMU_NAME_KANA">DATA!$D$130</definedName>
    <definedName name="wskakunin_owner5_NAME">DATA!$D$133</definedName>
    <definedName name="wskakunin_owner5_NAME_KANA">DATA!$D$134</definedName>
    <definedName name="wskakunin_owner5_POST">DATA!$D$131</definedName>
    <definedName name="wskakunin_owner5_POST_KANA">DATA!$D$132</definedName>
    <definedName name="wskakunin_owner5_TEL">DATA!$D$137</definedName>
    <definedName name="wskakunin_owner5_ZIP">DATA!$D$135</definedName>
    <definedName name="wskakunin_owner6__address">DATA!$D$148</definedName>
    <definedName name="wskakunin_owner6_JIMU_NAME">DATA!$D$141</definedName>
    <definedName name="wskakunin_owner6_JIMU_NAME_KANA">DATA!$D$142</definedName>
    <definedName name="wskakunin_owner6_NAME">DATA!$D$145</definedName>
    <definedName name="wskakunin_owner6_NAME_KANA">DATA!$D$146</definedName>
    <definedName name="wskakunin_owner6_POST">DATA!$D$143</definedName>
    <definedName name="wskakunin_owner6_POST_KANA">DATA!$D$144</definedName>
    <definedName name="wskakunin_owner6_TEL">DATA!$D$149</definedName>
    <definedName name="wskakunin_owner6_ZIP">DATA!$D$147</definedName>
    <definedName name="wskakunin_owner7__address">DATA!$D$160</definedName>
    <definedName name="wskakunin_owner7_JIMU_NAME">DATA!$D$153</definedName>
    <definedName name="wskakunin_owner7_JIMU_NAME_KANA">DATA!$D$154</definedName>
    <definedName name="wskakunin_owner7_NAME">DATA!$D$157</definedName>
    <definedName name="wskakunin_owner7_NAME_KANA">DATA!$D$158</definedName>
    <definedName name="wskakunin_owner7_POST">DATA!$D$155</definedName>
    <definedName name="wskakunin_owner7_POST_KANA">DATA!$D$156</definedName>
    <definedName name="wskakunin_owner7_TEL">DATA!$D$161</definedName>
    <definedName name="wskakunin_owner7_ZIP">DATA!$D$159</definedName>
    <definedName name="wskakunin_owner8__address">DATA!$D$171</definedName>
    <definedName name="wskakunin_owner8_JIMU_NAME">DATA!$D$164</definedName>
    <definedName name="wskakunin_owner8_JIMU_NAME_KANA">DATA!$D$165</definedName>
    <definedName name="wskakunin_owner8_NAME">DATA!$D$168</definedName>
    <definedName name="wskakunin_owner8_NAME_KANA">DATA!$D$169</definedName>
    <definedName name="wskakunin_owner8_POST">DATA!$D$166</definedName>
    <definedName name="wskakunin_owner8_POST_KANA">DATA!$D$167</definedName>
    <definedName name="wskakunin_owner8_TEL">DATA!$D$172</definedName>
    <definedName name="wskakunin_owner8_ZIP">DATA!$D$170</definedName>
    <definedName name="wskakunin_owner9__address">DATA!$D$182</definedName>
    <definedName name="wskakunin_owner9_JIMU_NAME">DATA!$D$175</definedName>
    <definedName name="wskakunin_owner9_JIMU_NAME_KANA">DATA!$D$176</definedName>
    <definedName name="wskakunin_owner9_NAME">DATA!$D$179</definedName>
    <definedName name="wskakunin_owner9_NAME_KANA">DATA!$D$180</definedName>
    <definedName name="wskakunin_owner9_POST">DATA!$D$177</definedName>
    <definedName name="wskakunin_owner9_POST_KANA">DATA!$D$178</definedName>
    <definedName name="wskakunin_owner9_TEL">DATA!$D$183</definedName>
    <definedName name="wskakunin_owner9_ZIP">DATA!$D$181</definedName>
    <definedName name="wskakunin_P1_HENKOU_GAIYOU">DATA!$D$58</definedName>
    <definedName name="wskakunin_P2_BIKOU">DATA!$D$832</definedName>
    <definedName name="wskakunin_P3_BIKOU">DATA!$D$1174</definedName>
    <definedName name="wskakunin_P3_SONOTA">DATA!$D$1172</definedName>
    <definedName name="wskakunin_p4_1__kouji">DATA!$D$873</definedName>
    <definedName name="wskakunin_p4_1_KAISU_TIKAI">DATA!$D$875</definedName>
    <definedName name="wskakunin_p4_1_KAISU_TIKAI_NOZOKU">DATA!$D$874</definedName>
    <definedName name="wskakunin_p4_1_KOUZOU1">DATA!$D$876</definedName>
    <definedName name="wskakunin_p4_1_KOUZOU2">DATA!$D$877</definedName>
    <definedName name="wskakunin_p4_1_TAKASA_KEN_MAX">DATA!$D$879</definedName>
    <definedName name="wskakunin_p4_1_TAKASA_MAX">DATA!$D$878</definedName>
    <definedName name="wskakunin_p4_1_TOKUREI_1">DATA!$D$890</definedName>
    <definedName name="wskakunin_p4_1_TOKUREI_2">DATA!$D$891</definedName>
    <definedName name="wskakunin_p4_1_TOKUREI_3">DATA!$D$892</definedName>
    <definedName name="wskakunin_p4_1_TOKUREI_4">DATA!$D$893</definedName>
    <definedName name="wskakunin_p4_1_youto1_YOUTO">DATA!$D$864</definedName>
    <definedName name="wskakunin_p4_1_youto1_YOUTO_CODE">DATA!$D$865</definedName>
    <definedName name="wskakunin_p4_1_YUKA_MENSEKI_SHINSEI">DATA!$D$880</definedName>
    <definedName name="wskakunin_p4_2_KAISU_TIKAI">DATA!$D$883</definedName>
    <definedName name="wskakunin_p4_2_KAISU_TIKAI_NOZOKU">DATA!$D$882</definedName>
    <definedName name="wskakunin_p4_2_YUKA_MENSEKI_SHINSEI">DATA!$D$884</definedName>
    <definedName name="wskakunin_p4_3_KAISU_TIKAI">DATA!$D$887</definedName>
    <definedName name="wskakunin_p4_3_KAISU_TIKAI_NOZOKU">DATA!$D$886</definedName>
    <definedName name="wskakunin_p4_3_YUKA_MENSEKI_SHINSEI">DATA!$D$888</definedName>
    <definedName name="wskakunin_PAGE1_ALTERATION_NOTE">DATA!$D$65</definedName>
    <definedName name="wskakunin_sekkei1__address">DATA!$D$288</definedName>
    <definedName name="wskakunin_sekkei1__sikaku">DATA!$D$276</definedName>
    <definedName name="wskakunin_sekkei1_DOC">DATA!$D$290</definedName>
    <definedName name="wskakunin_sekkei1_JIMU__sikaku">DATA!$D$281</definedName>
    <definedName name="wskakunin_sekkei1_JIMU_NAME">DATA!$D$285</definedName>
    <definedName name="wskakunin_sekkei1_JIMU_NO">DATA!$D$284</definedName>
    <definedName name="wskakunin_sekkei1_JIMU_SIKAKU__label">DATA!$D$282</definedName>
    <definedName name="wskakunin_sekkei1_JIMU_TOUROKU_KIKAN__label">DATA!$D$283</definedName>
    <definedName name="wskakunin_sekkei1_KENTIKUSI_NO">DATA!$D$279</definedName>
    <definedName name="wskakunin_sekkei1_NAME">DATA!$D$280</definedName>
    <definedName name="wskakunin_sekkei1_SIKAKU__label">DATA!$D$277</definedName>
    <definedName name="wskakunin_sekkei1_TEL">DATA!$D$289</definedName>
    <definedName name="wskakunin_sekkei1_TOUROKU_KIKAN__label">DATA!$D$278</definedName>
    <definedName name="wskakunin_sekkei1_ZIP">DATA!$D$287</definedName>
    <definedName name="wskakunin_sekkei10__address">DATA!$D$441</definedName>
    <definedName name="wskakunin_sekkei10__sikaku">DATA!$D$429</definedName>
    <definedName name="wskakunin_sekkei10_DOC">DATA!$D$443</definedName>
    <definedName name="wskakunin_sekkei10_JIMU__sikaku">DATA!$D$434</definedName>
    <definedName name="wskakunin_sekkei10_JIMU_NAME">DATA!$D$438</definedName>
    <definedName name="wskakunin_sekkei10_JIMU_NO">DATA!$D$437</definedName>
    <definedName name="wskakunin_sekkei10_JIMU_SIKAKU__label">DATA!$D$435</definedName>
    <definedName name="wskakunin_sekkei10_JIMU_TOUROKU_KIKAN__label">DATA!$D$436</definedName>
    <definedName name="wskakunin_sekkei10_KENTIKUSI_NO">DATA!$D$432</definedName>
    <definedName name="wskakunin_sekkei10_NAME">DATA!$D$433</definedName>
    <definedName name="wskakunin_sekkei10_SIKAKU__label">DATA!$D$430</definedName>
    <definedName name="wskakunin_sekkei10_TEL">DATA!$D$442</definedName>
    <definedName name="wskakunin_sekkei10_TOUROKU_KIKAN__label">DATA!$D$431</definedName>
    <definedName name="wskakunin_sekkei10_ZIP">DATA!$D$440</definedName>
    <definedName name="wskakunin_sekkei11__address">DATA!$D$458</definedName>
    <definedName name="wskakunin_sekkei11__sikaku">DATA!$D$446</definedName>
    <definedName name="wskakunin_sekkei11_DOC">DATA!$D$460</definedName>
    <definedName name="wskakunin_sekkei11_JIMU__sikaku">DATA!$D$451</definedName>
    <definedName name="wskakunin_sekkei11_JIMU_NAME">DATA!$D$455</definedName>
    <definedName name="wskakunin_sekkei11_JIMU_NO">DATA!$D$454</definedName>
    <definedName name="wskakunin_sekkei11_JIMU_SIKAKU__label">DATA!$D$452</definedName>
    <definedName name="wskakunin_sekkei11_JIMU_TOUROKU_KIKAN__label">DATA!$D$453</definedName>
    <definedName name="wskakunin_sekkei11_KENTIKUSI_NO">DATA!$D$449</definedName>
    <definedName name="wskakunin_sekkei11_NAME">DATA!$D$450</definedName>
    <definedName name="wskakunin_sekkei11_SIKAKU__label">DATA!$D$447</definedName>
    <definedName name="wskakunin_sekkei11_TEL">DATA!$D$459</definedName>
    <definedName name="wskakunin_sekkei11_TOUROKU_KIKAN__label">DATA!$D$448</definedName>
    <definedName name="wskakunin_sekkei11_ZIP">DATA!$D$457</definedName>
    <definedName name="wskakunin_sekkei12__address">DATA!$D$475</definedName>
    <definedName name="wskakunin_sekkei12__sikaku">DATA!$D$463</definedName>
    <definedName name="wskakunin_sekkei12_DOC">DATA!$D$477</definedName>
    <definedName name="wskakunin_sekkei12_JIMU__sikaku">DATA!$D$468</definedName>
    <definedName name="wskakunin_sekkei12_JIMU_NAME">DATA!$D$472</definedName>
    <definedName name="wskakunin_sekkei12_JIMU_NO">DATA!$D$471</definedName>
    <definedName name="wskakunin_sekkei12_JIMU_SIKAKU__label">DATA!$D$469</definedName>
    <definedName name="wskakunin_sekkei12_JIMU_TOUROKU_KIKAN__label">DATA!$D$470</definedName>
    <definedName name="wskakunin_sekkei12_KENTIKUSI_NO">DATA!$D$466</definedName>
    <definedName name="wskakunin_sekkei12_NAME">DATA!$D$467</definedName>
    <definedName name="wskakunin_sekkei12_SIKAKU__label">DATA!$D$464</definedName>
    <definedName name="wskakunin_sekkei12_TEL">DATA!$D$476</definedName>
    <definedName name="wskakunin_sekkei12_TOUROKU_KIKAN__label">DATA!$D$465</definedName>
    <definedName name="wskakunin_sekkei12_ZIP">DATA!$D$474</definedName>
    <definedName name="wskakunin_sekkei2__address">DATA!$D$305</definedName>
    <definedName name="wskakunin_sekkei2__sikaku">DATA!$D$293</definedName>
    <definedName name="wskakunin_sekkei2_DOC">DATA!$D$307</definedName>
    <definedName name="wskakunin_sekkei2_JIMU__sikaku">DATA!$D$298</definedName>
    <definedName name="wskakunin_sekkei2_JIMU_NAME">DATA!$D$302</definedName>
    <definedName name="wskakunin_sekkei2_JIMU_NO">DATA!$D$301</definedName>
    <definedName name="wskakunin_sekkei2_JIMU_SIKAKU__label">DATA!$D$299</definedName>
    <definedName name="wskakunin_sekkei2_JIMU_TOUROKU_KIKAN__label">DATA!$D$300</definedName>
    <definedName name="wskakunin_sekkei2_KENTIKUSI_NO">DATA!$D$296</definedName>
    <definedName name="wskakunin_sekkei2_NAME">DATA!$D$297</definedName>
    <definedName name="wskakunin_sekkei2_SIKAKU__label">DATA!$D$294</definedName>
    <definedName name="wskakunin_sekkei2_TEL">DATA!$D$306</definedName>
    <definedName name="wskakunin_sekkei2_TOUROKU_KIKAN__label">DATA!$D$295</definedName>
    <definedName name="wskakunin_sekkei2_ZIP">DATA!$D$304</definedName>
    <definedName name="wskakunin_sekkei3__address">DATA!$D$322</definedName>
    <definedName name="wskakunin_sekkei3__sikaku">DATA!$D$310</definedName>
    <definedName name="wskakunin_sekkei3_DOC">DATA!$D$324</definedName>
    <definedName name="wskakunin_sekkei3_JIMU__sikaku">DATA!$D$315</definedName>
    <definedName name="wskakunin_sekkei3_JIMU_NAME">DATA!$D$319</definedName>
    <definedName name="wskakunin_sekkei3_JIMU_NO">DATA!$D$318</definedName>
    <definedName name="wskakunin_sekkei3_JIMU_SIKAKU__label">DATA!$D$316</definedName>
    <definedName name="wskakunin_sekkei3_JIMU_TOUROKU_KIKAN__label">DATA!$D$317</definedName>
    <definedName name="wskakunin_sekkei3_KENTIKUSI_NO">DATA!$D$313</definedName>
    <definedName name="wskakunin_sekkei3_NAME">DATA!$D$314</definedName>
    <definedName name="wskakunin_sekkei3_SIKAKU__label">DATA!$D$311</definedName>
    <definedName name="wskakunin_sekkei3_TEL">DATA!$D$323</definedName>
    <definedName name="wskakunin_sekkei3_TOUROKU_KIKAN__label">DATA!$D$312</definedName>
    <definedName name="wskakunin_sekkei3_ZIP">DATA!$D$321</definedName>
    <definedName name="wskakunin_sekkei4__address">DATA!$D$339</definedName>
    <definedName name="wskakunin_sekkei4__sikaku">DATA!$D$327</definedName>
    <definedName name="wskakunin_sekkei4_DOC">DATA!$D$341</definedName>
    <definedName name="wskakunin_sekkei4_JIMU__sikaku">DATA!$D$332</definedName>
    <definedName name="wskakunin_sekkei4_JIMU_NAME">DATA!$D$336</definedName>
    <definedName name="wskakunin_sekkei4_JIMU_NO">DATA!$D$335</definedName>
    <definedName name="wskakunin_sekkei4_JIMU_SIKAKU__label">DATA!$D$333</definedName>
    <definedName name="wskakunin_sekkei4_JIMU_TOUROKU_KIKAN__label">DATA!$D$334</definedName>
    <definedName name="wskakunin_sekkei4_KENTIKUSI_NO">DATA!$D$330</definedName>
    <definedName name="wskakunin_sekkei4_NAME">DATA!$D$331</definedName>
    <definedName name="wskakunin_sekkei4_SIKAKU__label">DATA!$D$328</definedName>
    <definedName name="wskakunin_sekkei4_TEL">DATA!$D$340</definedName>
    <definedName name="wskakunin_sekkei4_TOUROKU_KIKAN__label">DATA!$D$329</definedName>
    <definedName name="wskakunin_sekkei4_ZIP">DATA!$D$338</definedName>
    <definedName name="wskakunin_sekkei5__address">DATA!$D$356</definedName>
    <definedName name="wskakunin_sekkei5__sikaku">DATA!$D$344</definedName>
    <definedName name="wskakunin_sekkei5_DOC">DATA!$D$358</definedName>
    <definedName name="wskakunin_sekkei5_JIMU__sikaku">DATA!$D$349</definedName>
    <definedName name="wskakunin_sekkei5_JIMU_NAME">DATA!$D$353</definedName>
    <definedName name="wskakunin_sekkei5_JIMU_NO">DATA!$D$352</definedName>
    <definedName name="wskakunin_sekkei5_JIMU_SIKAKU__label">DATA!$D$350</definedName>
    <definedName name="wskakunin_sekkei5_JIMU_TOUROKU_KIKAN__label">DATA!$D$351</definedName>
    <definedName name="wskakunin_sekkei5_KENTIKUSI_NO">DATA!$D$347</definedName>
    <definedName name="wskakunin_sekkei5_NAME">DATA!$D$348</definedName>
    <definedName name="wskakunin_sekkei5_SIKAKU__label">DATA!$D$345</definedName>
    <definedName name="wskakunin_sekkei5_TEL">DATA!$D$357</definedName>
    <definedName name="wskakunin_sekkei5_TOUROKU_KIKAN__label">DATA!$D$346</definedName>
    <definedName name="wskakunin_sekkei5_ZIP">DATA!$D$355</definedName>
    <definedName name="wskakunin_sekkei6__address">DATA!$D$373</definedName>
    <definedName name="wskakunin_sekkei6__sikaku">DATA!$D$361</definedName>
    <definedName name="wskakunin_sekkei6_DOC">DATA!$D$375</definedName>
    <definedName name="wskakunin_sekkei6_JIMU__sikaku">DATA!$D$366</definedName>
    <definedName name="wskakunin_sekkei6_JIMU_NAME">DATA!$D$370</definedName>
    <definedName name="wskakunin_sekkei6_JIMU_NO">DATA!$D$369</definedName>
    <definedName name="wskakunin_sekkei6_JIMU_SIKAKU__label">DATA!$D$367</definedName>
    <definedName name="wskakunin_sekkei6_JIMU_TOUROKU_KIKAN__label">DATA!$D$368</definedName>
    <definedName name="wskakunin_sekkei6_KENTIKUSI_NO">DATA!$D$364</definedName>
    <definedName name="wskakunin_sekkei6_NAME">DATA!$D$365</definedName>
    <definedName name="wskakunin_sekkei6_SIKAKU__label">DATA!$D$362</definedName>
    <definedName name="wskakunin_sekkei6_TEL">DATA!$D$374</definedName>
    <definedName name="wskakunin_sekkei6_TOUROKU_KIKAN__label">DATA!$D$363</definedName>
    <definedName name="wskakunin_sekkei6_ZIP">DATA!$D$372</definedName>
    <definedName name="wskakunin_sekkei7__address">DATA!$D$390</definedName>
    <definedName name="wskakunin_sekkei7__sikaku">DATA!$D$378</definedName>
    <definedName name="wskakunin_sekkei7_DOC">DATA!$D$392</definedName>
    <definedName name="wskakunin_sekkei7_JIMU__sikaku">DATA!$D$383</definedName>
    <definedName name="wskakunin_sekkei7_JIMU_NAME">DATA!$D$387</definedName>
    <definedName name="wskakunin_sekkei7_JIMU_NO">DATA!$D$386</definedName>
    <definedName name="wskakunin_sekkei7_JIMU_SIKAKU__label">DATA!$D$384</definedName>
    <definedName name="wskakunin_sekkei7_JIMU_TOUROKU_KIKAN__label">DATA!$D$385</definedName>
    <definedName name="wskakunin_sekkei7_KENTIKUSI_NO">DATA!$D$381</definedName>
    <definedName name="wskakunin_sekkei7_NAME">DATA!$D$382</definedName>
    <definedName name="wskakunin_sekkei7_SIKAKU__label">DATA!$D$379</definedName>
    <definedName name="wskakunin_sekkei7_TEL">DATA!$D$391</definedName>
    <definedName name="wskakunin_sekkei7_TOUROKU_KIKAN__label">DATA!$D$380</definedName>
    <definedName name="wskakunin_sekkei7_ZIP">DATA!$D$389</definedName>
    <definedName name="wskakunin_sekkei8__address">DATA!$D$407</definedName>
    <definedName name="wskakunin_sekkei8__sikaku">DATA!$D$395</definedName>
    <definedName name="wskakunin_sekkei8_DOC">DATA!$D$409</definedName>
    <definedName name="wskakunin_sekkei8_JIMU__sikaku">DATA!$D$400</definedName>
    <definedName name="wskakunin_sekkei8_JIMU_NAME">DATA!$D$404</definedName>
    <definedName name="wskakunin_sekkei8_JIMU_NO">DATA!$D$403</definedName>
    <definedName name="wskakunin_sekkei8_JIMU_SIKAKU__label">DATA!$D$401</definedName>
    <definedName name="wskakunin_sekkei8_JIMU_TOUROKU_KIKAN__label">DATA!$D$402</definedName>
    <definedName name="wskakunin_sekkei8_KENTIKUSI_NO">DATA!$D$398</definedName>
    <definedName name="wskakunin_sekkei8_NAME">DATA!$D$399</definedName>
    <definedName name="wskakunin_sekkei8_SIKAKU__label">DATA!$D$396</definedName>
    <definedName name="wskakunin_sekkei8_TEL">DATA!$D$408</definedName>
    <definedName name="wskakunin_sekkei8_TOUROKU_KIKAN__label">DATA!$D$397</definedName>
    <definedName name="wskakunin_sekkei8_ZIP">DATA!$D$406</definedName>
    <definedName name="wskakunin_sekkei9__address">DATA!$D$424</definedName>
    <definedName name="wskakunin_sekkei9__sikaku">DATA!$D$412</definedName>
    <definedName name="wskakunin_sekkei9_DOC">DATA!$D$426</definedName>
    <definedName name="wskakunin_sekkei9_JIMU__sikaku">DATA!$D$417</definedName>
    <definedName name="wskakunin_sekkei9_JIMU_NAME">DATA!$D$421</definedName>
    <definedName name="wskakunin_sekkei9_JIMU_NO">DATA!$D$420</definedName>
    <definedName name="wskakunin_sekkei9_JIMU_SIKAKU__label">DATA!$D$418</definedName>
    <definedName name="wskakunin_sekkei9_JIMU_TOUROKU_KIKAN__label">DATA!$D$419</definedName>
    <definedName name="wskakunin_sekkei9_KENTIKUSI_NO">DATA!$D$415</definedName>
    <definedName name="wskakunin_sekkei9_NAME">DATA!$D$416</definedName>
    <definedName name="wskakunin_sekkei9_SIKAKU__label">DATA!$D$413</definedName>
    <definedName name="wskakunin_sekkei9_TEL">DATA!$D$425</definedName>
    <definedName name="wskakunin_sekkei9_TOUROKU_KIKAN__label">DATA!$D$414</definedName>
    <definedName name="wskakunin_sekkei9_ZIP">DATA!$D$423</definedName>
    <definedName name="wskakunin_sekou1__address">DATA!$D$773</definedName>
    <definedName name="wskakunin_sekou1_JIMU_NAME">DATA!$D$771</definedName>
    <definedName name="wskakunin_sekou1_NAME">DATA!$D$767</definedName>
    <definedName name="wskakunin_sekou1_SEKOU__sikaku">DATA!$D$768</definedName>
    <definedName name="wskakunin_sekou1_SEKOU_NO">DATA!$D$770</definedName>
    <definedName name="wskakunin_sekou1_SEKOU_SIKAKU__label">DATA!$D$769</definedName>
    <definedName name="wskakunin_sekou1_TEL">DATA!$D$774</definedName>
    <definedName name="wskakunin_sekou1_ZIP">DATA!$D$772</definedName>
    <definedName name="wskakunin_sekou2__address">DATA!$D$783</definedName>
    <definedName name="wskakunin_sekou2_JIMU_NAME">DATA!$D$781</definedName>
    <definedName name="wskakunin_sekou2_NAME">DATA!$D$777</definedName>
    <definedName name="wskakunin_sekou2_SEKOU__sikaku">DATA!$D$778</definedName>
    <definedName name="wskakunin_sekou2_SEKOU_NO">DATA!$D$780</definedName>
    <definedName name="wskakunin_sekou2_SEKOU_SIKAKU__label">DATA!$D$779</definedName>
    <definedName name="wskakunin_sekou2_TEL">DATA!$D$784</definedName>
    <definedName name="wskakunin_sekou2_ZIP">DATA!$D$782</definedName>
    <definedName name="wskakunin_sekou3__address">DATA!$D$793</definedName>
    <definedName name="wskakunin_sekou3_JIMU_NAME">DATA!$D$791</definedName>
    <definedName name="wskakunin_sekou3_NAME">DATA!$D$787</definedName>
    <definedName name="wskakunin_sekou3_SEKOU__sikaku">DATA!$D$788</definedName>
    <definedName name="wskakunin_sekou3_SEKOU_NO">DATA!$D$790</definedName>
    <definedName name="wskakunin_sekou3_SEKOU_SIKAKU__label">DATA!$D$789</definedName>
    <definedName name="wskakunin_sekou3_TEL">DATA!$D$794</definedName>
    <definedName name="wskakunin_sekou3_ZIP">DATA!$D$792</definedName>
    <definedName name="wskakunin_sekou4__address">DATA!$D$803</definedName>
    <definedName name="wskakunin_sekou4_JIMU_NAME">DATA!$D$801</definedName>
    <definedName name="wskakunin_sekou4_NAME">DATA!$D$797</definedName>
    <definedName name="wskakunin_sekou4_SEKOU__sikaku">DATA!$D$798</definedName>
    <definedName name="wskakunin_sekou4_SEKOU_NO">DATA!$D$800</definedName>
    <definedName name="wskakunin_sekou4_SEKOU_SIKAKU__label">DATA!$D$799</definedName>
    <definedName name="wskakunin_sekou4_TEL">DATA!$D$804</definedName>
    <definedName name="wskakunin_sekou4_ZIP">DATA!$D$802</definedName>
    <definedName name="wskakunin_sekou5__address">DATA!$D$813</definedName>
    <definedName name="wskakunin_sekou5_JIMU_NAME">DATA!$D$811</definedName>
    <definedName name="wskakunin_sekou5_NAME">DATA!$D$807</definedName>
    <definedName name="wskakunin_sekou5_SEKOU__sikaku">DATA!$D$808</definedName>
    <definedName name="wskakunin_sekou5_SEKOU_NO">DATA!$D$810</definedName>
    <definedName name="wskakunin_sekou5_SEKOU_SIKAKU__label">DATA!$D$809</definedName>
    <definedName name="wskakunin_sekou5_TEL">DATA!$D$814</definedName>
    <definedName name="wskakunin_sekou5_ZIP">DATA!$D$812</definedName>
    <definedName name="wskakunin_sekou6__address">DATA!$D$823</definedName>
    <definedName name="wskakunin_sekou6_JIMU_NAME">DATA!$D$821</definedName>
    <definedName name="wskakunin_sekou6_NAME">DATA!$D$817</definedName>
    <definedName name="wskakunin_sekou6_SEKOU__sikaku">DATA!$D$818</definedName>
    <definedName name="wskakunin_sekou6_SEKOU_NO">DATA!$D$820</definedName>
    <definedName name="wskakunin_sekou6_SEKOU_SIKAKU__label">DATA!$D$819</definedName>
    <definedName name="wskakunin_sekou6_TEL">DATA!$D$824</definedName>
    <definedName name="wskakunin_sekou6_ZIP">DATA!$D$822</definedName>
    <definedName name="wskakunin_SHIKITI_MENSEKI_1_TOTAL">DATA!$D$957</definedName>
    <definedName name="wskakunin_SHIKITI_MENSEKI_1A">DATA!$D$933</definedName>
    <definedName name="wskakunin_SHIKITI_MENSEKI_1B">DATA!$D$934</definedName>
    <definedName name="wskakunin_SHIKITI_MENSEKI_1C">DATA!$D$935</definedName>
    <definedName name="wskakunin_SHIKITI_MENSEKI_1D">DATA!$D$936</definedName>
    <definedName name="wskakunin_SHIKITI_MENSEKI_2_TOTAL">DATA!$D$958</definedName>
    <definedName name="wskakunin_SHIKITI_MENSEKI_2A">DATA!$D$937</definedName>
    <definedName name="wskakunin_SHIKITI_MENSEKI_2B">DATA!$D$938</definedName>
    <definedName name="wskakunin_SHIKITI_MENSEKI_2C">DATA!$D$939</definedName>
    <definedName name="wskakunin_SHIKITI_MENSEKI_2D">DATA!$D$940</definedName>
    <definedName name="wskakunin_SHIKITI_MENSEKI_BIKOU">DATA!$D$961</definedName>
    <definedName name="wskakunin_SHINSEI_DATE">DATA!$D$53</definedName>
    <definedName name="wskakunin_SONOTA_KUIKI">DATA!$D$925</definedName>
    <definedName name="wskakunin_TAKASA_MAX_SHINSEI">DATA!$D$1088</definedName>
    <definedName name="wskakunin_TAKASA_MAX_SONOTA">DATA!$D$1089</definedName>
    <definedName name="wskakunin_tekihan01_TEKIHAN_KIKAN_ADDRESS">DATA!$D$842</definedName>
    <definedName name="wskakunin_tekihan01_TEKIHAN_KIKAN_KEN__ken">DATA!$D$841</definedName>
    <definedName name="wskakunin_tekihan01_TEKIHAN_KIKAN_NAME">DATA!$D$840</definedName>
    <definedName name="wskakunin_tekihan01_TEKIHAN_STATE">DATA!$D$836</definedName>
    <definedName name="wskakunin_tekihan02_TEKIHAN_KIKAN_ADDRESS">DATA!$D$846</definedName>
    <definedName name="wskakunin_tekihan02_TEKIHAN_KIKAN_KEN__ken">DATA!$D$845</definedName>
    <definedName name="wskakunin_tekihan02_TEKIHAN_KIKAN_NAME">DATA!$D$844</definedName>
    <definedName name="wskakunin_TOKUREI_1">DATA!$D$1182</definedName>
    <definedName name="wskakunin_TOKUREI_2">DATA!$D$1183</definedName>
    <definedName name="wskakunin_TOKUREI_3">DATA!$D$1184</definedName>
    <definedName name="wskakunin_TOKUREI_4">DATA!$D$1185</definedName>
    <definedName name="wskakunin_TOKUREI_TAKASA">DATA!$D$1103</definedName>
    <definedName name="wskakunin_TOKUREI_TAKASA_DOURO">DATA!$D$1108</definedName>
    <definedName name="wskakunin_TOKUREI_TAKASA_KITA">DATA!$D$1110</definedName>
    <definedName name="wskakunin_TOKUREI_TAKASA_RINTI">DATA!$D$1109</definedName>
    <definedName name="wskakunin_TOKUTEI_KOUJI_KANRYOU_DATE">DATA!$D$1197</definedName>
    <definedName name="wskakunin_TOKUTEI_KOUTEI">DATA!$D$1194</definedName>
    <definedName name="wskakunin_YOUSEKI_RITU">DATA!$D$1080</definedName>
    <definedName name="wskakunin_YOUSEKI_RITU_A">DATA!$D$947</definedName>
    <definedName name="wskakunin_YOUSEKI_RITU_B">DATA!$D$948</definedName>
    <definedName name="wskakunin_YOUSEKI_RITU_C">DATA!$D$949</definedName>
    <definedName name="wskakunin_YOUSEKI_RITU_D">DATA!$D$950</definedName>
    <definedName name="wskakunin_YOUTO">DATA!$D$964</definedName>
    <definedName name="wskakunin_YOUTO_CODE">DATA!$D$963</definedName>
    <definedName name="wskakunin_YOUTO_TIIKI_A">DATA!$D$942</definedName>
    <definedName name="wskakunin_YOUTO_TIIKI_B">DATA!$D$943</definedName>
    <definedName name="wskakunin_YOUTO_TIIKI_C">DATA!$D$944</definedName>
    <definedName name="wskakunin_YOUTO_TIIKI_D">DATA!$D$945</definedName>
    <definedName name="wskakuninKOUJI_SETUBI">DATA!$D$975</definedName>
    <definedName name="Z_D83ABAE7_1F4C_4C77_8E04_C5172671ED17_.wvu.Rows" localSheetId="3">DATA!$866:$872</definedName>
    <definedName name="しろくろ">リスト!$I$1:$I$2</definedName>
    <definedName name="チェック">リスト!$P$1:$P$2</definedName>
    <definedName name="はんとく">リスト!$F$1:$F$3</definedName>
    <definedName name="一級">項目リスト!$A$3</definedName>
    <definedName name="外壁後退">リスト!$K$1:$K$5</definedName>
    <definedName name="確変">リスト!$S$1:$S$2</definedName>
    <definedName name="居住専用番号">リスト!$Q$1:$Q$5</definedName>
    <definedName name="許可">リスト!$M$1:$M$20</definedName>
    <definedName name="許可区分">リスト!$D$1:$D$4</definedName>
    <definedName name="近隣商業地域">項目リスト!$L$3:$L$8</definedName>
    <definedName name="近隣商業地域建ぺい率">項目リスト!$Y$3:$Y$4</definedName>
    <definedName name="月">リスト!$H$1:$H$13</definedName>
    <definedName name="建ぺい率">項目リスト!$R$2:$AD$2</definedName>
    <definedName name="建昇工">リスト!$T$1:$T$3</definedName>
    <definedName name="建築士">項目リスト!$A$2:$C$2</definedName>
    <definedName name="県知事">項目リスト!$A$4:$A$50</definedName>
    <definedName name="工業専用地域">項目リスト!$P$3:$P$7</definedName>
    <definedName name="工業専用地域建ぺい率">項目リスト!$AC$3:$AC$6</definedName>
    <definedName name="工業地域">項目リスト!$O$3:$O$7</definedName>
    <definedName name="工業地域建ぺい率">項目リスト!$AB$3:$AB$4</definedName>
    <definedName name="工事届用構造コード_2410">項目リスト!$AU$3:$AU$8</definedName>
    <definedName name="工事届用構造区分_2410">項目リスト!$AU$4:$AV$8</definedName>
    <definedName name="工事届用主要用途">項目リスト!$AO$3:$AO$7</definedName>
    <definedName name="工事届用主要用途_2410">項目リスト!$AQ$3:$AQ$34</definedName>
    <definedName name="工事届用主要用途2">項目リスト!$AP$3:$AP$39</definedName>
    <definedName name="工事届用主要用途区分_2410">項目リスト!$AQ$3:$AR$34</definedName>
    <definedName name="工事届用用途コード_2410">項目リスト!$AS$3:$AS$74</definedName>
    <definedName name="工事届用用途区分_2410">項目リスト!$AS$3:$AT$74</definedName>
    <definedName name="構造">項目リスト!$AF$3:$AF$8</definedName>
    <definedName name="号">リスト!$U$1:$U$2</definedName>
    <definedName name="産業番号">リスト!$R$1:$R$37</definedName>
    <definedName name="指定なし">項目リスト!$Q$3:$Q$8</definedName>
    <definedName name="指定なし建ぺい率">項目リスト!$AD$3:$AD$7</definedName>
    <definedName name="施工者">項目リスト!$D$3:$D$51</definedName>
    <definedName name="資格">リスト!$A$2:$A$5</definedName>
    <definedName name="準工業地域">項目リスト!$N$3:$N$8</definedName>
    <definedName name="準工業地域建ぺい率">項目リスト!$AA$3:$AA$5</definedName>
    <definedName name="準住居地域">項目リスト!$K$3:$K$8</definedName>
    <definedName name="準住居地域建ぺい率">項目リスト!$X$3:$X$5</definedName>
    <definedName name="商業地域">項目リスト!$M$3:$M$14</definedName>
    <definedName name="商業地域建ぺい率">項目リスト!$Z$3</definedName>
    <definedName name="図書">リスト!$C$1:$C$6</definedName>
    <definedName name="数字">リスト!$G$1:$G$32</definedName>
    <definedName name="耐火建築物">項目リスト!$AM$3:$AM$8</definedName>
    <definedName name="大臣">項目リスト!$A$3</definedName>
    <definedName name="第一種住居地域">項目リスト!$I$3:$I$8</definedName>
    <definedName name="第一種住居地域建ぺい率">項目リスト!$V$3:$V$5</definedName>
    <definedName name="第一種中高層住居専用地域">項目リスト!$G$3:$G$8</definedName>
    <definedName name="第一種中高層住居専用地域建ぺい率">項目リスト!$T$3:$T$6</definedName>
    <definedName name="第一種低層住居専用地域">項目リスト!$E$3:$E$8</definedName>
    <definedName name="第一種低層住居専用地域建ぺい率">項目リスト!$R$3:$R$6</definedName>
    <definedName name="第二種住居地域">項目リスト!$J$3:$J$8</definedName>
    <definedName name="第二種住居地域建ぺい率">項目リスト!$W$3:$W$5</definedName>
    <definedName name="第二種中高層住居専用地域">項目リスト!$H$3:$H$8</definedName>
    <definedName name="第二種中高層住居専用地域建ぺい率">項目リスト!$U$3:$U$6</definedName>
    <definedName name="第二種低層住居専用地域">項目リスト!$F$3:$F$8</definedName>
    <definedName name="第二種低層住居専用地域建ぺい率">項目リスト!$S$3:$S$6</definedName>
    <definedName name="都道府県">リスト!$B$1:$B$3</definedName>
    <definedName name="特定工程">リスト!$N$1:$N$12</definedName>
    <definedName name="二級">項目リスト!$B$3:$B$49</definedName>
    <definedName name="年度">リスト!$E$1:$E$22</definedName>
    <definedName name="便所">項目リスト!$AN$3:$AN$5</definedName>
    <definedName name="面積">リスト!$J$1:$J$4</definedName>
    <definedName name="木造">項目リスト!$C$3:$C$49</definedName>
    <definedName name="容積率">項目リスト!$E$2:$Q$2</definedName>
    <definedName name="用途区分">項目リスト!$AG$3:$AG$68</definedName>
    <definedName name="用途地域">項目リスト!$AE$3:$AE$15</definedName>
    <definedName name="和暦">リスト!$O$1:$O$3</definedName>
  </definedNames>
  <calcPr calcId="191029"/>
  <customWorkbookViews>
    <customWorkbookView name="kasumi-PC - 個人用ビュー" guid="{E028D9C5-4CBB-430B-B1F8-80DD1ABDFA29}" mergeInterval="0" personalView="1" maximized="1" xWindow="1912" yWindow="-8" windowWidth="1936" windowHeight="1096" tabRatio="947" activeSheetId="3"/>
    <customWorkbookView name="tokunaga - 個人用ビュー" guid="{D83ABAE7-1F4C-4C77-8E04-C5172671ED17}" mergeInterval="0" personalView="1" maximized="1" xWindow="1912" yWindow="-8" windowWidth="1936" windowHeight="1096" tabRatio="947" activeSheetId="2"/>
    <customWorkbookView name="terada - 個人用ビュー" guid="{2DA24103-744A-47E0-AFFB-F94A0E194D57}" mergeInterval="0" personalView="1" xWindow="2047" yWindow="11" windowWidth="1720" windowHeight="1010" tabRatio="947"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H113" i="89" l="1"/>
  <c r="AH112" i="89"/>
  <c r="AH111" i="89"/>
  <c r="AH59" i="89"/>
  <c r="AH58" i="89"/>
  <c r="AH57" i="89"/>
  <c r="N38" i="89"/>
  <c r="D38" i="89"/>
  <c r="N35" i="89"/>
  <c r="D35" i="89"/>
  <c r="AH5" i="89"/>
  <c r="AH4" i="89"/>
  <c r="AH3" i="89"/>
  <c r="AH58" i="88"/>
  <c r="AH57" i="88"/>
  <c r="AH4" i="88"/>
  <c r="AH3" i="88"/>
  <c r="AH58" i="94"/>
  <c r="AH57" i="94"/>
  <c r="J32" i="94"/>
  <c r="K29" i="94"/>
  <c r="AH4" i="94"/>
  <c r="AH3" i="94"/>
  <c r="AH58" i="87"/>
  <c r="AH57" i="87"/>
  <c r="Q15" i="87"/>
  <c r="AH4" i="87"/>
  <c r="AH3" i="87"/>
  <c r="AH58" i="86"/>
  <c r="AH57" i="86"/>
  <c r="J32" i="86"/>
  <c r="K29" i="86"/>
  <c r="AH4" i="86"/>
  <c r="AH3" i="86"/>
  <c r="AH58" i="93"/>
  <c r="AH57" i="93"/>
  <c r="AH4" i="93"/>
  <c r="AH3" i="93"/>
  <c r="AH168" i="92"/>
  <c r="AH167" i="92"/>
  <c r="AH166" i="92"/>
  <c r="G166" i="92"/>
  <c r="AH165" i="92"/>
  <c r="AE118" i="92"/>
  <c r="AE117" i="92"/>
  <c r="AE116" i="92"/>
  <c r="AE115" i="92"/>
  <c r="AH114" i="92"/>
  <c r="AE114" i="92"/>
  <c r="AH113" i="92"/>
  <c r="AE113" i="92"/>
  <c r="AH112" i="92"/>
  <c r="AE112" i="92"/>
  <c r="AH111" i="92"/>
  <c r="AE111" i="92"/>
  <c r="AE110" i="92"/>
  <c r="AE109" i="92"/>
  <c r="AE108" i="92"/>
  <c r="AE107" i="92"/>
  <c r="AE106" i="92"/>
  <c r="AE105" i="92"/>
  <c r="AE104" i="92"/>
  <c r="AE103" i="92"/>
  <c r="AE102" i="92"/>
  <c r="AE101" i="92"/>
  <c r="AE100" i="92"/>
  <c r="AE99" i="92"/>
  <c r="AE98" i="92"/>
  <c r="AE97" i="92"/>
  <c r="AE96" i="92"/>
  <c r="AE95" i="92"/>
  <c r="AE94" i="92"/>
  <c r="AE93" i="92"/>
  <c r="AE92" i="92"/>
  <c r="AE91" i="92"/>
  <c r="AE90" i="92"/>
  <c r="AE89" i="92"/>
  <c r="AE88" i="92"/>
  <c r="AE87" i="92"/>
  <c r="AE86" i="92"/>
  <c r="AE85" i="92"/>
  <c r="AE84" i="92"/>
  <c r="AE83" i="92"/>
  <c r="AE82" i="92"/>
  <c r="AE81" i="92"/>
  <c r="AE80" i="92"/>
  <c r="AE79" i="92"/>
  <c r="AE78" i="92"/>
  <c r="AE77" i="92"/>
  <c r="AE76" i="92"/>
  <c r="AE75" i="92"/>
  <c r="AE74" i="92"/>
  <c r="AE73" i="92"/>
  <c r="AE72" i="92"/>
  <c r="AH60" i="92"/>
  <c r="AH59" i="92"/>
  <c r="AH58" i="92"/>
  <c r="G58" i="92"/>
  <c r="AH57" i="92"/>
  <c r="K31" i="92"/>
  <c r="J30" i="92"/>
  <c r="X21" i="92"/>
  <c r="X20" i="92"/>
  <c r="AH6" i="92"/>
  <c r="AH5" i="92"/>
  <c r="AH4" i="92"/>
  <c r="AH3" i="92"/>
  <c r="AH168" i="85"/>
  <c r="AH167" i="85"/>
  <c r="AH166" i="85"/>
  <c r="G166" i="85"/>
  <c r="AH165" i="85"/>
  <c r="AE118" i="85"/>
  <c r="AE117" i="85"/>
  <c r="AE116" i="85"/>
  <c r="AE115" i="85"/>
  <c r="AH114" i="85"/>
  <c r="AE114" i="85"/>
  <c r="AH113" i="85"/>
  <c r="AE113" i="85"/>
  <c r="AH112" i="85"/>
  <c r="AE112" i="85"/>
  <c r="AH111" i="85"/>
  <c r="AE111" i="85"/>
  <c r="AE110" i="85"/>
  <c r="AE109" i="85"/>
  <c r="AE108" i="85"/>
  <c r="AE107" i="85"/>
  <c r="AE106" i="85"/>
  <c r="AE105" i="85"/>
  <c r="AE104" i="85"/>
  <c r="AE103" i="85"/>
  <c r="AE102" i="85"/>
  <c r="AE101" i="85"/>
  <c r="AE100" i="85"/>
  <c r="AE99" i="85"/>
  <c r="AE98" i="85"/>
  <c r="AE97" i="85"/>
  <c r="AE96" i="85"/>
  <c r="AE95" i="85"/>
  <c r="AE94" i="85"/>
  <c r="AE93" i="85"/>
  <c r="AE92" i="85"/>
  <c r="AE91" i="85"/>
  <c r="AE90" i="85"/>
  <c r="AE89" i="85"/>
  <c r="AE88" i="85"/>
  <c r="AE87" i="85"/>
  <c r="AE86" i="85"/>
  <c r="AE85" i="85"/>
  <c r="AE84" i="85"/>
  <c r="AE83" i="85"/>
  <c r="AE82" i="85"/>
  <c r="AE81" i="85"/>
  <c r="AE80" i="85"/>
  <c r="AE79" i="85"/>
  <c r="AE78" i="85"/>
  <c r="AE77" i="85"/>
  <c r="AE76" i="85"/>
  <c r="AE75" i="85"/>
  <c r="AE74" i="85"/>
  <c r="AE73" i="85"/>
  <c r="AE72" i="85"/>
  <c r="AH60" i="85"/>
  <c r="AH59" i="85"/>
  <c r="AH58" i="85"/>
  <c r="G58" i="85"/>
  <c r="AH57" i="85"/>
  <c r="X21" i="85"/>
  <c r="X20" i="85"/>
  <c r="Q17" i="85"/>
  <c r="AH6" i="85"/>
  <c r="AH5" i="85"/>
  <c r="AH4" i="85"/>
  <c r="AH3" i="85"/>
  <c r="AH58" i="99"/>
  <c r="AH57" i="99"/>
  <c r="AH4" i="99"/>
  <c r="AH3" i="99"/>
  <c r="AH58" i="84"/>
  <c r="AH57" i="84"/>
  <c r="Q19" i="84"/>
  <c r="AH4" i="84"/>
  <c r="AH3" i="84"/>
  <c r="I30" i="83"/>
  <c r="Q29" i="83"/>
  <c r="J29" i="83"/>
  <c r="AH369" i="82"/>
  <c r="AH368" i="82"/>
  <c r="AH367" i="82"/>
  <c r="AH366" i="82"/>
  <c r="AH365" i="82"/>
  <c r="AH364" i="82"/>
  <c r="AH363" i="82"/>
  <c r="AH362" i="82"/>
  <c r="AH315" i="82"/>
  <c r="AH314" i="82"/>
  <c r="AH313" i="82"/>
  <c r="AH312" i="82"/>
  <c r="AH311" i="82"/>
  <c r="AH310" i="82"/>
  <c r="AH309" i="82"/>
  <c r="AH308" i="82"/>
  <c r="I283" i="82"/>
  <c r="I282" i="82"/>
  <c r="I280" i="82"/>
  <c r="J279" i="82"/>
  <c r="AH272" i="82"/>
  <c r="AH271" i="82"/>
  <c r="AH270" i="82"/>
  <c r="AH269" i="82"/>
  <c r="AH268" i="82"/>
  <c r="AH267" i="82"/>
  <c r="AH266" i="82"/>
  <c r="AH265" i="82"/>
  <c r="AH218" i="82"/>
  <c r="AH217" i="82"/>
  <c r="AH216" i="82"/>
  <c r="AH215" i="82"/>
  <c r="AH214" i="82"/>
  <c r="AH213" i="82"/>
  <c r="G213" i="82"/>
  <c r="AH212" i="82"/>
  <c r="AH211" i="82"/>
  <c r="AH164" i="82"/>
  <c r="AH163" i="82"/>
  <c r="AH162" i="82"/>
  <c r="AH161" i="82"/>
  <c r="AH160" i="82"/>
  <c r="AH159" i="82"/>
  <c r="AH158" i="82"/>
  <c r="AH157" i="82"/>
  <c r="J152" i="82"/>
  <c r="J142" i="82"/>
  <c r="G127" i="82"/>
  <c r="AH110" i="82"/>
  <c r="AH109" i="82"/>
  <c r="AH108" i="82"/>
  <c r="AH107" i="82"/>
  <c r="AH106" i="82"/>
  <c r="AH105" i="82"/>
  <c r="AH104" i="82"/>
  <c r="AH103" i="82"/>
  <c r="R83" i="82"/>
  <c r="AH56" i="82"/>
  <c r="AH55" i="82"/>
  <c r="AH54" i="82"/>
  <c r="AH53" i="82"/>
  <c r="AH52" i="82"/>
  <c r="AH51" i="82"/>
  <c r="G51" i="82"/>
  <c r="AH50" i="82"/>
  <c r="AH49" i="82"/>
  <c r="AH10" i="82"/>
  <c r="AH9" i="82"/>
  <c r="AH8" i="82"/>
  <c r="AH7" i="82"/>
  <c r="AH6" i="82"/>
  <c r="AH5" i="82"/>
  <c r="AH4" i="82"/>
  <c r="AH3" i="82"/>
  <c r="C35" i="81"/>
  <c r="L34" i="81"/>
  <c r="H34" i="81"/>
  <c r="C34" i="81"/>
  <c r="L33" i="81"/>
  <c r="H33" i="81"/>
  <c r="C33" i="81"/>
  <c r="C32" i="81"/>
  <c r="I28" i="81"/>
  <c r="F28" i="81"/>
  <c r="D28" i="81"/>
  <c r="D27" i="81"/>
  <c r="B25" i="81"/>
  <c r="N24" i="81"/>
  <c r="H24" i="81"/>
  <c r="F24" i="81"/>
  <c r="B24" i="81"/>
  <c r="N23" i="81"/>
  <c r="B23" i="81"/>
  <c r="H55" i="100"/>
  <c r="M47" i="100"/>
  <c r="M46" i="100"/>
  <c r="C43" i="100"/>
  <c r="C42" i="100"/>
  <c r="O7" i="100"/>
  <c r="M9" i="80"/>
  <c r="G9" i="80"/>
  <c r="E9" i="80"/>
  <c r="A9" i="80"/>
  <c r="M8" i="80"/>
  <c r="A8" i="80"/>
  <c r="GM72" i="105"/>
  <c r="EM72" i="105"/>
  <c r="CM72" i="105"/>
  <c r="AM72" i="105"/>
  <c r="GM71" i="105"/>
  <c r="EM71" i="105"/>
  <c r="CM71" i="105"/>
  <c r="AM71" i="105"/>
  <c r="GM70" i="105"/>
  <c r="EM70" i="105"/>
  <c r="CM70" i="105"/>
  <c r="AM70" i="105"/>
  <c r="GM69" i="105"/>
  <c r="EM69" i="105"/>
  <c r="CM69" i="105"/>
  <c r="AM69" i="105"/>
  <c r="GM68" i="105"/>
  <c r="EM68" i="105"/>
  <c r="CM68" i="105"/>
  <c r="AM68" i="105"/>
  <c r="GM67" i="105"/>
  <c r="EM67" i="105"/>
  <c r="CM67" i="105"/>
  <c r="AM67" i="105"/>
  <c r="GM66" i="105"/>
  <c r="EM66" i="105"/>
  <c r="CM66" i="105"/>
  <c r="AM66" i="105"/>
  <c r="GM52" i="105"/>
  <c r="EM52" i="105"/>
  <c r="CM52" i="105"/>
  <c r="AM52" i="105"/>
  <c r="GM51" i="105"/>
  <c r="EM51" i="105"/>
  <c r="CM51" i="105"/>
  <c r="AM51" i="105"/>
  <c r="GM50" i="105"/>
  <c r="ET50" i="105"/>
  <c r="ES50" i="105"/>
  <c r="EM50" i="105"/>
  <c r="CT50" i="105"/>
  <c r="CS50" i="105"/>
  <c r="CM50" i="105"/>
  <c r="AT50" i="105"/>
  <c r="AS50" i="105"/>
  <c r="AM50" i="105"/>
  <c r="GM49" i="105"/>
  <c r="ET49" i="105"/>
  <c r="EM49" i="105"/>
  <c r="CT49" i="105"/>
  <c r="CM49" i="105"/>
  <c r="AT49" i="105"/>
  <c r="AM49" i="105"/>
  <c r="ET48" i="105"/>
  <c r="ES48" i="105"/>
  <c r="CT48" i="105"/>
  <c r="CS48" i="105"/>
  <c r="AT48" i="105"/>
  <c r="AS48" i="105"/>
  <c r="GM47" i="105"/>
  <c r="ET47" i="105"/>
  <c r="ES47" i="105"/>
  <c r="EM47" i="105"/>
  <c r="CT47" i="105"/>
  <c r="CS47" i="105"/>
  <c r="CM47" i="105"/>
  <c r="AT47" i="105"/>
  <c r="AS47" i="105"/>
  <c r="AM47" i="105"/>
  <c r="ET46" i="105"/>
  <c r="ES46" i="105"/>
  <c r="CT46" i="105"/>
  <c r="CS46" i="105"/>
  <c r="AT46" i="105"/>
  <c r="AS46" i="105"/>
  <c r="GM45" i="105"/>
  <c r="ET45" i="105"/>
  <c r="ES45" i="105"/>
  <c r="EM45" i="105"/>
  <c r="CT45" i="105"/>
  <c r="CS45" i="105"/>
  <c r="CM45" i="105"/>
  <c r="AT45" i="105"/>
  <c r="AS45" i="105"/>
  <c r="AM45" i="105"/>
  <c r="ES44" i="105"/>
  <c r="CS44" i="105"/>
  <c r="AS44" i="105"/>
  <c r="GM43" i="105"/>
  <c r="ET43" i="105"/>
  <c r="ES43" i="105"/>
  <c r="EM43" i="105"/>
  <c r="CT43" i="105"/>
  <c r="CS43" i="105"/>
  <c r="CM43" i="105"/>
  <c r="AT43" i="105"/>
  <c r="AS43" i="105"/>
  <c r="AM43" i="105"/>
  <c r="ET42" i="105"/>
  <c r="ES42" i="105"/>
  <c r="CT42" i="105"/>
  <c r="CS42" i="105"/>
  <c r="AT42" i="105"/>
  <c r="AS42" i="105"/>
  <c r="GM38" i="105"/>
  <c r="EM38" i="105"/>
  <c r="CM38" i="105"/>
  <c r="AM38" i="105"/>
  <c r="ET32" i="105"/>
  <c r="CT32" i="105"/>
  <c r="AT32" i="105"/>
  <c r="GM31" i="105"/>
  <c r="EM31" i="105"/>
  <c r="CM31" i="105"/>
  <c r="AM31" i="105"/>
  <c r="ET30" i="105"/>
  <c r="CT30" i="105"/>
  <c r="AT30" i="105"/>
  <c r="ET27" i="105"/>
  <c r="ES27" i="105"/>
  <c r="CT27" i="105"/>
  <c r="CS27" i="105"/>
  <c r="AT27" i="105"/>
  <c r="AS27" i="105"/>
  <c r="ET26" i="105"/>
  <c r="ES26" i="105"/>
  <c r="CT26" i="105"/>
  <c r="CS26" i="105"/>
  <c r="AT26" i="105"/>
  <c r="AS26" i="105"/>
  <c r="ET25" i="105"/>
  <c r="CT25" i="105"/>
  <c r="AT25" i="105"/>
  <c r="ET24" i="105"/>
  <c r="CT24" i="105"/>
  <c r="AT24" i="105"/>
  <c r="ET23" i="105"/>
  <c r="CT23" i="105"/>
  <c r="AT23" i="105"/>
  <c r="ET22" i="105"/>
  <c r="CT22" i="105"/>
  <c r="AT22" i="105"/>
  <c r="ET21" i="105"/>
  <c r="CT21" i="105"/>
  <c r="AT21" i="105"/>
  <c r="GM20" i="105"/>
  <c r="ET20" i="105"/>
  <c r="EM20" i="105"/>
  <c r="CT20" i="105"/>
  <c r="CM20" i="105"/>
  <c r="AT20" i="105"/>
  <c r="AM20" i="105"/>
  <c r="ET19" i="105"/>
  <c r="ES19" i="105"/>
  <c r="CT19" i="105"/>
  <c r="CS19" i="105"/>
  <c r="AT19" i="105"/>
  <c r="AS19" i="105"/>
  <c r="ET18" i="105"/>
  <c r="ES18" i="105"/>
  <c r="CT18" i="105"/>
  <c r="CS18" i="105"/>
  <c r="AT18" i="105"/>
  <c r="AS18" i="105"/>
  <c r="ES17" i="105"/>
  <c r="CS17" i="105"/>
  <c r="AS17" i="105"/>
  <c r="GM16" i="105"/>
  <c r="ET16" i="105"/>
  <c r="EM16" i="105"/>
  <c r="CT16" i="105"/>
  <c r="CM16" i="105"/>
  <c r="AT16" i="105"/>
  <c r="AM16" i="105"/>
  <c r="ET14" i="105"/>
  <c r="CT14" i="105"/>
  <c r="AT14" i="105"/>
  <c r="ET12" i="105"/>
  <c r="CT12" i="105"/>
  <c r="AT12" i="105"/>
  <c r="GP11" i="105"/>
  <c r="GO11" i="105"/>
  <c r="GN11" i="105"/>
  <c r="ET11" i="105"/>
  <c r="EP11" i="105"/>
  <c r="EO11" i="105"/>
  <c r="EN11" i="105"/>
  <c r="CT11" i="105"/>
  <c r="CP11" i="105"/>
  <c r="CO11" i="105"/>
  <c r="CN11" i="105"/>
  <c r="AT11" i="105"/>
  <c r="AP11" i="105"/>
  <c r="AO11" i="105"/>
  <c r="AN11" i="105"/>
  <c r="GN10" i="105"/>
  <c r="GM10" i="105"/>
  <c r="ET10" i="105"/>
  <c r="EN10" i="105"/>
  <c r="EM10" i="105"/>
  <c r="CT10" i="105"/>
  <c r="CN10" i="105"/>
  <c r="CM10" i="105"/>
  <c r="AT10" i="105"/>
  <c r="AN10" i="105"/>
  <c r="AM10" i="105"/>
  <c r="GM7" i="105"/>
  <c r="ET7" i="105"/>
  <c r="EM7" i="105"/>
  <c r="CT7" i="105"/>
  <c r="CM7" i="105"/>
  <c r="AT7" i="105"/>
  <c r="AM7" i="105"/>
  <c r="GM4" i="105"/>
  <c r="ET4" i="105"/>
  <c r="ES4" i="105"/>
  <c r="EM4" i="105"/>
  <c r="CT4" i="105"/>
  <c r="CS4" i="105"/>
  <c r="CM4" i="105"/>
  <c r="AT4" i="105"/>
  <c r="AS4" i="105"/>
  <c r="AM4" i="105"/>
  <c r="AT160" i="107"/>
  <c r="AT159" i="107"/>
  <c r="AT158" i="107"/>
  <c r="AS158" i="107"/>
  <c r="AT157" i="107"/>
  <c r="AT156" i="107"/>
  <c r="AT155" i="107"/>
  <c r="AS155" i="107"/>
  <c r="AT154" i="107"/>
  <c r="AS154" i="107"/>
  <c r="AT153" i="107"/>
  <c r="AM147" i="107"/>
  <c r="AM146" i="107"/>
  <c r="AM145" i="107"/>
  <c r="AM144" i="107"/>
  <c r="AM143" i="107"/>
  <c r="AM142" i="107"/>
  <c r="AM141" i="107"/>
  <c r="AM138" i="107"/>
  <c r="AM127" i="107"/>
  <c r="AM126" i="107"/>
  <c r="AT125" i="107"/>
  <c r="AS125" i="107"/>
  <c r="AM125" i="107"/>
  <c r="AT124" i="107"/>
  <c r="AM124" i="107"/>
  <c r="AT123" i="107"/>
  <c r="AS123" i="107"/>
  <c r="AT122" i="107"/>
  <c r="AS122" i="107"/>
  <c r="AM122" i="107"/>
  <c r="AT121" i="107"/>
  <c r="AS121" i="107"/>
  <c r="AT120" i="107"/>
  <c r="AS120" i="107"/>
  <c r="AM120" i="107"/>
  <c r="AT119" i="107"/>
  <c r="AS119" i="107"/>
  <c r="AT118" i="107"/>
  <c r="AS118" i="107"/>
  <c r="AM118" i="107"/>
  <c r="AT117" i="107"/>
  <c r="AS117" i="107"/>
  <c r="AM113" i="107"/>
  <c r="AM105" i="107"/>
  <c r="AT101" i="107"/>
  <c r="AS101" i="107"/>
  <c r="AT100" i="107"/>
  <c r="AS100" i="107"/>
  <c r="AT99" i="107"/>
  <c r="AT98" i="107"/>
  <c r="AT97" i="107"/>
  <c r="AT96" i="107"/>
  <c r="AT95" i="107"/>
  <c r="AT94" i="107"/>
  <c r="AM94" i="107"/>
  <c r="AT93" i="107"/>
  <c r="AS93" i="107"/>
  <c r="AS92" i="107"/>
  <c r="AS91" i="107"/>
  <c r="AT90" i="107"/>
  <c r="AM90" i="107"/>
  <c r="AT88" i="107"/>
  <c r="AT86" i="107"/>
  <c r="AT85" i="107"/>
  <c r="AP85" i="107"/>
  <c r="AO85" i="107"/>
  <c r="AN85" i="107"/>
  <c r="AT84" i="107"/>
  <c r="AN84" i="107"/>
  <c r="AM84" i="107"/>
  <c r="AT81" i="107"/>
  <c r="AM81" i="107"/>
  <c r="AT78" i="107"/>
  <c r="AS78" i="107"/>
  <c r="AM78" i="107"/>
  <c r="AT73" i="107"/>
  <c r="AS73" i="107"/>
  <c r="AM73" i="107"/>
  <c r="AT68" i="107"/>
  <c r="AT67" i="107"/>
  <c r="AS67" i="107"/>
  <c r="AM67" i="107"/>
  <c r="AT65" i="107"/>
  <c r="AS65" i="107"/>
  <c r="AM65" i="107"/>
  <c r="L61" i="107"/>
  <c r="L40" i="107"/>
  <c r="L39" i="107"/>
  <c r="I26" i="107"/>
  <c r="Y10" i="107"/>
  <c r="H230" i="97"/>
  <c r="Y223" i="97"/>
  <c r="Y222" i="97"/>
  <c r="Y221" i="97"/>
  <c r="Y220" i="97"/>
  <c r="Y219" i="97"/>
  <c r="Y169" i="97"/>
  <c r="Y168" i="97"/>
  <c r="Y167" i="97"/>
  <c r="Y166" i="97"/>
  <c r="Y165" i="97"/>
  <c r="Y115" i="97"/>
  <c r="Y114" i="97"/>
  <c r="Y113" i="97"/>
  <c r="Y112" i="97"/>
  <c r="Y111" i="97"/>
  <c r="H98" i="97"/>
  <c r="O75" i="97"/>
  <c r="L75" i="97"/>
  <c r="I75" i="97"/>
  <c r="F75" i="97"/>
  <c r="F73" i="97"/>
  <c r="Q72" i="97"/>
  <c r="F72" i="97"/>
  <c r="Q71" i="97"/>
  <c r="F71" i="97"/>
  <c r="Y61" i="97"/>
  <c r="Y60" i="97"/>
  <c r="Y59" i="97"/>
  <c r="Y58" i="97"/>
  <c r="Y57" i="97"/>
  <c r="G31" i="97"/>
  <c r="Y17" i="97"/>
  <c r="Y16" i="97"/>
  <c r="Y15" i="97"/>
  <c r="Y14" i="97"/>
  <c r="H14" i="97"/>
  <c r="Y13" i="97"/>
  <c r="Y223" i="91"/>
  <c r="Y222" i="91"/>
  <c r="Y221" i="91"/>
  <c r="Y220" i="91"/>
  <c r="Y219" i="91"/>
  <c r="Y169" i="91"/>
  <c r="Y168" i="91"/>
  <c r="Y167" i="91"/>
  <c r="Y166" i="91"/>
  <c r="Y165" i="91"/>
  <c r="Y115" i="91"/>
  <c r="Y114" i="91"/>
  <c r="Y113" i="91"/>
  <c r="Y112" i="91"/>
  <c r="Y111" i="91"/>
  <c r="T105" i="91"/>
  <c r="H98" i="91"/>
  <c r="O75" i="91"/>
  <c r="L75" i="91"/>
  <c r="I75" i="91"/>
  <c r="F75" i="91"/>
  <c r="F73" i="91"/>
  <c r="Q72" i="91"/>
  <c r="F72" i="91"/>
  <c r="Q71" i="91"/>
  <c r="F71" i="91"/>
  <c r="Y61" i="91"/>
  <c r="Y60" i="91"/>
  <c r="Y59" i="91"/>
  <c r="Y58" i="91"/>
  <c r="Y57" i="91"/>
  <c r="G31" i="91"/>
  <c r="Y17" i="91"/>
  <c r="Y16" i="91"/>
  <c r="Y15" i="91"/>
  <c r="Y14" i="91"/>
  <c r="H14" i="91"/>
  <c r="Y13" i="91"/>
  <c r="L18" i="72"/>
  <c r="B18" i="72"/>
  <c r="L17" i="72"/>
  <c r="B17" i="72"/>
  <c r="B16" i="72"/>
  <c r="B15" i="72"/>
  <c r="L18" i="71"/>
  <c r="B18" i="71"/>
  <c r="L17" i="71"/>
  <c r="B17" i="71"/>
  <c r="B16" i="71"/>
  <c r="B15" i="71"/>
  <c r="L18" i="70"/>
  <c r="B18" i="70"/>
  <c r="L17" i="70"/>
  <c r="B17" i="70"/>
  <c r="B16" i="70"/>
  <c r="B15" i="70"/>
  <c r="F1326" i="3"/>
  <c r="F1315" i="3"/>
  <c r="F1314" i="3"/>
  <c r="F1313" i="3"/>
  <c r="F1301" i="3"/>
  <c r="F1300" i="3"/>
  <c r="F1299" i="3"/>
  <c r="F1291" i="3"/>
  <c r="F1290" i="3"/>
  <c r="F1267" i="3"/>
  <c r="F1266" i="3"/>
  <c r="F1265" i="3"/>
  <c r="F1262" i="3"/>
  <c r="F1261" i="3"/>
  <c r="F1260" i="3"/>
  <c r="F1228" i="3"/>
  <c r="F1227" i="3"/>
  <c r="F1226" i="3"/>
  <c r="F1225" i="3"/>
  <c r="F1224" i="3"/>
  <c r="F1221" i="3"/>
  <c r="F1220" i="3"/>
  <c r="F1219" i="3"/>
  <c r="F1218" i="3"/>
  <c r="F1217" i="3"/>
  <c r="F1214" i="3"/>
  <c r="F1213" i="3"/>
  <c r="F1212" i="3"/>
  <c r="F1211" i="3"/>
  <c r="F1210" i="3"/>
  <c r="F1207" i="3"/>
  <c r="F1206" i="3"/>
  <c r="F1205" i="3"/>
  <c r="F1204" i="3"/>
  <c r="F1203" i="3"/>
  <c r="F1194" i="3"/>
  <c r="F1187" i="3"/>
  <c r="C277" i="82" s="1"/>
  <c r="F1181" i="3"/>
  <c r="F1174" i="3"/>
  <c r="F1172" i="3"/>
  <c r="F1170" i="3"/>
  <c r="F1169" i="3"/>
  <c r="F1168" i="3"/>
  <c r="F1166" i="3"/>
  <c r="F1165" i="3"/>
  <c r="F1164" i="3"/>
  <c r="F1161" i="3"/>
  <c r="F1160" i="3"/>
  <c r="F1159" i="3"/>
  <c r="F1156" i="3"/>
  <c r="F1312" i="3" s="1"/>
  <c r="F1155" i="3"/>
  <c r="F1154" i="3"/>
  <c r="F1311" i="3" s="1"/>
  <c r="F1151" i="3"/>
  <c r="F1298" i="3" s="1"/>
  <c r="F1150" i="3"/>
  <c r="F1149" i="3"/>
  <c r="F1297" i="3" s="1"/>
  <c r="F1144" i="3"/>
  <c r="F1143" i="3"/>
  <c r="F1141" i="3"/>
  <c r="I58" i="91" s="1"/>
  <c r="F1139" i="3"/>
  <c r="U60" i="107" s="1"/>
  <c r="F1134" i="3"/>
  <c r="F1133" i="3"/>
  <c r="F1132" i="3"/>
  <c r="F1131" i="3"/>
  <c r="F1130" i="3"/>
  <c r="F1126" i="3"/>
  <c r="F1125" i="3"/>
  <c r="F1124" i="3"/>
  <c r="F1123" i="3"/>
  <c r="F1122" i="3"/>
  <c r="F1118" i="3"/>
  <c r="F1117" i="3"/>
  <c r="F1116" i="3"/>
  <c r="F1115" i="3"/>
  <c r="F1114" i="3"/>
  <c r="F1110" i="3"/>
  <c r="F1109" i="3"/>
  <c r="F1108" i="3"/>
  <c r="F1105" i="3"/>
  <c r="F1104" i="3"/>
  <c r="F1103" i="3"/>
  <c r="F1100" i="3"/>
  <c r="F1099" i="3"/>
  <c r="F1098" i="3"/>
  <c r="F1097" i="3"/>
  <c r="F1095" i="3"/>
  <c r="F1094" i="3"/>
  <c r="F1092" i="3"/>
  <c r="F1091" i="3"/>
  <c r="F1089" i="3"/>
  <c r="F1088" i="3"/>
  <c r="F1084" i="3"/>
  <c r="F1083" i="3"/>
  <c r="F1080" i="3"/>
  <c r="F1077" i="3"/>
  <c r="F1074" i="3"/>
  <c r="F1073" i="3"/>
  <c r="F1072" i="3"/>
  <c r="F1069" i="3"/>
  <c r="F1068" i="3"/>
  <c r="F1067" i="3"/>
  <c r="F1064" i="3"/>
  <c r="F1063" i="3"/>
  <c r="F1062" i="3"/>
  <c r="F1059" i="3"/>
  <c r="F1058" i="3"/>
  <c r="F1057" i="3"/>
  <c r="F1054" i="3"/>
  <c r="F1053" i="3"/>
  <c r="F1052" i="3"/>
  <c r="F1049" i="3"/>
  <c r="F1048" i="3"/>
  <c r="F1047" i="3"/>
  <c r="F1044" i="3"/>
  <c r="F1043" i="3"/>
  <c r="F1042" i="3"/>
  <c r="F1039" i="3"/>
  <c r="F1038" i="3"/>
  <c r="F1037" i="3"/>
  <c r="F1034" i="3"/>
  <c r="F1033" i="3"/>
  <c r="F1032" i="3"/>
  <c r="F1029" i="3"/>
  <c r="F1028" i="3"/>
  <c r="F1027" i="3"/>
  <c r="F1024" i="3"/>
  <c r="F1023" i="3"/>
  <c r="F1022" i="3"/>
  <c r="F1019" i="3"/>
  <c r="F1018" i="3"/>
  <c r="F1017" i="3"/>
  <c r="N31" i="76" s="1"/>
  <c r="F1013" i="3"/>
  <c r="F1012" i="3"/>
  <c r="F1011" i="3"/>
  <c r="F1010" i="3"/>
  <c r="F1009" i="3"/>
  <c r="F1008" i="3"/>
  <c r="F1007" i="3"/>
  <c r="F1004" i="3"/>
  <c r="F1003" i="3"/>
  <c r="F1002" i="3"/>
  <c r="F1001" i="3"/>
  <c r="F1000" i="3"/>
  <c r="F999" i="3"/>
  <c r="F998" i="3"/>
  <c r="F997" i="3"/>
  <c r="F996" i="3"/>
  <c r="F993" i="3"/>
  <c r="F992" i="3"/>
  <c r="F991" i="3"/>
  <c r="F990" i="3"/>
  <c r="F989" i="3"/>
  <c r="F988" i="3"/>
  <c r="F986" i="3"/>
  <c r="F985" i="3"/>
  <c r="F984" i="3"/>
  <c r="F983" i="3"/>
  <c r="F982" i="3"/>
  <c r="F981" i="3"/>
  <c r="F980" i="3"/>
  <c r="F979" i="3"/>
  <c r="F978" i="3"/>
  <c r="F975" i="3"/>
  <c r="R275" i="82" s="1"/>
  <c r="F974" i="3"/>
  <c r="L275" i="82" s="1"/>
  <c r="F973" i="3"/>
  <c r="G275" i="82" s="1"/>
  <c r="F972" i="3"/>
  <c r="F971" i="3"/>
  <c r="P274" i="82" s="1"/>
  <c r="F970" i="3"/>
  <c r="M274" i="82" s="1"/>
  <c r="F969" i="3"/>
  <c r="J274" i="82" s="1"/>
  <c r="F968" i="3"/>
  <c r="G274" i="82" s="1"/>
  <c r="F967" i="3"/>
  <c r="F965" i="3"/>
  <c r="F964" i="3"/>
  <c r="F963" i="3"/>
  <c r="F961" i="3"/>
  <c r="F960" i="3"/>
  <c r="F959" i="3"/>
  <c r="F958" i="3"/>
  <c r="F957" i="3"/>
  <c r="R109" i="107" s="1"/>
  <c r="AT109" i="107" s="1"/>
  <c r="F955" i="3"/>
  <c r="F954" i="3"/>
  <c r="F953" i="3"/>
  <c r="F952" i="3"/>
  <c r="F950" i="3"/>
  <c r="F949" i="3"/>
  <c r="F948" i="3"/>
  <c r="F947" i="3"/>
  <c r="F945" i="3"/>
  <c r="F944" i="3"/>
  <c r="F943" i="3"/>
  <c r="F942" i="3"/>
  <c r="F940" i="3"/>
  <c r="F939" i="3"/>
  <c r="F938" i="3"/>
  <c r="F937" i="3"/>
  <c r="F936" i="3"/>
  <c r="F935" i="3"/>
  <c r="F934" i="3"/>
  <c r="F933" i="3"/>
  <c r="F929" i="3"/>
  <c r="F928" i="3"/>
  <c r="F925" i="3"/>
  <c r="F923" i="3"/>
  <c r="F922" i="3"/>
  <c r="F921" i="3"/>
  <c r="F920" i="3"/>
  <c r="F919" i="3"/>
  <c r="F917" i="3"/>
  <c r="F916" i="3"/>
  <c r="F915" i="3"/>
  <c r="F914" i="3"/>
  <c r="F913" i="3"/>
  <c r="F912" i="3"/>
  <c r="F910" i="3"/>
  <c r="F911" i="3" s="1"/>
  <c r="F909" i="3"/>
  <c r="F906" i="3"/>
  <c r="F905" i="3"/>
  <c r="F904" i="3"/>
  <c r="F269" i="82" s="1"/>
  <c r="F901" i="3"/>
  <c r="D29" i="100" s="1"/>
  <c r="F900" i="3"/>
  <c r="A12" i="107" s="1"/>
  <c r="F899" i="3"/>
  <c r="D27" i="74" s="1"/>
  <c r="F894" i="3"/>
  <c r="D273" i="82" s="1"/>
  <c r="F888" i="3"/>
  <c r="F887" i="3"/>
  <c r="AE106" i="107" s="1"/>
  <c r="F886" i="3"/>
  <c r="AC104" i="107" s="1"/>
  <c r="F884" i="3"/>
  <c r="N100" i="97" s="1"/>
  <c r="F883" i="3"/>
  <c r="F882" i="3"/>
  <c r="F880" i="3"/>
  <c r="F879" i="3"/>
  <c r="F878" i="3"/>
  <c r="F877" i="3"/>
  <c r="F876" i="3"/>
  <c r="H30" i="76" s="1"/>
  <c r="F875" i="3"/>
  <c r="H105" i="97" s="1"/>
  <c r="F874" i="3"/>
  <c r="N30" i="76" s="1"/>
  <c r="F873" i="3"/>
  <c r="H36" i="78" s="1"/>
  <c r="F872" i="3"/>
  <c r="F865" i="3"/>
  <c r="F864" i="3"/>
  <c r="S34" i="78" s="1"/>
  <c r="F860" i="3"/>
  <c r="F859" i="3"/>
  <c r="F858" i="3"/>
  <c r="F856" i="3"/>
  <c r="F855" i="3"/>
  <c r="F854" i="3"/>
  <c r="F853" i="3"/>
  <c r="F852" i="3"/>
  <c r="F851" i="3"/>
  <c r="F846" i="3"/>
  <c r="F845" i="3"/>
  <c r="F844" i="3"/>
  <c r="F847" i="3" s="1"/>
  <c r="F842" i="3"/>
  <c r="F841" i="3"/>
  <c r="F840" i="3"/>
  <c r="F839" i="3"/>
  <c r="F838" i="3"/>
  <c r="F837" i="3"/>
  <c r="F832" i="3"/>
  <c r="F831" i="3"/>
  <c r="B185" i="82" s="1"/>
  <c r="F830" i="3"/>
  <c r="B186" i="82" s="1"/>
  <c r="F824" i="3"/>
  <c r="F823" i="3"/>
  <c r="F822" i="3"/>
  <c r="F821" i="3"/>
  <c r="F820" i="3"/>
  <c r="F819" i="3"/>
  <c r="F818" i="3"/>
  <c r="F817" i="3"/>
  <c r="F814" i="3"/>
  <c r="F813" i="3"/>
  <c r="F812" i="3"/>
  <c r="F811" i="3"/>
  <c r="F810" i="3"/>
  <c r="F809" i="3"/>
  <c r="F808" i="3"/>
  <c r="F807" i="3"/>
  <c r="F804" i="3"/>
  <c r="F803" i="3"/>
  <c r="F802" i="3"/>
  <c r="F801" i="3"/>
  <c r="F800" i="3"/>
  <c r="F799" i="3"/>
  <c r="F798" i="3"/>
  <c r="F797" i="3"/>
  <c r="F794" i="3"/>
  <c r="F793" i="3"/>
  <c r="F792" i="3"/>
  <c r="F791" i="3"/>
  <c r="F790" i="3"/>
  <c r="F789" i="3"/>
  <c r="F788" i="3"/>
  <c r="F787" i="3"/>
  <c r="F784" i="3"/>
  <c r="F783" i="3"/>
  <c r="F782" i="3"/>
  <c r="F781" i="3"/>
  <c r="F780" i="3"/>
  <c r="F779" i="3"/>
  <c r="F778" i="3"/>
  <c r="F777" i="3"/>
  <c r="F774" i="3"/>
  <c r="G182" i="82" s="1"/>
  <c r="F773" i="3"/>
  <c r="G180" i="82" s="1"/>
  <c r="F772" i="3"/>
  <c r="F771" i="3"/>
  <c r="F770" i="3"/>
  <c r="Q177" i="82" s="1"/>
  <c r="F769" i="3"/>
  <c r="K177" i="82" s="1"/>
  <c r="F768" i="3"/>
  <c r="F767" i="3"/>
  <c r="G175" i="82" s="1"/>
  <c r="F764" i="3"/>
  <c r="F763" i="3"/>
  <c r="F762" i="3"/>
  <c r="F761" i="3"/>
  <c r="F760" i="3"/>
  <c r="F759" i="3"/>
  <c r="F758" i="3"/>
  <c r="F757" i="3"/>
  <c r="F756" i="3"/>
  <c r="F755" i="3"/>
  <c r="F754" i="3"/>
  <c r="F753" i="3"/>
  <c r="F752" i="3"/>
  <c r="F751" i="3"/>
  <c r="F748" i="3"/>
  <c r="F747" i="3"/>
  <c r="F746" i="3"/>
  <c r="F745" i="3"/>
  <c r="F744" i="3"/>
  <c r="F743" i="3"/>
  <c r="F742" i="3"/>
  <c r="F741" i="3"/>
  <c r="F740" i="3"/>
  <c r="F739" i="3"/>
  <c r="F738" i="3"/>
  <c r="F737" i="3"/>
  <c r="F736" i="3"/>
  <c r="F735" i="3"/>
  <c r="F732" i="3"/>
  <c r="F731" i="3"/>
  <c r="F730" i="3"/>
  <c r="F729" i="3"/>
  <c r="F728" i="3"/>
  <c r="F727" i="3"/>
  <c r="F726" i="3"/>
  <c r="F725" i="3"/>
  <c r="F724" i="3"/>
  <c r="F723" i="3"/>
  <c r="F722" i="3"/>
  <c r="F721" i="3"/>
  <c r="F720" i="3"/>
  <c r="F719" i="3"/>
  <c r="F716" i="3"/>
  <c r="F715" i="3"/>
  <c r="F714" i="3"/>
  <c r="F713" i="3"/>
  <c r="F712" i="3"/>
  <c r="F711" i="3"/>
  <c r="F710" i="3"/>
  <c r="F709" i="3"/>
  <c r="F708" i="3"/>
  <c r="F707" i="3"/>
  <c r="F706" i="3"/>
  <c r="F705" i="3"/>
  <c r="F704" i="3"/>
  <c r="F703" i="3"/>
  <c r="F700" i="3"/>
  <c r="F699" i="3"/>
  <c r="F698" i="3"/>
  <c r="F697" i="3"/>
  <c r="F696" i="3"/>
  <c r="F695" i="3"/>
  <c r="F694" i="3"/>
  <c r="F693" i="3"/>
  <c r="F692" i="3"/>
  <c r="F691" i="3"/>
  <c r="F690" i="3"/>
  <c r="F689" i="3"/>
  <c r="F688" i="3"/>
  <c r="F687" i="3"/>
  <c r="F684" i="3"/>
  <c r="F683" i="3"/>
  <c r="F682" i="3"/>
  <c r="F681" i="3"/>
  <c r="F680" i="3"/>
  <c r="F679" i="3"/>
  <c r="F678" i="3"/>
  <c r="F677" i="3"/>
  <c r="F676" i="3"/>
  <c r="F675" i="3"/>
  <c r="F674" i="3"/>
  <c r="F673" i="3"/>
  <c r="F672" i="3"/>
  <c r="F671" i="3"/>
  <c r="F668" i="3"/>
  <c r="F667" i="3"/>
  <c r="F666" i="3"/>
  <c r="F665" i="3"/>
  <c r="F664" i="3"/>
  <c r="F663" i="3"/>
  <c r="F662" i="3"/>
  <c r="F661" i="3"/>
  <c r="F660" i="3"/>
  <c r="F659" i="3"/>
  <c r="F658" i="3"/>
  <c r="F657" i="3"/>
  <c r="F656" i="3"/>
  <c r="F655" i="3"/>
  <c r="F652" i="3"/>
  <c r="F651" i="3"/>
  <c r="F650" i="3"/>
  <c r="F649" i="3"/>
  <c r="F648" i="3"/>
  <c r="F647" i="3"/>
  <c r="F646" i="3"/>
  <c r="F645" i="3"/>
  <c r="F644" i="3"/>
  <c r="F643" i="3"/>
  <c r="F642" i="3"/>
  <c r="F641" i="3"/>
  <c r="F640" i="3"/>
  <c r="F639" i="3"/>
  <c r="F636" i="3"/>
  <c r="F635" i="3"/>
  <c r="G151" i="82" s="1"/>
  <c r="F634" i="3"/>
  <c r="G149" i="82" s="1"/>
  <c r="F633" i="3"/>
  <c r="H148" i="82" s="1"/>
  <c r="F632" i="3"/>
  <c r="G147" i="82" s="1"/>
  <c r="F631" i="3"/>
  <c r="R146" i="82" s="1"/>
  <c r="F630" i="3"/>
  <c r="L146" i="82" s="1"/>
  <c r="F629" i="3"/>
  <c r="G146" i="82" s="1"/>
  <c r="F628" i="3"/>
  <c r="F627" i="3"/>
  <c r="G145" i="82" s="1"/>
  <c r="F626" i="3"/>
  <c r="Q144" i="82" s="1"/>
  <c r="F625" i="3"/>
  <c r="K144" i="82" s="1"/>
  <c r="F624" i="3"/>
  <c r="G144" i="82" s="1"/>
  <c r="F623" i="3"/>
  <c r="F620" i="3"/>
  <c r="F619" i="3"/>
  <c r="G141" i="82" s="1"/>
  <c r="F618" i="3"/>
  <c r="G139" i="82" s="1"/>
  <c r="F617" i="3"/>
  <c r="H138" i="82" s="1"/>
  <c r="F616" i="3"/>
  <c r="G137" i="82" s="1"/>
  <c r="F615" i="3"/>
  <c r="R136" i="82" s="1"/>
  <c r="F614" i="3"/>
  <c r="L136" i="82" s="1"/>
  <c r="F613" i="3"/>
  <c r="G136" i="82" s="1"/>
  <c r="F612" i="3"/>
  <c r="F611" i="3"/>
  <c r="G135" i="82" s="1"/>
  <c r="F610" i="3"/>
  <c r="Q134" i="82" s="1"/>
  <c r="F609" i="3"/>
  <c r="K134" i="82" s="1"/>
  <c r="F608" i="3"/>
  <c r="G134" i="82" s="1"/>
  <c r="F607" i="3"/>
  <c r="F604" i="3"/>
  <c r="J132" i="82" s="1"/>
  <c r="F603" i="3"/>
  <c r="G131" i="82" s="1"/>
  <c r="F602" i="3"/>
  <c r="F601" i="3"/>
  <c r="H128" i="82" s="1"/>
  <c r="F600" i="3"/>
  <c r="F599" i="3"/>
  <c r="R126" i="82" s="1"/>
  <c r="F598" i="3"/>
  <c r="L126" i="82" s="1"/>
  <c r="F597" i="3"/>
  <c r="G126" i="82" s="1"/>
  <c r="F596" i="3"/>
  <c r="F595" i="3"/>
  <c r="G125" i="82" s="1"/>
  <c r="F594" i="3"/>
  <c r="Q124" i="82" s="1"/>
  <c r="F593" i="3"/>
  <c r="K124" i="82" s="1"/>
  <c r="F592" i="3"/>
  <c r="G124" i="82" s="1"/>
  <c r="F591" i="3"/>
  <c r="F588" i="3"/>
  <c r="J121" i="82" s="1"/>
  <c r="F587" i="3"/>
  <c r="F586" i="3"/>
  <c r="I34" i="107" s="1"/>
  <c r="F585" i="3"/>
  <c r="F584" i="3"/>
  <c r="H117" i="82" s="1"/>
  <c r="F583" i="3"/>
  <c r="G28" i="97" s="1"/>
  <c r="F582" i="3"/>
  <c r="R115" i="82" s="1"/>
  <c r="F581" i="3"/>
  <c r="L115" i="82" s="1"/>
  <c r="F580" i="3"/>
  <c r="G115" i="82" s="1"/>
  <c r="F579" i="3"/>
  <c r="F578" i="3"/>
  <c r="G114" i="82" s="1"/>
  <c r="F577" i="3"/>
  <c r="Q113" i="82" s="1"/>
  <c r="F576" i="3"/>
  <c r="K113" i="82" s="1"/>
  <c r="F575" i="3"/>
  <c r="G113" i="82" s="1"/>
  <c r="F574" i="3"/>
  <c r="F571" i="3"/>
  <c r="F570" i="3"/>
  <c r="F569" i="3"/>
  <c r="F568" i="3"/>
  <c r="F567" i="3"/>
  <c r="F566" i="3"/>
  <c r="F565" i="3"/>
  <c r="F563" i="3"/>
  <c r="F562" i="3"/>
  <c r="F561" i="3"/>
  <c r="F560" i="3"/>
  <c r="F559" i="3"/>
  <c r="F558" i="3"/>
  <c r="F557" i="3"/>
  <c r="F554" i="3"/>
  <c r="F553" i="3"/>
  <c r="F552" i="3"/>
  <c r="F551" i="3"/>
  <c r="F550" i="3"/>
  <c r="F549" i="3"/>
  <c r="F548" i="3"/>
  <c r="F545" i="3"/>
  <c r="F544" i="3"/>
  <c r="F543" i="3"/>
  <c r="F542" i="3"/>
  <c r="F541" i="3"/>
  <c r="F540" i="3"/>
  <c r="F539" i="3"/>
  <c r="F536" i="3"/>
  <c r="F535" i="3"/>
  <c r="F534" i="3"/>
  <c r="F533" i="3"/>
  <c r="F532" i="3"/>
  <c r="F531" i="3"/>
  <c r="F530" i="3"/>
  <c r="F526" i="3"/>
  <c r="F525" i="3"/>
  <c r="F524" i="3"/>
  <c r="F523" i="3"/>
  <c r="F522" i="3"/>
  <c r="F521" i="3"/>
  <c r="F520" i="3"/>
  <c r="F519" i="3"/>
  <c r="F518" i="3"/>
  <c r="F517" i="3"/>
  <c r="F514" i="3"/>
  <c r="F513" i="3"/>
  <c r="F512" i="3"/>
  <c r="F511" i="3"/>
  <c r="F510" i="3"/>
  <c r="F509" i="3"/>
  <c r="F508" i="3"/>
  <c r="F507" i="3"/>
  <c r="F506" i="3"/>
  <c r="F505" i="3"/>
  <c r="F502" i="3"/>
  <c r="F501" i="3"/>
  <c r="F500" i="3"/>
  <c r="F499" i="3"/>
  <c r="F498" i="3"/>
  <c r="F497" i="3"/>
  <c r="F496" i="3"/>
  <c r="F495" i="3"/>
  <c r="F494" i="3"/>
  <c r="F493" i="3"/>
  <c r="F490" i="3"/>
  <c r="F489" i="3"/>
  <c r="F488" i="3"/>
  <c r="F487" i="3"/>
  <c r="F486" i="3"/>
  <c r="F485" i="3"/>
  <c r="F484" i="3"/>
  <c r="F483" i="3"/>
  <c r="F482" i="3"/>
  <c r="F481" i="3"/>
  <c r="F477" i="3"/>
  <c r="F476" i="3"/>
  <c r="F475" i="3"/>
  <c r="F474" i="3"/>
  <c r="F473" i="3"/>
  <c r="F472" i="3"/>
  <c r="F471" i="3"/>
  <c r="F470" i="3"/>
  <c r="F469" i="3"/>
  <c r="F468" i="3"/>
  <c r="F467" i="3"/>
  <c r="F466" i="3"/>
  <c r="F465" i="3"/>
  <c r="F464" i="3"/>
  <c r="F463" i="3"/>
  <c r="F460" i="3"/>
  <c r="F459" i="3"/>
  <c r="F458" i="3"/>
  <c r="F457" i="3"/>
  <c r="F456" i="3"/>
  <c r="F455" i="3"/>
  <c r="F454" i="3"/>
  <c r="F453" i="3"/>
  <c r="F452" i="3"/>
  <c r="F451" i="3"/>
  <c r="F450" i="3"/>
  <c r="F449" i="3"/>
  <c r="F448" i="3"/>
  <c r="F447" i="3"/>
  <c r="F446" i="3"/>
  <c r="F443" i="3"/>
  <c r="F442" i="3"/>
  <c r="F441" i="3"/>
  <c r="F440" i="3"/>
  <c r="F439" i="3"/>
  <c r="F438" i="3"/>
  <c r="F437" i="3"/>
  <c r="F436" i="3"/>
  <c r="F435" i="3"/>
  <c r="F434" i="3"/>
  <c r="F433" i="3"/>
  <c r="F432" i="3"/>
  <c r="F431" i="3"/>
  <c r="F430" i="3"/>
  <c r="F429" i="3"/>
  <c r="F426" i="3"/>
  <c r="F425" i="3"/>
  <c r="F424" i="3"/>
  <c r="F423" i="3"/>
  <c r="F422" i="3"/>
  <c r="F421" i="3"/>
  <c r="F420" i="3"/>
  <c r="F419" i="3"/>
  <c r="F418" i="3"/>
  <c r="F417" i="3"/>
  <c r="F416" i="3"/>
  <c r="F415" i="3"/>
  <c r="F414" i="3"/>
  <c r="F413" i="3"/>
  <c r="F412" i="3"/>
  <c r="F409" i="3"/>
  <c r="F408" i="3"/>
  <c r="F407" i="3"/>
  <c r="F406" i="3"/>
  <c r="F405" i="3"/>
  <c r="F404" i="3"/>
  <c r="F403" i="3"/>
  <c r="F402" i="3"/>
  <c r="F401" i="3"/>
  <c r="F400" i="3"/>
  <c r="F399" i="3"/>
  <c r="F398" i="3"/>
  <c r="F397" i="3"/>
  <c r="F396" i="3"/>
  <c r="F395" i="3"/>
  <c r="F392" i="3"/>
  <c r="F391" i="3"/>
  <c r="F390" i="3"/>
  <c r="F389" i="3"/>
  <c r="F388" i="3"/>
  <c r="F387" i="3"/>
  <c r="F386" i="3"/>
  <c r="F385" i="3"/>
  <c r="F384" i="3"/>
  <c r="F383" i="3"/>
  <c r="F382" i="3"/>
  <c r="F381" i="3"/>
  <c r="F380" i="3"/>
  <c r="F379" i="3"/>
  <c r="F378" i="3"/>
  <c r="F375" i="3"/>
  <c r="F374" i="3"/>
  <c r="F373" i="3"/>
  <c r="F372" i="3"/>
  <c r="F371" i="3"/>
  <c r="F370" i="3"/>
  <c r="F369" i="3"/>
  <c r="F368" i="3"/>
  <c r="F367" i="3"/>
  <c r="F366" i="3"/>
  <c r="F365" i="3"/>
  <c r="F364" i="3"/>
  <c r="F363" i="3"/>
  <c r="F362" i="3"/>
  <c r="F361" i="3"/>
  <c r="F358" i="3"/>
  <c r="F357" i="3"/>
  <c r="F356" i="3"/>
  <c r="F355" i="3"/>
  <c r="F354" i="3"/>
  <c r="F353" i="3"/>
  <c r="F352" i="3"/>
  <c r="F351" i="3"/>
  <c r="F350" i="3"/>
  <c r="F349" i="3"/>
  <c r="F348" i="3"/>
  <c r="F347" i="3"/>
  <c r="F346" i="3"/>
  <c r="F345" i="3"/>
  <c r="F344" i="3"/>
  <c r="F341" i="3"/>
  <c r="J109" i="82" s="1"/>
  <c r="F340" i="3"/>
  <c r="G108" i="82" s="1"/>
  <c r="F339" i="3"/>
  <c r="G106" i="82" s="1"/>
  <c r="F338" i="3"/>
  <c r="H105" i="82" s="1"/>
  <c r="F337" i="3"/>
  <c r="F336" i="3"/>
  <c r="G104" i="82" s="1"/>
  <c r="F335" i="3"/>
  <c r="R103" i="82" s="1"/>
  <c r="F334" i="3"/>
  <c r="L103" i="82" s="1"/>
  <c r="F333" i="3"/>
  <c r="G103" i="82" s="1"/>
  <c r="F332" i="3"/>
  <c r="F331" i="3"/>
  <c r="G102" i="82" s="1"/>
  <c r="F330" i="3"/>
  <c r="Q101" i="82" s="1"/>
  <c r="F329" i="3"/>
  <c r="K101" i="82" s="1"/>
  <c r="F328" i="3"/>
  <c r="G101" i="82" s="1"/>
  <c r="F327" i="3"/>
  <c r="F324" i="3"/>
  <c r="J99" i="82" s="1"/>
  <c r="F323" i="3"/>
  <c r="G98" i="82" s="1"/>
  <c r="F322" i="3"/>
  <c r="G96" i="82" s="1"/>
  <c r="F321" i="3"/>
  <c r="H95" i="82" s="1"/>
  <c r="F320" i="3"/>
  <c r="F319" i="3"/>
  <c r="G94" i="82" s="1"/>
  <c r="F318" i="3"/>
  <c r="R93" i="82" s="1"/>
  <c r="F317" i="3"/>
  <c r="L93" i="82" s="1"/>
  <c r="F316" i="3"/>
  <c r="G93" i="82" s="1"/>
  <c r="F315" i="3"/>
  <c r="F314" i="3"/>
  <c r="G92" i="82" s="1"/>
  <c r="F313" i="3"/>
  <c r="Q91" i="82" s="1"/>
  <c r="F312" i="3"/>
  <c r="K91" i="82" s="1"/>
  <c r="F311" i="3"/>
  <c r="G91" i="82" s="1"/>
  <c r="F310" i="3"/>
  <c r="F307" i="3"/>
  <c r="J89" i="82" s="1"/>
  <c r="F306" i="3"/>
  <c r="G88" i="82" s="1"/>
  <c r="F305" i="3"/>
  <c r="G86" i="82" s="1"/>
  <c r="F304" i="3"/>
  <c r="H85" i="82" s="1"/>
  <c r="F303" i="3"/>
  <c r="F302" i="3"/>
  <c r="G84" i="82" s="1"/>
  <c r="F301" i="3"/>
  <c r="F300" i="3"/>
  <c r="L83" i="82" s="1"/>
  <c r="F299" i="3"/>
  <c r="G83" i="82" s="1"/>
  <c r="F298" i="3"/>
  <c r="F297" i="3"/>
  <c r="G82" i="82" s="1"/>
  <c r="F296" i="3"/>
  <c r="Q81" i="82" s="1"/>
  <c r="F295" i="3"/>
  <c r="K81" i="82" s="1"/>
  <c r="F294" i="3"/>
  <c r="G81" i="82" s="1"/>
  <c r="F293" i="3"/>
  <c r="F290" i="3"/>
  <c r="J78" i="82" s="1"/>
  <c r="F289" i="3"/>
  <c r="H31" i="78" s="1"/>
  <c r="F288" i="3"/>
  <c r="F287" i="3"/>
  <c r="H74" i="82" s="1"/>
  <c r="F286" i="3"/>
  <c r="F285" i="3"/>
  <c r="G73" i="82" s="1"/>
  <c r="F284" i="3"/>
  <c r="S27" i="77" s="1"/>
  <c r="F283" i="3"/>
  <c r="M27" i="77" s="1"/>
  <c r="F282" i="3"/>
  <c r="H27" i="77" s="1"/>
  <c r="F281" i="3"/>
  <c r="F280" i="3"/>
  <c r="H27" i="78" s="1"/>
  <c r="F279" i="3"/>
  <c r="F278" i="3"/>
  <c r="F277" i="3"/>
  <c r="G70" i="82" s="1"/>
  <c r="F276" i="3"/>
  <c r="F273" i="3"/>
  <c r="F272" i="3"/>
  <c r="F271" i="3"/>
  <c r="F270" i="3"/>
  <c r="F269" i="3"/>
  <c r="F268" i="3"/>
  <c r="F267" i="3"/>
  <c r="F266" i="3"/>
  <c r="F265" i="3"/>
  <c r="F264" i="3"/>
  <c r="F263" i="3"/>
  <c r="F262" i="3"/>
  <c r="F261" i="3"/>
  <c r="F260" i="3"/>
  <c r="F259" i="3"/>
  <c r="F258" i="3"/>
  <c r="F255" i="3"/>
  <c r="F254" i="3"/>
  <c r="F253" i="3"/>
  <c r="F252" i="3"/>
  <c r="F251" i="3"/>
  <c r="F250" i="3"/>
  <c r="F249" i="3"/>
  <c r="F248" i="3"/>
  <c r="F247" i="3"/>
  <c r="F246" i="3"/>
  <c r="F245" i="3"/>
  <c r="F244" i="3"/>
  <c r="F243" i="3"/>
  <c r="F242" i="3"/>
  <c r="F241" i="3"/>
  <c r="F240" i="3"/>
  <c r="F237" i="3"/>
  <c r="F236" i="3"/>
  <c r="F235" i="3"/>
  <c r="F234" i="3"/>
  <c r="F233" i="3"/>
  <c r="F232" i="3"/>
  <c r="F231" i="3"/>
  <c r="F230" i="3"/>
  <c r="F229" i="3"/>
  <c r="F228" i="3"/>
  <c r="F227" i="3"/>
  <c r="F226" i="3"/>
  <c r="F225" i="3"/>
  <c r="F224" i="3"/>
  <c r="F223" i="3"/>
  <c r="F222" i="3"/>
  <c r="F219" i="3"/>
  <c r="F218" i="3"/>
  <c r="F217" i="3"/>
  <c r="F216" i="3"/>
  <c r="F215" i="3"/>
  <c r="F214" i="3"/>
  <c r="F213" i="3"/>
  <c r="F212" i="3"/>
  <c r="F211" i="3"/>
  <c r="F210" i="3"/>
  <c r="F209" i="3"/>
  <c r="F208" i="3"/>
  <c r="F207" i="3"/>
  <c r="F206" i="3"/>
  <c r="F205" i="3"/>
  <c r="F204" i="3"/>
  <c r="F201" i="3"/>
  <c r="F200" i="3"/>
  <c r="F199" i="3"/>
  <c r="F198" i="3"/>
  <c r="F197" i="3"/>
  <c r="H63" i="82" s="1"/>
  <c r="F196" i="3"/>
  <c r="G62" i="82" s="1"/>
  <c r="F195" i="3"/>
  <c r="R61" i="82" s="1"/>
  <c r="F194" i="3"/>
  <c r="L61" i="82" s="1"/>
  <c r="F193" i="3"/>
  <c r="G61" i="82" s="1"/>
  <c r="F192" i="3"/>
  <c r="F191" i="3"/>
  <c r="F190" i="3"/>
  <c r="F189" i="3"/>
  <c r="Q59" i="82" s="1"/>
  <c r="F188" i="3"/>
  <c r="K59" i="82" s="1"/>
  <c r="F187" i="3"/>
  <c r="G59" i="82" s="1"/>
  <c r="F186" i="3"/>
  <c r="F183" i="3"/>
  <c r="F182" i="3"/>
  <c r="F181" i="3"/>
  <c r="F180" i="3"/>
  <c r="F179" i="3"/>
  <c r="F178" i="3"/>
  <c r="F177" i="3"/>
  <c r="F176" i="3"/>
  <c r="F175" i="3"/>
  <c r="F172" i="3"/>
  <c r="F171" i="3"/>
  <c r="F170" i="3"/>
  <c r="F169" i="3"/>
  <c r="F168" i="3"/>
  <c r="F167" i="3"/>
  <c r="F166" i="3"/>
  <c r="F165" i="3"/>
  <c r="F164" i="3"/>
  <c r="F161" i="3"/>
  <c r="F160" i="3"/>
  <c r="F159" i="3"/>
  <c r="F158" i="3"/>
  <c r="F157" i="3"/>
  <c r="F156" i="3"/>
  <c r="F155" i="3"/>
  <c r="F154" i="3"/>
  <c r="F153" i="3"/>
  <c r="F150" i="3"/>
  <c r="F149" i="3"/>
  <c r="F148" i="3"/>
  <c r="F147" i="3"/>
  <c r="F146" i="3"/>
  <c r="F145" i="3"/>
  <c r="F144" i="3"/>
  <c r="F143" i="3"/>
  <c r="F142" i="3"/>
  <c r="F141" i="3"/>
  <c r="F137" i="3"/>
  <c r="F136" i="3"/>
  <c r="F135" i="3"/>
  <c r="F134" i="3"/>
  <c r="F133" i="3"/>
  <c r="F138" i="3" s="1"/>
  <c r="F132" i="3"/>
  <c r="F131" i="3"/>
  <c r="F130" i="3"/>
  <c r="F129" i="3"/>
  <c r="F126" i="3"/>
  <c r="C156" i="89" s="1"/>
  <c r="V156" i="89" s="1"/>
  <c r="F125" i="3"/>
  <c r="G236" i="97" s="1"/>
  <c r="F124" i="3"/>
  <c r="F123" i="3"/>
  <c r="F122" i="3"/>
  <c r="H238" i="97" s="1"/>
  <c r="F121" i="3"/>
  <c r="G230" i="82" s="1"/>
  <c r="F120" i="3"/>
  <c r="G231" i="82" s="1"/>
  <c r="F119" i="3"/>
  <c r="F118" i="3"/>
  <c r="F117" i="3"/>
  <c r="F116" i="3"/>
  <c r="C155" i="89" s="1"/>
  <c r="F113" i="3"/>
  <c r="Q20" i="93" s="1"/>
  <c r="F111" i="3"/>
  <c r="G227" i="82" s="1"/>
  <c r="F110" i="3"/>
  <c r="F109" i="3"/>
  <c r="H70" i="89" s="1"/>
  <c r="F108" i="3"/>
  <c r="G221" i="82" s="1"/>
  <c r="F107" i="3"/>
  <c r="F106" i="3"/>
  <c r="F105" i="3"/>
  <c r="F104" i="3"/>
  <c r="F103" i="3"/>
  <c r="Q19" i="94" s="1"/>
  <c r="F99" i="3"/>
  <c r="Q18" i="84" s="1"/>
  <c r="F97" i="3"/>
  <c r="G218" i="82" s="1"/>
  <c r="F96" i="3"/>
  <c r="G223" i="97" s="1"/>
  <c r="F95" i="3"/>
  <c r="H222" i="97" s="1"/>
  <c r="F94" i="3"/>
  <c r="F93" i="3"/>
  <c r="F92" i="3"/>
  <c r="F91" i="3"/>
  <c r="F90" i="3"/>
  <c r="F89" i="3"/>
  <c r="Q15" i="92" s="1"/>
  <c r="F84" i="3"/>
  <c r="F85" i="3" s="1"/>
  <c r="I16" i="107" s="1"/>
  <c r="F82" i="3"/>
  <c r="Q13" i="89" s="1"/>
  <c r="F81" i="3"/>
  <c r="Q11" i="89" s="1"/>
  <c r="F80" i="3"/>
  <c r="F79" i="3"/>
  <c r="H53" i="82" s="1"/>
  <c r="F76" i="3"/>
  <c r="F75" i="3"/>
  <c r="F83" i="3" s="1"/>
  <c r="G12" i="97" s="1"/>
  <c r="F74" i="3"/>
  <c r="F73" i="3"/>
  <c r="F86" i="3" s="1"/>
  <c r="F72" i="3"/>
  <c r="F71" i="3"/>
  <c r="Q13" i="92" s="1"/>
  <c r="F68" i="3"/>
  <c r="F65" i="3"/>
  <c r="F58" i="3"/>
  <c r="F57" i="3"/>
  <c r="F56" i="3"/>
  <c r="F55" i="3"/>
  <c r="F53" i="3"/>
  <c r="J29" i="99" s="1"/>
  <c r="F51" i="3"/>
  <c r="F50" i="3"/>
  <c r="F49" i="3"/>
  <c r="F48" i="3"/>
  <c r="F45" i="3"/>
  <c r="F43" i="3"/>
  <c r="N39" i="107" s="1"/>
  <c r="F41" i="3"/>
  <c r="F40" i="3"/>
  <c r="Q38" i="107" s="1"/>
  <c r="F38" i="3"/>
  <c r="F36" i="3"/>
  <c r="F33" i="3"/>
  <c r="F32" i="3"/>
  <c r="F24" i="3"/>
  <c r="F21" i="3"/>
  <c r="H31" i="76" s="1"/>
  <c r="F20" i="3"/>
  <c r="F19" i="3"/>
  <c r="F18" i="3"/>
  <c r="F17" i="3"/>
  <c r="F62" i="3" s="1"/>
  <c r="F13" i="3"/>
  <c r="F16" i="3" s="1"/>
  <c r="F12" i="3"/>
  <c r="F11" i="3"/>
  <c r="F9" i="3"/>
  <c r="I2" i="1" s="1"/>
  <c r="F7" i="3"/>
  <c r="D18" i="90"/>
  <c r="C18" i="90" s="1"/>
  <c r="B18" i="90" s="1"/>
  <c r="F18" i="90" s="1"/>
  <c r="A11" i="84" s="1"/>
  <c r="B48" i="1"/>
  <c r="D15" i="1"/>
  <c r="D14" i="1"/>
  <c r="D13" i="1"/>
  <c r="D12" i="1"/>
  <c r="D11" i="1"/>
  <c r="B11" i="1" s="1"/>
  <c r="D10" i="1"/>
  <c r="B10" i="1"/>
  <c r="J2" i="1"/>
  <c r="C4" i="78" l="1"/>
  <c r="Q18" i="86"/>
  <c r="K2" i="1"/>
  <c r="F843" i="3"/>
  <c r="C10" i="74"/>
  <c r="I57" i="91"/>
  <c r="T103" i="91"/>
  <c r="H222" i="91"/>
  <c r="I57" i="97"/>
  <c r="H103" i="97"/>
  <c r="Q61" i="107"/>
  <c r="AT61" i="107" s="1"/>
  <c r="Q13" i="78"/>
  <c r="Q19" i="86"/>
  <c r="Q20" i="94"/>
  <c r="C34" i="74"/>
  <c r="H105" i="91"/>
  <c r="T105" i="97"/>
  <c r="G225" i="97"/>
  <c r="U61" i="107"/>
  <c r="Q21" i="78"/>
  <c r="Q16" i="85"/>
  <c r="B22" i="94"/>
  <c r="C40" i="74"/>
  <c r="V40" i="74" s="1"/>
  <c r="H26" i="78"/>
  <c r="C44" i="74"/>
  <c r="V44" i="74" s="1"/>
  <c r="G225" i="91"/>
  <c r="H28" i="78"/>
  <c r="Q20" i="84"/>
  <c r="C47" i="74"/>
  <c r="H230" i="91"/>
  <c r="I17" i="107"/>
  <c r="M28" i="78"/>
  <c r="B22" i="84"/>
  <c r="G64" i="89"/>
  <c r="G12" i="91"/>
  <c r="I18" i="107"/>
  <c r="S28" i="78"/>
  <c r="J29" i="84"/>
  <c r="G73" i="89"/>
  <c r="I19" i="107"/>
  <c r="H29" i="78"/>
  <c r="G216" i="82"/>
  <c r="Q16" i="92"/>
  <c r="G76" i="89"/>
  <c r="G77" i="89"/>
  <c r="G36" i="79"/>
  <c r="Q17" i="92"/>
  <c r="P32" i="107"/>
  <c r="Q16" i="87"/>
  <c r="G15" i="91"/>
  <c r="G15" i="97"/>
  <c r="I33" i="107"/>
  <c r="Q15" i="76"/>
  <c r="G56" i="82"/>
  <c r="Q17" i="87"/>
  <c r="G118" i="82"/>
  <c r="Q19" i="99"/>
  <c r="Q18" i="87"/>
  <c r="S39" i="107"/>
  <c r="Q9" i="77"/>
  <c r="Q19" i="87"/>
  <c r="C118" i="89"/>
  <c r="G17" i="91"/>
  <c r="G17" i="97"/>
  <c r="X39" i="107"/>
  <c r="M106" i="107"/>
  <c r="H25" i="77"/>
  <c r="C146" i="89"/>
  <c r="C148" i="89"/>
  <c r="V148" i="89" s="1"/>
  <c r="G20" i="91"/>
  <c r="H28" i="77"/>
  <c r="H30" i="91"/>
  <c r="H30" i="97"/>
  <c r="L60" i="107"/>
  <c r="H29" i="77"/>
  <c r="F68" i="91"/>
  <c r="G50" i="82"/>
  <c r="F77" i="3"/>
  <c r="G75" i="82"/>
  <c r="H30" i="78"/>
  <c r="I35" i="107"/>
  <c r="G120" i="82"/>
  <c r="G33" i="91"/>
  <c r="H25" i="78"/>
  <c r="G66" i="82"/>
  <c r="G225" i="82"/>
  <c r="C42" i="74"/>
  <c r="G231" i="91"/>
  <c r="C150" i="89"/>
  <c r="G231" i="97"/>
  <c r="F1137" i="3"/>
  <c r="G77" i="82"/>
  <c r="N105" i="97"/>
  <c r="V106" i="107"/>
  <c r="AT106" i="107" s="1"/>
  <c r="H179" i="82"/>
  <c r="I24" i="107"/>
  <c r="AC92" i="107"/>
  <c r="T100" i="91"/>
  <c r="L26" i="78"/>
  <c r="K36" i="79"/>
  <c r="L25" i="77"/>
  <c r="H24" i="78"/>
  <c r="G64" i="82"/>
  <c r="G19" i="91"/>
  <c r="G25" i="97"/>
  <c r="G23" i="97"/>
  <c r="G19" i="97"/>
  <c r="F828" i="3"/>
  <c r="G178" i="82"/>
  <c r="F827" i="3"/>
  <c r="H22" i="97"/>
  <c r="G20" i="97"/>
  <c r="P23" i="107"/>
  <c r="F775" i="3"/>
  <c r="I22" i="107"/>
  <c r="G25" i="91"/>
  <c r="N105" i="91"/>
  <c r="T100" i="97"/>
  <c r="C144" i="89"/>
  <c r="Q16" i="84"/>
  <c r="Q16" i="94"/>
  <c r="Q16" i="93"/>
  <c r="Q16" i="99"/>
  <c r="C36" i="74"/>
  <c r="Q16" i="86"/>
  <c r="G68" i="89"/>
  <c r="G222" i="82"/>
  <c r="Q14" i="85"/>
  <c r="R26" i="78"/>
  <c r="Q36" i="79"/>
  <c r="Q70" i="82"/>
  <c r="R25" i="77"/>
  <c r="G27" i="97"/>
  <c r="I31" i="107"/>
  <c r="Q31" i="82"/>
  <c r="G27" i="91"/>
  <c r="C35" i="74"/>
  <c r="H22" i="91"/>
  <c r="G59" i="89"/>
  <c r="F98" i="3"/>
  <c r="H27" i="76" s="1"/>
  <c r="G23" i="91"/>
  <c r="H238" i="91"/>
  <c r="H79" i="89"/>
  <c r="H233" i="82"/>
  <c r="H28" i="76"/>
  <c r="B33" i="85"/>
  <c r="H23" i="77"/>
  <c r="B13" i="72"/>
  <c r="B13" i="70"/>
  <c r="B33" i="92"/>
  <c r="F68" i="97"/>
  <c r="H28" i="83"/>
  <c r="J72" i="107"/>
  <c r="I9" i="102"/>
  <c r="B13" i="71"/>
  <c r="G233" i="91"/>
  <c r="G233" i="97"/>
  <c r="F112" i="3"/>
  <c r="H27" i="83" s="1"/>
  <c r="G58" i="89"/>
  <c r="G129" i="82"/>
  <c r="F266" i="82"/>
  <c r="Q14" i="92"/>
  <c r="O107" i="97"/>
  <c r="H29" i="76"/>
  <c r="O107" i="91"/>
  <c r="G241" i="91"/>
  <c r="G241" i="97"/>
  <c r="G82" i="89"/>
  <c r="G236" i="82"/>
  <c r="K70" i="82"/>
  <c r="C143" i="89"/>
  <c r="Q15" i="84"/>
  <c r="Q15" i="99"/>
  <c r="Q15" i="94"/>
  <c r="Q15" i="93"/>
  <c r="Q13" i="85"/>
  <c r="Q15" i="86"/>
  <c r="L2" i="1"/>
  <c r="N2" i="1"/>
  <c r="M2" i="1"/>
  <c r="H2" i="1"/>
  <c r="G2" i="1"/>
  <c r="F78" i="3"/>
  <c r="K92" i="107"/>
  <c r="H100" i="91"/>
  <c r="H100" i="97"/>
  <c r="G212" i="82"/>
  <c r="N100" i="91"/>
  <c r="T92" i="107"/>
  <c r="G33" i="97"/>
  <c r="G239" i="97"/>
  <c r="G239" i="91"/>
  <c r="C154" i="89"/>
  <c r="G80" i="89"/>
  <c r="G234" i="82"/>
  <c r="Q23" i="76"/>
  <c r="X23" i="76" s="1"/>
  <c r="G236" i="91"/>
  <c r="Q23" i="83"/>
  <c r="X23" i="83" s="1"/>
  <c r="D31" i="89"/>
  <c r="D135" i="89" s="1"/>
  <c r="Q17" i="84"/>
  <c r="Q17" i="93"/>
  <c r="Q17" i="94"/>
  <c r="C39" i="74"/>
  <c r="Q17" i="99"/>
  <c r="Q15" i="85"/>
  <c r="Q17" i="86"/>
  <c r="C147" i="89"/>
  <c r="G60" i="82"/>
  <c r="C119" i="89"/>
  <c r="H23" i="78"/>
  <c r="C11" i="74"/>
  <c r="G71" i="82"/>
  <c r="H26" i="77"/>
  <c r="G37" i="79"/>
  <c r="Q17" i="83"/>
  <c r="Q9" i="89"/>
  <c r="Q22" i="82"/>
  <c r="Q15" i="78"/>
  <c r="Q17" i="76"/>
  <c r="B14" i="71"/>
  <c r="D26" i="81"/>
  <c r="Q11" i="77"/>
  <c r="N103" i="91"/>
  <c r="N103" i="97"/>
  <c r="T104" i="107"/>
  <c r="F1101" i="3"/>
  <c r="C46" i="74"/>
  <c r="I25" i="107"/>
  <c r="H32" i="78"/>
  <c r="G71" i="89"/>
  <c r="C48" i="74"/>
  <c r="V48" i="74" s="1"/>
  <c r="Q60" i="107"/>
  <c r="G28" i="91"/>
  <c r="G223" i="91"/>
  <c r="I58" i="97"/>
  <c r="G116" i="82"/>
  <c r="H215" i="82"/>
  <c r="Q18" i="92"/>
  <c r="Q20" i="87"/>
  <c r="C151" i="89"/>
  <c r="G54" i="82"/>
  <c r="B22" i="87"/>
  <c r="C152" i="89"/>
  <c r="V152" i="89" s="1"/>
  <c r="C38" i="74"/>
  <c r="T103" i="97"/>
  <c r="G72" i="82"/>
  <c r="H61" i="89"/>
  <c r="AA10" i="107"/>
  <c r="AM61" i="107"/>
  <c r="L72" i="82"/>
  <c r="Q18" i="99"/>
  <c r="Q18" i="85"/>
  <c r="G62" i="89"/>
  <c r="Q15" i="83"/>
  <c r="Q20" i="99"/>
  <c r="Q18" i="93"/>
  <c r="G67" i="89"/>
  <c r="C142" i="89"/>
  <c r="Q20" i="86"/>
  <c r="AG10" i="107"/>
  <c r="K104" i="107"/>
  <c r="AT104" i="107" s="1"/>
  <c r="F100" i="3"/>
  <c r="H103" i="91"/>
  <c r="H224" i="82"/>
  <c r="B22" i="99"/>
  <c r="Q19" i="93"/>
  <c r="Q18" i="94"/>
  <c r="AD10" i="107"/>
  <c r="R72" i="82"/>
  <c r="C43" i="74"/>
  <c r="A10" i="92"/>
  <c r="F1189" i="3"/>
  <c r="F1235" i="3"/>
  <c r="F1234" i="3"/>
  <c r="F1233" i="3"/>
  <c r="F63" i="3"/>
  <c r="F1232" i="3"/>
  <c r="F1231" i="3"/>
  <c r="F60" i="3"/>
  <c r="F1249" i="3"/>
  <c r="F30" i="3"/>
  <c r="F1247" i="3"/>
  <c r="F28" i="3"/>
  <c r="F1246" i="3"/>
  <c r="F1199" i="3"/>
  <c r="F27" i="3"/>
  <c r="F1294" i="3"/>
  <c r="F1248" i="3"/>
  <c r="F29" i="3"/>
  <c r="F1245" i="3"/>
  <c r="F1197" i="3"/>
  <c r="F26" i="3"/>
  <c r="F1196" i="3"/>
  <c r="F25" i="3"/>
  <c r="A11" i="99"/>
  <c r="H18" i="90"/>
  <c r="G18" i="90"/>
  <c r="E18" i="90"/>
  <c r="A10" i="78"/>
  <c r="A11" i="93"/>
  <c r="A11" i="83"/>
  <c r="O53" i="92"/>
  <c r="O53" i="85"/>
  <c r="I37" i="91"/>
  <c r="A9" i="88"/>
  <c r="A11" i="87"/>
  <c r="A11" i="86"/>
  <c r="A6" i="77"/>
  <c r="A11" i="94"/>
  <c r="A11" i="76"/>
  <c r="O53" i="99"/>
  <c r="O53" i="84"/>
  <c r="I37" i="97"/>
  <c r="O53" i="87"/>
  <c r="O53" i="94"/>
  <c r="O53" i="86"/>
  <c r="O53" i="93"/>
  <c r="A14" i="82"/>
  <c r="A6" i="89"/>
  <c r="A10" i="85"/>
  <c r="F1192" i="3"/>
  <c r="F1195" i="3"/>
  <c r="F14" i="3"/>
  <c r="F15" i="3"/>
  <c r="D28" i="100" l="1"/>
  <c r="E27" i="1"/>
  <c r="D27" i="1" s="1"/>
  <c r="B27" i="1" s="1"/>
  <c r="E20" i="1"/>
  <c r="D20" i="1" s="1"/>
  <c r="B20" i="1" s="1"/>
  <c r="E34" i="1"/>
  <c r="D34" i="1" s="1"/>
  <c r="B34" i="1" s="1"/>
  <c r="E38" i="1"/>
  <c r="D38" i="1" s="1"/>
  <c r="B38" i="1" s="1"/>
  <c r="E43" i="1"/>
  <c r="D43" i="1" s="1"/>
  <c r="B43" i="1" s="1"/>
  <c r="E45" i="1"/>
  <c r="D45" i="1" s="1"/>
  <c r="B45" i="1" s="1"/>
  <c r="AM60" i="107"/>
  <c r="AT60" i="107"/>
  <c r="E22" i="1"/>
  <c r="D22" i="1" s="1"/>
  <c r="B22" i="1" s="1"/>
  <c r="E25" i="1"/>
  <c r="D25" i="1" s="1"/>
  <c r="B25" i="1" s="1"/>
  <c r="E19" i="1"/>
  <c r="D19" i="1" s="1"/>
  <c r="B19" i="1" s="1"/>
  <c r="E40" i="1"/>
  <c r="D40" i="1" s="1"/>
  <c r="B40" i="1" s="1"/>
  <c r="E21" i="1"/>
  <c r="D21" i="1" s="1"/>
  <c r="B21" i="1" s="1"/>
  <c r="E32" i="1"/>
  <c r="D32" i="1" s="1"/>
  <c r="B32" i="1" s="1"/>
  <c r="E35" i="1"/>
  <c r="D35" i="1" s="1"/>
  <c r="B35" i="1" s="1"/>
  <c r="E16" i="1"/>
  <c r="D16" i="1" s="1"/>
  <c r="B16" i="1" s="1"/>
  <c r="E26" i="1"/>
  <c r="D26" i="1" s="1"/>
  <c r="B26" i="1" s="1"/>
  <c r="E46" i="1"/>
  <c r="D46" i="1" s="1"/>
  <c r="B46" i="1" s="1"/>
  <c r="E41" i="1"/>
  <c r="D41" i="1" s="1"/>
  <c r="B41" i="1" s="1"/>
  <c r="E42" i="1"/>
  <c r="D42" i="1" s="1"/>
  <c r="B42" i="1" s="1"/>
  <c r="E30" i="1"/>
  <c r="D30" i="1" s="1"/>
  <c r="B30" i="1" s="1"/>
  <c r="E36" i="1"/>
  <c r="D36" i="1" s="1"/>
  <c r="B36" i="1" s="1"/>
  <c r="E29" i="1"/>
  <c r="D29" i="1" s="1"/>
  <c r="B29" i="1" s="1"/>
  <c r="E23" i="1"/>
  <c r="D23" i="1" s="1"/>
  <c r="B23" i="1" s="1"/>
  <c r="Q19" i="83"/>
  <c r="X19" i="83" s="1"/>
  <c r="Q24" i="82"/>
  <c r="X24" i="82" s="1"/>
  <c r="G220" i="97"/>
  <c r="Q17" i="78"/>
  <c r="X17" i="78" s="1"/>
  <c r="Q19" i="76"/>
  <c r="X19" i="76" s="1"/>
  <c r="Q13" i="77"/>
  <c r="X13" i="77" s="1"/>
  <c r="G220" i="91"/>
  <c r="E31" i="1"/>
  <c r="D31" i="1" s="1"/>
  <c r="B31" i="1" s="1"/>
  <c r="Q26" i="82"/>
  <c r="X26" i="82" s="1"/>
  <c r="G228" i="91"/>
  <c r="Q21" i="83"/>
  <c r="X21" i="83" s="1"/>
  <c r="Q15" i="77"/>
  <c r="X15" i="77" s="1"/>
  <c r="Q19" i="78"/>
  <c r="X19" i="78" s="1"/>
  <c r="G228" i="97"/>
  <c r="Q21" i="76"/>
  <c r="X21" i="76" s="1"/>
  <c r="B14" i="70"/>
  <c r="E18" i="1"/>
  <c r="D18" i="1" s="1"/>
  <c r="B18" i="1" s="1"/>
  <c r="E28" i="1"/>
  <c r="D28" i="1" s="1"/>
  <c r="B28" i="1" s="1"/>
  <c r="E33" i="1"/>
  <c r="D33" i="1" s="1"/>
  <c r="B33" i="1" s="1"/>
  <c r="AT92" i="107"/>
  <c r="E44" i="1"/>
  <c r="D44" i="1" s="1"/>
  <c r="B44" i="1" s="1"/>
  <c r="E24" i="1"/>
  <c r="D24" i="1" s="1"/>
  <c r="B24" i="1" s="1"/>
  <c r="E39" i="1"/>
  <c r="D39" i="1" s="1"/>
  <c r="B39" i="1" s="1"/>
  <c r="E17" i="1"/>
  <c r="D17" i="1" s="1"/>
  <c r="B17" i="1" s="1"/>
  <c r="B14" i="72"/>
  <c r="E37" i="1"/>
  <c r="D37" i="1" s="1"/>
  <c r="B37" i="1" s="1"/>
  <c r="E10" i="1"/>
  <c r="AM72" i="107"/>
  <c r="AT72" i="107"/>
  <c r="E11" i="1"/>
  <c r="F1287" i="3"/>
  <c r="F1286" i="3"/>
  <c r="F1285" i="3"/>
  <c r="F1277" i="3"/>
  <c r="F1276" i="3"/>
  <c r="F1275" i="3"/>
  <c r="H31" i="83"/>
  <c r="I284" i="82"/>
  <c r="F1238" i="3"/>
  <c r="F1256" i="3"/>
  <c r="F1255" i="3"/>
  <c r="F1254" i="3"/>
  <c r="F1253" i="3"/>
  <c r="F1252" i="3"/>
  <c r="F1241" i="3"/>
  <c r="F1242" i="3"/>
  <c r="F1239" i="3"/>
  <c r="F1240" i="3"/>
  <c r="F1308" i="3"/>
  <c r="F1307" i="3" a="1"/>
  <c r="F1307" i="3" s="1"/>
  <c r="F1323" i="3"/>
  <c r="F1306" i="3" a="1"/>
  <c r="F1306" i="3" s="1"/>
  <c r="F1322" i="3" a="1"/>
  <c r="F1322" i="3" s="1"/>
  <c r="F1305" i="3"/>
  <c r="F1321" i="3" a="1"/>
  <c r="F1321" i="3" s="1"/>
  <c r="F1304" i="3" a="1"/>
  <c r="F1304" i="3" s="1"/>
  <c r="F1319" i="3" a="1"/>
  <c r="F1319" i="3" s="1"/>
  <c r="F1320" i="3"/>
  <c r="A12" i="93"/>
  <c r="A12" i="83"/>
  <c r="O54" i="92"/>
  <c r="O54" i="85"/>
  <c r="I38" i="91"/>
  <c r="A10" i="88"/>
  <c r="A12" i="87"/>
  <c r="A12" i="86"/>
  <c r="A7" i="77"/>
  <c r="A12" i="94"/>
  <c r="A12" i="76"/>
  <c r="O54" i="99"/>
  <c r="O54" i="84"/>
  <c r="I38" i="97"/>
  <c r="O54" i="94"/>
  <c r="O54" i="86"/>
  <c r="O54" i="93"/>
  <c r="A15" i="82"/>
  <c r="O54" i="87"/>
  <c r="A7" i="89"/>
  <c r="A11" i="85"/>
  <c r="A11" i="78"/>
  <c r="A12" i="84"/>
  <c r="A12" i="99"/>
  <c r="A11" i="92"/>
  <c r="F1282" i="3"/>
  <c r="F1281" i="3"/>
  <c r="F1280" i="3"/>
  <c r="F1272" i="3"/>
  <c r="F1271" i="3"/>
  <c r="F127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r-matsuyama</author>
    <author>owner</author>
    <author>作成者</author>
  </authors>
  <commentList>
    <comment ref="Z4" authorId="0" shapeId="0" xr:uid="{78690D91-05FF-4380-AE83-FC4BB43A6CD7}">
      <text>
        <r>
          <rPr>
            <sz val="9"/>
            <color indexed="81"/>
            <rFont val="MS P ゴシック"/>
            <family val="3"/>
            <charset val="128"/>
          </rPr>
          <t xml:space="preserve">R　を入れるか、西暦表示に変える
下段の日付のところも
</t>
        </r>
      </text>
    </comment>
    <comment ref="I9" authorId="1" shapeId="0" xr:uid="{9939B6BB-9D6A-4E4A-83F6-ADED1D42D1F3}">
      <text>
        <r>
          <rPr>
            <b/>
            <sz val="9"/>
            <color indexed="81"/>
            <rFont val="MS P ゴシック"/>
            <family val="3"/>
            <charset val="128"/>
          </rPr>
          <t>【出力先】
第三面
1.地名地番</t>
        </r>
        <r>
          <rPr>
            <sz val="9"/>
            <color indexed="81"/>
            <rFont val="MS P ゴシック"/>
            <family val="3"/>
            <charset val="128"/>
          </rPr>
          <t xml:space="preserve">
</t>
        </r>
      </text>
    </comment>
    <comment ref="V11" authorId="2" shapeId="0" xr:uid="{67175BA8-0270-472A-93B8-4C2C7638F1ED}">
      <text>
        <r>
          <rPr>
            <sz val="10"/>
            <color indexed="10"/>
            <rFont val="HG丸ｺﾞｼｯｸM-PRO"/>
            <family val="3"/>
            <charset val="128"/>
          </rPr>
          <t>プルダウンリストから以下を選択
1.0</t>
        </r>
      </text>
    </comment>
    <comment ref="P18" authorId="2" shapeId="0" xr:uid="{BE6C3564-B31C-4D41-8C9D-4FE1BA1B1B2E}">
      <text>
        <r>
          <rPr>
            <sz val="10"/>
            <color indexed="10"/>
            <rFont val="HG丸ｺﾞｼｯｸM-PRO"/>
            <family val="3"/>
            <charset val="128"/>
          </rPr>
          <t>プルダウンリストから以下を選択
第一種
第三種
第四種</t>
        </r>
      </text>
    </comment>
    <comment ref="P19" authorId="2" shapeId="0" xr:uid="{D2C7C2CE-25D0-4CDF-9726-6A739AFBB0EE}">
      <text>
        <r>
          <rPr>
            <sz val="10"/>
            <color indexed="10"/>
            <rFont val="HG丸ｺﾞｼｯｸM-PRO"/>
            <family val="3"/>
            <charset val="128"/>
          </rPr>
          <t xml:space="preserve">プルダウンリストから以下を選択
特別工業地区
特別工業地区（第一種）
特別工業地区（第二種）
特別業務地区
特別業務地区（第一種）
特別業務地区（第二種）
特別業務地区（第三種)
特別業務地区（第四種）
特別用途地区（大規模集客施設制限）
</t>
        </r>
      </text>
    </comment>
    <comment ref="X22" authorId="1" shapeId="0" xr:uid="{27EA1DC5-9443-49B8-8C62-2FF09959E3CF}">
      <text>
        <r>
          <rPr>
            <sz val="10"/>
            <color indexed="10"/>
            <rFont val="HG丸ｺﾞｼｯｸM-PRO"/>
            <family val="3"/>
            <charset val="128"/>
          </rPr>
          <t>プルダウンリストから以下を選択
釜石市：鵜住居地区
釜石市：釜石東部地区
釜石市：平田地区
陸前高田市：陸前高田地区
大槌町：町方・安渡地区
大槌町：沢山地区
大槌町：赤浜地区
大槌町：吉里吉里地区</t>
        </r>
        <r>
          <rPr>
            <sz val="9"/>
            <color indexed="81"/>
            <rFont val="MS P ゴシック"/>
            <family val="3"/>
            <charset val="128"/>
          </rPr>
          <t xml:space="preserve">
</t>
        </r>
      </text>
    </comment>
    <comment ref="N24" authorId="2" shapeId="0" xr:uid="{8C86223D-2B5B-45C4-834F-DE2EF37946C9}">
      <text>
        <r>
          <rPr>
            <sz val="9"/>
            <color indexed="10"/>
            <rFont val="HG丸ｺﾞｼｯｸM-PRO"/>
            <family val="3"/>
            <charset val="128"/>
          </rPr>
          <t>地区名を記入</t>
        </r>
      </text>
    </comment>
    <comment ref="M33" authorId="2" shapeId="0" xr:uid="{4B44EB9C-7328-4D42-BFB1-08D77BE606C8}">
      <text>
        <r>
          <rPr>
            <sz val="10"/>
            <color indexed="10"/>
            <rFont val="HG丸ｺﾞｼｯｸM-PRO"/>
            <family val="3"/>
            <charset val="128"/>
          </rPr>
          <t xml:space="preserve">プルダウンリストから以下を選択
４２条１項１号の場合→　１号
４２条１項２号の場合→　２号
４２条１項３号の場合→　３号
２以上の道路がある場合は、右欄へ追加記入
</t>
        </r>
      </text>
    </comment>
    <comment ref="M34" authorId="2" shapeId="0" xr:uid="{131D0688-EDBC-4072-8721-E91F38665821}">
      <text>
        <r>
          <rPr>
            <sz val="10"/>
            <color indexed="10"/>
            <rFont val="HG丸ｺﾞｼｯｸM-PRO"/>
            <family val="3"/>
            <charset val="128"/>
          </rPr>
          <t>現況幅員を記入
一番狭い幅員を記入
２以上の道路がある場合は、右欄へ追加記入</t>
        </r>
      </text>
    </comment>
    <comment ref="M36" authorId="2" shapeId="0" xr:uid="{CAF93F7B-A3A9-4459-9903-67429793F142}">
      <text>
        <r>
          <rPr>
            <sz val="10"/>
            <color indexed="10"/>
            <rFont val="HG丸ｺﾞｼｯｸM-PRO"/>
            <family val="3"/>
            <charset val="128"/>
          </rPr>
          <t xml:space="preserve">プルダウンリストから以下を選択
４２条１項４号の場合→　４号
４２条１項５号の場合→　５号
２以上の道路がある場合は、右欄へ追加記入
</t>
        </r>
      </text>
    </comment>
    <comment ref="M37" authorId="2" shapeId="0" xr:uid="{D9D92D86-60E8-466A-B892-277CAF2C4729}">
      <text>
        <r>
          <rPr>
            <sz val="10"/>
            <color indexed="10"/>
            <rFont val="HG丸ｺﾞｼｯｸM-PRO"/>
            <family val="3"/>
            <charset val="128"/>
          </rPr>
          <t xml:space="preserve">指定幅員を記入
</t>
        </r>
      </text>
    </comment>
    <comment ref="Q37" authorId="1" shapeId="0" xr:uid="{816E58E8-08E3-4408-8606-9BD9365466FD}">
      <text>
        <r>
          <rPr>
            <b/>
            <sz val="9"/>
            <color indexed="81"/>
            <rFont val="MS P ゴシック"/>
            <charset val="128"/>
          </rPr>
          <t>2022/4/1　のように入力して下さい
和暦表記になります</t>
        </r>
        <r>
          <rPr>
            <sz val="9"/>
            <color indexed="81"/>
            <rFont val="MS P ゴシック"/>
            <charset val="128"/>
          </rPr>
          <t xml:space="preserve">
</t>
        </r>
      </text>
    </comment>
    <comment ref="M39" authorId="2" shapeId="0" xr:uid="{C433F8CF-7D67-4247-9D6D-437F20A87ADF}">
      <text>
        <r>
          <rPr>
            <sz val="10"/>
            <color indexed="10"/>
            <rFont val="HG丸ｺﾞｼｯｸM-PRO"/>
            <family val="3"/>
            <charset val="128"/>
          </rPr>
          <t>現況幅員を記入
一番狭い幅員を記入
２以上の道路がある場合は、右欄へ追加記入</t>
        </r>
      </text>
    </comment>
    <comment ref="L50" authorId="2" shapeId="0" xr:uid="{14272725-B6A3-4387-94AE-3941168AE775}">
      <text>
        <r>
          <rPr>
            <sz val="10"/>
            <color indexed="10"/>
            <rFont val="HG丸ｺﾞｼｯｸM-PRO"/>
            <family val="3"/>
            <charset val="128"/>
          </rPr>
          <t>プルダウンリストから以下を選択
第１種
第２種
第２種区域－Ａ
第２種区域－Ｂ
第２種区域－Ｃ
第３種</t>
        </r>
      </text>
    </comment>
    <comment ref="O60" authorId="1" shapeId="0" xr:uid="{720C9A08-5985-4EE3-9AA6-7D5389828FFA}">
      <text>
        <r>
          <rPr>
            <b/>
            <sz val="9"/>
            <color indexed="81"/>
            <rFont val="MS P ゴシック"/>
            <charset val="128"/>
          </rPr>
          <t>2022/4/1　のように入力して下さい
和暦表記になります</t>
        </r>
      </text>
    </comment>
    <comment ref="E66" authorId="1" shapeId="0" xr:uid="{BAB62753-AE75-4677-AA97-D29C6ED954A6}">
      <text>
        <r>
          <rPr>
            <b/>
            <sz val="9"/>
            <color indexed="81"/>
            <rFont val="MS P ゴシック"/>
            <charset val="128"/>
          </rPr>
          <t>2022/4/1　のように入力して下さい</t>
        </r>
      </text>
    </comment>
    <comment ref="N66" authorId="1" shapeId="0" xr:uid="{6FA48245-8437-4C31-AB70-65C5440141DF}">
      <text>
        <r>
          <rPr>
            <b/>
            <sz val="9"/>
            <color indexed="81"/>
            <rFont val="MS P ゴシック"/>
            <charset val="128"/>
          </rPr>
          <t>担当課・係に誤記がある場合があります。正しい名称で記載ください。</t>
        </r>
      </text>
    </comment>
    <comment ref="X66" authorId="1" shapeId="0" xr:uid="{FD9F8AB3-7B78-46B8-9811-29E26A7B3B3F}">
      <text>
        <r>
          <rPr>
            <b/>
            <sz val="9"/>
            <color indexed="81"/>
            <rFont val="MS P ゴシック"/>
            <charset val="128"/>
          </rPr>
          <t>協議内容を完結に明記ください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ㅤ</author>
  </authors>
  <commentList>
    <comment ref="L60" authorId="0" shapeId="0" xr:uid="{00000000-0006-0000-1600-000001000000}">
      <text>
        <r>
          <rPr>
            <sz val="12"/>
            <color indexed="81"/>
            <rFont val="ＭＳ Ｐゴシック"/>
            <family val="3"/>
            <charset val="128"/>
            <scheme val="minor"/>
          </rPr>
          <t>西暦で記入してください</t>
        </r>
      </text>
    </comment>
    <comment ref="L61" authorId="0" shapeId="0" xr:uid="{00000000-0006-0000-1600-000002000000}">
      <text>
        <r>
          <rPr>
            <sz val="12"/>
            <color indexed="81"/>
            <rFont val="ＭＳ Ｐゴシック"/>
            <family val="3"/>
            <charset val="128"/>
            <scheme val="minor"/>
          </rPr>
          <t>西暦で記入してください</t>
        </r>
      </text>
    </comment>
    <comment ref="B67" authorId="0" shapeId="0" xr:uid="{00000000-0006-0000-1600-000003000000}">
      <text>
        <r>
          <rPr>
            <sz val="12"/>
            <color indexed="81"/>
            <rFont val="ＭＳ Ｐゴシック"/>
            <family val="3"/>
            <charset val="128"/>
            <scheme val="minor"/>
          </rPr>
          <t>【イ．建築主の種別】において「(４)会社」を選択した場合のみ選択記入ください</t>
        </r>
      </text>
    </comment>
    <comment ref="J72" authorId="0" shapeId="0" xr:uid="{00000000-0006-0000-1600-000004000000}">
      <text>
        <r>
          <rPr>
            <sz val="12"/>
            <color indexed="81"/>
            <rFont val="ＭＳ Ｐゴシック"/>
            <family val="3"/>
            <charset val="128"/>
            <scheme val="minor"/>
          </rPr>
          <t>都道府県を選択してください</t>
        </r>
      </text>
    </comment>
    <comment ref="B84" authorId="0" shapeId="0" xr:uid="{00000000-0006-0000-1600-000005000000}">
      <text>
        <r>
          <rPr>
            <sz val="12"/>
            <color indexed="81"/>
            <rFont val="ＭＳ Ｐゴシック"/>
            <family val="3"/>
            <charset val="128"/>
            <scheme val="minor"/>
          </rPr>
          <t>複数棟の番号を記入をする場合、3棟までは各括弧内に1, 2, 3の順に番号を記入ください。
4棟以上の記入が必要な場合、別シートの「追加記入欄」に4棟目以降を記入ください。</t>
        </r>
      </text>
    </comment>
    <comment ref="B116" authorId="0" shapeId="0" xr:uid="{00000000-0006-0000-1600-000006000000}">
      <text>
        <r>
          <rPr>
            <sz val="12"/>
            <color indexed="81"/>
            <rFont val="ＭＳ Ｐゴシック"/>
            <family val="3"/>
            <charset val="128"/>
            <scheme val="minor"/>
          </rPr>
          <t>（第二面）の【６．一の建築物ごとの内容】【イ．番号】と同じ番号を記入し、
4棟以上ある場合、別シートの「追加記入欄」に4棟目以降を記入してください</t>
        </r>
      </text>
    </comment>
    <comment ref="B128" authorId="0" shapeId="0" xr:uid="{00000000-0006-0000-1600-000007000000}">
      <text>
        <r>
          <rPr>
            <sz val="12"/>
            <color indexed="81"/>
            <rFont val="ＭＳ Ｐゴシック"/>
            <family val="3"/>
            <charset val="128"/>
            <scheme val="minor"/>
          </rPr>
          <t>（第二面）の【６．一の建築物ごとの内容】【イ．番号】と同じ番号を記入し、
4棟以上ある場合、別シートの「追加記入欄」に4棟目以降を記入してください</t>
        </r>
      </text>
    </comment>
    <comment ref="B140" authorId="0" shapeId="0" xr:uid="{00000000-0006-0000-1600-000008000000}">
      <text>
        <r>
          <rPr>
            <sz val="12"/>
            <color indexed="81"/>
            <rFont val="ＭＳ Ｐゴシック"/>
            <family val="3"/>
            <charset val="128"/>
            <scheme val="minor"/>
          </rPr>
          <t>（第二面）の【６．一の建築物ごとの内容】【イ．番号】と同じ番号を記入し、
4棟以上ある場合、別シートの「追加記入欄」に4棟目以降を記入してください</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ㅤ</author>
  </authors>
  <commentList>
    <comment ref="B10" authorId="0" shapeId="0" xr:uid="{00000000-0006-0000-1800-000001000000}">
      <text>
        <r>
          <rPr>
            <sz val="12"/>
            <color indexed="81"/>
            <rFont val="ＭＳ Ｐゴシック"/>
            <family val="3"/>
            <charset val="128"/>
            <scheme val="minor"/>
          </rPr>
          <t>複数棟の番号を記入をする場合、3棟までは各括弧内に1, 2, 3の順に番号を記入ください。
4棟以上の記入が必要な場合、別シートの「追加記入欄」に4棟目以降を記入ください。</t>
        </r>
      </text>
    </comment>
    <comment ref="BB10" authorId="0" shapeId="0" xr:uid="{00000000-0006-0000-1800-000002000000}">
      <text>
        <r>
          <rPr>
            <sz val="12"/>
            <color indexed="81"/>
            <rFont val="ＭＳ Ｐゴシック"/>
            <family val="3"/>
            <charset val="128"/>
            <scheme val="minor"/>
          </rPr>
          <t>複数棟の番号を記入をする場合、3棟までは各括弧内に1, 2, 3の順に番号を記入ください。
4棟以上の記入が必要な場合、別シートの「追加記入欄」に4棟目以降を記入ください。</t>
        </r>
      </text>
    </comment>
    <comment ref="DB10" authorId="0" shapeId="0" xr:uid="{00000000-0006-0000-1800-000003000000}">
      <text>
        <r>
          <rPr>
            <sz val="12"/>
            <color indexed="81"/>
            <rFont val="ＭＳ Ｐゴシック"/>
            <family val="3"/>
            <charset val="128"/>
            <scheme val="minor"/>
          </rPr>
          <t>複数棟の番号を記入をする場合、3棟までは各括弧内に1, 2, 3の順に番号を記入ください。
4棟以上の記入が必要な場合、別シートの「追加記入欄」に4棟目以降を記入ください。</t>
        </r>
      </text>
    </comment>
    <comment ref="FB10" authorId="0" shapeId="0" xr:uid="{00000000-0006-0000-1800-000004000000}">
      <text>
        <r>
          <rPr>
            <sz val="12"/>
            <color indexed="81"/>
            <rFont val="ＭＳ Ｐゴシック"/>
            <family val="3"/>
            <charset val="128"/>
            <scheme val="minor"/>
          </rPr>
          <t>複数棟の番号を記入をする場合、3棟までは各括弧内に1, 2, 3の順に番号を記入ください。
4棟以上の記入が必要な場合、別シートの「追加記入欄」に4棟目以降を記入ください。</t>
        </r>
      </text>
    </comment>
    <comment ref="B41" authorId="0" shapeId="0" xr:uid="{00000000-0006-0000-1800-000005000000}">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BB41" authorId="0" shapeId="0" xr:uid="{00000000-0006-0000-1800-000006000000}">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DB41" authorId="0" shapeId="0" xr:uid="{00000000-0006-0000-1800-000007000000}">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FB41" authorId="0" shapeId="0" xr:uid="{00000000-0006-0000-1800-000008000000}">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B53" authorId="0" shapeId="0" xr:uid="{00000000-0006-0000-1800-000009000000}">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BB53" authorId="0" shapeId="0" xr:uid="{00000000-0006-0000-1800-00000A000000}">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DB53" authorId="0" shapeId="0" xr:uid="{00000000-0006-0000-1800-00000B000000}">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FB53" authorId="0" shapeId="0" xr:uid="{00000000-0006-0000-1800-00000C000000}">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B65" authorId="0" shapeId="0" xr:uid="{00000000-0006-0000-1800-00000D000000}">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BB65" authorId="0" shapeId="0" xr:uid="{00000000-0006-0000-1800-00000E000000}">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DB65" authorId="0" shapeId="0" xr:uid="{00000000-0006-0000-1800-00000F000000}">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 ref="FB65" authorId="0" shapeId="0" xr:uid="{00000000-0006-0000-1800-000010000000}">
      <text>
        <r>
          <rPr>
            <sz val="12"/>
            <color indexed="81"/>
            <rFont val="ＭＳ Ｐゴシック"/>
            <family val="3"/>
            <charset val="128"/>
            <scheme val="minor"/>
          </rPr>
          <t>（第二面）の【６．一の建築物ごとの内容】【イ．番号】と同じ番号を記入し、
複数棟ある場合、別シートの「追加記入欄」に2棟目以降を記入してください</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Q15" authorId="0" shapeId="0" xr:uid="{00000000-0006-0000-1900-000001000000}">
      <text>
        <r>
          <rPr>
            <b/>
            <sz val="9"/>
            <color indexed="81"/>
            <rFont val="MS P ゴシック"/>
            <charset val="128"/>
          </rPr>
          <t>【出力先】
第二面
建築主
住所</t>
        </r>
        <r>
          <rPr>
            <sz val="9"/>
            <color indexed="81"/>
            <rFont val="MS P ゴシック"/>
            <charset val="128"/>
          </rPr>
          <t xml:space="preserve">
</t>
        </r>
      </text>
    </comment>
    <comment ref="Q17" authorId="0" shapeId="0" xr:uid="{00000000-0006-0000-1900-000002000000}">
      <text>
        <r>
          <rPr>
            <b/>
            <sz val="9"/>
            <color indexed="81"/>
            <rFont val="MS P ゴシック"/>
            <charset val="128"/>
          </rPr>
          <t>【出力先】
第二面
建築主
会社名＋役職＋氏名</t>
        </r>
      </text>
    </comment>
    <comment ref="Q19" authorId="0" shapeId="0" xr:uid="{00000000-0006-0000-1900-000003000000}">
      <text>
        <r>
          <rPr>
            <b/>
            <sz val="9"/>
            <color indexed="81"/>
            <rFont val="MS P ゴシック"/>
            <charset val="128"/>
          </rPr>
          <t>【出力先】
第二面
建築主2
会社名＋役職＋氏名</t>
        </r>
        <r>
          <rPr>
            <sz val="9"/>
            <color indexed="81"/>
            <rFont val="MS P ゴシック"/>
            <charset val="128"/>
          </rPr>
          <t xml:space="preserve">
</t>
        </r>
      </text>
    </comment>
    <comment ref="Q21" authorId="0" shapeId="0" xr:uid="{00000000-0006-0000-1900-000004000000}">
      <text>
        <r>
          <rPr>
            <b/>
            <sz val="9"/>
            <color indexed="81"/>
            <rFont val="MS P ゴシック"/>
            <charset val="128"/>
          </rPr>
          <t>【出力先】
第二面
建築主3
会社名＋役職＋氏名</t>
        </r>
        <r>
          <rPr>
            <sz val="9"/>
            <color indexed="81"/>
            <rFont val="MS P ゴシック"/>
            <charset val="128"/>
          </rPr>
          <t xml:space="preserve">
</t>
        </r>
      </text>
    </comment>
    <comment ref="Q23" authorId="0" shapeId="0" xr:uid="{00000000-0006-0000-1900-000005000000}">
      <text>
        <r>
          <rPr>
            <b/>
            <sz val="9"/>
            <color indexed="81"/>
            <rFont val="MS P ゴシック"/>
            <charset val="128"/>
          </rPr>
          <t>【出力先】
第二面
建築主4
会社名＋役職＋氏名</t>
        </r>
        <r>
          <rPr>
            <sz val="9"/>
            <color indexed="81"/>
            <rFont val="MS P ゴシック"/>
            <charset val="128"/>
          </rPr>
          <t xml:space="preserve">
</t>
        </r>
      </text>
    </comment>
    <comment ref="H27" authorId="0" shapeId="0" xr:uid="{00000000-0006-0000-1900-000006000000}">
      <text>
        <r>
          <rPr>
            <b/>
            <sz val="9"/>
            <color indexed="81"/>
            <rFont val="MS P ゴシック"/>
            <charset val="128"/>
          </rPr>
          <t>【出力先】
第二面
連名表示（建築主～追加4）
会社名＋役職＋氏名</t>
        </r>
      </text>
    </comment>
    <comment ref="H28" authorId="0" shapeId="0" xr:uid="{00000000-0006-0000-1900-000007000000}">
      <text>
        <r>
          <rPr>
            <b/>
            <sz val="9"/>
            <color indexed="81"/>
            <rFont val="MS P ゴシック"/>
            <charset val="128"/>
          </rPr>
          <t>【出力先】
第三面
1.地名地番</t>
        </r>
      </text>
    </comment>
    <comment ref="H29" authorId="0" shapeId="0" xr:uid="{00000000-0006-0000-1900-000008000000}">
      <text>
        <r>
          <rPr>
            <b/>
            <sz val="9"/>
            <color indexed="81"/>
            <rFont val="MS P ゴシック"/>
            <charset val="128"/>
          </rPr>
          <t>【出力先】
第三面
7.敷地面積　ホ(1)</t>
        </r>
      </text>
    </comment>
    <comment ref="H30" authorId="0" shapeId="0" xr:uid="{00000000-0006-0000-1900-000009000000}">
      <text>
        <r>
          <rPr>
            <b/>
            <sz val="9"/>
            <color indexed="81"/>
            <rFont val="MS P ゴシック"/>
            <charset val="128"/>
          </rPr>
          <t>【出力先】
第四面
4.構造</t>
        </r>
        <r>
          <rPr>
            <sz val="9"/>
            <color indexed="81"/>
            <rFont val="MS P ゴシック"/>
            <charset val="128"/>
          </rPr>
          <t xml:space="preserve">
</t>
        </r>
      </text>
    </comment>
    <comment ref="N30" authorId="0" shapeId="0" xr:uid="{00000000-0006-0000-1900-00000A000000}">
      <text>
        <r>
          <rPr>
            <b/>
            <sz val="9"/>
            <color indexed="81"/>
            <rFont val="MS P ゴシック"/>
            <charset val="128"/>
          </rPr>
          <t>【出力先】
第四面
6.階数　イ</t>
        </r>
        <r>
          <rPr>
            <sz val="9"/>
            <color indexed="81"/>
            <rFont val="MS P ゴシック"/>
            <charset val="128"/>
          </rPr>
          <t xml:space="preserve">
</t>
        </r>
      </text>
    </comment>
    <comment ref="H31" authorId="0" shapeId="0" xr:uid="{00000000-0006-0000-1900-00000B000000}">
      <text>
        <r>
          <rPr>
            <b/>
            <sz val="9"/>
            <color indexed="81"/>
            <rFont val="MS P ゴシック"/>
            <charset val="128"/>
          </rPr>
          <t>【出力先】
第三面
10.建築面積　イ申請部分</t>
        </r>
        <r>
          <rPr>
            <sz val="9"/>
            <color indexed="81"/>
            <rFont val="MS P ゴシック"/>
            <charset val="128"/>
          </rPr>
          <t xml:space="preserve">
</t>
        </r>
      </text>
    </comment>
    <comment ref="N31" authorId="0" shapeId="0" xr:uid="{00000000-0006-0000-1900-00000C000000}">
      <text>
        <r>
          <rPr>
            <b/>
            <sz val="9"/>
            <color indexed="81"/>
            <rFont val="MS P ゴシック"/>
            <charset val="128"/>
          </rPr>
          <t xml:space="preserve">【出力先】
第三面
11.延べ面積　イ申請部分
</t>
        </r>
        <r>
          <rPr>
            <sz val="9"/>
            <color indexed="81"/>
            <rFont val="MS P ゴシック"/>
            <charset val="128"/>
          </rPr>
          <t xml:space="preserve">
</t>
        </r>
      </text>
    </comment>
    <comment ref="H32" authorId="0" shapeId="0" xr:uid="{00000000-0006-0000-1900-00000D000000}">
      <text>
        <r>
          <rPr>
            <b/>
            <sz val="9"/>
            <color indexed="81"/>
            <rFont val="MS P ゴシック"/>
            <charset val="128"/>
          </rPr>
          <t>ドロップダウンリストから以下を選択
東日本大震災
令和元年台風第19号</t>
        </r>
      </text>
    </comment>
    <comment ref="H34" authorId="0" shapeId="0" xr:uid="{00000000-0006-0000-1900-00000E000000}">
      <text>
        <r>
          <rPr>
            <b/>
            <sz val="9"/>
            <color indexed="81"/>
            <rFont val="MS P ゴシック"/>
            <charset val="128"/>
          </rPr>
          <t>空欄で結構です。
窓口にて、センターで記載します。</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Q9" authorId="0" shapeId="0" xr:uid="{00000000-0006-0000-1A00-000001000000}">
      <text>
        <r>
          <rPr>
            <b/>
            <sz val="9"/>
            <color indexed="81"/>
            <rFont val="MS P ゴシック"/>
            <charset val="128"/>
          </rPr>
          <t>【出力先】
第二面
建築主
住所</t>
        </r>
        <r>
          <rPr>
            <sz val="9"/>
            <color indexed="81"/>
            <rFont val="MS P ゴシック"/>
            <charset val="128"/>
          </rPr>
          <t xml:space="preserve">
</t>
        </r>
      </text>
    </comment>
    <comment ref="Q11" authorId="0" shapeId="0" xr:uid="{00000000-0006-0000-1A00-000002000000}">
      <text>
        <r>
          <rPr>
            <b/>
            <sz val="9"/>
            <color indexed="81"/>
            <rFont val="MS P ゴシック"/>
            <charset val="128"/>
          </rPr>
          <t>【出力先】
第二面
建築主
会社名＋役職＋氏名</t>
        </r>
      </text>
    </comment>
    <comment ref="Q13" authorId="0" shapeId="0" xr:uid="{00000000-0006-0000-1A00-000003000000}">
      <text>
        <r>
          <rPr>
            <b/>
            <sz val="9"/>
            <color indexed="81"/>
            <rFont val="MS P ゴシック"/>
            <charset val="128"/>
          </rPr>
          <t>【出力先】
第二面
建築主2
会社名＋役職＋氏名</t>
        </r>
        <r>
          <rPr>
            <sz val="9"/>
            <color indexed="81"/>
            <rFont val="MS P ゴシック"/>
            <charset val="128"/>
          </rPr>
          <t xml:space="preserve">
</t>
        </r>
      </text>
    </comment>
    <comment ref="Q15" authorId="0" shapeId="0" xr:uid="{00000000-0006-0000-1A00-000004000000}">
      <text>
        <r>
          <rPr>
            <b/>
            <sz val="9"/>
            <color indexed="81"/>
            <rFont val="MS P ゴシック"/>
            <charset val="128"/>
          </rPr>
          <t>【出力先】
第二面
建築主3
会社名＋役職＋氏名</t>
        </r>
        <r>
          <rPr>
            <sz val="9"/>
            <color indexed="81"/>
            <rFont val="MS P ゴシック"/>
            <charset val="128"/>
          </rPr>
          <t xml:space="preserve">
</t>
        </r>
      </text>
    </comment>
    <comment ref="I20" authorId="0" shapeId="0" xr:uid="{00000000-0006-0000-1A00-000005000000}">
      <text>
        <r>
          <rPr>
            <sz val="9"/>
            <color indexed="81"/>
            <rFont val="MS P ゴシック"/>
            <charset val="128"/>
          </rPr>
          <t xml:space="preserve">1970/4/1
のように入力してください。
自動的に和暦表示となります。
</t>
        </r>
      </text>
    </comment>
    <comment ref="I22" authorId="0" shapeId="0" xr:uid="{00000000-0006-0000-1A00-000006000000}">
      <text>
        <r>
          <rPr>
            <sz val="9"/>
            <color indexed="81"/>
            <rFont val="MS P ゴシック"/>
            <charset val="128"/>
          </rPr>
          <t xml:space="preserve">1970/4/1
のように入力してください。
自動的に和暦表示となります。
</t>
        </r>
      </text>
    </comment>
    <comment ref="H23" authorId="0" shapeId="0" xr:uid="{00000000-0006-0000-1A00-000007000000}">
      <text>
        <r>
          <rPr>
            <b/>
            <sz val="9"/>
            <color indexed="81"/>
            <rFont val="MS P ゴシック"/>
            <charset val="128"/>
          </rPr>
          <t>【出力先】
第三面
1.地名地番</t>
        </r>
        <r>
          <rPr>
            <sz val="9"/>
            <color indexed="81"/>
            <rFont val="MS P ゴシック"/>
            <charset val="128"/>
          </rPr>
          <t xml:space="preserve">
</t>
        </r>
      </text>
    </comment>
    <comment ref="H25" authorId="0" shapeId="0" xr:uid="{00000000-0006-0000-1A00-000008000000}">
      <text>
        <r>
          <rPr>
            <b/>
            <sz val="9"/>
            <color indexed="81"/>
            <rFont val="MS P ゴシック"/>
            <charset val="128"/>
          </rPr>
          <t>【出力先】
第二面
設計者（代表）
資格</t>
        </r>
      </text>
    </comment>
    <comment ref="L25" authorId="0" shapeId="0" xr:uid="{00000000-0006-0000-1A00-000009000000}">
      <text>
        <r>
          <rPr>
            <b/>
            <sz val="9"/>
            <color indexed="81"/>
            <rFont val="MS P ゴシック"/>
            <charset val="128"/>
          </rPr>
          <t>【出力先】
第二面
設計者（代表）
資格</t>
        </r>
        <r>
          <rPr>
            <sz val="9"/>
            <color indexed="81"/>
            <rFont val="MS P ゴシック"/>
            <charset val="128"/>
          </rPr>
          <t xml:space="preserve">
</t>
        </r>
      </text>
    </comment>
    <comment ref="R25" authorId="0" shapeId="0" xr:uid="{00000000-0006-0000-1A00-00000A000000}">
      <text>
        <r>
          <rPr>
            <b/>
            <sz val="9"/>
            <color indexed="81"/>
            <rFont val="MS P ゴシック"/>
            <charset val="128"/>
          </rPr>
          <t>【出力先】
第二面
設計者（代表）
資格（番号）</t>
        </r>
      </text>
    </comment>
    <comment ref="H26" authorId="0" shapeId="0" xr:uid="{00000000-0006-0000-1A00-00000B000000}">
      <text>
        <r>
          <rPr>
            <b/>
            <sz val="9"/>
            <color indexed="81"/>
            <rFont val="MS P ゴシック"/>
            <charset val="128"/>
          </rPr>
          <t>【出力先】
第二面
設計者（代表）
氏名</t>
        </r>
        <r>
          <rPr>
            <sz val="9"/>
            <color indexed="81"/>
            <rFont val="MS P ゴシック"/>
            <charset val="128"/>
          </rPr>
          <t xml:space="preserve">
</t>
        </r>
      </text>
    </comment>
    <comment ref="H27" authorId="0" shapeId="0" xr:uid="{00000000-0006-0000-1A00-00000C000000}">
      <text>
        <r>
          <rPr>
            <b/>
            <sz val="9"/>
            <color indexed="81"/>
            <rFont val="MS P ゴシック"/>
            <charset val="128"/>
          </rPr>
          <t>【出力先】
第二面
設計者（代表）
事務所名</t>
        </r>
        <r>
          <rPr>
            <sz val="9"/>
            <color indexed="81"/>
            <rFont val="MS P ゴシック"/>
            <charset val="128"/>
          </rPr>
          <t xml:space="preserve">
</t>
        </r>
      </text>
    </comment>
    <comment ref="M27" authorId="0" shapeId="0" xr:uid="{00000000-0006-0000-1A00-00000D000000}">
      <text>
        <r>
          <rPr>
            <b/>
            <sz val="9"/>
            <color indexed="81"/>
            <rFont val="MS P ゴシック"/>
            <charset val="128"/>
          </rPr>
          <t>【出力先】
第二面
設計者（代表）
事務所名</t>
        </r>
      </text>
    </comment>
    <comment ref="S27" authorId="0" shapeId="0" xr:uid="{00000000-0006-0000-1A00-00000E000000}">
      <text>
        <r>
          <rPr>
            <b/>
            <sz val="9"/>
            <color indexed="81"/>
            <rFont val="MS P ゴシック"/>
            <charset val="128"/>
          </rPr>
          <t>【出力先】
第二面
設計者（代表）
事務所名（番号）</t>
        </r>
        <r>
          <rPr>
            <sz val="9"/>
            <color indexed="81"/>
            <rFont val="MS P ゴシック"/>
            <charset val="128"/>
          </rPr>
          <t xml:space="preserve">
</t>
        </r>
      </text>
    </comment>
    <comment ref="H28" authorId="0" shapeId="0" xr:uid="{00000000-0006-0000-1A00-00000F000000}">
      <text>
        <r>
          <rPr>
            <b/>
            <sz val="9"/>
            <color indexed="81"/>
            <rFont val="MS P ゴシック"/>
            <charset val="128"/>
          </rPr>
          <t>【出力先】
第二面
設計者（代表）
事務所名</t>
        </r>
      </text>
    </comment>
    <comment ref="H29" authorId="0" shapeId="0" xr:uid="{00000000-0006-0000-1A00-000010000000}">
      <text>
        <r>
          <rPr>
            <b/>
            <sz val="9"/>
            <color indexed="81"/>
            <rFont val="MS P ゴシック"/>
            <charset val="128"/>
          </rPr>
          <t>【出力先】
第二面
設計者（代表）
電話番号</t>
        </r>
        <r>
          <rPr>
            <sz val="9"/>
            <color indexed="81"/>
            <rFont val="MS P ゴシック"/>
            <charset val="128"/>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C4" authorId="0" shapeId="0" xr:uid="{00000000-0006-0000-1B00-000001000000}">
      <text>
        <r>
          <rPr>
            <b/>
            <sz val="9"/>
            <color indexed="81"/>
            <rFont val="MS P ゴシック"/>
            <charset val="128"/>
          </rPr>
          <t>【出力先】
第二面
設計者（代表）
氏名</t>
        </r>
        <r>
          <rPr>
            <sz val="9"/>
            <color indexed="81"/>
            <rFont val="MS P ゴシック"/>
            <charset val="128"/>
          </rPr>
          <t xml:space="preserve">
</t>
        </r>
      </text>
    </comment>
    <comment ref="Q13" authorId="0" shapeId="0" xr:uid="{00000000-0006-0000-1B00-000002000000}">
      <text>
        <r>
          <rPr>
            <b/>
            <sz val="9"/>
            <color indexed="81"/>
            <rFont val="MS P ゴシック"/>
            <charset val="128"/>
          </rPr>
          <t>【出力先】
第二面
建築主
住所</t>
        </r>
        <r>
          <rPr>
            <sz val="9"/>
            <color indexed="81"/>
            <rFont val="MS P ゴシック"/>
            <charset val="128"/>
          </rPr>
          <t xml:space="preserve">
</t>
        </r>
      </text>
    </comment>
    <comment ref="Q15" authorId="0" shapeId="0" xr:uid="{00000000-0006-0000-1B00-000003000000}">
      <text>
        <r>
          <rPr>
            <b/>
            <sz val="9"/>
            <color indexed="81"/>
            <rFont val="MS P ゴシック"/>
            <charset val="128"/>
          </rPr>
          <t>【出力先】
第二面
建築主
会社名＋役職＋氏名</t>
        </r>
      </text>
    </comment>
    <comment ref="Q17" authorId="0" shapeId="0" xr:uid="{00000000-0006-0000-1B00-000004000000}">
      <text>
        <r>
          <rPr>
            <b/>
            <sz val="9"/>
            <color indexed="81"/>
            <rFont val="MS P ゴシック"/>
            <charset val="128"/>
          </rPr>
          <t>【出力先】
第二面
建築主2
会社名＋役職＋氏名</t>
        </r>
        <r>
          <rPr>
            <sz val="9"/>
            <color indexed="81"/>
            <rFont val="MS P ゴシック"/>
            <charset val="128"/>
          </rPr>
          <t xml:space="preserve">
</t>
        </r>
      </text>
    </comment>
    <comment ref="Q19" authorId="0" shapeId="0" xr:uid="{00000000-0006-0000-1B00-000005000000}">
      <text>
        <r>
          <rPr>
            <b/>
            <sz val="9"/>
            <color indexed="81"/>
            <rFont val="MS P ゴシック"/>
            <charset val="128"/>
          </rPr>
          <t>【出力先】
第二面
建築主3
会社名＋役職＋氏名</t>
        </r>
        <r>
          <rPr>
            <sz val="9"/>
            <color indexed="81"/>
            <rFont val="MS P ゴシック"/>
            <charset val="128"/>
          </rPr>
          <t xml:space="preserve">
</t>
        </r>
      </text>
    </comment>
    <comment ref="Q21" authorId="0" shapeId="0" xr:uid="{00000000-0006-0000-1B00-000006000000}">
      <text>
        <r>
          <rPr>
            <b/>
            <sz val="9"/>
            <color indexed="81"/>
            <rFont val="MS P ゴシック"/>
            <charset val="128"/>
          </rPr>
          <t>【出力先】
第二面
建築主
電話番号</t>
        </r>
      </text>
    </comment>
    <comment ref="H23" authorId="0" shapeId="0" xr:uid="{00000000-0006-0000-1B00-000007000000}">
      <text>
        <r>
          <rPr>
            <b/>
            <sz val="9"/>
            <color indexed="81"/>
            <rFont val="MS P ゴシック"/>
            <charset val="128"/>
          </rPr>
          <t>【出力先】
第二面
代理者
氏名</t>
        </r>
        <r>
          <rPr>
            <sz val="9"/>
            <color indexed="81"/>
            <rFont val="MS P ゴシック"/>
            <charset val="128"/>
          </rPr>
          <t xml:space="preserve">
</t>
        </r>
      </text>
    </comment>
    <comment ref="H24" authorId="0" shapeId="0" xr:uid="{00000000-0006-0000-1B00-000008000000}">
      <text>
        <r>
          <rPr>
            <b/>
            <sz val="9"/>
            <color indexed="81"/>
            <rFont val="MS P ゴシック"/>
            <charset val="128"/>
          </rPr>
          <t>【出力先】
第二面
代理者
所在地</t>
        </r>
        <r>
          <rPr>
            <sz val="9"/>
            <color indexed="81"/>
            <rFont val="MS P ゴシック"/>
            <charset val="128"/>
          </rPr>
          <t xml:space="preserve">
</t>
        </r>
      </text>
    </comment>
    <comment ref="H25" authorId="0" shapeId="0" xr:uid="{00000000-0006-0000-1B00-000009000000}">
      <text>
        <r>
          <rPr>
            <b/>
            <sz val="9"/>
            <color indexed="81"/>
            <rFont val="MS P ゴシック"/>
            <charset val="128"/>
          </rPr>
          <t>【出力先】
第二面
代理者
電話番号</t>
        </r>
        <r>
          <rPr>
            <sz val="9"/>
            <color indexed="81"/>
            <rFont val="MS P ゴシック"/>
            <charset val="128"/>
          </rPr>
          <t xml:space="preserve">
</t>
        </r>
      </text>
    </comment>
    <comment ref="H26" authorId="0" shapeId="0" xr:uid="{00000000-0006-0000-1B00-00000A000000}">
      <text>
        <r>
          <rPr>
            <b/>
            <sz val="9"/>
            <color indexed="81"/>
            <rFont val="MS P ゴシック"/>
            <charset val="128"/>
          </rPr>
          <t>【出力先】
第二面
設計者（代表）
資格</t>
        </r>
      </text>
    </comment>
    <comment ref="L26" authorId="0" shapeId="0" xr:uid="{00000000-0006-0000-1B00-00000B000000}">
      <text>
        <r>
          <rPr>
            <b/>
            <sz val="9"/>
            <color indexed="81"/>
            <rFont val="MS P ゴシック"/>
            <charset val="128"/>
          </rPr>
          <t>【出力先】
第二面
設計者（代表）
資格</t>
        </r>
        <r>
          <rPr>
            <sz val="9"/>
            <color indexed="81"/>
            <rFont val="MS P ゴシック"/>
            <charset val="128"/>
          </rPr>
          <t xml:space="preserve">
</t>
        </r>
      </text>
    </comment>
    <comment ref="R26" authorId="0" shapeId="0" xr:uid="{00000000-0006-0000-1B00-00000C000000}">
      <text>
        <r>
          <rPr>
            <b/>
            <sz val="9"/>
            <color indexed="81"/>
            <rFont val="MS P ゴシック"/>
            <charset val="128"/>
          </rPr>
          <t>【出力先】
第二面
設計者（代表）
資格（番号）</t>
        </r>
      </text>
    </comment>
    <comment ref="H27" authorId="0" shapeId="0" xr:uid="{00000000-0006-0000-1B00-00000D000000}">
      <text>
        <r>
          <rPr>
            <b/>
            <sz val="9"/>
            <color indexed="81"/>
            <rFont val="MS P ゴシック"/>
            <charset val="128"/>
          </rPr>
          <t>【出力先】
第二面
設計者（代表）
氏名</t>
        </r>
        <r>
          <rPr>
            <sz val="9"/>
            <color indexed="81"/>
            <rFont val="MS P ゴシック"/>
            <charset val="128"/>
          </rPr>
          <t xml:space="preserve">
</t>
        </r>
      </text>
    </comment>
    <comment ref="H28" authorId="0" shapeId="0" xr:uid="{00000000-0006-0000-1B00-00000E000000}">
      <text>
        <r>
          <rPr>
            <b/>
            <sz val="9"/>
            <color indexed="81"/>
            <rFont val="MS P ゴシック"/>
            <charset val="128"/>
          </rPr>
          <t>【出力先】
第二面
設計者（代表）
事務所名</t>
        </r>
        <r>
          <rPr>
            <sz val="9"/>
            <color indexed="81"/>
            <rFont val="MS P ゴシック"/>
            <charset val="128"/>
          </rPr>
          <t xml:space="preserve">
</t>
        </r>
      </text>
    </comment>
    <comment ref="M28" authorId="0" shapeId="0" xr:uid="{00000000-0006-0000-1B00-00000F000000}">
      <text>
        <r>
          <rPr>
            <b/>
            <sz val="9"/>
            <color indexed="81"/>
            <rFont val="MS P ゴシック"/>
            <charset val="128"/>
          </rPr>
          <t>【出力先】
第二面
設計者（代表）
事務所名</t>
        </r>
      </text>
    </comment>
    <comment ref="S28" authorId="0" shapeId="0" xr:uid="{00000000-0006-0000-1B00-000010000000}">
      <text>
        <r>
          <rPr>
            <b/>
            <sz val="9"/>
            <color indexed="81"/>
            <rFont val="MS P ゴシック"/>
            <charset val="128"/>
          </rPr>
          <t>【出力先】
第二面
設計者（代表）
事務所名（番号）</t>
        </r>
        <r>
          <rPr>
            <sz val="9"/>
            <color indexed="81"/>
            <rFont val="MS P ゴシック"/>
            <charset val="128"/>
          </rPr>
          <t xml:space="preserve">
</t>
        </r>
      </text>
    </comment>
    <comment ref="H29" authorId="0" shapeId="0" xr:uid="{00000000-0006-0000-1B00-000011000000}">
      <text>
        <r>
          <rPr>
            <b/>
            <sz val="9"/>
            <color indexed="81"/>
            <rFont val="MS P ゴシック"/>
            <charset val="128"/>
          </rPr>
          <t>【出力先】
第二面
設計者（代表）
事務所名</t>
        </r>
      </text>
    </comment>
    <comment ref="H30" authorId="0" shapeId="0" xr:uid="{00000000-0006-0000-1B00-000012000000}">
      <text>
        <r>
          <rPr>
            <b/>
            <sz val="9"/>
            <color indexed="81"/>
            <rFont val="MS P ゴシック"/>
            <charset val="128"/>
          </rPr>
          <t>【出力先】
第二面
設計者（代表）
所在地</t>
        </r>
        <r>
          <rPr>
            <sz val="9"/>
            <color indexed="81"/>
            <rFont val="MS P ゴシック"/>
            <charset val="128"/>
          </rPr>
          <t xml:space="preserve">
</t>
        </r>
      </text>
    </comment>
    <comment ref="H31" authorId="0" shapeId="0" xr:uid="{00000000-0006-0000-1B00-000013000000}">
      <text>
        <r>
          <rPr>
            <b/>
            <sz val="9"/>
            <color indexed="81"/>
            <rFont val="MS P ゴシック"/>
            <charset val="128"/>
          </rPr>
          <t>【出力先】
第二面
設計者（代表）
電話番号</t>
        </r>
        <r>
          <rPr>
            <sz val="9"/>
            <color indexed="81"/>
            <rFont val="MS P ゴシック"/>
            <charset val="128"/>
          </rPr>
          <t xml:space="preserve">
</t>
        </r>
      </text>
    </comment>
    <comment ref="H32" authorId="0" shapeId="0" xr:uid="{00000000-0006-0000-1B00-000014000000}">
      <text>
        <r>
          <rPr>
            <b/>
            <sz val="9"/>
            <color indexed="81"/>
            <rFont val="MS P ゴシック"/>
            <charset val="128"/>
          </rPr>
          <t>【出力先】
第三面
1.地名地番</t>
        </r>
        <r>
          <rPr>
            <sz val="9"/>
            <color indexed="81"/>
            <rFont val="MS P ゴシック"/>
            <charset val="128"/>
          </rPr>
          <t xml:space="preserve">
</t>
        </r>
      </text>
    </comment>
    <comment ref="S34" authorId="0" shapeId="0" xr:uid="{00000000-0006-0000-1B00-000015000000}">
      <text>
        <r>
          <rPr>
            <b/>
            <sz val="9"/>
            <color indexed="81"/>
            <rFont val="MS P ゴシック"/>
            <charset val="128"/>
          </rPr>
          <t>【出力先】
第四面(棟1）
2.用途</t>
        </r>
      </text>
    </comment>
    <comment ref="H36" authorId="0" shapeId="0" xr:uid="{00000000-0006-0000-1B00-000016000000}">
      <text>
        <r>
          <rPr>
            <b/>
            <sz val="9"/>
            <color indexed="81"/>
            <rFont val="MS P ゴシック"/>
            <charset val="128"/>
          </rPr>
          <t>【出力先】
第四面
3.工事種別</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G36" authorId="0" shapeId="0" xr:uid="{00000000-0006-0000-1C00-000001000000}">
      <text>
        <r>
          <rPr>
            <b/>
            <sz val="9"/>
            <color indexed="81"/>
            <rFont val="MS P ゴシック"/>
            <charset val="128"/>
          </rPr>
          <t>【出力先】
第二面
設計者（代表）
資格</t>
        </r>
      </text>
    </comment>
    <comment ref="K36" authorId="0" shapeId="0" xr:uid="{00000000-0006-0000-1C00-000002000000}">
      <text>
        <r>
          <rPr>
            <b/>
            <sz val="9"/>
            <color indexed="81"/>
            <rFont val="MS P ゴシック"/>
            <charset val="128"/>
          </rPr>
          <t>【出力先】
第二面
設計者（代表）
資格</t>
        </r>
        <r>
          <rPr>
            <sz val="9"/>
            <color indexed="81"/>
            <rFont val="MS P ゴシック"/>
            <charset val="128"/>
          </rPr>
          <t xml:space="preserve">
</t>
        </r>
      </text>
    </comment>
    <comment ref="Q36" authorId="0" shapeId="0" xr:uid="{00000000-0006-0000-1C00-000003000000}">
      <text>
        <r>
          <rPr>
            <b/>
            <sz val="9"/>
            <color indexed="81"/>
            <rFont val="MS P ゴシック"/>
            <charset val="128"/>
          </rPr>
          <t>【出力先】
第二面
設計者（代表）
資格（番号）</t>
        </r>
      </text>
    </comment>
    <comment ref="G37" authorId="0" shapeId="0" xr:uid="{00000000-0006-0000-1C00-000004000000}">
      <text>
        <r>
          <rPr>
            <b/>
            <sz val="9"/>
            <color indexed="81"/>
            <rFont val="MS P ゴシック"/>
            <charset val="128"/>
          </rPr>
          <t>【出力先】
第二面
設計者（代表）
氏名</t>
        </r>
        <r>
          <rPr>
            <sz val="9"/>
            <color indexed="81"/>
            <rFont val="MS P ゴシック"/>
            <charset val="128"/>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A8" authorId="0" shapeId="0" xr:uid="{00000000-0006-0000-1D00-000001000000}">
      <text>
        <r>
          <rPr>
            <b/>
            <sz val="9"/>
            <color indexed="81"/>
            <rFont val="MS P ゴシック"/>
            <charset val="128"/>
          </rPr>
          <t>自動反映
「目次・入力シート」
完了検査</t>
        </r>
      </text>
    </comment>
    <comment ref="M8" authorId="0" shapeId="0" xr:uid="{00000000-0006-0000-1D00-000002000000}">
      <text>
        <r>
          <rPr>
            <b/>
            <sz val="9"/>
            <color indexed="81"/>
            <rFont val="MS P ゴシック"/>
            <charset val="128"/>
          </rPr>
          <t>自動反映
「目次・入力シート」
直前の確認番号</t>
        </r>
      </text>
    </comment>
    <comment ref="A9" authorId="0" shapeId="0" xr:uid="{00000000-0006-0000-1D00-000003000000}">
      <text>
        <r>
          <rPr>
            <b/>
            <sz val="9"/>
            <color indexed="81"/>
            <rFont val="MS P ゴシック"/>
            <charset val="128"/>
          </rPr>
          <t>自動反映
「目次・入力シート」
適合証明現場検査</t>
        </r>
        <r>
          <rPr>
            <sz val="9"/>
            <color indexed="81"/>
            <rFont val="MS P ゴシック"/>
            <charset val="128"/>
          </rPr>
          <t xml:space="preserve">
</t>
        </r>
      </text>
    </comment>
    <comment ref="E9" authorId="0" shapeId="0" xr:uid="{00000000-0006-0000-1D00-000004000000}">
      <text>
        <r>
          <rPr>
            <b/>
            <sz val="9"/>
            <color indexed="81"/>
            <rFont val="MS P ゴシック"/>
            <charset val="128"/>
          </rPr>
          <t>自動反映
「目次・入力シート」
中間or竣工</t>
        </r>
        <r>
          <rPr>
            <sz val="9"/>
            <color indexed="81"/>
            <rFont val="MS P ゴシック"/>
            <charset val="128"/>
          </rPr>
          <t xml:space="preserve">
</t>
        </r>
      </text>
    </comment>
    <comment ref="G9" authorId="0" shapeId="0" xr:uid="{00000000-0006-0000-1D00-000005000000}">
      <text>
        <r>
          <rPr>
            <b/>
            <sz val="9"/>
            <color indexed="81"/>
            <rFont val="MS P ゴシック"/>
            <charset val="128"/>
          </rPr>
          <t>自動反映
「目次・入力シート」
中間or竣工</t>
        </r>
      </text>
    </comment>
    <comment ref="M9" authorId="0" shapeId="0" xr:uid="{00000000-0006-0000-1D00-000006000000}">
      <text>
        <r>
          <rPr>
            <b/>
            <sz val="9"/>
            <color indexed="81"/>
            <rFont val="MS P ゴシック"/>
            <charset val="128"/>
          </rPr>
          <t>自動反映
「目次・入力シート」
設計合格番号</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D28" authorId="0" shapeId="0" xr:uid="{00000000-0006-0000-1E00-000001000000}">
      <text>
        <r>
          <rPr>
            <b/>
            <sz val="9"/>
            <color indexed="81"/>
            <rFont val="MS P ゴシック"/>
            <charset val="128"/>
          </rPr>
          <t>【出力先】
第二面
連名表示（建築主～建築主4）
会社名＋役職＋氏名</t>
        </r>
        <r>
          <rPr>
            <sz val="9"/>
            <color indexed="81"/>
            <rFont val="MS P ゴシック"/>
            <charset val="128"/>
          </rPr>
          <t xml:space="preserve">
</t>
        </r>
      </text>
    </comment>
    <comment ref="D29" authorId="0" shapeId="0" xr:uid="{00000000-0006-0000-1E00-000002000000}">
      <text>
        <r>
          <rPr>
            <b/>
            <sz val="9"/>
            <color indexed="81"/>
            <rFont val="MS P ゴシック"/>
            <charset val="128"/>
          </rPr>
          <t xml:space="preserve">【出力先】
第三面
地番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B23" authorId="0" shapeId="0" xr:uid="{00000000-0006-0000-1F00-000001000000}">
      <text>
        <r>
          <rPr>
            <b/>
            <sz val="9"/>
            <color indexed="81"/>
            <rFont val="MS P ゴシック"/>
            <charset val="128"/>
          </rPr>
          <t>自動反映
「目次・入力シート」
完了検査</t>
        </r>
      </text>
    </comment>
    <comment ref="N23" authorId="0" shapeId="0" xr:uid="{00000000-0006-0000-1F00-000002000000}">
      <text>
        <r>
          <rPr>
            <b/>
            <sz val="9"/>
            <color indexed="81"/>
            <rFont val="MS P ゴシック"/>
            <charset val="128"/>
          </rPr>
          <t>自動反映
「目次・入力シート」
直前の確認番号</t>
        </r>
      </text>
    </comment>
    <comment ref="B24" authorId="0" shapeId="0" xr:uid="{00000000-0006-0000-1F00-000003000000}">
      <text>
        <r>
          <rPr>
            <b/>
            <sz val="9"/>
            <color indexed="81"/>
            <rFont val="MS P ゴシック"/>
            <charset val="128"/>
          </rPr>
          <t>自動反映
「目次・入力シート」
適合証明現場検査</t>
        </r>
        <r>
          <rPr>
            <sz val="9"/>
            <color indexed="81"/>
            <rFont val="MS P ゴシック"/>
            <charset val="128"/>
          </rPr>
          <t xml:space="preserve">
</t>
        </r>
      </text>
    </comment>
    <comment ref="F24" authorId="0" shapeId="0" xr:uid="{00000000-0006-0000-1F00-000004000000}">
      <text>
        <r>
          <rPr>
            <b/>
            <sz val="9"/>
            <color indexed="81"/>
            <rFont val="MS P ゴシック"/>
            <charset val="128"/>
          </rPr>
          <t>自動反映
「目次・入力シート」
中間or竣工</t>
        </r>
        <r>
          <rPr>
            <sz val="9"/>
            <color indexed="81"/>
            <rFont val="MS P ゴシック"/>
            <charset val="128"/>
          </rPr>
          <t xml:space="preserve">
</t>
        </r>
      </text>
    </comment>
    <comment ref="H24" authorId="0" shapeId="0" xr:uid="{00000000-0006-0000-1F00-000005000000}">
      <text>
        <r>
          <rPr>
            <b/>
            <sz val="9"/>
            <color indexed="81"/>
            <rFont val="MS P ゴシック"/>
            <charset val="128"/>
          </rPr>
          <t>自動反映
「目次・入力シート」
中間or竣工</t>
        </r>
      </text>
    </comment>
    <comment ref="N24" authorId="0" shapeId="0" xr:uid="{00000000-0006-0000-1F00-000006000000}">
      <text>
        <r>
          <rPr>
            <b/>
            <sz val="9"/>
            <color indexed="81"/>
            <rFont val="MS P ゴシック"/>
            <charset val="128"/>
          </rPr>
          <t>自動反映
「目次・入力シート」
設計合格番号</t>
        </r>
      </text>
    </comment>
    <comment ref="B25" authorId="0" shapeId="0" xr:uid="{00000000-0006-0000-1F00-000007000000}">
      <text>
        <r>
          <rPr>
            <b/>
            <sz val="9"/>
            <color indexed="81"/>
            <rFont val="MS P ゴシック"/>
            <charset val="128"/>
          </rPr>
          <t>自動反映
「目次・入力シート」
災害復興</t>
        </r>
        <r>
          <rPr>
            <sz val="9"/>
            <color indexed="81"/>
            <rFont val="MS P ゴシック"/>
            <charset val="128"/>
          </rPr>
          <t xml:space="preserve">
</t>
        </r>
      </text>
    </comment>
    <comment ref="D26" authorId="0" shapeId="0" xr:uid="{00000000-0006-0000-1F00-000008000000}">
      <text>
        <r>
          <rPr>
            <b/>
            <sz val="9"/>
            <color indexed="81"/>
            <rFont val="MS P ゴシック"/>
            <charset val="128"/>
          </rPr>
          <t>【出力先】
第二面
連名表示（建築主～建築主4）
会社名＋役職＋氏名</t>
        </r>
        <r>
          <rPr>
            <sz val="9"/>
            <color indexed="81"/>
            <rFont val="MS P ゴシック"/>
            <charset val="128"/>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Q22" authorId="0" shapeId="0" xr:uid="{00000000-0006-0000-2000-000001000000}">
      <text>
        <r>
          <rPr>
            <b/>
            <sz val="9"/>
            <color indexed="81"/>
            <rFont val="MS P ゴシック"/>
            <charset val="128"/>
          </rPr>
          <t>【出力先】
第二面
建築主
会社名＋役職＋氏名</t>
        </r>
      </text>
    </comment>
    <comment ref="Q24" authorId="0" shapeId="0" xr:uid="{00000000-0006-0000-2000-000002000000}">
      <text>
        <r>
          <rPr>
            <b/>
            <sz val="9"/>
            <color indexed="81"/>
            <rFont val="MS P ゴシック"/>
            <charset val="128"/>
          </rPr>
          <t>【出力先】
第二面
建築主（追加１）
会社名＋役職＋氏名</t>
        </r>
        <r>
          <rPr>
            <sz val="9"/>
            <color indexed="81"/>
            <rFont val="MS P ゴシック"/>
            <charset val="128"/>
          </rPr>
          <t xml:space="preserve">
</t>
        </r>
      </text>
    </comment>
    <comment ref="Q26" authorId="0" shapeId="0" xr:uid="{00000000-0006-0000-2000-000003000000}">
      <text>
        <r>
          <rPr>
            <b/>
            <sz val="9"/>
            <color indexed="81"/>
            <rFont val="MS P ゴシック"/>
            <charset val="128"/>
          </rPr>
          <t>【出力先】
第二面
建築主（追加２）
会社名＋役職＋氏名</t>
        </r>
        <r>
          <rPr>
            <sz val="9"/>
            <color indexed="81"/>
            <rFont val="MS P ゴシック"/>
            <charset val="128"/>
          </rPr>
          <t xml:space="preserve">
</t>
        </r>
      </text>
    </comment>
    <comment ref="Q31" authorId="0" shapeId="0" xr:uid="{00000000-0006-0000-2000-000004000000}">
      <text>
        <r>
          <rPr>
            <b/>
            <sz val="9"/>
            <color indexed="81"/>
            <rFont val="MS P ゴシック"/>
            <charset val="128"/>
          </rPr>
          <t>【出力先】
第二面
工事監理者（代表）
氏名</t>
        </r>
        <r>
          <rPr>
            <sz val="9"/>
            <color indexed="81"/>
            <rFont val="MS P ゴシック"/>
            <charset val="128"/>
          </rPr>
          <t xml:space="preserve">
</t>
        </r>
      </text>
    </comment>
    <comment ref="G50" authorId="0" shapeId="0" xr:uid="{00000000-0006-0000-2000-000005000000}">
      <text>
        <r>
          <rPr>
            <b/>
            <sz val="9"/>
            <color indexed="81"/>
            <rFont val="MS P ゴシック"/>
            <charset val="128"/>
          </rPr>
          <t xml:space="preserve">【出力先】
第二面
建築主
フリガナ
</t>
        </r>
        <r>
          <rPr>
            <sz val="9"/>
            <color indexed="81"/>
            <rFont val="MS P ゴシック"/>
            <charset val="128"/>
          </rPr>
          <t xml:space="preserve">
</t>
        </r>
      </text>
    </comment>
    <comment ref="G51" authorId="0" shapeId="0" xr:uid="{00000000-0006-0000-2000-000006000000}">
      <text>
        <r>
          <rPr>
            <b/>
            <sz val="9"/>
            <color indexed="81"/>
            <rFont val="MS P ゴシック"/>
            <charset val="128"/>
          </rPr>
          <t xml:space="preserve">【出力先】
第二面
建築主
氏名
</t>
        </r>
      </text>
    </comment>
    <comment ref="H53" authorId="0" shapeId="0" xr:uid="{00000000-0006-0000-2000-000007000000}">
      <text>
        <r>
          <rPr>
            <b/>
            <sz val="9"/>
            <color indexed="81"/>
            <rFont val="MS P ゴシック"/>
            <charset val="128"/>
          </rPr>
          <t>【出力先】
第二面
建築主
郵便番号</t>
        </r>
        <r>
          <rPr>
            <sz val="9"/>
            <color indexed="81"/>
            <rFont val="MS P ゴシック"/>
            <charset val="128"/>
          </rPr>
          <t xml:space="preserve">
</t>
        </r>
      </text>
    </comment>
    <comment ref="G54" authorId="0" shapeId="0" xr:uid="{00000000-0006-0000-2000-000008000000}">
      <text>
        <r>
          <rPr>
            <b/>
            <sz val="9"/>
            <color indexed="81"/>
            <rFont val="MS P ゴシック"/>
            <charset val="128"/>
          </rPr>
          <t>【出力先】
第二面
建築主
住所</t>
        </r>
        <r>
          <rPr>
            <sz val="9"/>
            <color indexed="81"/>
            <rFont val="MS P ゴシック"/>
            <charset val="128"/>
          </rPr>
          <t xml:space="preserve">
</t>
        </r>
      </text>
    </comment>
    <comment ref="G56" authorId="0" shapeId="0" xr:uid="{00000000-0006-0000-2000-000009000000}">
      <text>
        <r>
          <rPr>
            <b/>
            <sz val="9"/>
            <color indexed="81"/>
            <rFont val="MS P ゴシック"/>
            <charset val="128"/>
          </rPr>
          <t>【出力先】
第二面
建築主
電話番号</t>
        </r>
        <r>
          <rPr>
            <sz val="9"/>
            <color indexed="81"/>
            <rFont val="MS P ゴシック"/>
            <charset val="128"/>
          </rPr>
          <t xml:space="preserve">
</t>
        </r>
      </text>
    </comment>
    <comment ref="G59" authorId="0" shapeId="0" xr:uid="{00000000-0006-0000-2000-00000A000000}">
      <text>
        <r>
          <rPr>
            <b/>
            <sz val="9"/>
            <color indexed="81"/>
            <rFont val="MS P ゴシック"/>
            <charset val="128"/>
          </rPr>
          <t>【出力先】
第二面
代理者
資格</t>
        </r>
      </text>
    </comment>
    <comment ref="K59" authorId="0" shapeId="0" xr:uid="{00000000-0006-0000-2000-00000B000000}">
      <text>
        <r>
          <rPr>
            <b/>
            <sz val="9"/>
            <color indexed="81"/>
            <rFont val="MS P ゴシック"/>
            <charset val="128"/>
          </rPr>
          <t>【出力先】
第二面
代理者
資格</t>
        </r>
        <r>
          <rPr>
            <sz val="9"/>
            <color indexed="81"/>
            <rFont val="MS P ゴシック"/>
            <charset val="128"/>
          </rPr>
          <t xml:space="preserve">
</t>
        </r>
      </text>
    </comment>
    <comment ref="Q59" authorId="0" shapeId="0" xr:uid="{00000000-0006-0000-2000-00000C000000}">
      <text>
        <r>
          <rPr>
            <b/>
            <sz val="9"/>
            <color indexed="81"/>
            <rFont val="MS P ゴシック"/>
            <charset val="128"/>
          </rPr>
          <t>【出力先】
第二面
代理者
資格（番号）</t>
        </r>
      </text>
    </comment>
    <comment ref="G60" authorId="0" shapeId="0" xr:uid="{00000000-0006-0000-2000-00000D000000}">
      <text>
        <r>
          <rPr>
            <b/>
            <sz val="9"/>
            <color indexed="81"/>
            <rFont val="MS P ゴシック"/>
            <charset val="128"/>
          </rPr>
          <t>【出力先】
第二面
代理者
氏名</t>
        </r>
        <r>
          <rPr>
            <sz val="9"/>
            <color indexed="81"/>
            <rFont val="MS P ゴシック"/>
            <charset val="128"/>
          </rPr>
          <t xml:space="preserve">
</t>
        </r>
      </text>
    </comment>
    <comment ref="G61" authorId="0" shapeId="0" xr:uid="{00000000-0006-0000-2000-00000E000000}">
      <text>
        <r>
          <rPr>
            <b/>
            <sz val="9"/>
            <color indexed="81"/>
            <rFont val="MS P ゴシック"/>
            <charset val="128"/>
          </rPr>
          <t>【出力先】
第二面
代理者
事務所名</t>
        </r>
        <r>
          <rPr>
            <sz val="9"/>
            <color indexed="81"/>
            <rFont val="MS P ゴシック"/>
            <charset val="128"/>
          </rPr>
          <t xml:space="preserve">
</t>
        </r>
      </text>
    </comment>
    <comment ref="L61" authorId="0" shapeId="0" xr:uid="{00000000-0006-0000-2000-00000F000000}">
      <text>
        <r>
          <rPr>
            <b/>
            <sz val="9"/>
            <color indexed="81"/>
            <rFont val="MS P ゴシック"/>
            <charset val="128"/>
          </rPr>
          <t>【出力先】
第二面
代理者
事務所名</t>
        </r>
      </text>
    </comment>
    <comment ref="R61" authorId="0" shapeId="0" xr:uid="{00000000-0006-0000-2000-000010000000}">
      <text>
        <r>
          <rPr>
            <b/>
            <sz val="9"/>
            <color indexed="81"/>
            <rFont val="MS P ゴシック"/>
            <charset val="128"/>
          </rPr>
          <t>【出力先】
第二面
代理者
事務所名（番号）</t>
        </r>
        <r>
          <rPr>
            <sz val="9"/>
            <color indexed="81"/>
            <rFont val="MS P ゴシック"/>
            <charset val="128"/>
          </rPr>
          <t xml:space="preserve">
</t>
        </r>
      </text>
    </comment>
    <comment ref="G62" authorId="0" shapeId="0" xr:uid="{00000000-0006-0000-2000-000011000000}">
      <text>
        <r>
          <rPr>
            <b/>
            <sz val="9"/>
            <color indexed="81"/>
            <rFont val="MS P ゴシック"/>
            <charset val="128"/>
          </rPr>
          <t>【出力先】
第二面
代理者
事務所名</t>
        </r>
      </text>
    </comment>
    <comment ref="H63" authorId="0" shapeId="0" xr:uid="{00000000-0006-0000-2000-000012000000}">
      <text>
        <r>
          <rPr>
            <b/>
            <sz val="9"/>
            <color indexed="81"/>
            <rFont val="MS P ゴシック"/>
            <charset val="128"/>
          </rPr>
          <t>【出力先】
第二面
代理者
郵便番号</t>
        </r>
        <r>
          <rPr>
            <sz val="9"/>
            <color indexed="81"/>
            <rFont val="MS P ゴシック"/>
            <charset val="128"/>
          </rPr>
          <t xml:space="preserve">
</t>
        </r>
      </text>
    </comment>
    <comment ref="G64" authorId="0" shapeId="0" xr:uid="{00000000-0006-0000-2000-000013000000}">
      <text>
        <r>
          <rPr>
            <b/>
            <sz val="9"/>
            <color indexed="81"/>
            <rFont val="MS P ゴシック"/>
            <charset val="128"/>
          </rPr>
          <t>【出力先】
第二面
代理者
所在地</t>
        </r>
        <r>
          <rPr>
            <sz val="9"/>
            <color indexed="81"/>
            <rFont val="MS P ゴシック"/>
            <charset val="128"/>
          </rPr>
          <t xml:space="preserve">
</t>
        </r>
      </text>
    </comment>
    <comment ref="G66" authorId="0" shapeId="0" xr:uid="{00000000-0006-0000-2000-000014000000}">
      <text>
        <r>
          <rPr>
            <b/>
            <sz val="9"/>
            <color indexed="81"/>
            <rFont val="MS P ゴシック"/>
            <charset val="128"/>
          </rPr>
          <t>【出力先】
第二面
代理者
電話番号</t>
        </r>
        <r>
          <rPr>
            <sz val="9"/>
            <color indexed="81"/>
            <rFont val="MS P ゴシック"/>
            <charset val="128"/>
          </rPr>
          <t xml:space="preserve">
</t>
        </r>
      </text>
    </comment>
    <comment ref="G70" authorId="0" shapeId="0" xr:uid="{00000000-0006-0000-2000-000015000000}">
      <text>
        <r>
          <rPr>
            <b/>
            <sz val="9"/>
            <color indexed="81"/>
            <rFont val="MS P ゴシック"/>
            <charset val="128"/>
          </rPr>
          <t>【出力先】
第二面
設計者（代表）
資格</t>
        </r>
      </text>
    </comment>
    <comment ref="K70" authorId="0" shapeId="0" xr:uid="{00000000-0006-0000-2000-000016000000}">
      <text>
        <r>
          <rPr>
            <b/>
            <sz val="9"/>
            <color indexed="81"/>
            <rFont val="MS P ゴシック"/>
            <charset val="128"/>
          </rPr>
          <t>【出力先】
第二面
設計者（代表）
資格</t>
        </r>
        <r>
          <rPr>
            <sz val="9"/>
            <color indexed="81"/>
            <rFont val="MS P ゴシック"/>
            <charset val="128"/>
          </rPr>
          <t xml:space="preserve">
</t>
        </r>
      </text>
    </comment>
    <comment ref="Q70" authorId="0" shapeId="0" xr:uid="{00000000-0006-0000-2000-000017000000}">
      <text>
        <r>
          <rPr>
            <b/>
            <sz val="9"/>
            <color indexed="81"/>
            <rFont val="MS P ゴシック"/>
            <charset val="128"/>
          </rPr>
          <t>【出力先】
第二面
設計者（代表）
資格（番号）</t>
        </r>
      </text>
    </comment>
    <comment ref="G71" authorId="0" shapeId="0" xr:uid="{00000000-0006-0000-2000-000018000000}">
      <text>
        <r>
          <rPr>
            <b/>
            <sz val="9"/>
            <color indexed="81"/>
            <rFont val="MS P ゴシック"/>
            <charset val="128"/>
          </rPr>
          <t>【出力先】
第二面
設計者（代表）
氏名</t>
        </r>
        <r>
          <rPr>
            <sz val="9"/>
            <color indexed="81"/>
            <rFont val="MS P ゴシック"/>
            <charset val="128"/>
          </rPr>
          <t xml:space="preserve">
</t>
        </r>
      </text>
    </comment>
    <comment ref="G72" authorId="0" shapeId="0" xr:uid="{00000000-0006-0000-2000-000019000000}">
      <text>
        <r>
          <rPr>
            <b/>
            <sz val="9"/>
            <color indexed="81"/>
            <rFont val="MS P ゴシック"/>
            <charset val="128"/>
          </rPr>
          <t>【出力先】
第二面
設計者（代表）
事務所名</t>
        </r>
        <r>
          <rPr>
            <sz val="9"/>
            <color indexed="81"/>
            <rFont val="MS P ゴシック"/>
            <charset val="128"/>
          </rPr>
          <t xml:space="preserve">
</t>
        </r>
      </text>
    </comment>
    <comment ref="L72" authorId="0" shapeId="0" xr:uid="{00000000-0006-0000-2000-00001A000000}">
      <text>
        <r>
          <rPr>
            <b/>
            <sz val="9"/>
            <color indexed="81"/>
            <rFont val="MS P ゴシック"/>
            <charset val="128"/>
          </rPr>
          <t>【出力先】
第二面
設計者（代表）
事務所名</t>
        </r>
      </text>
    </comment>
    <comment ref="R72" authorId="0" shapeId="0" xr:uid="{00000000-0006-0000-2000-00001B000000}">
      <text>
        <r>
          <rPr>
            <b/>
            <sz val="9"/>
            <color indexed="81"/>
            <rFont val="MS P ゴシック"/>
            <charset val="128"/>
          </rPr>
          <t>【出力先】
第二面
設計者（代表）
事務所名（番号）</t>
        </r>
        <r>
          <rPr>
            <sz val="9"/>
            <color indexed="81"/>
            <rFont val="MS P ゴシック"/>
            <charset val="128"/>
          </rPr>
          <t xml:space="preserve">
</t>
        </r>
      </text>
    </comment>
    <comment ref="G73" authorId="0" shapeId="0" xr:uid="{00000000-0006-0000-2000-00001C000000}">
      <text>
        <r>
          <rPr>
            <b/>
            <sz val="9"/>
            <color indexed="81"/>
            <rFont val="MS P ゴシック"/>
            <charset val="128"/>
          </rPr>
          <t>【出力先】
第二面
設計者（代表）
事務所名</t>
        </r>
      </text>
    </comment>
    <comment ref="H74" authorId="0" shapeId="0" xr:uid="{00000000-0006-0000-2000-00001D000000}">
      <text>
        <r>
          <rPr>
            <b/>
            <sz val="9"/>
            <color indexed="81"/>
            <rFont val="MS P ゴシック"/>
            <charset val="128"/>
          </rPr>
          <t>【出力先】
第二面
設計者（代表）
郵便番号</t>
        </r>
        <r>
          <rPr>
            <sz val="9"/>
            <color indexed="81"/>
            <rFont val="MS P ゴシック"/>
            <charset val="128"/>
          </rPr>
          <t xml:space="preserve">
</t>
        </r>
      </text>
    </comment>
    <comment ref="G75" authorId="0" shapeId="0" xr:uid="{00000000-0006-0000-2000-00001E000000}">
      <text>
        <r>
          <rPr>
            <b/>
            <sz val="9"/>
            <color indexed="81"/>
            <rFont val="MS P ゴシック"/>
            <charset val="128"/>
          </rPr>
          <t>【出力先】
第二面
設計者（代表）
所在地</t>
        </r>
        <r>
          <rPr>
            <sz val="9"/>
            <color indexed="81"/>
            <rFont val="MS P ゴシック"/>
            <charset val="128"/>
          </rPr>
          <t xml:space="preserve">
</t>
        </r>
      </text>
    </comment>
    <comment ref="G77" authorId="0" shapeId="0" xr:uid="{00000000-0006-0000-2000-00001F000000}">
      <text>
        <r>
          <rPr>
            <b/>
            <sz val="9"/>
            <color indexed="81"/>
            <rFont val="MS P ゴシック"/>
            <charset val="128"/>
          </rPr>
          <t>【出力先】
第二面
設計者（代表）
電話番号</t>
        </r>
        <r>
          <rPr>
            <sz val="9"/>
            <color indexed="81"/>
            <rFont val="MS P ゴシック"/>
            <charset val="128"/>
          </rPr>
          <t xml:space="preserve">
</t>
        </r>
      </text>
    </comment>
    <comment ref="J78" authorId="0" shapeId="0" xr:uid="{00000000-0006-0000-2000-000020000000}">
      <text>
        <r>
          <rPr>
            <b/>
            <sz val="9"/>
            <color indexed="81"/>
            <rFont val="MS P ゴシック"/>
            <charset val="128"/>
          </rPr>
          <t>【出力先】
第二面
設計者（代表）
設計図書</t>
        </r>
        <r>
          <rPr>
            <sz val="9"/>
            <color indexed="81"/>
            <rFont val="MS P ゴシック"/>
            <charset val="128"/>
          </rPr>
          <t xml:space="preserve">
</t>
        </r>
      </text>
    </comment>
    <comment ref="G81" authorId="0" shapeId="0" xr:uid="{00000000-0006-0000-2000-000021000000}">
      <text>
        <r>
          <rPr>
            <b/>
            <sz val="9"/>
            <color indexed="81"/>
            <rFont val="MS P ゴシック"/>
            <charset val="128"/>
          </rPr>
          <t>【出力先】
第二面
設計者（その他1）
資格</t>
        </r>
      </text>
    </comment>
    <comment ref="K81" authorId="0" shapeId="0" xr:uid="{00000000-0006-0000-2000-000022000000}">
      <text>
        <r>
          <rPr>
            <b/>
            <sz val="9"/>
            <color indexed="81"/>
            <rFont val="MS P ゴシック"/>
            <charset val="128"/>
          </rPr>
          <t>【出力先】
第二面
設計者（その他1）
資格</t>
        </r>
        <r>
          <rPr>
            <sz val="9"/>
            <color indexed="81"/>
            <rFont val="MS P ゴシック"/>
            <charset val="128"/>
          </rPr>
          <t xml:space="preserve">
</t>
        </r>
      </text>
    </comment>
    <comment ref="Q81" authorId="0" shapeId="0" xr:uid="{00000000-0006-0000-2000-000023000000}">
      <text>
        <r>
          <rPr>
            <b/>
            <sz val="9"/>
            <color indexed="81"/>
            <rFont val="MS P ゴシック"/>
            <charset val="128"/>
          </rPr>
          <t>【出力先】
第二面
設計者（その他1）
資格（番号）</t>
        </r>
      </text>
    </comment>
    <comment ref="G82" authorId="0" shapeId="0" xr:uid="{00000000-0006-0000-2000-000024000000}">
      <text>
        <r>
          <rPr>
            <b/>
            <sz val="9"/>
            <color indexed="81"/>
            <rFont val="MS P ゴシック"/>
            <charset val="128"/>
          </rPr>
          <t>【出力先】
第二面
設計者（その他1）
氏名</t>
        </r>
        <r>
          <rPr>
            <sz val="9"/>
            <color indexed="81"/>
            <rFont val="MS P ゴシック"/>
            <charset val="128"/>
          </rPr>
          <t xml:space="preserve">
</t>
        </r>
      </text>
    </comment>
    <comment ref="G83" authorId="0" shapeId="0" xr:uid="{00000000-0006-0000-2000-000025000000}">
      <text>
        <r>
          <rPr>
            <b/>
            <sz val="9"/>
            <color indexed="81"/>
            <rFont val="MS P ゴシック"/>
            <charset val="128"/>
          </rPr>
          <t>【出力先】
第二面
設計者（その他1）
事務所名</t>
        </r>
        <r>
          <rPr>
            <sz val="9"/>
            <color indexed="81"/>
            <rFont val="MS P ゴシック"/>
            <charset val="128"/>
          </rPr>
          <t xml:space="preserve">
</t>
        </r>
      </text>
    </comment>
    <comment ref="L83" authorId="0" shapeId="0" xr:uid="{00000000-0006-0000-2000-000026000000}">
      <text>
        <r>
          <rPr>
            <b/>
            <sz val="9"/>
            <color indexed="81"/>
            <rFont val="MS P ゴシック"/>
            <charset val="128"/>
          </rPr>
          <t>【出力先】
第二面
設計者（その他1）
事務所名</t>
        </r>
      </text>
    </comment>
    <comment ref="R83" authorId="0" shapeId="0" xr:uid="{00000000-0006-0000-2000-000027000000}">
      <text>
        <r>
          <rPr>
            <b/>
            <sz val="9"/>
            <color indexed="81"/>
            <rFont val="MS P ゴシック"/>
            <charset val="128"/>
          </rPr>
          <t>【出力先】
第二面
設計者（その他1）
事務所名（番号）</t>
        </r>
        <r>
          <rPr>
            <sz val="9"/>
            <color indexed="81"/>
            <rFont val="MS P ゴシック"/>
            <charset val="128"/>
          </rPr>
          <t xml:space="preserve">
</t>
        </r>
      </text>
    </comment>
    <comment ref="G84" authorId="0" shapeId="0" xr:uid="{00000000-0006-0000-2000-000028000000}">
      <text>
        <r>
          <rPr>
            <b/>
            <sz val="9"/>
            <color indexed="81"/>
            <rFont val="MS P ゴシック"/>
            <charset val="128"/>
          </rPr>
          <t>【出力先】
第二面
設計者（その他1）
事務所名</t>
        </r>
      </text>
    </comment>
    <comment ref="H85" authorId="0" shapeId="0" xr:uid="{00000000-0006-0000-2000-000029000000}">
      <text>
        <r>
          <rPr>
            <b/>
            <sz val="9"/>
            <color indexed="81"/>
            <rFont val="MS P ゴシック"/>
            <charset val="128"/>
          </rPr>
          <t>【出力先】
第二面
設計者（その他1）
郵便番号</t>
        </r>
        <r>
          <rPr>
            <sz val="9"/>
            <color indexed="81"/>
            <rFont val="MS P ゴシック"/>
            <charset val="128"/>
          </rPr>
          <t xml:space="preserve">
</t>
        </r>
      </text>
    </comment>
    <comment ref="G86" authorId="0" shapeId="0" xr:uid="{00000000-0006-0000-2000-00002A000000}">
      <text>
        <r>
          <rPr>
            <b/>
            <sz val="9"/>
            <color indexed="81"/>
            <rFont val="MS P ゴシック"/>
            <charset val="128"/>
          </rPr>
          <t>【出力先】
第二面
設計者（その他1）
所在地</t>
        </r>
        <r>
          <rPr>
            <sz val="9"/>
            <color indexed="81"/>
            <rFont val="MS P ゴシック"/>
            <charset val="128"/>
          </rPr>
          <t xml:space="preserve">
</t>
        </r>
      </text>
    </comment>
    <comment ref="G88" authorId="0" shapeId="0" xr:uid="{00000000-0006-0000-2000-00002B000000}">
      <text>
        <r>
          <rPr>
            <b/>
            <sz val="9"/>
            <color indexed="81"/>
            <rFont val="MS P ゴシック"/>
            <charset val="128"/>
          </rPr>
          <t>【出力先】
第二面
設計者（その他1）
電話番号</t>
        </r>
        <r>
          <rPr>
            <sz val="9"/>
            <color indexed="81"/>
            <rFont val="MS P ゴシック"/>
            <charset val="128"/>
          </rPr>
          <t xml:space="preserve">
</t>
        </r>
      </text>
    </comment>
    <comment ref="J89" authorId="0" shapeId="0" xr:uid="{00000000-0006-0000-2000-00002C000000}">
      <text>
        <r>
          <rPr>
            <b/>
            <sz val="9"/>
            <color indexed="81"/>
            <rFont val="MS P ゴシック"/>
            <charset val="128"/>
          </rPr>
          <t>【出力先】
第二面
設計者（その他1）
設計図書</t>
        </r>
        <r>
          <rPr>
            <sz val="9"/>
            <color indexed="81"/>
            <rFont val="MS P ゴシック"/>
            <charset val="128"/>
          </rPr>
          <t xml:space="preserve">
</t>
        </r>
      </text>
    </comment>
    <comment ref="G91" authorId="0" shapeId="0" xr:uid="{00000000-0006-0000-2000-00002D000000}">
      <text>
        <r>
          <rPr>
            <b/>
            <sz val="9"/>
            <color indexed="81"/>
            <rFont val="MS P ゴシック"/>
            <charset val="128"/>
          </rPr>
          <t>【出力先】
第二面
設計者（その他2）
資格</t>
        </r>
      </text>
    </comment>
    <comment ref="K91" authorId="0" shapeId="0" xr:uid="{00000000-0006-0000-2000-00002E000000}">
      <text>
        <r>
          <rPr>
            <b/>
            <sz val="9"/>
            <color indexed="81"/>
            <rFont val="MS P ゴシック"/>
            <charset val="128"/>
          </rPr>
          <t>【出力先】
第二面
設計者（その他2）
資格</t>
        </r>
        <r>
          <rPr>
            <sz val="9"/>
            <color indexed="81"/>
            <rFont val="MS P ゴシック"/>
            <charset val="128"/>
          </rPr>
          <t xml:space="preserve">
</t>
        </r>
      </text>
    </comment>
    <comment ref="Q91" authorId="0" shapeId="0" xr:uid="{00000000-0006-0000-2000-00002F000000}">
      <text>
        <r>
          <rPr>
            <b/>
            <sz val="9"/>
            <color indexed="81"/>
            <rFont val="MS P ゴシック"/>
            <charset val="128"/>
          </rPr>
          <t>【出力先】
第二面
設計者（その他2）
資格（番号）</t>
        </r>
      </text>
    </comment>
    <comment ref="G92" authorId="0" shapeId="0" xr:uid="{00000000-0006-0000-2000-000030000000}">
      <text>
        <r>
          <rPr>
            <b/>
            <sz val="9"/>
            <color indexed="81"/>
            <rFont val="MS P ゴシック"/>
            <charset val="128"/>
          </rPr>
          <t>【出力先】
第二面
設計者（その他2）
氏名</t>
        </r>
        <r>
          <rPr>
            <sz val="9"/>
            <color indexed="81"/>
            <rFont val="MS P ゴシック"/>
            <charset val="128"/>
          </rPr>
          <t xml:space="preserve">
</t>
        </r>
      </text>
    </comment>
    <comment ref="G93" authorId="0" shapeId="0" xr:uid="{00000000-0006-0000-2000-000031000000}">
      <text>
        <r>
          <rPr>
            <b/>
            <sz val="9"/>
            <color indexed="81"/>
            <rFont val="MS P ゴシック"/>
            <charset val="128"/>
          </rPr>
          <t>【出力先】
第二面
設計者（その他2）
事務所名</t>
        </r>
        <r>
          <rPr>
            <sz val="9"/>
            <color indexed="81"/>
            <rFont val="MS P ゴシック"/>
            <charset val="128"/>
          </rPr>
          <t xml:space="preserve">
</t>
        </r>
      </text>
    </comment>
    <comment ref="L93" authorId="0" shapeId="0" xr:uid="{00000000-0006-0000-2000-000032000000}">
      <text>
        <r>
          <rPr>
            <b/>
            <sz val="9"/>
            <color indexed="81"/>
            <rFont val="MS P ゴシック"/>
            <charset val="128"/>
          </rPr>
          <t>【出力先】
第二面
設計者（その他2）
事務所名</t>
        </r>
      </text>
    </comment>
    <comment ref="R93" authorId="0" shapeId="0" xr:uid="{00000000-0006-0000-2000-000033000000}">
      <text>
        <r>
          <rPr>
            <b/>
            <sz val="9"/>
            <color indexed="81"/>
            <rFont val="MS P ゴシック"/>
            <charset val="128"/>
          </rPr>
          <t>【出力先】
第二面
設計者（その他2）
事務所名（番号）</t>
        </r>
        <r>
          <rPr>
            <sz val="9"/>
            <color indexed="81"/>
            <rFont val="MS P ゴシック"/>
            <charset val="128"/>
          </rPr>
          <t xml:space="preserve">
</t>
        </r>
      </text>
    </comment>
    <comment ref="G94" authorId="0" shapeId="0" xr:uid="{00000000-0006-0000-2000-000034000000}">
      <text>
        <r>
          <rPr>
            <b/>
            <sz val="9"/>
            <color indexed="81"/>
            <rFont val="MS P ゴシック"/>
            <charset val="128"/>
          </rPr>
          <t>【出力先】
第二面
設計者（その他2）
事務所名</t>
        </r>
      </text>
    </comment>
    <comment ref="H95" authorId="0" shapeId="0" xr:uid="{00000000-0006-0000-2000-000035000000}">
      <text>
        <r>
          <rPr>
            <b/>
            <sz val="9"/>
            <color indexed="81"/>
            <rFont val="MS P ゴシック"/>
            <charset val="128"/>
          </rPr>
          <t>【出力先】
第二面
設計者（その他2）
郵便番号</t>
        </r>
        <r>
          <rPr>
            <sz val="9"/>
            <color indexed="81"/>
            <rFont val="MS P ゴシック"/>
            <charset val="128"/>
          </rPr>
          <t xml:space="preserve">
</t>
        </r>
      </text>
    </comment>
    <comment ref="G96" authorId="0" shapeId="0" xr:uid="{00000000-0006-0000-2000-000036000000}">
      <text>
        <r>
          <rPr>
            <b/>
            <sz val="9"/>
            <color indexed="81"/>
            <rFont val="MS P ゴシック"/>
            <charset val="128"/>
          </rPr>
          <t>【出力先】
第二面
設計者（その他2）
所在地</t>
        </r>
        <r>
          <rPr>
            <sz val="9"/>
            <color indexed="81"/>
            <rFont val="MS P ゴシック"/>
            <charset val="128"/>
          </rPr>
          <t xml:space="preserve">
</t>
        </r>
      </text>
    </comment>
    <comment ref="G98" authorId="0" shapeId="0" xr:uid="{00000000-0006-0000-2000-000037000000}">
      <text>
        <r>
          <rPr>
            <b/>
            <sz val="9"/>
            <color indexed="81"/>
            <rFont val="MS P ゴシック"/>
            <charset val="128"/>
          </rPr>
          <t>【出力先】
第二面
設計者（その他2）
電話番号</t>
        </r>
        <r>
          <rPr>
            <sz val="9"/>
            <color indexed="81"/>
            <rFont val="MS P ゴシック"/>
            <charset val="128"/>
          </rPr>
          <t xml:space="preserve">
</t>
        </r>
      </text>
    </comment>
    <comment ref="J99" authorId="0" shapeId="0" xr:uid="{00000000-0006-0000-2000-000038000000}">
      <text>
        <r>
          <rPr>
            <b/>
            <sz val="9"/>
            <color indexed="81"/>
            <rFont val="MS P ゴシック"/>
            <charset val="128"/>
          </rPr>
          <t>【出力先】
第二面
設計者（その他2）
設計図書</t>
        </r>
        <r>
          <rPr>
            <sz val="9"/>
            <color indexed="81"/>
            <rFont val="MS P ゴシック"/>
            <charset val="128"/>
          </rPr>
          <t xml:space="preserve">
</t>
        </r>
      </text>
    </comment>
    <comment ref="G101" authorId="0" shapeId="0" xr:uid="{00000000-0006-0000-2000-000039000000}">
      <text>
        <r>
          <rPr>
            <b/>
            <sz val="9"/>
            <color indexed="81"/>
            <rFont val="MS P ゴシック"/>
            <charset val="128"/>
          </rPr>
          <t>【出力先】
第二面
設計者（その他3）
資格</t>
        </r>
      </text>
    </comment>
    <comment ref="K101" authorId="0" shapeId="0" xr:uid="{00000000-0006-0000-2000-00003A000000}">
      <text>
        <r>
          <rPr>
            <b/>
            <sz val="9"/>
            <color indexed="81"/>
            <rFont val="MS P ゴシック"/>
            <charset val="128"/>
          </rPr>
          <t>【出力先】
第二面
設計者（その他3）
資格</t>
        </r>
        <r>
          <rPr>
            <sz val="9"/>
            <color indexed="81"/>
            <rFont val="MS P ゴシック"/>
            <charset val="128"/>
          </rPr>
          <t xml:space="preserve">
</t>
        </r>
      </text>
    </comment>
    <comment ref="Q101" authorId="0" shapeId="0" xr:uid="{00000000-0006-0000-2000-00003B000000}">
      <text>
        <r>
          <rPr>
            <b/>
            <sz val="9"/>
            <color indexed="81"/>
            <rFont val="MS P ゴシック"/>
            <charset val="128"/>
          </rPr>
          <t>【出力先】
第二面
設計者（その他3）
資格（番号）</t>
        </r>
      </text>
    </comment>
    <comment ref="G102" authorId="0" shapeId="0" xr:uid="{00000000-0006-0000-2000-00003C000000}">
      <text>
        <r>
          <rPr>
            <b/>
            <sz val="9"/>
            <color indexed="81"/>
            <rFont val="MS P ゴシック"/>
            <charset val="128"/>
          </rPr>
          <t>【出力先】
第二面
設計者（その他3）
氏名</t>
        </r>
        <r>
          <rPr>
            <sz val="9"/>
            <color indexed="81"/>
            <rFont val="MS P ゴシック"/>
            <charset val="128"/>
          </rPr>
          <t xml:space="preserve">
</t>
        </r>
      </text>
    </comment>
    <comment ref="G103" authorId="0" shapeId="0" xr:uid="{00000000-0006-0000-2000-00003D000000}">
      <text>
        <r>
          <rPr>
            <b/>
            <sz val="9"/>
            <color indexed="81"/>
            <rFont val="MS P ゴシック"/>
            <charset val="128"/>
          </rPr>
          <t>【出力先】
第二面
設計者（その他3）
事務所名</t>
        </r>
        <r>
          <rPr>
            <sz val="9"/>
            <color indexed="81"/>
            <rFont val="MS P ゴシック"/>
            <charset val="128"/>
          </rPr>
          <t xml:space="preserve">
</t>
        </r>
      </text>
    </comment>
    <comment ref="L103" authorId="0" shapeId="0" xr:uid="{00000000-0006-0000-2000-00003E000000}">
      <text>
        <r>
          <rPr>
            <b/>
            <sz val="9"/>
            <color indexed="81"/>
            <rFont val="MS P ゴシック"/>
            <charset val="128"/>
          </rPr>
          <t>【出力先】
第二面
設計者（その他3）
事務所名</t>
        </r>
      </text>
    </comment>
    <comment ref="R103" authorId="0" shapeId="0" xr:uid="{00000000-0006-0000-2000-00003F000000}">
      <text>
        <r>
          <rPr>
            <b/>
            <sz val="9"/>
            <color indexed="81"/>
            <rFont val="MS P ゴシック"/>
            <charset val="128"/>
          </rPr>
          <t>【出力先】
第二面
設計者（その他3）
事務所名（番号）</t>
        </r>
        <r>
          <rPr>
            <sz val="9"/>
            <color indexed="81"/>
            <rFont val="MS P ゴシック"/>
            <charset val="128"/>
          </rPr>
          <t xml:space="preserve">
</t>
        </r>
      </text>
    </comment>
    <comment ref="G104" authorId="0" shapeId="0" xr:uid="{00000000-0006-0000-2000-000040000000}">
      <text>
        <r>
          <rPr>
            <b/>
            <sz val="9"/>
            <color indexed="81"/>
            <rFont val="MS P ゴシック"/>
            <charset val="128"/>
          </rPr>
          <t>【出力先】
第二面
設計者（その他2）
事務所名</t>
        </r>
      </text>
    </comment>
    <comment ref="H105" authorId="0" shapeId="0" xr:uid="{00000000-0006-0000-2000-000041000000}">
      <text>
        <r>
          <rPr>
            <b/>
            <sz val="9"/>
            <color indexed="81"/>
            <rFont val="MS P ゴシック"/>
            <charset val="128"/>
          </rPr>
          <t>【出力先】
第二面
設計者（その他3）
郵便番号</t>
        </r>
        <r>
          <rPr>
            <sz val="9"/>
            <color indexed="81"/>
            <rFont val="MS P ゴシック"/>
            <charset val="128"/>
          </rPr>
          <t xml:space="preserve">
</t>
        </r>
      </text>
    </comment>
    <comment ref="G106" authorId="0" shapeId="0" xr:uid="{00000000-0006-0000-2000-000042000000}">
      <text>
        <r>
          <rPr>
            <b/>
            <sz val="9"/>
            <color indexed="81"/>
            <rFont val="MS P ゴシック"/>
            <charset val="128"/>
          </rPr>
          <t>【出力先】
第二面
設計者（その他3）
所在地</t>
        </r>
        <r>
          <rPr>
            <sz val="9"/>
            <color indexed="81"/>
            <rFont val="MS P ゴシック"/>
            <charset val="128"/>
          </rPr>
          <t xml:space="preserve">
</t>
        </r>
      </text>
    </comment>
    <comment ref="G108" authorId="0" shapeId="0" xr:uid="{00000000-0006-0000-2000-000043000000}">
      <text>
        <r>
          <rPr>
            <b/>
            <sz val="9"/>
            <color indexed="81"/>
            <rFont val="MS P ゴシック"/>
            <charset val="128"/>
          </rPr>
          <t>【出力先】
第二面
設計者（その他3）
電話番号</t>
        </r>
        <r>
          <rPr>
            <sz val="9"/>
            <color indexed="81"/>
            <rFont val="MS P ゴシック"/>
            <charset val="128"/>
          </rPr>
          <t xml:space="preserve">
</t>
        </r>
      </text>
    </comment>
    <comment ref="J109" authorId="0" shapeId="0" xr:uid="{00000000-0006-0000-2000-000044000000}">
      <text>
        <r>
          <rPr>
            <b/>
            <sz val="9"/>
            <color indexed="81"/>
            <rFont val="MS P ゴシック"/>
            <charset val="128"/>
          </rPr>
          <t>【出力先】
第二面
設計者（その他3）
設計図書</t>
        </r>
        <r>
          <rPr>
            <sz val="9"/>
            <color indexed="81"/>
            <rFont val="MS P ゴシック"/>
            <charset val="128"/>
          </rPr>
          <t xml:space="preserve">
</t>
        </r>
      </text>
    </comment>
    <comment ref="G113" authorId="0" shapeId="0" xr:uid="{00000000-0006-0000-2000-000045000000}">
      <text>
        <r>
          <rPr>
            <b/>
            <sz val="9"/>
            <color indexed="81"/>
            <rFont val="MS P ゴシック"/>
            <charset val="128"/>
          </rPr>
          <t>【出力先】
第二面
工事監理者（代表）
資格</t>
        </r>
      </text>
    </comment>
    <comment ref="K113" authorId="0" shapeId="0" xr:uid="{00000000-0006-0000-2000-000046000000}">
      <text>
        <r>
          <rPr>
            <b/>
            <sz val="9"/>
            <color indexed="81"/>
            <rFont val="MS P ゴシック"/>
            <charset val="128"/>
          </rPr>
          <t>【出力先】
第二面
工事監理者（代表）
資格</t>
        </r>
        <r>
          <rPr>
            <sz val="9"/>
            <color indexed="81"/>
            <rFont val="MS P ゴシック"/>
            <charset val="128"/>
          </rPr>
          <t xml:space="preserve">
</t>
        </r>
      </text>
    </comment>
    <comment ref="Q113" authorId="0" shapeId="0" xr:uid="{00000000-0006-0000-2000-000047000000}">
      <text>
        <r>
          <rPr>
            <b/>
            <sz val="9"/>
            <color indexed="81"/>
            <rFont val="MS P ゴシック"/>
            <charset val="128"/>
          </rPr>
          <t>【出力先】
第二面
工事監理者（代表）
資格（番号）</t>
        </r>
      </text>
    </comment>
    <comment ref="G114" authorId="0" shapeId="0" xr:uid="{00000000-0006-0000-2000-000048000000}">
      <text>
        <r>
          <rPr>
            <b/>
            <sz val="9"/>
            <color indexed="81"/>
            <rFont val="MS P ゴシック"/>
            <charset val="128"/>
          </rPr>
          <t>【出力先】
第二面
工事監理者（代表）
氏名</t>
        </r>
        <r>
          <rPr>
            <sz val="9"/>
            <color indexed="81"/>
            <rFont val="MS P ゴシック"/>
            <charset val="128"/>
          </rPr>
          <t xml:space="preserve">
</t>
        </r>
      </text>
    </comment>
    <comment ref="G115" authorId="0" shapeId="0" xr:uid="{00000000-0006-0000-2000-000049000000}">
      <text>
        <r>
          <rPr>
            <b/>
            <sz val="9"/>
            <color indexed="81"/>
            <rFont val="MS P ゴシック"/>
            <charset val="128"/>
          </rPr>
          <t>【出力先】
第二面
工事監理者（代表）
事務所名</t>
        </r>
        <r>
          <rPr>
            <sz val="9"/>
            <color indexed="81"/>
            <rFont val="MS P ゴシック"/>
            <charset val="128"/>
          </rPr>
          <t xml:space="preserve">
</t>
        </r>
      </text>
    </comment>
    <comment ref="L115" authorId="0" shapeId="0" xr:uid="{00000000-0006-0000-2000-00004A000000}">
      <text>
        <r>
          <rPr>
            <b/>
            <sz val="9"/>
            <color indexed="81"/>
            <rFont val="MS P ゴシック"/>
            <charset val="128"/>
          </rPr>
          <t>【出力先】
第二面
工事監理者（代表）
事務所名</t>
        </r>
      </text>
    </comment>
    <comment ref="R115" authorId="0" shapeId="0" xr:uid="{00000000-0006-0000-2000-00004B000000}">
      <text>
        <r>
          <rPr>
            <b/>
            <sz val="9"/>
            <color indexed="81"/>
            <rFont val="MS P ゴシック"/>
            <charset val="128"/>
          </rPr>
          <t>【出力先】
第二面
工事監理者（代表）
事務所名（番号）</t>
        </r>
        <r>
          <rPr>
            <sz val="9"/>
            <color indexed="81"/>
            <rFont val="MS P ゴシック"/>
            <charset val="128"/>
          </rPr>
          <t xml:space="preserve">
</t>
        </r>
      </text>
    </comment>
    <comment ref="G116" authorId="0" shapeId="0" xr:uid="{00000000-0006-0000-2000-00004C000000}">
      <text>
        <r>
          <rPr>
            <b/>
            <sz val="9"/>
            <color indexed="81"/>
            <rFont val="MS P ゴシック"/>
            <charset val="128"/>
          </rPr>
          <t>【出力先】
第二面
工事監理者（代表）
事務所名</t>
        </r>
      </text>
    </comment>
    <comment ref="H117" authorId="0" shapeId="0" xr:uid="{00000000-0006-0000-2000-00004D000000}">
      <text>
        <r>
          <rPr>
            <b/>
            <sz val="9"/>
            <color indexed="81"/>
            <rFont val="MS P ゴシック"/>
            <charset val="128"/>
          </rPr>
          <t>【出力先】
第二面
設計者（代表）
郵便番号</t>
        </r>
        <r>
          <rPr>
            <sz val="9"/>
            <color indexed="81"/>
            <rFont val="MS P ゴシック"/>
            <charset val="128"/>
          </rPr>
          <t xml:space="preserve">
</t>
        </r>
      </text>
    </comment>
    <comment ref="G118" authorId="0" shapeId="0" xr:uid="{00000000-0006-0000-2000-00004E000000}">
      <text>
        <r>
          <rPr>
            <b/>
            <sz val="9"/>
            <color indexed="81"/>
            <rFont val="MS P ゴシック"/>
            <charset val="128"/>
          </rPr>
          <t>【出力先】
第二面
工事監理者（代表）
所在地</t>
        </r>
        <r>
          <rPr>
            <sz val="9"/>
            <color indexed="81"/>
            <rFont val="MS P ゴシック"/>
            <charset val="128"/>
          </rPr>
          <t xml:space="preserve">
</t>
        </r>
      </text>
    </comment>
    <comment ref="G120" authorId="0" shapeId="0" xr:uid="{00000000-0006-0000-2000-00004F000000}">
      <text>
        <r>
          <rPr>
            <b/>
            <sz val="9"/>
            <color indexed="81"/>
            <rFont val="MS P ゴシック"/>
            <charset val="128"/>
          </rPr>
          <t>【出力先】
第二面
工事監理者（代表）
電話番号</t>
        </r>
        <r>
          <rPr>
            <sz val="9"/>
            <color indexed="81"/>
            <rFont val="MS P ゴシック"/>
            <charset val="128"/>
          </rPr>
          <t xml:space="preserve">
</t>
        </r>
      </text>
    </comment>
    <comment ref="J121" authorId="0" shapeId="0" xr:uid="{00000000-0006-0000-2000-000050000000}">
      <text>
        <r>
          <rPr>
            <b/>
            <sz val="9"/>
            <color indexed="81"/>
            <rFont val="MS P ゴシック"/>
            <charset val="128"/>
          </rPr>
          <t>【出力先】
第二面
工事監理者（代表）
設計図書</t>
        </r>
        <r>
          <rPr>
            <sz val="9"/>
            <color indexed="81"/>
            <rFont val="MS P ゴシック"/>
            <charset val="128"/>
          </rPr>
          <t xml:space="preserve">
</t>
        </r>
      </text>
    </comment>
    <comment ref="G124" authorId="0" shapeId="0" xr:uid="{00000000-0006-0000-2000-000051000000}">
      <text>
        <r>
          <rPr>
            <b/>
            <sz val="9"/>
            <color indexed="81"/>
            <rFont val="MS P ゴシック"/>
            <charset val="128"/>
          </rPr>
          <t>【出力先】
第二面
工事監理者（その他1）
資格</t>
        </r>
      </text>
    </comment>
    <comment ref="K124" authorId="0" shapeId="0" xr:uid="{00000000-0006-0000-2000-000052000000}">
      <text>
        <r>
          <rPr>
            <b/>
            <sz val="9"/>
            <color indexed="81"/>
            <rFont val="MS P ゴシック"/>
            <charset val="128"/>
          </rPr>
          <t>【出力先】
第二面
工事監理者（その他1）
資格</t>
        </r>
        <r>
          <rPr>
            <sz val="9"/>
            <color indexed="81"/>
            <rFont val="MS P ゴシック"/>
            <charset val="128"/>
          </rPr>
          <t xml:space="preserve">
</t>
        </r>
      </text>
    </comment>
    <comment ref="Q124" authorId="0" shapeId="0" xr:uid="{00000000-0006-0000-2000-000053000000}">
      <text>
        <r>
          <rPr>
            <b/>
            <sz val="9"/>
            <color indexed="81"/>
            <rFont val="MS P ゴシック"/>
            <charset val="128"/>
          </rPr>
          <t>【出力先】
第二面
工事監理者（その他1）
資格（番号）</t>
        </r>
      </text>
    </comment>
    <comment ref="G125" authorId="0" shapeId="0" xr:uid="{00000000-0006-0000-2000-000054000000}">
      <text>
        <r>
          <rPr>
            <b/>
            <sz val="9"/>
            <color indexed="81"/>
            <rFont val="MS P ゴシック"/>
            <charset val="128"/>
          </rPr>
          <t>【出力先】
第二面
工事監理者（その他1）
氏名</t>
        </r>
        <r>
          <rPr>
            <sz val="9"/>
            <color indexed="81"/>
            <rFont val="MS P ゴシック"/>
            <charset val="128"/>
          </rPr>
          <t xml:space="preserve">
</t>
        </r>
      </text>
    </comment>
    <comment ref="G126" authorId="0" shapeId="0" xr:uid="{00000000-0006-0000-2000-000055000000}">
      <text>
        <r>
          <rPr>
            <b/>
            <sz val="9"/>
            <color indexed="81"/>
            <rFont val="MS P ゴシック"/>
            <charset val="128"/>
          </rPr>
          <t>【出力先】
第二面
工事監理者（その他1）
事務所名</t>
        </r>
        <r>
          <rPr>
            <sz val="9"/>
            <color indexed="81"/>
            <rFont val="MS P ゴシック"/>
            <charset val="128"/>
          </rPr>
          <t xml:space="preserve">
</t>
        </r>
      </text>
    </comment>
    <comment ref="L126" authorId="0" shapeId="0" xr:uid="{00000000-0006-0000-2000-000056000000}">
      <text>
        <r>
          <rPr>
            <b/>
            <sz val="9"/>
            <color indexed="81"/>
            <rFont val="MS P ゴシック"/>
            <charset val="128"/>
          </rPr>
          <t>【出力先】
第二面
工事監理者（その他1）
事務所名</t>
        </r>
      </text>
    </comment>
    <comment ref="R126" authorId="0" shapeId="0" xr:uid="{00000000-0006-0000-2000-000057000000}">
      <text>
        <r>
          <rPr>
            <b/>
            <sz val="9"/>
            <color indexed="81"/>
            <rFont val="MS P ゴシック"/>
            <charset val="128"/>
          </rPr>
          <t>【出力先】
第二面
工事監理者（その他1）
事務所名（番号）</t>
        </r>
        <r>
          <rPr>
            <sz val="9"/>
            <color indexed="81"/>
            <rFont val="MS P ゴシック"/>
            <charset val="128"/>
          </rPr>
          <t xml:space="preserve">
</t>
        </r>
      </text>
    </comment>
    <comment ref="G127" authorId="0" shapeId="0" xr:uid="{00000000-0006-0000-2000-000058000000}">
      <text>
        <r>
          <rPr>
            <b/>
            <sz val="9"/>
            <color indexed="81"/>
            <rFont val="MS P ゴシック"/>
            <charset val="128"/>
          </rPr>
          <t>【出力先】
第二面
工事監理者（その他1）
事務所名</t>
        </r>
      </text>
    </comment>
    <comment ref="H128" authorId="0" shapeId="0" xr:uid="{00000000-0006-0000-2000-000059000000}">
      <text>
        <r>
          <rPr>
            <b/>
            <sz val="9"/>
            <color indexed="81"/>
            <rFont val="MS P ゴシック"/>
            <charset val="128"/>
          </rPr>
          <t>【出力先】
第二面
工事監理者（その他1）
郵便番号</t>
        </r>
        <r>
          <rPr>
            <sz val="9"/>
            <color indexed="81"/>
            <rFont val="MS P ゴシック"/>
            <charset val="128"/>
          </rPr>
          <t xml:space="preserve">
</t>
        </r>
      </text>
    </comment>
    <comment ref="G129" authorId="0" shapeId="0" xr:uid="{00000000-0006-0000-2000-00005A000000}">
      <text>
        <r>
          <rPr>
            <b/>
            <sz val="9"/>
            <color indexed="81"/>
            <rFont val="MS P ゴシック"/>
            <charset val="128"/>
          </rPr>
          <t>【出力先】
第二面
工事監理者（その他1）
所在地</t>
        </r>
        <r>
          <rPr>
            <sz val="9"/>
            <color indexed="81"/>
            <rFont val="MS P ゴシック"/>
            <charset val="128"/>
          </rPr>
          <t xml:space="preserve">
</t>
        </r>
      </text>
    </comment>
    <comment ref="G131" authorId="0" shapeId="0" xr:uid="{00000000-0006-0000-2000-00005B000000}">
      <text>
        <r>
          <rPr>
            <b/>
            <sz val="9"/>
            <color indexed="81"/>
            <rFont val="MS P ゴシック"/>
            <charset val="128"/>
          </rPr>
          <t>【出力先】
第二面
工事監理者（その他1）
電話番号</t>
        </r>
        <r>
          <rPr>
            <sz val="9"/>
            <color indexed="81"/>
            <rFont val="MS P ゴシック"/>
            <charset val="128"/>
          </rPr>
          <t xml:space="preserve">
</t>
        </r>
      </text>
    </comment>
    <comment ref="J132" authorId="0" shapeId="0" xr:uid="{00000000-0006-0000-2000-00005C000000}">
      <text>
        <r>
          <rPr>
            <b/>
            <sz val="9"/>
            <color indexed="81"/>
            <rFont val="MS P ゴシック"/>
            <charset val="128"/>
          </rPr>
          <t>【出力先】
第二面
工事監理者（その他1）
設計図書</t>
        </r>
        <r>
          <rPr>
            <sz val="9"/>
            <color indexed="81"/>
            <rFont val="MS P ゴシック"/>
            <charset val="128"/>
          </rPr>
          <t xml:space="preserve">
</t>
        </r>
      </text>
    </comment>
    <comment ref="G134" authorId="0" shapeId="0" xr:uid="{00000000-0006-0000-2000-00005D000000}">
      <text>
        <r>
          <rPr>
            <b/>
            <sz val="9"/>
            <color indexed="81"/>
            <rFont val="MS P ゴシック"/>
            <charset val="128"/>
          </rPr>
          <t>【出力先】
第二面
工事監理者（その他2）
資格</t>
        </r>
      </text>
    </comment>
    <comment ref="K134" authorId="0" shapeId="0" xr:uid="{00000000-0006-0000-2000-00005E000000}">
      <text>
        <r>
          <rPr>
            <b/>
            <sz val="9"/>
            <color indexed="81"/>
            <rFont val="MS P ゴシック"/>
            <charset val="128"/>
          </rPr>
          <t>【出力先】
第二面
工事監理者（その他2）
資格</t>
        </r>
        <r>
          <rPr>
            <sz val="9"/>
            <color indexed="81"/>
            <rFont val="MS P ゴシック"/>
            <charset val="128"/>
          </rPr>
          <t xml:space="preserve">
</t>
        </r>
      </text>
    </comment>
    <comment ref="Q134" authorId="0" shapeId="0" xr:uid="{00000000-0006-0000-2000-00005F000000}">
      <text>
        <r>
          <rPr>
            <b/>
            <sz val="9"/>
            <color indexed="81"/>
            <rFont val="MS P ゴシック"/>
            <charset val="128"/>
          </rPr>
          <t>【出力先】
第二面
工事監理者（その他2）
資格（番号）</t>
        </r>
      </text>
    </comment>
    <comment ref="G135" authorId="0" shapeId="0" xr:uid="{00000000-0006-0000-2000-000060000000}">
      <text>
        <r>
          <rPr>
            <b/>
            <sz val="9"/>
            <color indexed="81"/>
            <rFont val="MS P ゴシック"/>
            <charset val="128"/>
          </rPr>
          <t>【出力先】
第二面
工事監理者（その他2）
氏名</t>
        </r>
        <r>
          <rPr>
            <sz val="9"/>
            <color indexed="81"/>
            <rFont val="MS P ゴシック"/>
            <charset val="128"/>
          </rPr>
          <t xml:space="preserve">
</t>
        </r>
      </text>
    </comment>
    <comment ref="G136" authorId="0" shapeId="0" xr:uid="{00000000-0006-0000-2000-000061000000}">
      <text>
        <r>
          <rPr>
            <b/>
            <sz val="9"/>
            <color indexed="81"/>
            <rFont val="MS P ゴシック"/>
            <charset val="128"/>
          </rPr>
          <t>【出力先】
第二面
工事監理者（その他2）
事務所名</t>
        </r>
        <r>
          <rPr>
            <sz val="9"/>
            <color indexed="81"/>
            <rFont val="MS P ゴシック"/>
            <charset val="128"/>
          </rPr>
          <t xml:space="preserve">
</t>
        </r>
      </text>
    </comment>
    <comment ref="L136" authorId="0" shapeId="0" xr:uid="{00000000-0006-0000-2000-000062000000}">
      <text>
        <r>
          <rPr>
            <b/>
            <sz val="9"/>
            <color indexed="81"/>
            <rFont val="MS P ゴシック"/>
            <charset val="128"/>
          </rPr>
          <t>【出力先】
第二面
工事監理者（その他2）
事務所名</t>
        </r>
      </text>
    </comment>
    <comment ref="R136" authorId="0" shapeId="0" xr:uid="{00000000-0006-0000-2000-000063000000}">
      <text>
        <r>
          <rPr>
            <b/>
            <sz val="9"/>
            <color indexed="81"/>
            <rFont val="MS P ゴシック"/>
            <charset val="128"/>
          </rPr>
          <t>【出力先】
第二面
工事監理者（その他2）
事務所名（番号）</t>
        </r>
        <r>
          <rPr>
            <sz val="9"/>
            <color indexed="81"/>
            <rFont val="MS P ゴシック"/>
            <charset val="128"/>
          </rPr>
          <t xml:space="preserve">
</t>
        </r>
      </text>
    </comment>
    <comment ref="G137" authorId="0" shapeId="0" xr:uid="{00000000-0006-0000-2000-000064000000}">
      <text>
        <r>
          <rPr>
            <b/>
            <sz val="9"/>
            <color indexed="81"/>
            <rFont val="MS P ゴシック"/>
            <charset val="128"/>
          </rPr>
          <t>【出力先】
第二面
工事監理者（その他2）
事務所名</t>
        </r>
      </text>
    </comment>
    <comment ref="H138" authorId="0" shapeId="0" xr:uid="{00000000-0006-0000-2000-000065000000}">
      <text>
        <r>
          <rPr>
            <b/>
            <sz val="9"/>
            <color indexed="81"/>
            <rFont val="MS P ゴシック"/>
            <charset val="128"/>
          </rPr>
          <t>【出力先】
第二面
工事監理者（その他2）
郵便番号</t>
        </r>
        <r>
          <rPr>
            <sz val="9"/>
            <color indexed="81"/>
            <rFont val="MS P ゴシック"/>
            <charset val="128"/>
          </rPr>
          <t xml:space="preserve">
</t>
        </r>
      </text>
    </comment>
    <comment ref="G139" authorId="0" shapeId="0" xr:uid="{00000000-0006-0000-2000-000066000000}">
      <text>
        <r>
          <rPr>
            <b/>
            <sz val="9"/>
            <color indexed="81"/>
            <rFont val="MS P ゴシック"/>
            <charset val="128"/>
          </rPr>
          <t>【出力先】
第二面
工事監理者（その他1）
所在地</t>
        </r>
        <r>
          <rPr>
            <sz val="9"/>
            <color indexed="81"/>
            <rFont val="MS P ゴシック"/>
            <charset val="128"/>
          </rPr>
          <t xml:space="preserve">
</t>
        </r>
      </text>
    </comment>
    <comment ref="G141" authorId="0" shapeId="0" xr:uid="{00000000-0006-0000-2000-000067000000}">
      <text>
        <r>
          <rPr>
            <b/>
            <sz val="9"/>
            <color indexed="81"/>
            <rFont val="MS P ゴシック"/>
            <charset val="128"/>
          </rPr>
          <t>【出力先】
第二面
工事監理者（その他2）
電話番号</t>
        </r>
        <r>
          <rPr>
            <sz val="9"/>
            <color indexed="81"/>
            <rFont val="MS P ゴシック"/>
            <charset val="128"/>
          </rPr>
          <t xml:space="preserve">
</t>
        </r>
      </text>
    </comment>
    <comment ref="J142" authorId="0" shapeId="0" xr:uid="{00000000-0006-0000-2000-000068000000}">
      <text>
        <r>
          <rPr>
            <b/>
            <sz val="9"/>
            <color indexed="81"/>
            <rFont val="MS P ゴシック"/>
            <charset val="128"/>
          </rPr>
          <t>【出力先】
第二面
工事監理者（その他2）
設計図書</t>
        </r>
        <r>
          <rPr>
            <sz val="9"/>
            <color indexed="81"/>
            <rFont val="MS P ゴシック"/>
            <charset val="128"/>
          </rPr>
          <t xml:space="preserve">
</t>
        </r>
      </text>
    </comment>
    <comment ref="G144" authorId="0" shapeId="0" xr:uid="{00000000-0006-0000-2000-000069000000}">
      <text>
        <r>
          <rPr>
            <b/>
            <sz val="9"/>
            <color indexed="81"/>
            <rFont val="MS P ゴシック"/>
            <charset val="128"/>
          </rPr>
          <t>【出力先】
第二面
工事監理者（その他3）
資格</t>
        </r>
      </text>
    </comment>
    <comment ref="K144" authorId="0" shapeId="0" xr:uid="{00000000-0006-0000-2000-00006A000000}">
      <text>
        <r>
          <rPr>
            <b/>
            <sz val="9"/>
            <color indexed="81"/>
            <rFont val="MS P ゴシック"/>
            <charset val="128"/>
          </rPr>
          <t>【出力先】
第二面
工事監理者（その他3）
資格</t>
        </r>
        <r>
          <rPr>
            <sz val="9"/>
            <color indexed="81"/>
            <rFont val="MS P ゴシック"/>
            <charset val="128"/>
          </rPr>
          <t xml:space="preserve">
</t>
        </r>
      </text>
    </comment>
    <comment ref="Q144" authorId="0" shapeId="0" xr:uid="{00000000-0006-0000-2000-00006B000000}">
      <text>
        <r>
          <rPr>
            <b/>
            <sz val="9"/>
            <color indexed="81"/>
            <rFont val="MS P ゴシック"/>
            <charset val="128"/>
          </rPr>
          <t>【出力先】
第二面
工事監理者（その他3）
資格（番号）</t>
        </r>
      </text>
    </comment>
    <comment ref="G145" authorId="0" shapeId="0" xr:uid="{00000000-0006-0000-2000-00006C000000}">
      <text>
        <r>
          <rPr>
            <b/>
            <sz val="9"/>
            <color indexed="81"/>
            <rFont val="MS P ゴシック"/>
            <charset val="128"/>
          </rPr>
          <t>【出力先】
第二面
工事監理者（その他3）
氏名</t>
        </r>
        <r>
          <rPr>
            <sz val="9"/>
            <color indexed="81"/>
            <rFont val="MS P ゴシック"/>
            <charset val="128"/>
          </rPr>
          <t xml:space="preserve">
</t>
        </r>
      </text>
    </comment>
    <comment ref="G146" authorId="0" shapeId="0" xr:uid="{00000000-0006-0000-2000-00006D000000}">
      <text>
        <r>
          <rPr>
            <b/>
            <sz val="9"/>
            <color indexed="81"/>
            <rFont val="MS P ゴシック"/>
            <charset val="128"/>
          </rPr>
          <t>【出力先】
第二面
工事監理者（その他3）
事務所名</t>
        </r>
        <r>
          <rPr>
            <sz val="9"/>
            <color indexed="81"/>
            <rFont val="MS P ゴシック"/>
            <charset val="128"/>
          </rPr>
          <t xml:space="preserve">
</t>
        </r>
      </text>
    </comment>
    <comment ref="L146" authorId="0" shapeId="0" xr:uid="{00000000-0006-0000-2000-00006E000000}">
      <text>
        <r>
          <rPr>
            <b/>
            <sz val="9"/>
            <color indexed="81"/>
            <rFont val="MS P ゴシック"/>
            <charset val="128"/>
          </rPr>
          <t>【出力先】
第二面
工事監理者（その他3）
事務所名</t>
        </r>
      </text>
    </comment>
    <comment ref="R146" authorId="0" shapeId="0" xr:uid="{00000000-0006-0000-2000-00006F000000}">
      <text>
        <r>
          <rPr>
            <b/>
            <sz val="9"/>
            <color indexed="81"/>
            <rFont val="MS P ゴシック"/>
            <charset val="128"/>
          </rPr>
          <t>【出力先】
第二面
工事監理者（その他3）
事務所名（番号）</t>
        </r>
        <r>
          <rPr>
            <sz val="9"/>
            <color indexed="81"/>
            <rFont val="MS P ゴシック"/>
            <charset val="128"/>
          </rPr>
          <t xml:space="preserve">
</t>
        </r>
      </text>
    </comment>
    <comment ref="G147" authorId="0" shapeId="0" xr:uid="{00000000-0006-0000-2000-000070000000}">
      <text>
        <r>
          <rPr>
            <b/>
            <sz val="9"/>
            <color indexed="81"/>
            <rFont val="MS P ゴシック"/>
            <charset val="128"/>
          </rPr>
          <t>【出力先】
第二面
工事監理者（その他3）
事務所名</t>
        </r>
      </text>
    </comment>
    <comment ref="H148" authorId="0" shapeId="0" xr:uid="{00000000-0006-0000-2000-000071000000}">
      <text>
        <r>
          <rPr>
            <b/>
            <sz val="9"/>
            <color indexed="81"/>
            <rFont val="MS P ゴシック"/>
            <charset val="128"/>
          </rPr>
          <t>【出力先】
第二面
工事監理者（その他3）
郵便番号</t>
        </r>
        <r>
          <rPr>
            <sz val="9"/>
            <color indexed="81"/>
            <rFont val="MS P ゴシック"/>
            <charset val="128"/>
          </rPr>
          <t xml:space="preserve">
</t>
        </r>
      </text>
    </comment>
    <comment ref="G149" authorId="0" shapeId="0" xr:uid="{00000000-0006-0000-2000-000072000000}">
      <text>
        <r>
          <rPr>
            <b/>
            <sz val="9"/>
            <color indexed="81"/>
            <rFont val="MS P ゴシック"/>
            <charset val="128"/>
          </rPr>
          <t>【出力先】
第二面
工事監理者（その他3）
所在地</t>
        </r>
        <r>
          <rPr>
            <sz val="9"/>
            <color indexed="81"/>
            <rFont val="MS P ゴシック"/>
            <charset val="128"/>
          </rPr>
          <t xml:space="preserve">
</t>
        </r>
      </text>
    </comment>
    <comment ref="G151" authorId="0" shapeId="0" xr:uid="{00000000-0006-0000-2000-000073000000}">
      <text>
        <r>
          <rPr>
            <b/>
            <sz val="9"/>
            <color indexed="81"/>
            <rFont val="MS P ゴシック"/>
            <charset val="128"/>
          </rPr>
          <t>【出力先】
第二面
工事監理者（その他3）
電話番号</t>
        </r>
        <r>
          <rPr>
            <sz val="9"/>
            <color indexed="81"/>
            <rFont val="MS P ゴシック"/>
            <charset val="128"/>
          </rPr>
          <t xml:space="preserve">
</t>
        </r>
      </text>
    </comment>
    <comment ref="J152" authorId="0" shapeId="0" xr:uid="{00000000-0006-0000-2000-000074000000}">
      <text>
        <r>
          <rPr>
            <b/>
            <sz val="9"/>
            <color indexed="81"/>
            <rFont val="MS P ゴシック"/>
            <charset val="128"/>
          </rPr>
          <t>【出力先】
第二面
工事監理者（その他3）
設計図書</t>
        </r>
        <r>
          <rPr>
            <sz val="9"/>
            <color indexed="81"/>
            <rFont val="MS P ゴシック"/>
            <charset val="128"/>
          </rPr>
          <t xml:space="preserve">
</t>
        </r>
      </text>
    </comment>
    <comment ref="G175" authorId="0" shapeId="0" xr:uid="{00000000-0006-0000-2000-000075000000}">
      <text>
        <r>
          <rPr>
            <b/>
            <sz val="9"/>
            <color indexed="81"/>
            <rFont val="MS P ゴシック"/>
            <charset val="128"/>
          </rPr>
          <t>【出力先】
第二面
工事施工者
氏名</t>
        </r>
        <r>
          <rPr>
            <sz val="9"/>
            <color indexed="81"/>
            <rFont val="MS P ゴシック"/>
            <charset val="128"/>
          </rPr>
          <t xml:space="preserve">
</t>
        </r>
      </text>
    </comment>
    <comment ref="K177" authorId="0" shapeId="0" xr:uid="{00000000-0006-0000-2000-000076000000}">
      <text>
        <r>
          <rPr>
            <b/>
            <sz val="9"/>
            <color indexed="81"/>
            <rFont val="MS P ゴシック"/>
            <charset val="128"/>
          </rPr>
          <t>【出力先】
第二面
工事施工者
建設業の許可</t>
        </r>
        <r>
          <rPr>
            <sz val="9"/>
            <color indexed="81"/>
            <rFont val="MS P ゴシック"/>
            <charset val="128"/>
          </rPr>
          <t xml:space="preserve">
</t>
        </r>
      </text>
    </comment>
    <comment ref="Q177" authorId="0" shapeId="0" xr:uid="{00000000-0006-0000-2000-000077000000}">
      <text>
        <r>
          <rPr>
            <b/>
            <sz val="9"/>
            <color indexed="81"/>
            <rFont val="MS P ゴシック"/>
            <charset val="128"/>
          </rPr>
          <t>【出力先】
第二面
工事施工者
建設業の許可（番号）</t>
        </r>
        <r>
          <rPr>
            <sz val="9"/>
            <color indexed="81"/>
            <rFont val="MS P ゴシック"/>
            <charset val="128"/>
          </rPr>
          <t xml:space="preserve">
</t>
        </r>
      </text>
    </comment>
    <comment ref="G178" authorId="0" shapeId="0" xr:uid="{00000000-0006-0000-2000-000078000000}">
      <text>
        <r>
          <rPr>
            <b/>
            <sz val="9"/>
            <color indexed="81"/>
            <rFont val="MS P ゴシック"/>
            <charset val="128"/>
          </rPr>
          <t>【出力先】
第二面
工事施工者
営業所名</t>
        </r>
      </text>
    </comment>
    <comment ref="H179" authorId="0" shapeId="0" xr:uid="{00000000-0006-0000-2000-000079000000}">
      <text>
        <r>
          <rPr>
            <b/>
            <sz val="9"/>
            <color indexed="81"/>
            <rFont val="MS P ゴシック"/>
            <charset val="128"/>
          </rPr>
          <t>【出力先】
第二面
工事施工者
郵便番号</t>
        </r>
        <r>
          <rPr>
            <sz val="9"/>
            <color indexed="81"/>
            <rFont val="MS P ゴシック"/>
            <charset val="128"/>
          </rPr>
          <t xml:space="preserve">
</t>
        </r>
      </text>
    </comment>
    <comment ref="G180" authorId="0" shapeId="0" xr:uid="{00000000-0006-0000-2000-00007A000000}">
      <text>
        <r>
          <rPr>
            <b/>
            <sz val="9"/>
            <color indexed="81"/>
            <rFont val="MS P ゴシック"/>
            <charset val="128"/>
          </rPr>
          <t>【出力先】
第二面
工事施工者
所在地</t>
        </r>
        <r>
          <rPr>
            <sz val="9"/>
            <color indexed="81"/>
            <rFont val="MS P ゴシック"/>
            <charset val="128"/>
          </rPr>
          <t xml:space="preserve">
</t>
        </r>
      </text>
    </comment>
    <comment ref="G182" authorId="0" shapeId="0" xr:uid="{00000000-0006-0000-2000-00007B000000}">
      <text>
        <r>
          <rPr>
            <b/>
            <sz val="9"/>
            <color indexed="81"/>
            <rFont val="MS P ゴシック"/>
            <charset val="128"/>
          </rPr>
          <t>【出力先】
第二面
工事施工者
電話番号</t>
        </r>
        <r>
          <rPr>
            <sz val="9"/>
            <color indexed="81"/>
            <rFont val="MS P ゴシック"/>
            <charset val="128"/>
          </rPr>
          <t xml:space="preserve">
</t>
        </r>
      </text>
    </comment>
    <comment ref="B185" authorId="0" shapeId="0" xr:uid="{00000000-0006-0000-2000-00007C000000}">
      <text>
        <r>
          <rPr>
            <b/>
            <sz val="9"/>
            <color indexed="81"/>
            <rFont val="MS P ゴシック"/>
            <charset val="128"/>
          </rPr>
          <t>【出力先】
第二面
9.備考
フリガナ</t>
        </r>
        <r>
          <rPr>
            <sz val="9"/>
            <color indexed="81"/>
            <rFont val="MS P ゴシック"/>
            <charset val="128"/>
          </rPr>
          <t xml:space="preserve">
</t>
        </r>
      </text>
    </comment>
    <comment ref="B186" authorId="0" shapeId="0" xr:uid="{00000000-0006-0000-2000-00007D000000}">
      <text>
        <r>
          <rPr>
            <b/>
            <sz val="9"/>
            <color indexed="81"/>
            <rFont val="MS P ゴシック"/>
            <charset val="128"/>
          </rPr>
          <t>【出力先】
第二面
9.備考
建築物の名称等</t>
        </r>
        <r>
          <rPr>
            <sz val="9"/>
            <color indexed="81"/>
            <rFont val="MS P ゴシック"/>
            <charset val="128"/>
          </rPr>
          <t xml:space="preserve">
</t>
        </r>
      </text>
    </comment>
    <comment ref="G212" authorId="0" shapeId="0" xr:uid="{00000000-0006-0000-2000-00007E000000}">
      <text>
        <r>
          <rPr>
            <b/>
            <sz val="9"/>
            <color indexed="81"/>
            <rFont val="MS P ゴシック"/>
            <charset val="128"/>
          </rPr>
          <t xml:space="preserve">【出力先】
第二面
建築主2
フリガナ
</t>
        </r>
        <r>
          <rPr>
            <sz val="9"/>
            <color indexed="81"/>
            <rFont val="MS P ゴシック"/>
            <charset val="128"/>
          </rPr>
          <t xml:space="preserve">
</t>
        </r>
      </text>
    </comment>
    <comment ref="G213" authorId="0" shapeId="0" xr:uid="{00000000-0006-0000-2000-00007F000000}">
      <text>
        <r>
          <rPr>
            <b/>
            <sz val="9"/>
            <color indexed="81"/>
            <rFont val="MS P ゴシック"/>
            <charset val="128"/>
          </rPr>
          <t xml:space="preserve">【出力先】
第二面
建築主2
氏名
</t>
        </r>
      </text>
    </comment>
    <comment ref="H215" authorId="0" shapeId="0" xr:uid="{00000000-0006-0000-2000-000080000000}">
      <text>
        <r>
          <rPr>
            <b/>
            <sz val="9"/>
            <color indexed="81"/>
            <rFont val="MS P ゴシック"/>
            <charset val="128"/>
          </rPr>
          <t>【出力先】
第二面
建築主2
郵便番号</t>
        </r>
        <r>
          <rPr>
            <sz val="9"/>
            <color indexed="81"/>
            <rFont val="MS P ゴシック"/>
            <charset val="128"/>
          </rPr>
          <t xml:space="preserve">
</t>
        </r>
      </text>
    </comment>
    <comment ref="G216" authorId="0" shapeId="0" xr:uid="{00000000-0006-0000-2000-000081000000}">
      <text>
        <r>
          <rPr>
            <b/>
            <sz val="9"/>
            <color indexed="81"/>
            <rFont val="MS P ゴシック"/>
            <charset val="128"/>
          </rPr>
          <t>【出力先】
第二面
建築主2
住所</t>
        </r>
        <r>
          <rPr>
            <sz val="9"/>
            <color indexed="81"/>
            <rFont val="MS P ゴシック"/>
            <charset val="128"/>
          </rPr>
          <t xml:space="preserve">
</t>
        </r>
      </text>
    </comment>
    <comment ref="G218" authorId="0" shapeId="0" xr:uid="{00000000-0006-0000-2000-000082000000}">
      <text>
        <r>
          <rPr>
            <b/>
            <sz val="9"/>
            <color indexed="81"/>
            <rFont val="MS P ゴシック"/>
            <charset val="128"/>
          </rPr>
          <t>【出力先】
第二面
建築主2
電話番号</t>
        </r>
        <r>
          <rPr>
            <sz val="9"/>
            <color indexed="81"/>
            <rFont val="MS P ゴシック"/>
            <charset val="128"/>
          </rPr>
          <t xml:space="preserve">
</t>
        </r>
      </text>
    </comment>
    <comment ref="G221" authorId="0" shapeId="0" xr:uid="{00000000-0006-0000-2000-000083000000}">
      <text>
        <r>
          <rPr>
            <b/>
            <sz val="9"/>
            <color indexed="81"/>
            <rFont val="MS P ゴシック"/>
            <charset val="128"/>
          </rPr>
          <t xml:space="preserve">【出力先】
第二面
建築主3
フリガナ
</t>
        </r>
        <r>
          <rPr>
            <sz val="9"/>
            <color indexed="81"/>
            <rFont val="MS P ゴシック"/>
            <charset val="128"/>
          </rPr>
          <t xml:space="preserve">
</t>
        </r>
      </text>
    </comment>
    <comment ref="G222" authorId="0" shapeId="0" xr:uid="{00000000-0006-0000-2000-000084000000}">
      <text>
        <r>
          <rPr>
            <b/>
            <sz val="9"/>
            <color indexed="81"/>
            <rFont val="MS P ゴシック"/>
            <charset val="128"/>
          </rPr>
          <t xml:space="preserve">【出力先】
第二面
建築主3
氏名
</t>
        </r>
      </text>
    </comment>
    <comment ref="H224" authorId="0" shapeId="0" xr:uid="{00000000-0006-0000-2000-000085000000}">
      <text>
        <r>
          <rPr>
            <b/>
            <sz val="9"/>
            <color indexed="81"/>
            <rFont val="MS P ゴシック"/>
            <charset val="128"/>
          </rPr>
          <t>【出力先】
第二面
建築主3
郵便番号</t>
        </r>
        <r>
          <rPr>
            <sz val="9"/>
            <color indexed="81"/>
            <rFont val="MS P ゴシック"/>
            <charset val="128"/>
          </rPr>
          <t xml:space="preserve">
</t>
        </r>
      </text>
    </comment>
    <comment ref="G225" authorId="0" shapeId="0" xr:uid="{00000000-0006-0000-2000-000086000000}">
      <text>
        <r>
          <rPr>
            <b/>
            <sz val="9"/>
            <color indexed="81"/>
            <rFont val="MS P ゴシック"/>
            <charset val="128"/>
          </rPr>
          <t>【出力先】
第二面
建築主3
住所</t>
        </r>
        <r>
          <rPr>
            <sz val="9"/>
            <color indexed="81"/>
            <rFont val="MS P ゴシック"/>
            <charset val="128"/>
          </rPr>
          <t xml:space="preserve">
</t>
        </r>
      </text>
    </comment>
    <comment ref="G227" authorId="0" shapeId="0" xr:uid="{00000000-0006-0000-2000-000087000000}">
      <text>
        <r>
          <rPr>
            <b/>
            <sz val="9"/>
            <color indexed="81"/>
            <rFont val="MS P ゴシック"/>
            <charset val="128"/>
          </rPr>
          <t>【出力先】
第二面
建築主3
電話番号</t>
        </r>
        <r>
          <rPr>
            <sz val="9"/>
            <color indexed="81"/>
            <rFont val="MS P ゴシック"/>
            <charset val="128"/>
          </rPr>
          <t xml:space="preserve">
</t>
        </r>
      </text>
    </comment>
    <comment ref="G230" authorId="0" shapeId="0" xr:uid="{00000000-0006-0000-2000-000088000000}">
      <text>
        <r>
          <rPr>
            <b/>
            <sz val="9"/>
            <color indexed="81"/>
            <rFont val="MS P ゴシック"/>
            <charset val="128"/>
          </rPr>
          <t xml:space="preserve">【出力先】
第二面
建築主4
フリガナ
</t>
        </r>
        <r>
          <rPr>
            <sz val="9"/>
            <color indexed="81"/>
            <rFont val="MS P ゴシック"/>
            <charset val="128"/>
          </rPr>
          <t xml:space="preserve">
</t>
        </r>
      </text>
    </comment>
    <comment ref="G231" authorId="0" shapeId="0" xr:uid="{00000000-0006-0000-2000-000089000000}">
      <text>
        <r>
          <rPr>
            <b/>
            <sz val="9"/>
            <color indexed="81"/>
            <rFont val="MS P ゴシック"/>
            <charset val="128"/>
          </rPr>
          <t xml:space="preserve">【出力先】
第二面
建築主4
氏名
</t>
        </r>
      </text>
    </comment>
    <comment ref="H233" authorId="0" shapeId="0" xr:uid="{00000000-0006-0000-2000-00008A000000}">
      <text>
        <r>
          <rPr>
            <b/>
            <sz val="9"/>
            <color indexed="81"/>
            <rFont val="MS P ゴシック"/>
            <charset val="128"/>
          </rPr>
          <t>【出力先】
第二面
建築主4
郵便番号</t>
        </r>
        <r>
          <rPr>
            <sz val="9"/>
            <color indexed="81"/>
            <rFont val="MS P ゴシック"/>
            <charset val="128"/>
          </rPr>
          <t xml:space="preserve">
</t>
        </r>
      </text>
    </comment>
    <comment ref="G234" authorId="0" shapeId="0" xr:uid="{00000000-0006-0000-2000-00008B000000}">
      <text>
        <r>
          <rPr>
            <b/>
            <sz val="9"/>
            <color indexed="81"/>
            <rFont val="MS P ゴシック"/>
            <charset val="128"/>
          </rPr>
          <t>【出力先】
第二面
建築主4
住所</t>
        </r>
        <r>
          <rPr>
            <sz val="9"/>
            <color indexed="81"/>
            <rFont val="MS P ゴシック"/>
            <charset val="128"/>
          </rPr>
          <t xml:space="preserve">
</t>
        </r>
      </text>
    </comment>
    <comment ref="G236" authorId="0" shapeId="0" xr:uid="{00000000-0006-0000-2000-00008C000000}">
      <text>
        <r>
          <rPr>
            <b/>
            <sz val="9"/>
            <color indexed="81"/>
            <rFont val="MS P ゴシック"/>
            <charset val="128"/>
          </rPr>
          <t>【出力先】
第二面
建築主4
電話番号</t>
        </r>
        <r>
          <rPr>
            <sz val="9"/>
            <color indexed="81"/>
            <rFont val="MS P ゴシック"/>
            <charset val="128"/>
          </rPr>
          <t xml:space="preserve">
</t>
        </r>
      </text>
    </comment>
    <comment ref="F266" authorId="0" shapeId="0" xr:uid="{00000000-0006-0000-2000-00008D000000}">
      <text>
        <r>
          <rPr>
            <b/>
            <sz val="9"/>
            <color indexed="81"/>
            <rFont val="MS P ゴシック"/>
            <charset val="128"/>
          </rPr>
          <t>【出力先】
第三面
1.地名地番</t>
        </r>
        <r>
          <rPr>
            <sz val="9"/>
            <color indexed="81"/>
            <rFont val="MS P ゴシック"/>
            <charset val="128"/>
          </rPr>
          <t xml:space="preserve">
</t>
        </r>
      </text>
    </comment>
    <comment ref="F269" authorId="0" shapeId="0" xr:uid="{00000000-0006-0000-2000-00008E000000}">
      <text>
        <r>
          <rPr>
            <b/>
            <sz val="9"/>
            <color indexed="81"/>
            <rFont val="MS P ゴシック"/>
            <charset val="128"/>
          </rPr>
          <t>【出力先】
第三面
2.住居表示
　※確定した場合に記載</t>
        </r>
        <r>
          <rPr>
            <sz val="9"/>
            <color indexed="81"/>
            <rFont val="MS P ゴシック"/>
            <charset val="128"/>
          </rPr>
          <t xml:space="preserve">
</t>
        </r>
      </text>
    </comment>
    <comment ref="D273" authorId="0" shapeId="0" xr:uid="{00000000-0006-0000-2000-00008F000000}">
      <text>
        <r>
          <rPr>
            <b/>
            <sz val="9"/>
            <color indexed="81"/>
            <rFont val="MS P ゴシック"/>
            <charset val="128"/>
          </rPr>
          <t>【出力先】
第四面（棟1）
9.確認の特例　ハ</t>
        </r>
      </text>
    </comment>
    <comment ref="G274" authorId="0" shapeId="0" xr:uid="{00000000-0006-0000-2000-000090000000}">
      <text>
        <r>
          <rPr>
            <b/>
            <sz val="9"/>
            <color indexed="81"/>
            <rFont val="MS P ゴシック"/>
            <charset val="128"/>
          </rPr>
          <t>【出力先】
第三面
9.工事種別
✓有り→■
✓無し→□</t>
        </r>
      </text>
    </comment>
    <comment ref="J274" authorId="0" shapeId="0" xr:uid="{00000000-0006-0000-2000-000091000000}">
      <text>
        <r>
          <rPr>
            <b/>
            <sz val="9"/>
            <color indexed="81"/>
            <rFont val="MS P ゴシック"/>
            <charset val="128"/>
          </rPr>
          <t>【出力先】
第三面
9.工事種別
✓有り→■
✓無し→□</t>
        </r>
      </text>
    </comment>
    <comment ref="M274" authorId="0" shapeId="0" xr:uid="{00000000-0006-0000-2000-000092000000}">
      <text>
        <r>
          <rPr>
            <b/>
            <sz val="9"/>
            <color indexed="81"/>
            <rFont val="MS P ゴシック"/>
            <charset val="128"/>
          </rPr>
          <t>【出力先】
第三面
9.工事種別
✓有り→■
✓無し→□</t>
        </r>
      </text>
    </comment>
    <comment ref="P274" authorId="0" shapeId="0" xr:uid="{00000000-0006-0000-2000-000093000000}">
      <text>
        <r>
          <rPr>
            <b/>
            <sz val="9"/>
            <color indexed="81"/>
            <rFont val="MS P ゴシック"/>
            <charset val="128"/>
          </rPr>
          <t>【出力先】
第三面
9.工事種別
✓有り→■
✓無し→□</t>
        </r>
      </text>
    </comment>
    <comment ref="G275" authorId="0" shapeId="0" xr:uid="{00000000-0006-0000-2000-000094000000}">
      <text>
        <r>
          <rPr>
            <b/>
            <sz val="9"/>
            <color indexed="81"/>
            <rFont val="MS P ゴシック"/>
            <charset val="128"/>
          </rPr>
          <t>【出力先】
第三面
9.工事種別
✓有り→■
✓無し→□</t>
        </r>
      </text>
    </comment>
    <comment ref="L275" authorId="0" shapeId="0" xr:uid="{00000000-0006-0000-2000-000095000000}">
      <text>
        <r>
          <rPr>
            <b/>
            <sz val="9"/>
            <color indexed="81"/>
            <rFont val="MS P ゴシック"/>
            <charset val="128"/>
          </rPr>
          <t>【出力先】
第三面
9.工事種別
✓有り→■
✓無し→□</t>
        </r>
      </text>
    </comment>
    <comment ref="R275" authorId="0" shapeId="0" xr:uid="{00000000-0006-0000-2000-000096000000}">
      <text>
        <r>
          <rPr>
            <b/>
            <sz val="9"/>
            <color indexed="81"/>
            <rFont val="MS P ゴシック"/>
            <charset val="128"/>
          </rPr>
          <t>【出力先】
第三面
9.工事種別
✓有り→■
✓無し→□</t>
        </r>
      </text>
    </comment>
    <comment ref="C277" authorId="0" shapeId="0" xr:uid="{00000000-0006-0000-2000-000097000000}">
      <text>
        <r>
          <rPr>
            <b/>
            <sz val="9"/>
            <color indexed="81"/>
            <rFont val="MS P ゴシック"/>
            <charset val="128"/>
          </rPr>
          <t>【出力先】
第三面
9.工事種別
へ認証型式部材等認証番号</t>
        </r>
      </text>
    </comment>
    <comment ref="J279" authorId="0" shapeId="0" xr:uid="{00000000-0006-0000-2000-000098000000}">
      <text>
        <r>
          <rPr>
            <b/>
            <sz val="9"/>
            <color indexed="81"/>
            <rFont val="MS P ゴシック"/>
            <charset val="128"/>
          </rPr>
          <t>自動反映
「目次・入力シート」
直前の確認番号</t>
        </r>
        <r>
          <rPr>
            <sz val="9"/>
            <color indexed="81"/>
            <rFont val="MS P ゴシック"/>
            <charset val="128"/>
          </rPr>
          <t xml:space="preserve">
</t>
        </r>
      </text>
    </comment>
    <comment ref="I280" authorId="0" shapeId="0" xr:uid="{00000000-0006-0000-2000-000099000000}">
      <text>
        <r>
          <rPr>
            <b/>
            <sz val="9"/>
            <color indexed="81"/>
            <rFont val="MS P ゴシック"/>
            <charset val="128"/>
          </rPr>
          <t>自動反映
「目次・入力シート」
確認年月日</t>
        </r>
      </text>
    </comment>
    <comment ref="I281" authorId="0" shapeId="0" xr:uid="{00000000-0006-0000-2000-00009A000000}">
      <text>
        <r>
          <rPr>
            <b/>
            <sz val="9"/>
            <color indexed="81"/>
            <rFont val="MS P ゴシック"/>
            <charset val="128"/>
          </rPr>
          <t xml:space="preserve">他機関で確認した場合は、交付された確認済証に記載された交付者を入力してください。
</t>
        </r>
        <r>
          <rPr>
            <sz val="9"/>
            <color indexed="81"/>
            <rFont val="MS P ゴシック"/>
            <charset val="128"/>
          </rPr>
          <t xml:space="preserve">
</t>
        </r>
      </text>
    </comment>
    <comment ref="I282" authorId="0" shapeId="0" xr:uid="{00000000-0006-0000-2000-00009B000000}">
      <text>
        <r>
          <rPr>
            <b/>
            <sz val="9"/>
            <color indexed="81"/>
            <rFont val="MS P ゴシック"/>
            <charset val="128"/>
          </rPr>
          <t>自動反映
「目次・入力シート」
完了年月日</t>
        </r>
        <r>
          <rPr>
            <sz val="9"/>
            <color indexed="81"/>
            <rFont val="MS P ゴシック"/>
            <charset val="128"/>
          </rPr>
          <t xml:space="preserve">
</t>
        </r>
      </text>
    </comment>
    <comment ref="I283" authorId="0" shapeId="0" xr:uid="{00000000-0006-0000-2000-00009C000000}">
      <text>
        <r>
          <rPr>
            <b/>
            <sz val="9"/>
            <color indexed="81"/>
            <rFont val="MS P ゴシック"/>
            <charset val="128"/>
          </rPr>
          <t>自動反映
「目次・入力シート」
完了年月日</t>
        </r>
        <r>
          <rPr>
            <sz val="9"/>
            <color indexed="81"/>
            <rFont val="MS P ゴシック"/>
            <charset val="128"/>
          </rPr>
          <t xml:space="preserve">
</t>
        </r>
      </text>
    </comment>
    <comment ref="I284" authorId="0" shapeId="0" xr:uid="{00000000-0006-0000-2000-00009D000000}">
      <text>
        <r>
          <rPr>
            <b/>
            <sz val="9"/>
            <color indexed="81"/>
            <rFont val="MS P ゴシック"/>
            <charset val="128"/>
          </rPr>
          <t xml:space="preserve">【出力先】
第三面
11.延べ面積
イ　申請部分
</t>
        </r>
        <r>
          <rPr>
            <sz val="9"/>
            <color indexed="81"/>
            <rFont val="MS P ゴシック"/>
            <charset val="128"/>
          </rPr>
          <t xml:space="preserve">
</t>
        </r>
      </text>
    </comment>
    <comment ref="K292" authorId="0" shapeId="0" xr:uid="{00000000-0006-0000-2000-00009E000000}">
      <text>
        <r>
          <rPr>
            <sz val="9"/>
            <color indexed="81"/>
            <rFont val="MS P ゴシック"/>
            <charset val="128"/>
          </rPr>
          <t xml:space="preserve">設計図書の種類を入力
（例）
平面図、立面図
</t>
        </r>
      </text>
    </comment>
    <comment ref="G293" authorId="0" shapeId="0" xr:uid="{00000000-0006-0000-2000-00009F000000}">
      <text>
        <r>
          <rPr>
            <sz val="9"/>
            <color indexed="81"/>
            <rFont val="MS P ゴシック"/>
            <charset val="128"/>
          </rPr>
          <t xml:space="preserve">概要を入力
（例）
①24時間換気の設置位置変更
　1階LDK（給気口）
</t>
        </r>
      </text>
    </comment>
    <comment ref="A306" authorId="0" shapeId="0" xr:uid="{00000000-0006-0000-2000-0000A0000000}">
      <text>
        <r>
          <rPr>
            <sz val="9"/>
            <color indexed="81"/>
            <rFont val="MS P ゴシック"/>
            <charset val="128"/>
          </rPr>
          <t xml:space="preserve">参考としてご利用ください
</t>
        </r>
      </text>
    </comment>
    <comment ref="K362" authorId="0" shapeId="0" xr:uid="{00000000-0006-0000-2000-0000A1000000}">
      <text>
        <r>
          <rPr>
            <sz val="9"/>
            <color indexed="81"/>
            <rFont val="MS P ゴシック"/>
            <charset val="128"/>
          </rPr>
          <t xml:space="preserve">設計図書の種類を入力
（例）
平面図、立面図
</t>
        </r>
      </text>
    </comment>
    <comment ref="G363" authorId="0" shapeId="0" xr:uid="{00000000-0006-0000-2000-0000A2000000}">
      <text>
        <r>
          <rPr>
            <sz val="9"/>
            <color indexed="81"/>
            <rFont val="MS P ゴシック"/>
            <charset val="128"/>
          </rPr>
          <t xml:space="preserve">概要を入力
（例）
①24時間換気の設置位置変更
　1階LDK（給気口）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Q84" authorId="0" shapeId="0" xr:uid="{0601D389-5F7E-4509-9B7A-254CC671C431}">
      <text>
        <r>
          <rPr>
            <b/>
            <sz val="9"/>
            <color indexed="81"/>
            <rFont val="MS P ゴシック"/>
            <charset val="128"/>
          </rPr>
          <t>2022/4/1　のように入力して下さい
和暦表記になります</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Q15" authorId="0" shapeId="0" xr:uid="{00000000-0006-0000-2100-000001000000}">
      <text>
        <r>
          <rPr>
            <b/>
            <sz val="9"/>
            <color indexed="81"/>
            <rFont val="MS P ゴシック"/>
            <charset val="128"/>
          </rPr>
          <t>【出力先】
第二面
建築主
住所</t>
        </r>
        <r>
          <rPr>
            <sz val="9"/>
            <color indexed="81"/>
            <rFont val="MS P ゴシック"/>
            <charset val="128"/>
          </rPr>
          <t xml:space="preserve">
</t>
        </r>
      </text>
    </comment>
    <comment ref="Q17" authorId="0" shapeId="0" xr:uid="{00000000-0006-0000-2100-000002000000}">
      <text>
        <r>
          <rPr>
            <b/>
            <sz val="9"/>
            <color indexed="81"/>
            <rFont val="MS P ゴシック"/>
            <charset val="128"/>
          </rPr>
          <t>【出力先】
第二面
建築主
会社名＋役職＋氏名</t>
        </r>
      </text>
    </comment>
    <comment ref="Q19" authorId="0" shapeId="0" xr:uid="{00000000-0006-0000-2100-000003000000}">
      <text>
        <r>
          <rPr>
            <b/>
            <sz val="9"/>
            <color indexed="81"/>
            <rFont val="MS P ゴシック"/>
            <charset val="128"/>
          </rPr>
          <t>【出力先】
第二面
建築主2
会社名＋役職＋氏名</t>
        </r>
        <r>
          <rPr>
            <sz val="9"/>
            <color indexed="81"/>
            <rFont val="MS P ゴシック"/>
            <charset val="128"/>
          </rPr>
          <t xml:space="preserve">
</t>
        </r>
      </text>
    </comment>
    <comment ref="Q21" authorId="0" shapeId="0" xr:uid="{00000000-0006-0000-2100-000004000000}">
      <text>
        <r>
          <rPr>
            <b/>
            <sz val="9"/>
            <color indexed="81"/>
            <rFont val="MS P ゴシック"/>
            <charset val="128"/>
          </rPr>
          <t>【出力先】
第二面
建築主3
会社名＋役職＋氏名</t>
        </r>
        <r>
          <rPr>
            <sz val="9"/>
            <color indexed="81"/>
            <rFont val="MS P ゴシック"/>
            <charset val="128"/>
          </rPr>
          <t xml:space="preserve">
</t>
        </r>
      </text>
    </comment>
    <comment ref="Q23" authorId="0" shapeId="0" xr:uid="{00000000-0006-0000-2100-000005000000}">
      <text>
        <r>
          <rPr>
            <b/>
            <sz val="9"/>
            <color indexed="81"/>
            <rFont val="MS P ゴシック"/>
            <charset val="128"/>
          </rPr>
          <t>【出力先】
第二面
建築主4
会社名＋役職＋氏名</t>
        </r>
        <r>
          <rPr>
            <sz val="9"/>
            <color indexed="81"/>
            <rFont val="MS P ゴシック"/>
            <charset val="128"/>
          </rPr>
          <t xml:space="preserve">
</t>
        </r>
      </text>
    </comment>
    <comment ref="H27" authorId="0" shapeId="0" xr:uid="{00000000-0006-0000-2100-000006000000}">
      <text>
        <r>
          <rPr>
            <b/>
            <sz val="9"/>
            <color indexed="81"/>
            <rFont val="MS P ゴシック"/>
            <charset val="128"/>
          </rPr>
          <t>【出力先】
第二面
連名表示（建築主～追加4）
会社名＋役職＋氏名</t>
        </r>
      </text>
    </comment>
    <comment ref="H28" authorId="0" shapeId="0" xr:uid="{00000000-0006-0000-2100-000007000000}">
      <text>
        <r>
          <rPr>
            <b/>
            <sz val="9"/>
            <color indexed="81"/>
            <rFont val="MS P ゴシック"/>
            <charset val="128"/>
          </rPr>
          <t>【出力先】
第三面
1.地名地番</t>
        </r>
      </text>
    </comment>
    <comment ref="J29" authorId="0" shapeId="0" xr:uid="{00000000-0006-0000-2100-000008000000}">
      <text>
        <r>
          <rPr>
            <b/>
            <sz val="9"/>
            <color indexed="81"/>
            <rFont val="MS P ゴシック"/>
            <charset val="128"/>
          </rPr>
          <t>自動反映
「目次・入力シート」
直前の確認番号</t>
        </r>
        <r>
          <rPr>
            <sz val="9"/>
            <color indexed="81"/>
            <rFont val="MS P ゴシック"/>
            <charset val="128"/>
          </rPr>
          <t xml:space="preserve">
</t>
        </r>
      </text>
    </comment>
    <comment ref="Q29" authorId="0" shapeId="0" xr:uid="{00000000-0006-0000-2100-000009000000}">
      <text>
        <r>
          <rPr>
            <b/>
            <sz val="9"/>
            <color indexed="81"/>
            <rFont val="MS P ゴシック"/>
            <charset val="128"/>
          </rPr>
          <t>自動反映
「目次・入力シート」
確認年月日</t>
        </r>
      </text>
    </comment>
    <comment ref="I30" authorId="0" shapeId="0" xr:uid="{00000000-0006-0000-2100-00000A000000}">
      <text>
        <r>
          <rPr>
            <b/>
            <sz val="9"/>
            <color indexed="81"/>
            <rFont val="MS P ゴシック"/>
            <charset val="128"/>
          </rPr>
          <t>自動反映
「目次・入力シート」
完了年月日</t>
        </r>
        <r>
          <rPr>
            <sz val="9"/>
            <color indexed="81"/>
            <rFont val="MS P ゴシック"/>
            <charset val="128"/>
          </rPr>
          <t xml:space="preserve">
</t>
        </r>
      </text>
    </comment>
    <comment ref="H31" authorId="0" shapeId="0" xr:uid="{00000000-0006-0000-2100-00000B000000}">
      <text>
        <r>
          <rPr>
            <b/>
            <sz val="9"/>
            <color indexed="81"/>
            <rFont val="MS P ゴシック"/>
            <charset val="128"/>
          </rPr>
          <t xml:space="preserve">【出力先】
第三面
11.延べ面積　イ申請部分
</t>
        </r>
        <r>
          <rPr>
            <sz val="9"/>
            <color indexed="81"/>
            <rFont val="MS P ゴシック"/>
            <charset val="128"/>
          </rPr>
          <t xml:space="preserve">
</t>
        </r>
      </text>
    </comment>
    <comment ref="H32" authorId="0" shapeId="0" xr:uid="{00000000-0006-0000-2100-00000C000000}">
      <text>
        <r>
          <rPr>
            <b/>
            <sz val="9"/>
            <color indexed="81"/>
            <rFont val="MS P ゴシック"/>
            <charset val="128"/>
          </rPr>
          <t>ドロップダウンリストから以下を選択
東日本大震災
令和元年台風第19号</t>
        </r>
      </text>
    </comment>
    <comment ref="H34" authorId="0" shapeId="0" xr:uid="{00000000-0006-0000-2100-00000D000000}">
      <text>
        <r>
          <rPr>
            <b/>
            <sz val="9"/>
            <color indexed="81"/>
            <rFont val="MS P ゴシック"/>
            <charset val="128"/>
          </rPr>
          <t>空欄で結構です。
窓口にて、センターで記載します。</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owner</author>
    <author>tokunaga</author>
  </authors>
  <commentList>
    <comment ref="Q15" authorId="0" shapeId="0" xr:uid="{00000000-0006-0000-2200-000001000000}">
      <text>
        <r>
          <rPr>
            <b/>
            <sz val="9"/>
            <color indexed="81"/>
            <rFont val="MS P ゴシック"/>
            <charset val="128"/>
          </rPr>
          <t>【出力先】
第二面
建築主
会社名</t>
        </r>
      </text>
    </comment>
    <comment ref="Q16" authorId="0" shapeId="0" xr:uid="{00000000-0006-0000-2200-000002000000}">
      <text>
        <r>
          <rPr>
            <b/>
            <sz val="9"/>
            <color indexed="81"/>
            <rFont val="MS P ゴシック"/>
            <charset val="128"/>
          </rPr>
          <t>【出力先】
第二面
建築主
役職＋氏名</t>
        </r>
        <r>
          <rPr>
            <sz val="9"/>
            <color indexed="81"/>
            <rFont val="MS P ゴシック"/>
            <charset val="128"/>
          </rPr>
          <t xml:space="preserve">
</t>
        </r>
      </text>
    </comment>
    <comment ref="Q17" authorId="0" shapeId="0" xr:uid="{00000000-0006-0000-2200-000003000000}">
      <text>
        <r>
          <rPr>
            <b/>
            <sz val="9"/>
            <color indexed="81"/>
            <rFont val="MS P ゴシック"/>
            <charset val="128"/>
          </rPr>
          <t>【出力先】
第二面
建築主2
会社名</t>
        </r>
      </text>
    </comment>
    <comment ref="Q18" authorId="0" shapeId="0" xr:uid="{00000000-0006-0000-2200-000004000000}">
      <text>
        <r>
          <rPr>
            <b/>
            <sz val="9"/>
            <color indexed="81"/>
            <rFont val="MS P ゴシック"/>
            <charset val="128"/>
          </rPr>
          <t>【出力先】
第二面
建築主2
役職＋氏名</t>
        </r>
        <r>
          <rPr>
            <sz val="9"/>
            <color indexed="81"/>
            <rFont val="MS P ゴシック"/>
            <charset val="128"/>
          </rPr>
          <t xml:space="preserve">
</t>
        </r>
      </text>
    </comment>
    <comment ref="Q19" authorId="0" shapeId="0" xr:uid="{00000000-0006-0000-2200-000005000000}">
      <text>
        <r>
          <rPr>
            <b/>
            <sz val="9"/>
            <color indexed="81"/>
            <rFont val="MS P ゴシック"/>
            <charset val="128"/>
          </rPr>
          <t>【出力先】
第二面
建築主3
会社名</t>
        </r>
      </text>
    </comment>
    <comment ref="Q20" authorId="0" shapeId="0" xr:uid="{00000000-0006-0000-2200-000006000000}">
      <text>
        <r>
          <rPr>
            <b/>
            <sz val="9"/>
            <color indexed="81"/>
            <rFont val="MS P ゴシック"/>
            <charset val="128"/>
          </rPr>
          <t>【出力先】
第二面
建築主3
役職＋氏名</t>
        </r>
        <r>
          <rPr>
            <sz val="9"/>
            <color indexed="81"/>
            <rFont val="MS P ゴシック"/>
            <charset val="128"/>
          </rPr>
          <t xml:space="preserve">
</t>
        </r>
      </text>
    </comment>
    <comment ref="B22" authorId="1" shapeId="0" xr:uid="{00000000-0006-0000-2200-000007000000}">
      <text>
        <r>
          <rPr>
            <b/>
            <sz val="9"/>
            <color indexed="81"/>
            <rFont val="ＭＳ Ｐゴシック"/>
            <family val="3"/>
            <charset val="128"/>
          </rPr>
          <t>確認申請書第一面
申請日</t>
        </r>
        <r>
          <rPr>
            <b/>
            <sz val="9"/>
            <color indexed="81"/>
            <rFont val="MS P ゴシック"/>
            <family val="3"/>
            <charset val="128"/>
          </rPr>
          <t xml:space="preserve">
</t>
        </r>
      </text>
    </comment>
    <comment ref="J29" authorId="1" shapeId="0" xr:uid="{00000000-0006-0000-2200-000008000000}">
      <text>
        <r>
          <rPr>
            <b/>
            <sz val="9"/>
            <color indexed="81"/>
            <rFont val="ＭＳ Ｐゴシック"/>
            <family val="3"/>
            <charset val="128"/>
          </rPr>
          <t>確認申請書第一面
申請日</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owner</author>
    <author>tokunaga</author>
  </authors>
  <commentList>
    <comment ref="Q15" authorId="0" shapeId="0" xr:uid="{00000000-0006-0000-2300-000001000000}">
      <text>
        <r>
          <rPr>
            <b/>
            <sz val="9"/>
            <color indexed="81"/>
            <rFont val="MS P ゴシック"/>
            <charset val="128"/>
          </rPr>
          <t>【出力先】
第二面
建築主
会社名</t>
        </r>
      </text>
    </comment>
    <comment ref="Q16" authorId="0" shapeId="0" xr:uid="{00000000-0006-0000-2300-000002000000}">
      <text>
        <r>
          <rPr>
            <b/>
            <sz val="9"/>
            <color indexed="81"/>
            <rFont val="MS P ゴシック"/>
            <charset val="128"/>
          </rPr>
          <t>【出力先】
第二面
建築主
役職＋氏名</t>
        </r>
        <r>
          <rPr>
            <sz val="9"/>
            <color indexed="81"/>
            <rFont val="MS P ゴシック"/>
            <charset val="128"/>
          </rPr>
          <t xml:space="preserve">
</t>
        </r>
      </text>
    </comment>
    <comment ref="Q17" authorId="0" shapeId="0" xr:uid="{00000000-0006-0000-2300-000003000000}">
      <text>
        <r>
          <rPr>
            <b/>
            <sz val="9"/>
            <color indexed="81"/>
            <rFont val="MS P ゴシック"/>
            <charset val="128"/>
          </rPr>
          <t>【出力先】
第二面
建築主2
会社名</t>
        </r>
      </text>
    </comment>
    <comment ref="Q18" authorId="0" shapeId="0" xr:uid="{00000000-0006-0000-2300-000004000000}">
      <text>
        <r>
          <rPr>
            <b/>
            <sz val="9"/>
            <color indexed="81"/>
            <rFont val="MS P ゴシック"/>
            <charset val="128"/>
          </rPr>
          <t>【出力先】
第二面
建築主2
役職＋氏名</t>
        </r>
        <r>
          <rPr>
            <sz val="9"/>
            <color indexed="81"/>
            <rFont val="MS P ゴシック"/>
            <charset val="128"/>
          </rPr>
          <t xml:space="preserve">
</t>
        </r>
      </text>
    </comment>
    <comment ref="Q19" authorId="0" shapeId="0" xr:uid="{00000000-0006-0000-2300-000005000000}">
      <text>
        <r>
          <rPr>
            <b/>
            <sz val="9"/>
            <color indexed="81"/>
            <rFont val="MS P ゴシック"/>
            <charset val="128"/>
          </rPr>
          <t>【出力先】
第二面
建築主3
会社名</t>
        </r>
      </text>
    </comment>
    <comment ref="Q20" authorId="0" shapeId="0" xr:uid="{00000000-0006-0000-2300-000006000000}">
      <text>
        <r>
          <rPr>
            <b/>
            <sz val="9"/>
            <color indexed="81"/>
            <rFont val="MS P ゴシック"/>
            <charset val="128"/>
          </rPr>
          <t>【出力先】
第二面
建築主3
役職＋氏名</t>
        </r>
        <r>
          <rPr>
            <sz val="9"/>
            <color indexed="81"/>
            <rFont val="MS P ゴシック"/>
            <charset val="128"/>
          </rPr>
          <t xml:space="preserve">
</t>
        </r>
      </text>
    </comment>
    <comment ref="B22" authorId="1" shapeId="0" xr:uid="{00000000-0006-0000-2300-000007000000}">
      <text>
        <r>
          <rPr>
            <b/>
            <sz val="9"/>
            <color indexed="81"/>
            <rFont val="ＭＳ Ｐゴシック"/>
            <family val="3"/>
            <charset val="128"/>
          </rPr>
          <t>確認申請書第一面
申請日</t>
        </r>
        <r>
          <rPr>
            <b/>
            <sz val="9"/>
            <color indexed="81"/>
            <rFont val="MS P ゴシック"/>
            <family val="3"/>
            <charset val="128"/>
          </rPr>
          <t xml:space="preserve">
</t>
        </r>
      </text>
    </comment>
    <comment ref="J29" authorId="1" shapeId="0" xr:uid="{00000000-0006-0000-2300-000008000000}">
      <text>
        <r>
          <rPr>
            <b/>
            <sz val="9"/>
            <color indexed="81"/>
            <rFont val="ＭＳ Ｐゴシック"/>
            <family val="3"/>
            <charset val="128"/>
          </rPr>
          <t>確認申請書第一面
申請日</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Q13" authorId="0" shapeId="0" xr:uid="{00000000-0006-0000-2400-000001000000}">
      <text>
        <r>
          <rPr>
            <b/>
            <sz val="9"/>
            <color indexed="81"/>
            <rFont val="MS P ゴシック"/>
            <charset val="128"/>
          </rPr>
          <t>【出力先】
第二面
建築主
会社名</t>
        </r>
      </text>
    </comment>
    <comment ref="Q14" authorId="0" shapeId="0" xr:uid="{00000000-0006-0000-2400-000002000000}">
      <text>
        <r>
          <rPr>
            <b/>
            <sz val="9"/>
            <color indexed="81"/>
            <rFont val="MS P ゴシック"/>
            <charset val="128"/>
          </rPr>
          <t>【出力先】
第二面
建築主
役職＋氏名</t>
        </r>
        <r>
          <rPr>
            <sz val="9"/>
            <color indexed="81"/>
            <rFont val="MS P ゴシック"/>
            <charset val="128"/>
          </rPr>
          <t xml:space="preserve">
</t>
        </r>
      </text>
    </comment>
    <comment ref="Q15" authorId="0" shapeId="0" xr:uid="{00000000-0006-0000-2400-000003000000}">
      <text>
        <r>
          <rPr>
            <b/>
            <sz val="9"/>
            <color indexed="81"/>
            <rFont val="MS P ゴシック"/>
            <charset val="128"/>
          </rPr>
          <t>【出力先】
第二面
建築主2
会社名</t>
        </r>
      </text>
    </comment>
    <comment ref="Q16" authorId="0" shapeId="0" xr:uid="{00000000-0006-0000-2400-000004000000}">
      <text>
        <r>
          <rPr>
            <b/>
            <sz val="9"/>
            <color indexed="81"/>
            <rFont val="MS P ゴシック"/>
            <charset val="128"/>
          </rPr>
          <t>【出力先】
第二面
建築主2
役職＋氏名</t>
        </r>
        <r>
          <rPr>
            <sz val="9"/>
            <color indexed="81"/>
            <rFont val="MS P ゴシック"/>
            <charset val="128"/>
          </rPr>
          <t xml:space="preserve">
</t>
        </r>
      </text>
    </comment>
    <comment ref="Q17" authorId="0" shapeId="0" xr:uid="{00000000-0006-0000-2400-000005000000}">
      <text>
        <r>
          <rPr>
            <b/>
            <sz val="9"/>
            <color indexed="81"/>
            <rFont val="MS P ゴシック"/>
            <charset val="128"/>
          </rPr>
          <t>【出力先】
第二面
建築主3
会社名</t>
        </r>
      </text>
    </comment>
    <comment ref="Q18" authorId="0" shapeId="0" xr:uid="{00000000-0006-0000-2400-000006000000}">
      <text>
        <r>
          <rPr>
            <b/>
            <sz val="9"/>
            <color indexed="81"/>
            <rFont val="MS P ゴシック"/>
            <charset val="128"/>
          </rPr>
          <t>【出力先】
第二面
建築主3
役職＋氏名</t>
        </r>
        <r>
          <rPr>
            <sz val="9"/>
            <color indexed="81"/>
            <rFont val="MS P ゴシック"/>
            <charset val="128"/>
          </rPr>
          <t xml:space="preserve">
</t>
        </r>
      </text>
    </comment>
    <comment ref="B33" authorId="0" shapeId="0" xr:uid="{00000000-0006-0000-2400-000007000000}">
      <text>
        <r>
          <rPr>
            <b/>
            <sz val="9"/>
            <color indexed="81"/>
            <rFont val="MS P ゴシック"/>
            <charset val="128"/>
          </rPr>
          <t xml:space="preserve">【出力先】
第三面
1.地名地番
</t>
        </r>
        <r>
          <rPr>
            <sz val="9"/>
            <color indexed="81"/>
            <rFont val="MS P ゴシック"/>
            <charset val="128"/>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Q13" authorId="0" shapeId="0" xr:uid="{00000000-0006-0000-2500-000001000000}">
      <text>
        <r>
          <rPr>
            <b/>
            <sz val="9"/>
            <color indexed="81"/>
            <rFont val="MS P ゴシック"/>
            <charset val="128"/>
          </rPr>
          <t>【出力先】
第二面
建築主
会社名</t>
        </r>
      </text>
    </comment>
    <comment ref="Q14" authorId="0" shapeId="0" xr:uid="{00000000-0006-0000-2500-000002000000}">
      <text>
        <r>
          <rPr>
            <b/>
            <sz val="9"/>
            <color indexed="81"/>
            <rFont val="MS P ゴシック"/>
            <charset val="128"/>
          </rPr>
          <t>【出力先】
第二面
建築主
役職＋氏名</t>
        </r>
        <r>
          <rPr>
            <sz val="9"/>
            <color indexed="81"/>
            <rFont val="MS P ゴシック"/>
            <charset val="128"/>
          </rPr>
          <t xml:space="preserve">
</t>
        </r>
      </text>
    </comment>
    <comment ref="Q15" authorId="0" shapeId="0" xr:uid="{00000000-0006-0000-2500-000003000000}">
      <text>
        <r>
          <rPr>
            <b/>
            <sz val="9"/>
            <color indexed="81"/>
            <rFont val="MS P ゴシック"/>
            <charset val="128"/>
          </rPr>
          <t>【出力先】
第二面
建築主2
会社名</t>
        </r>
      </text>
    </comment>
    <comment ref="Q16" authorId="0" shapeId="0" xr:uid="{00000000-0006-0000-2500-000004000000}">
      <text>
        <r>
          <rPr>
            <b/>
            <sz val="9"/>
            <color indexed="81"/>
            <rFont val="MS P ゴシック"/>
            <charset val="128"/>
          </rPr>
          <t>【出力先】
第二面
建築主2
役職＋氏名</t>
        </r>
        <r>
          <rPr>
            <sz val="9"/>
            <color indexed="81"/>
            <rFont val="MS P ゴシック"/>
            <charset val="128"/>
          </rPr>
          <t xml:space="preserve">
</t>
        </r>
      </text>
    </comment>
    <comment ref="Q17" authorId="0" shapeId="0" xr:uid="{00000000-0006-0000-2500-000005000000}">
      <text>
        <r>
          <rPr>
            <b/>
            <sz val="9"/>
            <color indexed="81"/>
            <rFont val="MS P ゴシック"/>
            <charset val="128"/>
          </rPr>
          <t>【出力先】
第二面
建築主3
会社名</t>
        </r>
      </text>
    </comment>
    <comment ref="Q18" authorId="0" shapeId="0" xr:uid="{00000000-0006-0000-2500-000006000000}">
      <text>
        <r>
          <rPr>
            <b/>
            <sz val="9"/>
            <color indexed="81"/>
            <rFont val="MS P ゴシック"/>
            <charset val="128"/>
          </rPr>
          <t>【出力先】
第二面
建築主3
役職＋氏名</t>
        </r>
        <r>
          <rPr>
            <sz val="9"/>
            <color indexed="81"/>
            <rFont val="MS P ゴシック"/>
            <charset val="128"/>
          </rPr>
          <t xml:space="preserve">
</t>
        </r>
      </text>
    </comment>
    <comment ref="J30" authorId="0" shapeId="0" xr:uid="{00000000-0006-0000-2500-000007000000}">
      <text>
        <r>
          <rPr>
            <b/>
            <sz val="9"/>
            <color indexed="81"/>
            <rFont val="MS P ゴシック"/>
            <charset val="128"/>
          </rPr>
          <t>自動反映
「目次・入力シート」
確認年月日</t>
        </r>
      </text>
    </comment>
    <comment ref="K31" authorId="0" shapeId="0" xr:uid="{00000000-0006-0000-2500-000008000000}">
      <text>
        <r>
          <rPr>
            <b/>
            <sz val="9"/>
            <color indexed="81"/>
            <rFont val="MS P ゴシック"/>
            <charset val="128"/>
          </rPr>
          <t>自動反映
「目次・入力シート」
直前の確認番号</t>
        </r>
        <r>
          <rPr>
            <sz val="9"/>
            <color indexed="81"/>
            <rFont val="MS P ゴシック"/>
            <charset val="128"/>
          </rPr>
          <t xml:space="preserve">
</t>
        </r>
      </text>
    </comment>
    <comment ref="B33" authorId="0" shapeId="0" xr:uid="{00000000-0006-0000-2500-000009000000}">
      <text>
        <r>
          <rPr>
            <b/>
            <sz val="9"/>
            <color indexed="81"/>
            <rFont val="MS P ゴシック"/>
            <charset val="128"/>
          </rPr>
          <t xml:space="preserve">【出力先】
第三面
1.地名地番
</t>
        </r>
        <r>
          <rPr>
            <sz val="9"/>
            <color indexed="81"/>
            <rFont val="MS P ゴシック"/>
            <charset val="128"/>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Q15" authorId="0" shapeId="0" xr:uid="{00000000-0006-0000-2600-000001000000}">
      <text>
        <r>
          <rPr>
            <b/>
            <sz val="9"/>
            <color indexed="81"/>
            <rFont val="MS P ゴシック"/>
            <charset val="128"/>
          </rPr>
          <t>【出力先】
第二面
建築主
会社名</t>
        </r>
      </text>
    </comment>
    <comment ref="Q16" authorId="0" shapeId="0" xr:uid="{00000000-0006-0000-2600-000002000000}">
      <text>
        <r>
          <rPr>
            <b/>
            <sz val="9"/>
            <color indexed="81"/>
            <rFont val="MS P ゴシック"/>
            <charset val="128"/>
          </rPr>
          <t>【出力先】
第二面
建築主
役職＋氏名</t>
        </r>
        <r>
          <rPr>
            <sz val="9"/>
            <color indexed="81"/>
            <rFont val="MS P ゴシック"/>
            <charset val="128"/>
          </rPr>
          <t xml:space="preserve">
</t>
        </r>
      </text>
    </comment>
    <comment ref="Q17" authorId="0" shapeId="0" xr:uid="{00000000-0006-0000-2600-000003000000}">
      <text>
        <r>
          <rPr>
            <b/>
            <sz val="9"/>
            <color indexed="81"/>
            <rFont val="MS P ゴシック"/>
            <charset val="128"/>
          </rPr>
          <t>【出力先】
第二面
建築主2
会社名</t>
        </r>
      </text>
    </comment>
    <comment ref="Q18" authorId="0" shapeId="0" xr:uid="{00000000-0006-0000-2600-000004000000}">
      <text>
        <r>
          <rPr>
            <b/>
            <sz val="9"/>
            <color indexed="81"/>
            <rFont val="MS P ゴシック"/>
            <charset val="128"/>
          </rPr>
          <t>【出力先】
第二面
建築主2
役職＋氏名</t>
        </r>
        <r>
          <rPr>
            <sz val="9"/>
            <color indexed="81"/>
            <rFont val="MS P ゴシック"/>
            <charset val="128"/>
          </rPr>
          <t xml:space="preserve">
</t>
        </r>
      </text>
    </comment>
    <comment ref="Q19" authorId="0" shapeId="0" xr:uid="{00000000-0006-0000-2600-000005000000}">
      <text>
        <r>
          <rPr>
            <b/>
            <sz val="9"/>
            <color indexed="81"/>
            <rFont val="MS P ゴシック"/>
            <charset val="128"/>
          </rPr>
          <t>【出力先】
第二面
建築主3
会社名</t>
        </r>
      </text>
    </comment>
    <comment ref="Q20" authorId="0" shapeId="0" xr:uid="{00000000-0006-0000-2600-000006000000}">
      <text>
        <r>
          <rPr>
            <b/>
            <sz val="9"/>
            <color indexed="81"/>
            <rFont val="MS P ゴシック"/>
            <charset val="128"/>
          </rPr>
          <t>【出力先】
第二面
建築主3
役職＋氏名</t>
        </r>
        <r>
          <rPr>
            <sz val="9"/>
            <color indexed="81"/>
            <rFont val="MS P ゴシック"/>
            <charset val="128"/>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owner</author>
    <author>tokunaga</author>
  </authors>
  <commentList>
    <comment ref="Q15" authorId="0" shapeId="0" xr:uid="{00000000-0006-0000-2700-000001000000}">
      <text>
        <r>
          <rPr>
            <b/>
            <sz val="9"/>
            <color indexed="81"/>
            <rFont val="MS P ゴシック"/>
            <charset val="128"/>
          </rPr>
          <t>【出力先】
第二面
建築主
会社名</t>
        </r>
      </text>
    </comment>
    <comment ref="Q16" authorId="0" shapeId="0" xr:uid="{00000000-0006-0000-2700-000002000000}">
      <text>
        <r>
          <rPr>
            <b/>
            <sz val="9"/>
            <color indexed="81"/>
            <rFont val="MS P ゴシック"/>
            <charset val="128"/>
          </rPr>
          <t>【出力先】
第二面
建築主
役職＋氏名</t>
        </r>
        <r>
          <rPr>
            <sz val="9"/>
            <color indexed="81"/>
            <rFont val="MS P ゴシック"/>
            <charset val="128"/>
          </rPr>
          <t xml:space="preserve">
</t>
        </r>
      </text>
    </comment>
    <comment ref="Q17" authorId="0" shapeId="0" xr:uid="{00000000-0006-0000-2700-000003000000}">
      <text>
        <r>
          <rPr>
            <b/>
            <sz val="9"/>
            <color indexed="81"/>
            <rFont val="MS P ゴシック"/>
            <charset val="128"/>
          </rPr>
          <t>【出力先】
第二面
建築主2
会社名</t>
        </r>
      </text>
    </comment>
    <comment ref="Q18" authorId="0" shapeId="0" xr:uid="{00000000-0006-0000-2700-000004000000}">
      <text>
        <r>
          <rPr>
            <b/>
            <sz val="9"/>
            <color indexed="81"/>
            <rFont val="MS P ゴシック"/>
            <charset val="128"/>
          </rPr>
          <t>【出力先】
第二面
建築主2
役職＋氏名</t>
        </r>
        <r>
          <rPr>
            <sz val="9"/>
            <color indexed="81"/>
            <rFont val="MS P ゴシック"/>
            <charset val="128"/>
          </rPr>
          <t xml:space="preserve">
</t>
        </r>
      </text>
    </comment>
    <comment ref="Q19" authorId="0" shapeId="0" xr:uid="{00000000-0006-0000-2700-000005000000}">
      <text>
        <r>
          <rPr>
            <b/>
            <sz val="9"/>
            <color indexed="81"/>
            <rFont val="MS P ゴシック"/>
            <charset val="128"/>
          </rPr>
          <t>【出力先】
第二面
建築主3
会社名</t>
        </r>
      </text>
    </comment>
    <comment ref="Q20" authorId="0" shapeId="0" xr:uid="{00000000-0006-0000-2700-000006000000}">
      <text>
        <r>
          <rPr>
            <b/>
            <sz val="9"/>
            <color indexed="81"/>
            <rFont val="MS P ゴシック"/>
            <charset val="128"/>
          </rPr>
          <t>【出力先】
第二面
建築主3
役職＋氏名</t>
        </r>
        <r>
          <rPr>
            <sz val="9"/>
            <color indexed="81"/>
            <rFont val="MS P ゴシック"/>
            <charset val="128"/>
          </rPr>
          <t xml:space="preserve">
</t>
        </r>
      </text>
    </comment>
    <comment ref="K29" authorId="1" shapeId="0" xr:uid="{00000000-0006-0000-2700-000007000000}">
      <text>
        <r>
          <rPr>
            <b/>
            <sz val="9"/>
            <color indexed="81"/>
            <rFont val="ＭＳ Ｐゴシック"/>
            <family val="3"/>
            <charset val="128"/>
          </rPr>
          <t>自動反映
「目次・入力シート」
直前の確認番号</t>
        </r>
      </text>
    </comment>
    <comment ref="J32" authorId="1" shapeId="0" xr:uid="{00000000-0006-0000-2700-000008000000}">
      <text>
        <r>
          <rPr>
            <b/>
            <sz val="9"/>
            <color indexed="81"/>
            <rFont val="ＭＳ Ｐゴシック"/>
            <family val="3"/>
            <charset val="128"/>
          </rPr>
          <t>自動反映
「目次・入力シート」
確認年月日</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owner</author>
    <author>tokunaga</author>
  </authors>
  <commentList>
    <comment ref="Q15" authorId="0" shapeId="0" xr:uid="{00000000-0006-0000-2800-000001000000}">
      <text>
        <r>
          <rPr>
            <b/>
            <sz val="9"/>
            <color indexed="81"/>
            <rFont val="MS P ゴシック"/>
            <charset val="128"/>
          </rPr>
          <t>【出力先】
第二面
建築主
会社名</t>
        </r>
      </text>
    </comment>
    <comment ref="Q16" authorId="0" shapeId="0" xr:uid="{00000000-0006-0000-2800-000002000000}">
      <text>
        <r>
          <rPr>
            <b/>
            <sz val="9"/>
            <color indexed="81"/>
            <rFont val="MS P ゴシック"/>
            <charset val="128"/>
          </rPr>
          <t>【出力先】
第二面
建築主
役職＋氏名</t>
        </r>
        <r>
          <rPr>
            <sz val="9"/>
            <color indexed="81"/>
            <rFont val="MS P ゴシック"/>
            <charset val="128"/>
          </rPr>
          <t xml:space="preserve">
</t>
        </r>
      </text>
    </comment>
    <comment ref="Q17" authorId="0" shapeId="0" xr:uid="{00000000-0006-0000-2800-000003000000}">
      <text>
        <r>
          <rPr>
            <b/>
            <sz val="9"/>
            <color indexed="81"/>
            <rFont val="MS P ゴシック"/>
            <charset val="128"/>
          </rPr>
          <t>【出力先】
第二面
建築主2
会社名</t>
        </r>
      </text>
    </comment>
    <comment ref="Q18" authorId="0" shapeId="0" xr:uid="{00000000-0006-0000-2800-000004000000}">
      <text>
        <r>
          <rPr>
            <b/>
            <sz val="9"/>
            <color indexed="81"/>
            <rFont val="MS P ゴシック"/>
            <charset val="128"/>
          </rPr>
          <t>【出力先】
第二面
建築主2
役職＋氏名</t>
        </r>
        <r>
          <rPr>
            <sz val="9"/>
            <color indexed="81"/>
            <rFont val="MS P ゴシック"/>
            <charset val="128"/>
          </rPr>
          <t xml:space="preserve">
</t>
        </r>
      </text>
    </comment>
    <comment ref="Q19" authorId="0" shapeId="0" xr:uid="{00000000-0006-0000-2800-000005000000}">
      <text>
        <r>
          <rPr>
            <b/>
            <sz val="9"/>
            <color indexed="81"/>
            <rFont val="MS P ゴシック"/>
            <charset val="128"/>
          </rPr>
          <t>【出力先】
第二面
建築主3
会社名</t>
        </r>
      </text>
    </comment>
    <comment ref="Q20" authorId="0" shapeId="0" xr:uid="{00000000-0006-0000-2800-000006000000}">
      <text>
        <r>
          <rPr>
            <b/>
            <sz val="9"/>
            <color indexed="81"/>
            <rFont val="MS P ゴシック"/>
            <charset val="128"/>
          </rPr>
          <t>【出力先】
第二面
建築主3
役職＋氏名</t>
        </r>
        <r>
          <rPr>
            <sz val="9"/>
            <color indexed="81"/>
            <rFont val="MS P ゴシック"/>
            <charset val="128"/>
          </rPr>
          <t xml:space="preserve">
</t>
        </r>
      </text>
    </comment>
    <comment ref="B22" authorId="1" shapeId="0" xr:uid="{00000000-0006-0000-2800-000007000000}">
      <text>
        <r>
          <rPr>
            <b/>
            <sz val="9"/>
            <color indexed="81"/>
            <rFont val="ＭＳ Ｐゴシック"/>
            <family val="3"/>
            <charset val="128"/>
          </rPr>
          <t>完了申請書第一面
申請日</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owner</author>
    <author>tokunaga</author>
  </authors>
  <commentList>
    <comment ref="Q15" authorId="0" shapeId="0" xr:uid="{00000000-0006-0000-2900-000001000000}">
      <text>
        <r>
          <rPr>
            <b/>
            <sz val="9"/>
            <color indexed="81"/>
            <rFont val="MS P ゴシック"/>
            <charset val="128"/>
          </rPr>
          <t>【出力先】
第二面
建築主
会社名</t>
        </r>
      </text>
    </comment>
    <comment ref="Q16" authorId="0" shapeId="0" xr:uid="{00000000-0006-0000-2900-000002000000}">
      <text>
        <r>
          <rPr>
            <b/>
            <sz val="9"/>
            <color indexed="81"/>
            <rFont val="MS P ゴシック"/>
            <charset val="128"/>
          </rPr>
          <t>【出力先】
第二面
建築主
役職＋氏名</t>
        </r>
        <r>
          <rPr>
            <sz val="9"/>
            <color indexed="81"/>
            <rFont val="MS P ゴシック"/>
            <charset val="128"/>
          </rPr>
          <t xml:space="preserve">
</t>
        </r>
      </text>
    </comment>
    <comment ref="Q17" authorId="0" shapeId="0" xr:uid="{00000000-0006-0000-2900-000003000000}">
      <text>
        <r>
          <rPr>
            <b/>
            <sz val="9"/>
            <color indexed="81"/>
            <rFont val="MS P ゴシック"/>
            <charset val="128"/>
          </rPr>
          <t>【出力先】
第二面
建築主2
会社名</t>
        </r>
      </text>
    </comment>
    <comment ref="Q18" authorId="0" shapeId="0" xr:uid="{00000000-0006-0000-2900-000004000000}">
      <text>
        <r>
          <rPr>
            <b/>
            <sz val="9"/>
            <color indexed="81"/>
            <rFont val="MS P ゴシック"/>
            <charset val="128"/>
          </rPr>
          <t>【出力先】
第二面
建築主2
役職＋氏名</t>
        </r>
        <r>
          <rPr>
            <sz val="9"/>
            <color indexed="81"/>
            <rFont val="MS P ゴシック"/>
            <charset val="128"/>
          </rPr>
          <t xml:space="preserve">
</t>
        </r>
      </text>
    </comment>
    <comment ref="Q19" authorId="0" shapeId="0" xr:uid="{00000000-0006-0000-2900-000005000000}">
      <text>
        <r>
          <rPr>
            <b/>
            <sz val="9"/>
            <color indexed="81"/>
            <rFont val="MS P ゴシック"/>
            <charset val="128"/>
          </rPr>
          <t>【出力先】
第二面
建築主3
会社名</t>
        </r>
      </text>
    </comment>
    <comment ref="Q20" authorId="0" shapeId="0" xr:uid="{00000000-0006-0000-2900-000006000000}">
      <text>
        <r>
          <rPr>
            <b/>
            <sz val="9"/>
            <color indexed="81"/>
            <rFont val="MS P ゴシック"/>
            <charset val="128"/>
          </rPr>
          <t>【出力先】
第二面
建築主3
役職＋氏名</t>
        </r>
        <r>
          <rPr>
            <sz val="9"/>
            <color indexed="81"/>
            <rFont val="MS P ゴシック"/>
            <charset val="128"/>
          </rPr>
          <t xml:space="preserve">
</t>
        </r>
      </text>
    </comment>
    <comment ref="B22" authorId="1" shapeId="0" xr:uid="{00000000-0006-0000-2900-000007000000}">
      <text>
        <r>
          <rPr>
            <b/>
            <sz val="9"/>
            <color indexed="81"/>
            <rFont val="ＭＳ Ｐゴシック"/>
            <family val="3"/>
            <charset val="128"/>
          </rPr>
          <t>完了申請書第一面
申請日</t>
        </r>
      </text>
    </comment>
    <comment ref="K29" authorId="0" shapeId="0" xr:uid="{00000000-0006-0000-2900-000008000000}">
      <text>
        <r>
          <rPr>
            <b/>
            <sz val="9"/>
            <color indexed="81"/>
            <rFont val="MS P ゴシック"/>
            <charset val="128"/>
          </rPr>
          <t>自動反映
「目次・入力シート」
直前の確認番号</t>
        </r>
        <r>
          <rPr>
            <sz val="9"/>
            <color indexed="81"/>
            <rFont val="MS P ゴシック"/>
            <charset val="128"/>
          </rPr>
          <t xml:space="preserve">
</t>
        </r>
      </text>
    </comment>
    <comment ref="J32" authorId="0" shapeId="0" xr:uid="{00000000-0006-0000-2900-000009000000}">
      <text>
        <r>
          <rPr>
            <b/>
            <sz val="9"/>
            <color indexed="81"/>
            <rFont val="MS P ゴシック"/>
            <charset val="128"/>
          </rPr>
          <t>自動反映
「目次・入力シート」
確認年月日</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Q9" authorId="0" shapeId="0" xr:uid="{00000000-0006-0000-2B00-000001000000}">
      <text>
        <r>
          <rPr>
            <b/>
            <sz val="9"/>
            <color indexed="81"/>
            <rFont val="MS P ゴシック"/>
            <charset val="128"/>
          </rPr>
          <t>【出力先】
第二面
建築主（代表）
会社名＋役職＋氏名</t>
        </r>
      </text>
    </comment>
    <comment ref="Q11" authorId="0" shapeId="0" xr:uid="{00000000-0006-0000-2B00-000002000000}">
      <text>
        <r>
          <rPr>
            <b/>
            <sz val="9"/>
            <color indexed="81"/>
            <rFont val="MS P ゴシック"/>
            <charset val="128"/>
          </rPr>
          <t>【出力先】
第二面
建築主（代表）
住所</t>
        </r>
        <r>
          <rPr>
            <sz val="9"/>
            <color indexed="81"/>
            <rFont val="MS P ゴシック"/>
            <charset val="128"/>
          </rPr>
          <t xml:space="preserve">
</t>
        </r>
      </text>
    </comment>
    <comment ref="Q13" authorId="0" shapeId="0" xr:uid="{00000000-0006-0000-2B00-000003000000}">
      <text>
        <r>
          <rPr>
            <b/>
            <sz val="9"/>
            <color indexed="81"/>
            <rFont val="MS P ゴシック"/>
            <charset val="128"/>
          </rPr>
          <t>【出力先】
第二面
建築主(代表）
電話番号</t>
        </r>
        <r>
          <rPr>
            <sz val="9"/>
            <color indexed="81"/>
            <rFont val="MS P ゴシック"/>
            <charset val="128"/>
          </rPr>
          <t xml:space="preserve">
</t>
        </r>
      </text>
    </comment>
    <comment ref="D31" authorId="0" shapeId="0" xr:uid="{00000000-0006-0000-2B00-000004000000}">
      <text>
        <r>
          <rPr>
            <b/>
            <sz val="9"/>
            <color indexed="81"/>
            <rFont val="MS P ゴシック"/>
            <charset val="128"/>
          </rPr>
          <t>【出力先】
第三面
1.地名地番</t>
        </r>
      </text>
    </comment>
    <comment ref="D35" authorId="0" shapeId="0" xr:uid="{00000000-0006-0000-2B00-000005000000}">
      <text>
        <r>
          <rPr>
            <b/>
            <sz val="9"/>
            <color indexed="81"/>
            <rFont val="MS P ゴシック"/>
            <charset val="128"/>
          </rPr>
          <t>自動反映
「目次・入力シート」
確認年月日</t>
        </r>
      </text>
    </comment>
    <comment ref="N35" authorId="0" shapeId="0" xr:uid="{00000000-0006-0000-2B00-000006000000}">
      <text>
        <r>
          <rPr>
            <b/>
            <sz val="9"/>
            <color indexed="81"/>
            <rFont val="MS P ゴシック"/>
            <charset val="128"/>
          </rPr>
          <t>自動反映
「目次・入力シート」
直前の確認番号</t>
        </r>
        <r>
          <rPr>
            <sz val="9"/>
            <color indexed="81"/>
            <rFont val="MS P ゴシック"/>
            <charset val="128"/>
          </rPr>
          <t xml:space="preserve">
</t>
        </r>
      </text>
    </comment>
    <comment ref="D38" authorId="0" shapeId="0" xr:uid="{00000000-0006-0000-2B00-000007000000}">
      <text>
        <r>
          <rPr>
            <b/>
            <sz val="9"/>
            <color indexed="81"/>
            <rFont val="MS P ゴシック"/>
            <charset val="128"/>
          </rPr>
          <t>自動反映
「目次・入力シート」
検査済証交付年月日</t>
        </r>
      </text>
    </comment>
    <comment ref="N38" authorId="0" shapeId="0" xr:uid="{00000000-0006-0000-2B00-000008000000}">
      <text>
        <r>
          <rPr>
            <b/>
            <sz val="9"/>
            <color indexed="81"/>
            <rFont val="MS P ゴシック"/>
            <charset val="128"/>
          </rPr>
          <t>自動反映
「目次・入力シート」
検査済証交付番号</t>
        </r>
        <r>
          <rPr>
            <sz val="9"/>
            <color indexed="81"/>
            <rFont val="MS P ゴシック"/>
            <charset val="128"/>
          </rPr>
          <t xml:space="preserve">
</t>
        </r>
      </text>
    </comment>
    <comment ref="G58" authorId="0" shapeId="0" xr:uid="{00000000-0006-0000-2B00-000009000000}">
      <text>
        <r>
          <rPr>
            <b/>
            <sz val="9"/>
            <color indexed="81"/>
            <rFont val="MS P ゴシック"/>
            <charset val="128"/>
          </rPr>
          <t xml:space="preserve">【出力先】
第二面
建築主2
フリガナ
</t>
        </r>
        <r>
          <rPr>
            <sz val="9"/>
            <color indexed="81"/>
            <rFont val="MS P ゴシック"/>
            <charset val="128"/>
          </rPr>
          <t xml:space="preserve">
</t>
        </r>
      </text>
    </comment>
    <comment ref="G59" authorId="0" shapeId="0" xr:uid="{00000000-0006-0000-2B00-00000A000000}">
      <text>
        <r>
          <rPr>
            <b/>
            <sz val="9"/>
            <color indexed="81"/>
            <rFont val="MS P ゴシック"/>
            <charset val="128"/>
          </rPr>
          <t xml:space="preserve">【出力先】
第二面
建築主2
氏名
</t>
        </r>
      </text>
    </comment>
    <comment ref="H61" authorId="0" shapeId="0" xr:uid="{00000000-0006-0000-2B00-00000B000000}">
      <text>
        <r>
          <rPr>
            <b/>
            <sz val="9"/>
            <color indexed="81"/>
            <rFont val="MS P ゴシック"/>
            <charset val="128"/>
          </rPr>
          <t>【出力先】
第二面
建築主2
郵便番号</t>
        </r>
        <r>
          <rPr>
            <sz val="9"/>
            <color indexed="81"/>
            <rFont val="MS P ゴシック"/>
            <charset val="128"/>
          </rPr>
          <t xml:space="preserve">
</t>
        </r>
      </text>
    </comment>
    <comment ref="G62" authorId="0" shapeId="0" xr:uid="{00000000-0006-0000-2B00-00000C000000}">
      <text>
        <r>
          <rPr>
            <b/>
            <sz val="9"/>
            <color indexed="81"/>
            <rFont val="MS P ゴシック"/>
            <charset val="128"/>
          </rPr>
          <t>【出力先】
第二面
建築主2
住所</t>
        </r>
        <r>
          <rPr>
            <sz val="9"/>
            <color indexed="81"/>
            <rFont val="MS P ゴシック"/>
            <charset val="128"/>
          </rPr>
          <t xml:space="preserve">
</t>
        </r>
      </text>
    </comment>
    <comment ref="G64" authorId="0" shapeId="0" xr:uid="{00000000-0006-0000-2B00-00000D000000}">
      <text>
        <r>
          <rPr>
            <b/>
            <sz val="9"/>
            <color indexed="81"/>
            <rFont val="MS P ゴシック"/>
            <charset val="128"/>
          </rPr>
          <t>【出力先】
第二面
建築主2
電話番号</t>
        </r>
        <r>
          <rPr>
            <sz val="9"/>
            <color indexed="81"/>
            <rFont val="MS P ゴシック"/>
            <charset val="128"/>
          </rPr>
          <t xml:space="preserve">
</t>
        </r>
      </text>
    </comment>
    <comment ref="G67" authorId="0" shapeId="0" xr:uid="{00000000-0006-0000-2B00-00000E000000}">
      <text>
        <r>
          <rPr>
            <b/>
            <sz val="9"/>
            <color indexed="81"/>
            <rFont val="MS P ゴシック"/>
            <charset val="128"/>
          </rPr>
          <t xml:space="preserve">【出力先】
第二面
建築主3
フリガナ
</t>
        </r>
        <r>
          <rPr>
            <sz val="9"/>
            <color indexed="81"/>
            <rFont val="MS P ゴシック"/>
            <charset val="128"/>
          </rPr>
          <t xml:space="preserve">
</t>
        </r>
      </text>
    </comment>
    <comment ref="G68" authorId="0" shapeId="0" xr:uid="{00000000-0006-0000-2B00-00000F000000}">
      <text>
        <r>
          <rPr>
            <b/>
            <sz val="9"/>
            <color indexed="81"/>
            <rFont val="MS P ゴシック"/>
            <charset val="128"/>
          </rPr>
          <t xml:space="preserve">【出力先】
第二面
建築主3
氏名
</t>
        </r>
      </text>
    </comment>
    <comment ref="H70" authorId="0" shapeId="0" xr:uid="{00000000-0006-0000-2B00-000010000000}">
      <text>
        <r>
          <rPr>
            <b/>
            <sz val="9"/>
            <color indexed="81"/>
            <rFont val="MS P ゴシック"/>
            <charset val="128"/>
          </rPr>
          <t>【出力先】
第二面
建築主3
郵便番号</t>
        </r>
        <r>
          <rPr>
            <sz val="9"/>
            <color indexed="81"/>
            <rFont val="MS P ゴシック"/>
            <charset val="128"/>
          </rPr>
          <t xml:space="preserve">
</t>
        </r>
      </text>
    </comment>
    <comment ref="G71" authorId="0" shapeId="0" xr:uid="{00000000-0006-0000-2B00-000011000000}">
      <text>
        <r>
          <rPr>
            <b/>
            <sz val="9"/>
            <color indexed="81"/>
            <rFont val="MS P ゴシック"/>
            <charset val="128"/>
          </rPr>
          <t>【出力先】
第二面
建築主3
住所</t>
        </r>
        <r>
          <rPr>
            <sz val="9"/>
            <color indexed="81"/>
            <rFont val="MS P ゴシック"/>
            <charset val="128"/>
          </rPr>
          <t xml:space="preserve">
</t>
        </r>
      </text>
    </comment>
    <comment ref="G73" authorId="0" shapeId="0" xr:uid="{00000000-0006-0000-2B00-000012000000}">
      <text>
        <r>
          <rPr>
            <b/>
            <sz val="9"/>
            <color indexed="81"/>
            <rFont val="MS P ゴシック"/>
            <charset val="128"/>
          </rPr>
          <t>【出力先】
第二面
建築主3
電話番号</t>
        </r>
        <r>
          <rPr>
            <sz val="9"/>
            <color indexed="81"/>
            <rFont val="MS P ゴシック"/>
            <charset val="128"/>
          </rPr>
          <t xml:space="preserve">
</t>
        </r>
      </text>
    </comment>
    <comment ref="G76" authorId="0" shapeId="0" xr:uid="{00000000-0006-0000-2B00-000013000000}">
      <text>
        <r>
          <rPr>
            <b/>
            <sz val="9"/>
            <color indexed="81"/>
            <rFont val="MS P ゴシック"/>
            <charset val="128"/>
          </rPr>
          <t xml:space="preserve">【出力先】
第二面
建築主4
フリガナ
</t>
        </r>
        <r>
          <rPr>
            <sz val="9"/>
            <color indexed="81"/>
            <rFont val="MS P ゴシック"/>
            <charset val="128"/>
          </rPr>
          <t xml:space="preserve">
</t>
        </r>
      </text>
    </comment>
    <comment ref="G77" authorId="0" shapeId="0" xr:uid="{00000000-0006-0000-2B00-000014000000}">
      <text>
        <r>
          <rPr>
            <b/>
            <sz val="9"/>
            <color indexed="81"/>
            <rFont val="MS P ゴシック"/>
            <charset val="128"/>
          </rPr>
          <t xml:space="preserve">【出力先】
第二面
建築主4
氏名
</t>
        </r>
      </text>
    </comment>
    <comment ref="H79" authorId="0" shapeId="0" xr:uid="{00000000-0006-0000-2B00-000015000000}">
      <text>
        <r>
          <rPr>
            <b/>
            <sz val="9"/>
            <color indexed="81"/>
            <rFont val="MS P ゴシック"/>
            <charset val="128"/>
          </rPr>
          <t>【出力先】
第二面
建築主4
郵便番号</t>
        </r>
        <r>
          <rPr>
            <sz val="9"/>
            <color indexed="81"/>
            <rFont val="MS P ゴシック"/>
            <charset val="128"/>
          </rPr>
          <t xml:space="preserve">
</t>
        </r>
      </text>
    </comment>
    <comment ref="G80" authorId="0" shapeId="0" xr:uid="{00000000-0006-0000-2B00-000016000000}">
      <text>
        <r>
          <rPr>
            <b/>
            <sz val="9"/>
            <color indexed="81"/>
            <rFont val="MS P ゴシック"/>
            <charset val="128"/>
          </rPr>
          <t>【出力先】
第二面
建築主4
住所</t>
        </r>
        <r>
          <rPr>
            <sz val="9"/>
            <color indexed="81"/>
            <rFont val="MS P ゴシック"/>
            <charset val="128"/>
          </rPr>
          <t xml:space="preserve">
</t>
        </r>
      </text>
    </comment>
    <comment ref="G82" authorId="0" shapeId="0" xr:uid="{00000000-0006-0000-2B00-000017000000}">
      <text>
        <r>
          <rPr>
            <b/>
            <sz val="9"/>
            <color indexed="81"/>
            <rFont val="MS P ゴシック"/>
            <charset val="128"/>
          </rPr>
          <t>【出力先】
第二面
建築主4
電話番号</t>
        </r>
        <r>
          <rPr>
            <sz val="9"/>
            <color indexed="81"/>
            <rFont val="MS P ゴシック"/>
            <charset val="128"/>
          </rPr>
          <t xml:space="preserve">
</t>
        </r>
      </text>
    </comment>
    <comment ref="C118" authorId="0" shapeId="0" xr:uid="{00000000-0006-0000-2B00-000018000000}">
      <text>
        <r>
          <rPr>
            <b/>
            <sz val="9"/>
            <color indexed="81"/>
            <rFont val="MS P ゴシック"/>
            <charset val="128"/>
          </rPr>
          <t>【出力先】
第二面
代理者
事務所名</t>
        </r>
      </text>
    </comment>
    <comment ref="C119" authorId="0" shapeId="0" xr:uid="{00000000-0006-0000-2B00-000019000000}">
      <text>
        <r>
          <rPr>
            <b/>
            <sz val="9"/>
            <color indexed="81"/>
            <rFont val="MS P ゴシック"/>
            <charset val="128"/>
          </rPr>
          <t>【出力先】
第二面
代理者
氏名</t>
        </r>
      </text>
    </comment>
    <comment ref="D135" authorId="0" shapeId="0" xr:uid="{00000000-0006-0000-2B00-00001A000000}">
      <text>
        <r>
          <rPr>
            <b/>
            <sz val="9"/>
            <color indexed="81"/>
            <rFont val="MS P ゴシック"/>
            <charset val="128"/>
          </rPr>
          <t>【出力先】
第三面
1.地名地番</t>
        </r>
        <r>
          <rPr>
            <sz val="9"/>
            <color indexed="81"/>
            <rFont val="MS P ゴシック"/>
            <charset val="128"/>
          </rPr>
          <t xml:space="preserve">
</t>
        </r>
      </text>
    </comment>
    <comment ref="C142" authorId="0" shapeId="0" xr:uid="{00000000-0006-0000-2B00-00001B000000}">
      <text>
        <r>
          <rPr>
            <b/>
            <sz val="9"/>
            <color indexed="81"/>
            <rFont val="MS P ゴシック"/>
            <charset val="128"/>
          </rPr>
          <t>【出力先】
第二面
建築主
住所</t>
        </r>
        <r>
          <rPr>
            <sz val="9"/>
            <color indexed="81"/>
            <rFont val="MS P ゴシック"/>
            <charset val="128"/>
          </rPr>
          <t xml:space="preserve">
</t>
        </r>
      </text>
    </comment>
    <comment ref="C143" authorId="0" shapeId="0" xr:uid="{00000000-0006-0000-2B00-00001C000000}">
      <text>
        <r>
          <rPr>
            <b/>
            <sz val="9"/>
            <color indexed="81"/>
            <rFont val="MS P ゴシック"/>
            <charset val="128"/>
          </rPr>
          <t>【出力先】
第二面
建築主
会社名</t>
        </r>
        <r>
          <rPr>
            <sz val="9"/>
            <color indexed="81"/>
            <rFont val="MS P ゴシック"/>
            <charset val="128"/>
          </rPr>
          <t xml:space="preserve">
</t>
        </r>
      </text>
    </comment>
    <comment ref="C144" authorId="0" shapeId="0" xr:uid="{00000000-0006-0000-2B00-00001D000000}">
      <text>
        <r>
          <rPr>
            <b/>
            <sz val="9"/>
            <color indexed="81"/>
            <rFont val="MS P ゴシック"/>
            <charset val="128"/>
          </rPr>
          <t xml:space="preserve">【出力先】
第二面
建築主
職名＋氏名
</t>
        </r>
        <r>
          <rPr>
            <sz val="9"/>
            <color indexed="81"/>
            <rFont val="MS P ゴシック"/>
            <charset val="128"/>
          </rPr>
          <t xml:space="preserve">
</t>
        </r>
      </text>
    </comment>
    <comment ref="C146" authorId="0" shapeId="0" xr:uid="{00000000-0006-0000-2B00-00001E000000}">
      <text>
        <r>
          <rPr>
            <b/>
            <sz val="9"/>
            <color indexed="81"/>
            <rFont val="MS P ゴシック"/>
            <charset val="128"/>
          </rPr>
          <t>【出力先】
第二面
建築主2
住所</t>
        </r>
        <r>
          <rPr>
            <sz val="9"/>
            <color indexed="81"/>
            <rFont val="MS P ゴシック"/>
            <charset val="128"/>
          </rPr>
          <t xml:space="preserve">
</t>
        </r>
      </text>
    </comment>
    <comment ref="C147" authorId="0" shapeId="0" xr:uid="{00000000-0006-0000-2B00-00001F000000}">
      <text>
        <r>
          <rPr>
            <b/>
            <sz val="9"/>
            <color indexed="81"/>
            <rFont val="MS P ゴシック"/>
            <charset val="128"/>
          </rPr>
          <t>【出力先】
第二面
建築主2
会社名</t>
        </r>
        <r>
          <rPr>
            <sz val="9"/>
            <color indexed="81"/>
            <rFont val="MS P ゴシック"/>
            <charset val="128"/>
          </rPr>
          <t xml:space="preserve">
</t>
        </r>
      </text>
    </comment>
    <comment ref="C148" authorId="0" shapeId="0" xr:uid="{00000000-0006-0000-2B00-000020000000}">
      <text>
        <r>
          <rPr>
            <b/>
            <sz val="9"/>
            <color indexed="81"/>
            <rFont val="MS P ゴシック"/>
            <charset val="128"/>
          </rPr>
          <t>【出力先】
第二面
建築主2
職名＋氏名</t>
        </r>
        <r>
          <rPr>
            <sz val="9"/>
            <color indexed="81"/>
            <rFont val="MS P ゴシック"/>
            <charset val="128"/>
          </rPr>
          <t xml:space="preserve">
</t>
        </r>
      </text>
    </comment>
    <comment ref="C150" authorId="0" shapeId="0" xr:uid="{00000000-0006-0000-2B00-000021000000}">
      <text>
        <r>
          <rPr>
            <b/>
            <sz val="9"/>
            <color indexed="81"/>
            <rFont val="MS P ゴシック"/>
            <charset val="128"/>
          </rPr>
          <t>【出力先】
第二面
建築主3
住所</t>
        </r>
        <r>
          <rPr>
            <sz val="9"/>
            <color indexed="81"/>
            <rFont val="MS P ゴシック"/>
            <charset val="128"/>
          </rPr>
          <t xml:space="preserve">
</t>
        </r>
      </text>
    </comment>
    <comment ref="C151" authorId="0" shapeId="0" xr:uid="{00000000-0006-0000-2B00-000022000000}">
      <text>
        <r>
          <rPr>
            <b/>
            <sz val="9"/>
            <color indexed="81"/>
            <rFont val="MS P ゴシック"/>
            <charset val="128"/>
          </rPr>
          <t>【出力先】
第二面
建築主3
会社名</t>
        </r>
        <r>
          <rPr>
            <sz val="9"/>
            <color indexed="81"/>
            <rFont val="MS P ゴシック"/>
            <charset val="128"/>
          </rPr>
          <t xml:space="preserve">
</t>
        </r>
      </text>
    </comment>
    <comment ref="C152" authorId="0" shapeId="0" xr:uid="{00000000-0006-0000-2B00-000023000000}">
      <text>
        <r>
          <rPr>
            <b/>
            <sz val="9"/>
            <color indexed="81"/>
            <rFont val="MS P ゴシック"/>
            <charset val="128"/>
          </rPr>
          <t>【出力先】
第二面
建築主3
職名＋氏名</t>
        </r>
      </text>
    </comment>
    <comment ref="C154" authorId="0" shapeId="0" xr:uid="{00000000-0006-0000-2B00-000024000000}">
      <text>
        <r>
          <rPr>
            <b/>
            <sz val="9"/>
            <color indexed="81"/>
            <rFont val="MS P ゴシック"/>
            <charset val="128"/>
          </rPr>
          <t>【出力先】
第二面
建築主4
住所</t>
        </r>
        <r>
          <rPr>
            <sz val="9"/>
            <color indexed="81"/>
            <rFont val="MS P ゴシック"/>
            <charset val="128"/>
          </rPr>
          <t xml:space="preserve">
</t>
        </r>
      </text>
    </comment>
    <comment ref="C155" authorId="0" shapeId="0" xr:uid="{00000000-0006-0000-2B00-000025000000}">
      <text>
        <r>
          <rPr>
            <b/>
            <sz val="9"/>
            <color indexed="81"/>
            <rFont val="MS P ゴシック"/>
            <charset val="128"/>
          </rPr>
          <t>【出力先】
第二面
建築主4
会社名</t>
        </r>
        <r>
          <rPr>
            <sz val="9"/>
            <color indexed="81"/>
            <rFont val="MS P ゴシック"/>
            <charset val="128"/>
          </rPr>
          <t xml:space="preserve">
</t>
        </r>
      </text>
    </comment>
    <comment ref="C156" authorId="0" shapeId="0" xr:uid="{00000000-0006-0000-2B00-000026000000}">
      <text>
        <r>
          <rPr>
            <b/>
            <sz val="9"/>
            <color indexed="81"/>
            <rFont val="MS P ゴシック"/>
            <charset val="128"/>
          </rPr>
          <t>【出力先】
第二面
建築主4
職名＋氏名</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B13" authorId="0" shapeId="0" xr:uid="{00000000-0006-0000-0E00-000001000000}">
      <text>
        <r>
          <rPr>
            <b/>
            <sz val="9"/>
            <color indexed="81"/>
            <rFont val="MS P ゴシック"/>
            <charset val="128"/>
          </rPr>
          <t xml:space="preserve">【出力先】
第三面
1.地名地番
</t>
        </r>
        <r>
          <rPr>
            <sz val="9"/>
            <color indexed="81"/>
            <rFont val="MS P ゴシック"/>
            <charset val="128"/>
          </rPr>
          <t xml:space="preserve">
</t>
        </r>
      </text>
    </comment>
    <comment ref="B14" authorId="0" shapeId="0" xr:uid="{00000000-0006-0000-0E00-000002000000}">
      <text>
        <r>
          <rPr>
            <b/>
            <sz val="9"/>
            <color indexed="81"/>
            <rFont val="MS P ゴシック"/>
            <charset val="128"/>
          </rPr>
          <t xml:space="preserve">【出力先】
第二面
連名表示（建築主～建築主4）
会社名＋役職＋氏名
</t>
        </r>
        <r>
          <rPr>
            <sz val="9"/>
            <color indexed="81"/>
            <rFont val="MS P ゴシック"/>
            <charset val="128"/>
          </rPr>
          <t xml:space="preserve">
</t>
        </r>
      </text>
    </comment>
    <comment ref="B15" authorId="0" shapeId="0" xr:uid="{00000000-0006-0000-0E00-000003000000}">
      <text>
        <r>
          <rPr>
            <b/>
            <sz val="9"/>
            <color indexed="81"/>
            <rFont val="MS P ゴシック"/>
            <charset val="128"/>
          </rPr>
          <t>自動反映
「目次・入力シート」
会社名</t>
        </r>
      </text>
    </comment>
    <comment ref="B16" authorId="0" shapeId="0" xr:uid="{00000000-0006-0000-0E00-000004000000}">
      <text>
        <r>
          <rPr>
            <b/>
            <sz val="9"/>
            <color indexed="81"/>
            <rFont val="MS P ゴシック"/>
            <charset val="128"/>
          </rPr>
          <t>自動反映
「目次・入力シート」</t>
        </r>
        <r>
          <rPr>
            <sz val="9"/>
            <color indexed="81"/>
            <rFont val="MS P ゴシック"/>
            <charset val="128"/>
          </rPr>
          <t xml:space="preserve">
</t>
        </r>
        <r>
          <rPr>
            <b/>
            <sz val="9"/>
            <color indexed="81"/>
            <rFont val="MS P ゴシック"/>
            <charset val="128"/>
          </rPr>
          <t>担当者名</t>
        </r>
      </text>
    </comment>
    <comment ref="B17" authorId="0" shapeId="0" xr:uid="{00000000-0006-0000-0E00-000005000000}">
      <text>
        <r>
          <rPr>
            <b/>
            <sz val="9"/>
            <color indexed="81"/>
            <rFont val="MS P ゴシック"/>
            <charset val="128"/>
          </rPr>
          <t>自動反映
「目次・入力シート」
電話番号</t>
        </r>
        <r>
          <rPr>
            <sz val="9"/>
            <color indexed="81"/>
            <rFont val="MS P ゴシック"/>
            <charset val="128"/>
          </rPr>
          <t xml:space="preserve">
</t>
        </r>
      </text>
    </comment>
    <comment ref="L17" authorId="0" shapeId="0" xr:uid="{00000000-0006-0000-0E00-000006000000}">
      <text>
        <r>
          <rPr>
            <b/>
            <sz val="9"/>
            <color indexed="81"/>
            <rFont val="MS P ゴシック"/>
            <charset val="128"/>
          </rPr>
          <t>自動反映
「目次・入力シート」</t>
        </r>
        <r>
          <rPr>
            <sz val="9"/>
            <color indexed="81"/>
            <rFont val="MS P ゴシック"/>
            <charset val="128"/>
          </rPr>
          <t xml:space="preserve">
</t>
        </r>
        <r>
          <rPr>
            <b/>
            <sz val="9"/>
            <color indexed="81"/>
            <rFont val="MS P ゴシック"/>
            <charset val="128"/>
          </rPr>
          <t>FAX番号</t>
        </r>
      </text>
    </comment>
    <comment ref="B18" authorId="0" shapeId="0" xr:uid="{00000000-0006-0000-0E00-000007000000}">
      <text>
        <r>
          <rPr>
            <b/>
            <sz val="9"/>
            <color indexed="81"/>
            <rFont val="MS P ゴシック"/>
            <charset val="128"/>
          </rPr>
          <t>自動反映
「目次・入力シート」
携帯番号</t>
        </r>
      </text>
    </comment>
    <comment ref="L18" authorId="0" shapeId="0" xr:uid="{00000000-0006-0000-0E00-000008000000}">
      <text>
        <r>
          <rPr>
            <b/>
            <sz val="9"/>
            <color indexed="81"/>
            <rFont val="MS P ゴシック"/>
            <charset val="128"/>
          </rPr>
          <t>自動反映
「目次・入力シート」</t>
        </r>
        <r>
          <rPr>
            <sz val="9"/>
            <color indexed="81"/>
            <rFont val="MS P ゴシック"/>
            <charset val="128"/>
          </rPr>
          <t xml:space="preserve">
</t>
        </r>
        <r>
          <rPr>
            <b/>
            <sz val="9"/>
            <color indexed="81"/>
            <rFont val="MS P ゴシック"/>
            <charset val="128"/>
          </rPr>
          <t>E-mailアドレス</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B13" authorId="0" shapeId="0" xr:uid="{00000000-0006-0000-0F00-000001000000}">
      <text>
        <r>
          <rPr>
            <b/>
            <sz val="9"/>
            <color indexed="81"/>
            <rFont val="MS P ゴシック"/>
            <charset val="128"/>
          </rPr>
          <t xml:space="preserve">【出力先】
第三面
1.地名地番
</t>
        </r>
        <r>
          <rPr>
            <sz val="9"/>
            <color indexed="81"/>
            <rFont val="MS P ゴシック"/>
            <charset val="128"/>
          </rPr>
          <t xml:space="preserve">
</t>
        </r>
      </text>
    </comment>
    <comment ref="B14" authorId="0" shapeId="0" xr:uid="{00000000-0006-0000-0F00-000002000000}">
      <text>
        <r>
          <rPr>
            <b/>
            <sz val="9"/>
            <color indexed="81"/>
            <rFont val="MS P ゴシック"/>
            <charset val="128"/>
          </rPr>
          <t xml:space="preserve">【出力先】
第二面
連名表示（建築主～建築主4）
会社名＋役職＋氏名
</t>
        </r>
        <r>
          <rPr>
            <sz val="9"/>
            <color indexed="81"/>
            <rFont val="MS P ゴシック"/>
            <charset val="128"/>
          </rPr>
          <t xml:space="preserve">
</t>
        </r>
      </text>
    </comment>
    <comment ref="B15" authorId="0" shapeId="0" xr:uid="{00000000-0006-0000-0F00-000003000000}">
      <text>
        <r>
          <rPr>
            <b/>
            <sz val="9"/>
            <color indexed="81"/>
            <rFont val="MS P ゴシック"/>
            <charset val="128"/>
          </rPr>
          <t>自動反映
「目次・入力シート」
会社名</t>
        </r>
      </text>
    </comment>
    <comment ref="B16" authorId="0" shapeId="0" xr:uid="{00000000-0006-0000-0F00-000004000000}">
      <text>
        <r>
          <rPr>
            <b/>
            <sz val="9"/>
            <color indexed="81"/>
            <rFont val="MS P ゴシック"/>
            <charset val="128"/>
          </rPr>
          <t>自動反映
「目次・入力シート」</t>
        </r>
        <r>
          <rPr>
            <sz val="9"/>
            <color indexed="81"/>
            <rFont val="MS P ゴシック"/>
            <charset val="128"/>
          </rPr>
          <t xml:space="preserve">
</t>
        </r>
        <r>
          <rPr>
            <b/>
            <sz val="9"/>
            <color indexed="81"/>
            <rFont val="MS P ゴシック"/>
            <charset val="128"/>
          </rPr>
          <t>担当者名</t>
        </r>
      </text>
    </comment>
    <comment ref="B17" authorId="0" shapeId="0" xr:uid="{00000000-0006-0000-0F00-000005000000}">
      <text>
        <r>
          <rPr>
            <b/>
            <sz val="9"/>
            <color indexed="81"/>
            <rFont val="MS P ゴシック"/>
            <charset val="128"/>
          </rPr>
          <t>自動反映
「目次・入力シート」
電話番号</t>
        </r>
        <r>
          <rPr>
            <sz val="9"/>
            <color indexed="81"/>
            <rFont val="MS P ゴシック"/>
            <charset val="128"/>
          </rPr>
          <t xml:space="preserve">
</t>
        </r>
      </text>
    </comment>
    <comment ref="L17" authorId="0" shapeId="0" xr:uid="{00000000-0006-0000-0F00-000006000000}">
      <text>
        <r>
          <rPr>
            <b/>
            <sz val="9"/>
            <color indexed="81"/>
            <rFont val="MS P ゴシック"/>
            <charset val="128"/>
          </rPr>
          <t>自動反映
「目次・入力シート」</t>
        </r>
        <r>
          <rPr>
            <sz val="9"/>
            <color indexed="81"/>
            <rFont val="MS P ゴシック"/>
            <charset val="128"/>
          </rPr>
          <t xml:space="preserve">
</t>
        </r>
        <r>
          <rPr>
            <b/>
            <sz val="9"/>
            <color indexed="81"/>
            <rFont val="MS P ゴシック"/>
            <charset val="128"/>
          </rPr>
          <t>FAX番号</t>
        </r>
      </text>
    </comment>
    <comment ref="B18" authorId="0" shapeId="0" xr:uid="{00000000-0006-0000-0F00-000007000000}">
      <text>
        <r>
          <rPr>
            <b/>
            <sz val="9"/>
            <color indexed="81"/>
            <rFont val="MS P ゴシック"/>
            <charset val="128"/>
          </rPr>
          <t>自動反映
「目次・入力シート」
携帯番号</t>
        </r>
      </text>
    </comment>
    <comment ref="L18" authorId="0" shapeId="0" xr:uid="{00000000-0006-0000-0F00-000008000000}">
      <text>
        <r>
          <rPr>
            <b/>
            <sz val="9"/>
            <color indexed="81"/>
            <rFont val="MS P ゴシック"/>
            <charset val="128"/>
          </rPr>
          <t>自動反映
「目次・入力シート」</t>
        </r>
        <r>
          <rPr>
            <sz val="9"/>
            <color indexed="81"/>
            <rFont val="MS P ゴシック"/>
            <charset val="128"/>
          </rPr>
          <t xml:space="preserve">
</t>
        </r>
        <r>
          <rPr>
            <b/>
            <sz val="9"/>
            <color indexed="81"/>
            <rFont val="MS P ゴシック"/>
            <charset val="128"/>
          </rPr>
          <t>E-mailアドレス</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B13" authorId="0" shapeId="0" xr:uid="{00000000-0006-0000-1000-000001000000}">
      <text>
        <r>
          <rPr>
            <b/>
            <sz val="9"/>
            <color indexed="81"/>
            <rFont val="MS P ゴシック"/>
            <charset val="128"/>
          </rPr>
          <t xml:space="preserve">【出力先】
第三面
1.地名地番
</t>
        </r>
        <r>
          <rPr>
            <sz val="9"/>
            <color indexed="81"/>
            <rFont val="MS P ゴシック"/>
            <charset val="128"/>
          </rPr>
          <t xml:space="preserve">
</t>
        </r>
      </text>
    </comment>
    <comment ref="B14" authorId="0" shapeId="0" xr:uid="{00000000-0006-0000-1000-000002000000}">
      <text>
        <r>
          <rPr>
            <b/>
            <sz val="9"/>
            <color indexed="81"/>
            <rFont val="MS P ゴシック"/>
            <charset val="128"/>
          </rPr>
          <t xml:space="preserve">【出力先】
第二面
連名表示（建築主～建築主4）
会社名＋役職＋氏名
</t>
        </r>
        <r>
          <rPr>
            <sz val="9"/>
            <color indexed="81"/>
            <rFont val="MS P ゴシック"/>
            <charset val="128"/>
          </rPr>
          <t xml:space="preserve">
</t>
        </r>
      </text>
    </comment>
    <comment ref="B15" authorId="0" shapeId="0" xr:uid="{00000000-0006-0000-1000-000003000000}">
      <text>
        <r>
          <rPr>
            <b/>
            <sz val="9"/>
            <color indexed="81"/>
            <rFont val="MS P ゴシック"/>
            <charset val="128"/>
          </rPr>
          <t>自動反映
「目次・入力シート」
会社名</t>
        </r>
      </text>
    </comment>
    <comment ref="B16" authorId="0" shapeId="0" xr:uid="{00000000-0006-0000-1000-000004000000}">
      <text>
        <r>
          <rPr>
            <b/>
            <sz val="9"/>
            <color indexed="81"/>
            <rFont val="MS P ゴシック"/>
            <charset val="128"/>
          </rPr>
          <t>自動反映
「目次・入力シート」</t>
        </r>
        <r>
          <rPr>
            <sz val="9"/>
            <color indexed="81"/>
            <rFont val="MS P ゴシック"/>
            <charset val="128"/>
          </rPr>
          <t xml:space="preserve">
</t>
        </r>
        <r>
          <rPr>
            <b/>
            <sz val="9"/>
            <color indexed="81"/>
            <rFont val="MS P ゴシック"/>
            <charset val="128"/>
          </rPr>
          <t>担当者名</t>
        </r>
      </text>
    </comment>
    <comment ref="B17" authorId="0" shapeId="0" xr:uid="{00000000-0006-0000-1000-000005000000}">
      <text>
        <r>
          <rPr>
            <b/>
            <sz val="9"/>
            <color indexed="81"/>
            <rFont val="MS P ゴシック"/>
            <charset val="128"/>
          </rPr>
          <t>自動反映
「目次・入力シート」
電話番号</t>
        </r>
        <r>
          <rPr>
            <sz val="9"/>
            <color indexed="81"/>
            <rFont val="MS P ゴシック"/>
            <charset val="128"/>
          </rPr>
          <t xml:space="preserve">
</t>
        </r>
      </text>
    </comment>
    <comment ref="L17" authorId="0" shapeId="0" xr:uid="{00000000-0006-0000-1000-000006000000}">
      <text>
        <r>
          <rPr>
            <b/>
            <sz val="9"/>
            <color indexed="81"/>
            <rFont val="MS P ゴシック"/>
            <charset val="128"/>
          </rPr>
          <t>自動反映
「目次・入力シート」</t>
        </r>
        <r>
          <rPr>
            <sz val="9"/>
            <color indexed="81"/>
            <rFont val="MS P ゴシック"/>
            <charset val="128"/>
          </rPr>
          <t xml:space="preserve">
</t>
        </r>
        <r>
          <rPr>
            <b/>
            <sz val="9"/>
            <color indexed="81"/>
            <rFont val="MS P ゴシック"/>
            <charset val="128"/>
          </rPr>
          <t>FAX番号</t>
        </r>
      </text>
    </comment>
    <comment ref="B18" authorId="0" shapeId="0" xr:uid="{00000000-0006-0000-1000-000007000000}">
      <text>
        <r>
          <rPr>
            <b/>
            <sz val="9"/>
            <color indexed="81"/>
            <rFont val="MS P ゴシック"/>
            <charset val="128"/>
          </rPr>
          <t>自動反映
「目次・入力シート」
携帯番号</t>
        </r>
      </text>
    </comment>
    <comment ref="L18" authorId="0" shapeId="0" xr:uid="{00000000-0006-0000-1000-000008000000}">
      <text>
        <r>
          <rPr>
            <b/>
            <sz val="9"/>
            <color indexed="81"/>
            <rFont val="MS P ゴシック"/>
            <charset val="128"/>
          </rPr>
          <t>自動反映
「目次・入力シート」</t>
        </r>
        <r>
          <rPr>
            <sz val="9"/>
            <color indexed="81"/>
            <rFont val="MS P ゴシック"/>
            <charset val="128"/>
          </rPr>
          <t xml:space="preserve">
</t>
        </r>
        <r>
          <rPr>
            <b/>
            <sz val="9"/>
            <color indexed="81"/>
            <rFont val="MS P ゴシック"/>
            <charset val="128"/>
          </rPr>
          <t>E-mailアドレス</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owner</author>
    <author>作成者</author>
  </authors>
  <commentList>
    <comment ref="I9" authorId="0" shapeId="0" xr:uid="{00000000-0006-0000-1200-000001000000}">
      <text>
        <r>
          <rPr>
            <b/>
            <sz val="9"/>
            <color indexed="81"/>
            <rFont val="MS P ゴシック"/>
            <family val="3"/>
            <charset val="128"/>
          </rPr>
          <t>【出力先】
第三面
1.地名地番</t>
        </r>
        <r>
          <rPr>
            <sz val="9"/>
            <color indexed="81"/>
            <rFont val="MS P ゴシック"/>
            <family val="3"/>
            <charset val="128"/>
          </rPr>
          <t xml:space="preserve">
</t>
        </r>
      </text>
    </comment>
    <comment ref="V11" authorId="1" shapeId="0" xr:uid="{00000000-0006-0000-1200-000002000000}">
      <text>
        <r>
          <rPr>
            <sz val="10"/>
            <color indexed="10"/>
            <rFont val="HG丸ｺﾞｼｯｸM-PRO"/>
            <family val="3"/>
            <charset val="128"/>
          </rPr>
          <t>プルダウンリストから以下を選択
1.0</t>
        </r>
      </text>
    </comment>
    <comment ref="P18" authorId="1" shapeId="0" xr:uid="{00000000-0006-0000-1200-000003000000}">
      <text>
        <r>
          <rPr>
            <sz val="10"/>
            <color indexed="10"/>
            <rFont val="HG丸ｺﾞｼｯｸM-PRO"/>
            <family val="3"/>
            <charset val="128"/>
          </rPr>
          <t>プルダウンリストから以下を選択
第一種
第三種
第四種</t>
        </r>
      </text>
    </comment>
    <comment ref="P19" authorId="1" shapeId="0" xr:uid="{00000000-0006-0000-1200-000004000000}">
      <text>
        <r>
          <rPr>
            <sz val="10"/>
            <color indexed="10"/>
            <rFont val="HG丸ｺﾞｼｯｸM-PRO"/>
            <family val="3"/>
            <charset val="128"/>
          </rPr>
          <t xml:space="preserve">プルダウンリストから以下を選択
特別工業地区
特別工業地区（第一種）
特別工業地区（第二種）
特別業務地区
特別業務地区（第一種）
特別業務地区（第二種）
特別業務地区（第三種)
特別業務地区（第四種）
特別用途地区（大規模集客施設制限）
</t>
        </r>
      </text>
    </comment>
    <comment ref="X22" authorId="0" shapeId="0" xr:uid="{00000000-0006-0000-1200-000005000000}">
      <text>
        <r>
          <rPr>
            <sz val="10"/>
            <color indexed="10"/>
            <rFont val="HG丸ｺﾞｼｯｸM-PRO"/>
            <family val="3"/>
            <charset val="128"/>
          </rPr>
          <t>プルダウンリストから以下を選択
釜石市：鵜住居地区
釜石市：釜石東部地区
釜石市：平田地区
陸前高田市：陸前高田地区
大槌町：町方・安渡地区
大槌町：沢山地区
大槌町：赤浜地区
大槌町：吉里吉里地区</t>
        </r>
        <r>
          <rPr>
            <sz val="9"/>
            <color indexed="81"/>
            <rFont val="MS P ゴシック"/>
            <family val="3"/>
            <charset val="128"/>
          </rPr>
          <t xml:space="preserve">
</t>
        </r>
      </text>
    </comment>
    <comment ref="N24" authorId="1" shapeId="0" xr:uid="{00000000-0006-0000-1200-000006000000}">
      <text>
        <r>
          <rPr>
            <sz val="9"/>
            <color indexed="10"/>
            <rFont val="HG丸ｺﾞｼｯｸM-PRO"/>
            <family val="3"/>
            <charset val="128"/>
          </rPr>
          <t>地区名を記入</t>
        </r>
      </text>
    </comment>
    <comment ref="M33" authorId="1" shapeId="0" xr:uid="{00000000-0006-0000-1200-000007000000}">
      <text>
        <r>
          <rPr>
            <sz val="10"/>
            <color indexed="10"/>
            <rFont val="HG丸ｺﾞｼｯｸM-PRO"/>
            <family val="3"/>
            <charset val="128"/>
          </rPr>
          <t xml:space="preserve">プルダウンリストから以下を選択
４２条１項１号の場合→　１号
４２条１項２号の場合→　２号
４２条１項３号の場合→　３号
２以上の道路がある場合は、右欄へ追加記入
</t>
        </r>
      </text>
    </comment>
    <comment ref="M34" authorId="1" shapeId="0" xr:uid="{00000000-0006-0000-1200-000008000000}">
      <text>
        <r>
          <rPr>
            <sz val="10"/>
            <color indexed="10"/>
            <rFont val="HG丸ｺﾞｼｯｸM-PRO"/>
            <family val="3"/>
            <charset val="128"/>
          </rPr>
          <t>現況幅員を記入
一番狭い幅員を記入
２以上の道路がある場合は、右欄へ追加記入</t>
        </r>
      </text>
    </comment>
    <comment ref="M36" authorId="1" shapeId="0" xr:uid="{00000000-0006-0000-1200-000009000000}">
      <text>
        <r>
          <rPr>
            <sz val="10"/>
            <color indexed="10"/>
            <rFont val="HG丸ｺﾞｼｯｸM-PRO"/>
            <family val="3"/>
            <charset val="128"/>
          </rPr>
          <t xml:space="preserve">プルダウンリストから以下を選択
４２条１項４号の場合→　４号
４２条１項５号の場合→　５号
２以上の道路がある場合は、右欄へ追加記入
</t>
        </r>
      </text>
    </comment>
    <comment ref="M37" authorId="1" shapeId="0" xr:uid="{00000000-0006-0000-1200-00000A000000}">
      <text>
        <r>
          <rPr>
            <sz val="10"/>
            <color indexed="10"/>
            <rFont val="HG丸ｺﾞｼｯｸM-PRO"/>
            <family val="3"/>
            <charset val="128"/>
          </rPr>
          <t xml:space="preserve">指定幅員を記入
</t>
        </r>
      </text>
    </comment>
    <comment ref="Q37" authorId="0" shapeId="0" xr:uid="{00000000-0006-0000-1200-00000B000000}">
      <text>
        <r>
          <rPr>
            <b/>
            <sz val="9"/>
            <color indexed="81"/>
            <rFont val="MS P ゴシック"/>
            <charset val="128"/>
          </rPr>
          <t>2022/4/1　のように入力して下さい
和暦表記になります</t>
        </r>
        <r>
          <rPr>
            <sz val="9"/>
            <color indexed="81"/>
            <rFont val="MS P ゴシック"/>
            <charset val="128"/>
          </rPr>
          <t xml:space="preserve">
</t>
        </r>
      </text>
    </comment>
    <comment ref="M39" authorId="1" shapeId="0" xr:uid="{00000000-0006-0000-1200-00000C000000}">
      <text>
        <r>
          <rPr>
            <sz val="10"/>
            <color indexed="10"/>
            <rFont val="HG丸ｺﾞｼｯｸM-PRO"/>
            <family val="3"/>
            <charset val="128"/>
          </rPr>
          <t>現況幅員を記入
一番狭い幅員を記入
２以上の道路がある場合は、右欄へ追加記入</t>
        </r>
      </text>
    </comment>
    <comment ref="L49" authorId="1" shapeId="0" xr:uid="{00000000-0006-0000-1200-00000D000000}">
      <text>
        <r>
          <rPr>
            <sz val="10"/>
            <color indexed="10"/>
            <rFont val="HG丸ｺﾞｼｯｸM-PRO"/>
            <family val="3"/>
            <charset val="128"/>
          </rPr>
          <t>プルダウンリストから以下を選択
第１種
第２種
第２種区域－Ａ
第２種区域－Ｂ
第２種区域－Ｃ
第３種</t>
        </r>
      </text>
    </comment>
    <comment ref="Q58" authorId="0" shapeId="0" xr:uid="{00000000-0006-0000-1200-00000E000000}">
      <text>
        <r>
          <rPr>
            <b/>
            <sz val="9"/>
            <color indexed="81"/>
            <rFont val="MS P ゴシック"/>
            <charset val="128"/>
          </rPr>
          <t>2022/4/1　のように入力して下さい
和暦表記になります</t>
        </r>
      </text>
    </comment>
    <comment ref="E61" authorId="0" shapeId="0" xr:uid="{00000000-0006-0000-1200-00000F000000}">
      <text>
        <r>
          <rPr>
            <b/>
            <sz val="9"/>
            <color indexed="81"/>
            <rFont val="MS P ゴシック"/>
            <charset val="128"/>
          </rPr>
          <t>2022/4/1　のように入力して下さい</t>
        </r>
      </text>
    </comment>
    <comment ref="N61" authorId="0" shapeId="0" xr:uid="{00000000-0006-0000-1200-000010000000}">
      <text>
        <r>
          <rPr>
            <b/>
            <sz val="9"/>
            <color indexed="81"/>
            <rFont val="MS P ゴシック"/>
            <charset val="128"/>
          </rPr>
          <t>担当課・係に誤記がある場合があります。正しい名称で記載ください。</t>
        </r>
      </text>
    </comment>
    <comment ref="X61" authorId="0" shapeId="0" xr:uid="{00000000-0006-0000-1200-000011000000}">
      <text>
        <r>
          <rPr>
            <b/>
            <sz val="9"/>
            <color indexed="81"/>
            <rFont val="MS P ゴシック"/>
            <charset val="128"/>
          </rPr>
          <t>協議内容を完結に明記ください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C10" authorId="0" shapeId="0" xr:uid="{00000000-0006-0000-1300-000001000000}">
      <text>
        <r>
          <rPr>
            <b/>
            <sz val="9"/>
            <color indexed="81"/>
            <rFont val="MS P ゴシック"/>
            <charset val="128"/>
          </rPr>
          <t>【出力先】
第二面
代理者
事務所名</t>
        </r>
      </text>
    </comment>
    <comment ref="C11" authorId="0" shapeId="0" xr:uid="{00000000-0006-0000-1300-000002000000}">
      <text>
        <r>
          <rPr>
            <b/>
            <sz val="9"/>
            <color indexed="81"/>
            <rFont val="MS P ゴシック"/>
            <charset val="128"/>
          </rPr>
          <t>【出力先】
第二面
代理者
氏名</t>
        </r>
      </text>
    </comment>
    <comment ref="D27" authorId="0" shapeId="0" xr:uid="{00000000-0006-0000-1300-000003000000}">
      <text>
        <r>
          <rPr>
            <b/>
            <sz val="9"/>
            <color indexed="81"/>
            <rFont val="MS P ゴシック"/>
            <charset val="128"/>
          </rPr>
          <t>【出力先】
第三面
1.地名地番</t>
        </r>
        <r>
          <rPr>
            <sz val="9"/>
            <color indexed="81"/>
            <rFont val="MS P ゴシック"/>
            <charset val="128"/>
          </rPr>
          <t xml:space="preserve">
</t>
        </r>
      </text>
    </comment>
    <comment ref="C34" authorId="0" shapeId="0" xr:uid="{00000000-0006-0000-1300-000004000000}">
      <text>
        <r>
          <rPr>
            <b/>
            <sz val="9"/>
            <color indexed="81"/>
            <rFont val="MS P ゴシック"/>
            <charset val="128"/>
          </rPr>
          <t>【出力先】
第二面
建築主
住所</t>
        </r>
        <r>
          <rPr>
            <sz val="9"/>
            <color indexed="81"/>
            <rFont val="MS P ゴシック"/>
            <charset val="128"/>
          </rPr>
          <t xml:space="preserve">
</t>
        </r>
      </text>
    </comment>
    <comment ref="C35" authorId="0" shapeId="0" xr:uid="{00000000-0006-0000-1300-000005000000}">
      <text>
        <r>
          <rPr>
            <b/>
            <sz val="9"/>
            <color indexed="81"/>
            <rFont val="MS P ゴシック"/>
            <charset val="128"/>
          </rPr>
          <t>【出力先】
第二面
建築主
会社名</t>
        </r>
        <r>
          <rPr>
            <sz val="9"/>
            <color indexed="81"/>
            <rFont val="MS P ゴシック"/>
            <charset val="128"/>
          </rPr>
          <t xml:space="preserve">
</t>
        </r>
      </text>
    </comment>
    <comment ref="C36" authorId="0" shapeId="0" xr:uid="{00000000-0006-0000-1300-000006000000}">
      <text>
        <r>
          <rPr>
            <b/>
            <sz val="9"/>
            <color indexed="81"/>
            <rFont val="MS P ゴシック"/>
            <charset val="128"/>
          </rPr>
          <t xml:space="preserve">【出力先】
第二面
建築主
職名＋氏名
</t>
        </r>
        <r>
          <rPr>
            <sz val="9"/>
            <color indexed="81"/>
            <rFont val="MS P ゴシック"/>
            <charset val="128"/>
          </rPr>
          <t xml:space="preserve">
</t>
        </r>
      </text>
    </comment>
    <comment ref="C38" authorId="0" shapeId="0" xr:uid="{00000000-0006-0000-1300-000007000000}">
      <text>
        <r>
          <rPr>
            <b/>
            <sz val="9"/>
            <color indexed="81"/>
            <rFont val="MS P ゴシック"/>
            <charset val="128"/>
          </rPr>
          <t>【出力先】
第二面
建築主2
住所</t>
        </r>
        <r>
          <rPr>
            <sz val="9"/>
            <color indexed="81"/>
            <rFont val="MS P ゴシック"/>
            <charset val="128"/>
          </rPr>
          <t xml:space="preserve">
</t>
        </r>
      </text>
    </comment>
    <comment ref="C39" authorId="0" shapeId="0" xr:uid="{00000000-0006-0000-1300-000008000000}">
      <text>
        <r>
          <rPr>
            <b/>
            <sz val="9"/>
            <color indexed="81"/>
            <rFont val="MS P ゴシック"/>
            <charset val="128"/>
          </rPr>
          <t>【出力先】
第二面
建築主2
会社名</t>
        </r>
        <r>
          <rPr>
            <sz val="9"/>
            <color indexed="81"/>
            <rFont val="MS P ゴシック"/>
            <charset val="128"/>
          </rPr>
          <t xml:space="preserve">
</t>
        </r>
      </text>
    </comment>
    <comment ref="C40" authorId="0" shapeId="0" xr:uid="{00000000-0006-0000-1300-000009000000}">
      <text>
        <r>
          <rPr>
            <b/>
            <sz val="9"/>
            <color indexed="81"/>
            <rFont val="MS P ゴシック"/>
            <charset val="128"/>
          </rPr>
          <t>【出力先】
第二面
建築主2
職名＋氏名</t>
        </r>
        <r>
          <rPr>
            <sz val="9"/>
            <color indexed="81"/>
            <rFont val="MS P ゴシック"/>
            <charset val="128"/>
          </rPr>
          <t xml:space="preserve">
</t>
        </r>
      </text>
    </comment>
    <comment ref="C42" authorId="0" shapeId="0" xr:uid="{00000000-0006-0000-1300-00000A000000}">
      <text>
        <r>
          <rPr>
            <b/>
            <sz val="9"/>
            <color indexed="81"/>
            <rFont val="MS P ゴシック"/>
            <charset val="128"/>
          </rPr>
          <t>【出力先】
第二面
建築主3
住所</t>
        </r>
        <r>
          <rPr>
            <sz val="9"/>
            <color indexed="81"/>
            <rFont val="MS P ゴシック"/>
            <charset val="128"/>
          </rPr>
          <t xml:space="preserve">
</t>
        </r>
      </text>
    </comment>
    <comment ref="C43" authorId="0" shapeId="0" xr:uid="{00000000-0006-0000-1300-00000B000000}">
      <text>
        <r>
          <rPr>
            <b/>
            <sz val="9"/>
            <color indexed="81"/>
            <rFont val="MS P ゴシック"/>
            <charset val="128"/>
          </rPr>
          <t>【出力先】
第二面
建築主3
会社名</t>
        </r>
        <r>
          <rPr>
            <sz val="9"/>
            <color indexed="81"/>
            <rFont val="MS P ゴシック"/>
            <charset val="128"/>
          </rPr>
          <t xml:space="preserve">
</t>
        </r>
      </text>
    </comment>
    <comment ref="C44" authorId="0" shapeId="0" xr:uid="{00000000-0006-0000-1300-00000C000000}">
      <text>
        <r>
          <rPr>
            <b/>
            <sz val="9"/>
            <color indexed="81"/>
            <rFont val="MS P ゴシック"/>
            <charset val="128"/>
          </rPr>
          <t>【出力先】
第二面
建築主3
職名＋氏名</t>
        </r>
      </text>
    </comment>
    <comment ref="C46" authorId="0" shapeId="0" xr:uid="{00000000-0006-0000-1300-00000D000000}">
      <text>
        <r>
          <rPr>
            <b/>
            <sz val="9"/>
            <color indexed="81"/>
            <rFont val="MS P ゴシック"/>
            <charset val="128"/>
          </rPr>
          <t>【出力先】
第二面
建築主4
住所</t>
        </r>
        <r>
          <rPr>
            <sz val="9"/>
            <color indexed="81"/>
            <rFont val="MS P ゴシック"/>
            <charset val="128"/>
          </rPr>
          <t xml:space="preserve">
</t>
        </r>
      </text>
    </comment>
    <comment ref="C47" authorId="0" shapeId="0" xr:uid="{00000000-0006-0000-1300-00000E000000}">
      <text>
        <r>
          <rPr>
            <b/>
            <sz val="9"/>
            <color indexed="81"/>
            <rFont val="MS P ゴシック"/>
            <charset val="128"/>
          </rPr>
          <t>【出力先】
第二面
建築主4
会社名</t>
        </r>
        <r>
          <rPr>
            <sz val="9"/>
            <color indexed="81"/>
            <rFont val="MS P ゴシック"/>
            <charset val="128"/>
          </rPr>
          <t xml:space="preserve">
</t>
        </r>
      </text>
    </comment>
    <comment ref="C48" authorId="0" shapeId="0" xr:uid="{00000000-0006-0000-1300-00000F000000}">
      <text>
        <r>
          <rPr>
            <b/>
            <sz val="9"/>
            <color indexed="81"/>
            <rFont val="MS P ゴシック"/>
            <charset val="128"/>
          </rPr>
          <t>【出力先】
第二面
建築主4
職名＋氏名</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owner</author>
    <author>松山陽一</author>
  </authors>
  <commentList>
    <comment ref="Q8" authorId="0" shapeId="0" xr:uid="{00000000-0006-0000-1400-000001000000}">
      <text>
        <r>
          <rPr>
            <b/>
            <sz val="9"/>
            <color indexed="81"/>
            <rFont val="MS P ゴシック"/>
            <family val="3"/>
            <charset val="128"/>
          </rPr>
          <t>2022/4/1</t>
        </r>
        <r>
          <rPr>
            <b/>
            <sz val="9"/>
            <color indexed="81"/>
            <rFont val="ＭＳ Ｐゴシック"/>
            <family val="3"/>
            <charset val="128"/>
          </rPr>
          <t xml:space="preserve">　のように入力
※和暦表示
</t>
        </r>
      </text>
    </comment>
    <comment ref="G12" authorId="0" shapeId="0" xr:uid="{00000000-0006-0000-1400-000002000000}">
      <text>
        <r>
          <rPr>
            <b/>
            <sz val="9"/>
            <color indexed="81"/>
            <rFont val="MS P ゴシック"/>
            <family val="3"/>
            <charset val="128"/>
          </rPr>
          <t xml:space="preserve">【出力先】
第二面
建築主
会社名＋役職＋氏名
</t>
        </r>
      </text>
    </comment>
    <comment ref="H14" authorId="0" shapeId="0" xr:uid="{00000000-0006-0000-1400-000003000000}">
      <text>
        <r>
          <rPr>
            <b/>
            <sz val="9"/>
            <color indexed="81"/>
            <rFont val="MS P ゴシック"/>
            <family val="3"/>
            <charset val="128"/>
          </rPr>
          <t>【出力先】
第二面
建築主
郵便番号</t>
        </r>
        <r>
          <rPr>
            <sz val="9"/>
            <color indexed="81"/>
            <rFont val="MS P ゴシック"/>
            <family val="3"/>
            <charset val="128"/>
          </rPr>
          <t xml:space="preserve">
</t>
        </r>
      </text>
    </comment>
    <comment ref="G15" authorId="0" shapeId="0" xr:uid="{00000000-0006-0000-1400-000004000000}">
      <text>
        <r>
          <rPr>
            <b/>
            <sz val="9"/>
            <color indexed="81"/>
            <rFont val="MS P ゴシック"/>
            <family val="3"/>
            <charset val="128"/>
          </rPr>
          <t>【出力先】
第二面
建築主
住所</t>
        </r>
        <r>
          <rPr>
            <sz val="9"/>
            <color indexed="81"/>
            <rFont val="MS P ゴシック"/>
            <family val="3"/>
            <charset val="128"/>
          </rPr>
          <t xml:space="preserve">
</t>
        </r>
      </text>
    </comment>
    <comment ref="G17" authorId="0" shapeId="0" xr:uid="{00000000-0006-0000-1400-000005000000}">
      <text>
        <r>
          <rPr>
            <b/>
            <sz val="9"/>
            <color indexed="81"/>
            <rFont val="MS P ゴシック"/>
            <family val="3"/>
            <charset val="128"/>
          </rPr>
          <t>【出力先】
第二面
建築主
電話番号</t>
        </r>
        <r>
          <rPr>
            <sz val="9"/>
            <color indexed="81"/>
            <rFont val="MS P ゴシック"/>
            <family val="3"/>
            <charset val="128"/>
          </rPr>
          <t xml:space="preserve">
</t>
        </r>
      </text>
    </comment>
    <comment ref="G19" authorId="0" shapeId="0" xr:uid="{00000000-0006-0000-1400-000006000000}">
      <text>
        <r>
          <rPr>
            <b/>
            <sz val="9"/>
            <color indexed="81"/>
            <rFont val="MS P ゴシック"/>
            <family val="3"/>
            <charset val="128"/>
          </rPr>
          <t>【出力先】
第二面
工事施工者
氏名
【施工者欄が空欄（未選定や直営工事）の場合】
設計者（代表）の氏名</t>
        </r>
        <r>
          <rPr>
            <sz val="9"/>
            <color indexed="81"/>
            <rFont val="MS P ゴシック"/>
            <family val="3"/>
            <charset val="128"/>
          </rPr>
          <t xml:space="preserve">
</t>
        </r>
      </text>
    </comment>
    <comment ref="G20" authorId="0" shapeId="0" xr:uid="{00000000-0006-0000-1400-000007000000}">
      <text>
        <r>
          <rPr>
            <b/>
            <sz val="9"/>
            <color indexed="81"/>
            <rFont val="MS P ゴシック"/>
            <family val="3"/>
            <charset val="128"/>
          </rPr>
          <t>【出力先】
第二面
工事施工者
営業所名
【施工者欄が空欄（未選定や直営工事）の場合】
設計者（代表）の建築士事務所名</t>
        </r>
      </text>
    </comment>
    <comment ref="H22" authorId="0" shapeId="0" xr:uid="{00000000-0006-0000-1400-000008000000}">
      <text>
        <r>
          <rPr>
            <b/>
            <sz val="9"/>
            <color indexed="81"/>
            <rFont val="MS P ゴシック"/>
            <family val="3"/>
            <charset val="128"/>
          </rPr>
          <t>【出力先】
第二面
工事施工者
郵便番号</t>
        </r>
        <r>
          <rPr>
            <sz val="9"/>
            <color indexed="81"/>
            <rFont val="MS P ゴシック"/>
            <family val="3"/>
            <charset val="128"/>
          </rPr>
          <t xml:space="preserve">
</t>
        </r>
        <r>
          <rPr>
            <b/>
            <sz val="9"/>
            <color indexed="81"/>
            <rFont val="MS P ゴシック"/>
            <family val="3"/>
            <charset val="128"/>
          </rPr>
          <t>【施工者欄が空欄（未選定や直営工事）の場合】
設計者（代表）の郵便番号</t>
        </r>
      </text>
    </comment>
    <comment ref="G23" authorId="0" shapeId="0" xr:uid="{00000000-0006-0000-1400-000009000000}">
      <text>
        <r>
          <rPr>
            <b/>
            <sz val="9"/>
            <color indexed="81"/>
            <rFont val="MS P ゴシック"/>
            <family val="3"/>
            <charset val="128"/>
          </rPr>
          <t>【出力先】
第二面
工事施工者
所在地</t>
        </r>
        <r>
          <rPr>
            <sz val="9"/>
            <color indexed="81"/>
            <rFont val="MS P ゴシック"/>
            <family val="3"/>
            <charset val="128"/>
          </rPr>
          <t xml:space="preserve">
</t>
        </r>
        <r>
          <rPr>
            <b/>
            <sz val="9"/>
            <color indexed="81"/>
            <rFont val="MS P ゴシック"/>
            <family val="3"/>
            <charset val="128"/>
          </rPr>
          <t>【施工者欄が空欄（未選定や直営工事）の場合】
設計者（代表）の所在地</t>
        </r>
      </text>
    </comment>
    <comment ref="G25" authorId="0" shapeId="0" xr:uid="{00000000-0006-0000-1400-00000A000000}">
      <text>
        <r>
          <rPr>
            <b/>
            <sz val="9"/>
            <color indexed="81"/>
            <rFont val="MS P ゴシック"/>
            <family val="3"/>
            <charset val="128"/>
          </rPr>
          <t>【出力先】
第二面
工事施工者
電話番号
【施工者欄が空欄（未選定や直営工事）の場合】
設計者（代表）の電話番号</t>
        </r>
      </text>
    </comment>
    <comment ref="G27" authorId="0" shapeId="0" xr:uid="{00000000-0006-0000-1400-00000B000000}">
      <text>
        <r>
          <rPr>
            <b/>
            <sz val="9"/>
            <color indexed="81"/>
            <rFont val="MS P ゴシック"/>
            <family val="3"/>
            <charset val="128"/>
          </rPr>
          <t>【出力先】
第二面
工事監理者（代表）
氏名</t>
        </r>
        <r>
          <rPr>
            <sz val="9"/>
            <color indexed="81"/>
            <rFont val="MS P ゴシック"/>
            <family val="3"/>
            <charset val="128"/>
          </rPr>
          <t xml:space="preserve">
</t>
        </r>
      </text>
    </comment>
    <comment ref="G28" authorId="0" shapeId="0" xr:uid="{00000000-0006-0000-1400-00000C000000}">
      <text>
        <r>
          <rPr>
            <b/>
            <sz val="9"/>
            <color indexed="81"/>
            <rFont val="MS P ゴシック"/>
            <family val="3"/>
            <charset val="128"/>
          </rPr>
          <t>【出力先】
第二面
工事監理者（代表）
事務所名</t>
        </r>
      </text>
    </comment>
    <comment ref="H30" authorId="0" shapeId="0" xr:uid="{00000000-0006-0000-1400-00000D000000}">
      <text>
        <r>
          <rPr>
            <b/>
            <sz val="9"/>
            <color indexed="81"/>
            <rFont val="MS P ゴシック"/>
            <family val="3"/>
            <charset val="128"/>
          </rPr>
          <t>【出力先】
第二面
工事監理者（代表）
郵便番号</t>
        </r>
        <r>
          <rPr>
            <sz val="9"/>
            <color indexed="81"/>
            <rFont val="MS P ゴシック"/>
            <family val="3"/>
            <charset val="128"/>
          </rPr>
          <t xml:space="preserve">
</t>
        </r>
      </text>
    </comment>
    <comment ref="G31" authorId="0" shapeId="0" xr:uid="{00000000-0006-0000-1400-00000E000000}">
      <text>
        <r>
          <rPr>
            <b/>
            <sz val="9"/>
            <color indexed="81"/>
            <rFont val="MS P ゴシック"/>
            <family val="3"/>
            <charset val="128"/>
          </rPr>
          <t>【出力先】
第二面
工事監理者（代表）
所在地</t>
        </r>
        <r>
          <rPr>
            <sz val="9"/>
            <color indexed="81"/>
            <rFont val="MS P ゴシック"/>
            <family val="3"/>
            <charset val="128"/>
          </rPr>
          <t xml:space="preserve">
</t>
        </r>
      </text>
    </comment>
    <comment ref="G33" authorId="0" shapeId="0" xr:uid="{00000000-0006-0000-1400-00000F000000}">
      <text>
        <r>
          <rPr>
            <b/>
            <sz val="9"/>
            <color indexed="81"/>
            <rFont val="MS P ゴシック"/>
            <family val="3"/>
            <charset val="128"/>
          </rPr>
          <t>【出力先】
第二面
工事監理者（代表）
電話番号</t>
        </r>
        <r>
          <rPr>
            <sz val="9"/>
            <color indexed="81"/>
            <rFont val="MS P ゴシック"/>
            <family val="3"/>
            <charset val="128"/>
          </rPr>
          <t xml:space="preserve">
</t>
        </r>
      </text>
    </comment>
    <comment ref="I57" authorId="0" shapeId="0" xr:uid="{00000000-0006-0000-1400-000010000000}">
      <text>
        <r>
          <rPr>
            <sz val="9"/>
            <color indexed="81"/>
            <rFont val="MS P ゴシック"/>
            <family val="3"/>
            <charset val="128"/>
          </rPr>
          <t>【出力先】
第三面
15.工事着手予定年月日</t>
        </r>
      </text>
    </comment>
    <comment ref="I58" authorId="0" shapeId="0" xr:uid="{00000000-0006-0000-1400-000011000000}">
      <text>
        <r>
          <rPr>
            <sz val="9"/>
            <color indexed="81"/>
            <rFont val="MS P ゴシック"/>
            <family val="3"/>
            <charset val="128"/>
          </rPr>
          <t>【出力先】
第三面
16.工事完了予定年月日</t>
        </r>
      </text>
    </comment>
    <comment ref="I61" authorId="0" shapeId="0" xr:uid="{00000000-0006-0000-1400-000012000000}">
      <text>
        <r>
          <rPr>
            <b/>
            <sz val="9"/>
            <color indexed="81"/>
            <rFont val="MS P ゴシック"/>
            <family val="3"/>
            <charset val="128"/>
          </rPr>
          <t>国、住宅金融公庫等の政府関係機関</t>
        </r>
        <r>
          <rPr>
            <sz val="9"/>
            <color indexed="81"/>
            <rFont val="MS P ゴシック"/>
            <family val="3"/>
            <charset val="128"/>
          </rPr>
          <t xml:space="preserve">
</t>
        </r>
      </text>
    </comment>
    <comment ref="L61" authorId="0" shapeId="0" xr:uid="{00000000-0006-0000-1400-000013000000}">
      <text>
        <r>
          <rPr>
            <b/>
            <sz val="9"/>
            <color indexed="81"/>
            <rFont val="MS P ゴシック"/>
            <family val="3"/>
            <charset val="128"/>
          </rPr>
          <t>都道府県、道路公社等の都道府県関係機関</t>
        </r>
        <r>
          <rPr>
            <sz val="9"/>
            <color indexed="81"/>
            <rFont val="MS P ゴシック"/>
            <family val="3"/>
            <charset val="128"/>
          </rPr>
          <t xml:space="preserve">
</t>
        </r>
      </text>
    </comment>
    <comment ref="Q61" authorId="0" shapeId="0" xr:uid="{00000000-0006-0000-1400-000014000000}">
      <text>
        <r>
          <rPr>
            <b/>
            <sz val="9"/>
            <color indexed="81"/>
            <rFont val="MS P ゴシック"/>
            <family val="3"/>
            <charset val="128"/>
          </rPr>
          <t>市区町村、住宅供給公社等の市区町村関係機関</t>
        </r>
      </text>
    </comment>
    <comment ref="I62" authorId="0" shapeId="0" xr:uid="{00000000-0006-0000-1400-000015000000}">
      <text>
        <r>
          <rPr>
            <b/>
            <sz val="9"/>
            <color indexed="81"/>
            <rFont val="MS P ゴシック"/>
            <family val="3"/>
            <charset val="128"/>
          </rPr>
          <t>株式会社、合名会社、合資会社、合同会社、有限会社、特別法により設立された法人である会社</t>
        </r>
        <r>
          <rPr>
            <sz val="9"/>
            <color indexed="81"/>
            <rFont val="MS P ゴシック"/>
            <family val="3"/>
            <charset val="128"/>
          </rPr>
          <t xml:space="preserve">
</t>
        </r>
      </text>
    </comment>
    <comment ref="L62" authorId="0" shapeId="0" xr:uid="{00000000-0006-0000-1400-000016000000}">
      <text>
        <r>
          <rPr>
            <b/>
            <sz val="9"/>
            <color indexed="81"/>
            <rFont val="MS P ゴシック"/>
            <family val="3"/>
            <charset val="128"/>
          </rPr>
          <t>森林組合等の会社でない法人</t>
        </r>
        <r>
          <rPr>
            <sz val="9"/>
            <color indexed="81"/>
            <rFont val="MS P ゴシック"/>
            <family val="3"/>
            <charset val="128"/>
          </rPr>
          <t xml:space="preserve">
</t>
        </r>
      </text>
    </comment>
    <comment ref="Q62" authorId="0" shapeId="0" xr:uid="{00000000-0006-0000-1400-000017000000}">
      <text>
        <r>
          <rPr>
            <b/>
            <sz val="9"/>
            <color indexed="81"/>
            <rFont val="MS P ゴシック"/>
            <family val="3"/>
            <charset val="128"/>
          </rPr>
          <t>個人及び個人事業主</t>
        </r>
        <r>
          <rPr>
            <sz val="9"/>
            <color indexed="81"/>
            <rFont val="MS P ゴシック"/>
            <family val="3"/>
            <charset val="128"/>
          </rPr>
          <t xml:space="preserve">
</t>
        </r>
      </text>
    </comment>
    <comment ref="F68" authorId="0" shapeId="0" xr:uid="{00000000-0006-0000-1400-000018000000}">
      <text>
        <r>
          <rPr>
            <b/>
            <sz val="9"/>
            <color indexed="81"/>
            <rFont val="MS P ゴシック"/>
            <family val="3"/>
            <charset val="128"/>
          </rPr>
          <t>【出力先】
第三面
1.地名地番</t>
        </r>
        <r>
          <rPr>
            <sz val="9"/>
            <color indexed="81"/>
            <rFont val="MS P ゴシック"/>
            <family val="3"/>
            <charset val="128"/>
          </rPr>
          <t xml:space="preserve">
</t>
        </r>
      </text>
    </comment>
    <comment ref="F71" authorId="0" shapeId="0" xr:uid="{00000000-0006-0000-1400-000019000000}">
      <text>
        <r>
          <rPr>
            <b/>
            <sz val="9"/>
            <color indexed="81"/>
            <rFont val="MS P ゴシック"/>
            <family val="3"/>
            <charset val="128"/>
          </rPr>
          <t>【出力先】
第三面
3.都市計画区域及び準都市計画区域の内外の別</t>
        </r>
        <r>
          <rPr>
            <sz val="9"/>
            <color indexed="81"/>
            <rFont val="MS P ゴシック"/>
            <family val="3"/>
            <charset val="128"/>
          </rPr>
          <t xml:space="preserve">
✓有り→☑
✓無し→□</t>
        </r>
      </text>
    </comment>
    <comment ref="Q71" authorId="0" shapeId="0" xr:uid="{00000000-0006-0000-1400-00001A000000}">
      <text>
        <r>
          <rPr>
            <b/>
            <sz val="9"/>
            <color indexed="81"/>
            <rFont val="MS P ゴシック"/>
            <family val="3"/>
            <charset val="128"/>
          </rPr>
          <t>【出力先】
第三面
3.都市計画区域及び準都市計画区域の内外の別</t>
        </r>
        <r>
          <rPr>
            <sz val="9"/>
            <color indexed="81"/>
            <rFont val="MS P ゴシック"/>
            <family val="3"/>
            <charset val="128"/>
          </rPr>
          <t xml:space="preserve">
✓有り→☑
✓無し→□</t>
        </r>
      </text>
    </comment>
    <comment ref="F72" authorId="0" shapeId="0" xr:uid="{00000000-0006-0000-1400-00001B000000}">
      <text>
        <r>
          <rPr>
            <b/>
            <sz val="9"/>
            <color indexed="81"/>
            <rFont val="MS P ゴシック"/>
            <family val="3"/>
            <charset val="128"/>
          </rPr>
          <t>【出力先】
第三面
3.都市計画区域及び準都市計画区域の内外の別</t>
        </r>
        <r>
          <rPr>
            <sz val="9"/>
            <color indexed="81"/>
            <rFont val="MS P ゴシック"/>
            <family val="3"/>
            <charset val="128"/>
          </rPr>
          <t xml:space="preserve">
✓有り→☑
✓無し→□</t>
        </r>
      </text>
    </comment>
    <comment ref="Q72" authorId="0" shapeId="0" xr:uid="{00000000-0006-0000-1400-00001C000000}">
      <text>
        <r>
          <rPr>
            <b/>
            <sz val="9"/>
            <color indexed="81"/>
            <rFont val="MS P ゴシック"/>
            <family val="3"/>
            <charset val="128"/>
          </rPr>
          <t>【出力先】
第三面
3.都市計画区域及び準都市計画区域の内外の別</t>
        </r>
        <r>
          <rPr>
            <sz val="9"/>
            <color indexed="81"/>
            <rFont val="MS P ゴシック"/>
            <family val="3"/>
            <charset val="128"/>
          </rPr>
          <t xml:space="preserve">
✓有り→☑
✓無し→□</t>
        </r>
      </text>
    </comment>
    <comment ref="F73" authorId="0" shapeId="0" xr:uid="{00000000-0006-0000-1400-00001D000000}">
      <text>
        <r>
          <rPr>
            <b/>
            <sz val="9"/>
            <color indexed="81"/>
            <rFont val="MS P ゴシック"/>
            <family val="3"/>
            <charset val="128"/>
          </rPr>
          <t>【出力先】
第三面
3.都市計画区域及び準都市計画区域の内外の別</t>
        </r>
        <r>
          <rPr>
            <sz val="9"/>
            <color indexed="81"/>
            <rFont val="MS P ゴシック"/>
            <family val="3"/>
            <charset val="128"/>
          </rPr>
          <t xml:space="preserve">
✓有り→☑
✓無し→□</t>
        </r>
      </text>
    </comment>
    <comment ref="F75" authorId="0" shapeId="0" xr:uid="{00000000-0006-0000-1400-00001E000000}">
      <text>
        <r>
          <rPr>
            <b/>
            <sz val="9"/>
            <color indexed="81"/>
            <rFont val="MS P ゴシック"/>
            <family val="3"/>
            <charset val="128"/>
          </rPr>
          <t>【出力先】
第三面
9.工事種別</t>
        </r>
        <r>
          <rPr>
            <sz val="9"/>
            <color indexed="81"/>
            <rFont val="MS P ゴシック"/>
            <family val="3"/>
            <charset val="128"/>
          </rPr>
          <t xml:space="preserve">
✓有り→☑
✓無し→□</t>
        </r>
      </text>
    </comment>
    <comment ref="I75" authorId="0" shapeId="0" xr:uid="{00000000-0006-0000-1400-00001F000000}">
      <text>
        <r>
          <rPr>
            <b/>
            <sz val="9"/>
            <color indexed="81"/>
            <rFont val="MS P ゴシック"/>
            <family val="3"/>
            <charset val="128"/>
          </rPr>
          <t>【出力先】
第三面
9.工事種別</t>
        </r>
        <r>
          <rPr>
            <sz val="9"/>
            <color indexed="81"/>
            <rFont val="MS P ゴシック"/>
            <family val="3"/>
            <charset val="128"/>
          </rPr>
          <t xml:space="preserve">
✓有り→☑
✓無し→□</t>
        </r>
      </text>
    </comment>
    <comment ref="L75" authorId="0" shapeId="0" xr:uid="{00000000-0006-0000-1400-000020000000}">
      <text>
        <r>
          <rPr>
            <b/>
            <sz val="9"/>
            <color indexed="81"/>
            <rFont val="MS P ゴシック"/>
            <family val="3"/>
            <charset val="128"/>
          </rPr>
          <t>【出力先】
第三面
9.工事種別</t>
        </r>
        <r>
          <rPr>
            <sz val="9"/>
            <color indexed="81"/>
            <rFont val="MS P ゴシック"/>
            <family val="3"/>
            <charset val="128"/>
          </rPr>
          <t xml:space="preserve">
✓有り→☑
✓無し→□</t>
        </r>
      </text>
    </comment>
    <comment ref="O75" authorId="0" shapeId="0" xr:uid="{00000000-0006-0000-1400-000021000000}">
      <text>
        <r>
          <rPr>
            <b/>
            <sz val="9"/>
            <color indexed="81"/>
            <rFont val="MS P ゴシック"/>
            <family val="3"/>
            <charset val="128"/>
          </rPr>
          <t>【出力先】
第三面
9.工事種別</t>
        </r>
        <r>
          <rPr>
            <sz val="9"/>
            <color indexed="81"/>
            <rFont val="MS P ゴシック"/>
            <family val="3"/>
            <charset val="128"/>
          </rPr>
          <t xml:space="preserve">
✓有り→☑
✓無し→□</t>
        </r>
      </text>
    </comment>
    <comment ref="N77" authorId="0" shapeId="0" xr:uid="{00000000-0006-0000-1400-000022000000}">
      <text>
        <r>
          <rPr>
            <b/>
            <sz val="9"/>
            <color indexed="81"/>
            <rFont val="MS P ゴシック"/>
            <family val="3"/>
            <charset val="128"/>
          </rPr>
          <t xml:space="preserve">01：居住専用住宅（付属建物を除く）※住宅や長屋のとき
02：居住専用住宅に付属する物置や車庫等
03：寮、寄宿舎、合宿所（付属建物を除く）
04：寮、寄宿舎、合宿所に付属する物置や車庫等
05：他に分類されない居住専用建築物
</t>
        </r>
      </text>
    </comment>
    <comment ref="N78" authorId="1" shapeId="0" xr:uid="{00000000-0006-0000-1400-000023000000}">
      <text>
        <r>
          <rPr>
            <b/>
            <sz val="9"/>
            <color indexed="81"/>
            <rFont val="ＭＳ Ｐゴシック"/>
            <family val="3"/>
            <charset val="128"/>
          </rPr>
          <t>「リスト_2」シートで、
用途番号を確認できます</t>
        </r>
      </text>
    </comment>
    <comment ref="N79" authorId="1" shapeId="0" xr:uid="{00000000-0006-0000-1400-000024000000}">
      <text>
        <r>
          <rPr>
            <b/>
            <sz val="9"/>
            <color indexed="81"/>
            <rFont val="ＭＳ Ｐゴシック"/>
            <family val="3"/>
            <charset val="128"/>
          </rPr>
          <t>「リスト_2」シートで、
用途番号を確認できます</t>
        </r>
      </text>
    </comment>
    <comment ref="H82" authorId="0" shapeId="0" xr:uid="{00000000-0006-0000-1400-000025000000}">
      <text>
        <r>
          <rPr>
            <b/>
            <sz val="9"/>
            <color indexed="81"/>
            <rFont val="MS P ゴシック"/>
            <family val="3"/>
            <charset val="128"/>
          </rPr>
          <t>一の建築物（１棟）ごとに入力してください。
建築物の数が１のときは「１」と記入し、建築物の数が２以上のときは、一の建築物（１棟）ごとに通し番号を付し、その番号を入力してください。</t>
        </r>
        <r>
          <rPr>
            <sz val="9"/>
            <color indexed="81"/>
            <rFont val="MS P ゴシック"/>
            <family val="3"/>
            <charset val="128"/>
          </rPr>
          <t xml:space="preserve">
</t>
        </r>
      </text>
    </comment>
    <comment ref="N82" authorId="0" shapeId="0" xr:uid="{00000000-0006-0000-1400-000026000000}">
      <text>
        <r>
          <rPr>
            <b/>
            <sz val="9"/>
            <color indexed="81"/>
            <rFont val="MS P ゴシック"/>
            <family val="3"/>
            <charset val="128"/>
          </rPr>
          <t>一の建築物（１棟）ごとに入力してください。
建築物の数が１のときは「１」と記入し、建築物の数が２以上のときは、一の建築物（１棟）ごとに通し番号を付し、その番号を入力してください。</t>
        </r>
        <r>
          <rPr>
            <sz val="9"/>
            <color indexed="81"/>
            <rFont val="MS P ゴシック"/>
            <family val="3"/>
            <charset val="128"/>
          </rPr>
          <t xml:space="preserve">
</t>
        </r>
      </text>
    </comment>
    <comment ref="T82" authorId="0" shapeId="0" xr:uid="{00000000-0006-0000-1400-000027000000}">
      <text>
        <r>
          <rPr>
            <b/>
            <sz val="9"/>
            <color indexed="81"/>
            <rFont val="MS P ゴシック"/>
            <family val="3"/>
            <charset val="128"/>
          </rPr>
          <t>一の建築物（１棟）ごとに入力してください。
建築物の数が１のときは「１」と記入し、建築物の数が２以上のときは、一の建築物（１棟）ごとに通し番号を付し、その番号を入力してください。</t>
        </r>
        <r>
          <rPr>
            <sz val="9"/>
            <color indexed="81"/>
            <rFont val="MS P ゴシック"/>
            <family val="3"/>
            <charset val="128"/>
          </rPr>
          <t xml:space="preserve">
</t>
        </r>
      </text>
    </comment>
    <comment ref="G83" authorId="0" shapeId="0" xr:uid="{00000000-0006-0000-1400-000028000000}">
      <text>
        <r>
          <rPr>
            <b/>
            <sz val="9"/>
            <color indexed="81"/>
            <rFont val="MS P ゴシック"/>
            <family val="3"/>
            <charset val="128"/>
          </rPr>
          <t>事務所、地方公共団体の支庁若しくは支所、税務署、警察署、保健所、消防署その他これらに類するもの又は銀行の支店、損害保険代理店、宅地建物取引業を営む店舗その他これらに類するサービス業を営む店舗</t>
        </r>
      </text>
    </comment>
    <comment ref="M83" authorId="0" shapeId="0" xr:uid="{00000000-0006-0000-1400-000029000000}">
      <text>
        <r>
          <rPr>
            <b/>
            <sz val="9"/>
            <color indexed="81"/>
            <rFont val="MS P ゴシック"/>
            <family val="3"/>
            <charset val="128"/>
          </rPr>
          <t>事務所、地方公共団体の支庁若しくは支所、税務署、警察署、保健所、消防署その他これらに類するもの又は銀行の支店、損害保険代理店、宅地建物取引業を営む店舗その他これらに類するサービス業を営む店舗</t>
        </r>
      </text>
    </comment>
    <comment ref="S83" authorId="0" shapeId="0" xr:uid="{00000000-0006-0000-1400-00002A000000}">
      <text>
        <r>
          <rPr>
            <b/>
            <sz val="9"/>
            <color indexed="81"/>
            <rFont val="MS P ゴシック"/>
            <family val="3"/>
            <charset val="128"/>
          </rPr>
          <t>事務所、地方公共団体の支庁若しくは支所、税務署、警察署、保健所、消防署その他これらに類するもの又は銀行の支店、損害保険代理店、宅地建物取引業を営む店舗その他これらに類するサービス業を営む店舗</t>
        </r>
      </text>
    </comment>
    <comment ref="G84" authorId="0" shapeId="0" xr:uid="{00000000-0006-0000-1400-00002B000000}">
      <text>
        <r>
          <rPr>
            <b/>
            <sz val="9"/>
            <color indexed="81"/>
            <rFont val="MS P ゴシック"/>
            <family val="3"/>
            <charset val="128"/>
          </rPr>
          <t>物品販売業を営む店舗、飲食店、料理店又はキャバレー、カフェー、ナイトクラブ若しくはバー</t>
        </r>
      </text>
    </comment>
    <comment ref="M84" authorId="0" shapeId="0" xr:uid="{00000000-0006-0000-1400-00002C000000}">
      <text>
        <r>
          <rPr>
            <b/>
            <sz val="9"/>
            <color indexed="81"/>
            <rFont val="MS P ゴシック"/>
            <family val="3"/>
            <charset val="128"/>
          </rPr>
          <t>物品販売業を営む店舗、飲食店、料理店又はキャバレー、カフェー、ナイトクラブ若しくはバー</t>
        </r>
      </text>
    </comment>
    <comment ref="S84" authorId="0" shapeId="0" xr:uid="{00000000-0006-0000-1400-00002D000000}">
      <text>
        <r>
          <rPr>
            <b/>
            <sz val="9"/>
            <color indexed="81"/>
            <rFont val="MS P ゴシック"/>
            <family val="3"/>
            <charset val="128"/>
          </rPr>
          <t>物品販売業を営む店舗、飲食店、料理店又はキャバレー、カフェー、ナイトクラブ若しくはバー</t>
        </r>
      </text>
    </comment>
    <comment ref="G88" authorId="0" shapeId="0" xr:uid="{00000000-0006-0000-1400-00002E000000}">
      <text>
        <r>
          <rPr>
            <b/>
            <sz val="9"/>
            <color indexed="81"/>
            <rFont val="MS P ゴシック"/>
            <family val="3"/>
            <charset val="128"/>
          </rPr>
          <t>学校の校舎、体育館その他これらに類するもの</t>
        </r>
      </text>
    </comment>
    <comment ref="M88" authorId="0" shapeId="0" xr:uid="{00000000-0006-0000-1400-00002F000000}">
      <text>
        <r>
          <rPr>
            <b/>
            <sz val="9"/>
            <color indexed="81"/>
            <rFont val="MS P ゴシック"/>
            <family val="3"/>
            <charset val="128"/>
          </rPr>
          <t>学校の校舎、体育館その他これらに類するもの</t>
        </r>
      </text>
    </comment>
    <comment ref="S88" authorId="0" shapeId="0" xr:uid="{00000000-0006-0000-1400-000030000000}">
      <text>
        <r>
          <rPr>
            <b/>
            <sz val="9"/>
            <color indexed="81"/>
            <rFont val="MS P ゴシック"/>
            <family val="3"/>
            <charset val="128"/>
          </rPr>
          <t>学校の校舎、体育館その他これらに類するもの</t>
        </r>
      </text>
    </comment>
    <comment ref="G90" authorId="0" shapeId="0" xr:uid="{00000000-0006-0000-1400-000031000000}">
      <text>
        <r>
          <rPr>
            <b/>
            <sz val="9"/>
            <color indexed="81"/>
            <rFont val="MS P ゴシック"/>
            <family val="3"/>
            <charset val="128"/>
          </rPr>
          <t>居住専用建築物又は(1)から(6)までに該当しない建築物</t>
        </r>
      </text>
    </comment>
    <comment ref="M90" authorId="0" shapeId="0" xr:uid="{00000000-0006-0000-1400-000032000000}">
      <text>
        <r>
          <rPr>
            <b/>
            <sz val="9"/>
            <color indexed="81"/>
            <rFont val="MS P ゴシック"/>
            <family val="3"/>
            <charset val="128"/>
          </rPr>
          <t>居住専用建築物又は(1)から(6)までに該当しない建築物</t>
        </r>
      </text>
    </comment>
    <comment ref="S90" authorId="0" shapeId="0" xr:uid="{00000000-0006-0000-1400-000033000000}">
      <text>
        <r>
          <rPr>
            <b/>
            <sz val="9"/>
            <color indexed="81"/>
            <rFont val="MS P ゴシック"/>
            <family val="3"/>
            <charset val="128"/>
          </rPr>
          <t>居住専用建築物又は(1)から(6)までに該当しない建築物</t>
        </r>
      </text>
    </comment>
    <comment ref="G91" authorId="1" shapeId="0" xr:uid="{00000000-0006-0000-1400-000034000000}">
      <text>
        <r>
          <rPr>
            <sz val="9"/>
            <color indexed="81"/>
            <rFont val="ＭＳ Ｐゴシック"/>
            <family val="3"/>
            <charset val="128"/>
          </rPr>
          <t xml:space="preserve">1棟の中に、2以上の用途がある場合に、選択してください。
「ロ」欄は、一番大きい床面積の用途を選択
例）
店舗併用住宅　など
</t>
        </r>
      </text>
    </comment>
    <comment ref="M91" authorId="1" shapeId="0" xr:uid="{00000000-0006-0000-1400-000035000000}">
      <text>
        <r>
          <rPr>
            <sz val="9"/>
            <color indexed="81"/>
            <rFont val="ＭＳ Ｐゴシック"/>
            <family val="3"/>
            <charset val="128"/>
          </rPr>
          <t xml:space="preserve">1棟の中に、2以上の用途がある場合に、選択してください。
「ロ」欄は、一番大きい床面積の用途を選択
例）
店舗併用住宅　など
</t>
        </r>
      </text>
    </comment>
    <comment ref="S91" authorId="1" shapeId="0" xr:uid="{00000000-0006-0000-1400-000036000000}">
      <text>
        <r>
          <rPr>
            <sz val="9"/>
            <color indexed="81"/>
            <rFont val="ＭＳ Ｐゴシック"/>
            <family val="3"/>
            <charset val="128"/>
          </rPr>
          <t xml:space="preserve">1棟の中に、2以上の用途がある場合に、選択してください。
「ロ」欄は、一番大きい床面積の用途を選択
例）
店舗併用住宅　など
</t>
        </r>
      </text>
    </comment>
    <comment ref="B92" authorId="0" shapeId="0" xr:uid="{00000000-0006-0000-1400-000037000000}">
      <text>
        <r>
          <rPr>
            <b/>
            <sz val="9"/>
            <color indexed="81"/>
            <rFont val="MS P ゴシック"/>
            <family val="3"/>
            <charset val="128"/>
          </rPr>
          <t>工事部分が２種類以上の構造からなるときは、床面積が最も大きい部分の構造</t>
        </r>
      </text>
    </comment>
    <comment ref="H98" authorId="0" shapeId="0" xr:uid="{00000000-0006-0000-1400-000038000000}">
      <text>
        <r>
          <rPr>
            <b/>
            <sz val="9"/>
            <color indexed="81"/>
            <rFont val="MS P ゴシック"/>
            <family val="3"/>
            <charset val="128"/>
          </rPr>
          <t>【出力先】
第三面
15.16　から自動計算</t>
        </r>
      </text>
    </comment>
    <comment ref="N98" authorId="0" shapeId="0" xr:uid="{00000000-0006-0000-1400-000039000000}">
      <text>
        <r>
          <rPr>
            <b/>
            <sz val="9"/>
            <color indexed="81"/>
            <rFont val="MS P ゴシック"/>
            <family val="3"/>
            <charset val="128"/>
          </rPr>
          <t>2棟目の、
建築物の規模に見合う月数</t>
        </r>
      </text>
    </comment>
    <comment ref="T98" authorId="0" shapeId="0" xr:uid="{00000000-0006-0000-1400-00003A000000}">
      <text>
        <r>
          <rPr>
            <b/>
            <sz val="9"/>
            <color indexed="81"/>
            <rFont val="MS P ゴシック"/>
            <family val="3"/>
            <charset val="128"/>
          </rPr>
          <t>2棟目の、
建築物の規模に見合う月数</t>
        </r>
      </text>
    </comment>
    <comment ref="H100" authorId="0" shapeId="0" xr:uid="{00000000-0006-0000-1400-00003B000000}">
      <text>
        <r>
          <rPr>
            <b/>
            <sz val="9"/>
            <color indexed="81"/>
            <rFont val="MS P ゴシック"/>
            <family val="3"/>
            <charset val="128"/>
          </rPr>
          <t>【出力先】
第四面　1.番号が1
12.ロ　申請部分の合計</t>
        </r>
      </text>
    </comment>
    <comment ref="N100" authorId="0" shapeId="0" xr:uid="{00000000-0006-0000-1400-00003C000000}">
      <text>
        <r>
          <rPr>
            <b/>
            <sz val="9"/>
            <color indexed="81"/>
            <rFont val="MS P ゴシック"/>
            <family val="3"/>
            <charset val="128"/>
          </rPr>
          <t xml:space="preserve">【出力先】
第四面　1欄の番号が2
12.ロ　申請部分の合計
</t>
        </r>
        <r>
          <rPr>
            <sz val="9"/>
            <color indexed="81"/>
            <rFont val="MS P ゴシック"/>
            <family val="3"/>
            <charset val="128"/>
          </rPr>
          <t>※1欄の番号が2　なければ、空欄</t>
        </r>
      </text>
    </comment>
    <comment ref="T100" authorId="0" shapeId="0" xr:uid="{00000000-0006-0000-1400-00003D000000}">
      <text>
        <r>
          <rPr>
            <b/>
            <sz val="9"/>
            <color indexed="81"/>
            <rFont val="MS P ゴシック"/>
            <family val="3"/>
            <charset val="128"/>
          </rPr>
          <t>【出力先】
第四面　1欄の番号が3
12.ロ　申請部分の合計</t>
        </r>
      </text>
    </comment>
    <comment ref="H101" authorId="0" shapeId="0" xr:uid="{00000000-0006-0000-1400-00003E000000}">
      <text>
        <r>
          <rPr>
            <b/>
            <sz val="9"/>
            <color indexed="81"/>
            <rFont val="MS P ゴシック"/>
            <family val="3"/>
            <charset val="128"/>
          </rPr>
          <t xml:space="preserve">建築設備費を含んだ額を入力してください。
</t>
        </r>
        <r>
          <rPr>
            <sz val="9"/>
            <color indexed="81"/>
            <rFont val="MS P ゴシック"/>
            <family val="3"/>
            <charset val="128"/>
          </rPr>
          <t xml:space="preserve">
※新築の時
　増築は空欄</t>
        </r>
        <r>
          <rPr>
            <b/>
            <sz val="9"/>
            <color indexed="81"/>
            <rFont val="MS P ゴシック"/>
            <family val="3"/>
            <charset val="128"/>
          </rPr>
          <t xml:space="preserve">
</t>
        </r>
      </text>
    </comment>
    <comment ref="N101" authorId="0" shapeId="0" xr:uid="{00000000-0006-0000-1400-00003F000000}">
      <text>
        <r>
          <rPr>
            <b/>
            <sz val="9"/>
            <color indexed="81"/>
            <rFont val="MS P ゴシック"/>
            <family val="3"/>
            <charset val="128"/>
          </rPr>
          <t xml:space="preserve">建築設備費を含んだ額を入力してください。
</t>
        </r>
        <r>
          <rPr>
            <sz val="9"/>
            <color indexed="81"/>
            <rFont val="MS P ゴシック"/>
            <family val="3"/>
            <charset val="128"/>
          </rPr>
          <t xml:space="preserve">
※新築の時
　増築は空欄</t>
        </r>
        <r>
          <rPr>
            <b/>
            <sz val="9"/>
            <color indexed="81"/>
            <rFont val="MS P ゴシック"/>
            <family val="3"/>
            <charset val="128"/>
          </rPr>
          <t xml:space="preserve">
</t>
        </r>
      </text>
    </comment>
    <comment ref="T101" authorId="0" shapeId="0" xr:uid="{00000000-0006-0000-1400-000040000000}">
      <text>
        <r>
          <rPr>
            <b/>
            <sz val="9"/>
            <color indexed="81"/>
            <rFont val="MS P ゴシック"/>
            <family val="3"/>
            <charset val="128"/>
          </rPr>
          <t xml:space="preserve">建築設備費を含んだ額を入力してください。
</t>
        </r>
        <r>
          <rPr>
            <sz val="9"/>
            <color indexed="81"/>
            <rFont val="MS P ゴシック"/>
            <family val="3"/>
            <charset val="128"/>
          </rPr>
          <t xml:space="preserve">
※新築の時
　増築は空欄</t>
        </r>
        <r>
          <rPr>
            <b/>
            <sz val="9"/>
            <color indexed="81"/>
            <rFont val="MS P ゴシック"/>
            <family val="3"/>
            <charset val="128"/>
          </rPr>
          <t xml:space="preserve">
</t>
        </r>
      </text>
    </comment>
    <comment ref="H103" authorId="0" shapeId="0" xr:uid="{00000000-0006-0000-1400-000041000000}">
      <text>
        <r>
          <rPr>
            <b/>
            <sz val="9"/>
            <color indexed="81"/>
            <rFont val="MS P ゴシック"/>
            <family val="3"/>
            <charset val="128"/>
          </rPr>
          <t xml:space="preserve">【出力先】
第四面　1.番号が1
8.イ
</t>
        </r>
        <r>
          <rPr>
            <sz val="9"/>
            <color indexed="81"/>
            <rFont val="MS P ゴシック"/>
            <family val="3"/>
            <charset val="128"/>
          </rPr>
          <t>※第四面3欄が新築の時
新築以外は空欄</t>
        </r>
      </text>
    </comment>
    <comment ref="N103" authorId="0" shapeId="0" xr:uid="{00000000-0006-0000-1400-000042000000}">
      <text>
        <r>
          <rPr>
            <b/>
            <sz val="9"/>
            <color indexed="81"/>
            <rFont val="MS P ゴシック"/>
            <family val="3"/>
            <charset val="128"/>
          </rPr>
          <t xml:space="preserve">【出力先】
第四面　1欄の番号が2
8.イ
</t>
        </r>
        <r>
          <rPr>
            <sz val="9"/>
            <color indexed="81"/>
            <rFont val="MS P ゴシック"/>
            <family val="3"/>
            <charset val="128"/>
          </rPr>
          <t>※第四面3欄が新築の時
新築以外は空欄
※1欄の番号が2　なければ、空欄</t>
        </r>
      </text>
    </comment>
    <comment ref="T103" authorId="0" shapeId="0" xr:uid="{00000000-0006-0000-1400-000043000000}">
      <text>
        <r>
          <rPr>
            <b/>
            <sz val="9"/>
            <color indexed="81"/>
            <rFont val="MS P ゴシック"/>
            <family val="3"/>
            <charset val="128"/>
          </rPr>
          <t xml:space="preserve">【出力先】
第四面　1欄の番号が3
8.イ
</t>
        </r>
        <r>
          <rPr>
            <sz val="9"/>
            <color indexed="81"/>
            <rFont val="MS P ゴシック"/>
            <family val="3"/>
            <charset val="128"/>
          </rPr>
          <t>※第四面3欄が新築の時
新築以外は空欄
※1欄の番号が3　なければ、空欄</t>
        </r>
      </text>
    </comment>
    <comment ref="H105" authorId="0" shapeId="0" xr:uid="{00000000-0006-0000-1400-000044000000}">
      <text>
        <r>
          <rPr>
            <b/>
            <sz val="9"/>
            <color indexed="81"/>
            <rFont val="MS P ゴシック"/>
            <family val="3"/>
            <charset val="128"/>
          </rPr>
          <t xml:space="preserve">【出力先】
第四面　1.番号が1
8.ロ
</t>
        </r>
        <r>
          <rPr>
            <sz val="9"/>
            <color indexed="81"/>
            <rFont val="MS P ゴシック"/>
            <family val="3"/>
            <charset val="128"/>
          </rPr>
          <t>※第四面3欄が新築の時
新築以外は空欄</t>
        </r>
      </text>
    </comment>
    <comment ref="N105" authorId="0" shapeId="0" xr:uid="{00000000-0006-0000-1400-000045000000}">
      <text>
        <r>
          <rPr>
            <b/>
            <sz val="9"/>
            <color indexed="81"/>
            <rFont val="MS P ゴシック"/>
            <family val="3"/>
            <charset val="128"/>
          </rPr>
          <t xml:space="preserve">【出力先】
第四面　1欄の番号が2
8.ロ
</t>
        </r>
        <r>
          <rPr>
            <sz val="9"/>
            <color indexed="81"/>
            <rFont val="MS P ゴシック"/>
            <family val="3"/>
            <charset val="128"/>
          </rPr>
          <t>※第四面3欄が新築の時
新築以外は空欄
※1欄の番号が2　なければ、空欄</t>
        </r>
      </text>
    </comment>
    <comment ref="T105" authorId="0" shapeId="0" xr:uid="{00000000-0006-0000-1400-000046000000}">
      <text>
        <r>
          <rPr>
            <b/>
            <sz val="9"/>
            <color indexed="81"/>
            <rFont val="MS P ゴシック"/>
            <family val="3"/>
            <charset val="128"/>
          </rPr>
          <t xml:space="preserve">【出力先】
第四面　1欄の番号が3
8.ロ
</t>
        </r>
        <r>
          <rPr>
            <sz val="9"/>
            <color indexed="81"/>
            <rFont val="MS P ゴシック"/>
            <family val="3"/>
            <charset val="128"/>
          </rPr>
          <t>※第四面3欄が新築の時
新築以外は空欄
※1欄の番号が3　なければ、空欄</t>
        </r>
      </text>
    </comment>
    <comment ref="O107" authorId="0" shapeId="0" xr:uid="{00000000-0006-0000-1400-000047000000}">
      <text>
        <r>
          <rPr>
            <b/>
            <sz val="9"/>
            <color indexed="81"/>
            <rFont val="MS P ゴシック"/>
            <family val="3"/>
            <charset val="128"/>
          </rPr>
          <t>【出力先】
第三面
7.敷地面積　ホ</t>
        </r>
        <r>
          <rPr>
            <sz val="9"/>
            <color indexed="81"/>
            <rFont val="MS P ゴシック"/>
            <family val="3"/>
            <charset val="128"/>
          </rPr>
          <t xml:space="preserve">
※新築の際に入力</t>
        </r>
      </text>
    </comment>
    <comment ref="A111" authorId="0" shapeId="0" xr:uid="{00000000-0006-0000-1400-000048000000}">
      <text>
        <r>
          <rPr>
            <b/>
            <sz val="9"/>
            <color indexed="81"/>
            <rFont val="MS P ゴシック"/>
            <family val="3"/>
            <charset val="128"/>
          </rPr>
          <t>第三面は、
建築物が居住専用住宅又は居住産業併用建築物である場合に作成</t>
        </r>
      </text>
    </comment>
    <comment ref="J112" authorId="0" shapeId="0" xr:uid="{00000000-0006-0000-1400-000049000000}">
      <text>
        <r>
          <rPr>
            <b/>
            <sz val="9"/>
            <color indexed="81"/>
            <rFont val="MS P ゴシック"/>
            <family val="3"/>
            <charset val="128"/>
          </rPr>
          <t>当該建築物の数が２以上のときは、一の建築物（１棟）ごとに作成</t>
        </r>
      </text>
    </comment>
    <comment ref="F114" authorId="0" shapeId="0" xr:uid="{00000000-0006-0000-1400-00004A000000}">
      <text>
        <r>
          <rPr>
            <b/>
            <sz val="9"/>
            <color indexed="81"/>
            <rFont val="MS P ゴシック"/>
            <family val="3"/>
            <charset val="128"/>
          </rPr>
          <t>「新設」とは、新築、増築又は改築によつて居室、台所及び便所のある独立して居住し得る住宅が新たに造られるものをいいます。
（例）
既存住宅の棟続きであつても、居室、台所又は便所を整えて独立して居住し得るものは「新設」に含まれます。</t>
        </r>
      </text>
    </comment>
    <comment ref="F115" authorId="0" shapeId="0" xr:uid="{00000000-0006-0000-1400-00004B000000}">
      <text>
        <r>
          <rPr>
            <b/>
            <sz val="9"/>
            <color indexed="81"/>
            <rFont val="MS P ゴシック"/>
            <family val="3"/>
            <charset val="128"/>
          </rPr>
          <t>「その他」とは、増築又は改築によつて造られる住宅で新設に該当しないものをいいます。
（例）
一敷地内に既存住宅があつて、別棟に50平方メートルの居室だけを建築しても、新たに造られた部分だけでは独立して居住し得ないから「その他」に含まれます。</t>
        </r>
        <r>
          <rPr>
            <sz val="9"/>
            <color indexed="81"/>
            <rFont val="MS P ゴシック"/>
            <family val="3"/>
            <charset val="128"/>
          </rPr>
          <t xml:space="preserve">
</t>
        </r>
      </text>
    </comment>
    <comment ref="H117" authorId="0" shapeId="0" xr:uid="{00000000-0006-0000-1400-00004C000000}">
      <text>
        <r>
          <rPr>
            <b/>
            <sz val="9"/>
            <color indexed="81"/>
            <rFont val="MS P ゴシック"/>
            <family val="3"/>
            <charset val="128"/>
          </rPr>
          <t>国、地方公共団体、独立行政法人住宅金融支援機構等の公的資金をまったく使わず、民間資金のみで建てる住宅</t>
        </r>
      </text>
    </comment>
    <comment ref="N117" authorId="0" shapeId="0" xr:uid="{00000000-0006-0000-1400-00004D000000}">
      <text>
        <r>
          <rPr>
            <b/>
            <sz val="9"/>
            <color indexed="81"/>
            <rFont val="MS P ゴシック"/>
            <family val="3"/>
            <charset val="128"/>
          </rPr>
          <t>公営住宅法又は地区改良法に基づき建設される住宅</t>
        </r>
        <r>
          <rPr>
            <sz val="9"/>
            <color indexed="81"/>
            <rFont val="MS P ゴシック"/>
            <family val="3"/>
            <charset val="128"/>
          </rPr>
          <t xml:space="preserve">
</t>
        </r>
      </text>
    </comment>
    <comment ref="R117" authorId="0" shapeId="0" xr:uid="{00000000-0006-0000-1400-00004E000000}">
      <text>
        <r>
          <rPr>
            <b/>
            <sz val="9"/>
            <color indexed="81"/>
            <rFont val="MS P ゴシック"/>
            <family val="3"/>
            <charset val="128"/>
          </rPr>
          <t>住宅金融支援機構から建設資金の融資を受けた住宅で、融資額の大小は問わない</t>
        </r>
        <r>
          <rPr>
            <sz val="9"/>
            <color indexed="81"/>
            <rFont val="MS P ゴシック"/>
            <family val="3"/>
            <charset val="128"/>
          </rPr>
          <t xml:space="preserve">
</t>
        </r>
      </text>
    </comment>
    <comment ref="H118" authorId="0" shapeId="0" xr:uid="{00000000-0006-0000-1400-00004F000000}">
      <text>
        <r>
          <rPr>
            <b/>
            <sz val="9"/>
            <color indexed="81"/>
            <rFont val="MS P ゴシック"/>
            <family val="3"/>
            <charset val="128"/>
          </rPr>
          <t>都市再生機構が分譲又は賃貸を目的として建てる住宅</t>
        </r>
      </text>
    </comment>
    <comment ref="R118" authorId="0" shapeId="0" xr:uid="{00000000-0006-0000-1400-000050000000}">
      <text>
        <r>
          <rPr>
            <b/>
            <sz val="9"/>
            <color indexed="81"/>
            <rFont val="MS P ゴシック"/>
            <family val="3"/>
            <charset val="128"/>
          </rPr>
          <t>上記以外の住宅。例えば、公務員宿舎や政府関係機関の職員住宅、上記以外に国又は地方公共団体から補助又は融資を受けて建築した住宅</t>
        </r>
      </text>
    </comment>
    <comment ref="M122" authorId="0" shapeId="0" xr:uid="{00000000-0006-0000-1400-000051000000}">
      <text>
        <r>
          <rPr>
            <b/>
            <sz val="9"/>
            <color indexed="81"/>
            <rFont val="MS P ゴシック"/>
            <family val="3"/>
            <charset val="128"/>
          </rPr>
          <t>住宅内に店舗、事務所、作業場等の
業務の用に供する部分があつて、
居住部分と機能的に結合して戸をなしているもので、
居住部分の床面積の合計が
建築物の床面積の合計の5分の1以上のもの</t>
        </r>
      </text>
    </comment>
    <comment ref="S122" authorId="0" shapeId="0" xr:uid="{00000000-0006-0000-1400-000052000000}">
      <text>
        <r>
          <rPr>
            <b/>
            <sz val="9"/>
            <color indexed="81"/>
            <rFont val="MS P ゴシック"/>
            <family val="3"/>
            <charset val="128"/>
          </rPr>
          <t>主に工場、学校、官公署、
旅館、下宿屋、浴場、社寺等の
建築物に付属して、
これと結合している住宅</t>
        </r>
        <r>
          <rPr>
            <sz val="9"/>
            <color indexed="81"/>
            <rFont val="MS P ゴシック"/>
            <family val="3"/>
            <charset val="128"/>
          </rPr>
          <t xml:space="preserve">
</t>
        </r>
      </text>
    </comment>
    <comment ref="M124" authorId="0" shapeId="0" xr:uid="{00000000-0006-0000-1400-000053000000}">
      <text>
        <r>
          <rPr>
            <b/>
            <sz val="9"/>
            <color indexed="81"/>
            <rFont val="MS P ゴシック"/>
            <family val="3"/>
            <charset val="128"/>
          </rPr>
          <t>「長屋建住宅」とは、廊下、階段等を共用しない２戸以上の住宅を連続する建て方の住宅（連続建）をいい、廊下、階段等を共用しないで２戸以上の住宅を重ねたもの（重ね建）を含みます。</t>
        </r>
      </text>
    </comment>
    <comment ref="S124" authorId="0" shapeId="0" xr:uid="{00000000-0006-0000-1400-000054000000}">
      <text>
        <r>
          <rPr>
            <b/>
            <sz val="9"/>
            <color indexed="81"/>
            <rFont val="MS P ゴシック"/>
            <family val="3"/>
            <charset val="128"/>
          </rPr>
          <t xml:space="preserve">「共同住宅」とは、長屋建住宅以外の住宅で、一の建築物内に２戸以上の住宅があるものをいい、一般的には、アパート又はマンションといわれるものです。
</t>
        </r>
        <r>
          <rPr>
            <sz val="9"/>
            <color indexed="81"/>
            <rFont val="MS P ゴシック"/>
            <family val="3"/>
            <charset val="128"/>
          </rPr>
          <t xml:space="preserve">
</t>
        </r>
      </text>
    </comment>
    <comment ref="B126" authorId="0" shapeId="0" xr:uid="{00000000-0006-0000-1400-000055000000}">
      <text>
        <r>
          <rPr>
            <b/>
            <sz val="9"/>
            <color indexed="81"/>
            <rFont val="MS P ゴシック"/>
            <family val="3"/>
            <charset val="128"/>
          </rPr>
          <t>(1)から(4)までに掲げる住宅の利用関係が２種類以上となる場合は、１欄の「チ」及び「リ」は当該住宅の利用関係の種類ごとに記入</t>
        </r>
      </text>
    </comment>
    <comment ref="H126" authorId="1" shapeId="0" xr:uid="{00000000-0006-0000-1400-000056000000}">
      <text>
        <r>
          <rPr>
            <b/>
            <sz val="9"/>
            <color indexed="81"/>
            <rFont val="ＭＳ Ｐゴシック"/>
            <family val="3"/>
            <charset val="128"/>
          </rPr>
          <t>建築主が個人以外の場合は、(3)か(4)を選択してください。
※統計の集計ルールによる</t>
        </r>
      </text>
    </comment>
    <comment ref="N165" authorId="0" shapeId="0" xr:uid="{00000000-0006-0000-1400-000057000000}">
      <text>
        <r>
          <rPr>
            <b/>
            <sz val="9"/>
            <color indexed="81"/>
            <rFont val="MS P ゴシック"/>
            <family val="3"/>
            <charset val="128"/>
          </rPr>
          <t xml:space="preserve">01：居住専用住宅（付属建物を除く）※住宅や長屋のとき
02：居住専用住宅に付属する物置や車庫等
03：寮、寄宿舎、合宿所（付属建物を除く）
04：寮、寄宿舎、合宿所に付属する物置や車庫等
05：他に分類されない居住専用建築物
</t>
        </r>
      </text>
    </comment>
    <comment ref="N166" authorId="1" shapeId="0" xr:uid="{00000000-0006-0000-1400-000058000000}">
      <text>
        <r>
          <rPr>
            <b/>
            <sz val="9"/>
            <color indexed="81"/>
            <rFont val="ＭＳ Ｐゴシック"/>
            <family val="3"/>
            <charset val="128"/>
          </rPr>
          <t>「リスト_2」シートで、
用途番号を確認できます</t>
        </r>
      </text>
    </comment>
    <comment ref="N167" authorId="1" shapeId="0" xr:uid="{00000000-0006-0000-1400-000059000000}">
      <text>
        <r>
          <rPr>
            <b/>
            <sz val="9"/>
            <color indexed="81"/>
            <rFont val="ＭＳ Ｐゴシック"/>
            <family val="3"/>
            <charset val="128"/>
          </rPr>
          <t>「リスト_2」シートで、
用途番号を確認できます</t>
        </r>
      </text>
    </comment>
    <comment ref="G220" authorId="0" shapeId="0" xr:uid="{00000000-0006-0000-1400-00005A000000}">
      <text>
        <r>
          <rPr>
            <b/>
            <sz val="9"/>
            <color indexed="81"/>
            <rFont val="MS P ゴシック"/>
            <family val="3"/>
            <charset val="128"/>
          </rPr>
          <t xml:space="preserve">【出力先】
第二面
建築主2
会社名＋役職＋氏名
</t>
        </r>
      </text>
    </comment>
    <comment ref="H222" authorId="0" shapeId="0" xr:uid="{00000000-0006-0000-1400-00005B000000}">
      <text>
        <r>
          <rPr>
            <b/>
            <sz val="9"/>
            <color indexed="81"/>
            <rFont val="MS P ゴシック"/>
            <family val="3"/>
            <charset val="128"/>
          </rPr>
          <t>【出力先】
第二面
建築主2
郵便番号</t>
        </r>
        <r>
          <rPr>
            <sz val="9"/>
            <color indexed="81"/>
            <rFont val="MS P ゴシック"/>
            <family val="3"/>
            <charset val="128"/>
          </rPr>
          <t xml:space="preserve">
</t>
        </r>
      </text>
    </comment>
    <comment ref="G223" authorId="0" shapeId="0" xr:uid="{00000000-0006-0000-1400-00005C000000}">
      <text>
        <r>
          <rPr>
            <b/>
            <sz val="9"/>
            <color indexed="81"/>
            <rFont val="MS P ゴシック"/>
            <family val="3"/>
            <charset val="128"/>
          </rPr>
          <t>【出力先】
第二面
建築主2
住所</t>
        </r>
        <r>
          <rPr>
            <sz val="9"/>
            <color indexed="81"/>
            <rFont val="MS P ゴシック"/>
            <family val="3"/>
            <charset val="128"/>
          </rPr>
          <t xml:space="preserve">
</t>
        </r>
      </text>
    </comment>
    <comment ref="G225" authorId="0" shapeId="0" xr:uid="{00000000-0006-0000-1400-00005D000000}">
      <text>
        <r>
          <rPr>
            <b/>
            <sz val="9"/>
            <color indexed="81"/>
            <rFont val="MS P ゴシック"/>
            <family val="3"/>
            <charset val="128"/>
          </rPr>
          <t>【出力先】
第二面
建築主2
電話番号</t>
        </r>
        <r>
          <rPr>
            <sz val="9"/>
            <color indexed="81"/>
            <rFont val="MS P ゴシック"/>
            <family val="3"/>
            <charset val="128"/>
          </rPr>
          <t xml:space="preserve">
</t>
        </r>
      </text>
    </comment>
    <comment ref="G228" authorId="0" shapeId="0" xr:uid="{00000000-0006-0000-1400-00005E000000}">
      <text>
        <r>
          <rPr>
            <b/>
            <sz val="9"/>
            <color indexed="81"/>
            <rFont val="MS P ゴシック"/>
            <family val="3"/>
            <charset val="128"/>
          </rPr>
          <t xml:space="preserve">【出力先】
第二面
建築主3
会社名＋役職＋氏名
</t>
        </r>
      </text>
    </comment>
    <comment ref="H230" authorId="0" shapeId="0" xr:uid="{00000000-0006-0000-1400-00005F000000}">
      <text>
        <r>
          <rPr>
            <b/>
            <sz val="9"/>
            <color indexed="81"/>
            <rFont val="MS P ゴシック"/>
            <family val="3"/>
            <charset val="128"/>
          </rPr>
          <t>【出力先】
第二面
建築主3
郵便番号</t>
        </r>
        <r>
          <rPr>
            <sz val="9"/>
            <color indexed="81"/>
            <rFont val="MS P ゴシック"/>
            <family val="3"/>
            <charset val="128"/>
          </rPr>
          <t xml:space="preserve">
</t>
        </r>
      </text>
    </comment>
    <comment ref="G231" authorId="0" shapeId="0" xr:uid="{00000000-0006-0000-1400-000060000000}">
      <text>
        <r>
          <rPr>
            <b/>
            <sz val="9"/>
            <color indexed="81"/>
            <rFont val="MS P ゴシック"/>
            <family val="3"/>
            <charset val="128"/>
          </rPr>
          <t>【出力先】
第二面
建築主3
住所</t>
        </r>
        <r>
          <rPr>
            <sz val="9"/>
            <color indexed="81"/>
            <rFont val="MS P ゴシック"/>
            <family val="3"/>
            <charset val="128"/>
          </rPr>
          <t xml:space="preserve">
</t>
        </r>
      </text>
    </comment>
    <comment ref="G233" authorId="0" shapeId="0" xr:uid="{00000000-0006-0000-1400-000061000000}">
      <text>
        <r>
          <rPr>
            <b/>
            <sz val="9"/>
            <color indexed="81"/>
            <rFont val="MS P ゴシック"/>
            <family val="3"/>
            <charset val="128"/>
          </rPr>
          <t>【出力先】
第二面
建築主3
電話番号</t>
        </r>
        <r>
          <rPr>
            <sz val="9"/>
            <color indexed="81"/>
            <rFont val="MS P ゴシック"/>
            <family val="3"/>
            <charset val="128"/>
          </rPr>
          <t xml:space="preserve">
</t>
        </r>
      </text>
    </comment>
    <comment ref="G236" authorId="0" shapeId="0" xr:uid="{00000000-0006-0000-1400-000062000000}">
      <text>
        <r>
          <rPr>
            <b/>
            <sz val="9"/>
            <color indexed="81"/>
            <rFont val="MS P ゴシック"/>
            <family val="3"/>
            <charset val="128"/>
          </rPr>
          <t xml:space="preserve">【出力先】
第二面
建築主4
会社名＋役職＋氏名
</t>
        </r>
      </text>
    </comment>
    <comment ref="H238" authorId="0" shapeId="0" xr:uid="{00000000-0006-0000-1400-000063000000}">
      <text>
        <r>
          <rPr>
            <b/>
            <sz val="9"/>
            <color indexed="81"/>
            <rFont val="MS P ゴシック"/>
            <family val="3"/>
            <charset val="128"/>
          </rPr>
          <t>【出力先】
第二面
建築主4
郵便番号</t>
        </r>
        <r>
          <rPr>
            <sz val="9"/>
            <color indexed="81"/>
            <rFont val="MS P ゴシック"/>
            <family val="3"/>
            <charset val="128"/>
          </rPr>
          <t xml:space="preserve">
</t>
        </r>
      </text>
    </comment>
    <comment ref="G239" authorId="0" shapeId="0" xr:uid="{00000000-0006-0000-1400-000064000000}">
      <text>
        <r>
          <rPr>
            <b/>
            <sz val="9"/>
            <color indexed="81"/>
            <rFont val="MS P ゴシック"/>
            <family val="3"/>
            <charset val="128"/>
          </rPr>
          <t>【出力先】
第二面
建築主4
住所</t>
        </r>
        <r>
          <rPr>
            <sz val="9"/>
            <color indexed="81"/>
            <rFont val="MS P ゴシック"/>
            <family val="3"/>
            <charset val="128"/>
          </rPr>
          <t xml:space="preserve">
</t>
        </r>
      </text>
    </comment>
    <comment ref="G241" authorId="0" shapeId="0" xr:uid="{00000000-0006-0000-1400-000065000000}">
      <text>
        <r>
          <rPr>
            <b/>
            <sz val="9"/>
            <color indexed="81"/>
            <rFont val="MS P ゴシック"/>
            <family val="3"/>
            <charset val="128"/>
          </rPr>
          <t>【出力先】
第二面
建築主4
電話番号</t>
        </r>
        <r>
          <rPr>
            <sz val="9"/>
            <color indexed="81"/>
            <rFont val="MS P ゴシック"/>
            <family val="3"/>
            <charset val="128"/>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owner</author>
    <author>松山陽一</author>
  </authors>
  <commentList>
    <comment ref="Q8" authorId="0" shapeId="0" xr:uid="{00000000-0006-0000-1500-000001000000}">
      <text>
        <r>
          <rPr>
            <b/>
            <sz val="9"/>
            <color indexed="81"/>
            <rFont val="MS P ゴシック"/>
            <family val="3"/>
            <charset val="128"/>
          </rPr>
          <t>2022/4/1</t>
        </r>
        <r>
          <rPr>
            <b/>
            <sz val="9"/>
            <color indexed="81"/>
            <rFont val="ＭＳ Ｐゴシック"/>
            <family val="3"/>
            <charset val="128"/>
          </rPr>
          <t xml:space="preserve">　のように入力
※和暦表示
</t>
        </r>
      </text>
    </comment>
    <comment ref="G12" authorId="0" shapeId="0" xr:uid="{00000000-0006-0000-1500-000002000000}">
      <text>
        <r>
          <rPr>
            <b/>
            <sz val="9"/>
            <color indexed="81"/>
            <rFont val="MS P ゴシック"/>
            <family val="3"/>
            <charset val="128"/>
          </rPr>
          <t xml:space="preserve">【出力先】
第二面
建築主
会社名＋役職＋氏名
</t>
        </r>
      </text>
    </comment>
    <comment ref="H14" authorId="0" shapeId="0" xr:uid="{00000000-0006-0000-1500-000003000000}">
      <text>
        <r>
          <rPr>
            <b/>
            <sz val="9"/>
            <color indexed="81"/>
            <rFont val="MS P ゴシック"/>
            <family val="3"/>
            <charset val="128"/>
          </rPr>
          <t>【出力先】
第二面
建築主
郵便番号</t>
        </r>
        <r>
          <rPr>
            <sz val="9"/>
            <color indexed="81"/>
            <rFont val="MS P ゴシック"/>
            <family val="3"/>
            <charset val="128"/>
          </rPr>
          <t xml:space="preserve">
</t>
        </r>
      </text>
    </comment>
    <comment ref="G15" authorId="0" shapeId="0" xr:uid="{00000000-0006-0000-1500-000004000000}">
      <text>
        <r>
          <rPr>
            <b/>
            <sz val="9"/>
            <color indexed="81"/>
            <rFont val="MS P ゴシック"/>
            <family val="3"/>
            <charset val="128"/>
          </rPr>
          <t>【出力先】
第二面
建築主
住所</t>
        </r>
        <r>
          <rPr>
            <sz val="9"/>
            <color indexed="81"/>
            <rFont val="MS P ゴシック"/>
            <family val="3"/>
            <charset val="128"/>
          </rPr>
          <t xml:space="preserve">
</t>
        </r>
      </text>
    </comment>
    <comment ref="G17" authorId="0" shapeId="0" xr:uid="{00000000-0006-0000-1500-000005000000}">
      <text>
        <r>
          <rPr>
            <b/>
            <sz val="9"/>
            <color indexed="81"/>
            <rFont val="MS P ゴシック"/>
            <family val="3"/>
            <charset val="128"/>
          </rPr>
          <t>【出力先】
第二面
建築主
電話番号</t>
        </r>
        <r>
          <rPr>
            <sz val="9"/>
            <color indexed="81"/>
            <rFont val="MS P ゴシック"/>
            <family val="3"/>
            <charset val="128"/>
          </rPr>
          <t xml:space="preserve">
</t>
        </r>
      </text>
    </comment>
    <comment ref="G19" authorId="0" shapeId="0" xr:uid="{00000000-0006-0000-1500-000006000000}">
      <text>
        <r>
          <rPr>
            <b/>
            <sz val="9"/>
            <color indexed="81"/>
            <rFont val="MS P ゴシック"/>
            <family val="3"/>
            <charset val="128"/>
          </rPr>
          <t>【出力先】
第二面
工事施工者
氏名
【施工者欄が空欄（未選定や直営工事）の場合】
設計者（代表）の氏名</t>
        </r>
        <r>
          <rPr>
            <sz val="9"/>
            <color indexed="81"/>
            <rFont val="MS P ゴシック"/>
            <family val="3"/>
            <charset val="128"/>
          </rPr>
          <t xml:space="preserve">
</t>
        </r>
      </text>
    </comment>
    <comment ref="G20" authorId="0" shapeId="0" xr:uid="{00000000-0006-0000-1500-000007000000}">
      <text>
        <r>
          <rPr>
            <b/>
            <sz val="9"/>
            <color indexed="81"/>
            <rFont val="MS P ゴシック"/>
            <family val="3"/>
            <charset val="128"/>
          </rPr>
          <t>【出力先】
第二面
工事施工者
営業所名
【施工者欄が空欄（未選定や直営工事）の場合】
設計者（代表）の建築士事務所名</t>
        </r>
      </text>
    </comment>
    <comment ref="H22" authorId="0" shapeId="0" xr:uid="{00000000-0006-0000-1500-000008000000}">
      <text>
        <r>
          <rPr>
            <b/>
            <sz val="9"/>
            <color indexed="81"/>
            <rFont val="MS P ゴシック"/>
            <family val="3"/>
            <charset val="128"/>
          </rPr>
          <t>【出力先】
第二面
工事施工者
郵便番号</t>
        </r>
        <r>
          <rPr>
            <sz val="9"/>
            <color indexed="81"/>
            <rFont val="MS P ゴシック"/>
            <family val="3"/>
            <charset val="128"/>
          </rPr>
          <t xml:space="preserve">
</t>
        </r>
        <r>
          <rPr>
            <b/>
            <sz val="9"/>
            <color indexed="81"/>
            <rFont val="MS P ゴシック"/>
            <family val="3"/>
            <charset val="128"/>
          </rPr>
          <t>【施工者欄が空欄（未選定や直営工事）の場合】
設計者（代表）の郵便番号</t>
        </r>
      </text>
    </comment>
    <comment ref="G23" authorId="0" shapeId="0" xr:uid="{00000000-0006-0000-1500-000009000000}">
      <text>
        <r>
          <rPr>
            <b/>
            <sz val="9"/>
            <color indexed="81"/>
            <rFont val="MS P ゴシック"/>
            <family val="3"/>
            <charset val="128"/>
          </rPr>
          <t>【出力先】
第二面
工事施工者
所在地</t>
        </r>
        <r>
          <rPr>
            <sz val="9"/>
            <color indexed="81"/>
            <rFont val="MS P ゴシック"/>
            <family val="3"/>
            <charset val="128"/>
          </rPr>
          <t xml:space="preserve">
</t>
        </r>
        <r>
          <rPr>
            <b/>
            <sz val="9"/>
            <color indexed="81"/>
            <rFont val="MS P ゴシック"/>
            <family val="3"/>
            <charset val="128"/>
          </rPr>
          <t>【施工者欄が空欄（未選定や直営工事）の場合】
設計者（代表）の所在地</t>
        </r>
      </text>
    </comment>
    <comment ref="G25" authorId="0" shapeId="0" xr:uid="{00000000-0006-0000-1500-00000A000000}">
      <text>
        <r>
          <rPr>
            <b/>
            <sz val="9"/>
            <color indexed="81"/>
            <rFont val="MS P ゴシック"/>
            <family val="3"/>
            <charset val="128"/>
          </rPr>
          <t>【出力先】
第二面
工事施工者
電話番号
【施工者欄が空欄（未選定や直営工事）の場合】
設計者（代表）の電話番号</t>
        </r>
      </text>
    </comment>
    <comment ref="G27" authorId="0" shapeId="0" xr:uid="{00000000-0006-0000-1500-00000B000000}">
      <text>
        <r>
          <rPr>
            <b/>
            <sz val="9"/>
            <color indexed="81"/>
            <rFont val="MS P ゴシック"/>
            <family val="3"/>
            <charset val="128"/>
          </rPr>
          <t>【出力先】
第二面
工事監理者（代表）
氏名</t>
        </r>
        <r>
          <rPr>
            <sz val="9"/>
            <color indexed="81"/>
            <rFont val="MS P ゴシック"/>
            <family val="3"/>
            <charset val="128"/>
          </rPr>
          <t xml:space="preserve">
</t>
        </r>
      </text>
    </comment>
    <comment ref="G28" authorId="0" shapeId="0" xr:uid="{00000000-0006-0000-1500-00000C000000}">
      <text>
        <r>
          <rPr>
            <b/>
            <sz val="9"/>
            <color indexed="81"/>
            <rFont val="MS P ゴシック"/>
            <family val="3"/>
            <charset val="128"/>
          </rPr>
          <t>【出力先】
第二面
工事監理者（代表）
事務所名</t>
        </r>
      </text>
    </comment>
    <comment ref="H30" authorId="0" shapeId="0" xr:uid="{00000000-0006-0000-1500-00000D000000}">
      <text>
        <r>
          <rPr>
            <b/>
            <sz val="9"/>
            <color indexed="81"/>
            <rFont val="MS P ゴシック"/>
            <family val="3"/>
            <charset val="128"/>
          </rPr>
          <t>【出力先】
第二面
工事監理者（代表）
郵便番号</t>
        </r>
        <r>
          <rPr>
            <sz val="9"/>
            <color indexed="81"/>
            <rFont val="MS P ゴシック"/>
            <family val="3"/>
            <charset val="128"/>
          </rPr>
          <t xml:space="preserve">
</t>
        </r>
      </text>
    </comment>
    <comment ref="G31" authorId="0" shapeId="0" xr:uid="{00000000-0006-0000-1500-00000E000000}">
      <text>
        <r>
          <rPr>
            <b/>
            <sz val="9"/>
            <color indexed="81"/>
            <rFont val="MS P ゴシック"/>
            <family val="3"/>
            <charset val="128"/>
          </rPr>
          <t>【出力先】
第二面
工事監理者（代表）
所在地</t>
        </r>
        <r>
          <rPr>
            <sz val="9"/>
            <color indexed="81"/>
            <rFont val="MS P ゴシック"/>
            <family val="3"/>
            <charset val="128"/>
          </rPr>
          <t xml:space="preserve">
</t>
        </r>
      </text>
    </comment>
    <comment ref="G33" authorId="0" shapeId="0" xr:uid="{00000000-0006-0000-1500-00000F000000}">
      <text>
        <r>
          <rPr>
            <b/>
            <sz val="9"/>
            <color indexed="81"/>
            <rFont val="MS P ゴシック"/>
            <family val="3"/>
            <charset val="128"/>
          </rPr>
          <t>【出力先】
第二面
工事監理者（代表）
電話番号</t>
        </r>
        <r>
          <rPr>
            <sz val="9"/>
            <color indexed="81"/>
            <rFont val="MS P ゴシック"/>
            <family val="3"/>
            <charset val="128"/>
          </rPr>
          <t xml:space="preserve">
</t>
        </r>
      </text>
    </comment>
    <comment ref="I57" authorId="0" shapeId="0" xr:uid="{00000000-0006-0000-1500-000010000000}">
      <text>
        <r>
          <rPr>
            <sz val="9"/>
            <color indexed="81"/>
            <rFont val="MS P ゴシック"/>
            <family val="3"/>
            <charset val="128"/>
          </rPr>
          <t>【出力先】
第三面
15.工事着手予定年月日</t>
        </r>
      </text>
    </comment>
    <comment ref="I58" authorId="0" shapeId="0" xr:uid="{00000000-0006-0000-1500-000011000000}">
      <text>
        <r>
          <rPr>
            <sz val="9"/>
            <color indexed="81"/>
            <rFont val="MS P ゴシック"/>
            <family val="3"/>
            <charset val="128"/>
          </rPr>
          <t>【出力先】
第三面
16.工事完了予定年月日</t>
        </r>
      </text>
    </comment>
    <comment ref="I61" authorId="0" shapeId="0" xr:uid="{00000000-0006-0000-1500-000012000000}">
      <text>
        <r>
          <rPr>
            <b/>
            <sz val="9"/>
            <color indexed="81"/>
            <rFont val="MS P ゴシック"/>
            <family val="3"/>
            <charset val="128"/>
          </rPr>
          <t>国、住宅金融公庫等の政府関係機関</t>
        </r>
        <r>
          <rPr>
            <sz val="9"/>
            <color indexed="81"/>
            <rFont val="MS P ゴシック"/>
            <family val="3"/>
            <charset val="128"/>
          </rPr>
          <t xml:space="preserve">
</t>
        </r>
      </text>
    </comment>
    <comment ref="L61" authorId="0" shapeId="0" xr:uid="{00000000-0006-0000-1500-000013000000}">
      <text>
        <r>
          <rPr>
            <b/>
            <sz val="9"/>
            <color indexed="81"/>
            <rFont val="MS P ゴシック"/>
            <family val="3"/>
            <charset val="128"/>
          </rPr>
          <t>都道府県、道路公社等の都道府県関係機関</t>
        </r>
        <r>
          <rPr>
            <sz val="9"/>
            <color indexed="81"/>
            <rFont val="MS P ゴシック"/>
            <family val="3"/>
            <charset val="128"/>
          </rPr>
          <t xml:space="preserve">
</t>
        </r>
      </text>
    </comment>
    <comment ref="Q61" authorId="0" shapeId="0" xr:uid="{00000000-0006-0000-1500-000014000000}">
      <text>
        <r>
          <rPr>
            <b/>
            <sz val="9"/>
            <color indexed="81"/>
            <rFont val="MS P ゴシック"/>
            <family val="3"/>
            <charset val="128"/>
          </rPr>
          <t>市区町村、住宅供給公社等の市区町村関係機関</t>
        </r>
      </text>
    </comment>
    <comment ref="I62" authorId="0" shapeId="0" xr:uid="{00000000-0006-0000-1500-000015000000}">
      <text>
        <r>
          <rPr>
            <b/>
            <sz val="9"/>
            <color indexed="81"/>
            <rFont val="MS P ゴシック"/>
            <family val="3"/>
            <charset val="128"/>
          </rPr>
          <t>株式会社、合名会社、合資会社、合同会社、有限会社、特別法により設立された法人である会社</t>
        </r>
        <r>
          <rPr>
            <sz val="9"/>
            <color indexed="81"/>
            <rFont val="MS P ゴシック"/>
            <family val="3"/>
            <charset val="128"/>
          </rPr>
          <t xml:space="preserve">
</t>
        </r>
      </text>
    </comment>
    <comment ref="L62" authorId="0" shapeId="0" xr:uid="{00000000-0006-0000-1500-000016000000}">
      <text>
        <r>
          <rPr>
            <b/>
            <sz val="9"/>
            <color indexed="81"/>
            <rFont val="MS P ゴシック"/>
            <family val="3"/>
            <charset val="128"/>
          </rPr>
          <t>森林組合等の会社でない法人</t>
        </r>
        <r>
          <rPr>
            <sz val="9"/>
            <color indexed="81"/>
            <rFont val="MS P ゴシック"/>
            <family val="3"/>
            <charset val="128"/>
          </rPr>
          <t xml:space="preserve">
</t>
        </r>
      </text>
    </comment>
    <comment ref="Q62" authorId="0" shapeId="0" xr:uid="{00000000-0006-0000-1500-000017000000}">
      <text>
        <r>
          <rPr>
            <b/>
            <sz val="9"/>
            <color indexed="81"/>
            <rFont val="MS P ゴシック"/>
            <family val="3"/>
            <charset val="128"/>
          </rPr>
          <t>個人及び個人事業主</t>
        </r>
        <r>
          <rPr>
            <sz val="9"/>
            <color indexed="81"/>
            <rFont val="MS P ゴシック"/>
            <family val="3"/>
            <charset val="128"/>
          </rPr>
          <t xml:space="preserve">
</t>
        </r>
      </text>
    </comment>
    <comment ref="F68" authorId="0" shapeId="0" xr:uid="{00000000-0006-0000-1500-000018000000}">
      <text>
        <r>
          <rPr>
            <b/>
            <sz val="9"/>
            <color indexed="81"/>
            <rFont val="MS P ゴシック"/>
            <family val="3"/>
            <charset val="128"/>
          </rPr>
          <t>【出力先】
第三面
1.地名地番</t>
        </r>
        <r>
          <rPr>
            <sz val="9"/>
            <color indexed="81"/>
            <rFont val="MS P ゴシック"/>
            <family val="3"/>
            <charset val="128"/>
          </rPr>
          <t xml:space="preserve">
</t>
        </r>
      </text>
    </comment>
    <comment ref="F71" authorId="0" shapeId="0" xr:uid="{00000000-0006-0000-1500-000019000000}">
      <text>
        <r>
          <rPr>
            <b/>
            <sz val="9"/>
            <color indexed="81"/>
            <rFont val="MS P ゴシック"/>
            <family val="3"/>
            <charset val="128"/>
          </rPr>
          <t>【出力先】
第三面
3.都市計画区域及び準都市計画区域の内外の別</t>
        </r>
        <r>
          <rPr>
            <sz val="9"/>
            <color indexed="81"/>
            <rFont val="MS P ゴシック"/>
            <family val="3"/>
            <charset val="128"/>
          </rPr>
          <t xml:space="preserve">
✓有り→☑
✓無し→□</t>
        </r>
      </text>
    </comment>
    <comment ref="Q71" authorId="0" shapeId="0" xr:uid="{00000000-0006-0000-1500-00001A000000}">
      <text>
        <r>
          <rPr>
            <b/>
            <sz val="9"/>
            <color indexed="81"/>
            <rFont val="MS P ゴシック"/>
            <family val="3"/>
            <charset val="128"/>
          </rPr>
          <t>【出力先】
第三面
3.都市計画区域及び準都市計画区域の内外の別</t>
        </r>
        <r>
          <rPr>
            <sz val="9"/>
            <color indexed="81"/>
            <rFont val="MS P ゴシック"/>
            <family val="3"/>
            <charset val="128"/>
          </rPr>
          <t xml:space="preserve">
✓有り→☑
✓無し→□</t>
        </r>
      </text>
    </comment>
    <comment ref="F72" authorId="0" shapeId="0" xr:uid="{00000000-0006-0000-1500-00001B000000}">
      <text>
        <r>
          <rPr>
            <b/>
            <sz val="9"/>
            <color indexed="81"/>
            <rFont val="MS P ゴシック"/>
            <family val="3"/>
            <charset val="128"/>
          </rPr>
          <t>【出力先】
第三面
3.都市計画区域及び準都市計画区域の内外の別</t>
        </r>
        <r>
          <rPr>
            <sz val="9"/>
            <color indexed="81"/>
            <rFont val="MS P ゴシック"/>
            <family val="3"/>
            <charset val="128"/>
          </rPr>
          <t xml:space="preserve">
✓有り→☑
✓無し→□</t>
        </r>
      </text>
    </comment>
    <comment ref="Q72" authorId="0" shapeId="0" xr:uid="{00000000-0006-0000-1500-00001C000000}">
      <text>
        <r>
          <rPr>
            <b/>
            <sz val="9"/>
            <color indexed="81"/>
            <rFont val="MS P ゴシック"/>
            <family val="3"/>
            <charset val="128"/>
          </rPr>
          <t>【出力先】
第三面
3.都市計画区域及び準都市計画区域の内外の別</t>
        </r>
        <r>
          <rPr>
            <sz val="9"/>
            <color indexed="81"/>
            <rFont val="MS P ゴシック"/>
            <family val="3"/>
            <charset val="128"/>
          </rPr>
          <t xml:space="preserve">
✓有り→☑
✓無し→□</t>
        </r>
      </text>
    </comment>
    <comment ref="F73" authorId="0" shapeId="0" xr:uid="{00000000-0006-0000-1500-00001D000000}">
      <text>
        <r>
          <rPr>
            <b/>
            <sz val="9"/>
            <color indexed="81"/>
            <rFont val="MS P ゴシック"/>
            <family val="3"/>
            <charset val="128"/>
          </rPr>
          <t>【出力先】
第三面
3.都市計画区域及び準都市計画区域の内外の別</t>
        </r>
        <r>
          <rPr>
            <sz val="9"/>
            <color indexed="81"/>
            <rFont val="MS P ゴシック"/>
            <family val="3"/>
            <charset val="128"/>
          </rPr>
          <t xml:space="preserve">
✓有り→☑
✓無し→□</t>
        </r>
      </text>
    </comment>
    <comment ref="F75" authorId="0" shapeId="0" xr:uid="{00000000-0006-0000-1500-00001E000000}">
      <text>
        <r>
          <rPr>
            <b/>
            <sz val="9"/>
            <color indexed="81"/>
            <rFont val="MS P ゴシック"/>
            <family val="3"/>
            <charset val="128"/>
          </rPr>
          <t>【出力先】
第三面
9.工事種別</t>
        </r>
        <r>
          <rPr>
            <sz val="9"/>
            <color indexed="81"/>
            <rFont val="MS P ゴシック"/>
            <family val="3"/>
            <charset val="128"/>
          </rPr>
          <t xml:space="preserve">
✓有り→☑
✓無し→□</t>
        </r>
      </text>
    </comment>
    <comment ref="I75" authorId="0" shapeId="0" xr:uid="{00000000-0006-0000-1500-00001F000000}">
      <text>
        <r>
          <rPr>
            <b/>
            <sz val="9"/>
            <color indexed="81"/>
            <rFont val="MS P ゴシック"/>
            <family val="3"/>
            <charset val="128"/>
          </rPr>
          <t>【出力先】
第三面
9.工事種別</t>
        </r>
        <r>
          <rPr>
            <sz val="9"/>
            <color indexed="81"/>
            <rFont val="MS P ゴシック"/>
            <family val="3"/>
            <charset val="128"/>
          </rPr>
          <t xml:space="preserve">
✓有り→☑
✓無し→□</t>
        </r>
      </text>
    </comment>
    <comment ref="L75" authorId="0" shapeId="0" xr:uid="{00000000-0006-0000-1500-000020000000}">
      <text>
        <r>
          <rPr>
            <b/>
            <sz val="9"/>
            <color indexed="81"/>
            <rFont val="MS P ゴシック"/>
            <family val="3"/>
            <charset val="128"/>
          </rPr>
          <t>【出力先】
第三面
9.工事種別</t>
        </r>
        <r>
          <rPr>
            <sz val="9"/>
            <color indexed="81"/>
            <rFont val="MS P ゴシック"/>
            <family val="3"/>
            <charset val="128"/>
          </rPr>
          <t xml:space="preserve">
✓有り→☑
✓無し→□</t>
        </r>
      </text>
    </comment>
    <comment ref="O75" authorId="0" shapeId="0" xr:uid="{00000000-0006-0000-1500-000021000000}">
      <text>
        <r>
          <rPr>
            <b/>
            <sz val="9"/>
            <color indexed="81"/>
            <rFont val="MS P ゴシック"/>
            <family val="3"/>
            <charset val="128"/>
          </rPr>
          <t>【出力先】
第三面
9.工事種別</t>
        </r>
        <r>
          <rPr>
            <sz val="9"/>
            <color indexed="81"/>
            <rFont val="MS P ゴシック"/>
            <family val="3"/>
            <charset val="128"/>
          </rPr>
          <t xml:space="preserve">
✓有り→☑
✓無し→□</t>
        </r>
      </text>
    </comment>
    <comment ref="N77" authorId="0" shapeId="0" xr:uid="{00000000-0006-0000-1500-000022000000}">
      <text>
        <r>
          <rPr>
            <b/>
            <sz val="9"/>
            <color indexed="81"/>
            <rFont val="MS P ゴシック"/>
            <family val="3"/>
            <charset val="128"/>
          </rPr>
          <t xml:space="preserve">01：居住専用住宅（付属建物を除く）※住宅や長屋のとき
02：居住専用住宅に付属する物置や車庫等
03：寮、寄宿舎、合宿所（付属建物を除く）
04：寮、寄宿舎、合宿所に付属する物置や車庫等
05：他に分類されない居住専用建築物
</t>
        </r>
      </text>
    </comment>
    <comment ref="N78" authorId="1" shapeId="0" xr:uid="{00000000-0006-0000-1500-000023000000}">
      <text>
        <r>
          <rPr>
            <b/>
            <sz val="9"/>
            <color indexed="81"/>
            <rFont val="ＭＳ Ｐゴシック"/>
            <family val="3"/>
            <charset val="128"/>
          </rPr>
          <t>「リスト_2」シートで、
用途番号を確認できます</t>
        </r>
      </text>
    </comment>
    <comment ref="N79" authorId="1" shapeId="0" xr:uid="{00000000-0006-0000-1500-000024000000}">
      <text>
        <r>
          <rPr>
            <b/>
            <sz val="9"/>
            <color indexed="81"/>
            <rFont val="ＭＳ Ｐゴシック"/>
            <family val="3"/>
            <charset val="128"/>
          </rPr>
          <t>「リスト_2」シートで、
用途番号を確認できます</t>
        </r>
      </text>
    </comment>
    <comment ref="H82" authorId="0" shapeId="0" xr:uid="{00000000-0006-0000-1500-000025000000}">
      <text>
        <r>
          <rPr>
            <b/>
            <sz val="9"/>
            <color indexed="81"/>
            <rFont val="MS P ゴシック"/>
            <family val="3"/>
            <charset val="128"/>
          </rPr>
          <t>一の建築物（１棟）ごとに入力してください。
建築物の数が１のときは「１」と記入し、建築物の数が２以上のときは、一の建築物（１棟）ごとに通し番号を付し、その番号を入力してください。</t>
        </r>
        <r>
          <rPr>
            <sz val="9"/>
            <color indexed="81"/>
            <rFont val="MS P ゴシック"/>
            <family val="3"/>
            <charset val="128"/>
          </rPr>
          <t xml:space="preserve">
</t>
        </r>
      </text>
    </comment>
    <comment ref="N82" authorId="0" shapeId="0" xr:uid="{00000000-0006-0000-1500-000026000000}">
      <text>
        <r>
          <rPr>
            <b/>
            <sz val="9"/>
            <color indexed="81"/>
            <rFont val="MS P ゴシック"/>
            <family val="3"/>
            <charset val="128"/>
          </rPr>
          <t>一の建築物（１棟）ごとに入力してください。
建築物の数が１のときは「１」と記入し、建築物の数が２以上のときは、一の建築物（１棟）ごとに通し番号を付し、その番号を入力してください。</t>
        </r>
        <r>
          <rPr>
            <sz val="9"/>
            <color indexed="81"/>
            <rFont val="MS P ゴシック"/>
            <family val="3"/>
            <charset val="128"/>
          </rPr>
          <t xml:space="preserve">
</t>
        </r>
      </text>
    </comment>
    <comment ref="T82" authorId="0" shapeId="0" xr:uid="{00000000-0006-0000-1500-000027000000}">
      <text>
        <r>
          <rPr>
            <b/>
            <sz val="9"/>
            <color indexed="81"/>
            <rFont val="MS P ゴシック"/>
            <family val="3"/>
            <charset val="128"/>
          </rPr>
          <t>一の建築物（１棟）ごとに入力してください。
建築物の数が１のときは「１」と記入し、建築物の数が２以上のときは、一の建築物（１棟）ごとに通し番号を付し、その番号を入力してください。</t>
        </r>
        <r>
          <rPr>
            <sz val="9"/>
            <color indexed="81"/>
            <rFont val="MS P ゴシック"/>
            <family val="3"/>
            <charset val="128"/>
          </rPr>
          <t xml:space="preserve">
</t>
        </r>
      </text>
    </comment>
    <comment ref="G83" authorId="0" shapeId="0" xr:uid="{00000000-0006-0000-1500-000028000000}">
      <text>
        <r>
          <rPr>
            <b/>
            <sz val="9"/>
            <color indexed="81"/>
            <rFont val="MS P ゴシック"/>
            <family val="3"/>
            <charset val="128"/>
          </rPr>
          <t>事務所、地方公共団体の支庁若しくは支所、税務署、警察署、保健所、消防署その他これらに類するもの又は銀行の支店、損害保険代理店、宅地建物取引業を営む店舗その他これらに類するサービス業を営む店舗</t>
        </r>
      </text>
    </comment>
    <comment ref="M83" authorId="0" shapeId="0" xr:uid="{00000000-0006-0000-1500-000029000000}">
      <text>
        <r>
          <rPr>
            <b/>
            <sz val="9"/>
            <color indexed="81"/>
            <rFont val="MS P ゴシック"/>
            <family val="3"/>
            <charset val="128"/>
          </rPr>
          <t>事務所、地方公共団体の支庁若しくは支所、税務署、警察署、保健所、消防署その他これらに類するもの又は銀行の支店、損害保険代理店、宅地建物取引業を営む店舗その他これらに類するサービス業を営む店舗</t>
        </r>
      </text>
    </comment>
    <comment ref="S83" authorId="0" shapeId="0" xr:uid="{00000000-0006-0000-1500-00002A000000}">
      <text>
        <r>
          <rPr>
            <b/>
            <sz val="9"/>
            <color indexed="81"/>
            <rFont val="MS P ゴシック"/>
            <family val="3"/>
            <charset val="128"/>
          </rPr>
          <t>事務所、地方公共団体の支庁若しくは支所、税務署、警察署、保健所、消防署その他これらに類するもの又は銀行の支店、損害保険代理店、宅地建物取引業を営む店舗その他これらに類するサービス業を営む店舗</t>
        </r>
      </text>
    </comment>
    <comment ref="G84" authorId="0" shapeId="0" xr:uid="{00000000-0006-0000-1500-00002B000000}">
      <text>
        <r>
          <rPr>
            <b/>
            <sz val="9"/>
            <color indexed="81"/>
            <rFont val="MS P ゴシック"/>
            <family val="3"/>
            <charset val="128"/>
          </rPr>
          <t>物品販売業を営む店舗、飲食店、料理店又はキャバレー、カフェー、ナイトクラブ若しくはバー</t>
        </r>
      </text>
    </comment>
    <comment ref="M84" authorId="0" shapeId="0" xr:uid="{00000000-0006-0000-1500-00002C000000}">
      <text>
        <r>
          <rPr>
            <b/>
            <sz val="9"/>
            <color indexed="81"/>
            <rFont val="MS P ゴシック"/>
            <family val="3"/>
            <charset val="128"/>
          </rPr>
          <t>物品販売業を営む店舗、飲食店、料理店又はキャバレー、カフェー、ナイトクラブ若しくはバー</t>
        </r>
      </text>
    </comment>
    <comment ref="S84" authorId="0" shapeId="0" xr:uid="{00000000-0006-0000-1500-00002D000000}">
      <text>
        <r>
          <rPr>
            <b/>
            <sz val="9"/>
            <color indexed="81"/>
            <rFont val="MS P ゴシック"/>
            <family val="3"/>
            <charset val="128"/>
          </rPr>
          <t>物品販売業を営む店舗、飲食店、料理店又はキャバレー、カフェー、ナイトクラブ若しくはバー</t>
        </r>
      </text>
    </comment>
    <comment ref="G88" authorId="0" shapeId="0" xr:uid="{00000000-0006-0000-1500-00002E000000}">
      <text>
        <r>
          <rPr>
            <b/>
            <sz val="9"/>
            <color indexed="81"/>
            <rFont val="MS P ゴシック"/>
            <family val="3"/>
            <charset val="128"/>
          </rPr>
          <t>学校の校舎、体育館その他これらに類するもの</t>
        </r>
      </text>
    </comment>
    <comment ref="M88" authorId="0" shapeId="0" xr:uid="{00000000-0006-0000-1500-00002F000000}">
      <text>
        <r>
          <rPr>
            <b/>
            <sz val="9"/>
            <color indexed="81"/>
            <rFont val="MS P ゴシック"/>
            <family val="3"/>
            <charset val="128"/>
          </rPr>
          <t>学校の校舎、体育館その他これらに類するもの</t>
        </r>
      </text>
    </comment>
    <comment ref="S88" authorId="0" shapeId="0" xr:uid="{00000000-0006-0000-1500-000030000000}">
      <text>
        <r>
          <rPr>
            <b/>
            <sz val="9"/>
            <color indexed="81"/>
            <rFont val="MS P ゴシック"/>
            <family val="3"/>
            <charset val="128"/>
          </rPr>
          <t>学校の校舎、体育館その他これらに類するもの</t>
        </r>
      </text>
    </comment>
    <comment ref="G90" authorId="0" shapeId="0" xr:uid="{00000000-0006-0000-1500-000031000000}">
      <text>
        <r>
          <rPr>
            <b/>
            <sz val="9"/>
            <color indexed="81"/>
            <rFont val="MS P ゴシック"/>
            <family val="3"/>
            <charset val="128"/>
          </rPr>
          <t>居住専用建築物又は(1)から(6)までに該当しない建築物</t>
        </r>
      </text>
    </comment>
    <comment ref="M90" authorId="0" shapeId="0" xr:uid="{00000000-0006-0000-1500-000032000000}">
      <text>
        <r>
          <rPr>
            <b/>
            <sz val="9"/>
            <color indexed="81"/>
            <rFont val="MS P ゴシック"/>
            <family val="3"/>
            <charset val="128"/>
          </rPr>
          <t>居住専用建築物又は(1)から(6)までに該当しない建築物</t>
        </r>
      </text>
    </comment>
    <comment ref="S90" authorId="0" shapeId="0" xr:uid="{00000000-0006-0000-1500-000033000000}">
      <text>
        <r>
          <rPr>
            <b/>
            <sz val="9"/>
            <color indexed="81"/>
            <rFont val="MS P ゴシック"/>
            <family val="3"/>
            <charset val="128"/>
          </rPr>
          <t>居住専用建築物又は(1)から(6)までに該当しない建築物</t>
        </r>
      </text>
    </comment>
    <comment ref="G91" authorId="1" shapeId="0" xr:uid="{00000000-0006-0000-1500-000034000000}">
      <text>
        <r>
          <rPr>
            <sz val="9"/>
            <color indexed="81"/>
            <rFont val="ＭＳ Ｐゴシック"/>
            <family val="3"/>
            <charset val="128"/>
          </rPr>
          <t xml:space="preserve">1棟の中に、2以上の用途がある場合に、選択してください。
「ロ」欄は、一番大きい床面積の用途を選択
例）
店舗併用住宅　など
</t>
        </r>
      </text>
    </comment>
    <comment ref="M91" authorId="1" shapeId="0" xr:uid="{00000000-0006-0000-1500-000035000000}">
      <text>
        <r>
          <rPr>
            <sz val="9"/>
            <color indexed="81"/>
            <rFont val="ＭＳ Ｐゴシック"/>
            <family val="3"/>
            <charset val="128"/>
          </rPr>
          <t xml:space="preserve">1棟の中に、2以上の用途がある場合に、選択してください。
「ロ」欄は、一番大きい床面積の用途を選択
例）
店舗併用住宅　など
</t>
        </r>
      </text>
    </comment>
    <comment ref="S91" authorId="1" shapeId="0" xr:uid="{00000000-0006-0000-1500-000036000000}">
      <text>
        <r>
          <rPr>
            <sz val="9"/>
            <color indexed="81"/>
            <rFont val="ＭＳ Ｐゴシック"/>
            <family val="3"/>
            <charset val="128"/>
          </rPr>
          <t xml:space="preserve">1棟の中に、2以上の用途がある場合に、選択してください。
「ロ」欄は、一番大きい床面積の用途を選択
例）
店舗併用住宅　など
</t>
        </r>
      </text>
    </comment>
    <comment ref="B92" authorId="0" shapeId="0" xr:uid="{00000000-0006-0000-1500-000037000000}">
      <text>
        <r>
          <rPr>
            <b/>
            <sz val="9"/>
            <color indexed="81"/>
            <rFont val="MS P ゴシック"/>
            <family val="3"/>
            <charset val="128"/>
          </rPr>
          <t>工事部分が２種類以上の構造からなるときは、床面積が最も大きい部分の構造</t>
        </r>
      </text>
    </comment>
    <comment ref="H98" authorId="0" shapeId="0" xr:uid="{00000000-0006-0000-1500-000038000000}">
      <text>
        <r>
          <rPr>
            <b/>
            <sz val="9"/>
            <color indexed="81"/>
            <rFont val="MS P ゴシック"/>
            <family val="3"/>
            <charset val="128"/>
          </rPr>
          <t>【出力先】
第三面
15.16　から自動計算</t>
        </r>
      </text>
    </comment>
    <comment ref="N98" authorId="0" shapeId="0" xr:uid="{00000000-0006-0000-1500-000039000000}">
      <text>
        <r>
          <rPr>
            <b/>
            <sz val="9"/>
            <color indexed="81"/>
            <rFont val="MS P ゴシック"/>
            <family val="3"/>
            <charset val="128"/>
          </rPr>
          <t>2棟目の、
建築物の規模に見合う月数</t>
        </r>
      </text>
    </comment>
    <comment ref="T98" authorId="0" shapeId="0" xr:uid="{00000000-0006-0000-1500-00003A000000}">
      <text>
        <r>
          <rPr>
            <b/>
            <sz val="9"/>
            <color indexed="81"/>
            <rFont val="MS P ゴシック"/>
            <family val="3"/>
            <charset val="128"/>
          </rPr>
          <t>2棟目の、
建築物の規模に見合う月数</t>
        </r>
      </text>
    </comment>
    <comment ref="H100" authorId="0" shapeId="0" xr:uid="{00000000-0006-0000-1500-00003B000000}">
      <text>
        <r>
          <rPr>
            <b/>
            <sz val="9"/>
            <color indexed="81"/>
            <rFont val="MS P ゴシック"/>
            <family val="3"/>
            <charset val="128"/>
          </rPr>
          <t>【出力先】
第四面　1.番号が1
12.ロ　申請部分の合計</t>
        </r>
      </text>
    </comment>
    <comment ref="N100" authorId="0" shapeId="0" xr:uid="{00000000-0006-0000-1500-00003C000000}">
      <text>
        <r>
          <rPr>
            <b/>
            <sz val="9"/>
            <color indexed="81"/>
            <rFont val="MS P ゴシック"/>
            <family val="3"/>
            <charset val="128"/>
          </rPr>
          <t xml:space="preserve">【出力先】
第四面　1欄の番号が2
12.ロ　申請部分の合計
</t>
        </r>
        <r>
          <rPr>
            <sz val="9"/>
            <color indexed="81"/>
            <rFont val="MS P ゴシック"/>
            <family val="3"/>
            <charset val="128"/>
          </rPr>
          <t>※1欄の番号が2　なければ、空欄</t>
        </r>
      </text>
    </comment>
    <comment ref="T100" authorId="0" shapeId="0" xr:uid="{00000000-0006-0000-1500-00003D000000}">
      <text>
        <r>
          <rPr>
            <b/>
            <sz val="9"/>
            <color indexed="81"/>
            <rFont val="MS P ゴシック"/>
            <family val="3"/>
            <charset val="128"/>
          </rPr>
          <t>【出力先】
第四面　1欄の番号が3
12.ロ　申請部分の合計</t>
        </r>
      </text>
    </comment>
    <comment ref="H101" authorId="0" shapeId="0" xr:uid="{00000000-0006-0000-1500-00003E000000}">
      <text>
        <r>
          <rPr>
            <b/>
            <sz val="9"/>
            <color indexed="81"/>
            <rFont val="MS P ゴシック"/>
            <family val="3"/>
            <charset val="128"/>
          </rPr>
          <t xml:space="preserve">建築設備費を含んだ額を入力してください。
</t>
        </r>
        <r>
          <rPr>
            <sz val="9"/>
            <color indexed="81"/>
            <rFont val="MS P ゴシック"/>
            <family val="3"/>
            <charset val="128"/>
          </rPr>
          <t xml:space="preserve">
※新築の時
　増築は空欄</t>
        </r>
        <r>
          <rPr>
            <b/>
            <sz val="9"/>
            <color indexed="81"/>
            <rFont val="MS P ゴシック"/>
            <family val="3"/>
            <charset val="128"/>
          </rPr>
          <t xml:space="preserve">
</t>
        </r>
      </text>
    </comment>
    <comment ref="N101" authorId="0" shapeId="0" xr:uid="{00000000-0006-0000-1500-00003F000000}">
      <text>
        <r>
          <rPr>
            <b/>
            <sz val="9"/>
            <color indexed="81"/>
            <rFont val="MS P ゴシック"/>
            <family val="3"/>
            <charset val="128"/>
          </rPr>
          <t xml:space="preserve">建築設備費を含んだ額を入力してください。
</t>
        </r>
        <r>
          <rPr>
            <sz val="9"/>
            <color indexed="81"/>
            <rFont val="MS P ゴシック"/>
            <family val="3"/>
            <charset val="128"/>
          </rPr>
          <t xml:space="preserve">
※新築の時
　増築は空欄</t>
        </r>
        <r>
          <rPr>
            <b/>
            <sz val="9"/>
            <color indexed="81"/>
            <rFont val="MS P ゴシック"/>
            <family val="3"/>
            <charset val="128"/>
          </rPr>
          <t xml:space="preserve">
</t>
        </r>
      </text>
    </comment>
    <comment ref="T101" authorId="0" shapeId="0" xr:uid="{00000000-0006-0000-1500-000040000000}">
      <text>
        <r>
          <rPr>
            <b/>
            <sz val="9"/>
            <color indexed="81"/>
            <rFont val="MS P ゴシック"/>
            <family val="3"/>
            <charset val="128"/>
          </rPr>
          <t xml:space="preserve">建築設備費を含んだ額を入力してください。
</t>
        </r>
        <r>
          <rPr>
            <sz val="9"/>
            <color indexed="81"/>
            <rFont val="MS P ゴシック"/>
            <family val="3"/>
            <charset val="128"/>
          </rPr>
          <t xml:space="preserve">
※新築の時
　増築は空欄</t>
        </r>
        <r>
          <rPr>
            <b/>
            <sz val="9"/>
            <color indexed="81"/>
            <rFont val="MS P ゴシック"/>
            <family val="3"/>
            <charset val="128"/>
          </rPr>
          <t xml:space="preserve">
</t>
        </r>
      </text>
    </comment>
    <comment ref="H103" authorId="0" shapeId="0" xr:uid="{00000000-0006-0000-1500-000041000000}">
      <text>
        <r>
          <rPr>
            <b/>
            <sz val="9"/>
            <color indexed="81"/>
            <rFont val="MS P ゴシック"/>
            <family val="3"/>
            <charset val="128"/>
          </rPr>
          <t xml:space="preserve">【出力先】
第四面　1.番号が1
8.イ
</t>
        </r>
        <r>
          <rPr>
            <sz val="9"/>
            <color indexed="81"/>
            <rFont val="MS P ゴシック"/>
            <family val="3"/>
            <charset val="128"/>
          </rPr>
          <t>※第四面3欄が新築の時
新築以外は空欄</t>
        </r>
      </text>
    </comment>
    <comment ref="N103" authorId="0" shapeId="0" xr:uid="{00000000-0006-0000-1500-000042000000}">
      <text>
        <r>
          <rPr>
            <b/>
            <sz val="9"/>
            <color indexed="81"/>
            <rFont val="MS P ゴシック"/>
            <family val="3"/>
            <charset val="128"/>
          </rPr>
          <t xml:space="preserve">【出力先】
第四面　1欄の番号が2
8.イ
</t>
        </r>
        <r>
          <rPr>
            <sz val="9"/>
            <color indexed="81"/>
            <rFont val="MS P ゴシック"/>
            <family val="3"/>
            <charset val="128"/>
          </rPr>
          <t>※第四面3欄が新築の時
新築以外は空欄
※1欄の番号が2　なければ、空欄</t>
        </r>
      </text>
    </comment>
    <comment ref="T103" authorId="0" shapeId="0" xr:uid="{00000000-0006-0000-1500-000043000000}">
      <text>
        <r>
          <rPr>
            <b/>
            <sz val="9"/>
            <color indexed="81"/>
            <rFont val="MS P ゴシック"/>
            <family val="3"/>
            <charset val="128"/>
          </rPr>
          <t xml:space="preserve">【出力先】
第四面　1欄の番号が3
8.イ
</t>
        </r>
        <r>
          <rPr>
            <sz val="9"/>
            <color indexed="81"/>
            <rFont val="MS P ゴシック"/>
            <family val="3"/>
            <charset val="128"/>
          </rPr>
          <t>※第四面3欄が新築の時
新築以外は空欄
※1欄の番号が3　なければ、空欄</t>
        </r>
      </text>
    </comment>
    <comment ref="H105" authorId="0" shapeId="0" xr:uid="{00000000-0006-0000-1500-000044000000}">
      <text>
        <r>
          <rPr>
            <b/>
            <sz val="9"/>
            <color indexed="81"/>
            <rFont val="MS P ゴシック"/>
            <family val="3"/>
            <charset val="128"/>
          </rPr>
          <t xml:space="preserve">【出力先】
第四面　1.番号が1
8.ロ
</t>
        </r>
        <r>
          <rPr>
            <sz val="9"/>
            <color indexed="81"/>
            <rFont val="MS P ゴシック"/>
            <family val="3"/>
            <charset val="128"/>
          </rPr>
          <t>※第四面3欄が新築の時
新築以外は空欄</t>
        </r>
      </text>
    </comment>
    <comment ref="N105" authorId="0" shapeId="0" xr:uid="{00000000-0006-0000-1500-000045000000}">
      <text>
        <r>
          <rPr>
            <b/>
            <sz val="9"/>
            <color indexed="81"/>
            <rFont val="MS P ゴシック"/>
            <family val="3"/>
            <charset val="128"/>
          </rPr>
          <t xml:space="preserve">【出力先】
第四面　1欄の番号が2
8.ロ
</t>
        </r>
        <r>
          <rPr>
            <sz val="9"/>
            <color indexed="81"/>
            <rFont val="MS P ゴシック"/>
            <family val="3"/>
            <charset val="128"/>
          </rPr>
          <t>※第四面3欄が新築の時
新築以外は空欄
※1欄の番号が2　なければ、空欄</t>
        </r>
      </text>
    </comment>
    <comment ref="T105" authorId="0" shapeId="0" xr:uid="{00000000-0006-0000-1500-000046000000}">
      <text>
        <r>
          <rPr>
            <b/>
            <sz val="9"/>
            <color indexed="81"/>
            <rFont val="MS P ゴシック"/>
            <family val="3"/>
            <charset val="128"/>
          </rPr>
          <t xml:space="preserve">【出力先】
第四面　1欄の番号が3
8.ロ
</t>
        </r>
        <r>
          <rPr>
            <sz val="9"/>
            <color indexed="81"/>
            <rFont val="MS P ゴシック"/>
            <family val="3"/>
            <charset val="128"/>
          </rPr>
          <t>※第四面3欄が新築の時
新築以外は空欄
※1欄の番号が3　なければ、空欄</t>
        </r>
      </text>
    </comment>
    <comment ref="O107" authorId="0" shapeId="0" xr:uid="{00000000-0006-0000-1500-000047000000}">
      <text>
        <r>
          <rPr>
            <b/>
            <sz val="9"/>
            <color indexed="81"/>
            <rFont val="MS P ゴシック"/>
            <family val="3"/>
            <charset val="128"/>
          </rPr>
          <t>【出力先】
第三面
7.敷地面積　ホ</t>
        </r>
        <r>
          <rPr>
            <sz val="9"/>
            <color indexed="81"/>
            <rFont val="MS P ゴシック"/>
            <family val="3"/>
            <charset val="128"/>
          </rPr>
          <t xml:space="preserve">
※新築の際に入力</t>
        </r>
      </text>
    </comment>
    <comment ref="A111" authorId="0" shapeId="0" xr:uid="{00000000-0006-0000-1500-000048000000}">
      <text>
        <r>
          <rPr>
            <b/>
            <sz val="9"/>
            <color indexed="81"/>
            <rFont val="MS P ゴシック"/>
            <family val="3"/>
            <charset val="128"/>
          </rPr>
          <t>第三面は、
建築物が居住専用住宅又は居住産業併用建築物である場合に作成</t>
        </r>
      </text>
    </comment>
    <comment ref="J112" authorId="0" shapeId="0" xr:uid="{00000000-0006-0000-1500-000049000000}">
      <text>
        <r>
          <rPr>
            <b/>
            <sz val="9"/>
            <color indexed="81"/>
            <rFont val="MS P ゴシック"/>
            <family val="3"/>
            <charset val="128"/>
          </rPr>
          <t>当該建築物の数が２以上のときは、一の建築物（１棟）ごとに作成</t>
        </r>
      </text>
    </comment>
    <comment ref="F114" authorId="0" shapeId="0" xr:uid="{00000000-0006-0000-1500-00004A000000}">
      <text>
        <r>
          <rPr>
            <b/>
            <sz val="9"/>
            <color indexed="81"/>
            <rFont val="MS P ゴシック"/>
            <family val="3"/>
            <charset val="128"/>
          </rPr>
          <t>「新設」とは、新築、増築又は改築によつて居室、台所及び便所のある独立して居住し得る住宅が新たに造られるものをいいます。
（例）
既存住宅の棟続きであつても、居室、台所又は便所を整えて独立して居住し得るものは「新設」に含まれます。</t>
        </r>
      </text>
    </comment>
    <comment ref="F115" authorId="0" shapeId="0" xr:uid="{00000000-0006-0000-1500-00004B000000}">
      <text>
        <r>
          <rPr>
            <b/>
            <sz val="9"/>
            <color indexed="81"/>
            <rFont val="MS P ゴシック"/>
            <family val="3"/>
            <charset val="128"/>
          </rPr>
          <t>「その他」とは、増築又は改築によつて造られる住宅で新設に該当しないものをいいます。
（例）
一敷地内に既存住宅があつて、別棟に50平方メートルの居室だけを建築しても、新たに造られた部分だけでは独立して居住し得ないから「その他」に含まれます。</t>
        </r>
        <r>
          <rPr>
            <sz val="9"/>
            <color indexed="81"/>
            <rFont val="MS P ゴシック"/>
            <family val="3"/>
            <charset val="128"/>
          </rPr>
          <t xml:space="preserve">
</t>
        </r>
      </text>
    </comment>
    <comment ref="H117" authorId="0" shapeId="0" xr:uid="{00000000-0006-0000-1500-00004C000000}">
      <text>
        <r>
          <rPr>
            <b/>
            <sz val="9"/>
            <color indexed="81"/>
            <rFont val="MS P ゴシック"/>
            <family val="3"/>
            <charset val="128"/>
          </rPr>
          <t>国、地方公共団体、独立行政法人住宅金融支援機構等の公的資金をまったく使わず、民間資金のみで建てる住宅</t>
        </r>
      </text>
    </comment>
    <comment ref="N117" authorId="0" shapeId="0" xr:uid="{00000000-0006-0000-1500-00004D000000}">
      <text>
        <r>
          <rPr>
            <b/>
            <sz val="9"/>
            <color indexed="81"/>
            <rFont val="MS P ゴシック"/>
            <family val="3"/>
            <charset val="128"/>
          </rPr>
          <t>公営住宅法又は地区改良法に基づき建設される住宅</t>
        </r>
        <r>
          <rPr>
            <sz val="9"/>
            <color indexed="81"/>
            <rFont val="MS P ゴシック"/>
            <family val="3"/>
            <charset val="128"/>
          </rPr>
          <t xml:space="preserve">
</t>
        </r>
      </text>
    </comment>
    <comment ref="R117" authorId="0" shapeId="0" xr:uid="{00000000-0006-0000-1500-00004E000000}">
      <text>
        <r>
          <rPr>
            <b/>
            <sz val="9"/>
            <color indexed="81"/>
            <rFont val="MS P ゴシック"/>
            <family val="3"/>
            <charset val="128"/>
          </rPr>
          <t>住宅金融支援機構から建設資金の融資を受けた住宅で、融資額の大小は問わない</t>
        </r>
        <r>
          <rPr>
            <sz val="9"/>
            <color indexed="81"/>
            <rFont val="MS P ゴシック"/>
            <family val="3"/>
            <charset val="128"/>
          </rPr>
          <t xml:space="preserve">
</t>
        </r>
      </text>
    </comment>
    <comment ref="H118" authorId="0" shapeId="0" xr:uid="{00000000-0006-0000-1500-00004F000000}">
      <text>
        <r>
          <rPr>
            <b/>
            <sz val="9"/>
            <color indexed="81"/>
            <rFont val="MS P ゴシック"/>
            <family val="3"/>
            <charset val="128"/>
          </rPr>
          <t>都市再生機構が分譲又は賃貸を目的として建てる住宅</t>
        </r>
      </text>
    </comment>
    <comment ref="R118" authorId="0" shapeId="0" xr:uid="{00000000-0006-0000-1500-000050000000}">
      <text>
        <r>
          <rPr>
            <b/>
            <sz val="9"/>
            <color indexed="81"/>
            <rFont val="MS P ゴシック"/>
            <family val="3"/>
            <charset val="128"/>
          </rPr>
          <t>上記以外の住宅。例えば、公務員宿舎や政府関係機関の職員住宅、上記以外に国又は地方公共団体から補助又は融資を受けて建築した住宅</t>
        </r>
      </text>
    </comment>
    <comment ref="M122" authorId="0" shapeId="0" xr:uid="{00000000-0006-0000-1500-000051000000}">
      <text>
        <r>
          <rPr>
            <b/>
            <sz val="9"/>
            <color indexed="81"/>
            <rFont val="MS P ゴシック"/>
            <family val="3"/>
            <charset val="128"/>
          </rPr>
          <t>住宅内に店舗、事務所、作業場等の
業務の用に供する部分があつて、
居住部分と機能的に結合して戸をなしているもので、
居住部分の床面積の合計が
建築物の床面積の合計の5分の1以上のもの</t>
        </r>
      </text>
    </comment>
    <comment ref="S122" authorId="0" shapeId="0" xr:uid="{00000000-0006-0000-1500-000052000000}">
      <text>
        <r>
          <rPr>
            <b/>
            <sz val="9"/>
            <color indexed="81"/>
            <rFont val="MS P ゴシック"/>
            <family val="3"/>
            <charset val="128"/>
          </rPr>
          <t>主に工場、学校、官公署、
旅館、下宿屋、浴場、社寺等の
建築物に付属して、
これと結合している住宅</t>
        </r>
        <r>
          <rPr>
            <sz val="9"/>
            <color indexed="81"/>
            <rFont val="MS P ゴシック"/>
            <family val="3"/>
            <charset val="128"/>
          </rPr>
          <t xml:space="preserve">
</t>
        </r>
      </text>
    </comment>
    <comment ref="M124" authorId="0" shapeId="0" xr:uid="{00000000-0006-0000-1500-000053000000}">
      <text>
        <r>
          <rPr>
            <b/>
            <sz val="9"/>
            <color indexed="81"/>
            <rFont val="MS P ゴシック"/>
            <family val="3"/>
            <charset val="128"/>
          </rPr>
          <t>「長屋建住宅」とは、廊下、階段等を共用しない２戸以上の住宅を連続する建て方の住宅（連続建）をいい、廊下、階段等を共用しないで２戸以上の住宅を重ねたもの（重ね建）を含みます。</t>
        </r>
      </text>
    </comment>
    <comment ref="S124" authorId="0" shapeId="0" xr:uid="{00000000-0006-0000-1500-000054000000}">
      <text>
        <r>
          <rPr>
            <b/>
            <sz val="9"/>
            <color indexed="81"/>
            <rFont val="MS P ゴシック"/>
            <family val="3"/>
            <charset val="128"/>
          </rPr>
          <t xml:space="preserve">「共同住宅」とは、長屋建住宅以外の住宅で、一の建築物内に２戸以上の住宅があるものをいい、一般的には、アパート又はマンションといわれるものです。
</t>
        </r>
        <r>
          <rPr>
            <sz val="9"/>
            <color indexed="81"/>
            <rFont val="MS P ゴシック"/>
            <family val="3"/>
            <charset val="128"/>
          </rPr>
          <t xml:space="preserve">
</t>
        </r>
      </text>
    </comment>
    <comment ref="B126" authorId="0" shapeId="0" xr:uid="{00000000-0006-0000-1500-000055000000}">
      <text>
        <r>
          <rPr>
            <b/>
            <sz val="9"/>
            <color indexed="81"/>
            <rFont val="MS P ゴシック"/>
            <family val="3"/>
            <charset val="128"/>
          </rPr>
          <t>(1)から(4)までに掲げる住宅の利用関係が２種類以上となる場合は、１欄の「チ」及び「リ」は当該住宅の利用関係の種類ごとに記入</t>
        </r>
      </text>
    </comment>
    <comment ref="H126" authorId="1" shapeId="0" xr:uid="{00000000-0006-0000-1500-000056000000}">
      <text>
        <r>
          <rPr>
            <b/>
            <sz val="9"/>
            <color indexed="81"/>
            <rFont val="ＭＳ Ｐゴシック"/>
            <family val="3"/>
            <charset val="128"/>
          </rPr>
          <t>建築主が個人以外の場合は、(3)か(4)を選択してください。
※統計の集計ルールによる</t>
        </r>
      </text>
    </comment>
    <comment ref="N165" authorId="0" shapeId="0" xr:uid="{00000000-0006-0000-1500-000057000000}">
      <text>
        <r>
          <rPr>
            <b/>
            <sz val="9"/>
            <color indexed="81"/>
            <rFont val="MS P ゴシック"/>
            <family val="3"/>
            <charset val="128"/>
          </rPr>
          <t xml:space="preserve">01：居住専用住宅（付属建物を除く）※住宅や長屋のとき
02：居住専用住宅に付属する物置や車庫等
03：寮、寄宿舎、合宿所（付属建物を除く）
04：寮、寄宿舎、合宿所に付属する物置や車庫等
05：他に分類されない居住専用建築物
</t>
        </r>
      </text>
    </comment>
    <comment ref="N166" authorId="1" shapeId="0" xr:uid="{00000000-0006-0000-1500-000058000000}">
      <text>
        <r>
          <rPr>
            <b/>
            <sz val="9"/>
            <color indexed="81"/>
            <rFont val="ＭＳ Ｐゴシック"/>
            <family val="3"/>
            <charset val="128"/>
          </rPr>
          <t>「リスト_2」シートで、
用途番号を確認できます</t>
        </r>
      </text>
    </comment>
    <comment ref="N167" authorId="1" shapeId="0" xr:uid="{00000000-0006-0000-1500-000059000000}">
      <text>
        <r>
          <rPr>
            <b/>
            <sz val="9"/>
            <color indexed="81"/>
            <rFont val="ＭＳ Ｐゴシック"/>
            <family val="3"/>
            <charset val="128"/>
          </rPr>
          <t>「リスト_2」シートで、
用途番号を確認できます</t>
        </r>
      </text>
    </comment>
    <comment ref="G220" authorId="0" shapeId="0" xr:uid="{00000000-0006-0000-1500-00005A000000}">
      <text>
        <r>
          <rPr>
            <b/>
            <sz val="9"/>
            <color indexed="81"/>
            <rFont val="MS P ゴシック"/>
            <family val="3"/>
            <charset val="128"/>
          </rPr>
          <t xml:space="preserve">【出力先】
第二面
建築主2
会社名＋役職＋氏名
</t>
        </r>
      </text>
    </comment>
    <comment ref="H222" authorId="0" shapeId="0" xr:uid="{00000000-0006-0000-1500-00005B000000}">
      <text>
        <r>
          <rPr>
            <b/>
            <sz val="9"/>
            <color indexed="81"/>
            <rFont val="MS P ゴシック"/>
            <family val="3"/>
            <charset val="128"/>
          </rPr>
          <t>【出力先】
第二面
建築主2
郵便番号</t>
        </r>
        <r>
          <rPr>
            <sz val="9"/>
            <color indexed="81"/>
            <rFont val="MS P ゴシック"/>
            <family val="3"/>
            <charset val="128"/>
          </rPr>
          <t xml:space="preserve">
</t>
        </r>
      </text>
    </comment>
    <comment ref="G223" authorId="0" shapeId="0" xr:uid="{00000000-0006-0000-1500-00005C000000}">
      <text>
        <r>
          <rPr>
            <b/>
            <sz val="9"/>
            <color indexed="81"/>
            <rFont val="MS P ゴシック"/>
            <family val="3"/>
            <charset val="128"/>
          </rPr>
          <t>【出力先】
第二面
建築主2
住所</t>
        </r>
        <r>
          <rPr>
            <sz val="9"/>
            <color indexed="81"/>
            <rFont val="MS P ゴシック"/>
            <family val="3"/>
            <charset val="128"/>
          </rPr>
          <t xml:space="preserve">
</t>
        </r>
      </text>
    </comment>
    <comment ref="G225" authorId="0" shapeId="0" xr:uid="{00000000-0006-0000-1500-00005D000000}">
      <text>
        <r>
          <rPr>
            <b/>
            <sz val="9"/>
            <color indexed="81"/>
            <rFont val="MS P ゴシック"/>
            <family val="3"/>
            <charset val="128"/>
          </rPr>
          <t>【出力先】
第二面
建築主2
電話番号</t>
        </r>
        <r>
          <rPr>
            <sz val="9"/>
            <color indexed="81"/>
            <rFont val="MS P ゴシック"/>
            <family val="3"/>
            <charset val="128"/>
          </rPr>
          <t xml:space="preserve">
</t>
        </r>
      </text>
    </comment>
    <comment ref="G228" authorId="0" shapeId="0" xr:uid="{00000000-0006-0000-1500-00005E000000}">
      <text>
        <r>
          <rPr>
            <b/>
            <sz val="9"/>
            <color indexed="81"/>
            <rFont val="MS P ゴシック"/>
            <family val="3"/>
            <charset val="128"/>
          </rPr>
          <t xml:space="preserve">【出力先】
第二面
建築主3
会社名＋役職＋氏名
</t>
        </r>
      </text>
    </comment>
    <comment ref="H230" authorId="0" shapeId="0" xr:uid="{00000000-0006-0000-1500-00005F000000}">
      <text>
        <r>
          <rPr>
            <b/>
            <sz val="9"/>
            <color indexed="81"/>
            <rFont val="MS P ゴシック"/>
            <family val="3"/>
            <charset val="128"/>
          </rPr>
          <t>【出力先】
第二面
建築主3
郵便番号</t>
        </r>
        <r>
          <rPr>
            <sz val="9"/>
            <color indexed="81"/>
            <rFont val="MS P ゴシック"/>
            <family val="3"/>
            <charset val="128"/>
          </rPr>
          <t xml:space="preserve">
</t>
        </r>
      </text>
    </comment>
    <comment ref="G231" authorId="0" shapeId="0" xr:uid="{00000000-0006-0000-1500-000060000000}">
      <text>
        <r>
          <rPr>
            <b/>
            <sz val="9"/>
            <color indexed="81"/>
            <rFont val="MS P ゴシック"/>
            <family val="3"/>
            <charset val="128"/>
          </rPr>
          <t>【出力先】
第二面
建築主3
住所</t>
        </r>
        <r>
          <rPr>
            <sz val="9"/>
            <color indexed="81"/>
            <rFont val="MS P ゴシック"/>
            <family val="3"/>
            <charset val="128"/>
          </rPr>
          <t xml:space="preserve">
</t>
        </r>
      </text>
    </comment>
    <comment ref="G233" authorId="0" shapeId="0" xr:uid="{00000000-0006-0000-1500-000061000000}">
      <text>
        <r>
          <rPr>
            <b/>
            <sz val="9"/>
            <color indexed="81"/>
            <rFont val="MS P ゴシック"/>
            <family val="3"/>
            <charset val="128"/>
          </rPr>
          <t>【出力先】
第二面
建築主3
電話番号</t>
        </r>
        <r>
          <rPr>
            <sz val="9"/>
            <color indexed="81"/>
            <rFont val="MS P ゴシック"/>
            <family val="3"/>
            <charset val="128"/>
          </rPr>
          <t xml:space="preserve">
</t>
        </r>
      </text>
    </comment>
    <comment ref="G236" authorId="0" shapeId="0" xr:uid="{00000000-0006-0000-1500-000062000000}">
      <text>
        <r>
          <rPr>
            <b/>
            <sz val="9"/>
            <color indexed="81"/>
            <rFont val="MS P ゴシック"/>
            <family val="3"/>
            <charset val="128"/>
          </rPr>
          <t xml:space="preserve">【出力先】
第二面
建築主4
会社名＋役職＋氏名
</t>
        </r>
      </text>
    </comment>
    <comment ref="H238" authorId="0" shapeId="0" xr:uid="{00000000-0006-0000-1500-000063000000}">
      <text>
        <r>
          <rPr>
            <b/>
            <sz val="9"/>
            <color indexed="81"/>
            <rFont val="MS P ゴシック"/>
            <family val="3"/>
            <charset val="128"/>
          </rPr>
          <t>【出力先】
第二面
建築主4
郵便番号</t>
        </r>
        <r>
          <rPr>
            <sz val="9"/>
            <color indexed="81"/>
            <rFont val="MS P ゴシック"/>
            <family val="3"/>
            <charset val="128"/>
          </rPr>
          <t xml:space="preserve">
</t>
        </r>
      </text>
    </comment>
    <comment ref="G239" authorId="0" shapeId="0" xr:uid="{00000000-0006-0000-1500-000064000000}">
      <text>
        <r>
          <rPr>
            <b/>
            <sz val="9"/>
            <color indexed="81"/>
            <rFont val="MS P ゴシック"/>
            <family val="3"/>
            <charset val="128"/>
          </rPr>
          <t>【出力先】
第二面
建築主4
住所</t>
        </r>
        <r>
          <rPr>
            <sz val="9"/>
            <color indexed="81"/>
            <rFont val="MS P ゴシック"/>
            <family val="3"/>
            <charset val="128"/>
          </rPr>
          <t xml:space="preserve">
</t>
        </r>
      </text>
    </comment>
    <comment ref="G241" authorId="0" shapeId="0" xr:uid="{00000000-0006-0000-1500-000065000000}">
      <text>
        <r>
          <rPr>
            <b/>
            <sz val="9"/>
            <color indexed="81"/>
            <rFont val="MS P ゴシック"/>
            <family val="3"/>
            <charset val="128"/>
          </rPr>
          <t>【出力先】
第二面
建築主4
電話番号</t>
        </r>
        <r>
          <rPr>
            <sz val="9"/>
            <color indexed="81"/>
            <rFont val="MS P ゴシック"/>
            <family val="3"/>
            <charset val="128"/>
          </rPr>
          <t xml:space="preserve">
</t>
        </r>
      </text>
    </comment>
  </commentList>
</comments>
</file>

<file path=xl/sharedStrings.xml><?xml version="1.0" encoding="utf-8"?>
<sst xmlns="http://schemas.openxmlformats.org/spreadsheetml/2006/main" count="10098" uniqueCount="4309">
  <si>
    <t>記</t>
  </si>
  <si>
    <t>建築物</t>
  </si>
  <si>
    <t>建築設備（昇降機）</t>
  </si>
  <si>
    <t>建築設備（昇降機以外）</t>
  </si>
  <si>
    <t>月</t>
  </si>
  <si>
    <t>その他</t>
  </si>
  <si>
    <t>）</t>
  </si>
  <si>
    <t>出力シート名</t>
  </si>
  <si>
    <t>**_output_sheetname</t>
  </si>
  <si>
    <t>cst__output_sheetname</t>
  </si>
  <si>
    <t>タイトル</t>
  </si>
  <si>
    <t>**_output_title</t>
  </si>
  <si>
    <t>cst__output_title</t>
  </si>
  <si>
    <t>建築工事届</t>
  </si>
  <si>
    <t>第三面</t>
  </si>
  <si>
    <t>建築主</t>
  </si>
  <si>
    <t>役職</t>
  </si>
  <si>
    <t/>
  </si>
  <si>
    <t>会社名</t>
  </si>
  <si>
    <t>氏名</t>
  </si>
  <si>
    <t>郵便番号</t>
  </si>
  <si>
    <t>住所</t>
  </si>
  <si>
    <t>電話番号</t>
  </si>
  <si>
    <t>事務所 資格</t>
  </si>
  <si>
    <t>事務所名</t>
  </si>
  <si>
    <t>所在地</t>
  </si>
  <si>
    <t>主要用途</t>
  </si>
  <si>
    <t>フリガナ</t>
  </si>
  <si>
    <t>□</t>
  </si>
  <si>
    <t>引受番号</t>
  </si>
  <si>
    <t>引受日</t>
  </si>
  <si>
    <t>確認済証番号</t>
  </si>
  <si>
    <t>確認済証交付日</t>
  </si>
  <si>
    <t>代理者</t>
  </si>
  <si>
    <t>施工者</t>
  </si>
  <si>
    <t>備考（建築物名称）</t>
  </si>
  <si>
    <t>第四面</t>
  </si>
  <si>
    <t>営業所名</t>
  </si>
  <si>
    <t>内外の別</t>
  </si>
  <si>
    <t>工事種別</t>
  </si>
  <si>
    <t>階数－地上</t>
  </si>
  <si>
    <t>階数－地下</t>
  </si>
  <si>
    <t>構造</t>
  </si>
  <si>
    <t>構造の一部</t>
  </si>
  <si>
    <t>高さ－最高の高さ</t>
  </si>
  <si>
    <t>高さ－最高の軒の高さ</t>
  </si>
  <si>
    <t>一戸建ての住宅</t>
  </si>
  <si>
    <t>新築</t>
  </si>
  <si>
    <t>項目名</t>
  </si>
  <si>
    <t>セル名</t>
  </si>
  <si>
    <t>データ</t>
  </si>
  <si>
    <t>Customセル名</t>
  </si>
  <si>
    <t>Customデータ</t>
  </si>
  <si>
    <t>**wsjob_TARGET_KIND__label</t>
  </si>
  <si>
    <t>**shinsei_UKETUKE_NO</t>
  </si>
  <si>
    <t>**shinsei_HIKIUKE_DATE</t>
  </si>
  <si>
    <t>**shinsei_ISSUE_NO</t>
  </si>
  <si>
    <t>**wskakunin_owner1_NAME</t>
  </si>
  <si>
    <t>**wskakunin_owner1_NAME_KANA</t>
  </si>
  <si>
    <t>**wskakunin_owner1_ZIP</t>
  </si>
  <si>
    <t>**wskakunin_owner1__address</t>
  </si>
  <si>
    <t>**wskakunin_owner1_TEL</t>
  </si>
  <si>
    <t>**wskakunin_dairi1_NAME</t>
  </si>
  <si>
    <t>**wskakunin_dairi1_NAME_KANA</t>
  </si>
  <si>
    <t>**wskakunin_dairi1_JIMU_NAME</t>
  </si>
  <si>
    <t>**wskakunin_dairi1_ZIP</t>
  </si>
  <si>
    <t>**wskakunin_dairi1__address</t>
  </si>
  <si>
    <t>**wskakunin_dairi1_TEL</t>
  </si>
  <si>
    <t>**wskakunin_sekkei1__sikaku</t>
  </si>
  <si>
    <t>**wskakunin_sekkei1_NAME</t>
  </si>
  <si>
    <t>**wskakunin_sekkei1_JIMU_NAME</t>
  </si>
  <si>
    <t>**wskakunin_sekkei1_ZIP</t>
  </si>
  <si>
    <t>cst_shinsei_UKETUKE_NO</t>
  </si>
  <si>
    <t>cst_shinsei_HIKIUKE_DATE</t>
  </si>
  <si>
    <t>cst_shinsei_ISSUE_DATE</t>
  </si>
  <si>
    <t>cst_wskakunin_owner1_POST</t>
  </si>
  <si>
    <t>cst_wskakunin_owner1_NAME</t>
  </si>
  <si>
    <t>cst_wskakunin_owner1_NAME_KANA</t>
  </si>
  <si>
    <t>cst_wskakunin_owner1_ZIP</t>
  </si>
  <si>
    <t>cst_wskakunin_owner1__address</t>
  </si>
  <si>
    <t>cst_wskakunin_owner1_TEL</t>
  </si>
  <si>
    <t>cst_wskakunin_dairi1__sikaku</t>
  </si>
  <si>
    <t>cst_wskakunin_dairi1_NAME</t>
  </si>
  <si>
    <t>cst_wskakunin_dairi1_NAME_KANA</t>
  </si>
  <si>
    <t>cst_wskakunin_dairi1_JIMU__sikaku</t>
  </si>
  <si>
    <t>会社名&lt;改行&gt;
役職&lt;スペース&gt;氏名</t>
  </si>
  <si>
    <t>役職&lt;スペース&gt;氏名</t>
  </si>
  <si>
    <t>会社名&lt;スペース&gt;役職&lt;スペース&gt;氏名</t>
  </si>
  <si>
    <t>会社名&lt;スペース&gt;氏名</t>
  </si>
  <si>
    <t>会社名フリガナ</t>
  </si>
  <si>
    <t>役職フリガナ</t>
  </si>
  <si>
    <t>氏名フリガナ</t>
  </si>
  <si>
    <t>会社名フリガナ&lt;スペース&gt;役職フリガナ&lt;スペース&gt;氏名フリガナ</t>
  </si>
  <si>
    <t>cst_wskakunin_dairi1_JIMU_NAME</t>
  </si>
  <si>
    <t>cst_wskakunin_dairi1_ZIP</t>
  </si>
  <si>
    <t>cst_wskakunin_dairi1__address</t>
  </si>
  <si>
    <t>cst_wskakunin_dairi1_TEL</t>
  </si>
  <si>
    <t>cst_wskakunin_sekkei1_NAME</t>
  </si>
  <si>
    <t>cst_wskakunin_sekkei1_JIMU__sikaku</t>
  </si>
  <si>
    <t>cst_wskakunin_sekkei1_JIMU_NAME</t>
  </si>
  <si>
    <t>cst_wskakunin_sekkei1_ZIP</t>
  </si>
  <si>
    <t>cst_wsjob_TARGET_KIND__label</t>
  </si>
  <si>
    <t>cst_shinsei_ISSUE_NO</t>
  </si>
  <si>
    <t>cst_wskakunin_owner1__space</t>
  </si>
  <si>
    <t>cst_wskakunin_owner1__space2</t>
  </si>
  <si>
    <t>cst_wskakunin_dairi1__space</t>
  </si>
  <si>
    <t>申請書</t>
  </si>
  <si>
    <t>容積率</t>
  </si>
  <si>
    <t>建ぺい率</t>
  </si>
  <si>
    <t>工事届</t>
  </si>
  <si>
    <t>一級</t>
  </si>
  <si>
    <t>二級</t>
  </si>
  <si>
    <t>木造</t>
  </si>
  <si>
    <t>第一種低層住居専用地域</t>
  </si>
  <si>
    <t>第二種低層住居専用地域</t>
  </si>
  <si>
    <t>第一種中高層住居専用地域</t>
  </si>
  <si>
    <t>第二種中高層住居専用地域</t>
  </si>
  <si>
    <t>第一種住居地域</t>
  </si>
  <si>
    <t>第二種住居地域</t>
  </si>
  <si>
    <t>準住居地域</t>
  </si>
  <si>
    <t>近隣商業地域</t>
  </si>
  <si>
    <t>商業地域</t>
  </si>
  <si>
    <t>準工業地域</t>
  </si>
  <si>
    <t>工業地域</t>
  </si>
  <si>
    <t>工業専用地域</t>
  </si>
  <si>
    <t>指定なし</t>
  </si>
  <si>
    <t>用途地域</t>
  </si>
  <si>
    <t>建物構造</t>
  </si>
  <si>
    <t>用途区分（建築物）</t>
  </si>
  <si>
    <t>名称（建築物）</t>
  </si>
  <si>
    <t>用途区分（工作物1）</t>
  </si>
  <si>
    <t>名称（工作物1）</t>
  </si>
  <si>
    <t>用途区分（工作物2）</t>
  </si>
  <si>
    <t>名称（工作物2）</t>
  </si>
  <si>
    <t>耐火建築物</t>
  </si>
  <si>
    <t>便所の種類</t>
  </si>
  <si>
    <t>大臣</t>
  </si>
  <si>
    <t>埼玉県知事</t>
  </si>
  <si>
    <t>なし</t>
  </si>
  <si>
    <t>08010</t>
  </si>
  <si>
    <t>06310</t>
  </si>
  <si>
    <t xml:space="preserve">煙突（支わく及び支線がある場合においては、これらを含み、ストーブの煙突を除く。） </t>
  </si>
  <si>
    <t>06410</t>
  </si>
  <si>
    <t>鉱物、岩石その他の粉砕で原動機を使用するもの、レディミクストコンクリートの製造等で出力の合計が2.5キロワットを超える原動機を使用するもの及びアスファルト、コールタール、木タール、石油蒸留産物又はその残りかすを原料とする製造を行うもの</t>
  </si>
  <si>
    <t>水洗</t>
  </si>
  <si>
    <t>01</t>
  </si>
  <si>
    <t>東京都知事</t>
  </si>
  <si>
    <t>木造軸組</t>
  </si>
  <si>
    <t>08020</t>
  </si>
  <si>
    <t>長屋</t>
  </si>
  <si>
    <t>06320</t>
  </si>
  <si>
    <t xml:space="preserve">鉄筋コンクリート造の柱、鉄柱、木柱その他これらに類するもの（旗ざお並びに架空電線路用及び電気事業者の保安通信設備用のものを除く。） H=15m超 </t>
  </si>
  <si>
    <t>06420</t>
  </si>
  <si>
    <t>自動車車庫の用途に供するもの</t>
  </si>
  <si>
    <t>準耐火建築物（イ-1）</t>
  </si>
  <si>
    <t>くみ取り</t>
  </si>
  <si>
    <t>02</t>
  </si>
  <si>
    <t>千葉県知事</t>
  </si>
  <si>
    <t>木造枠組</t>
  </si>
  <si>
    <t>08030</t>
  </si>
  <si>
    <t>共同住宅</t>
  </si>
  <si>
    <t>06330</t>
  </si>
  <si>
    <t>広告塔、広告板、装飾塔、記念塔その他これらに類するもの</t>
  </si>
  <si>
    <t>06430</t>
  </si>
  <si>
    <t>サイロその他これに類する工作物のうち飼料、肥料、セメントその他これらに類するものを貯蔵するもの</t>
  </si>
  <si>
    <t>準耐火建築物（イ-2）</t>
  </si>
  <si>
    <t>くみ取り(改良）</t>
  </si>
  <si>
    <t>03</t>
  </si>
  <si>
    <t>神奈川県知事</t>
  </si>
  <si>
    <t>鉄骨造</t>
  </si>
  <si>
    <t>08040</t>
  </si>
  <si>
    <t>寄宿舎</t>
  </si>
  <si>
    <t>06340</t>
  </si>
  <si>
    <t>高架水槽、サイロ、物見塔その他これらに類するもの</t>
  </si>
  <si>
    <t>06440</t>
  </si>
  <si>
    <t>昇降機、ウォーターショート、飛行塔その他これに類するもの</t>
  </si>
  <si>
    <t>準耐火建築物（ロ-1）</t>
  </si>
  <si>
    <t>04</t>
  </si>
  <si>
    <t>茨城県知事</t>
  </si>
  <si>
    <t>鉄筋コンクリート造</t>
  </si>
  <si>
    <t>08050</t>
  </si>
  <si>
    <t>下宿</t>
  </si>
  <si>
    <t>06350</t>
  </si>
  <si>
    <t>擁壁</t>
  </si>
  <si>
    <t>06450</t>
  </si>
  <si>
    <t>汚物処理場、ごみ焼却場その他の処理施設の用途に供するもの</t>
  </si>
  <si>
    <t>準耐火建築物（ロ-2）</t>
  </si>
  <si>
    <t>05</t>
  </si>
  <si>
    <t>栃木県知事</t>
  </si>
  <si>
    <t>鉄骨鉄筋コンクリート造</t>
  </si>
  <si>
    <t>08060</t>
  </si>
  <si>
    <t>住宅で事務所、店舗その他これらに類する用途を兼ねるもの</t>
  </si>
  <si>
    <t xml:space="preserve">06360  </t>
  </si>
  <si>
    <t>ウォーターシュート、コースターその他これに類する高架の遊戯施設</t>
  </si>
  <si>
    <t>06460</t>
  </si>
  <si>
    <t>群馬県知事</t>
  </si>
  <si>
    <t>08070</t>
  </si>
  <si>
    <t>幼稚園</t>
  </si>
  <si>
    <t xml:space="preserve">06370 </t>
  </si>
  <si>
    <t>メリーゴーランド、観覧車、オクトパス、飛行塔その他これらに類する回転運動をする遊戯施設で原動機を使用するもの</t>
  </si>
  <si>
    <t>北海道知事</t>
  </si>
  <si>
    <t>08080</t>
  </si>
  <si>
    <t>小学校</t>
  </si>
  <si>
    <t>青森県知事</t>
  </si>
  <si>
    <t>08090</t>
  </si>
  <si>
    <t>中学校又は高等学校</t>
  </si>
  <si>
    <t>岩手県知事</t>
  </si>
  <si>
    <t>08100</t>
  </si>
  <si>
    <t>養護学校、盲学校又は聾学校</t>
  </si>
  <si>
    <t>宮城県知事</t>
  </si>
  <si>
    <t>08110</t>
  </si>
  <si>
    <t>大学又は高等専門学校</t>
  </si>
  <si>
    <t>秋田県知事</t>
  </si>
  <si>
    <t>08120</t>
  </si>
  <si>
    <t>専修学校</t>
  </si>
  <si>
    <t>山形県知事</t>
  </si>
  <si>
    <t>08130</t>
  </si>
  <si>
    <t>各種学校</t>
  </si>
  <si>
    <t>福島県知事</t>
  </si>
  <si>
    <t>08140</t>
  </si>
  <si>
    <t>図書館その他これらに類するもの</t>
  </si>
  <si>
    <t>新潟県知事</t>
  </si>
  <si>
    <t>08150</t>
  </si>
  <si>
    <t>博物館その他これらに類するもの</t>
  </si>
  <si>
    <t>富山県知事</t>
  </si>
  <si>
    <t>08160</t>
  </si>
  <si>
    <t>神社、寺院、教会その他これらに類するもの</t>
  </si>
  <si>
    <t>石川県知事</t>
  </si>
  <si>
    <t>08170</t>
  </si>
  <si>
    <t>老人ホーム、身体障害者福祉ホームその他これに類するもの</t>
  </si>
  <si>
    <t>福井県知事</t>
  </si>
  <si>
    <t>08180</t>
  </si>
  <si>
    <t>保育所その他これに類するもの</t>
  </si>
  <si>
    <t>山梨県知事</t>
  </si>
  <si>
    <t>08190</t>
  </si>
  <si>
    <t>助産所</t>
  </si>
  <si>
    <t>長野県知事</t>
  </si>
  <si>
    <t>08210</t>
  </si>
  <si>
    <t>児童福祉施設等（前３項に掲げるものを除く。）</t>
  </si>
  <si>
    <t>岐阜県知事</t>
  </si>
  <si>
    <t>08220</t>
  </si>
  <si>
    <t>隣保館</t>
  </si>
  <si>
    <t>静岡県知事</t>
  </si>
  <si>
    <t>08230</t>
  </si>
  <si>
    <t>公衆浴場（個室付浴場業に係る公衆浴場を除く。）</t>
  </si>
  <si>
    <t>愛知県知事</t>
  </si>
  <si>
    <t>08240</t>
  </si>
  <si>
    <t>診療所（患者の収容施設のあるものに限る。）</t>
  </si>
  <si>
    <t>三重県知事</t>
  </si>
  <si>
    <t>08250</t>
  </si>
  <si>
    <t>診療所（患者の収容施設のないものに限る。）</t>
  </si>
  <si>
    <t>滋賀県知事</t>
  </si>
  <si>
    <t>08260</t>
  </si>
  <si>
    <t>病院</t>
  </si>
  <si>
    <t>京都府知事</t>
  </si>
  <si>
    <t>08270</t>
  </si>
  <si>
    <t>巡査派出所</t>
  </si>
  <si>
    <t>大阪府知事</t>
  </si>
  <si>
    <t>08280</t>
  </si>
  <si>
    <t>公衆電話所</t>
  </si>
  <si>
    <t>兵庫県知事</t>
  </si>
  <si>
    <t>08290</t>
  </si>
  <si>
    <t>郵便局</t>
  </si>
  <si>
    <t>奈良県知事</t>
  </si>
  <si>
    <t>08300</t>
  </si>
  <si>
    <t>地方公共団体の支庁又は支所</t>
  </si>
  <si>
    <t>和歌山県知事</t>
  </si>
  <si>
    <t>08310</t>
  </si>
  <si>
    <t>公衆便所、休憩所又は路線バスの停留所の上屋</t>
  </si>
  <si>
    <t>鳥取県知事</t>
  </si>
  <si>
    <t>08320</t>
  </si>
  <si>
    <t>建築基準法施行令第130条の4第5号に基づき国土交通大臣が指定する施設</t>
  </si>
  <si>
    <t>島根県知事</t>
  </si>
  <si>
    <t>08330</t>
  </si>
  <si>
    <t>税務署、警察署、保健所又は消防署その他これらに類するもの</t>
  </si>
  <si>
    <t>岡山県知事</t>
  </si>
  <si>
    <t>08340</t>
  </si>
  <si>
    <t>工場（自動車修理工場を除く。）</t>
  </si>
  <si>
    <t>広島県知事</t>
  </si>
  <si>
    <t>08350</t>
  </si>
  <si>
    <t>自動車修理工場</t>
  </si>
  <si>
    <t>山口県知事</t>
  </si>
  <si>
    <t>08360</t>
  </si>
  <si>
    <t>危険物の貯蔵又は処理に供するもの</t>
  </si>
  <si>
    <t>徳島県知事</t>
  </si>
  <si>
    <t>08370</t>
  </si>
  <si>
    <t>ボーリング場、スケート場、水泳場、スキー場、ゴルフ練習場又はバッティング練習場</t>
  </si>
  <si>
    <t>香川県知事</t>
  </si>
  <si>
    <t>08380</t>
  </si>
  <si>
    <t>体育館又はスポーツの練習場（前項に掲げるものを除く。）</t>
  </si>
  <si>
    <t>愛媛県知事</t>
  </si>
  <si>
    <t>08390</t>
  </si>
  <si>
    <t>マージャン屋、ぱちんこ屋、射的場、勝馬投票券発売所、場外車券売り場その他これらに類するもの又はカラオケボックスその他これらに類するもの</t>
  </si>
  <si>
    <t>高知県知事</t>
  </si>
  <si>
    <t>08400</t>
  </si>
  <si>
    <t>ホテル又は旅館</t>
  </si>
  <si>
    <t>福岡県知事</t>
  </si>
  <si>
    <t>08410</t>
  </si>
  <si>
    <t>自動車教習所</t>
  </si>
  <si>
    <t>佐賀県知事</t>
  </si>
  <si>
    <t>08420</t>
  </si>
  <si>
    <t>畜舎</t>
  </si>
  <si>
    <t>長崎県知事</t>
  </si>
  <si>
    <t>08430</t>
  </si>
  <si>
    <t>堆肥舎又は水産物の増殖場若しくは養殖場</t>
  </si>
  <si>
    <t>熊本県知事</t>
  </si>
  <si>
    <t>08438</t>
  </si>
  <si>
    <t>日用品の販売を主たる目的とする店舗</t>
  </si>
  <si>
    <t>大分県知事</t>
  </si>
  <si>
    <t>08440</t>
  </si>
  <si>
    <t>百貨店、マーケットその他の物品販売業を営む店舗（前項に掲げるもの及び専ら性的好奇心をおそる写真その他の物品の販売を行うものを除く。）</t>
  </si>
  <si>
    <t>宮崎県知事</t>
  </si>
  <si>
    <t>08450</t>
  </si>
  <si>
    <t>飲食店（次項に掲げるものを除く。）</t>
  </si>
  <si>
    <t>鹿児島県知事</t>
  </si>
  <si>
    <t>08452</t>
  </si>
  <si>
    <t>食堂又は喫茶店</t>
  </si>
  <si>
    <t>沖縄県知事</t>
  </si>
  <si>
    <t>08456</t>
  </si>
  <si>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っては、その出力の合計が0.75キロワット以下のものに限る。）、自家販売のために食品製造業を営むパン屋、米屋、豆腐屋、菓子屋その他これらに類するもので作業場の床面積の合計が50平方メートル以内のもの（原動機を使用する場合にあっては、その出力の合計が0.75キロワット以下のものに限る。）又は学習塾、華道教室、囲碁教室その他これらに類する施設</t>
  </si>
  <si>
    <t>08458</t>
  </si>
  <si>
    <t>銀行の支店、損害保険代理店、宅地建物取引業を営む店舗その他これらに類するサービス業を営む店舗</t>
  </si>
  <si>
    <t>08460</t>
  </si>
  <si>
    <t xml:space="preserve">物品販売業を営む店舗以外の店舗（前2項に掲げるものを除く。） </t>
  </si>
  <si>
    <t>08470</t>
  </si>
  <si>
    <t>事務所</t>
  </si>
  <si>
    <t>08480</t>
  </si>
  <si>
    <t>映画スタジオ又はテレビスタジオ</t>
  </si>
  <si>
    <t>08490</t>
  </si>
  <si>
    <t>自動車車庫</t>
  </si>
  <si>
    <t>08500</t>
  </si>
  <si>
    <t>自転車駐輪場</t>
  </si>
  <si>
    <t>08510</t>
  </si>
  <si>
    <t>倉庫業を営む倉庫</t>
  </si>
  <si>
    <t>08520</t>
  </si>
  <si>
    <t>倉庫業を営まない倉庫</t>
  </si>
  <si>
    <t>08530</t>
  </si>
  <si>
    <t>劇場、映画館又は演芸場</t>
  </si>
  <si>
    <t>08540</t>
  </si>
  <si>
    <t>観覧場</t>
  </si>
  <si>
    <t>08550</t>
  </si>
  <si>
    <t>公会堂又は集会場</t>
  </si>
  <si>
    <t>08560</t>
  </si>
  <si>
    <t>展示場</t>
  </si>
  <si>
    <t>08570</t>
  </si>
  <si>
    <t>料理店</t>
  </si>
  <si>
    <t>08580</t>
  </si>
  <si>
    <t>キャバレー、カフェー、ナイトクラブ又はバー</t>
  </si>
  <si>
    <t>08590</t>
  </si>
  <si>
    <t>ダンスホール</t>
  </si>
  <si>
    <t>08600</t>
  </si>
  <si>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</si>
  <si>
    <t>08610</t>
  </si>
  <si>
    <t>卸売市場</t>
  </si>
  <si>
    <t>08620</t>
  </si>
  <si>
    <t>火葬場又はと畜場、汚物処理場、ごみ焼却場その他の処理施設</t>
  </si>
  <si>
    <t>08990</t>
  </si>
  <si>
    <t xml:space="preserve">その他 </t>
  </si>
  <si>
    <t>都市計画区域内</t>
  </si>
  <si>
    <t>準都市計画区域内</t>
  </si>
  <si>
    <t>都市計画区域及び準都市計画区域内準都市計画区域外</t>
  </si>
  <si>
    <t>区域内の分類</t>
  </si>
  <si>
    <t>市街化区域</t>
  </si>
  <si>
    <t>市街化調整区域</t>
  </si>
  <si>
    <t>区域区分非設定</t>
  </si>
  <si>
    <t>防火地域</t>
  </si>
  <si>
    <t>準防火地域</t>
  </si>
  <si>
    <t>法第22条区域</t>
  </si>
  <si>
    <t>増築</t>
  </si>
  <si>
    <t>改築</t>
  </si>
  <si>
    <t>移転</t>
  </si>
  <si>
    <t>年</t>
  </si>
  <si>
    <t>印</t>
  </si>
  <si>
    <t>日</t>
  </si>
  <si>
    <t>第</t>
  </si>
  <si>
    <t>号</t>
  </si>
  <si>
    <t>　</t>
  </si>
  <si>
    <t>**wskakunin_owner1_JIMU_NAME</t>
  </si>
  <si>
    <t>cst_wskakunin_owner1_JIMU_NAME</t>
  </si>
  <si>
    <t>**wskakunin_owner1_JIMU_NAME_KANA</t>
  </si>
  <si>
    <t>cst_wskakunin_owner1_JIMU_NAME_KANA</t>
  </si>
  <si>
    <t>**wskakunin_owner1_POST</t>
  </si>
  <si>
    <t>**wskakunin_owner1_POST_KANA</t>
  </si>
  <si>
    <t>cst_wskakunin_owner1_POST_KANA</t>
  </si>
  <si>
    <t>cst_wskakunin_owner1__space_KANA</t>
  </si>
  <si>
    <t>**wsjob_JOB_KIND</t>
  </si>
  <si>
    <t>cst_wsjob_JOB_KIND</t>
  </si>
  <si>
    <t>**wsjob_TARGET_KIND</t>
  </si>
  <si>
    <t>cst_wsjob_TARGET_KIND</t>
  </si>
  <si>
    <t>cst_wskakunin_SHINSEI_DATE</t>
  </si>
  <si>
    <t>**shinsei_ISSUE_DATE</t>
  </si>
  <si>
    <t>申請日</t>
  </si>
  <si>
    <t>シート名
※重複不可</t>
  </si>
  <si>
    <t>※最後にNoObjectを記述</t>
  </si>
  <si>
    <t>備考</t>
  </si>
  <si>
    <t>showsheetflag_****
  1=表示
  0=削除
 -1=非表示
 -2=シート非表示（再表示不可）</t>
  </si>
  <si>
    <t>dSHEET</t>
  </si>
  <si>
    <t>DATA</t>
  </si>
  <si>
    <t>項目リスト</t>
  </si>
  <si>
    <t>NoObject</t>
  </si>
  <si>
    <t>※このシートをアクティブにして保存すること</t>
  </si>
  <si>
    <t>（</t>
  </si>
  <si>
    <t>申請者名</t>
  </si>
  <si>
    <t>申請者</t>
  </si>
  <si>
    <t>cst_wskakunin_APPLICANT_NAME</t>
  </si>
  <si>
    <t>直前の確認申請情報</t>
  </si>
  <si>
    <t>確認済証交付者</t>
  </si>
  <si>
    <t>計画変更の概要</t>
  </si>
  <si>
    <t>**wskakunin_LAST_ISSUE_NO</t>
  </si>
  <si>
    <t>cst_wskakunin_LAST_ISSUE_NO</t>
  </si>
  <si>
    <t>**wskakunin_LAST_ISSUE_DATE</t>
  </si>
  <si>
    <t>cst_wskakunin_LAST_ISSUE_DATE</t>
  </si>
  <si>
    <t>**wskakunin_LAST_ISSUE_NAME</t>
  </si>
  <si>
    <t>cst_wskakunin_LAST_ISSUE_NAME</t>
  </si>
  <si>
    <t>**wskakunin_P1_HENKOU_GAIYOU</t>
  </si>
  <si>
    <t>cst_wskakunin_P1_HENKOU_GAIYOU</t>
  </si>
  <si>
    <t>不適</t>
  </si>
  <si>
    <t>※</t>
  </si>
  <si>
    <t>ルート１</t>
  </si>
  <si>
    <t>（第三面）</t>
  </si>
  <si>
    <t>川崎市条例第6条第2項ただし書き許可：</t>
  </si>
  <si>
    <t>災害危険区域：</t>
  </si>
  <si>
    <t>都市計画法第53条許可：</t>
  </si>
  <si>
    <t>都市計画法第43条許可：</t>
  </si>
  <si>
    <t>風致地区：</t>
  </si>
  <si>
    <t>地区計画：</t>
  </si>
  <si>
    <t>法第53条の2第1項第3号の許可</t>
  </si>
  <si>
    <t>公告：</t>
  </si>
  <si>
    <t>（平成</t>
  </si>
  <si>
    <t>宅造検査済：　</t>
  </si>
  <si>
    <t>変更許可：</t>
  </si>
  <si>
    <t>開発完了公告：</t>
  </si>
  <si>
    <t>開発検査済：　</t>
  </si>
  <si>
    <t>開発変更許可：</t>
  </si>
  <si>
    <t>トップ</t>
  </si>
  <si>
    <t>確</t>
  </si>
  <si>
    <t>工</t>
  </si>
  <si>
    <t>昇</t>
  </si>
  <si>
    <t>建</t>
  </si>
  <si>
    <t>狭あい道路協議済：</t>
  </si>
  <si>
    <t>鉄骨部の部分において初めて工事を施工する階の建方工事</t>
  </si>
  <si>
    <t>法第43条ただし書き許可：</t>
  </si>
  <si>
    <t>工業専用</t>
  </si>
  <si>
    <t>基礎の配筋工事</t>
  </si>
  <si>
    <t>急傾斜地崩壊危険区域の許可：</t>
  </si>
  <si>
    <t>工業</t>
  </si>
  <si>
    <t>屋根版の配筋工事</t>
  </si>
  <si>
    <t>準工業</t>
  </si>
  <si>
    <t>屋根の小屋組工事及び構造耐力上主要な耐力壁の工事</t>
  </si>
  <si>
    <t>位置指定道路：</t>
  </si>
  <si>
    <t>商業</t>
  </si>
  <si>
    <t>屋根の小屋組工事及び構造耐力上主要な軸組の工事</t>
  </si>
  <si>
    <t>近隣商業</t>
  </si>
  <si>
    <t>２階の床及びこれを支持するはりに鉄筋を配置する工事の工程</t>
  </si>
  <si>
    <t>準住居</t>
  </si>
  <si>
    <t>１階を含む鉄骨建方工事</t>
  </si>
  <si>
    <t>宅地造成に関する工事許可：</t>
  </si>
  <si>
    <t>第2種住居</t>
  </si>
  <si>
    <t>構造計算書一式</t>
  </si>
  <si>
    <t>屋根工事</t>
  </si>
  <si>
    <t>第1種住居</t>
  </si>
  <si>
    <t>構造設計図書一式</t>
  </si>
  <si>
    <t>小屋組完了時</t>
  </si>
  <si>
    <t>第2種中高層住居専用</t>
  </si>
  <si>
    <t>道路側を除く敷地境界 1ｍ）</t>
  </si>
  <si>
    <t>設計図書一式（構造計算書を除く）</t>
  </si>
  <si>
    <t>２級</t>
  </si>
  <si>
    <t>（昭和</t>
  </si>
  <si>
    <t>全軸組緊結完了時</t>
  </si>
  <si>
    <t>第1種中高層住居専用</t>
  </si>
  <si>
    <t>敷地境界1ｍ）</t>
  </si>
  <si>
    <t>特-</t>
  </si>
  <si>
    <t>設計図書一式（構造設計図書を除く）</t>
  </si>
  <si>
    <t>東京都</t>
  </si>
  <si>
    <t>１級</t>
  </si>
  <si>
    <t>変</t>
  </si>
  <si>
    <t>●</t>
  </si>
  <si>
    <t>基礎配筋完了時</t>
  </si>
  <si>
    <t>開発許可：</t>
  </si>
  <si>
    <t>第2種低層住居専用</t>
  </si>
  <si>
    <t>道路境界1ｍ）</t>
  </si>
  <si>
    <t>■</t>
  </si>
  <si>
    <t>般-</t>
  </si>
  <si>
    <t>設計図書一式</t>
  </si>
  <si>
    <t>神奈川県</t>
  </si>
  <si>
    <t>第1種低層住居専用</t>
  </si>
  <si>
    <t xml:space="preserve">    )</t>
  </si>
  <si>
    <t>個室付浴場に係る公衆浴場、ヌードスタジオ、のぞき劇場、ストリップ劇場、専ら異性を同伴する客の休憩の用に供する施設、専ら性的好奇心をそそる写真その他の物品の販売を目的とする店舗その他これらに類するもの</t>
  </si>
  <si>
    <t>自転車駐車場</t>
  </si>
  <si>
    <t>物品販売業を営む店舗以外の店舗</t>
  </si>
  <si>
    <t>銀行の支店、損害保険代理店、宅地建物取引業を営む店舗そのたこれらに類するサービス業を営む店舗</t>
  </si>
  <si>
    <t>理髪店、美容院、クリーニング取次店、質屋、貸衣装屋、貸本屋その他これらに類するサービス業を営む店舗、洋服店、畳屋、建具屋、自転車店等</t>
  </si>
  <si>
    <t>飲食店</t>
  </si>
  <si>
    <t>百貨店、マーケットその他の物品販売業を営む店舗</t>
  </si>
  <si>
    <t>マージャン屋、ぱちんこ屋、射的場、勝馬投票券発売所、場外車券売場その他これらに類するもの又はカラオケボックスその他これらに類するもの</t>
  </si>
  <si>
    <t>体育館又はスポーツの練習場</t>
  </si>
  <si>
    <t>建築基準法施行令第130条の4第5号に基づき建設大臣が指定する施設</t>
  </si>
  <si>
    <t>公衆便所、休憩所又は路線バスの停留所の上家</t>
  </si>
  <si>
    <t>郵便法の規定により行う郵便の業務の用に供する施設</t>
  </si>
  <si>
    <t>児童福祉施設等</t>
  </si>
  <si>
    <t>老人ホーム、身体障害者福祉ホームその他これらに類するもの</t>
  </si>
  <si>
    <t>博物館その他これに類するもの</t>
  </si>
  <si>
    <t>図書館その他これに類するもの</t>
  </si>
  <si>
    <t>中学校、高等学校又は中等教育学校</t>
  </si>
  <si>
    <t>リスト</t>
  </si>
  <si>
    <t>用途の区分</t>
  </si>
  <si>
    <t>**wskakunin_dairi1__sikaku</t>
  </si>
  <si>
    <t>2.住居表示</t>
  </si>
  <si>
    <t>4.防火地域</t>
  </si>
  <si>
    <t>5.その他の区域</t>
  </si>
  <si>
    <t>6.道路</t>
  </si>
  <si>
    <t>幅員</t>
  </si>
  <si>
    <t>敷地と接している部分の長さ</t>
  </si>
  <si>
    <t>7.敷地面積</t>
  </si>
  <si>
    <t>建蔽率</t>
  </si>
  <si>
    <t>8.主要用途</t>
  </si>
  <si>
    <t>9.工事種別</t>
  </si>
  <si>
    <t>用途変更</t>
  </si>
  <si>
    <t>10.建築面積</t>
  </si>
  <si>
    <t>申請以外の部分</t>
  </si>
  <si>
    <t>合計</t>
  </si>
  <si>
    <t>11.延べ面積</t>
  </si>
  <si>
    <t>12.建築物の数</t>
  </si>
  <si>
    <t>13.建築物の高さ等</t>
  </si>
  <si>
    <t>他の建築物</t>
  </si>
  <si>
    <t>一部</t>
  </si>
  <si>
    <t>特例の適用の有無</t>
  </si>
  <si>
    <t>14.許可認定等</t>
  </si>
  <si>
    <t>19.備考</t>
  </si>
  <si>
    <t>□、■表示</t>
  </si>
  <si>
    <t>有無表示</t>
  </si>
  <si>
    <t>7.構造計算適合性判定</t>
  </si>
  <si>
    <t>適判名称</t>
  </si>
  <si>
    <t>適判所在地　都道府県</t>
  </si>
  <si>
    <t>適判所在地　市区町村</t>
  </si>
  <si>
    <t>提出状況チェック</t>
  </si>
  <si>
    <t>登録機関</t>
  </si>
  <si>
    <t>建築士登録番号</t>
  </si>
  <si>
    <t>**wskakunin_dairi1_SIKAKU__label</t>
  </si>
  <si>
    <t>**wskakunin_dairi1_KENTIKUSI_NO</t>
  </si>
  <si>
    <t>資格一括</t>
  </si>
  <si>
    <t>資格</t>
  </si>
  <si>
    <t>事務所 資格一括</t>
  </si>
  <si>
    <t>事務所　登録機関</t>
  </si>
  <si>
    <t>事務所　許可番号</t>
  </si>
  <si>
    <t>**wskakunin_dairi1_JIMU__sikaku</t>
  </si>
  <si>
    <t>**wskakunin_dairi1_JIMU_SIKAKU__label</t>
  </si>
  <si>
    <t>**wskakunin_dairi1_JIMU_NO</t>
  </si>
  <si>
    <t>cst_wskakunin_koutei02_KOUTEI_KAISUU</t>
  </si>
  <si>
    <t>cst_wskakunin_koutei02_KOUTEI_DATE</t>
  </si>
  <si>
    <t>cst_wskakunin_koutei02_KOUTEI_TEXT</t>
  </si>
  <si>
    <t>【ﾊ.郵便番号】</t>
  </si>
  <si>
    <t>建築士</t>
  </si>
  <si>
    <t>建築士事務所</t>
  </si>
  <si>
    <t>【4.建築設備の設計に関し意見を聴いた者】</t>
  </si>
  <si>
    <t>【ﾎ.電話番号】</t>
  </si>
  <si>
    <t>【ﾍ.登録番号】</t>
  </si>
  <si>
    <t>【ﾄ.意見を聴いた設計図書】</t>
  </si>
  <si>
    <t>登録第</t>
  </si>
  <si>
    <t>知事登録第</t>
  </si>
  <si>
    <t>【ﾛ.氏名】</t>
  </si>
  <si>
    <t>（その他の設計者）</t>
  </si>
  <si>
    <t>（代表となる工事監理者）</t>
  </si>
  <si>
    <t>【ｲ.地名地番】</t>
  </si>
  <si>
    <t>【ﾛ.住居表示】</t>
  </si>
  <si>
    <t>【ｲ.特定工程】</t>
  </si>
  <si>
    <t>【ｲ.変更された設計図書の種類】</t>
  </si>
  <si>
    <t>【ﾛ.変更の概要】</t>
  </si>
  <si>
    <t>照合内容</t>
  </si>
  <si>
    <t>設計図書の内容について設計者に確認した事項</t>
  </si>
  <si>
    <t>照合方法</t>
  </si>
  <si>
    <t>事務所名＋氏名</t>
  </si>
  <si>
    <t>cst_wskakunin_sekkei1_jimuname_name</t>
  </si>
  <si>
    <t>cst_wskakunin_dairi1_KENTIKUSI_NO</t>
  </si>
  <si>
    <t>cst_wskakunin_dairi1_SIKAKU</t>
  </si>
  <si>
    <t>cst_wskakunin_dairi1_TOUROKU_KIKAN</t>
  </si>
  <si>
    <t>cst_wskakunin_dairi1_JIMU_TOUROKU_KIKAN</t>
  </si>
  <si>
    <t>cst_wskakunin_dairi1_JIMU_NO</t>
  </si>
  <si>
    <t>**wskakunin_sekkei1_JIMU__sikaku</t>
  </si>
  <si>
    <t>**wskakunin_sekkei1_JIMU_SIKAKU__label</t>
  </si>
  <si>
    <t>**wskakunin_sekkei1_JIMU_NO</t>
  </si>
  <si>
    <t>cst_wskakunin_sekkei1_JIMU_TOUROKU_KIKAN</t>
  </si>
  <si>
    <t>cst_wskakunin_sekkei1_JIMU_NO</t>
  </si>
  <si>
    <t>**wskakunin_sekkei1_SIKAKU__label</t>
  </si>
  <si>
    <t>**wskakunin_sekkei1_KENTIKUSI_NO</t>
  </si>
  <si>
    <t>cst_wskakunin_sekkei1__sikaku</t>
  </si>
  <si>
    <t>cst_wskakunin_sekkei1_SIKAKU</t>
  </si>
  <si>
    <t>cst_wskakunin_sekkei1_TOUROKU_KIKAN</t>
  </si>
  <si>
    <t>cst_wskakunin_sekkei1_KENTIKUSI_NO</t>
  </si>
  <si>
    <t>DOC</t>
  </si>
  <si>
    <t>設計図書</t>
  </si>
  <si>
    <t>設計者1</t>
  </si>
  <si>
    <t>設計者2</t>
  </si>
  <si>
    <t>設計者3</t>
  </si>
  <si>
    <t>設計者4</t>
  </si>
  <si>
    <t>【ﾛ.資格】構造設計一級建築士交付番号</t>
  </si>
  <si>
    <t>（代表となる建築設備の設計に関し意見を聴いた者）</t>
  </si>
  <si>
    <t>【ｲ.氏名】</t>
  </si>
  <si>
    <t>【ﾛ.勤務先】</t>
  </si>
  <si>
    <t>【ﾆ.所在地】</t>
  </si>
  <si>
    <t>（その他の建築設備の設計に関し意見を聴いた者１）</t>
  </si>
  <si>
    <t>（その他の建築設備の設計に関し意見を聴いた者２）</t>
  </si>
  <si>
    <t>（その他の建築設備の設計に関し意見を聴いた者３）</t>
  </si>
  <si>
    <t>建設業の許可</t>
  </si>
  <si>
    <t>登録番号</t>
  </si>
  <si>
    <t>－未申請チェック</t>
  </si>
  <si>
    <t>－申請不要チェック</t>
  </si>
  <si>
    <t>－提出済チェック</t>
  </si>
  <si>
    <t>－未提出チェック</t>
  </si>
  <si>
    <t>－提出不要チェック</t>
  </si>
  <si>
    <t>監理者1</t>
  </si>
  <si>
    <t>監理者2</t>
  </si>
  <si>
    <t>監理者3</t>
  </si>
  <si>
    <t>監理者4</t>
  </si>
  <si>
    <t>cst_wskakunin_tekihan01_TEKIHAN_STATE_mishinsei</t>
  </si>
  <si>
    <t>cst_wskakunin_tekihan01_TEKIHAN_STATE_shinseifuyou</t>
  </si>
  <si>
    <t>名称＋都道府県＋市区町村</t>
  </si>
  <si>
    <t>工事期間-年</t>
  </si>
  <si>
    <t>工事期間-月</t>
  </si>
  <si>
    <t>提出不要-理由</t>
  </si>
  <si>
    <t>**wskakunin_APPLICANT_NAME</t>
  </si>
  <si>
    <t>**wskakunin_PAGE1_ALTERATION_NOTE</t>
  </si>
  <si>
    <t>cst_wskakunin_PAGE1_ALTERATION_NOTE</t>
  </si>
  <si>
    <t>FAX番号</t>
  </si>
  <si>
    <t>**wskakunin_dairi1_FAX</t>
  </si>
  <si>
    <t>cst_wskakunin_dairi1_FAX</t>
  </si>
  <si>
    <t>※ 特定施工業者の検索</t>
  </si>
  <si>
    <t>cst_wskakunin_ecotekihan01_FUYOU_CAUSE</t>
  </si>
  <si>
    <t>8.建築物エネルギー消費性能確保計画の提出</t>
  </si>
  <si>
    <t>提出済-機関情報</t>
  </si>
  <si>
    <t>未提出-機関情報</t>
  </si>
  <si>
    <t>敷地面積</t>
  </si>
  <si>
    <t>敷地面積の合計</t>
  </si>
  <si>
    <t>地名地番</t>
  </si>
  <si>
    <t>最高の高さ</t>
  </si>
  <si>
    <t>階数-地上</t>
  </si>
  <si>
    <t>階数-地下</t>
  </si>
  <si>
    <t>特例の区分</t>
  </si>
  <si>
    <t>特例の有無</t>
  </si>
  <si>
    <t>ボックス-有</t>
  </si>
  <si>
    <t>ボックス-無</t>
  </si>
  <si>
    <t>cst_wskakunin_TOKUREI_TAKASA_box_on</t>
  </si>
  <si>
    <t>回数</t>
  </si>
  <si>
    <t>終了予定日</t>
  </si>
  <si>
    <t>特定工程</t>
  </si>
  <si>
    <t>区別</t>
  </si>
  <si>
    <t>第１号</t>
  </si>
  <si>
    <t>第２号</t>
  </si>
  <si>
    <t>第３号</t>
  </si>
  <si>
    <t>第４号</t>
  </si>
  <si>
    <t>【ｲ.建築基準法施工令第10条各号に掲げる建築物の区分</t>
  </si>
  <si>
    <t>【2.工事種別】</t>
  </si>
  <si>
    <t>【ﾊ.建築基準法第68条の20第２項の検査の特例に係る認証番号</t>
  </si>
  <si>
    <t>【6.工事着手年月日】</t>
  </si>
  <si>
    <t>【8.特定工程】</t>
  </si>
  <si>
    <t>【ﾛ.特定工程工事終了年月日】</t>
  </si>
  <si>
    <t>【ﾊ.検査対象床面積】</t>
  </si>
  <si>
    <t>【9.今回申請以前の中間検査】</t>
  </si>
  <si>
    <t>【ﾛ.中間検査合格証交付者】</t>
  </si>
  <si>
    <t>【ﾊ.中間検査合格証番号】</t>
  </si>
  <si>
    <t>【ﾆ.交付年月日】</t>
  </si>
  <si>
    <t>【10.今回申請以降の中間検査】</t>
  </si>
  <si>
    <t>【ﾛ.特定工程工事終了予定年月日】</t>
  </si>
  <si>
    <t>【11.確認以降の軽微な変更の概要】</t>
  </si>
  <si>
    <t>**wskakunin_sekkei1__address</t>
  </si>
  <si>
    <t>cst_wskakunin_sekkei1__address</t>
  </si>
  <si>
    <t>**wskakunin_sekkei1_TEL</t>
  </si>
  <si>
    <t>cst_wskakunin_sekkei1_TEL</t>
  </si>
  <si>
    <t>**wskakunin_sekkei1_DOC</t>
  </si>
  <si>
    <t>cst_wskakunin_sekkei1_DOC</t>
  </si>
  <si>
    <t>**wskakunin_sekkei2__sikaku</t>
  </si>
  <si>
    <t>cst_wskakunin_sekkei2__sikaku</t>
  </si>
  <si>
    <t>**wskakunin_sekkei2_SIKAKU__label</t>
  </si>
  <si>
    <t>cst_wskakunin_sekkei2_SIKAKU</t>
  </si>
  <si>
    <t>cst_wskakunin_sekkei2_TOUROKU_KIKAN</t>
  </si>
  <si>
    <t>**wskakunin_sekkei2_KENTIKUSI_NO</t>
  </si>
  <si>
    <t>cst_wskakunin_sekkei2_KENTIKUSI_NO</t>
  </si>
  <si>
    <t>**wskakunin_sekkei2_NAME</t>
  </si>
  <si>
    <t>cst_wskakunin_sekkei2_NAME</t>
  </si>
  <si>
    <t>**wskakunin_sekkei2_JIMU__sikaku</t>
  </si>
  <si>
    <t>cst_wskakunin_sekkei2_JIMU__sikaku</t>
  </si>
  <si>
    <t>**wskakunin_sekkei2_JIMU_SIKAKU__label</t>
  </si>
  <si>
    <t>cst_wskakunin_sekkei2_JIMU_TOUROKU_KIKAN</t>
  </si>
  <si>
    <t>**wskakunin_sekkei2_JIMU_NO</t>
  </si>
  <si>
    <t>cst_wskakunin_sekkei2_JIMU_NO</t>
  </si>
  <si>
    <t>**wskakunin_sekkei2_JIMU_NAME</t>
  </si>
  <si>
    <t>cst_wskakunin_sekkei2_JIMU_NAME</t>
  </si>
  <si>
    <t>cst_wskakunin_sekkei2_jimuname_name</t>
  </si>
  <si>
    <t>**wskakunin_sekkei2_ZIP</t>
  </si>
  <si>
    <t>cst_wskakunin_sekkei2_ZIP</t>
  </si>
  <si>
    <t>**wskakunin_sekkei2__address</t>
  </si>
  <si>
    <t>cst_wskakunin_sekkei2__address</t>
  </si>
  <si>
    <t>**wskakunin_sekkei2_TEL</t>
  </si>
  <si>
    <t>cst_wskakunin_sekkei2_TEL</t>
  </si>
  <si>
    <t>**wskakunin_sekkei2_DOC</t>
  </si>
  <si>
    <t>cst_wskakunin_sekkei2_DOC</t>
  </si>
  <si>
    <t>**wskakunin_sekkei3__sikaku</t>
  </si>
  <si>
    <t>cst_wskakunin_sekkei3__sikaku</t>
  </si>
  <si>
    <t>**wskakunin_sekkei3_SIKAKU__label</t>
  </si>
  <si>
    <t>cst_wskakunin_sekkei3_SIKAKU</t>
  </si>
  <si>
    <t>cst_wskakunin_sekkei3_TOUROKU_KIKAN</t>
  </si>
  <si>
    <t>**wskakunin_sekkei3_KENTIKUSI_NO</t>
  </si>
  <si>
    <t>cst_wskakunin_sekkei3_KENTIKUSI_NO</t>
  </si>
  <si>
    <t>**wskakunin_sekkei3_NAME</t>
  </si>
  <si>
    <t>cst_wskakunin_sekkei3_NAME</t>
  </si>
  <si>
    <t>**wskakunin_sekkei3_JIMU__sikaku</t>
  </si>
  <si>
    <t>cst_wskakunin_sekkei3_JIMU__sikaku</t>
  </si>
  <si>
    <t>**wskakunin_sekkei3_JIMU_SIKAKU__label</t>
  </si>
  <si>
    <t>cst_wskakunin_sekkei3_JIMU_TOUROKU_KIKAN</t>
  </si>
  <si>
    <t>**wskakunin_sekkei3_JIMU_NO</t>
  </si>
  <si>
    <t>cst_wskakunin_sekkei3_JIMU_NO</t>
  </si>
  <si>
    <t>**wskakunin_sekkei3_JIMU_NAME</t>
  </si>
  <si>
    <t>cst_wskakunin_sekkei3_JIMU_NAME</t>
  </si>
  <si>
    <t>cst_wskakunin_sekkei3_jimuname_name</t>
  </si>
  <si>
    <t>**wskakunin_sekkei3_ZIP</t>
  </si>
  <si>
    <t>cst_wskakunin_sekkei3_ZIP</t>
  </si>
  <si>
    <t>**wskakunin_sekkei3__address</t>
  </si>
  <si>
    <t>cst_wskakunin_sekkei3__address</t>
  </si>
  <si>
    <t>**wskakunin_sekkei3_TEL</t>
  </si>
  <si>
    <t>cst_wskakunin_sekkei3_TEL</t>
  </si>
  <si>
    <t>**wskakunin_sekkei3_DOC</t>
  </si>
  <si>
    <t>cst_wskakunin_sekkei3_DOC</t>
  </si>
  <si>
    <t>**wskakunin_sekkei4__sikaku</t>
  </si>
  <si>
    <t>cst_wskakunin_sekkei4__sikaku</t>
  </si>
  <si>
    <t>**wskakunin_sekkei4_SIKAKU__label</t>
  </si>
  <si>
    <t>cst_wskakunin_sekkei4_SIKAKU</t>
  </si>
  <si>
    <t>cst_wskakunin_sekkei4_TOUROKU_KIKAN</t>
  </si>
  <si>
    <t>**wskakunin_sekkei4_KENTIKUSI_NO</t>
  </si>
  <si>
    <t>cst_wskakunin_sekkei4_KENTIKUSI_NO</t>
  </si>
  <si>
    <t>**wskakunin_sekkei4_NAME</t>
  </si>
  <si>
    <t>cst_wskakunin_sekkei4_NAME</t>
  </si>
  <si>
    <t>**wskakunin_sekkei4_JIMU__sikaku</t>
  </si>
  <si>
    <t>cst_wskakunin_sekkei4_JIMU__sikaku</t>
  </si>
  <si>
    <t>**wskakunin_sekkei4_JIMU_SIKAKU__label</t>
  </si>
  <si>
    <t>cst_wskakunin_sekkei4_JIMU_TOUROKU_KIKAN</t>
  </si>
  <si>
    <t>**wskakunin_sekkei4_JIMU_NO</t>
  </si>
  <si>
    <t>cst_wskakunin_sekkei4_JIMU_NO</t>
  </si>
  <si>
    <t>**wskakunin_sekkei4_JIMU_NAME</t>
  </si>
  <si>
    <t>cst_wskakunin_sekkei4_JIMU_NAME</t>
  </si>
  <si>
    <t>cst_wskakunin_sekkei4_jimuname_name</t>
  </si>
  <si>
    <t>**wskakunin_sekkei4_ZIP</t>
  </si>
  <si>
    <t>cst_wskakunin_sekkei4_ZIP</t>
  </si>
  <si>
    <t>**wskakunin_sekkei4__address</t>
  </si>
  <si>
    <t>cst_wskakunin_sekkei4__address</t>
  </si>
  <si>
    <t>**wskakunin_sekkei4_TEL</t>
  </si>
  <si>
    <t>cst_wskakunin_sekkei4_TEL</t>
  </si>
  <si>
    <t>**wskakunin_sekkei4_DOC</t>
  </si>
  <si>
    <t>cst_wskakunin_sekkei4_DOC</t>
  </si>
  <si>
    <t>（構造設計一級建築士又は設備設計一級建築士である旨の表示をした者）</t>
  </si>
  <si>
    <t>建築士法第20条の２第１項の表示をした者</t>
  </si>
  <si>
    <t>**wskakunin_20kouzou101_NAME</t>
  </si>
  <si>
    <t>cst_wskakunin_20kouzou101_NAME</t>
  </si>
  <si>
    <t>建築士法第20条の２第３項の表示をした者</t>
  </si>
  <si>
    <t>**wskakunin_20kouzou301_NAME</t>
  </si>
  <si>
    <t>cst_wskakunin_20kouzou301_NAME</t>
  </si>
  <si>
    <t>建築士法第20条の３第１項の表示をした者</t>
  </si>
  <si>
    <t>**wskakunin_20setubi101_NAME</t>
  </si>
  <si>
    <t>cst_wskakunin_20setubi101_NAME</t>
  </si>
  <si>
    <t>【ﾛ.資格】設備設計一級建築士交付番号</t>
  </si>
  <si>
    <t>**wskakunin_20setubi102_NAME</t>
  </si>
  <si>
    <t>cst_wskakunin_20setubi102_NAME</t>
  </si>
  <si>
    <t>**wskakunin_20setubi103_NAME</t>
  </si>
  <si>
    <t>cst_wskakunin_20setubi103_NAME</t>
  </si>
  <si>
    <t>建築士法第20条の３第３項の表示をした者</t>
  </si>
  <si>
    <t>**wskakunin_20setubi301_NAME</t>
  </si>
  <si>
    <t>cst_wskakunin_20setubi301_NAME</t>
  </si>
  <si>
    <t>**wskakunin_20setubi302_NAME</t>
  </si>
  <si>
    <t>cst_wskakunin_20setubi302_NAME</t>
  </si>
  <si>
    <t>**wskakunin_20setubi303_NAME</t>
  </si>
  <si>
    <t>cst_wskakunin_20setubi303_NAME</t>
  </si>
  <si>
    <t>**wskakunin_kanri1__sikaku</t>
  </si>
  <si>
    <t>cst_wskakunin_kanri1__sikaku</t>
  </si>
  <si>
    <t>**wskakunin_kanri1_SIKAKU__label</t>
  </si>
  <si>
    <t>cst_wskakunin_kanri1_TOUROKU_KIKAN</t>
  </si>
  <si>
    <t>**wskakunin_kanri1_KENTIKUSI_NO</t>
  </si>
  <si>
    <t>cst_wskakunin_kanri1_KENTIKUSI_NO</t>
  </si>
  <si>
    <t>**wskakunin_kanri1_NAME</t>
  </si>
  <si>
    <t>cst_wskakunin_kanri1_NAME</t>
  </si>
  <si>
    <t>**wskakunin_kanri1_JIMU__sikaku</t>
  </si>
  <si>
    <t>cst_wskakunin_kanri1_JIMU__sikaku</t>
  </si>
  <si>
    <t>**wskakunin_kanri1_JIMU_SIKAKU__label</t>
  </si>
  <si>
    <t>cst_wskakunin_kanri1_JIMU_TOUROKU_KIKAN</t>
  </si>
  <si>
    <t>**wskakunin_kanri1_JIMU_NO</t>
  </si>
  <si>
    <t>cst_wskakunin_kanri1_JIMU_NO</t>
  </si>
  <si>
    <t>**wskakunin_kanri1_JIMU_NAME</t>
  </si>
  <si>
    <t>cst_wskakunin_kanri1_JIMU_NAME</t>
  </si>
  <si>
    <t>**wskakunin_kanri1_ZIP</t>
  </si>
  <si>
    <t>cst_wskakunin_kanri1_ZIP</t>
  </si>
  <si>
    <t>**wskakunin_kanri1__address</t>
  </si>
  <si>
    <t>cst_wskakunin_kanri1__address</t>
  </si>
  <si>
    <t>**wskakunin_kanri1_TEL</t>
  </si>
  <si>
    <t>cst_wskakunin_kanri1_TEL</t>
  </si>
  <si>
    <t>**wskakunin_kanri1_DOC</t>
  </si>
  <si>
    <t>cst_wskakunin_kanri1_DOC</t>
  </si>
  <si>
    <t>**wskakunin_kanri2__sikaku</t>
  </si>
  <si>
    <t>cst_wskakunin_kanri2__sikaku</t>
  </si>
  <si>
    <t>**wskakunin_kanri2_SIKAKU__label</t>
  </si>
  <si>
    <t>cst_wskakunin_kanri2_TOUROKU_KIKAN</t>
  </si>
  <si>
    <t>**wskakunin_kanri2_KENTIKUSI_NO</t>
  </si>
  <si>
    <t>cst_wskakunin_kanri2_KENTIKUSI_NO</t>
  </si>
  <si>
    <t>**wskakunin_kanri2_NAME</t>
  </si>
  <si>
    <t>cst_wskakunin_kanri2_NAME</t>
  </si>
  <si>
    <t>**wskakunin_kanri2_JIMU__sikaku</t>
  </si>
  <si>
    <t>cst_wskakunin_kanri2_JIMU__sikaku</t>
  </si>
  <si>
    <t>**wskakunin_kanri2_JIMU_SIKAKU__label</t>
  </si>
  <si>
    <t>cst_wskakunin_kanri2_JIMU_TOUROKU_KIKAN</t>
  </si>
  <si>
    <t>**wskakunin_kanri2_JIMU_NO</t>
  </si>
  <si>
    <t>cst_wskakunin_kanri2_JIMU_NO</t>
  </si>
  <si>
    <t>**wskakunin_kanri2_JIMU_NAME</t>
  </si>
  <si>
    <t>cst_wskakunin_kanri2_JIMU_NAME</t>
  </si>
  <si>
    <t>**wskakunin_kanri2_ZIP</t>
  </si>
  <si>
    <t>cst_wskakunin_kanri2_ZIP</t>
  </si>
  <si>
    <t>**wskakunin_kanri2__address</t>
  </si>
  <si>
    <t>cst_wskakunin_kanri2__address</t>
  </si>
  <si>
    <t>**wskakunin_kanri2_TEL</t>
  </si>
  <si>
    <t>cst_wskakunin_kanri2_TEL</t>
  </si>
  <si>
    <t>**wskakunin_kanri2_DOC</t>
  </si>
  <si>
    <t>cst_wskakunin_kanri2_DOC</t>
  </si>
  <si>
    <t>**wskakunin_kanri3__sikaku</t>
  </si>
  <si>
    <t>cst_wskakunin_kanri3__sikaku</t>
  </si>
  <si>
    <t>**wskakunin_kanri3_SIKAKU__label</t>
  </si>
  <si>
    <t>cst_wskakunin_kanri3_TOUROKU_KIKAN</t>
  </si>
  <si>
    <t>**wskakunin_kanri3_KENTIKUSI_NO</t>
  </si>
  <si>
    <t>cst_wskakunin_kanri3_KENTIKUSI_NO</t>
  </si>
  <si>
    <t>**wskakunin_kanri3_NAME</t>
  </si>
  <si>
    <t>cst_wskakunin_kanri3_NAME</t>
  </si>
  <si>
    <t>**wskakunin_kanri3_JIMU__sikaku</t>
  </si>
  <si>
    <t>cst_wskakunin_kanri3_JIMU__sikaku</t>
  </si>
  <si>
    <t>**wskakunin_kanri3_JIMU_SIKAKU__label</t>
  </si>
  <si>
    <t>cst_wskakunin_kanri3_JIMU_TOUROKU_KIKAN</t>
  </si>
  <si>
    <t>**wskakunin_kanri3_JIMU_NO</t>
  </si>
  <si>
    <t>cst_wskakunin_kanri3_JIMU_NO</t>
  </si>
  <si>
    <t>**wskakunin_kanri3_JIMU_NAME</t>
  </si>
  <si>
    <t>cst_wskakunin_kanri3_JIMU_NAME</t>
  </si>
  <si>
    <t>**wskakunin_kanri3_ZIP</t>
  </si>
  <si>
    <t>cst_wskakunin_kanri3_ZIP</t>
  </si>
  <si>
    <t>**wskakunin_kanri3__address</t>
  </si>
  <si>
    <t>cst_wskakunin_kanri3__address</t>
  </si>
  <si>
    <t>**wskakunin_kanri3_TEL</t>
  </si>
  <si>
    <t>cst_wskakunin_kanri3_TEL</t>
  </si>
  <si>
    <t>**wskakunin_kanri3_DOC</t>
  </si>
  <si>
    <t>cst_wskakunin_kanri3_DOC</t>
  </si>
  <si>
    <t>**wskakunin_kanri4__sikaku</t>
  </si>
  <si>
    <t>cst_wskakunin_kanri4__sikaku</t>
  </si>
  <si>
    <t>**wskakunin_kanri4_SIKAKU__label</t>
  </si>
  <si>
    <t>cst_wskakunin_kanri4_TOUROKU_KIKAN</t>
  </si>
  <si>
    <t>**wskakunin_kanri4_KENTIKUSI_NO</t>
  </si>
  <si>
    <t>cst_wskakunin_kanri4_KENTIKUSI_NO</t>
  </si>
  <si>
    <t>**wskakunin_kanri4_NAME</t>
  </si>
  <si>
    <t>cst_wskakunin_kanri4_NAME</t>
  </si>
  <si>
    <t>**wskakunin_kanri4_JIMU__sikaku</t>
  </si>
  <si>
    <t>cst_wskakunin_kanri4_JIMU__sikaku</t>
  </si>
  <si>
    <t>**wskakunin_kanri4_JIMU_SIKAKU__label</t>
  </si>
  <si>
    <t>cst_wskakunin_kanri4_JIMU_TOUROKU_KIKAN</t>
  </si>
  <si>
    <t>**wskakunin_kanri4_JIMU_NO</t>
  </si>
  <si>
    <t>cst_wskakunin_kanri4_JIMU_NO</t>
  </si>
  <si>
    <t>**wskakunin_kanri4_JIMU_NAME</t>
  </si>
  <si>
    <t>cst_wskakunin_kanri4_JIMU_NAME</t>
  </si>
  <si>
    <t>**wskakunin_kanri4_ZIP</t>
  </si>
  <si>
    <t>cst_wskakunin_kanri4_ZIP</t>
  </si>
  <si>
    <t>**wskakunin_kanri4__address</t>
  </si>
  <si>
    <t>cst_wskakunin_kanri4__address</t>
  </si>
  <si>
    <t>**wskakunin_kanri4_TEL</t>
  </si>
  <si>
    <t>cst_wskakunin_kanri4_TEL</t>
  </si>
  <si>
    <t>**wskakunin_kanri4_DOC</t>
  </si>
  <si>
    <t>cst_wskakunin_kanri4_DOC</t>
  </si>
  <si>
    <t>**wskakunin_sekou1_NAME</t>
  </si>
  <si>
    <t>cst_wskakunin_sekou1_NAME</t>
  </si>
  <si>
    <t>**wskakunin_sekou1_SEKOU__sikaku</t>
  </si>
  <si>
    <t>cst_wskakunin_sekou1_SEKOU__sikaku</t>
  </si>
  <si>
    <t>**wskakunin_sekou1_JIMU_NAME</t>
  </si>
  <si>
    <t>cst_wskakunin_sekou1_JIMU_NAME</t>
  </si>
  <si>
    <t>**wskakunin_sekou1_ZIP</t>
  </si>
  <si>
    <t>cst_wskakunin_sekou1_ZIP</t>
  </si>
  <si>
    <t>**wskakunin_sekou1__address</t>
  </si>
  <si>
    <t>cst_wskakunin_sekou1__address</t>
  </si>
  <si>
    <t>**wskakunin_sekou1_TEL</t>
  </si>
  <si>
    <t>cst_wskakunin_sekou1_TEL</t>
  </si>
  <si>
    <t>一建設（前方一致で判定）</t>
  </si>
  <si>
    <t>cst_wskakunin_sekou1__hajime</t>
  </si>
  <si>
    <t>※showsheetflagではSEARCH関数は使用不可</t>
  </si>
  <si>
    <t>ケイアイスター</t>
  </si>
  <si>
    <t>cst_wskakunin_sekou1__kistar</t>
  </si>
  <si>
    <t>**wskakunin_BUILD_NAME</t>
  </si>
  <si>
    <t>cst_wskakunin_BUILD_NAME</t>
  </si>
  <si>
    <t>チェック</t>
  </si>
  <si>
    <t>**wskakunin_tekihan01_TEKIHAN_STATE</t>
  </si>
  <si>
    <t>－申請済チェック</t>
  </si>
  <si>
    <t>cst_wskakunin_tekihan01_TEKIHAN_STATE_shinsei</t>
  </si>
  <si>
    <t>**wskakunin_tekihan01_TEKIHAN_KIKAN_NAME</t>
  </si>
  <si>
    <t>cst_wskakunin_tekihan01_TEKIHAN_KIKAN_NAME</t>
  </si>
  <si>
    <t>**wskakunin_tekihan01_TEKIHAN_KIKAN_KEN__ken</t>
  </si>
  <si>
    <t>cst_wskakunin_tekihan01_TEKIHAN_KIKAN_KEN__ken</t>
  </si>
  <si>
    <t>**wskakunin_tekihan01_TEKIHAN_KIKAN_ADDRESS</t>
  </si>
  <si>
    <t>cst_wskakunin_tekihan01_TEKIHAN_KIKAN_ADDRESS</t>
  </si>
  <si>
    <t>cst_wskakunin_tekihan01_TEKIHAN_KIKAN_info</t>
  </si>
  <si>
    <t>**wskakunin_tekihan02_TEKIHAN_KIKAN_NAME</t>
  </si>
  <si>
    <t>cst_wskakunin_tekihan02_TEKIHAN_KIKAN_NAME</t>
  </si>
  <si>
    <t>**wskakunin_tekihan02_TEKIHAN_KIKAN_KEN__ken</t>
  </si>
  <si>
    <t>cst_wskakunin_tekihan02_TEKIHAN_KIKAN_KEN__ken</t>
  </si>
  <si>
    <t>**wskakunin_tekihan02_TEKIHAN_KIKAN_ADDRESS</t>
  </si>
  <si>
    <t>cst_wskakunin_tekihan02_TEKIHAN_KIKAN_ADDRESS</t>
  </si>
  <si>
    <t>cst_wskakunin_tekihan02_TEKIHAN_KIKAN_info</t>
  </si>
  <si>
    <t>**wskakunin_ecotekihan01_TEKIHAN_STATE</t>
  </si>
  <si>
    <t>cst_wskakunin_ecotekihan01_TEKIHAN_STATE_teisyutu</t>
  </si>
  <si>
    <t>cst_wskakunin_ecotekihan01_TEKIHAN_STATE_miteisyutu</t>
  </si>
  <si>
    <t>cst_wskakunin_ecotekihan01_TEKIHAN_STATE_teisyutufuyou</t>
  </si>
  <si>
    <t>**wskakunin_ecotekihan01_TEKIHAN_KIKAN_NAME</t>
  </si>
  <si>
    <t>cst_wskakunin_ecotekihan01_TEKIHAN_KIKAN_NAME</t>
  </si>
  <si>
    <t>**wskakunin_ecotekihan01_TEKIHAN_KIKAN_KEN__ken</t>
  </si>
  <si>
    <t>cst_wskakunin_ecotekihan01_TEKIHAN_KIKAN_KEN__ken</t>
  </si>
  <si>
    <t>**wskakunin_ecotekihan01_TEKIHAN_KIKAN_ADDRESS</t>
  </si>
  <si>
    <t>cst_wskakunin_ecotekihan01_TEKIHAN_KIKAN_ADDRESS</t>
  </si>
  <si>
    <t>cst_wskakunin_ecotekihan01_teisyutu_kikan_info</t>
  </si>
  <si>
    <t>cst_wskakunin_ecotekihan01_miteisyutu_kikan_info</t>
  </si>
  <si>
    <t>**wskakunin_ecotekihan01_FUYOU_CAUSE</t>
  </si>
  <si>
    <t>**wskakunin_p4_1_youto1_YOUTO</t>
  </si>
  <si>
    <t>cst_wskakunin_p4_1_youto1_YOUTO</t>
  </si>
  <si>
    <t>区分</t>
  </si>
  <si>
    <t>**wskakunin_p4_1_youto1_YOUTO_CODE</t>
  </si>
  <si>
    <t>cst_wskakunin_p4_1_youto1_YOUTO_CODE</t>
  </si>
  <si>
    <t>事務所等</t>
  </si>
  <si>
    <t>cst_wskakunin_p4_1_youto1_YOUTO_1</t>
  </si>
  <si>
    <t>物品販売業を営む店舗等</t>
  </si>
  <si>
    <t>cst_wskakunin_p4_1_youto1_YOUTO_2</t>
  </si>
  <si>
    <t>工場、作業場</t>
  </si>
  <si>
    <t>cst_wskakunin_p4_1_youto1_YOUTO_3</t>
  </si>
  <si>
    <t>倉庫</t>
  </si>
  <si>
    <t>cst_wskakunin_p4_1_youto1_YOUTO_4</t>
  </si>
  <si>
    <t>学校</t>
  </si>
  <si>
    <t>cst_wskakunin_p4_1_youto1_YOUTO_5</t>
  </si>
  <si>
    <t>病院、診療所</t>
  </si>
  <si>
    <t>cst_wskakunin_p4_1_youto1_YOUTO_6</t>
  </si>
  <si>
    <t>cst_wskakunin_p4_1_youto1_YOUTO_9</t>
  </si>
  <si>
    <t>**wskakunin_p4_1__kouji</t>
  </si>
  <si>
    <t>cst_wskakunin_p4_1__kouji</t>
  </si>
  <si>
    <t>**wskakunin_p4_1_KAISU_TIKAI_NOZOKU</t>
  </si>
  <si>
    <t>cst_wskakunin_p4_1_KAISU_TIKAI_NOZOKU</t>
  </si>
  <si>
    <t>**wskakunin_p4_1_KAISU_TIKAI</t>
  </si>
  <si>
    <t>cst_wskakunin_p4_1_KAISU_TIKAI</t>
  </si>
  <si>
    <t>**wskakunin_p4_1_KOUZOU1</t>
  </si>
  <si>
    <t>cst_wskakunin_p4_1_KOUZOU1</t>
  </si>
  <si>
    <t>**wskakunin_p4_1_KOUZOU2</t>
  </si>
  <si>
    <t>cst_wskakunin_p4_1_KOUZOU2</t>
  </si>
  <si>
    <t>**wskakunin_p4_1_TAKASA_MAX</t>
  </si>
  <si>
    <t>cst_wskakunin_p4_1_TAKASA_MAX</t>
  </si>
  <si>
    <t>**wskakunin_p4_1_TAKASA_KEN_MAX</t>
  </si>
  <si>
    <t>cst_wskakunin_p4_1_TAKASA_KEN_MAX</t>
  </si>
  <si>
    <t>1.地名地番</t>
  </si>
  <si>
    <t>**wskakunin_BUILD__address</t>
  </si>
  <si>
    <t>cst_wskakunin_BUILD__address</t>
  </si>
  <si>
    <t>**wskakunin_BUILD_KEN__ken</t>
  </si>
  <si>
    <t>cst_wskakunin_BUILD_KEN__ken</t>
  </si>
  <si>
    <t>**wskakunin_BUILD_JYUKYO_ADDRESS</t>
  </si>
  <si>
    <t>cst_wskakunin_BUILD_JYUKYO_ADDRESS</t>
  </si>
  <si>
    <t>3.都市計画区域</t>
  </si>
  <si>
    <t>**wskakunin_KUIKI_TOSI</t>
  </si>
  <si>
    <t>cst_wskakunin_KUIKI_TOSI</t>
  </si>
  <si>
    <t>**wskakunin__kuiki</t>
  </si>
  <si>
    <t>cst_wskakunin__kuiki</t>
  </si>
  <si>
    <t>**wskakunin_KUIKI_SIGAIKA</t>
  </si>
  <si>
    <t>cst_wskakunin_KUIKI_SIGAIKA</t>
  </si>
  <si>
    <t>**wskakunin__tosi_kuiki</t>
  </si>
  <si>
    <t>cst_wskakunin__tosi_kuiki</t>
  </si>
  <si>
    <t>**wskakunin_KUIKI_TYOSEI</t>
  </si>
  <si>
    <t>cst_wskakunin_KUIKI_TYOSEI</t>
  </si>
  <si>
    <t>**wskakunin_KUIKI_HISETTEI</t>
  </si>
  <si>
    <t>cst_wskakunin_KUIKI_HISETTEI</t>
  </si>
  <si>
    <t>**wskakunin_KUIKI_JYUN_TOSHI</t>
  </si>
  <si>
    <t>cst_wskakunin_KUIKI_JYUN_TOSHI</t>
  </si>
  <si>
    <t>**wskakunin_KUIKI_KUIKIGAI</t>
  </si>
  <si>
    <t>cst_wskakunin_KUIKI_KUIKIGAI</t>
  </si>
  <si>
    <t>**wskakunin__bouka</t>
  </si>
  <si>
    <t>cst_wskakunin__bouka</t>
  </si>
  <si>
    <t>**wskakunin_BOUKA_BOUKA</t>
  </si>
  <si>
    <t>cst_wskakunin_BOUKA_BOUKA</t>
  </si>
  <si>
    <t>**wskakunin_BOUKA_JYUN_BOUKA</t>
  </si>
  <si>
    <t>cst_wskakunin_BOUKA_JYUN_BOUKA</t>
  </si>
  <si>
    <t>**wskakunin_BOUKA_NASI</t>
  </si>
  <si>
    <t>cst_wskakunin_BOUKA_NASI</t>
  </si>
  <si>
    <t>**wskakunin_BOUKA_22JYO</t>
  </si>
  <si>
    <t>cst_wskakunin_BOUKA_22JYO</t>
  </si>
  <si>
    <t>**wskakunin_SONOTA_KUIKI</t>
  </si>
  <si>
    <t>cst_wskakunin_wskakunin_SONOTA_KUIKI</t>
  </si>
  <si>
    <t>**wskakunin_DOURO_FUKUIN</t>
  </si>
  <si>
    <t>cst_wskakunin_DOURO_FUKUIN</t>
  </si>
  <si>
    <t>**wskakunin_DOURO_NAGASA</t>
  </si>
  <si>
    <t>cst_wskakunin_DOURO_NAGASA</t>
  </si>
  <si>
    <t>（1）A</t>
  </si>
  <si>
    <t>**wskakunin_SHIKITI_MENSEKI_1A</t>
  </si>
  <si>
    <t>cst_wskakunin_SHIKITI_MENSEKI_1A</t>
  </si>
  <si>
    <t>（1）B</t>
  </si>
  <si>
    <t>**wskakunin_SHIKITI_MENSEKI_1B</t>
  </si>
  <si>
    <t>cst_wskakunin_SHIKITI_MENSEKI_1B</t>
  </si>
  <si>
    <t>（1）C</t>
  </si>
  <si>
    <t>**wskakunin_SHIKITI_MENSEKI_1C</t>
  </si>
  <si>
    <t>cst_wskakunin_SHIKITI_MENSEKI_1C</t>
  </si>
  <si>
    <t>（1）D</t>
  </si>
  <si>
    <t>**wskakunin_SHIKITI_MENSEKI_1D</t>
  </si>
  <si>
    <t>cst_wskakunin_SHIKITI_MENSEKI_1D</t>
  </si>
  <si>
    <t>（2）A</t>
  </si>
  <si>
    <t>**wskakunin_SHIKITI_MENSEKI_2A</t>
  </si>
  <si>
    <t>cst_wskakunin_SHIKITI_MENSEKI_2A</t>
  </si>
  <si>
    <t>（2）B</t>
  </si>
  <si>
    <t>**wskakunin_SHIKITI_MENSEKI_2B</t>
  </si>
  <si>
    <t>cst_wskakunin_SHIKITI_MENSEKI_2B</t>
  </si>
  <si>
    <t>（2）C</t>
  </si>
  <si>
    <t>**wskakunin_SHIKITI_MENSEKI_2C</t>
  </si>
  <si>
    <t>cst_wskakunin_SHIKITI_MENSEKI_2C</t>
  </si>
  <si>
    <t>（2）D</t>
  </si>
  <si>
    <t>**wskakunin_SHIKITI_MENSEKI_2D</t>
  </si>
  <si>
    <t>cst_wskakunin_SHIKITI_MENSEKI_2D</t>
  </si>
  <si>
    <t>A</t>
  </si>
  <si>
    <t>**wskakunin_YOUTO_TIIKI_A</t>
  </si>
  <si>
    <t>cst_wskakunin_YOUTO_TIIKI_A</t>
  </si>
  <si>
    <t>B</t>
  </si>
  <si>
    <t>**wskakunin_YOUTO_TIIKI_B</t>
  </si>
  <si>
    <t>cst_wskakunin_YOUTO_TIIKI_B</t>
  </si>
  <si>
    <t>C</t>
  </si>
  <si>
    <t>**wskakunin_YOUTO_TIIKI_C</t>
  </si>
  <si>
    <t>cst_wskakunin_YOUTO_TIIKI_C</t>
  </si>
  <si>
    <t>D</t>
  </si>
  <si>
    <t>**wskakunin_YOUTO_TIIKI_D</t>
  </si>
  <si>
    <t>cst_wskakunin_YOUTO_TIIKI_D</t>
  </si>
  <si>
    <t>**wskakunin_YOUSEKI_RITU_A</t>
  </si>
  <si>
    <t>cst_wskakunin_YOUSEKI_RITU_A</t>
  </si>
  <si>
    <t>**wskakunin_YOUSEKI_RITU_B</t>
  </si>
  <si>
    <t>cst_wskakunin_YOUSEKI_RITU_B</t>
  </si>
  <si>
    <t>**wskakunin_YOUSEKI_RITU_C</t>
  </si>
  <si>
    <t>cst_wskakunin_YOUSEKI_RITU_C</t>
  </si>
  <si>
    <t>**wskakunin_YOUSEKI_RITU_D</t>
  </si>
  <si>
    <t>cst_wskakunin_YOUSEKI_RITU_D</t>
  </si>
  <si>
    <t>**wskakunin_KENPEI_RITU_A</t>
  </si>
  <si>
    <t>cst_wskakunin_KENPEI_RITU_A</t>
  </si>
  <si>
    <t>**wskakunin_KENPEI_RITU_B</t>
  </si>
  <si>
    <t>cst_wskakunin_KENPEI_RITU_B</t>
  </si>
  <si>
    <t>**wskakunin_KENPEI_RITU_C</t>
  </si>
  <si>
    <t>cst_wskakunin_KENPEI_RITU_C</t>
  </si>
  <si>
    <t>**wskakunin_KENPEI_RITU_D</t>
  </si>
  <si>
    <t>cst_wskakunin_KENPEI_RITU_D</t>
  </si>
  <si>
    <t>（1）</t>
  </si>
  <si>
    <t>**wskakunin_SHIKITI_MENSEKI_1_TOTAL</t>
  </si>
  <si>
    <t>cst_wskakunin_SHIKITI_MENSEKI_1_TOTAL</t>
  </si>
  <si>
    <t>（2）</t>
  </si>
  <si>
    <t>**wskakunin_SHIKITI_MENSEKI_2_TOTAL</t>
  </si>
  <si>
    <t>cst_wskakunin_SHIKITI_MENSEKI_2_TOTAL</t>
  </si>
  <si>
    <t>延べ面積を敷地面積で除した数値</t>
  </si>
  <si>
    <t>**wskakunin_LIMIT_YOUSEKI_RITU</t>
  </si>
  <si>
    <t>cst_wskakunin_LIMIT_YOUSEKI_RITU</t>
  </si>
  <si>
    <t>建築面積を敷地面積で除した数値</t>
  </si>
  <si>
    <t>**wskakunin_LIMIT_KENPEI_RITU</t>
  </si>
  <si>
    <t>cst_wskakunin_LIMIT_KENPEI_RITU</t>
  </si>
  <si>
    <t>**wskakunin_SHIKITI_MENSEKI_BIKOU</t>
  </si>
  <si>
    <t>cst_wskakunin_SHIKITI_MENSEKI_BIKOU</t>
  </si>
  <si>
    <t>CODE</t>
  </si>
  <si>
    <t>**wskakunin_YOUTO_CODE</t>
  </si>
  <si>
    <t>cst_wskakunin_YOUTO_CODE</t>
  </si>
  <si>
    <t>**wskakunin_YOUTO</t>
  </si>
  <si>
    <t>cst_wskakunin_YOUTO</t>
  </si>
  <si>
    <t>**wskakunin__kouji</t>
  </si>
  <si>
    <t>cst_wskakunin__kouji</t>
  </si>
  <si>
    <t>**wskakunin_KOUJI_SINTIKU</t>
  </si>
  <si>
    <t>**wskakunin_KOUJI_ZOUTIKU</t>
  </si>
  <si>
    <t>**wskakunin_KOUJI_KAITIKU</t>
  </si>
  <si>
    <t>**wskakunin_KOUJI_ITEN</t>
  </si>
  <si>
    <t>**wskakunin_KOUJI_YOUTOHENKOU</t>
  </si>
  <si>
    <t>大規模の修繕</t>
  </si>
  <si>
    <t>**wskakunin_KOUJI_DAI_SYUUZEN</t>
  </si>
  <si>
    <t>大規模の模様替</t>
  </si>
  <si>
    <t>**wskakunin_KOUJI_DAI_MOYOUGAE</t>
  </si>
  <si>
    <t>建築設備の設置</t>
  </si>
  <si>
    <t>**wskakuninKOUJI_SETUBI</t>
  </si>
  <si>
    <t>申請部分</t>
  </si>
  <si>
    <t>**wskakunin_KENTIKU_MENSEKI_SHINSEI</t>
  </si>
  <si>
    <t>cst_wskakunin_KENTIKU_MENSEKI_SHINSEI</t>
  </si>
  <si>
    <t>**wskakunin_KENTIKU_MENSEKI_IGAI</t>
  </si>
  <si>
    <t>cst_wskakunin_KENTIKU_MENSEKI_IGAI</t>
  </si>
  <si>
    <t>**wskakunin_KENTIKU_MENSEKI_TOTAL</t>
  </si>
  <si>
    <t>cst_wskakunin_KENTIKU_MENSEKI_TOTAL</t>
  </si>
  <si>
    <t>**wskakunin_KENPEI_RITU</t>
  </si>
  <si>
    <t>cst_wskakunin_KENPEI_RITU</t>
  </si>
  <si>
    <t>**wskakunin_NOBE_MENSEKI_BUILD_SHINSEI</t>
  </si>
  <si>
    <t>cst_wskakunin_NOBE_MENSEKI_BUILD_SHINSEI</t>
  </si>
  <si>
    <t>**wskakunin_NOBE_MENSEKI_BUILD_IGAI</t>
  </si>
  <si>
    <t>cst_wskakunin_NOBE_MENSEKI_BUILD_IGAI</t>
  </si>
  <si>
    <t>**wskakunin_NOBE_MENSEKI_BUILD_TOTAL</t>
  </si>
  <si>
    <t>cst_wskakunin_NOBE_MENSEKI_BUILD_TOTAL</t>
  </si>
  <si>
    <t>**wskakunin_NOBE_MENSEKI_TIKAI_SHINSEI</t>
  </si>
  <si>
    <t>cst_wskakunin_NOBE_MENSEKI_TIKAI_SHINSEI</t>
  </si>
  <si>
    <t>**wskakunin_NOBE_MENSEKI_TIKAI_IGAI</t>
  </si>
  <si>
    <t>cst_wskakunin_NOBE_MENSEKI_TIKAI_IGAI</t>
  </si>
  <si>
    <t>**wskakunin_NOBE_MENSEKI_TIKAI_TOTAL</t>
  </si>
  <si>
    <t>cst_wskakunin_NOBE_MENSEKI_TIKAI_TOTAL</t>
  </si>
  <si>
    <t>**wskakunin_NOBE_MENSEKI_SYOUKOURO_SHINSEI</t>
  </si>
  <si>
    <t>cst_wskakunin_NOBE_MENSEKI_SYOUKOURO_SHINSEI</t>
  </si>
  <si>
    <t>**wskakunin_NOBE_MENSEKI_SYOUKOURO_IGAI</t>
  </si>
  <si>
    <t>cst_wskakunin_NOBE_MENSEKI_SYOUKOURO_IGAI</t>
  </si>
  <si>
    <t>**wskakunin_NOBE_MENSEKI_SYOUKOURO_TOTAL</t>
  </si>
  <si>
    <t>cst_wskakunin_NOBE_MENSEKI_SYOUKOURO_TOTAL</t>
  </si>
  <si>
    <t>**wskakunin_NOBE_MENSEKI_KYOYOU_SHINSEI</t>
  </si>
  <si>
    <t>cst_wskakunin_NOBE_MENSEKI_KYOYOU_SHINSEI</t>
  </si>
  <si>
    <t>**wskakunin_NOBE_MENSEKI_KYOYOU_IGAI</t>
  </si>
  <si>
    <t>cst_wskakunin_NOBE_MENSEKI_KYOYOU_IGAI</t>
  </si>
  <si>
    <t>**wskakunin_NOBE_MENSEKI_KYOYOU_TOTAL</t>
  </si>
  <si>
    <t>cst_wskakunin_NOBE_MENSEKI_KYOYOU_TOTAL</t>
  </si>
  <si>
    <t>**wskakunin_NOBE_MENSEKI_SYAKO_SHINSEI</t>
  </si>
  <si>
    <t>cst_wskakunin_NOBE_MENSEKI_SYAKO_SHINSEI</t>
  </si>
  <si>
    <t>**wskakunin_NOBE_MENSEKI_SYAKO_IGAI</t>
  </si>
  <si>
    <t>cst_wskakunin_NOBE_MENSEKI_SYAKO_IGAI</t>
  </si>
  <si>
    <t>**wskakunin_NOBE_MENSEKI_SYAKO_TOTAL</t>
  </si>
  <si>
    <t>cst_wskakunin_NOBE_MENSEKI_SYAKO_TOTAL</t>
  </si>
  <si>
    <t>**wskakunin_NOBE_MENSEKI_BITIKUSOUKO_SHINSEI</t>
  </si>
  <si>
    <t>cst_wskakunin_NOBE_MENSEKI_BITIKUSOUKO_SHINSEI</t>
  </si>
  <si>
    <t>**wskakunin_NOBE_MENSEKI_BITIKUSOUKO_IGAI</t>
  </si>
  <si>
    <t>cst_wskakunin_NOBE_MENSEKI_BITIKUSOUKO_IGAI</t>
  </si>
  <si>
    <t>**wskakunin_NOBE_MENSEKI_BITIKUSOUKO_TOTAL</t>
  </si>
  <si>
    <t>cst_wskakunin_NOBE_MENSEKI_BITIKUSOUKO_TOTAL</t>
  </si>
  <si>
    <t>**wskakunin_NOBE_MENSEKI_TIKUDENTI_SHINSEI</t>
  </si>
  <si>
    <t>cst_wskakunin_NOBE_MENSEKI_TIKUDENTI_SHINSEI</t>
  </si>
  <si>
    <t>**wskakunin_NOBE_MENSEKI_TIKUDENTI_IGAI</t>
  </si>
  <si>
    <t>cst_wskakunin_NOBE_MENSEKI_TIKUDENTI_IGAI</t>
  </si>
  <si>
    <t>**wskakunin_NOBE_MENSEKI_TIKUDENTI_TOTAL</t>
  </si>
  <si>
    <t>cst_wskakunin_NOBE_MENSEKI_TIKUDENTI_TOTAL</t>
  </si>
  <si>
    <t>**wskakunin_NOBE_MENSEKI_JIKAHATUDEN_SHINSEI</t>
  </si>
  <si>
    <t>cst_wskakunin_NOBE_MENSEKI_JIKAHATUDEN_SHINSEI</t>
  </si>
  <si>
    <t>**wskakunin_NOBE_MENSEKI_JIKAHATUDEN_IGAI</t>
  </si>
  <si>
    <t>cst_wskakunin_NOBE_MENSEKI_JIKAHATUDEN_IGAI</t>
  </si>
  <si>
    <t>**wskakunin_NOBE_MENSEKI_JIKAHATUDEN_TOTAL</t>
  </si>
  <si>
    <t>cst_wskakunin_NOBE_MENSEKI_JIKAHATUDEN_TOTAL</t>
  </si>
  <si>
    <t>**wskakunin_NOBE_MENSEKI_CHOSUISOU_SHINSEI</t>
  </si>
  <si>
    <t>cst_wskakunin_NOBE_MENSEKI_CHOSUISOU_SHINSEI</t>
  </si>
  <si>
    <t>**wskakunin_NOBE_MENSEKI_CHOSUISOU_IGAI</t>
  </si>
  <si>
    <t>cst_wskakunin_NOBE_MENSEKI_CHOSUISOU_IGAI</t>
  </si>
  <si>
    <t>**wskakunin_NOBE_MENSEKI_CHOSUISOU_TOTAL</t>
  </si>
  <si>
    <t>cst_wskakunin_NOBE_MENSEKI_CHOSUISOU_TOTAL</t>
  </si>
  <si>
    <t>**wskakunin_NOBE_MENSEKI_JYUTAKU_SHINSEI</t>
  </si>
  <si>
    <t>cst_wskakunin_NOBE_MENSEKI_JYUTAKU_SHINSEI</t>
  </si>
  <si>
    <t>**wskakunin_NOBE_MENSEKI_JYUTAKU_IGAI</t>
  </si>
  <si>
    <t>cst_wskakunin_NOBE_MENSEKI_JYUTAKU_IGAI</t>
  </si>
  <si>
    <t>**wskakunin_NOBE_MENSEKI_JYUTAKU_TOTAL</t>
  </si>
  <si>
    <t>cst_wskakunin_NOBE_MENSEKI_JYUTAKU_TOTAL</t>
  </si>
  <si>
    <t>**wskakunin_NOBE_MENSEKI_ROUJIN_SHINSEI</t>
  </si>
  <si>
    <t>cst_wskakunin_NOBE_MENSEKI_ROUJIN_SHINSEI</t>
  </si>
  <si>
    <t>**wskakunin_NOBE_MENSEKI_ROUJIN_IGAI</t>
  </si>
  <si>
    <t>cst_wskakunin_NOBE_MENSEKI_ROUJIN_IGAI</t>
  </si>
  <si>
    <t>**wskakunin_NOBE_MENSEKI_ROUJIN_TOTAL</t>
  </si>
  <si>
    <t>cst_wskakunin_NOBE_MENSEKI_ROUJIN_TOTAL</t>
  </si>
  <si>
    <t>**wskakunin_NOBE_MENSEKI</t>
  </si>
  <si>
    <t>cst_wskakunin_NOBE_MENSEKI</t>
  </si>
  <si>
    <t>**wskakunin_YOUSEKI_RITU</t>
  </si>
  <si>
    <t>cst_wskakunin_YOUSEKI_RITU</t>
  </si>
  <si>
    <t>申請に係る建築物の数</t>
  </si>
  <si>
    <t>**wskakunin_BUILD_SHINSEI_COUNT</t>
  </si>
  <si>
    <t>cst_wskakunin_BUILD_SHINSEI_COUNT</t>
  </si>
  <si>
    <t>同一敷地内の他の建築物の数</t>
  </si>
  <si>
    <t>**wskakunin_BUILD_SONOTA_COUNT</t>
  </si>
  <si>
    <t>cst_wskakunin_BUILD_SONOTA_COUNT</t>
  </si>
  <si>
    <t>申請に係る建築物</t>
  </si>
  <si>
    <t>**wskakunin_TAKASA_MAX_SHINSEI</t>
  </si>
  <si>
    <t>cst_wskakunin_TAKASA_MAX_SHINSEI</t>
  </si>
  <si>
    <t>**wskakunin_TAKASA_MAX_SONOTA</t>
  </si>
  <si>
    <t>cst_wskakunin_TAKASA_MAX_SONOTA</t>
  </si>
  <si>
    <t>**wskakunin_KAISU_TIJYOU_SHINSEI</t>
  </si>
  <si>
    <t>cst_wskakunin_KAISU_TIJYOU_SHINSEI</t>
  </si>
  <si>
    <t>**wskakunin_KAISU_TIJYOU_SONOTA</t>
  </si>
  <si>
    <t>cst_wskakunin_KAISU_TIJYOU_SONOTA</t>
  </si>
  <si>
    <t>**wskakunin_KAISU_TIKA_SHINSEI__zero</t>
  </si>
  <si>
    <t>cst_wskakunin_KAISU_TIKA_SHINSEI__zero</t>
  </si>
  <si>
    <t>**wskakunin_KAISU_TIKA_SONOTA</t>
  </si>
  <si>
    <t>cst_wskakunin_KAISU_TIKA_SONOTA</t>
  </si>
  <si>
    <t>**wskakunin_KOUZOU1</t>
  </si>
  <si>
    <t>cst_wskakunin_KOUZOU1</t>
  </si>
  <si>
    <t>**wskakunin_KOUZOU2</t>
  </si>
  <si>
    <t>cst_wskakunin_KOUZOU2</t>
  </si>
  <si>
    <t>**wskakunin_TOKUREI_TAKASA</t>
  </si>
  <si>
    <t>cst_wskakunin_TOKUREI_TAKASA</t>
  </si>
  <si>
    <t>cst_wskakunin_TOKUREI_TAKASA_box_off</t>
  </si>
  <si>
    <t>道路高さ制限不適用</t>
  </si>
  <si>
    <t>**wskakunin_TOKUREI_TAKASA_DOURO</t>
  </si>
  <si>
    <t>cst_wskakunin_TOKUREI_TAKASA_DOURO</t>
  </si>
  <si>
    <t>隣地高さ制限不適用</t>
  </si>
  <si>
    <t>**wskakunin_TOKUREI_TAKASA_RINTI</t>
  </si>
  <si>
    <t>cst_wskakunin_TOKUREI_TAKASA_RINTI</t>
  </si>
  <si>
    <t>北側高さ制限不適用</t>
  </si>
  <si>
    <t>**wskakunin_TOKUREI_TAKASA_KITA</t>
  </si>
  <si>
    <t>cst_wskakunin_TOKUREI_TAKASA_KITA</t>
  </si>
  <si>
    <t>15.工事着手予定年月日</t>
  </si>
  <si>
    <t>**wskakunin_KOUJI_TYAKUSYU_YOTEI_DATE</t>
  </si>
  <si>
    <t>cst_wskakunin_KOUJI_TYAKUSYU_YOTEI_DATE</t>
  </si>
  <si>
    <t>16.工事完了予定年月日</t>
  </si>
  <si>
    <t>**wskakunin_KOUJI_KANRYOU_YOTEI_DATE</t>
  </si>
  <si>
    <t>cst_wskakunin_KOUJI_KANRYOU_YOTEI_DATE</t>
  </si>
  <si>
    <t>17.特定工程工事終了予定年月日</t>
  </si>
  <si>
    <t>1.</t>
  </si>
  <si>
    <t>**wskakunin_koutei01_KOUTEI_KAISUU</t>
  </si>
  <si>
    <t>cst_wskakunin_koutei01_KOUTEI_KAISUU</t>
  </si>
  <si>
    <t>**wskakunin_koutei01_KOUTEI_DATE</t>
  </si>
  <si>
    <t>cst_wskakunin_koutei01_KOUTEI_DATE</t>
  </si>
  <si>
    <t>**wskakunin_koutei01_KOUTEI_TEXT</t>
  </si>
  <si>
    <t>cst_wskakunin_koutei01_KOUTEI_TEXT</t>
  </si>
  <si>
    <t>2.</t>
  </si>
  <si>
    <t>**wskakunin_koutei02_KOUTEI_KAISUU</t>
  </si>
  <si>
    <t>**wskakunin_koutei02_KOUTEI_DATE</t>
  </si>
  <si>
    <t>**wskakunin_koutei02_KOUTEI_TEXT</t>
  </si>
  <si>
    <t>3.</t>
  </si>
  <si>
    <t>**wskakunin_koutei03_KOUTEI_KAISUU</t>
  </si>
  <si>
    <t>cst_wskakunin_koutei03_KOUTEI_KAISUU</t>
  </si>
  <si>
    <t>**wskakunin_koutei03_KOUTEI_DATE</t>
  </si>
  <si>
    <t>cst_wskakunin_koutei03_KOUTEI_DATE</t>
  </si>
  <si>
    <t>**wskakunin_koutei03_KOUTEI_TEXT</t>
  </si>
  <si>
    <t>cst_wskakunin_koutei03_KOUTEI_TEXT</t>
  </si>
  <si>
    <t>18.その他必要な事項</t>
  </si>
  <si>
    <t>**wskakunin_P3_SONOTA</t>
  </si>
  <si>
    <t>cst_wskakunin_P3_SONOTA</t>
  </si>
  <si>
    <t>**wskakunin_P3_BIKOU</t>
  </si>
  <si>
    <t>cst_wskakunin_P3_BIKOU</t>
  </si>
  <si>
    <t>中間検査申請</t>
  </si>
  <si>
    <t>完了検査申請</t>
  </si>
  <si>
    <t>申請書種別</t>
  </si>
  <si>
    <t>1=建築物、
2=昇降機、3=建築設備、
4=工作物(88-1)、5=工作物(88-2)</t>
  </si>
  <si>
    <t>申請対象</t>
  </si>
  <si>
    <t>申請書セット種別</t>
  </si>
  <si>
    <t>0=不明な申請、100=基準法、200=適合証明、
300=性能評価</t>
  </si>
  <si>
    <t>*</t>
  </si>
  <si>
    <t>昇降機</t>
  </si>
  <si>
    <t>建築設備</t>
  </si>
  <si>
    <t>工作物(88-1)</t>
  </si>
  <si>
    <t>工作物(88-2)</t>
  </si>
  <si>
    <t>cls_TARGET_KIND_erea</t>
  </si>
  <si>
    <t>cls_TARGET_KIND_base_point</t>
  </si>
  <si>
    <t>cst_DATA</t>
  </si>
  <si>
    <t>計画変更</t>
  </si>
  <si>
    <t>中間検査</t>
  </si>
  <si>
    <t>完了検査</t>
  </si>
  <si>
    <t>その他申請</t>
  </si>
  <si>
    <t>確認申請</t>
  </si>
  <si>
    <t>cls_JOB_KIND_erea</t>
  </si>
  <si>
    <t>cls_JOB_KIND_base_point</t>
  </si>
  <si>
    <t>＜基準法＞
101=確認申請、102=計画変更、103=中間検査、104=完了検査
＜その他申請＞
999=その他申請</t>
  </si>
  <si>
    <t>cst_wsjob_JOB_SET_KIND</t>
  </si>
  <si>
    <t>**wsjob_JOB_SET_KIND</t>
  </si>
  <si>
    <t>cls_JOB_SET_KIND_erea</t>
  </si>
  <si>
    <t>cls_JOB_SET_KIND_base_point</t>
  </si>
  <si>
    <t>不明な申請</t>
  </si>
  <si>
    <t>基準法</t>
  </si>
  <si>
    <t>適合証明</t>
  </si>
  <si>
    <t>性能評価</t>
  </si>
  <si>
    <t>交付日</t>
  </si>
  <si>
    <t>**wskakunin_kyoka##_****</t>
  </si>
  <si>
    <t>根拠となる法令</t>
  </si>
  <si>
    <t>根拠となる法令の条項</t>
  </si>
  <si>
    <t>許可・認定等の番号</t>
  </si>
  <si>
    <t>認可・認定等を受けた日付</t>
  </si>
  <si>
    <t>**wskakunin_kyoka01_JOUKOU</t>
  </si>
  <si>
    <t>**wskakunin_kyoka01_HOUREI</t>
  </si>
  <si>
    <t>**wskakunin_kyoka01_KYOKA_NO</t>
  </si>
  <si>
    <t>**wskakunin_kyoka01_KYOKA_DATE</t>
  </si>
  <si>
    <t>**wskakunin_kyoka01_BIKOU</t>
  </si>
  <si>
    <t>**wskakunin_kyoka02_HOUREI</t>
  </si>
  <si>
    <t>**wskakunin_kyoka02_JOUKOU</t>
  </si>
  <si>
    <t>**wskakunin_kyoka02_KYOKA_NO</t>
  </si>
  <si>
    <t>**wskakunin_kyoka02_KYOKA_DATE</t>
  </si>
  <si>
    <t>**wskakunin_kyoka02_BIKOU</t>
  </si>
  <si>
    <t>**wskakunin_kyoka03_HOUREI</t>
  </si>
  <si>
    <t>**wskakunin_kyoka03_JOUKOU</t>
  </si>
  <si>
    <t>**wskakunin_kyoka03_KYOKA_NO</t>
  </si>
  <si>
    <t>**wskakunin_kyoka03_KYOKA_DATE</t>
  </si>
  <si>
    <t>**wskakunin_kyoka03_BIKOU</t>
  </si>
  <si>
    <t>一括出力</t>
  </si>
  <si>
    <t>許可01一括出力</t>
  </si>
  <si>
    <t>許可03一括出力</t>
  </si>
  <si>
    <t>許可02一括出力</t>
  </si>
  <si>
    <t>cst_wskakunin_kyoka01_HOUREI</t>
  </si>
  <si>
    <t>cst_wskakunin_kyoka02_HOUREI</t>
  </si>
  <si>
    <t>cst_wskakunin_kyoka03_HOUREI</t>
  </si>
  <si>
    <t>cst_wskakunin_kyoka_HOUREI_all</t>
  </si>
  <si>
    <t>現在、３行対応。</t>
  </si>
  <si>
    <t>**wskakunin_TOKUREI_1</t>
  </si>
  <si>
    <t>**wskakunin_TOKUREI_2</t>
  </si>
  <si>
    <t>**wskakunin_TOKUREI_3</t>
  </si>
  <si>
    <t>**wskakunin_TOKUREI_4</t>
  </si>
  <si>
    <t>**wskakunin_KENTIKU_NINSYO_NO</t>
  </si>
  <si>
    <t>**wskakunin_BUILD_ADDRESS</t>
  </si>
  <si>
    <t>cst_wskakunin_BUILD_ADDRESS</t>
  </si>
  <si>
    <t>-都道府県</t>
  </si>
  <si>
    <t>-住所</t>
  </si>
  <si>
    <t>**wskakunin_BUILD_JYUKYO__address</t>
  </si>
  <si>
    <t>**wskakunin_BUILD_JYUKYO_KEN__ken</t>
  </si>
  <si>
    <t>cst_wskakunin_BUILD_JYUKYO__address</t>
  </si>
  <si>
    <t>cst_wskakunin_BUILD_JYUKYO_KEN__ken</t>
  </si>
  <si>
    <t>建築物全体</t>
  </si>
  <si>
    <t>地階の住宅</t>
  </si>
  <si>
    <t>エレベーター</t>
  </si>
  <si>
    <t>共同住宅の共用</t>
  </si>
  <si>
    <t>自動車車庫等の部分</t>
  </si>
  <si>
    <t>備蓄倉庫の部分</t>
  </si>
  <si>
    <t>蓄電池の設置部分</t>
  </si>
  <si>
    <t>自家発電設備</t>
  </si>
  <si>
    <t>貯水槽の設置部分</t>
  </si>
  <si>
    <t>住宅の部分</t>
  </si>
  <si>
    <t>老人ホーム</t>
  </si>
  <si>
    <t>延べ面積</t>
  </si>
  <si>
    <t>**wskakunin_TOKUTEI_KOUTEI</t>
  </si>
  <si>
    <t>**wskakunin_TOKUTEI_KOUJI_KANRYOU_DATE</t>
  </si>
  <si>
    <t>**wskakunin_KENSA_YUKA_MENSEKI</t>
  </si>
  <si>
    <t>**wskakunin_koutei_izen01_KOUTEI_KAISUU</t>
  </si>
  <si>
    <t>**wskakunin_koutei_izen01_KOUTEI_TEXT</t>
  </si>
  <si>
    <t>**wskakunin_koutei_izen01_INTER_ISSUE_NAME</t>
  </si>
  <si>
    <t>**wskakunin_koutei_izen01_INTER_ISSUE_NO</t>
  </si>
  <si>
    <t>**wskakunin_koutei_izen01_INTER_ISSUE_DATE</t>
  </si>
  <si>
    <t>**wskakunin_koutei_izen02_KOUTEI_KAISUU</t>
  </si>
  <si>
    <t>**wskakunin_koutei_izen02_KOUTEI_TEXT</t>
  </si>
  <si>
    <t>**wskakunin_koutei_izen02_INTER_ISSUE_NAME</t>
  </si>
  <si>
    <t>**wskakunin_koutei_izen02_INTER_ISSUE_NO</t>
  </si>
  <si>
    <t>**wskakunin_koutei_izen02_INTER_ISSUE_DATE</t>
  </si>
  <si>
    <t>**wskakunin_koutei_ikou01_KOUTEI_KAISUU</t>
  </si>
  <si>
    <t>**wskakunin_koutei_ikou01_KOUTEI_TEXT</t>
  </si>
  <si>
    <t>**wskakunin_koutei_ikou01_KOUTEI_DATE</t>
  </si>
  <si>
    <t>**wskakunin_koutei_ikou02_KOUTEI_KAISUU</t>
  </si>
  <si>
    <t>**wskakunin_koutei_ikou02_KOUTEI_TEXT</t>
  </si>
  <si>
    <t>**wskakunin_koutei_ikou02_KOUTEI_DATE</t>
  </si>
  <si>
    <t>**wskakunin_sekkei1_TOUROKU_KIKAN__label</t>
  </si>
  <si>
    <t>**wskakunin_sekkei1_JIMU_TOUROKU_KIKAN__label</t>
  </si>
  <si>
    <t>**wskakunin_sekkei2_TOUROKU_KIKAN__label</t>
  </si>
  <si>
    <t>**wskakunin_sekkei2_JIMU_TOUROKU_KIKAN__label</t>
  </si>
  <si>
    <t>**wskakunin_sekkei3_TOUROKU_KIKAN__label</t>
  </si>
  <si>
    <t>**wskakunin_sekkei3_JIMU_TOUROKU_KIKAN__label</t>
  </si>
  <si>
    <t>**wskakunin_sekkei4_TOUROKU_KIKAN__label</t>
  </si>
  <si>
    <t>**wskakunin_sekkei4_JIMU_TOUROKU_KIKAN__label</t>
  </si>
  <si>
    <t>**wskakunin_kanri1_TOUROKU_KIKAN__label</t>
  </si>
  <si>
    <t>**wskakunin_kanri1_JIMU_TOUROKU_KIKAN__label</t>
  </si>
  <si>
    <t>**wskakunin_kanri2_TOUROKU_KIKAN__label</t>
  </si>
  <si>
    <t>**wskakunin_kanri2_JIMU_TOUROKU_KIKAN__label</t>
  </si>
  <si>
    <t>**wskakunin_kanri3_TOUROKU_KIKAN__label</t>
  </si>
  <si>
    <t>**wskakunin_kanri3_JIMU_TOUROKU_KIKAN__label</t>
  </si>
  <si>
    <t>**wskakunin_kanri4_TOUROKU_KIKAN__label</t>
  </si>
  <si>
    <t>**wskakunin_kanri4_JIMU_TOUROKU_KIKAN__label</t>
  </si>
  <si>
    <t>cst_wskakunin_iken1_NAME</t>
  </si>
  <si>
    <t>cst_wskakunin_iken1__address</t>
  </si>
  <si>
    <t>cst_wskakunin_iken1_TEL</t>
  </si>
  <si>
    <t>cst_wskakunin_iken1_DOC</t>
  </si>
  <si>
    <t>**wskakunin_iken1_NAME</t>
  </si>
  <si>
    <t>**wskakunin_iken1_JIMU_NAME</t>
  </si>
  <si>
    <t>**wskakunin_iken1_ZIP</t>
  </si>
  <si>
    <t>**wskakunin_iken1__address</t>
  </si>
  <si>
    <t>**wskakunin_iken1_TEL</t>
  </si>
  <si>
    <t>**wskakunin_iken1_IKEN_NO</t>
  </si>
  <si>
    <t>**wskakunin_iken1_DOC</t>
  </si>
  <si>
    <t>cst_wskakunin_iken1_JIMU_NAME</t>
  </si>
  <si>
    <t>cst_wskakunin_iken1_ZIP</t>
  </si>
  <si>
    <t>cst_wskakunin_iken1_IKEN_NO</t>
  </si>
  <si>
    <t>cst_wskakunin_iken2_NAME</t>
  </si>
  <si>
    <t>cst_wskakunin_iken2__address</t>
  </si>
  <si>
    <t>cst_wskakunin_iken2_TEL</t>
  </si>
  <si>
    <t>cst_wskakunin_iken2_DOC</t>
  </si>
  <si>
    <t>cst_wskakunin_iken2_JIMU_NAME</t>
  </si>
  <si>
    <t>cst_wskakunin_iken2_ZIP</t>
  </si>
  <si>
    <t>cst_wskakunin_iken2_IKEN_NO</t>
  </si>
  <si>
    <t>**wskakunin_iken2_NAME</t>
  </si>
  <si>
    <t>**wskakunin_iken2_JIMU_NAME</t>
  </si>
  <si>
    <t>**wskakunin_iken2_ZIP</t>
  </si>
  <si>
    <t>**wskakunin_iken2__address</t>
  </si>
  <si>
    <t>**wskakunin_iken2_TEL</t>
  </si>
  <si>
    <t>**wskakunin_iken2_IKEN_NO</t>
  </si>
  <si>
    <t>**wskakunin_iken2_DOC</t>
  </si>
  <si>
    <t>**wskakunin_dairi1_JIMU_TOUROKU_KIKAN__label</t>
  </si>
  <si>
    <t>**wskakunin_dairi1_TOUROKU_KIKAN__label</t>
  </si>
  <si>
    <t>cst_wskakunin_iken3_NAME</t>
  </si>
  <si>
    <t>cst_wskakunin_iken3_JIMU_NAME</t>
  </si>
  <si>
    <t>cst_wskakunin_iken3_ZIP</t>
  </si>
  <si>
    <t>cst_wskakunin_iken3__address</t>
  </si>
  <si>
    <t>cst_wskakunin_iken3_TEL</t>
  </si>
  <si>
    <t>cst_wskakunin_iken3_IKEN_NO</t>
  </si>
  <si>
    <t>cst_wskakunin_iken3_DOC</t>
  </si>
  <si>
    <t>cst_wskakunin_iken4_NAME</t>
  </si>
  <si>
    <t>cst_wskakunin_iken4_JIMU_NAME</t>
  </si>
  <si>
    <t>cst_wskakunin_iken4_ZIP</t>
  </si>
  <si>
    <t>cst_wskakunin_iken4__address</t>
  </si>
  <si>
    <t>cst_wskakunin_iken4_TEL</t>
  </si>
  <si>
    <t>cst_wskakunin_iken4_IKEN_NO</t>
  </si>
  <si>
    <t>cst_wskakunin_iken4_DOC</t>
  </si>
  <si>
    <t>**wskakunin_iken3_NAME</t>
  </si>
  <si>
    <t>**wskakunin_iken3_JIMU_NAME</t>
  </si>
  <si>
    <t>**wskakunin_iken3_ZIP</t>
  </si>
  <si>
    <t>**wskakunin_iken3__address</t>
  </si>
  <si>
    <t>**wskakunin_iken3_TEL</t>
  </si>
  <si>
    <t>**wskakunin_iken3_IKEN_NO</t>
  </si>
  <si>
    <t>**wskakunin_iken3_DOC</t>
  </si>
  <si>
    <t>**wskakunin_iken4_NAME</t>
  </si>
  <si>
    <t>**wskakunin_iken4_JIMU_NAME</t>
  </si>
  <si>
    <t>**wskakunin_iken4_ZIP</t>
  </si>
  <si>
    <t>**wskakunin_iken4__address</t>
  </si>
  <si>
    <t>**wskakunin_iken4_TEL</t>
  </si>
  <si>
    <t>**wskakunin_iken4_IKEN_NO</t>
  </si>
  <si>
    <t>**wskakunin_iken4_DOC</t>
  </si>
  <si>
    <t>**wskakunin_sekou1_SEKOU_NO</t>
  </si>
  <si>
    <t>建設業の資格一括</t>
  </si>
  <si>
    <t>cst_wskakunin_sekou1_SEKOU_SIKAKU</t>
  </si>
  <si>
    <t>cst_wskakunin_sekou1_SEKOU_NO</t>
  </si>
  <si>
    <t>**wskakunin_sekou1_SEKOU_SIKAKU__label</t>
  </si>
  <si>
    <t>cst_wskakunin_kanri4_JIMU_SIKAKU</t>
  </si>
  <si>
    <t>cst_wskakunin_kanri1_SIKAKU</t>
  </si>
  <si>
    <t>cst_wskakunin_kanri1_JIMU_SIKAKU</t>
  </si>
  <si>
    <t>cst_wskakunin_kanri2_SIKAKU</t>
  </si>
  <si>
    <t>cst_wskakunin_kanri2_JIMU_SIKAKU</t>
  </si>
  <si>
    <t>cst_wskakunin_kanri3_SIKAKU</t>
  </si>
  <si>
    <t>cst_wskakunin_kanri3_JIMU_SIKAKU</t>
  </si>
  <si>
    <t>cst_wskakunin_kanri4_SIKAKU</t>
  </si>
  <si>
    <t>cst_wskakunin_dairi1_JIMU_SIKAKU</t>
  </si>
  <si>
    <t>cst_wskakunin_sekkei1_JIMU_SIKAKU</t>
  </si>
  <si>
    <t>cst_wskakunin_sekkei2_JIMU_SIKAKU</t>
  </si>
  <si>
    <t>cst_wskakunin_sekkei3_JIMU_SIKAKU</t>
  </si>
  <si>
    <t>cst_wskakunin_sekkei4_JIMU_SIKAKU</t>
  </si>
  <si>
    <t>建築主2</t>
  </si>
  <si>
    <t>建築主3</t>
  </si>
  <si>
    <t>建築主4</t>
  </si>
  <si>
    <t>建築主5</t>
  </si>
  <si>
    <t>建築主6</t>
  </si>
  <si>
    <t>建築主7</t>
  </si>
  <si>
    <t>建築主8</t>
  </si>
  <si>
    <t>建築主9</t>
  </si>
  <si>
    <t>**wskakunin_owner2_JIMU_NAME</t>
  </si>
  <si>
    <t>cst_wskakunin_owner2_JIMU_NAME</t>
  </si>
  <si>
    <t>**wskakunin_owner2_JIMU_NAME_KANA</t>
  </si>
  <si>
    <t>cst_wskakunin_owner2_JIMU_NAME_KANA</t>
  </si>
  <si>
    <t>**wskakunin_owner2_POST</t>
  </si>
  <si>
    <t>cst_wskakunin_owner2_POST</t>
  </si>
  <si>
    <t>**wskakunin_owner2_POST_KANA</t>
  </si>
  <si>
    <t>cst_wskakunin_owner2_POST_KANA</t>
  </si>
  <si>
    <t>**wskakunin_owner2_NAME</t>
  </si>
  <si>
    <t>cst_wskakunin_owner2_NAME</t>
  </si>
  <si>
    <t>**wskakunin_owner2_NAME_KANA</t>
  </si>
  <si>
    <t>cst_wskakunin_owner2_NAME_KANA</t>
  </si>
  <si>
    <t>**wskakunin_owner2_ZIP</t>
  </si>
  <si>
    <t>cst_wskakunin_owner2_ZIP</t>
  </si>
  <si>
    <t>**wskakunin_owner2__address</t>
  </si>
  <si>
    <t>cst_wskakunin_owner2__address</t>
  </si>
  <si>
    <t>**wskakunin_owner2_TEL</t>
  </si>
  <si>
    <t>cst_wskakunin_owner2_TEL</t>
  </si>
  <si>
    <t>**wskakunin_owner3_JIMU_NAME</t>
  </si>
  <si>
    <t>cst_wskakunin_owner3_JIMU_NAME</t>
  </si>
  <si>
    <t>**wskakunin_owner3_JIMU_NAME_KANA</t>
  </si>
  <si>
    <t>cst_wskakunin_owner3_JIMU_NAME_KANA</t>
  </si>
  <si>
    <t>**wskakunin_owner3_POST</t>
  </si>
  <si>
    <t>cst_wskakunin_owner3_POST</t>
  </si>
  <si>
    <t>**wskakunin_owner3_POST_KANA</t>
  </si>
  <si>
    <t>cst_wskakunin_owner3_POST_KANA</t>
  </si>
  <si>
    <t>**wskakunin_owner3_NAME</t>
  </si>
  <si>
    <t>cst_wskakunin_owner3_NAME</t>
  </si>
  <si>
    <t>**wskakunin_owner3_NAME_KANA</t>
  </si>
  <si>
    <t>cst_wskakunin_owner3_NAME_KANA</t>
  </si>
  <si>
    <t>**wskakunin_owner3_ZIP</t>
  </si>
  <si>
    <t>cst_wskakunin_owner3_ZIP</t>
  </si>
  <si>
    <t>**wskakunin_owner3__address</t>
  </si>
  <si>
    <t>cst_wskakunin_owner3__address</t>
  </si>
  <si>
    <t>**wskakunin_owner3_TEL</t>
  </si>
  <si>
    <t>cst_wskakunin_owner3_TEL</t>
  </si>
  <si>
    <t>**wskakunin_owner4_JIMU_NAME</t>
  </si>
  <si>
    <t>cst_wskakunin_owner4_JIMU_NAME</t>
  </si>
  <si>
    <t>**wskakunin_owner4_JIMU_NAME_KANA</t>
  </si>
  <si>
    <t>cst_wskakunin_owner4_JIMU_NAME_KANA</t>
  </si>
  <si>
    <t>**wskakunin_owner4_POST</t>
  </si>
  <si>
    <t>cst_wskakunin_owner4_POST</t>
  </si>
  <si>
    <t>**wskakunin_owner4_POST_KANA</t>
  </si>
  <si>
    <t>cst_wskakunin_owner4_POST_KANA</t>
  </si>
  <si>
    <t>**wskakunin_owner4_NAME</t>
  </si>
  <si>
    <t>cst_wskakunin_owner4_NAME</t>
  </si>
  <si>
    <t>**wskakunin_owner4_NAME_KANA</t>
  </si>
  <si>
    <t>cst_wskakunin_owner4_NAME_KANA</t>
  </si>
  <si>
    <t>**wskakunin_owner4_ZIP</t>
  </si>
  <si>
    <t>cst_wskakunin_owner4_ZIP</t>
  </si>
  <si>
    <t>**wskakunin_owner4__address</t>
  </si>
  <si>
    <t>cst_wskakunin_owner4__address</t>
  </si>
  <si>
    <t>**wskakunin_owner4_TEL</t>
  </si>
  <si>
    <t>cst_wskakunin_owner4_TEL</t>
  </si>
  <si>
    <t>**wskakunin_owner5_JIMU_NAME</t>
  </si>
  <si>
    <t>cst_wskakunin_owner5_JIMU_NAME</t>
  </si>
  <si>
    <t>**wskakunin_owner5_JIMU_NAME_KANA</t>
  </si>
  <si>
    <t>cst_wskakunin_owner5_JIMU_NAME_KANA</t>
  </si>
  <si>
    <t>**wskakunin_owner5_POST</t>
  </si>
  <si>
    <t>cst_wskakunin_owner5_POST</t>
  </si>
  <si>
    <t>**wskakunin_owner5_POST_KANA</t>
  </si>
  <si>
    <t>cst_wskakunin_owner5_POST_KANA</t>
  </si>
  <si>
    <t>**wskakunin_owner5_NAME</t>
  </si>
  <si>
    <t>cst_wskakunin_owner5_NAME</t>
  </si>
  <si>
    <t>**wskakunin_owner5_NAME_KANA</t>
  </si>
  <si>
    <t>cst_wskakunin_owner5_NAME_KANA</t>
  </si>
  <si>
    <t>**wskakunin_owner5_ZIP</t>
  </si>
  <si>
    <t>cst_wskakunin_owner5_ZIP</t>
  </si>
  <si>
    <t>**wskakunin_owner5__address</t>
  </si>
  <si>
    <t>cst_wskakunin_owner5__address</t>
  </si>
  <si>
    <t>**wskakunin_owner5_TEL</t>
  </si>
  <si>
    <t>cst_wskakunin_owner5_TEL</t>
  </si>
  <si>
    <t>**wskakunin_owner6_JIMU_NAME</t>
  </si>
  <si>
    <t>cst_wskakunin_owner6_JIMU_NAME</t>
  </si>
  <si>
    <t>**wskakunin_owner6_JIMU_NAME_KANA</t>
  </si>
  <si>
    <t>cst_wskakunin_owner6_JIMU_NAME_KANA</t>
  </si>
  <si>
    <t>**wskakunin_owner6_POST</t>
  </si>
  <si>
    <t>cst_wskakunin_owner6_POST</t>
  </si>
  <si>
    <t>**wskakunin_owner6_POST_KANA</t>
  </si>
  <si>
    <t>cst_wskakunin_owner6_POST_KANA</t>
  </si>
  <si>
    <t>**wskakunin_owner6_NAME</t>
  </si>
  <si>
    <t>cst_wskakunin_owner6_NAME</t>
  </si>
  <si>
    <t>**wskakunin_owner6_NAME_KANA</t>
  </si>
  <si>
    <t>cst_wskakunin_owner6_NAME_KANA</t>
  </si>
  <si>
    <t>**wskakunin_owner6_ZIP</t>
  </si>
  <si>
    <t>cst_wskakunin_owner6_ZIP</t>
  </si>
  <si>
    <t>**wskakunin_owner6__address</t>
  </si>
  <si>
    <t>cst_wskakunin_owner6__address</t>
  </si>
  <si>
    <t>**wskakunin_owner6_TEL</t>
  </si>
  <si>
    <t>cst_wskakunin_owner6_TEL</t>
  </si>
  <si>
    <t>**wskakunin_owner7_JIMU_NAME</t>
  </si>
  <si>
    <t>cst_wskakunin_owner7_JIMU_NAME</t>
  </si>
  <si>
    <t>**wskakunin_owner7_JIMU_NAME_KANA</t>
  </si>
  <si>
    <t>cst_wskakunin_owner7_JIMU_NAME_KANA</t>
  </si>
  <si>
    <t>**wskakunin_owner7_POST</t>
  </si>
  <si>
    <t>cst_wskakunin_owner7_POST</t>
  </si>
  <si>
    <t>**wskakunin_owner7_POST_KANA</t>
  </si>
  <si>
    <t>cst_wskakunin_owner7_POST_KANA</t>
  </si>
  <si>
    <t>**wskakunin_owner7_NAME</t>
  </si>
  <si>
    <t>cst_wskakunin_owner7_NAME</t>
  </si>
  <si>
    <t>**wskakunin_owner7_NAME_KANA</t>
  </si>
  <si>
    <t>cst_wskakunin_owner7_NAME_KANA</t>
  </si>
  <si>
    <t>**wskakunin_owner7_ZIP</t>
  </si>
  <si>
    <t>cst_wskakunin_owner7_ZIP</t>
  </si>
  <si>
    <t>**wskakunin_owner7__address</t>
  </si>
  <si>
    <t>cst_wskakunin_owner7__address</t>
  </si>
  <si>
    <t>**wskakunin_owner7_TEL</t>
  </si>
  <si>
    <t>cst_wskakunin_owner7_TEL</t>
  </si>
  <si>
    <t>**wskakunin_owner8_JIMU_NAME</t>
  </si>
  <si>
    <t>cst_wskakunin_owner8_JIMU_NAME</t>
  </si>
  <si>
    <t>**wskakunin_owner8_JIMU_NAME_KANA</t>
  </si>
  <si>
    <t>cst_wskakunin_owner8_JIMU_NAME_KANA</t>
  </si>
  <si>
    <t>**wskakunin_owner8_POST</t>
  </si>
  <si>
    <t>cst_wskakunin_owner8_POST</t>
  </si>
  <si>
    <t>**wskakunin_owner8_POST_KANA</t>
  </si>
  <si>
    <t>cst_wskakunin_owner8_POST_KANA</t>
  </si>
  <si>
    <t>**wskakunin_owner8_NAME</t>
  </si>
  <si>
    <t>cst_wskakunin_owner8_NAME</t>
  </si>
  <si>
    <t>**wskakunin_owner8_NAME_KANA</t>
  </si>
  <si>
    <t>cst_wskakunin_owner8_NAME_KANA</t>
  </si>
  <si>
    <t>**wskakunin_owner8_ZIP</t>
  </si>
  <si>
    <t>cst_wskakunin_owner8_ZIP</t>
  </si>
  <si>
    <t>**wskakunin_owner8__address</t>
  </si>
  <si>
    <t>cst_wskakunin_owner8__address</t>
  </si>
  <si>
    <t>**wskakunin_owner8_TEL</t>
  </si>
  <si>
    <t>cst_wskakunin_owner8_TEL</t>
  </si>
  <si>
    <t>**wskakunin_owner9_JIMU_NAME</t>
  </si>
  <si>
    <t>cst_wskakunin_owner9_JIMU_NAME</t>
  </si>
  <si>
    <t>**wskakunin_owner9_JIMU_NAME_KANA</t>
  </si>
  <si>
    <t>cst_wskakunin_owner9_JIMU_NAME_KANA</t>
  </si>
  <si>
    <t>**wskakunin_owner9_POST</t>
  </si>
  <si>
    <t>cst_wskakunin_owner9_POST</t>
  </si>
  <si>
    <t>**wskakunin_owner9_POST_KANA</t>
  </si>
  <si>
    <t>cst_wskakunin_owner9_POST_KANA</t>
  </si>
  <si>
    <t>**wskakunin_owner9_NAME</t>
  </si>
  <si>
    <t>cst_wskakunin_owner9_NAME</t>
  </si>
  <si>
    <t>**wskakunin_owner9_NAME_KANA</t>
  </si>
  <si>
    <t>cst_wskakunin_owner9_NAME_KANA</t>
  </si>
  <si>
    <t>**wskakunin_owner9_ZIP</t>
  </si>
  <si>
    <t>cst_wskakunin_owner9_ZIP</t>
  </si>
  <si>
    <t>**wskakunin_owner9__address</t>
  </si>
  <si>
    <t>cst_wskakunin_owner9__address</t>
  </si>
  <si>
    <t>**wskakunin_owner9_TEL</t>
  </si>
  <si>
    <t>cst_wskakunin_owner9_TEL</t>
  </si>
  <si>
    <t>代理者2</t>
  </si>
  <si>
    <t>代理者3</t>
  </si>
  <si>
    <t>代理者4</t>
  </si>
  <si>
    <t>代理者5</t>
  </si>
  <si>
    <t>**wskakunin_dairi2__sikaku</t>
  </si>
  <si>
    <t>cst_wskakunin_dairi2__sikaku</t>
  </si>
  <si>
    <t>**wskakunin_dairi2_SIKAKU__label</t>
  </si>
  <si>
    <t>cst_wskakunin_dairi2_SIKAKU</t>
  </si>
  <si>
    <t>**wskakunin_dairi2_TOUROKU_KIKAN__label</t>
  </si>
  <si>
    <t>cst_wskakunin_dairi2_TOUROKU_KIKAN</t>
  </si>
  <si>
    <t>**wskakunin_dairi2_KENTIKUSI_NO</t>
  </si>
  <si>
    <t>cst_wskakunin_dairi2_KENTIKUSI_NO</t>
  </si>
  <si>
    <t>**wskakunin_dairi2_NAME</t>
  </si>
  <si>
    <t>cst_wskakunin_dairi2_NAME</t>
  </si>
  <si>
    <t>**wskakunin_dairi2_NAME_KANA</t>
  </si>
  <si>
    <t>cst_wskakunin_dairi2_NAME_KANA</t>
  </si>
  <si>
    <t>**wskakunin_dairi2_JIMU__sikaku</t>
  </si>
  <si>
    <t>cst_wskakunin_dairi2_JIMU__sikaku</t>
  </si>
  <si>
    <t>**wskakunin_dairi2_JIMU_SIKAKU__label</t>
  </si>
  <si>
    <t>cst_wskakunin_dairi2_JIMU_SIKAKU</t>
  </si>
  <si>
    <t>**wskakunin_dairi2_JIMU_TOUROKU_KIKAN__label</t>
  </si>
  <si>
    <t>cst_wskakunin_dairi2_JIMU_TOUROKU_KIKAN</t>
  </si>
  <si>
    <t>**wskakunin_dairi2_JIMU_NO</t>
  </si>
  <si>
    <t>cst_wskakunin_dairi2_JIMU_NO</t>
  </si>
  <si>
    <t>**wskakunin_dairi2_JIMU_NAME</t>
  </si>
  <si>
    <t>cst_wskakunin_dairi2_JIMU_NAME</t>
  </si>
  <si>
    <t>**wskakunin_dairi2_ZIP</t>
  </si>
  <si>
    <t>cst_wskakunin_dairi2_ZIP</t>
  </si>
  <si>
    <t>**wskakunin_dairi2__address</t>
  </si>
  <si>
    <t>cst_wskakunin_dairi2__address</t>
  </si>
  <si>
    <t>**wskakunin_dairi2_TEL</t>
  </si>
  <si>
    <t>cst_wskakunin_dairi2_TEL</t>
  </si>
  <si>
    <t>**wskakunin_dairi2_FAX</t>
  </si>
  <si>
    <t>cst_wskakunin_dairi2_FAX</t>
  </si>
  <si>
    <t>cst_wskakunin_dairi2__space</t>
  </si>
  <si>
    <t>**wskakunin_dairi3__sikaku</t>
  </si>
  <si>
    <t>cst_wskakunin_dairi3__sikaku</t>
  </si>
  <si>
    <t>**wskakunin_dairi3_SIKAKU__label</t>
  </si>
  <si>
    <t>cst_wskakunin_dairi3_SIKAKU</t>
  </si>
  <si>
    <t>**wskakunin_dairi3_TOUROKU_KIKAN__label</t>
  </si>
  <si>
    <t>cst_wskakunin_dairi3_TOUROKU_KIKAN</t>
  </si>
  <si>
    <t>**wskakunin_dairi3_KENTIKUSI_NO</t>
  </si>
  <si>
    <t>cst_wskakunin_dairi3_KENTIKUSI_NO</t>
  </si>
  <si>
    <t>**wskakunin_dairi3_NAME</t>
  </si>
  <si>
    <t>cst_wskakunin_dairi3_NAME</t>
  </si>
  <si>
    <t>**wskakunin_dairi3_NAME_KANA</t>
  </si>
  <si>
    <t>cst_wskakunin_dairi3_NAME_KANA</t>
  </si>
  <si>
    <t>**wskakunin_dairi3_JIMU__sikaku</t>
  </si>
  <si>
    <t>cst_wskakunin_dairi3_JIMU__sikaku</t>
  </si>
  <si>
    <t>**wskakunin_dairi3_JIMU_SIKAKU__label</t>
  </si>
  <si>
    <t>cst_wskakunin_dairi3_JIMU_SIKAKU</t>
  </si>
  <si>
    <t>**wskakunin_dairi3_JIMU_TOUROKU_KIKAN__label</t>
  </si>
  <si>
    <t>cst_wskakunin_dairi3_JIMU_TOUROKU_KIKAN</t>
  </si>
  <si>
    <t>**wskakunin_dairi3_JIMU_NO</t>
  </si>
  <si>
    <t>cst_wskakunin_dairi3_JIMU_NO</t>
  </si>
  <si>
    <t>**wskakunin_dairi3_JIMU_NAME</t>
  </si>
  <si>
    <t>cst_wskakunin_dairi3_JIMU_NAME</t>
  </si>
  <si>
    <t>**wskakunin_dairi3_ZIP</t>
  </si>
  <si>
    <t>cst_wskakunin_dairi3_ZIP</t>
  </si>
  <si>
    <t>**wskakunin_dairi3__address</t>
  </si>
  <si>
    <t>cst_wskakunin_dairi3__address</t>
  </si>
  <si>
    <t>**wskakunin_dairi3_TEL</t>
  </si>
  <si>
    <t>cst_wskakunin_dairi3_TEL</t>
  </si>
  <si>
    <t>**wskakunin_dairi3_FAX</t>
  </si>
  <si>
    <t>cst_wskakunin_dairi3_FAX</t>
  </si>
  <si>
    <t>cst_wskakunin_dairi3__space</t>
  </si>
  <si>
    <t>**wskakunin_dairi4__sikaku</t>
  </si>
  <si>
    <t>cst_wskakunin_dairi4__sikaku</t>
  </si>
  <si>
    <t>**wskakunin_dairi4_SIKAKU__label</t>
  </si>
  <si>
    <t>cst_wskakunin_dairi4_SIKAKU</t>
  </si>
  <si>
    <t>**wskakunin_dairi4_TOUROKU_KIKAN__label</t>
  </si>
  <si>
    <t>cst_wskakunin_dairi4_TOUROKU_KIKAN</t>
  </si>
  <si>
    <t>**wskakunin_dairi4_KENTIKUSI_NO</t>
  </si>
  <si>
    <t>cst_wskakunin_dairi4_KENTIKUSI_NO</t>
  </si>
  <si>
    <t>**wskakunin_dairi4_NAME</t>
  </si>
  <si>
    <t>cst_wskakunin_dairi4_NAME</t>
  </si>
  <si>
    <t>**wskakunin_dairi4_NAME_KANA</t>
  </si>
  <si>
    <t>cst_wskakunin_dairi4_NAME_KANA</t>
  </si>
  <si>
    <t>**wskakunin_dairi4_JIMU__sikaku</t>
  </si>
  <si>
    <t>cst_wskakunin_dairi4_JIMU__sikaku</t>
  </si>
  <si>
    <t>**wskakunin_dairi4_JIMU_SIKAKU__label</t>
  </si>
  <si>
    <t>cst_wskakunin_dairi4_JIMU_SIKAKU</t>
  </si>
  <si>
    <t>**wskakunin_dairi4_JIMU_TOUROKU_KIKAN__label</t>
  </si>
  <si>
    <t>cst_wskakunin_dairi4_JIMU_TOUROKU_KIKAN</t>
  </si>
  <si>
    <t>**wskakunin_dairi4_JIMU_NO</t>
  </si>
  <si>
    <t>cst_wskakunin_dairi4_JIMU_NO</t>
  </si>
  <si>
    <t>**wskakunin_dairi4_JIMU_NAME</t>
  </si>
  <si>
    <t>cst_wskakunin_dairi4_JIMU_NAME</t>
  </si>
  <si>
    <t>**wskakunin_dairi4_ZIP</t>
  </si>
  <si>
    <t>cst_wskakunin_dairi4_ZIP</t>
  </si>
  <si>
    <t>**wskakunin_dairi4__address</t>
  </si>
  <si>
    <t>cst_wskakunin_dairi4__address</t>
  </si>
  <si>
    <t>**wskakunin_dairi4_TEL</t>
  </si>
  <si>
    <t>cst_wskakunin_dairi4_TEL</t>
  </si>
  <si>
    <t>**wskakunin_dairi4_FAX</t>
  </si>
  <si>
    <t>cst_wskakunin_dairi4_FAX</t>
  </si>
  <si>
    <t>cst_wskakunin_dairi4__space</t>
  </si>
  <si>
    <t>**wskakunin_dairi5__sikaku</t>
  </si>
  <si>
    <t>cst_wskakunin_dairi5__sikaku</t>
  </si>
  <si>
    <t>**wskakunin_dairi5_SIKAKU__label</t>
  </si>
  <si>
    <t>cst_wskakunin_dairi5_SIKAKU</t>
  </si>
  <si>
    <t>**wskakunin_dairi5_TOUROKU_KIKAN__label</t>
  </si>
  <si>
    <t>cst_wskakunin_dairi5_TOUROKU_KIKAN</t>
  </si>
  <si>
    <t>**wskakunin_dairi5_KENTIKUSI_NO</t>
  </si>
  <si>
    <t>cst_wskakunin_dairi5_KENTIKUSI_NO</t>
  </si>
  <si>
    <t>**wskakunin_dairi5_NAME</t>
  </si>
  <si>
    <t>cst_wskakunin_dairi5_NAME</t>
  </si>
  <si>
    <t>**wskakunin_dairi5_NAME_KANA</t>
  </si>
  <si>
    <t>cst_wskakunin_dairi5_NAME_KANA</t>
  </si>
  <si>
    <t>**wskakunin_dairi5_JIMU__sikaku</t>
  </si>
  <si>
    <t>cst_wskakunin_dairi5_JIMU__sikaku</t>
  </si>
  <si>
    <t>**wskakunin_dairi5_JIMU_SIKAKU__label</t>
  </si>
  <si>
    <t>cst_wskakunin_dairi5_JIMU_SIKAKU</t>
  </si>
  <si>
    <t>**wskakunin_dairi5_JIMU_TOUROKU_KIKAN__label</t>
  </si>
  <si>
    <t>cst_wskakunin_dairi5_JIMU_TOUROKU_KIKAN</t>
  </si>
  <si>
    <t>**wskakunin_dairi5_JIMU_NO</t>
  </si>
  <si>
    <t>cst_wskakunin_dairi5_JIMU_NO</t>
  </si>
  <si>
    <t>**wskakunin_dairi5_JIMU_NAME</t>
  </si>
  <si>
    <t>cst_wskakunin_dairi5_JIMU_NAME</t>
  </si>
  <si>
    <t>**wskakunin_dairi5_ZIP</t>
  </si>
  <si>
    <t>cst_wskakunin_dairi5_ZIP</t>
  </si>
  <si>
    <t>**wskakunin_dairi5__address</t>
  </si>
  <si>
    <t>cst_wskakunin_dairi5__address</t>
  </si>
  <si>
    <t>**wskakunin_dairi5_TEL</t>
  </si>
  <si>
    <t>cst_wskakunin_dairi5_TEL</t>
  </si>
  <si>
    <t>**wskakunin_dairi5_FAX</t>
  </si>
  <si>
    <t>cst_wskakunin_dairi5_FAX</t>
  </si>
  <si>
    <t>cst_wskakunin_dairi5__space</t>
  </si>
  <si>
    <t>設計者5</t>
  </si>
  <si>
    <t>**wskakunin_sekkei5__sikaku</t>
  </si>
  <si>
    <t>cst_wskakunin_sekkei5__sikaku</t>
  </si>
  <si>
    <t>**wskakunin_sekkei5_SIKAKU__label</t>
  </si>
  <si>
    <t>cst_wskakunin_sekkei5_SIKAKU</t>
  </si>
  <si>
    <t>**wskakunin_sekkei5_TOUROKU_KIKAN__label</t>
  </si>
  <si>
    <t>cst_wskakunin_sekkei5_TOUROKU_KIKAN</t>
  </si>
  <si>
    <t>**wskakunin_sekkei5_KENTIKUSI_NO</t>
  </si>
  <si>
    <t>cst_wskakunin_sekkei5_KENTIKUSI_NO</t>
  </si>
  <si>
    <t>**wskakunin_sekkei5_NAME</t>
  </si>
  <si>
    <t>cst_wskakunin_sekkei5_NAME</t>
  </si>
  <si>
    <t>**wskakunin_sekkei5_JIMU__sikaku</t>
  </si>
  <si>
    <t>cst_wskakunin_sekkei5_JIMU__sikaku</t>
  </si>
  <si>
    <t>**wskakunin_sekkei5_JIMU_SIKAKU__label</t>
  </si>
  <si>
    <t>cst_wskakunin_sekkei5_JIMU_SIKAKU</t>
  </si>
  <si>
    <t>**wskakunin_sekkei5_JIMU_TOUROKU_KIKAN__label</t>
  </si>
  <si>
    <t>cst_wskakunin_sekkei5_JIMU_TOUROKU_KIKAN</t>
  </si>
  <si>
    <t>**wskakunin_sekkei5_JIMU_NO</t>
  </si>
  <si>
    <t>cst_wskakunin_sekkei5_JIMU_NO</t>
  </si>
  <si>
    <t>**wskakunin_sekkei5_JIMU_NAME</t>
  </si>
  <si>
    <t>cst_wskakunin_sekkei5_JIMU_NAME</t>
  </si>
  <si>
    <t>cst_wskakunin_sekkei5_jimuname_name</t>
  </si>
  <si>
    <t>**wskakunin_sekkei5_ZIP</t>
  </si>
  <si>
    <t>cst_wskakunin_sekkei5_ZIP</t>
  </si>
  <si>
    <t>**wskakunin_sekkei5__address</t>
  </si>
  <si>
    <t>cst_wskakunin_sekkei5__address</t>
  </si>
  <si>
    <t>**wskakunin_sekkei5_TEL</t>
  </si>
  <si>
    <t>cst_wskakunin_sekkei5_TEL</t>
  </si>
  <si>
    <t>**wskakunin_sekkei5_DOC</t>
  </si>
  <si>
    <t>cst_wskakunin_sekkei5_DOC</t>
  </si>
  <si>
    <t>**wskakunin_sekkei6__sikaku</t>
  </si>
  <si>
    <t>cst_wskakunin_sekkei6__sikaku</t>
  </si>
  <si>
    <t>**wskakunin_sekkei6_SIKAKU__label</t>
  </si>
  <si>
    <t>cst_wskakunin_sekkei6_SIKAKU</t>
  </si>
  <si>
    <t>**wskakunin_sekkei6_TOUROKU_KIKAN__label</t>
  </si>
  <si>
    <t>cst_wskakunin_sekkei6_TOUROKU_KIKAN</t>
  </si>
  <si>
    <t>**wskakunin_sekkei6_KENTIKUSI_NO</t>
  </si>
  <si>
    <t>cst_wskakunin_sekkei6_KENTIKUSI_NO</t>
  </si>
  <si>
    <t>**wskakunin_sekkei6_NAME</t>
  </si>
  <si>
    <t>cst_wskakunin_sekkei6_NAME</t>
  </si>
  <si>
    <t>**wskakunin_sekkei6_JIMU__sikaku</t>
  </si>
  <si>
    <t>cst_wskakunin_sekkei6_JIMU__sikaku</t>
  </si>
  <si>
    <t>**wskakunin_sekkei6_JIMU_SIKAKU__label</t>
  </si>
  <si>
    <t>cst_wskakunin_sekkei6_JIMU_SIKAKU</t>
  </si>
  <si>
    <t>**wskakunin_sekkei6_JIMU_TOUROKU_KIKAN__label</t>
  </si>
  <si>
    <t>cst_wskakunin_sekkei6_JIMU_TOUROKU_KIKAN</t>
  </si>
  <si>
    <t>**wskakunin_sekkei6_JIMU_NO</t>
  </si>
  <si>
    <t>cst_wskakunin_sekkei6_JIMU_NO</t>
  </si>
  <si>
    <t>**wskakunin_sekkei6_JIMU_NAME</t>
  </si>
  <si>
    <t>cst_wskakunin_sekkei6_JIMU_NAME</t>
  </si>
  <si>
    <t>cst_wskakunin_sekkei6_jimuname_name</t>
  </si>
  <si>
    <t>**wskakunin_sekkei6_ZIP</t>
  </si>
  <si>
    <t>cst_wskakunin_sekkei6_ZIP</t>
  </si>
  <si>
    <t>**wskakunin_sekkei6__address</t>
  </si>
  <si>
    <t>cst_wskakunin_sekkei6__address</t>
  </si>
  <si>
    <t>**wskakunin_sekkei6_TEL</t>
  </si>
  <si>
    <t>cst_wskakunin_sekkei6_TEL</t>
  </si>
  <si>
    <t>**wskakunin_sekkei6_DOC</t>
  </si>
  <si>
    <t>cst_wskakunin_sekkei6_DOC</t>
  </si>
  <si>
    <t>**wskakunin_sekkei7__sikaku</t>
  </si>
  <si>
    <t>cst_wskakunin_sekkei7__sikaku</t>
  </si>
  <si>
    <t>**wskakunin_sekkei7_SIKAKU__label</t>
  </si>
  <si>
    <t>cst_wskakunin_sekkei7_SIKAKU</t>
  </si>
  <si>
    <t>**wskakunin_sekkei7_TOUROKU_KIKAN__label</t>
  </si>
  <si>
    <t>cst_wskakunin_sekkei7_TOUROKU_KIKAN</t>
  </si>
  <si>
    <t>**wskakunin_sekkei7_KENTIKUSI_NO</t>
  </si>
  <si>
    <t>cst_wskakunin_sekkei7_KENTIKUSI_NO</t>
  </si>
  <si>
    <t>**wskakunin_sekkei7_NAME</t>
  </si>
  <si>
    <t>cst_wskakunin_sekkei7_NAME</t>
  </si>
  <si>
    <t>**wskakunin_sekkei7_JIMU__sikaku</t>
  </si>
  <si>
    <t>cst_wskakunin_sekkei7_JIMU__sikaku</t>
  </si>
  <si>
    <t>**wskakunin_sekkei7_JIMU_SIKAKU__label</t>
  </si>
  <si>
    <t>cst_wskakunin_sekkei7_JIMU_SIKAKU</t>
  </si>
  <si>
    <t>**wskakunin_sekkei7_JIMU_TOUROKU_KIKAN__label</t>
  </si>
  <si>
    <t>cst_wskakunin_sekkei7_JIMU_TOUROKU_KIKAN</t>
  </si>
  <si>
    <t>**wskakunin_sekkei7_JIMU_NO</t>
  </si>
  <si>
    <t>cst_wskakunin_sekkei7_JIMU_NO</t>
  </si>
  <si>
    <t>**wskakunin_sekkei7_JIMU_NAME</t>
  </si>
  <si>
    <t>cst_wskakunin_sekkei7_JIMU_NAME</t>
  </si>
  <si>
    <t>cst_wskakunin_sekkei7_jimuname_name</t>
  </si>
  <si>
    <t>**wskakunin_sekkei7_ZIP</t>
  </si>
  <si>
    <t>cst_wskakunin_sekkei7_ZIP</t>
  </si>
  <si>
    <t>**wskakunin_sekkei7__address</t>
  </si>
  <si>
    <t>cst_wskakunin_sekkei7__address</t>
  </si>
  <si>
    <t>**wskakunin_sekkei7_TEL</t>
  </si>
  <si>
    <t>cst_wskakunin_sekkei7_TEL</t>
  </si>
  <si>
    <t>**wskakunin_sekkei7_DOC</t>
  </si>
  <si>
    <t>cst_wskakunin_sekkei7_DOC</t>
  </si>
  <si>
    <t>**wskakunin_sekkei8__sikaku</t>
  </si>
  <si>
    <t>cst_wskakunin_sekkei8__sikaku</t>
  </si>
  <si>
    <t>**wskakunin_sekkei8_SIKAKU__label</t>
  </si>
  <si>
    <t>cst_wskakunin_sekkei8_SIKAKU</t>
  </si>
  <si>
    <t>**wskakunin_sekkei8_TOUROKU_KIKAN__label</t>
  </si>
  <si>
    <t>cst_wskakunin_sekkei8_TOUROKU_KIKAN</t>
  </si>
  <si>
    <t>**wskakunin_sekkei8_KENTIKUSI_NO</t>
  </si>
  <si>
    <t>cst_wskakunin_sekkei8_KENTIKUSI_NO</t>
  </si>
  <si>
    <t>**wskakunin_sekkei8_NAME</t>
  </si>
  <si>
    <t>cst_wskakunin_sekkei8_NAME</t>
  </si>
  <si>
    <t>**wskakunin_sekkei8_JIMU__sikaku</t>
  </si>
  <si>
    <t>cst_wskakunin_sekkei8_JIMU__sikaku</t>
  </si>
  <si>
    <t>**wskakunin_sekkei8_JIMU_SIKAKU__label</t>
  </si>
  <si>
    <t>cst_wskakunin_sekkei8_JIMU_SIKAKU</t>
  </si>
  <si>
    <t>**wskakunin_sekkei8_JIMU_TOUROKU_KIKAN__label</t>
  </si>
  <si>
    <t>cst_wskakunin_sekkei8_JIMU_TOUROKU_KIKAN</t>
  </si>
  <si>
    <t>**wskakunin_sekkei8_JIMU_NO</t>
  </si>
  <si>
    <t>cst_wskakunin_sekkei8_JIMU_NO</t>
  </si>
  <si>
    <t>**wskakunin_sekkei8_JIMU_NAME</t>
  </si>
  <si>
    <t>cst_wskakunin_sekkei8_JIMU_NAME</t>
  </si>
  <si>
    <t>cst_wskakunin_sekkei8_jimuname_name</t>
  </si>
  <si>
    <t>**wskakunin_sekkei8_ZIP</t>
  </si>
  <si>
    <t>cst_wskakunin_sekkei8_ZIP</t>
  </si>
  <si>
    <t>**wskakunin_sekkei8__address</t>
  </si>
  <si>
    <t>cst_wskakunin_sekkei8__address</t>
  </si>
  <si>
    <t>**wskakunin_sekkei8_TEL</t>
  </si>
  <si>
    <t>cst_wskakunin_sekkei8_TEL</t>
  </si>
  <si>
    <t>**wskakunin_sekkei8_DOC</t>
  </si>
  <si>
    <t>cst_wskakunin_sekkei8_DOC</t>
  </si>
  <si>
    <t>**wskakunin_sekkei9__sikaku</t>
  </si>
  <si>
    <t>cst_wskakunin_sekkei9__sikaku</t>
  </si>
  <si>
    <t>**wskakunin_sekkei9_SIKAKU__label</t>
  </si>
  <si>
    <t>cst_wskakunin_sekkei9_SIKAKU</t>
  </si>
  <si>
    <t>**wskakunin_sekkei9_TOUROKU_KIKAN__label</t>
  </si>
  <si>
    <t>cst_wskakunin_sekkei9_TOUROKU_KIKAN</t>
  </si>
  <si>
    <t>**wskakunin_sekkei9_KENTIKUSI_NO</t>
  </si>
  <si>
    <t>cst_wskakunin_sekkei9_KENTIKUSI_NO</t>
  </si>
  <si>
    <t>**wskakunin_sekkei9_NAME</t>
  </si>
  <si>
    <t>cst_wskakunin_sekkei9_NAME</t>
  </si>
  <si>
    <t>**wskakunin_sekkei9_JIMU__sikaku</t>
  </si>
  <si>
    <t>cst_wskakunin_sekkei9_JIMU__sikaku</t>
  </si>
  <si>
    <t>**wskakunin_sekkei9_JIMU_SIKAKU__label</t>
  </si>
  <si>
    <t>cst_wskakunin_sekkei9_JIMU_SIKAKU</t>
  </si>
  <si>
    <t>**wskakunin_sekkei9_JIMU_TOUROKU_KIKAN__label</t>
  </si>
  <si>
    <t>cst_wskakunin_sekkei9_JIMU_TOUROKU_KIKAN</t>
  </si>
  <si>
    <t>**wskakunin_sekkei9_JIMU_NO</t>
  </si>
  <si>
    <t>cst_wskakunin_sekkei9_JIMU_NO</t>
  </si>
  <si>
    <t>**wskakunin_sekkei9_JIMU_NAME</t>
  </si>
  <si>
    <t>cst_wskakunin_sekkei9_JIMU_NAME</t>
  </si>
  <si>
    <t>cst_wskakunin_sekkei9_jimuname_name</t>
  </si>
  <si>
    <t>**wskakunin_sekkei9_ZIP</t>
  </si>
  <si>
    <t>cst_wskakunin_sekkei9_ZIP</t>
  </si>
  <si>
    <t>**wskakunin_sekkei9__address</t>
  </si>
  <si>
    <t>cst_wskakunin_sekkei9__address</t>
  </si>
  <si>
    <t>**wskakunin_sekkei9_TEL</t>
  </si>
  <si>
    <t>cst_wskakunin_sekkei9_TEL</t>
  </si>
  <si>
    <t>**wskakunin_sekkei9_DOC</t>
  </si>
  <si>
    <t>cst_wskakunin_sekkei9_DOC</t>
  </si>
  <si>
    <t>**wskakunin_sekkei10__sikaku</t>
  </si>
  <si>
    <t>cst_wskakunin_sekkei10__sikaku</t>
  </si>
  <si>
    <t>**wskakunin_sekkei10_SIKAKU__label</t>
  </si>
  <si>
    <t>cst_wskakunin_sekkei10_SIKAKU</t>
  </si>
  <si>
    <t>**wskakunin_sekkei10_TOUROKU_KIKAN__label</t>
  </si>
  <si>
    <t>cst_wskakunin_sekkei10_TOUROKU_KIKAN</t>
  </si>
  <si>
    <t>**wskakunin_sekkei10_KENTIKUSI_NO</t>
  </si>
  <si>
    <t>cst_wskakunin_sekkei10_KENTIKUSI_NO</t>
  </si>
  <si>
    <t>**wskakunin_sekkei10_NAME</t>
  </si>
  <si>
    <t>cst_wskakunin_sekkei10_NAME</t>
  </si>
  <si>
    <t>**wskakunin_sekkei10_JIMU__sikaku</t>
  </si>
  <si>
    <t>cst_wskakunin_sekkei10_JIMU__sikaku</t>
  </si>
  <si>
    <t>**wskakunin_sekkei10_JIMU_SIKAKU__label</t>
  </si>
  <si>
    <t>cst_wskakunin_sekkei10_JIMU_SIKAKU</t>
  </si>
  <si>
    <t>**wskakunin_sekkei10_JIMU_TOUROKU_KIKAN__label</t>
  </si>
  <si>
    <t>cst_wskakunin_sekkei10_JIMU_TOUROKU_KIKAN</t>
  </si>
  <si>
    <t>**wskakunin_sekkei10_JIMU_NO</t>
  </si>
  <si>
    <t>cst_wskakunin_sekkei10_JIMU_NO</t>
  </si>
  <si>
    <t>**wskakunin_sekkei10_JIMU_NAME</t>
  </si>
  <si>
    <t>cst_wskakunin_sekkei10_JIMU_NAME</t>
  </si>
  <si>
    <t>cst_wskakunin_sekkei10_jimuname_name</t>
  </si>
  <si>
    <t>**wskakunin_sekkei10_ZIP</t>
  </si>
  <si>
    <t>cst_wskakunin_sekkei10_ZIP</t>
  </si>
  <si>
    <t>**wskakunin_sekkei10__address</t>
  </si>
  <si>
    <t>cst_wskakunin_sekkei10__address</t>
  </si>
  <si>
    <t>**wskakunin_sekkei10_TEL</t>
  </si>
  <si>
    <t>cst_wskakunin_sekkei10_TEL</t>
  </si>
  <si>
    <t>**wskakunin_sekkei10_DOC</t>
  </si>
  <si>
    <t>cst_wskakunin_sekkei10_DOC</t>
  </si>
  <si>
    <t>**wskakunin_sekkei11__sikaku</t>
  </si>
  <si>
    <t>cst_wskakunin_sekkei11__sikaku</t>
  </si>
  <si>
    <t>**wskakunin_sekkei11_SIKAKU__label</t>
  </si>
  <si>
    <t>cst_wskakunin_sekkei11_SIKAKU</t>
  </si>
  <si>
    <t>**wskakunin_sekkei11_TOUROKU_KIKAN__label</t>
  </si>
  <si>
    <t>cst_wskakunin_sekkei11_TOUROKU_KIKAN</t>
  </si>
  <si>
    <t>**wskakunin_sekkei11_KENTIKUSI_NO</t>
  </si>
  <si>
    <t>cst_wskakunin_sekkei11_KENTIKUSI_NO</t>
  </si>
  <si>
    <t>**wskakunin_sekkei11_NAME</t>
  </si>
  <si>
    <t>cst_wskakunin_sekkei11_NAME</t>
  </si>
  <si>
    <t>**wskakunin_sekkei11_JIMU__sikaku</t>
  </si>
  <si>
    <t>cst_wskakunin_sekkei11_JIMU__sikaku</t>
  </si>
  <si>
    <t>**wskakunin_sekkei11_JIMU_SIKAKU__label</t>
  </si>
  <si>
    <t>cst_wskakunin_sekkei11_JIMU_SIKAKU</t>
  </si>
  <si>
    <t>**wskakunin_sekkei11_JIMU_TOUROKU_KIKAN__label</t>
  </si>
  <si>
    <t>cst_wskakunin_sekkei11_JIMU_TOUROKU_KIKAN</t>
  </si>
  <si>
    <t>**wskakunin_sekkei11_JIMU_NO</t>
  </si>
  <si>
    <t>cst_wskakunin_sekkei11_JIMU_NO</t>
  </si>
  <si>
    <t>**wskakunin_sekkei11_JIMU_NAME</t>
  </si>
  <si>
    <t>cst_wskakunin_sekkei11_JIMU_NAME</t>
  </si>
  <si>
    <t>cst_wskakunin_sekkei11_jimuname_name</t>
  </si>
  <si>
    <t>**wskakunin_sekkei11_ZIP</t>
  </si>
  <si>
    <t>cst_wskakunin_sekkei11_ZIP</t>
  </si>
  <si>
    <t>**wskakunin_sekkei11__address</t>
  </si>
  <si>
    <t>cst_wskakunin_sekkei11__address</t>
  </si>
  <si>
    <t>**wskakunin_sekkei11_TEL</t>
  </si>
  <si>
    <t>cst_wskakunin_sekkei11_TEL</t>
  </si>
  <si>
    <t>**wskakunin_sekkei11_DOC</t>
  </si>
  <si>
    <t>cst_wskakunin_sekkei11_DOC</t>
  </si>
  <si>
    <t>設計者11</t>
  </si>
  <si>
    <t>設計者6</t>
  </si>
  <si>
    <t>設計者7</t>
  </si>
  <si>
    <t>設計者8</t>
  </si>
  <si>
    <t>設計者9</t>
  </si>
  <si>
    <t>設計者10</t>
  </si>
  <si>
    <t>（その他の工事監理者）</t>
  </si>
  <si>
    <t>**wskakunin_kanri5__sikaku</t>
  </si>
  <si>
    <t>cst_wskakunin_kanri5__sikaku</t>
  </si>
  <si>
    <t>**wskakunin_kanri5_SIKAKU__label</t>
  </si>
  <si>
    <t>cst_wskakunin_kanri5_SIKAKU</t>
  </si>
  <si>
    <t>**wskakunin_kanri5_TOUROKU_KIKAN__label</t>
  </si>
  <si>
    <t>cst_wskakunin_kanri5_TOUROKU_KIKAN</t>
  </si>
  <si>
    <t>**wskakunin_kanri5_KENTIKUSI_NO</t>
  </si>
  <si>
    <t>cst_wskakunin_kanri5_KENTIKUSI_NO</t>
  </si>
  <si>
    <t>**wskakunin_kanri5_NAME</t>
  </si>
  <si>
    <t>cst_wskakunin_kanri5_NAME</t>
  </si>
  <si>
    <t>**wskakunin_kanri5_JIMU__sikaku</t>
  </si>
  <si>
    <t>cst_wskakunin_kanri5_JIMU__sikaku</t>
  </si>
  <si>
    <t>**wskakunin_kanri5_JIMU_SIKAKU__label</t>
  </si>
  <si>
    <t>cst_wskakunin_kanri5_JIMU_SIKAKU</t>
  </si>
  <si>
    <t>**wskakunin_kanri5_JIMU_TOUROKU_KIKAN__label</t>
  </si>
  <si>
    <t>cst_wskakunin_kanri5_JIMU_TOUROKU_KIKAN</t>
  </si>
  <si>
    <t>**wskakunin_kanri5_JIMU_NO</t>
  </si>
  <si>
    <t>cst_wskakunin_kanri5_JIMU_NO</t>
  </si>
  <si>
    <t>**wskakunin_kanri5_JIMU_NAME</t>
  </si>
  <si>
    <t>cst_wskakunin_kanri5_JIMU_NAME</t>
  </si>
  <si>
    <t>**wskakunin_kanri5_ZIP</t>
  </si>
  <si>
    <t>cst_wskakunin_kanri5_ZIP</t>
  </si>
  <si>
    <t>**wskakunin_kanri5__address</t>
  </si>
  <si>
    <t>cst_wskakunin_kanri5__address</t>
  </si>
  <si>
    <t>**wskakunin_kanri5_TEL</t>
  </si>
  <si>
    <t>cst_wskakunin_kanri5_TEL</t>
  </si>
  <si>
    <t>**wskakunin_kanri5_DOC</t>
  </si>
  <si>
    <t>cst_wskakunin_kanri5_DOC</t>
  </si>
  <si>
    <t>**wskakunin_kanri6__sikaku</t>
  </si>
  <si>
    <t>cst_wskakunin_kanri6__sikaku</t>
  </si>
  <si>
    <t>**wskakunin_kanri6_SIKAKU__label</t>
  </si>
  <si>
    <t>cst_wskakunin_kanri6_SIKAKU</t>
  </si>
  <si>
    <t>**wskakunin_kanri6_TOUROKU_KIKAN__label</t>
  </si>
  <si>
    <t>cst_wskakunin_kanri6_TOUROKU_KIKAN</t>
  </si>
  <si>
    <t>**wskakunin_kanri6_KENTIKUSI_NO</t>
  </si>
  <si>
    <t>cst_wskakunin_kanri6_KENTIKUSI_NO</t>
  </si>
  <si>
    <t>**wskakunin_kanri6_NAME</t>
  </si>
  <si>
    <t>cst_wskakunin_kanri6_NAME</t>
  </si>
  <si>
    <t>**wskakunin_kanri6_JIMU__sikaku</t>
  </si>
  <si>
    <t>cst_wskakunin_kanri6_JIMU__sikaku</t>
  </si>
  <si>
    <t>**wskakunin_kanri6_JIMU_SIKAKU__label</t>
  </si>
  <si>
    <t>cst_wskakunin_kanri6_JIMU_SIKAKU</t>
  </si>
  <si>
    <t>**wskakunin_kanri6_JIMU_TOUROKU_KIKAN__label</t>
  </si>
  <si>
    <t>cst_wskakunin_kanri6_JIMU_TOUROKU_KIKAN</t>
  </si>
  <si>
    <t>**wskakunin_kanri6_JIMU_NO</t>
  </si>
  <si>
    <t>cst_wskakunin_kanri6_JIMU_NO</t>
  </si>
  <si>
    <t>**wskakunin_kanri6_JIMU_NAME</t>
  </si>
  <si>
    <t>cst_wskakunin_kanri6_JIMU_NAME</t>
  </si>
  <si>
    <t>**wskakunin_kanri6_ZIP</t>
  </si>
  <si>
    <t>cst_wskakunin_kanri6_ZIP</t>
  </si>
  <si>
    <t>**wskakunin_kanri6__address</t>
  </si>
  <si>
    <t>cst_wskakunin_kanri6__address</t>
  </si>
  <si>
    <t>**wskakunin_kanri6_TEL</t>
  </si>
  <si>
    <t>cst_wskakunin_kanri6_TEL</t>
  </si>
  <si>
    <t>**wskakunin_kanri6_DOC</t>
  </si>
  <si>
    <t>cst_wskakunin_kanri6_DOC</t>
  </si>
  <si>
    <t>**wskakunin_kanri7__sikaku</t>
  </si>
  <si>
    <t>cst_wskakunin_kanri7__sikaku</t>
  </si>
  <si>
    <t>**wskakunin_kanri7_SIKAKU__label</t>
  </si>
  <si>
    <t>cst_wskakunin_kanri7_SIKAKU</t>
  </si>
  <si>
    <t>**wskakunin_kanri7_TOUROKU_KIKAN__label</t>
  </si>
  <si>
    <t>cst_wskakunin_kanri7_TOUROKU_KIKAN</t>
  </si>
  <si>
    <t>**wskakunin_kanri7_KENTIKUSI_NO</t>
  </si>
  <si>
    <t>cst_wskakunin_kanri7_KENTIKUSI_NO</t>
  </si>
  <si>
    <t>**wskakunin_kanri7_NAME</t>
  </si>
  <si>
    <t>cst_wskakunin_kanri7_NAME</t>
  </si>
  <si>
    <t>**wskakunin_kanri7_JIMU__sikaku</t>
  </si>
  <si>
    <t>cst_wskakunin_kanri7_JIMU__sikaku</t>
  </si>
  <si>
    <t>**wskakunin_kanri7_JIMU_SIKAKU__label</t>
  </si>
  <si>
    <t>cst_wskakunin_kanri7_JIMU_SIKAKU</t>
  </si>
  <si>
    <t>**wskakunin_kanri7_JIMU_TOUROKU_KIKAN__label</t>
  </si>
  <si>
    <t>cst_wskakunin_kanri7_JIMU_TOUROKU_KIKAN</t>
  </si>
  <si>
    <t>**wskakunin_kanri7_JIMU_NO</t>
  </si>
  <si>
    <t>cst_wskakunin_kanri7_JIMU_NO</t>
  </si>
  <si>
    <t>**wskakunin_kanri7_JIMU_NAME</t>
  </si>
  <si>
    <t>cst_wskakunin_kanri7_JIMU_NAME</t>
  </si>
  <si>
    <t>**wskakunin_kanri7_ZIP</t>
  </si>
  <si>
    <t>cst_wskakunin_kanri7_ZIP</t>
  </si>
  <si>
    <t>**wskakunin_kanri7__address</t>
  </si>
  <si>
    <t>cst_wskakunin_kanri7__address</t>
  </si>
  <si>
    <t>**wskakunin_kanri7_TEL</t>
  </si>
  <si>
    <t>cst_wskakunin_kanri7_TEL</t>
  </si>
  <si>
    <t>**wskakunin_kanri7_DOC</t>
  </si>
  <si>
    <t>cst_wskakunin_kanri7_DOC</t>
  </si>
  <si>
    <t>**wskakunin_kanri8__sikaku</t>
  </si>
  <si>
    <t>cst_wskakunin_kanri8__sikaku</t>
  </si>
  <si>
    <t>**wskakunin_kanri8_SIKAKU__label</t>
  </si>
  <si>
    <t>cst_wskakunin_kanri8_SIKAKU</t>
  </si>
  <si>
    <t>**wskakunin_kanri8_TOUROKU_KIKAN__label</t>
  </si>
  <si>
    <t>cst_wskakunin_kanri8_TOUROKU_KIKAN</t>
  </si>
  <si>
    <t>**wskakunin_kanri8_KENTIKUSI_NO</t>
  </si>
  <si>
    <t>cst_wskakunin_kanri8_KENTIKUSI_NO</t>
  </si>
  <si>
    <t>**wskakunin_kanri8_NAME</t>
  </si>
  <si>
    <t>cst_wskakunin_kanri8_NAME</t>
  </si>
  <si>
    <t>**wskakunin_kanri8_JIMU__sikaku</t>
  </si>
  <si>
    <t>cst_wskakunin_kanri8_JIMU__sikaku</t>
  </si>
  <si>
    <t>**wskakunin_kanri8_JIMU_SIKAKU__label</t>
  </si>
  <si>
    <t>cst_wskakunin_kanri8_JIMU_SIKAKU</t>
  </si>
  <si>
    <t>**wskakunin_kanri8_JIMU_TOUROKU_KIKAN__label</t>
  </si>
  <si>
    <t>cst_wskakunin_kanri8_JIMU_TOUROKU_KIKAN</t>
  </si>
  <si>
    <t>**wskakunin_kanri8_JIMU_NO</t>
  </si>
  <si>
    <t>cst_wskakunin_kanri8_JIMU_NO</t>
  </si>
  <si>
    <t>**wskakunin_kanri8_JIMU_NAME</t>
  </si>
  <si>
    <t>cst_wskakunin_kanri8_JIMU_NAME</t>
  </si>
  <si>
    <t>**wskakunin_kanri8_ZIP</t>
  </si>
  <si>
    <t>cst_wskakunin_kanri8_ZIP</t>
  </si>
  <si>
    <t>**wskakunin_kanri8__address</t>
  </si>
  <si>
    <t>cst_wskakunin_kanri8__address</t>
  </si>
  <si>
    <t>**wskakunin_kanri8_TEL</t>
  </si>
  <si>
    <t>cst_wskakunin_kanri8_TEL</t>
  </si>
  <si>
    <t>**wskakunin_kanri8_DOC</t>
  </si>
  <si>
    <t>cst_wskakunin_kanri8_DOC</t>
  </si>
  <si>
    <t>**wskakunin_kanri9__sikaku</t>
  </si>
  <si>
    <t>cst_wskakunin_kanri9__sikaku</t>
  </si>
  <si>
    <t>**wskakunin_kanri9_SIKAKU__label</t>
  </si>
  <si>
    <t>cst_wskakunin_kanri9_SIKAKU</t>
  </si>
  <si>
    <t>**wskakunin_kanri9_TOUROKU_KIKAN__label</t>
  </si>
  <si>
    <t>cst_wskakunin_kanri9_TOUROKU_KIKAN</t>
  </si>
  <si>
    <t>**wskakunin_kanri9_KENTIKUSI_NO</t>
  </si>
  <si>
    <t>cst_wskakunin_kanri9_KENTIKUSI_NO</t>
  </si>
  <si>
    <t>**wskakunin_kanri9_NAME</t>
  </si>
  <si>
    <t>cst_wskakunin_kanri9_NAME</t>
  </si>
  <si>
    <t>**wskakunin_kanri9_JIMU__sikaku</t>
  </si>
  <si>
    <t>cst_wskakunin_kanri9_JIMU__sikaku</t>
  </si>
  <si>
    <t>**wskakunin_kanri9_JIMU_SIKAKU__label</t>
  </si>
  <si>
    <t>cst_wskakunin_kanri9_JIMU_SIKAKU</t>
  </si>
  <si>
    <t>**wskakunin_kanri9_JIMU_TOUROKU_KIKAN__label</t>
  </si>
  <si>
    <t>cst_wskakunin_kanri9_JIMU_TOUROKU_KIKAN</t>
  </si>
  <si>
    <t>**wskakunin_kanri9_JIMU_NO</t>
  </si>
  <si>
    <t>cst_wskakunin_kanri9_JIMU_NO</t>
  </si>
  <si>
    <t>**wskakunin_kanri9_JIMU_NAME</t>
  </si>
  <si>
    <t>cst_wskakunin_kanri9_JIMU_NAME</t>
  </si>
  <si>
    <t>**wskakunin_kanri9_ZIP</t>
  </si>
  <si>
    <t>cst_wskakunin_kanri9_ZIP</t>
  </si>
  <si>
    <t>**wskakunin_kanri9__address</t>
  </si>
  <si>
    <t>cst_wskakunin_kanri9__address</t>
  </si>
  <si>
    <t>**wskakunin_kanri9_TEL</t>
  </si>
  <si>
    <t>cst_wskakunin_kanri9_TEL</t>
  </si>
  <si>
    <t>**wskakunin_kanri9_DOC</t>
  </si>
  <si>
    <t>cst_wskakunin_kanri9_DOC</t>
  </si>
  <si>
    <t>**wskakunin_kanri10__sikaku</t>
  </si>
  <si>
    <t>cst_wskakunin_kanri10__sikaku</t>
  </si>
  <si>
    <t>**wskakunin_kanri10_SIKAKU__label</t>
  </si>
  <si>
    <t>cst_wskakunin_kanri10_SIKAKU</t>
  </si>
  <si>
    <t>**wskakunin_kanri10_TOUROKU_KIKAN__label</t>
  </si>
  <si>
    <t>cst_wskakunin_kanri10_TOUROKU_KIKAN</t>
  </si>
  <si>
    <t>**wskakunin_kanri10_KENTIKUSI_NO</t>
  </si>
  <si>
    <t>cst_wskakunin_kanri10_KENTIKUSI_NO</t>
  </si>
  <si>
    <t>**wskakunin_kanri10_NAME</t>
  </si>
  <si>
    <t>cst_wskakunin_kanri10_NAME</t>
  </si>
  <si>
    <t>**wskakunin_kanri10_JIMU__sikaku</t>
  </si>
  <si>
    <t>cst_wskakunin_kanri10_JIMU__sikaku</t>
  </si>
  <si>
    <t>**wskakunin_kanri10_JIMU_SIKAKU__label</t>
  </si>
  <si>
    <t>cst_wskakunin_kanri10_JIMU_SIKAKU</t>
  </si>
  <si>
    <t>**wskakunin_kanri10_JIMU_TOUROKU_KIKAN__label</t>
  </si>
  <si>
    <t>cst_wskakunin_kanri10_JIMU_TOUROKU_KIKAN</t>
  </si>
  <si>
    <t>**wskakunin_kanri10_JIMU_NO</t>
  </si>
  <si>
    <t>cst_wskakunin_kanri10_JIMU_NO</t>
  </si>
  <si>
    <t>**wskakunin_kanri10_JIMU_NAME</t>
  </si>
  <si>
    <t>cst_wskakunin_kanri10_JIMU_NAME</t>
  </si>
  <si>
    <t>**wskakunin_kanri10_ZIP</t>
  </si>
  <si>
    <t>cst_wskakunin_kanri10_ZIP</t>
  </si>
  <si>
    <t>**wskakunin_kanri10__address</t>
  </si>
  <si>
    <t>cst_wskakunin_kanri10__address</t>
  </si>
  <si>
    <t>**wskakunin_kanri10_TEL</t>
  </si>
  <si>
    <t>cst_wskakunin_kanri10_TEL</t>
  </si>
  <si>
    <t>**wskakunin_kanri10_DOC</t>
  </si>
  <si>
    <t>cst_wskakunin_kanri10_DOC</t>
  </si>
  <si>
    <t>**wskakunin_kanri11__sikaku</t>
  </si>
  <si>
    <t>cst_wskakunin_kanri11__sikaku</t>
  </si>
  <si>
    <t>**wskakunin_kanri11_SIKAKU__label</t>
  </si>
  <si>
    <t>cst_wskakunin_kanri11_SIKAKU</t>
  </si>
  <si>
    <t>**wskakunin_kanri11_TOUROKU_KIKAN__label</t>
  </si>
  <si>
    <t>cst_wskakunin_kanri11_TOUROKU_KIKAN</t>
  </si>
  <si>
    <t>**wskakunin_kanri11_KENTIKUSI_NO</t>
  </si>
  <si>
    <t>cst_wskakunin_kanri11_KENTIKUSI_NO</t>
  </si>
  <si>
    <t>**wskakunin_kanri11_NAME</t>
  </si>
  <si>
    <t>cst_wskakunin_kanri11_NAME</t>
  </si>
  <si>
    <t>**wskakunin_kanri11_JIMU__sikaku</t>
  </si>
  <si>
    <t>cst_wskakunin_kanri11_JIMU__sikaku</t>
  </si>
  <si>
    <t>**wskakunin_kanri11_JIMU_SIKAKU__label</t>
  </si>
  <si>
    <t>cst_wskakunin_kanri11_JIMU_SIKAKU</t>
  </si>
  <si>
    <t>**wskakunin_kanri11_JIMU_TOUROKU_KIKAN__label</t>
  </si>
  <si>
    <t>cst_wskakunin_kanri11_JIMU_TOUROKU_KIKAN</t>
  </si>
  <si>
    <t>**wskakunin_kanri11_JIMU_NO</t>
  </si>
  <si>
    <t>cst_wskakunin_kanri11_JIMU_NO</t>
  </si>
  <si>
    <t>**wskakunin_kanri11_JIMU_NAME</t>
  </si>
  <si>
    <t>cst_wskakunin_kanri11_JIMU_NAME</t>
  </si>
  <si>
    <t>**wskakunin_kanri11_ZIP</t>
  </si>
  <si>
    <t>cst_wskakunin_kanri11_ZIP</t>
  </si>
  <si>
    <t>**wskakunin_kanri11__address</t>
  </si>
  <si>
    <t>cst_wskakunin_kanri11__address</t>
  </si>
  <si>
    <t>**wskakunin_kanri11_TEL</t>
  </si>
  <si>
    <t>cst_wskakunin_kanri11_TEL</t>
  </si>
  <si>
    <t>**wskakunin_kanri11_DOC</t>
  </si>
  <si>
    <t>cst_wskakunin_kanri11_DOC</t>
  </si>
  <si>
    <t>監理者5</t>
  </si>
  <si>
    <t>監理者6</t>
  </si>
  <si>
    <t>監理者7</t>
  </si>
  <si>
    <t>監理者8</t>
  </si>
  <si>
    <t>監理者9</t>
  </si>
  <si>
    <t>監理者10</t>
  </si>
  <si>
    <t>監理者11</t>
  </si>
  <si>
    <t>**wskakunin_sekou2_NAME</t>
  </si>
  <si>
    <t>cst_wskakunin_sekou2_NAME</t>
  </si>
  <si>
    <t>**wskakunin_sekou2_SEKOU__sikaku</t>
  </si>
  <si>
    <t>cst_wskakunin_sekou2_SEKOU__sikaku</t>
  </si>
  <si>
    <t>**wskakunin_sekou2_SEKOU_SIKAKU__label</t>
  </si>
  <si>
    <t>cst_wskakunin_sekou2_SEKOU_SIKAKU</t>
  </si>
  <si>
    <t>**wskakunin_sekou2_SEKOU_NO</t>
  </si>
  <si>
    <t>cst_wskakunin_sekou2_SEKOU_NO</t>
  </si>
  <si>
    <t>**wskakunin_sekou2_JIMU_NAME</t>
  </si>
  <si>
    <t>cst_wskakunin_sekou2_JIMU_NAME</t>
  </si>
  <si>
    <t>**wskakunin_sekou2_ZIP</t>
  </si>
  <si>
    <t>cst_wskakunin_sekou2_ZIP</t>
  </si>
  <si>
    <t>**wskakunin_sekou2__address</t>
  </si>
  <si>
    <t>cst_wskakunin_sekou2__address</t>
  </si>
  <si>
    <t>**wskakunin_sekou2_TEL</t>
  </si>
  <si>
    <t>cst_wskakunin_sekou2_TEL</t>
  </si>
  <si>
    <t>**wskakunin_sekou3_NAME</t>
  </si>
  <si>
    <t>cst_wskakunin_sekou3_NAME</t>
  </si>
  <si>
    <t>**wskakunin_sekou3_SEKOU__sikaku</t>
  </si>
  <si>
    <t>cst_wskakunin_sekou3_SEKOU__sikaku</t>
  </si>
  <si>
    <t>**wskakunin_sekou3_SEKOU_SIKAKU__label</t>
  </si>
  <si>
    <t>cst_wskakunin_sekou3_SEKOU_SIKAKU</t>
  </si>
  <si>
    <t>**wskakunin_sekou3_SEKOU_NO</t>
  </si>
  <si>
    <t>cst_wskakunin_sekou3_SEKOU_NO</t>
  </si>
  <si>
    <t>**wskakunin_sekou3_JIMU_NAME</t>
  </si>
  <si>
    <t>cst_wskakunin_sekou3_JIMU_NAME</t>
  </si>
  <si>
    <t>**wskakunin_sekou3_ZIP</t>
  </si>
  <si>
    <t>cst_wskakunin_sekou3_ZIP</t>
  </si>
  <si>
    <t>**wskakunin_sekou3__address</t>
  </si>
  <si>
    <t>cst_wskakunin_sekou3__address</t>
  </si>
  <si>
    <t>**wskakunin_sekou3_TEL</t>
  </si>
  <si>
    <t>cst_wskakunin_sekou3_TEL</t>
  </si>
  <si>
    <t>**wskakunin_sekou4_NAME</t>
  </si>
  <si>
    <t>cst_wskakunin_sekou4_NAME</t>
  </si>
  <si>
    <t>**wskakunin_sekou4_SEKOU__sikaku</t>
  </si>
  <si>
    <t>cst_wskakunin_sekou4_SEKOU__sikaku</t>
  </si>
  <si>
    <t>**wskakunin_sekou4_SEKOU_SIKAKU__label</t>
  </si>
  <si>
    <t>cst_wskakunin_sekou4_SEKOU_SIKAKU</t>
  </si>
  <si>
    <t>**wskakunin_sekou4_SEKOU_NO</t>
  </si>
  <si>
    <t>cst_wskakunin_sekou4_SEKOU_NO</t>
  </si>
  <si>
    <t>**wskakunin_sekou4_JIMU_NAME</t>
  </si>
  <si>
    <t>cst_wskakunin_sekou4_JIMU_NAME</t>
  </si>
  <si>
    <t>**wskakunin_sekou4_ZIP</t>
  </si>
  <si>
    <t>cst_wskakunin_sekou4_ZIP</t>
  </si>
  <si>
    <t>**wskakunin_sekou4__address</t>
  </si>
  <si>
    <t>cst_wskakunin_sekou4__address</t>
  </si>
  <si>
    <t>**wskakunin_sekou4_TEL</t>
  </si>
  <si>
    <t>cst_wskakunin_sekou4_TEL</t>
  </si>
  <si>
    <t>**wskakunin_sekou5_NAME</t>
  </si>
  <si>
    <t>cst_wskakunin_sekou5_NAME</t>
  </si>
  <si>
    <t>**wskakunin_sekou5_SEKOU__sikaku</t>
  </si>
  <si>
    <t>cst_wskakunin_sekou5_SEKOU__sikaku</t>
  </si>
  <si>
    <t>**wskakunin_sekou5_SEKOU_SIKAKU__label</t>
  </si>
  <si>
    <t>cst_wskakunin_sekou5_SEKOU_SIKAKU</t>
  </si>
  <si>
    <t>**wskakunin_sekou5_SEKOU_NO</t>
  </si>
  <si>
    <t>cst_wskakunin_sekou5_SEKOU_NO</t>
  </si>
  <si>
    <t>**wskakunin_sekou5_JIMU_NAME</t>
  </si>
  <si>
    <t>cst_wskakunin_sekou5_JIMU_NAME</t>
  </si>
  <si>
    <t>**wskakunin_sekou5_ZIP</t>
  </si>
  <si>
    <t>cst_wskakunin_sekou5_ZIP</t>
  </si>
  <si>
    <t>**wskakunin_sekou5__address</t>
  </si>
  <si>
    <t>cst_wskakunin_sekou5__address</t>
  </si>
  <si>
    <t>**wskakunin_sekou5_TEL</t>
  </si>
  <si>
    <t>cst_wskakunin_sekou5_TEL</t>
  </si>
  <si>
    <t>**wskakunin_sekou6_NAME</t>
  </si>
  <si>
    <t>cst_wskakunin_sekou6_NAME</t>
  </si>
  <si>
    <t>**wskakunin_sekou6_SEKOU__sikaku</t>
  </si>
  <si>
    <t>cst_wskakunin_sekou6_SEKOU__sikaku</t>
  </si>
  <si>
    <t>**wskakunin_sekou6_SEKOU_SIKAKU__label</t>
  </si>
  <si>
    <t>cst_wskakunin_sekou6_SEKOU_SIKAKU</t>
  </si>
  <si>
    <t>**wskakunin_sekou6_SEKOU_NO</t>
  </si>
  <si>
    <t>cst_wskakunin_sekou6_SEKOU_NO</t>
  </si>
  <si>
    <t>**wskakunin_sekou6_JIMU_NAME</t>
  </si>
  <si>
    <t>cst_wskakunin_sekou6_JIMU_NAME</t>
  </si>
  <si>
    <t>**wskakunin_sekou6_ZIP</t>
  </si>
  <si>
    <t>cst_wskakunin_sekou6_ZIP</t>
  </si>
  <si>
    <t>**wskakunin_sekou6__address</t>
  </si>
  <si>
    <t>cst_wskakunin_sekou6__address</t>
  </si>
  <si>
    <t>**wskakunin_sekou6_TEL</t>
  </si>
  <si>
    <t>cst_wskakunin_sekou6_TEL</t>
  </si>
  <si>
    <t>施工者2</t>
  </si>
  <si>
    <t>施工者3</t>
  </si>
  <si>
    <t>施工者4</t>
  </si>
  <si>
    <t>施工者5</t>
  </si>
  <si>
    <t>施工者6</t>
  </si>
  <si>
    <t>wskakunin_keibi_henkou01_</t>
  </si>
  <si>
    <t>**wskakunin_keibi_henkou01_HENKOU_SYURUI</t>
  </si>
  <si>
    <t>**wskakunin_keibi_henkou01_HENKOU_GAIYOU</t>
  </si>
  <si>
    <t>**wskakunin_sekkei12__sikaku</t>
  </si>
  <si>
    <t>cst_wskakunin_sekkei12__sikaku</t>
  </si>
  <si>
    <t>**wskakunin_sekkei12_SIKAKU__label</t>
  </si>
  <si>
    <t>cst_wskakunin_sekkei12_SIKAKU</t>
  </si>
  <si>
    <t>**wskakunin_sekkei12_TOUROKU_KIKAN__label</t>
  </si>
  <si>
    <t>cst_wskakunin_sekkei12_TOUROKU_KIKAN</t>
  </si>
  <si>
    <t>**wskakunin_sekkei12_KENTIKUSI_NO</t>
  </si>
  <si>
    <t>cst_wskakunin_sekkei12_KENTIKUSI_NO</t>
  </si>
  <si>
    <t>**wskakunin_sekkei12_NAME</t>
  </si>
  <si>
    <t>cst_wskakunin_sekkei12_NAME</t>
  </si>
  <si>
    <t>**wskakunin_sekkei12_JIMU__sikaku</t>
  </si>
  <si>
    <t>cst_wskakunin_sekkei12_JIMU__sikaku</t>
  </si>
  <si>
    <t>**wskakunin_sekkei12_JIMU_SIKAKU__label</t>
  </si>
  <si>
    <t>cst_wskakunin_sekkei12_JIMU_SIKAKU</t>
  </si>
  <si>
    <t>**wskakunin_sekkei12_JIMU_TOUROKU_KIKAN__label</t>
  </si>
  <si>
    <t>cst_wskakunin_sekkei12_JIMU_TOUROKU_KIKAN</t>
  </si>
  <si>
    <t>**wskakunin_sekkei12_JIMU_NO</t>
  </si>
  <si>
    <t>cst_wskakunin_sekkei12_JIMU_NO</t>
  </si>
  <si>
    <t>**wskakunin_sekkei12_JIMU_NAME</t>
  </si>
  <si>
    <t>cst_wskakunin_sekkei12_JIMU_NAME</t>
  </si>
  <si>
    <t>cst_wskakunin_sekkei12_jimuname_name</t>
  </si>
  <si>
    <t>**wskakunin_sekkei12_ZIP</t>
  </si>
  <si>
    <t>cst_wskakunin_sekkei12_ZIP</t>
  </si>
  <si>
    <t>**wskakunin_sekkei12__address</t>
  </si>
  <si>
    <t>cst_wskakunin_sekkei12__address</t>
  </si>
  <si>
    <t>**wskakunin_sekkei12_TEL</t>
  </si>
  <si>
    <t>cst_wskakunin_sekkei12_TEL</t>
  </si>
  <si>
    <t>**wskakunin_sekkei12_DOC</t>
  </si>
  <si>
    <t>cst_wskakunin_sekkei12_DOC</t>
  </si>
  <si>
    <t>設計者12</t>
  </si>
  <si>
    <t>監理者12</t>
  </si>
  <si>
    <t>**wskakunin_kanri12__sikaku</t>
  </si>
  <si>
    <t>cst_wskakunin_kanri12__sikaku</t>
  </si>
  <si>
    <t>**wskakunin_kanri12_SIKAKU__label</t>
  </si>
  <si>
    <t>cst_wskakunin_kanri12_SIKAKU</t>
  </si>
  <si>
    <t>**wskakunin_kanri12_TOUROKU_KIKAN__label</t>
  </si>
  <si>
    <t>cst_wskakunin_kanri12_TOUROKU_KIKAN</t>
  </si>
  <si>
    <t>**wskakunin_kanri12_KENTIKUSI_NO</t>
  </si>
  <si>
    <t>cst_wskakunin_kanri12_KENTIKUSI_NO</t>
  </si>
  <si>
    <t>**wskakunin_kanri12_NAME</t>
  </si>
  <si>
    <t>cst_wskakunin_kanri12_NAME</t>
  </si>
  <si>
    <t>**wskakunin_kanri12_JIMU__sikaku</t>
  </si>
  <si>
    <t>cst_wskakunin_kanri12_JIMU__sikaku</t>
  </si>
  <si>
    <t>**wskakunin_kanri12_JIMU_SIKAKU__label</t>
  </si>
  <si>
    <t>cst_wskakunin_kanri12_JIMU_SIKAKU</t>
  </si>
  <si>
    <t>**wskakunin_kanri12_JIMU_TOUROKU_KIKAN__label</t>
  </si>
  <si>
    <t>cst_wskakunin_kanri12_JIMU_TOUROKU_KIKAN</t>
  </si>
  <si>
    <t>**wskakunin_kanri12_JIMU_NO</t>
  </si>
  <si>
    <t>cst_wskakunin_kanri12_JIMU_NO</t>
  </si>
  <si>
    <t>**wskakunin_kanri12_JIMU_NAME</t>
  </si>
  <si>
    <t>cst_wskakunin_kanri12_JIMU_NAME</t>
  </si>
  <si>
    <t>**wskakunin_kanri12_ZIP</t>
  </si>
  <si>
    <t>cst_wskakunin_kanri12_ZIP</t>
  </si>
  <si>
    <t>**wskakunin_kanri12__address</t>
  </si>
  <si>
    <t>cst_wskakunin_kanri12__address</t>
  </si>
  <si>
    <t>**wskakunin_kanri12_TEL</t>
  </si>
  <si>
    <t>cst_wskakunin_kanri12_TEL</t>
  </si>
  <si>
    <t>**wskakunin_kanri12_DOC</t>
  </si>
  <si>
    <t>cst_wskakunin_kanri12_DOC</t>
  </si>
  <si>
    <t>工事種別一括出力</t>
  </si>
  <si>
    <t>中間・完了のみ</t>
  </si>
  <si>
    <t>確認・計変のみ</t>
  </si>
  <si>
    <t>第二面 備考</t>
  </si>
  <si>
    <t>**wskakunin_P2_BIKOU</t>
  </si>
  <si>
    <t>cst_wskakunin_P2_BIKOU</t>
  </si>
  <si>
    <t>文字出力</t>
  </si>
  <si>
    <t>cst_wskakunin_TOKUREI_txt</t>
  </si>
  <si>
    <t>cst_wskakunin_KOUJI_SINTIKU_box</t>
  </si>
  <si>
    <t>cst_wskakunin_KOUJI_ZOUTIKU_box</t>
  </si>
  <si>
    <t>cst_wskakunin_KOUJI_KAITIKU_box</t>
  </si>
  <si>
    <t>cst_wskakunin_KOUJI_ITEN_box</t>
  </si>
  <si>
    <t>cst_wskakunin_KOUJI_YOUTOHENKOU_box</t>
  </si>
  <si>
    <t>cst_wskakunin_KOUJI_DAI_SYUUZEN_box</t>
  </si>
  <si>
    <t>cst_wskakunin_KOUJI_DAI_MOYOUGAE_box</t>
  </si>
  <si>
    <t>cst_wskakunin_KENTIKU_NINSYO_NO</t>
  </si>
  <si>
    <t>**wskakunin_KOUJI_TYAKUSYU_DATE</t>
  </si>
  <si>
    <t>**wskakunin_KOUJI_KANRYOU_DATE</t>
  </si>
  <si>
    <t>※ 確認時：出力しない</t>
  </si>
  <si>
    <t>※ 中間1枚目 - 確認時：特定工程2があれば出力</t>
  </si>
  <si>
    <t>select （ 1枚目と2枚目の処理が必要 ）</t>
  </si>
  <si>
    <t xml:space="preserve"> - 中間1枚目</t>
  </si>
  <si>
    <t xml:space="preserve"> - 中間2枚目</t>
  </si>
  <si>
    <t xml:space="preserve"> - 回数</t>
  </si>
  <si>
    <t xml:space="preserve"> - 【ｲ.特定工程】</t>
  </si>
  <si>
    <t xml:space="preserve"> - 【ﾛ.中間検査合格証交付者】</t>
  </si>
  <si>
    <t xml:space="preserve"> - 【ﾊ.中間検査合格証番号】</t>
  </si>
  <si>
    <t xml:space="preserve"> - 【ﾆ.交付年月日】</t>
  </si>
  <si>
    <t>確認時の中間申請書出力処理用</t>
  </si>
  <si>
    <t>確認時 - 特定工程1の入力あり</t>
  </si>
  <si>
    <t>確認時 - 特定工程2の入力あり</t>
  </si>
  <si>
    <t>確認時 - 特定工程3の入力あり</t>
  </si>
  <si>
    <t>cst_wskakunin_KOUJI_TYAKUSYU_DATE_select</t>
  </si>
  <si>
    <t>cst_wskakunin_KOUJI_KANRYOU_DATE_select</t>
  </si>
  <si>
    <t>cst_wskakunin_TOKUTEI_KOUTEI</t>
  </si>
  <si>
    <t>cst_wskakunin_TOKUTEI_KOUTEI_inter1</t>
  </si>
  <si>
    <t>cst_wskakunin_TOKUTEI_KOUTEI_inter2</t>
  </si>
  <si>
    <t>cst_wskakunin_TOKUTEI_KOUJI_KANRYOU_DATE_select</t>
  </si>
  <si>
    <t>cst_wskakunin_KENSA_YUKA_MENSEKI_select</t>
  </si>
  <si>
    <t>cst_wskakunin_koutei_izen01_KOUTEI_KAISUU</t>
  </si>
  <si>
    <t>cst_wskakunin_koutei_izen01_KOUTEI_TEXT</t>
  </si>
  <si>
    <t>cst_wskakunin_koutei_izen01_INTER_ISSUE_NAME</t>
  </si>
  <si>
    <t>cst_wskakunin_koutei_izen01_INTER_ISSUE_NO</t>
  </si>
  <si>
    <t>cst_wskakunin_koutei_izen01_INTER_ISSUE_DATE</t>
  </si>
  <si>
    <t>cst_wskakunin_koutei_izen01_KOUTEI_KAISUU_inter1</t>
  </si>
  <si>
    <t>cst_wskakunin_koutei_izen01_KOUTEI_TEXT_inter1</t>
  </si>
  <si>
    <t>cst_wskakunin_koutei_izen01_INTER_ISSUE_NO_inter1</t>
  </si>
  <si>
    <t>cst_wskakunin_koutei_izen01_INTER_ISSUE_DATE_inter1</t>
  </si>
  <si>
    <t>cst_wskakunin_koutei_izen01_INTER_ISSUE_NAME_inter1</t>
  </si>
  <si>
    <t>cst_wskakunin_koutei_izen01_KOUTEI_KAISUU_inter2</t>
  </si>
  <si>
    <t>cst_wskakunin_koutei_izen01_KOUTEI_TEXT_inter2</t>
  </si>
  <si>
    <t>cst_wskakunin_koutei_izen01_INTER_ISSUE_NAME_inter2</t>
  </si>
  <si>
    <t>cst_wskakunin_koutei_izen01_INTER_ISSUE_NO_inter2</t>
  </si>
  <si>
    <t>cst_wskakunin_koutei_izen01_INTER_ISSUE_DATE_inter2</t>
  </si>
  <si>
    <t>※ 確認時：特定工程1の入力があれば出力</t>
  </si>
  <si>
    <t>受付システムテーブルから取得した情報（受理後）</t>
  </si>
  <si>
    <t>**wskakunin_SHINSEI_DATE</t>
  </si>
  <si>
    <t>cst_wskakunin_koutei_izen02_KOUTEI_KAISUU</t>
  </si>
  <si>
    <t>cst_wskakunin_koutei_izen02_KOUTEI_TEXT</t>
  </si>
  <si>
    <t>cst_wskakunin_koutei_izen02_INTER_ISSUE_NAME</t>
  </si>
  <si>
    <t>cst_wskakunin_koutei_izen02_INTER_ISSUE_NO</t>
  </si>
  <si>
    <t>cst_wskakunin_koutei_izen02_INTER_ISSUE_DATE</t>
  </si>
  <si>
    <t>※ 中間2枚目 - 確認時：特定工程3があれば出力</t>
  </si>
  <si>
    <t xml:space="preserve"> - 【ﾛ.特定工程工事終了予定年月日】</t>
  </si>
  <si>
    <t>cst_wskakunin_koutei_ikou01_KOUTEI_KAISUU</t>
  </si>
  <si>
    <t>cst_wskakunin_koutei_ikou01_KOUTEI_TEXT</t>
  </si>
  <si>
    <t>cst_wskakunin_koutei_ikou01_KOUTEI_DATE</t>
  </si>
  <si>
    <t>cst_wskakunin_koutei_ikou01_KOUTEI_DATE_inter1</t>
  </si>
  <si>
    <t>cst_wskakunin_koutei_ikou01_KOUTEI_TEXT_inter2</t>
  </si>
  <si>
    <t>cst_wskakunin_koutei_ikou01_KOUTEI_DATE_inter2</t>
  </si>
  <si>
    <t>cst_wskakunin_koutei_ikou02_KOUTEI_DATE_inter1</t>
  </si>
  <si>
    <t>cst_wskakunin_koutei_ikou02_KOUTEI_TEXT_inter2</t>
  </si>
  <si>
    <t>※ 中間1枚目 - 確認時：特定工程3があれば出力</t>
  </si>
  <si>
    <t>※ 中間2枚目 - 確認時：特定工程4があれば出力</t>
  </si>
  <si>
    <t>cst_wskakunin_koutei_ikou02_KOUTEI_KAISUU</t>
  </si>
  <si>
    <t>cst_wskakunin_koutei_ikou02_KOUTEI_TEXT</t>
  </si>
  <si>
    <t>cst_wskakunin_koutei_ikou02_KOUTEI_DATE</t>
  </si>
  <si>
    <t>cst_wskakunin_keibi_henkou01_HENKOU_SYURUI</t>
  </si>
  <si>
    <t>cst_wskakunin_keibi_henkou01_HENKOU_GAIYOU</t>
  </si>
  <si>
    <t>cst_wskakunin_koutei_ikou01_KOUTEI_KAISUU_inter1</t>
  </si>
  <si>
    <t>cst_wskakunin_koutei_ikou01_KOUTEI_TEXT_inter1</t>
  </si>
  <si>
    <t>cst_wskakunin_koutei_ikou01_KOUTEI_KAISUU_inter2</t>
  </si>
  <si>
    <t>cst_wskakunin_koutei_ikou02_KOUTEI_KAISUU_inter1</t>
  </si>
  <si>
    <t>cst_wskakunin_koutei_ikou02_KOUTEI_TEXT_inter1</t>
  </si>
  <si>
    <t>cst_wskakunin_koutei_ikou02_KOUTEI_KAISUU_inter2</t>
  </si>
  <si>
    <t>cst_wskakunin_koutei_ikou02_KOUTEI_DATE_inter2</t>
  </si>
  <si>
    <t>確認：自分, 検査：直前 ※ 確認は受理後有効</t>
  </si>
  <si>
    <t>cst_ISSUE_NO_select</t>
  </si>
  <si>
    <t>1：確認（確認, 計変）,3：中間, 4：完了</t>
  </si>
  <si>
    <t>chk_JOB_KIND_kakunin</t>
  </si>
  <si>
    <t>基準法の種別判定</t>
  </si>
  <si>
    <t>【9.検査経過】</t>
  </si>
  <si>
    <t xml:space="preserve">【ﾛ.中間検査合格証交付者】 </t>
  </si>
  <si>
    <t>左側：</t>
  </si>
  <si>
    <t>右側：</t>
  </si>
  <si>
    <t>**wskakunin_koutei02_INTER_ISSUE_NAME</t>
  </si>
  <si>
    <t>**wskakunin_koutei02_INTER_ISSUE_NO</t>
  </si>
  <si>
    <t>**wskakunin_koutei02_INTER_ISSUE_DATE</t>
  </si>
  <si>
    <t>**wskakunin_koutei01_INTER_ISSUE_NAME</t>
  </si>
  <si>
    <t>**wskakunin_koutei01_INTER_ISSUE_NO</t>
  </si>
  <si>
    <t>**wskakunin_koutei01_INTER_ISSUE_DATE</t>
  </si>
  <si>
    <t>cst_wskakunin_koutei02_INTER_ISSUE_DATE</t>
  </si>
  <si>
    <t>種別（中間時 - 特定工程別）</t>
  </si>
  <si>
    <t>10：確認（確認, 計変）, 30：中間_前0, 31：中間_前1, 32：中間_前2, 40：完了</t>
  </si>
  <si>
    <t>chk_INTER1_state_in_conf</t>
  </si>
  <si>
    <t>chk_INTER2_state_in_conf</t>
  </si>
  <si>
    <t>chk_INTER3_state_in_conf</t>
  </si>
  <si>
    <t>chk_INTER_state_in_final</t>
  </si>
  <si>
    <t>※ 確認(10)、完了(40)で用いる</t>
  </si>
  <si>
    <t>出力用</t>
  </si>
  <si>
    <t>cst_wskakunin_koutei01_INTER_ISSUE_NAME</t>
  </si>
  <si>
    <t>cst_wskakunin_koutei01_INTER_ISSUE_NO</t>
  </si>
  <si>
    <t>cst_wskakunin_koutei01_INTER_ISSUE_DATE</t>
  </si>
  <si>
    <t>cst_wskakunin_koutei_keika01_INTER_ISSUE_DATE_select</t>
  </si>
  <si>
    <t>cst_wskakunin_koutei_keika01_KOUTEI_KAISUU_select</t>
  </si>
  <si>
    <t>cst_wskakunin_koutei_keika01_KOUTEI_TEXT_select</t>
  </si>
  <si>
    <t>cst_wskakunin_koutei_keika01_INTER_ISSUE_NAME_select</t>
  </si>
  <si>
    <t>cst_wskakunin_koutei_keika01_INTER_ISSUE_NO_select</t>
  </si>
  <si>
    <t>中間1枚目出力用</t>
  </si>
  <si>
    <t>中間2枚目出力用</t>
  </si>
  <si>
    <t>cst_wskakunin_koutei02_INTER_ISSUE_NAME</t>
  </si>
  <si>
    <t>cst_wskakunin_koutei02_INTER_ISSUE_NO</t>
  </si>
  <si>
    <t>cst_wskakunin_koutei_keika02_KOUTEI_KAISUU_select</t>
  </si>
  <si>
    <t>cst_wskakunin_koutei_keika02_KOUTEI_TEXT_select</t>
  </si>
  <si>
    <t>cst_wskakunin_koutei_keika02_INTER_ISSUE_NAME_select</t>
  </si>
  <si>
    <t>cst_wskakunin_koutei_keika02_INTER_ISSUE_NO_select</t>
  </si>
  <si>
    <t>cst_wskakunin_koutei_keika02_INTER_ISSUE_DATE_select</t>
  </si>
  <si>
    <t>2</t>
  </si>
  <si>
    <t>4.</t>
  </si>
  <si>
    <t>**wskakunin_koutei_izen03_KOUTEI_KAISUU</t>
  </si>
  <si>
    <t>**wskakunin_koutei_izen03_KOUTEI_TEXT</t>
  </si>
  <si>
    <t>**wskakunin_koutei_izen03_INTER_ISSUE_NAME</t>
  </si>
  <si>
    <t>**wskakunin_koutei_izen03_INTER_ISSUE_NO</t>
  </si>
  <si>
    <t>**wskakunin_koutei_izen03_INTER_ISSUE_DATE</t>
  </si>
  <si>
    <t>**wskakunin_koutei_izen04_KOUTEI_KAISUU</t>
  </si>
  <si>
    <t>**wskakunin_koutei_izen04_KOUTEI_TEXT</t>
  </si>
  <si>
    <t>**wskakunin_koutei_izen04_INTER_ISSUE_NAME</t>
  </si>
  <si>
    <t>**wskakunin_koutei_izen04_INTER_ISSUE_NO</t>
  </si>
  <si>
    <t>**wskakunin_koutei_izen04_INTER_ISSUE_DATE</t>
  </si>
  <si>
    <t>cst_wskakunin_koutei_izen03_KOUTEI_KAISUU</t>
  </si>
  <si>
    <t>cst_wskakunin_koutei_izen03_KOUTEI_TEXT</t>
  </si>
  <si>
    <t>cst_wskakunin_koutei_izen03_INTER_ISSUE_NAME</t>
  </si>
  <si>
    <t>cst_wskakunin_koutei_izen03_INTER_ISSUE_NO</t>
  </si>
  <si>
    <t>cst_wskakunin_koutei_izen03_INTER_ISSUE_DATE</t>
  </si>
  <si>
    <t>cst_wskakunin_koutei_izen04_KOUTEI_KAISUU</t>
  </si>
  <si>
    <t>cst_wskakunin_koutei_izen04_KOUTEI_TEXT</t>
  </si>
  <si>
    <t>cst_wskakunin_koutei_izen04_INTER_ISSUE_NAME</t>
  </si>
  <si>
    <t>cst_wskakunin_koutei_izen04_INTER_ISSUE_NO</t>
  </si>
  <si>
    <t>cst_wskakunin_koutei_izen04_INTER_ISSUE_DATE</t>
  </si>
  <si>
    <t>以前の中間 左側：</t>
  </si>
  <si>
    <t>以前の中間 右側：</t>
  </si>
  <si>
    <t>cst_wskakunin_koutei_izen02_KOUTEI_KAISUU_inter1</t>
  </si>
  <si>
    <t>cst_wskakunin_koutei_izen02_KOUTEI_TEXT_inter1</t>
  </si>
  <si>
    <t>cst_wskakunin_koutei_izen02_INTER_ISSUE_NAME_inter1</t>
  </si>
  <si>
    <t>cst_wskakunin_koutei_izen02_INTER_ISSUE_NO_inter1</t>
  </si>
  <si>
    <t>cst_wskakunin_koutei_izen02_INTER_ISSUE_DATE_inter1</t>
  </si>
  <si>
    <t>cst_wskakunin_koutei_izen02_KOUTEI_KAISUU_inter2</t>
  </si>
  <si>
    <t>cst_wskakunin_koutei_izen02_KOUTEI_TEXT_inter2</t>
  </si>
  <si>
    <t>cst_wskakunin_koutei_izen02_INTER_ISSUE_NAME_inter2</t>
  </si>
  <si>
    <t>cst_wskakunin_koutei_izen02_INTER_ISSUE_NO_inter2</t>
  </si>
  <si>
    <t>cst_wskakunin_koutei_izen02_INTER_ISSUE_DATE_inter2</t>
  </si>
  <si>
    <t>以降の中間 左側：</t>
  </si>
  <si>
    <t>以降の中間 右側：</t>
  </si>
  <si>
    <t>出力条件</t>
  </si>
  <si>
    <t>出力処理</t>
  </si>
  <si>
    <t>cst_koujikikan_year</t>
  </si>
  <si>
    <t>cst_wskakunin_KOUZOU_mokuzou</t>
  </si>
  <si>
    <t>cst_wskakunin_KOUZOU_zairai</t>
  </si>
  <si>
    <t>宅配ﾎﾞｯｸｽの設置部分</t>
  </si>
  <si>
    <t>**wskakunin_NOBE_MENSEKI_TAKUHAI_SHINSEI</t>
  </si>
  <si>
    <t>**wskakunin_NOBE_MENSEKI_TAKUHAI_IGAI</t>
  </si>
  <si>
    <t>**wskakunin_NOBE_MENSEKI_TAKUHAI_TOTAL</t>
  </si>
  <si>
    <t>cst_wskakunin_NOBE_MENSEKI_TAKUHAI_SHINSEI</t>
  </si>
  <si>
    <t>cst_wskakunin_NOBE_MENSEKI_TAKUHAI_IGAI</t>
  </si>
  <si>
    <t>cst_wskakunin_NOBE_MENSEKI_TAKUHAI_TOTAL</t>
  </si>
  <si>
    <t>〒</t>
  </si>
  <si>
    <t>日付</t>
  </si>
  <si>
    <t>変更内容</t>
  </si>
  <si>
    <t>三木香澄</t>
  </si>
  <si>
    <t>dSTART</t>
  </si>
  <si>
    <t>種類コード</t>
  </si>
  <si>
    <t>工作物の概要</t>
  </si>
  <si>
    <t>**wskakunin_gaiyou1_WORK_SYURUI_CODE</t>
  </si>
  <si>
    <t>**wskakunin_gaiyou1_WORK_SYURUI</t>
  </si>
  <si>
    <t>**wskakunin_gaiyou1_TAKASA</t>
  </si>
  <si>
    <t>**wskakunin_gaiyou1_KOUZOU</t>
  </si>
  <si>
    <t>cst_wskakunin_gaiyou1_WORK_SYURUI_CODE</t>
  </si>
  <si>
    <t>cst_wskakunin_gaiyou1_WORK_SYURUI</t>
  </si>
  <si>
    <t>cst_wskakunin_gaiyou1_TAKASA</t>
  </si>
  <si>
    <t>cst_wskakunin_gaiyou1_KOUZOU</t>
  </si>
  <si>
    <t>種類</t>
  </si>
  <si>
    <t>高さ</t>
  </si>
  <si>
    <t>昇降機の概要</t>
  </si>
  <si>
    <t>番号</t>
  </si>
  <si>
    <t>種別</t>
  </si>
  <si>
    <t>用途</t>
  </si>
  <si>
    <t>積載荷重</t>
  </si>
  <si>
    <t>最大定員</t>
  </si>
  <si>
    <t>定格速度</t>
  </si>
  <si>
    <t>その他必要な事項</t>
  </si>
  <si>
    <t>認証番号</t>
  </si>
  <si>
    <t>その他必要事項+認証番号</t>
  </si>
  <si>
    <t>**wskakunin_gaiyou1_NO</t>
  </si>
  <si>
    <t>**wskakunin_gaiyou1_EV_KIND</t>
  </si>
  <si>
    <t>**wskakunin_gaiyou1_YOUTO</t>
  </si>
  <si>
    <t>**wskakunin_gaiyou1_SEKISAI</t>
  </si>
  <si>
    <t>**wskakunin_gaiyou1_TEIIN</t>
  </si>
  <si>
    <t>**wskakunin_gaiyou1_SPEED</t>
  </si>
  <si>
    <t>**wskakunin_gaiyou1_SONOTA</t>
  </si>
  <si>
    <t>**wskakunin_gaiyou1_NINSYOU_NO</t>
  </si>
  <si>
    <t>**wskakunin_gaiyou1_SONOTA_and_NINSYOU_NO</t>
  </si>
  <si>
    <t>cst_wskakunin_gaiyou1_NO</t>
  </si>
  <si>
    <t>cst_wskakunin_gaiyou1_EV_KIND</t>
  </si>
  <si>
    <t>cst_wskakunin_gaiyou1_YOUTO</t>
  </si>
  <si>
    <t>cst_wskakunin_gaiyou1_SEKISAI</t>
  </si>
  <si>
    <t>cst_wskakunin_gaiyou1_TEIIN</t>
  </si>
  <si>
    <t>cst_wskakunin_gaiyou1_SPEED</t>
  </si>
  <si>
    <t>cst_wskakunin_gaiyou1_SONOTA</t>
  </si>
  <si>
    <t>cst_wskakunin_gaiyou1_NINSYOU_NO</t>
  </si>
  <si>
    <t>cst_wskakunin_gaiyou1_SONOTA_and_NINSYOU_NO</t>
  </si>
  <si>
    <t>築造面積_申請部分</t>
  </si>
  <si>
    <t>築造面積_申請以外の部分</t>
  </si>
  <si>
    <t>築造面積_合計</t>
  </si>
  <si>
    <t>工作物の数_申請部分</t>
  </si>
  <si>
    <t>工作物の数_申請以外部分</t>
  </si>
  <si>
    <t>工作物の数_合計</t>
  </si>
  <si>
    <t>**wskakunin_gaiyou1_TIKUZOU_MENSEKI_SHINSEI</t>
  </si>
  <si>
    <t>**wskakunin_gaiyou1_TIKUZOU_MENSEKI_IGAI</t>
  </si>
  <si>
    <t>**wskakunin_gaiyou1_TIKUZOU_MENSEKI_TOTAL</t>
  </si>
  <si>
    <t>**wskakunin_gaiyou1_WORK_COUNT_SHINSEI</t>
  </si>
  <si>
    <t>**wskakunin_gaiyou1_WORK_COUNT_IGAI</t>
  </si>
  <si>
    <t>**wskakunin_gaiyou1_WORK_COUNT_TOTAL</t>
  </si>
  <si>
    <t>cst_wskakunin_gaiyou1_TIKUZOU_MENSEKI_SHINSEI</t>
  </si>
  <si>
    <t>cst_wskakunin_gaiyou1_TIKUZOU_MENSEKI_IGAI</t>
  </si>
  <si>
    <t>cst_wskakunin_gaiyou1_TIKUZOU_MENSEKI_TOTAL</t>
  </si>
  <si>
    <t>cst_wskakunin_gaiyou1_WORK_COUNT_SHINSEI</t>
  </si>
  <si>
    <t>cst_wskakunin_gaiyou1_WORK_COUNT_IGAI</t>
  </si>
  <si>
    <t>cst_wskakunin_gaiyou1_WORK_COUNT_TOTAL</t>
  </si>
  <si>
    <t>**wskakunin_20kouzou101_KOUZOUSEKKEI_KOUFU_NO</t>
  </si>
  <si>
    <t>cst_wskakunin_20kouzou101_KOUZOUSEKKEI_KOUFU_NO</t>
  </si>
  <si>
    <t>**wskakunin_20kouzou301_KOUZOUSEKKEI_KOUFU_NO</t>
  </si>
  <si>
    <t>cst_wskakunin_20kouzou301_KOUZOUSEKKEI_KOUFU_NO</t>
  </si>
  <si>
    <t>**wskakunin_20setubi101_SETUBISEKKEI_KOUFU_NO</t>
  </si>
  <si>
    <t>cst_wskakunin_20setubi101_SETUBISEKKEI_KOUFU_NO</t>
  </si>
  <si>
    <t>**wskakunin_20setubi102_SETUBISEKKEI_KOUFU_NO</t>
  </si>
  <si>
    <t>cst_wskakunin_20setubi102_SETUBISEKKEI_KOUFU_NO</t>
  </si>
  <si>
    <t>**wskakunin_20setubi103_SETUBISEKKEI_KOUFU_NO</t>
  </si>
  <si>
    <t>cst_wskakunin_20setubi103_SETUBISEKKEI_KOUFU_NO</t>
  </si>
  <si>
    <t>**wskakunin_20setubi301_SETUBISEKKEI_KOUFU_NO</t>
  </si>
  <si>
    <t>cst_wskakunin_20setubi301_SETUBISEKKEI_KOUFU_NO</t>
  </si>
  <si>
    <t>**wskakunin_20setubi302_SETUBISEKKEI_KOUFU_NO</t>
  </si>
  <si>
    <t>cst_wskakunin_20setubi302_SETUBISEKKEI_KOUFU_NO</t>
  </si>
  <si>
    <t>**wskakunin_20setubi303_SETUBISEKKEI_KOUFU_NO</t>
  </si>
  <si>
    <t>cst_wskakunin_20setubi303_SETUBISEKKEI_KOUFU_NO</t>
  </si>
  <si>
    <t>床面積（申請部分）</t>
  </si>
  <si>
    <t>**wskakunin_p4_1_YUKA_MENSEKI_SHINSEI</t>
  </si>
  <si>
    <t>cst_wskakunin_p4_1_YUKA_MENSEKI_SHINSEI</t>
  </si>
  <si>
    <t>**wskakunin_p4_2_KAISU_TIKAI_NOZOKU</t>
  </si>
  <si>
    <t>**wskakunin_p4_3_KAISU_TIKAI</t>
  </si>
  <si>
    <t>**wskakunin_p4_2_KAISU_TIKAI</t>
  </si>
  <si>
    <t>**wskakunin_p4_2_YUKA_MENSEKI_SHINSEI</t>
  </si>
  <si>
    <t>**wskakunin_p4_3_KAISU_TIKAI_NOZOKU</t>
  </si>
  <si>
    <t>**wskakunin_p4_3_YUKA_MENSEKI_SHINSEI</t>
  </si>
  <si>
    <t>cst_wskakunin_p4_2_KAISU_TIKAI_NOZOKU</t>
  </si>
  <si>
    <t>cst_wskakunin_p4_2_KAISU_TIKAI</t>
  </si>
  <si>
    <t>cst_wskakunin_p4_2_YUKA_MENSEKI_SHINSEI</t>
  </si>
  <si>
    <t>cst_wskakunin_p4_3_KAISU_TIKAI_NOZOKU</t>
  </si>
  <si>
    <t>cst_wskakunin_p4_3_KAISU_TIKAI</t>
  </si>
  <si>
    <t>cst_wskakunin_p4_3_YUKA_MENSEKI_SHINSEI</t>
  </si>
  <si>
    <t>**shinsei_ISSUE_KOUFU_NAME</t>
  </si>
  <si>
    <t>cst_shinsei_ISSUE_KOUFU_NAME</t>
  </si>
  <si>
    <t>**wskakunin_20kouzou102_NAME</t>
  </si>
  <si>
    <t>cst_wskakunin_20kouzou102_NAME</t>
  </si>
  <si>
    <t>**wskakunin_20kouzou102_KOUZOUSEKKEI_KOUFU_NO</t>
  </si>
  <si>
    <t>cst_wskakunin_20kouzou102_KOUZOUSEKKEI_KOUFU_NO</t>
  </si>
  <si>
    <t>**wskakunin_20kouzou103_NAME</t>
  </si>
  <si>
    <t>cst_wskakunin_20kouzou103_NAME</t>
  </si>
  <si>
    <t>**wskakunin_20kouzou103_KOUZOUSEKKEI_KOUFU_NO</t>
  </si>
  <si>
    <t>cst_wskakunin_20kouzou103_KOUZOUSEKKEI_KOUFU_NO</t>
  </si>
  <si>
    <t>**wskakunin_20kouzou104_NAME</t>
  </si>
  <si>
    <t>cst_wskakunin_20kouzou104_NAME</t>
  </si>
  <si>
    <t>**wskakunin_20kouzou104_KOUZOUSEKKEI_KOUFU_NO</t>
  </si>
  <si>
    <t>cst_wskakunin_20kouzou104_KOUZOUSEKKEI_KOUFU_NO</t>
  </si>
  <si>
    <t>**wskakunin_20kouzou105_NAME</t>
  </si>
  <si>
    <t>cst_wskakunin_20kouzou105_NAME</t>
  </si>
  <si>
    <t>**wskakunin_20kouzou105_KOUZOUSEKKEI_KOUFU_NO</t>
  </si>
  <si>
    <t>cst_wskakunin_20kouzou105_KOUZOUSEKKEI_KOUFU_NO</t>
  </si>
  <si>
    <t>**wskakunin_20kouzou302_NAME</t>
  </si>
  <si>
    <t>cst_wskakunin_20kouzou302_NAME</t>
  </si>
  <si>
    <t>**wskakunin_20kouzou302_KOUZOUSEKKEI_KOUFU_NO</t>
  </si>
  <si>
    <t>cst_wskakunin_20kouzou302_KOUZOUSEKKEI_KOUFU_NO</t>
  </si>
  <si>
    <t>**wskakunin_20kouzou303_NAME</t>
  </si>
  <si>
    <t>cst_wskakunin_20kouzou303_NAME</t>
  </si>
  <si>
    <t>**wskakunin_20kouzou303_KOUZOUSEKKEI_KOUFU_NO</t>
  </si>
  <si>
    <t>cst_wskakunin_20kouzou303_KOUZOUSEKKEI_KOUFU_NO</t>
  </si>
  <si>
    <t>**wskakunin_20kouzou304_NAME</t>
  </si>
  <si>
    <t>cst_wskakunin_20kouzou304_NAME</t>
  </si>
  <si>
    <t>**wskakunin_20kouzou304_KOUZOUSEKKEI_KOUFU_NO</t>
  </si>
  <si>
    <t>cst_wskakunin_20kouzou304_KOUZOUSEKKEI_KOUFU_NO</t>
  </si>
  <si>
    <t>**wskakunin_20kouzou305_NAME</t>
  </si>
  <si>
    <t>cst_wskakunin_20kouzou305_NAME</t>
  </si>
  <si>
    <t>**wskakunin_20kouzou305_KOUZOUSEKKEI_KOUFU_NO</t>
  </si>
  <si>
    <t>cst_wskakunin_20kouzou305_KOUZOUSEKKEI_KOUFU_NO</t>
  </si>
  <si>
    <t>**wskakunin_20setubi104_NAME</t>
  </si>
  <si>
    <t>cst_wskakunin_20setubi104_NAME</t>
  </si>
  <si>
    <t>**wskakunin_20setubi104_SETUBISEKKEI_KOUFU_NO</t>
  </si>
  <si>
    <t>cst_wskakunin_20setubi104_SETUBISEKKEI_KOUFU_NO</t>
  </si>
  <si>
    <t>**wskakunin_20setubi105_NAME</t>
  </si>
  <si>
    <t>cst_wskakunin_20setubi105_NAME</t>
  </si>
  <si>
    <t>**wskakunin_20setubi105_SETUBISEKKEI_KOUFU_NO</t>
  </si>
  <si>
    <t>cst_wskakunin_20setubi105_SETUBISEKKEI_KOUFU_NO</t>
  </si>
  <si>
    <t>**wskakunin_20setubi304_NAME</t>
  </si>
  <si>
    <t>cst_wskakunin_20setubi304_NAME</t>
  </si>
  <si>
    <t>**wskakunin_20setubi304_SETUBISEKKEI_KOUFU_NO</t>
  </si>
  <si>
    <t>cst_wskakunin_20setubi304_SETUBISEKKEI_KOUFU_NO</t>
  </si>
  <si>
    <t>**wskakunin_20setubi305_NAME</t>
  </si>
  <si>
    <t>cst_wskakunin_20setubi305_NAME</t>
  </si>
  <si>
    <t>**wskakunin_20setubi305_SETUBISEKKEI_KOUFU_NO</t>
  </si>
  <si>
    <t>cst_wskakunin_20setubi305_SETUBISEKKEI_KOUFU_NO</t>
  </si>
  <si>
    <t>入力チェック</t>
  </si>
  <si>
    <t>cst_wskakunin_sekou1_kakunin</t>
  </si>
  <si>
    <t>：未入力1,入力済み2</t>
  </si>
  <si>
    <t>cst_ISSUE_DATE_select</t>
  </si>
  <si>
    <t>cst_wskakunin_KOUZOU</t>
  </si>
  <si>
    <t>cst_wsjob_KENTIKUBUTU_box</t>
  </si>
  <si>
    <t>cst_wsjob_SYOUKOUKI_box</t>
  </si>
  <si>
    <t>工作物</t>
  </si>
  <si>
    <t>cst_wsjob_KOUSAKUBUTU_box</t>
  </si>
  <si>
    <t>工事種別-新築</t>
  </si>
  <si>
    <t>**wskakunin_gaiyou1_KOUJI_SINTIKU</t>
  </si>
  <si>
    <t>cst_wskakunin_gaiyou1_KOUJI_SINTIKU</t>
  </si>
  <si>
    <t>工事種別-増築</t>
  </si>
  <si>
    <t>**wskakunin_gaiyou1_KOUJI_ZOUTIKU</t>
  </si>
  <si>
    <t>cst_wskakunin_gaiyou1_KOUJI_ZOUTIKU</t>
  </si>
  <si>
    <t>工事種別-改築</t>
  </si>
  <si>
    <t>**wskakunin_gaiyou1_KOUJI_KAITIKU</t>
  </si>
  <si>
    <t>cst_wskakunin_gaiyou1_KOUJI_KAITIKU</t>
  </si>
  <si>
    <t>工事種別-その他</t>
  </si>
  <si>
    <t>**wskakunin_gaiyou1_KOUJI_SONOTA</t>
  </si>
  <si>
    <t>cst_wskakunin_gaiyou1_KOUJI_SONOTA</t>
  </si>
  <si>
    <t>工事種別-その他()</t>
  </si>
  <si>
    <t>**wskakunin_gaiyou1_KOUJI_SONOTA_TEXT</t>
  </si>
  <si>
    <t>cst_wskakunin_gaiyou1_KOUJI_SONOTA_TEXT</t>
  </si>
  <si>
    <t>（その他の建築設備の設計に関し意見を聴いた者４）</t>
  </si>
  <si>
    <t>**wskakunin_iken5_NAME</t>
  </si>
  <si>
    <t>cst_wskakunin_iken5_NAME</t>
  </si>
  <si>
    <t>**wskakunin_iken5_JIMU_NAME</t>
  </si>
  <si>
    <t>cst_wskakunin_iken5_JIMU_NAME</t>
  </si>
  <si>
    <t>**wskakunin_iken5_ZIP</t>
  </si>
  <si>
    <t>cst_wskakunin_iken5_ZIP</t>
  </si>
  <si>
    <t>**wskakunin_iken5__address</t>
  </si>
  <si>
    <t>cst_wskakunin_iken5__address</t>
  </si>
  <si>
    <t>**wskakunin_iken5_TEL</t>
  </si>
  <si>
    <t>cst_wskakunin_iken5_TEL</t>
  </si>
  <si>
    <t>**wskakunin_iken5_IKEN_NO</t>
  </si>
  <si>
    <t>cst_wskakunin_iken5_IKEN_NO</t>
  </si>
  <si>
    <t>**wskakunin_iken5_DOC</t>
  </si>
  <si>
    <t>cst_wskakunin_iken5_DOC</t>
  </si>
  <si>
    <t>**wskakunin_BUILD_NAME_KANA</t>
  </si>
  <si>
    <t>**wskakunin_koutei04_KOUTEI_KAISUU</t>
  </si>
  <si>
    <t>**wskakunin_koutei04_KOUTEI_DATE</t>
  </si>
  <si>
    <t>**wskakunin_koutei04_KOUTEI_TEXT</t>
  </si>
  <si>
    <t>共同・長屋の戸数</t>
  </si>
  <si>
    <t>**shinsei_UNIT_COUNT</t>
  </si>
  <si>
    <t>cst_shinsei_UNIT_COUNT</t>
  </si>
  <si>
    <t>受付システム第六面</t>
  </si>
  <si>
    <t>**shinsei_build_p6_01_PAGE6_KOUZOU_KEISAN_KIND__005</t>
  </si>
  <si>
    <t>cst_shinsei_build_p6_01_PAGE6_KOUZOU_KEISAN_KIND__005</t>
  </si>
  <si>
    <t>ルート２</t>
  </si>
  <si>
    <t>**shinsei_build_p6_01_PAGE6_KOUZOU_KEISAN_KIND__004</t>
  </si>
  <si>
    <t>cst_shinsei_build_p6_01_PAGE6_KOUZOU_KEISAN_KIND__004</t>
  </si>
  <si>
    <t>ルート３</t>
  </si>
  <si>
    <t>**shinsei_build_p6_01_PAGE6_KOUZOU_KEISAN_KIND__002</t>
  </si>
  <si>
    <t>cst_shinsei_build_p6_01_PAGE6_KOUZOU_KEISAN_KIND__002</t>
  </si>
  <si>
    <t>cst_wskakunin_kyoka01_JOUKOU</t>
  </si>
  <si>
    <t>cst_wskakunin_kyoka01_KYOKA_NO</t>
  </si>
  <si>
    <t>cst_wskakunin_kyoka01_KYOKA_DATE</t>
  </si>
  <si>
    <t>cst_wskakunin_kyoka01_BIKOU</t>
  </si>
  <si>
    <t>cst_wskakunin_kyoka02_JOUKOU</t>
  </si>
  <si>
    <t>cst_wskakunin_kyoka02_KYOKA_NO</t>
  </si>
  <si>
    <t>cst_wskakunin_kyoka02_KYOKA_DATE</t>
  </si>
  <si>
    <t>cst_wskakunin_kyoka02_BIKOU</t>
  </si>
  <si>
    <t>cst_wskakunin_kyoka03_JOUKOU</t>
  </si>
  <si>
    <t>cst_wskakunin_kyoka03_KYOKA_NO</t>
  </si>
  <si>
    <t>cst_wskakunin_kyoka03_KYOKA_DATE</t>
  </si>
  <si>
    <t>cst_wskakunin_kyoka03_BIKOU</t>
  </si>
  <si>
    <t>cst_wskakunin_owner2__space</t>
  </si>
  <si>
    <t>cst_wskakunin_owner3__space</t>
  </si>
  <si>
    <t>cst_wskakunin_owner4__space</t>
  </si>
  <si>
    <t>cst_wskakunin_owner5__space</t>
  </si>
  <si>
    <t>cst_wskakunin_owner6__space3</t>
  </si>
  <si>
    <t>確認済証交付者（届出用）</t>
  </si>
  <si>
    <t>cst_ISSUE_KOUFU_NAME_select</t>
  </si>
  <si>
    <t>cst_wskakunin__kuiki_box</t>
  </si>
  <si>
    <t>事前受付日</t>
  </si>
  <si>
    <t>**shinsei_PROVO_DATE</t>
  </si>
  <si>
    <t>cst_shinsei_PROVO_DATE</t>
  </si>
  <si>
    <t>事前受付番号</t>
  </si>
  <si>
    <t>**shinsei_PROVO_NO</t>
  </si>
  <si>
    <t>cst_shinsei_PROVO_NO</t>
  </si>
  <si>
    <t>cst_wskakunin_owner2__space2</t>
  </si>
  <si>
    <t>cst_wskakunin_owner1__space3</t>
  </si>
  <si>
    <t>cst_wskakunin_owner2__space3</t>
  </si>
  <si>
    <t>cst_wskakunin_KOUJI_SETUBI_box</t>
  </si>
  <si>
    <t>確認済証番号（届出用）</t>
  </si>
  <si>
    <t>cst_shinsei_KAKUNIN_ISSUE_NO</t>
  </si>
  <si>
    <t>　※確認かそれ以外かで判別する</t>
  </si>
  <si>
    <t>cst_shinsei_KAKUNIN_KOUFU_DATE</t>
  </si>
  <si>
    <t>確認済証交付日（届出用）</t>
  </si>
  <si>
    <t>cst_wskakunin_owner1_ZIP2</t>
  </si>
  <si>
    <t>cst_wskakunin_kanri1_ZIP2</t>
  </si>
  <si>
    <t>cst_wsjob_JOB_KIND_kakunin_box</t>
  </si>
  <si>
    <t>cst_wsjob_JOB_KIND_inter_box</t>
  </si>
  <si>
    <t>cst_wsjob_JOB_KIND_final_box</t>
  </si>
  <si>
    <t>【7.工事完了年月日】</t>
  </si>
  <si>
    <t>西暦</t>
  </si>
  <si>
    <t>【7.工事完了予定年月日】</t>
  </si>
  <si>
    <t>cst_wskakunin_KOUJI_KANRYOU_YOTEI_DATE_select</t>
  </si>
  <si>
    <t>**shinsei_KAKU_SUMI_NO</t>
  </si>
  <si>
    <t>cst_shinsei_KAKU_SUMI_NO</t>
  </si>
  <si>
    <t>基準法より</t>
  </si>
  <si>
    <t>**shinsei_build_YOUTO</t>
  </si>
  <si>
    <t>cst_shinsei_build_YOUTO</t>
  </si>
  <si>
    <t>cst_wskakunin_BUILD_NAME_KANA</t>
  </si>
  <si>
    <t>cst_wskakunin_koutei04_KOUTEI_KAISUU</t>
  </si>
  <si>
    <t>cst_wskakunin_koutei04_KOUTEI_DATE</t>
  </si>
  <si>
    <t>cst_wskakunin_koutei04_KOUTEI_TEXT</t>
  </si>
  <si>
    <t>会社名フリガナ&lt;スペース&gt;役職フリガナ&lt;スペース&gt;氏名フリガナ　常に表示（一行表示）</t>
  </si>
  <si>
    <t>cst_wskakunin_owner1__space_KANA2</t>
  </si>
  <si>
    <t>cst_wskakunin_owner1__space4</t>
  </si>
  <si>
    <t>会社名&lt;スペース&gt;役職&lt;スペース&gt;氏名　常に表示（一行表示）</t>
  </si>
  <si>
    <t>防火設備の有無</t>
  </si>
  <si>
    <t>**wskakunin_BOUKA_SETUBI_FLAG</t>
  </si>
  <si>
    <t>cst_wskakunin_BOUKA_SETUBI_FLAG</t>
  </si>
  <si>
    <t>cst_wskakunin_BOUKA_SETUBI_FLAG_box_on</t>
  </si>
  <si>
    <t>cst_wskakunin_BOUKA_SETUBI_FLAG_box_off</t>
  </si>
  <si>
    <t>提出機関先</t>
  </si>
  <si>
    <t>**wskakunin_KIKAN_NAME</t>
  </si>
  <si>
    <t>cst_wskakunin_KIKAN_NAME</t>
  </si>
  <si>
    <t>みなさまへ</t>
  </si>
  <si>
    <t>入力シートについて</t>
  </si>
  <si>
    <t>※重複入力を極力避けられるように、【入力シート】をご活用ください</t>
  </si>
  <si>
    <t>このたびは、NICEWEB申請をご利用頂き、ありがとうございます。</t>
  </si>
  <si>
    <t>このエクセルは、確認検査業務に必要となる、各種申請書関係をまとめたもので、</t>
  </si>
  <si>
    <t>①</t>
  </si>
  <si>
    <t>【目次・入力シート】タブ　をクリック</t>
  </si>
  <si>
    <t>NICEWEB申請をご利用頂いた場合に限り、取得できるエクセルデータとなります。</t>
  </si>
  <si>
    <t>②</t>
  </si>
  <si>
    <t>入力シートに必要事項を入力してください。（赤枠の範囲）</t>
  </si>
  <si>
    <t>〈手順1〉　NICEWEBシステムで入力した情報が、自動的に反映され出力されます。</t>
  </si>
  <si>
    <t>〈手順2〉　【目次・入力シート】の黄色セルに入力頂くと、各シートに自動的に反映されます。</t>
  </si>
  <si>
    <t>〈手順3〉　さらに、不足する細かな記載内容については、各シートで入力をお願いします。</t>
  </si>
  <si>
    <t>もっとココを直せば更に利用し易いなど、様々なご要望をお待ちしております。</t>
  </si>
  <si>
    <t>ご不明点など、いつでもお気軽に、盛岡本部までご連絡をお願いいたします。</t>
  </si>
  <si>
    <t>作成の手引き</t>
  </si>
  <si>
    <t>①【目次・入力シート】の、「入力シート」に必要な情報を入力します。</t>
  </si>
  <si>
    <t>②【目次・入力シート】の、「目次」で、必要な書式を探します。</t>
  </si>
  <si>
    <t>③各シートで、入力のルールに沿って、黄色・水色・ピンク色のセルに入力します。</t>
  </si>
  <si>
    <t>入力のルール</t>
  </si>
  <si>
    <t>黄色セルに入力</t>
  </si>
  <si>
    <t>水色セルは選択ボタンから入力</t>
  </si>
  <si>
    <t>ピンク色セルは✓ボタン（□を左クリックすると、☑が表示され、もう一度左クリックすると□に戻ります。）</t>
  </si>
  <si>
    <t>緑色部分は【入力シート】に入力した内容が自動的に反映されます。</t>
  </si>
  <si>
    <t>紫色部分は【NICE】に入力した内容が自動的に出力されます。</t>
  </si>
  <si>
    <t>③</t>
  </si>
  <si>
    <t>【シートの構成】の下線部をクリックすると、該当シートにリンクします</t>
  </si>
  <si>
    <t>各シートの右上にある、このマークをクリックすると、【目次・入力シート】に戻ります</t>
  </si>
  <si>
    <t>（シートタブの検索に役立ちます）</t>
  </si>
  <si>
    <t>#A1：X54</t>
  </si>
  <si>
    <t>【第一面】</t>
  </si>
  <si>
    <t>黄色セルの下線部をクリックすると、シート内のページ移動ができます</t>
  </si>
  <si>
    <t>#A55：X108</t>
  </si>
  <si>
    <t>【第二面1枚目】</t>
  </si>
  <si>
    <t>更新履歴</t>
  </si>
  <si>
    <t>④</t>
  </si>
  <si>
    <t>③の入力が終わると、各シートの該当箇所に自動反映されるので、重複箇所の入力手間が省けます。</t>
  </si>
  <si>
    <t>開始</t>
  </si>
  <si>
    <t>⑤</t>
  </si>
  <si>
    <t>後は、申請に必要なシート毎に、入力をして様式を整え、印刷して申請してください。</t>
  </si>
  <si>
    <t>令和表記に変更</t>
  </si>
  <si>
    <t>免除申請（令和元年台風19号）確認・完了を追加</t>
  </si>
  <si>
    <t>事前相談、随時受付中!!</t>
  </si>
  <si>
    <t xml:space="preserve">     お気軽にご相談ください。</t>
  </si>
  <si>
    <t>一般財団法人 岩手県建築住宅センター　確認検査室　TEL019-623-4420</t>
  </si>
  <si>
    <t>確認専用アドレス　kakunin@ikjc.or.jp</t>
  </si>
  <si>
    <t>検査専用アドレス　kensa@ikjc.or.jp</t>
  </si>
  <si>
    <t>目　次</t>
  </si>
  <si>
    <t>※下線をクリックすると、それぞれのシートに跳びます。各シートの　　　　　　　　をクリックすると目次に戻ります。</t>
  </si>
  <si>
    <t>入力シート</t>
  </si>
  <si>
    <t>※NICEWEB申請での画面入力(申プロデータ読み込み含む）項目以外の入力項目</t>
  </si>
  <si>
    <t>目次・入力シート</t>
  </si>
  <si>
    <t>リスト2</t>
  </si>
  <si>
    <t>提出書類一覧</t>
  </si>
  <si>
    <t>物件名</t>
  </si>
  <si>
    <t>01 確認申請</t>
  </si>
  <si>
    <t>※下記担当者が所属する事務所名</t>
  </si>
  <si>
    <t>担当者名</t>
  </si>
  <si>
    <t>※主に確認・計変申請の補正事項や受取連絡等の問合せ窓口となる方の氏名を入力</t>
  </si>
  <si>
    <t>郵送申請（確認審査・適合証明設計検査）の提出票</t>
  </si>
  <si>
    <t>※郵送申請を希望する場合</t>
  </si>
  <si>
    <t>※必須入力</t>
  </si>
  <si>
    <t>携帯番号</t>
  </si>
  <si>
    <t>事前協議連絡票</t>
  </si>
  <si>
    <t>※事前申請を希望する場合（郵送の場合は、添付不要）</t>
  </si>
  <si>
    <t>現地調査票</t>
  </si>
  <si>
    <t>※全物件提出必須（盛岡市は、他法令調査票による。）</t>
  </si>
  <si>
    <t>E-mailアドレス</t>
  </si>
  <si>
    <t>※確認･計変申請の補正連絡をメールでご希望される方は入力</t>
  </si>
  <si>
    <t>確認申請書</t>
  </si>
  <si>
    <t>※NICEWEB申請、申プロでの作成を推奨（このエクセルに様式はありません）</t>
  </si>
  <si>
    <t>工事着手年月日</t>
  </si>
  <si>
    <t>※日付入力　例）2019/4/1</t>
  </si>
  <si>
    <t>概要書</t>
  </si>
  <si>
    <t>工事完了年月日</t>
  </si>
  <si>
    <t>※完了検査希望の場合、「完了検査」を選択</t>
  </si>
  <si>
    <t>委任状</t>
  </si>
  <si>
    <t xml:space="preserve">直前の確認番号  </t>
  </si>
  <si>
    <t>※直前の確認番号を、半角で入力してください。例）H31-1-0000-0</t>
  </si>
  <si>
    <t xml:space="preserve">確認年月日  </t>
  </si>
  <si>
    <t>適合証明現場検査</t>
  </si>
  <si>
    <t>※適合証明現場検査希望の場合、「適合証明現場検査」を選択</t>
  </si>
  <si>
    <t>確認申請手数料免除申請書</t>
  </si>
  <si>
    <t>※東日本大震災で持家・半壊以上の罹災証明がある場合
※令和元年台風第19号で、持家・床下浸水以上の罹災証明がある場合</t>
  </si>
  <si>
    <t xml:space="preserve">中間or竣工  </t>
  </si>
  <si>
    <t>※上記希望する場合、「中間」又は「竣工」の別を選択</t>
  </si>
  <si>
    <t xml:space="preserve">設計合格番号  </t>
  </si>
  <si>
    <t>※設計検査の合格番号を、半角で入力してください。例）H31-21-000</t>
  </si>
  <si>
    <t>参考様式</t>
  </si>
  <si>
    <t>災害復興</t>
  </si>
  <si>
    <t>※災害復興融資の場合、「災害復興」を選択</t>
  </si>
  <si>
    <t>検査場所</t>
  </si>
  <si>
    <t>※〇〇市〇〇町までを記入してください。（”岩手県”の記載は不要）</t>
  </si>
  <si>
    <t>既存不適格調書</t>
  </si>
  <si>
    <t>検査希望</t>
  </si>
  <si>
    <t>※検査希望「月」を選択</t>
  </si>
  <si>
    <t>※検査希望「日」を選択</t>
  </si>
  <si>
    <t>現況の調査書</t>
  </si>
  <si>
    <t>　　　増築時、該当する場合に、ご利用ください</t>
  </si>
  <si>
    <t>伝達事項メモ欄</t>
  </si>
  <si>
    <t>※時間帯指定などがある場合、伝達事項を入力してください。例）午前希望</t>
  </si>
  <si>
    <t>既存不適格法チェックリスト</t>
  </si>
  <si>
    <t>会 社 名</t>
  </si>
  <si>
    <t>検査日程連絡方法</t>
  </si>
  <si>
    <t>※検査日程のご連絡方法について、メールかFAXを選択</t>
  </si>
  <si>
    <t>02　計画変更</t>
  </si>
  <si>
    <t>※検査日程のご連絡をFAXで希望する場合は必須入力です。</t>
  </si>
  <si>
    <t>※検査日程のご連絡をメールで希望する場合は必須入力です。</t>
  </si>
  <si>
    <t>立会担当者</t>
  </si>
  <si>
    <t>※立会担当者が確定していれば</t>
  </si>
  <si>
    <t>郵送申請（計画変更）の提出票</t>
  </si>
  <si>
    <t>※半角で入力してください。立会担当者の連絡先を記入してください。</t>
  </si>
  <si>
    <t>計画変更申請書</t>
  </si>
  <si>
    <t>検査済証</t>
  </si>
  <si>
    <t>検査済証交付番号</t>
  </si>
  <si>
    <t>※番号を、半角で入力してください。例）H31-2-0000</t>
  </si>
  <si>
    <t>検査済証交付年月日</t>
  </si>
  <si>
    <t>03　完了検査</t>
  </si>
  <si>
    <t>郵送申請（完了検査・適合証明現場検査）の提出票</t>
  </si>
  <si>
    <t>検査予約票（完了検査・適合証明現場検査）</t>
  </si>
  <si>
    <t>※全物件提出必須、事前予約も可能</t>
  </si>
  <si>
    <t>完了検査申請書</t>
  </si>
  <si>
    <t>※ICBAの「申プロ」での作成を推奨します</t>
  </si>
  <si>
    <t>完了検査申請手数料免除申請書</t>
  </si>
  <si>
    <t>04　その他の届出</t>
  </si>
  <si>
    <t>確認申請取下届</t>
  </si>
  <si>
    <t>※確認申請の最中に申請を取り下げる場合</t>
  </si>
  <si>
    <t>記載事項変更等届</t>
  </si>
  <si>
    <t>※地名地番、代理者、監理者、施工者に変更（確定含む）があった場合</t>
  </si>
  <si>
    <t>　⁺⁺⁺計画変更申請と同時に変更する場合は、提出不要です。</t>
  </si>
  <si>
    <t>工事取りやめ届</t>
  </si>
  <si>
    <t>※確認済証交付後に工事を取りやめる場合</t>
  </si>
  <si>
    <t>完了検査申請取下届</t>
  </si>
  <si>
    <t>※完了検査申請の最中に申請を取り下げる場合</t>
  </si>
  <si>
    <t>証明願</t>
  </si>
  <si>
    <t>※確認済証と検査済証を紛失した場合</t>
  </si>
  <si>
    <t>確認済証・検査済証　再交付申請書</t>
  </si>
  <si>
    <t>　⁺⁺⁺H28.10.1以降の受付物件のみ対象</t>
  </si>
  <si>
    <t>工事届（第二面）</t>
  </si>
  <si>
    <t>主要用途の区分と記号番号一覧</t>
  </si>
  <si>
    <t>主要用途の区分</t>
  </si>
  <si>
    <t>記号</t>
  </si>
  <si>
    <t>農林水産業</t>
  </si>
  <si>
    <t>農業, 林業, 漁業, 水産養殖業</t>
  </si>
  <si>
    <t>鉱業, 採石業, 砂利採取業, 建設業</t>
  </si>
  <si>
    <t>鉱業, 採石業, 砂利採取業</t>
  </si>
  <si>
    <t>建設業</t>
  </si>
  <si>
    <t>製造業</t>
  </si>
  <si>
    <t>食料品製造業, 飲料・たばこ・飼料製造業, 繊維工業, 木材・木製品製造業, 家具・装備品製造業, パルプ・紙・紙加工品製造業, 印刷・同関連業, プラスチック製品製造業（記号15から記号18までに該当するものを除く。）, 窯業・土石製品製造業</t>
  </si>
  <si>
    <t>化学工業, 石油製品・石炭製品製造業</t>
  </si>
  <si>
    <t>下線部クリック‼　工事届に戻ります</t>
  </si>
  <si>
    <t>鉄鋼業, 非鉄金属製造業, 金属製品製造業</t>
  </si>
  <si>
    <t>↓</t>
  </si>
  <si>
    <t xml:space="preserve">はん用機械器具製造業, 生産用機械器具製造業, 業務用機械器具製造業, 電子部品・デバイス・電子回路製造業,  電気機械器具製造業, 情報通信機械器具製造業, 輸送用機械器具製造業, </t>
  </si>
  <si>
    <t>ゴム製品製造業, なめし革・同製品・毛皮製造業, その他の製造業</t>
  </si>
  <si>
    <t>電気・ガス・熱供給・水道業</t>
  </si>
  <si>
    <t>電気業</t>
  </si>
  <si>
    <t>ガス業</t>
  </si>
  <si>
    <t>熱供給業</t>
  </si>
  <si>
    <t>水道業</t>
  </si>
  <si>
    <t>情報通信業</t>
  </si>
  <si>
    <t>通信業</t>
  </si>
  <si>
    <t>放送業, 情報サービス業, インターネット附随サービス業</t>
  </si>
  <si>
    <t>映像・音声・文字情報制作業（新聞業及び出版業を除く。）</t>
  </si>
  <si>
    <t>映像・音声・文字情報制作業（新聞業及び出版業に限る。）</t>
  </si>
  <si>
    <t>運輸業</t>
  </si>
  <si>
    <t>鉄道業, 道路旅客運送業, 道路貨物運送業, 水運業, 航空運輸業, 倉庫業, 運輸に附帯するサービス業</t>
  </si>
  <si>
    <t>卸売業, 小売業</t>
  </si>
  <si>
    <t>金融業, 保険業</t>
  </si>
  <si>
    <t>不動産業</t>
  </si>
  <si>
    <t>不動産取引業, 不動産賃貸業・管理業（駐車場業を除く。）</t>
  </si>
  <si>
    <t>不動産賃貸業・管理業（駐車場業に限る。）</t>
  </si>
  <si>
    <t>宿泊業, 飲食サービス業</t>
  </si>
  <si>
    <t>宿泊業</t>
  </si>
  <si>
    <t>飲食店, 持ち帰り・配達飲食サービス業</t>
  </si>
  <si>
    <t>教育, 学習支援業</t>
  </si>
  <si>
    <t>学校教育</t>
  </si>
  <si>
    <t>その他の教育, 学習支援業（社会教育に限る。）</t>
  </si>
  <si>
    <t>その他の教育, 学習支援業（学習塾及び教養・技能教授業に限る。）</t>
  </si>
  <si>
    <t>その他の教育及び学習支援業（記号35及び記号36に該当するものを除く。）</t>
  </si>
  <si>
    <t>医療, 福祉</t>
  </si>
  <si>
    <t>医療業, 保健衛生</t>
  </si>
  <si>
    <t>社会保険・社会福祉・介護事業</t>
  </si>
  <si>
    <t>その他のサービス業</t>
  </si>
  <si>
    <t>郵便業（信書便事業を含む。）,郵便局</t>
  </si>
  <si>
    <t>学術・開発研究機関, 政治・経済・文化団体</t>
  </si>
  <si>
    <t>その他の生活関連サービス業（旅行業に限る。）</t>
  </si>
  <si>
    <t>娯楽業</t>
  </si>
  <si>
    <t>宗教</t>
  </si>
  <si>
    <t>物品賃貸業, 専門サービス業, 広告業, 技術サービス業,洗濯・理容・美容・浴場業, その他の生活関連サービス業（旅行業を除く。）,協同組合, サービス業（他に分類されないもの）（記号41及び記号44に該当するものを除く。）</t>
  </si>
  <si>
    <t>国家公務, 地方公務</t>
  </si>
  <si>
    <t>他に分類されないもの</t>
  </si>
  <si>
    <t>（一財）岩手県建築住宅センター</t>
  </si>
  <si>
    <t>確認申請・計画変更・完了検査の提出書類一覧</t>
  </si>
  <si>
    <t>提出部数</t>
  </si>
  <si>
    <t>必要な書類及び図書名　</t>
  </si>
  <si>
    <t>◆確認申請の場合◆</t>
  </si>
  <si>
    <t>◆その他の届出関係◆</t>
  </si>
  <si>
    <t>１部</t>
  </si>
  <si>
    <t>✧郵送申請（確認審査･適合証明設計検査）の提出票</t>
  </si>
  <si>
    <t>郵送申請の場合</t>
  </si>
  <si>
    <t>【確認申請の最中に申請を取り下げる場合】</t>
  </si>
  <si>
    <t>✧事前協議連絡票</t>
  </si>
  <si>
    <t>窓口申請で事前協議からの場合</t>
  </si>
  <si>
    <t>２部</t>
  </si>
  <si>
    <t>✧確認申請取下届</t>
  </si>
  <si>
    <r>
      <t>✧現地調査票(第2号様式)　</t>
    </r>
    <r>
      <rPr>
        <sz val="10"/>
        <color rgb="FFFF0000"/>
        <rFont val="Meiryo UI"/>
        <family val="3"/>
        <charset val="128"/>
      </rPr>
      <t>→　H31.4.1様式改正</t>
    </r>
  </si>
  <si>
    <t>盛岡市以外の場合</t>
  </si>
  <si>
    <t>✧他法令等調査票</t>
  </si>
  <si>
    <t>盛岡市の場合</t>
  </si>
  <si>
    <t>【地名地番、代理者、監理者、施工者に変更（確定含む）があった場合】</t>
  </si>
  <si>
    <t>消防同意有無により異なる↓</t>
  </si>
  <si>
    <t>✧確認申請書及び図書</t>
  </si>
  <si>
    <t>✧記載事項変更等届</t>
  </si>
  <si>
    <t>　⁺⁺⁺確認申請書</t>
  </si>
  <si>
    <t>第１～６面</t>
  </si>
  <si>
    <t>　⁺⁺⁺地名地番の変更の場合</t>
  </si>
  <si>
    <t>◆盛岡広域</t>
  </si>
  <si>
    <t>　⁺⁺⁺シックハウス関連</t>
  </si>
  <si>
    <t>・登記簿謄本の写し　１部　正本に添付</t>
  </si>
  <si>
    <t>盛岡市・葛巻町・岩手町・雫石町・矢巾町・八幡平市・紫波町・滝沢市</t>
  </si>
  <si>
    <t>　⁺⁺⁺委任状（正本のみに添付）　</t>
  </si>
  <si>
    <t>代理者による申請の場合</t>
  </si>
  <si>
    <t>・第２面の添付は不要</t>
  </si>
  <si>
    <t>　⁺⁺⁺許可書等の写し（開発許可等）</t>
  </si>
  <si>
    <t>該当する場合</t>
  </si>
  <si>
    <t>　⁺⁺⁺代理者、監理者、施工者の変更（確定）</t>
  </si>
  <si>
    <t>　⁺⁺⁺認定書の写し（型式認定等）</t>
  </si>
  <si>
    <t>・第２面は変更（確定）箇所のみ記載</t>
  </si>
  <si>
    <t>同意有：２部</t>
  </si>
  <si>
    <t>　⁺⁺⁺その他行政関連の写し（敷地分割、法12条5項報告等）</t>
  </si>
  <si>
    <t>・第２面は確認申請書第２面で可</t>
  </si>
  <si>
    <t>同意無：２部</t>
  </si>
  <si>
    <t>　⁺⁺⁺各図面</t>
  </si>
  <si>
    <t>　⁺⁺⁺記載事項変更等届の提出が不要な変更について</t>
  </si>
  <si>
    <t>◆上記以外</t>
  </si>
  <si>
    <r>
      <t>　⁺⁺⁺既存不適格関連　</t>
    </r>
    <r>
      <rPr>
        <sz val="10"/>
        <color rgb="FFFF0000"/>
        <rFont val="Meiryo UI"/>
        <family val="3"/>
        <charset val="128"/>
      </rPr>
      <t>→　H31.4.1参考様式準備</t>
    </r>
  </si>
  <si>
    <t>　　　・更新による事務所登録番号の変更（代理者、監理者）</t>
  </si>
  <si>
    <t>同意有：３部</t>
  </si>
  <si>
    <t>　⁺⁺⁺工場調書関連</t>
  </si>
  <si>
    <t>　　　・更新による建設業許可番号の変更（施工者）</t>
  </si>
  <si>
    <t>　⁺⁺⁺その他資料等</t>
  </si>
  <si>
    <t>　　【処理方法】</t>
  </si>
  <si>
    <t>３部</t>
  </si>
  <si>
    <t>✧構造計算概要書</t>
  </si>
  <si>
    <t>　　　　完了申請書第３面11.備考欄に、以下を記入してください。</t>
  </si>
  <si>
    <t>✧構造計算の安全性を確かめた旨の証明書</t>
  </si>
  <si>
    <t>　　　　「更新による登録番号の変更：登録番号　変更前→変更後」</t>
  </si>
  <si>
    <t>✧浄化槽票及び関連図書</t>
  </si>
  <si>
    <t>　　【留意】</t>
  </si>
  <si>
    <t>✧建築計画概要書</t>
  </si>
  <si>
    <t>　　　例えば、級の変更（１級から2級の事務所登録となった）や、</t>
  </si>
  <si>
    <t>✧工事届</t>
  </si>
  <si>
    <t>　　　事務所名を変更した場合などは、記載事項変更等届による</t>
  </si>
  <si>
    <t>✧確認申請手数料免除申請書(罹災証明書の写し添付）</t>
  </si>
  <si>
    <t>　　　届出をお願いします。</t>
  </si>
  <si>
    <t>✧申プロデータ提出（確認申請書1～6面のﾃﾞｰﾀ）</t>
  </si>
  <si>
    <t>提出できる場合</t>
  </si>
  <si>
    <t>◆計画変更の場合◆</t>
  </si>
  <si>
    <t>【確認済証交付後に工事を取りやめる場合】</t>
  </si>
  <si>
    <t>✧郵送申請（計画変更）の提出票</t>
  </si>
  <si>
    <t>✧工事取りやめ届</t>
  </si>
  <si>
    <t>　⁺⁺⁺確認済証及び副本の原本を提出</t>
  </si>
  <si>
    <t>【完了検査申請の最中に申請を取り下げる場合】</t>
  </si>
  <si>
    <t>✧完了検査申請取下届</t>
  </si>
  <si>
    <t>【確認済証と検査済証を紛失した場合】</t>
  </si>
  <si>
    <t>✧証明願</t>
  </si>
  <si>
    <t>　⁺⁺⁺既存不適格関連</t>
  </si>
  <si>
    <t>✧確認済証・検査済証　再交付申請書</t>
  </si>
  <si>
    <t>◆サービス内容に関するもの◆</t>
  </si>
  <si>
    <t>【確認申請プログラム（ICBA)を利用したい場合】</t>
  </si>
  <si>
    <t>✧確認申請プログラム（申プロ）利用申込書</t>
  </si>
  <si>
    <t>記載内容に変更がある場合</t>
  </si>
  <si>
    <t>✧誓約書</t>
  </si>
  <si>
    <t>　⁺⁺⁺最寄りの窓口へ提出（郵送可）</t>
  </si>
  <si>
    <t>●当センターで確認済証を交付した場合　⇒　変更箇所の図面のみ添付で可（変更箇所を朱書き等で明示）</t>
  </si>
  <si>
    <t>【Cポイントサービスを利用したい場合】　</t>
  </si>
  <si>
    <t>●当センター以外で確認済証を交付されている場合　⇒　直前の確認済証と確認申請書類一式の写し</t>
  </si>
  <si>
    <t>✧Ｃポイントカードサービス会員登録申請書</t>
  </si>
  <si>
    <t>を１部添付（正本に添付）</t>
  </si>
  <si>
    <t>　⁺⁺⁺最寄りの窓口へ提出（郵送・FAX・メール可）</t>
  </si>
  <si>
    <t>◆完了検査の場合◆</t>
  </si>
  <si>
    <t>◆連絡先◆</t>
  </si>
  <si>
    <t>該当</t>
  </si>
  <si>
    <t>✧郵送申請（完了検査・適合証明現場検査）の提出票</t>
  </si>
  <si>
    <t>一般財団法人　岩手県建築住宅センター</t>
  </si>
  <si>
    <t>必須</t>
  </si>
  <si>
    <t>✧検査予約票（完了検査・適合証明現場検査）</t>
  </si>
  <si>
    <t>事前予約可</t>
  </si>
  <si>
    <t>URL : http://www.ikjc.or.jp</t>
  </si>
  <si>
    <t>✧完了検査申請書</t>
  </si>
  <si>
    <t>第１～４面</t>
  </si>
  <si>
    <t>✧</t>
  </si>
  <si>
    <t>確認専用アドレス：</t>
  </si>
  <si>
    <t>kakunin@ikjc.or.jp</t>
  </si>
  <si>
    <t>✧委任状</t>
  </si>
  <si>
    <t>検査専用アドレス：</t>
  </si>
  <si>
    <t>kensa@ikjc.or.jp</t>
  </si>
  <si>
    <t>✧工事写真</t>
  </si>
  <si>
    <t>盛岡本部</t>
  </si>
  <si>
    <t>　※木造戸建住宅の新築工事で設計者特例有りの場合、以下①～③の代表部位を添付</t>
  </si>
  <si>
    <t>〒020-0045</t>
  </si>
  <si>
    <t>　①鉄筋コンクリート造の基礎の配筋の工事終了時</t>
  </si>
  <si>
    <t>岩手県盛岡市盛岡駅西通1-7-1</t>
  </si>
  <si>
    <t>　⁺⁺⁺底板、立上りの配筋間隔及び基礎に埋込むボルト類が確認できる工事写真</t>
  </si>
  <si>
    <t>　確認評価局 確認検査室</t>
  </si>
  <si>
    <t>　②構造耐力上主要な軸組若しくは耐力壁の工事終了時</t>
  </si>
  <si>
    <t>TEL</t>
  </si>
  <si>
    <t>019-623-4420</t>
  </si>
  <si>
    <t>FAX</t>
  </si>
  <si>
    <t>019-623-2005</t>
  </si>
  <si>
    <t>　⁺⁺⁺H12告示第1460号（木造軸組工法）、H13告示第1540号（枠組壁工法）
　　　等の基準に適合するボルト、釘、金物等が施工されていることが確認できるもの</t>
  </si>
  <si>
    <t>　✧営業時間✧9:00～17:00　✧休業日✧土日祝祭日及び年末年始</t>
  </si>
  <si>
    <t>沿岸支所</t>
  </si>
  <si>
    <t>　③屋根の小屋組の工事終了時</t>
  </si>
  <si>
    <t>〒026-0024</t>
  </si>
  <si>
    <t>　⁺⁺⁺梁、桁、母屋、垂木の接合金物が確認できる工事写真</t>
  </si>
  <si>
    <t>岩手県釜石市大町1-4-7大町復興住宅4号1階</t>
  </si>
  <si>
    <t>◆手数料免除に該当する場合</t>
  </si>
  <si>
    <t>0193-55-5742</t>
  </si>
  <si>
    <t>0193-55-5743</t>
  </si>
  <si>
    <t>✧完了検査申請手数料免除申請書</t>
  </si>
  <si>
    <t>罹災証明の写し添付</t>
  </si>
  <si>
    <t>◆浄化槽がある場合</t>
  </si>
  <si>
    <t>県南支所</t>
  </si>
  <si>
    <t>※電話番号のみ変更なし</t>
  </si>
  <si>
    <t>✧24時間漏水検査報告書</t>
  </si>
  <si>
    <t>原本</t>
  </si>
  <si>
    <t>〒023-0816</t>
  </si>
  <si>
    <t>※H31.3.18移転に伴い、営業時間も早まりました</t>
  </si>
  <si>
    <t>◆軽微変更がある場合</t>
  </si>
  <si>
    <t>岩手県奥州市水沢西町2番31号　メゾンノワール101号室</t>
  </si>
  <si>
    <t>✧変更後の図面</t>
  </si>
  <si>
    <t>変更箇所を朱書き</t>
  </si>
  <si>
    <t>0197-22-3835</t>
  </si>
  <si>
    <t>0197-34-2711</t>
  </si>
  <si>
    <t>✧変更後の建築計画概要書</t>
  </si>
  <si>
    <t>●当センター以外で確認済証を交付されている場合　⇒　直前の確認済証と確認申請書類一式の写しを１部添付（正本に添付）</t>
  </si>
  <si>
    <t>✧ぜひ、お近くの窓口まで、お気軽にご相談や申請を頂くよう、職員一同、心よりお待ちしております✧</t>
  </si>
  <si>
    <t>事前協議
窓口　・　WEB</t>
  </si>
  <si>
    <t>確認事前協議番号：</t>
  </si>
  <si>
    <t>確認申請交付希望日</t>
  </si>
  <si>
    <t>受　 　付　　日：令和　　　年　　　月　　　日</t>
  </si>
  <si>
    <t>担当者：</t>
  </si>
  <si>
    <t>連絡日：令和　　　年　　　月　　　日 ⇒ 訂正日：令和　　　年　　　月　　　日</t>
  </si>
  <si>
    <t>※上記欄は当センターで記載しますので、ご記入不要です。</t>
  </si>
  <si>
    <t>※お急ぎの場合ご記入してください。</t>
  </si>
  <si>
    <t>●連絡先の必要事項を記入してください●</t>
  </si>
  <si>
    <t>［建築場所］</t>
  </si>
  <si>
    <t>［建築主名］</t>
  </si>
  <si>
    <t>［会 社 名］</t>
  </si>
  <si>
    <t>［担当者名］</t>
  </si>
  <si>
    <t>［電話番号］</t>
  </si>
  <si>
    <t>［　FAX　番号　］</t>
  </si>
  <si>
    <t>［携帯番号］</t>
  </si>
  <si>
    <t>［E-mailアドレス］</t>
  </si>
  <si>
    <t>●設計者チェック欄に、提出した書類を ”■” でチェックしてください●</t>
  </si>
  <si>
    <t>設計者
ﾁｪｯｸ欄</t>
  </si>
  <si>
    <t>センター
ﾁｪｯｸ欄</t>
  </si>
  <si>
    <t>✧郵送申請（確認審査）の提出票</t>
  </si>
  <si>
    <r>
      <t>✧現地調査票(第2号様式)　</t>
    </r>
    <r>
      <rPr>
        <sz val="9"/>
        <color rgb="FFFF0000"/>
        <rFont val="Meiryo UI"/>
        <family val="3"/>
        <charset val="128"/>
      </rPr>
      <t>→　H30.4.1様式変更</t>
    </r>
  </si>
  <si>
    <t>✧建築工事届</t>
  </si>
  <si>
    <t>✧Cポイントカード　 （ポイント付与して返却します）</t>
  </si>
  <si>
    <t>✧申プロデータ提出（提出方法：郵送前にメール）　</t>
  </si>
  <si>
    <t>確認申請書1～6面のﾃﾞｰﾀ</t>
  </si>
  <si>
    <t>留意点</t>
  </si>
  <si>
    <t>※添付する図書には、設計者の記名・押印を忘れずにお願いいたします。</t>
  </si>
  <si>
    <t>※申請書、工事届、浄化槽、免除申請等の日付は記入せず提出してください。</t>
  </si>
  <si>
    <t>お知らせ</t>
  </si>
  <si>
    <t>※契約書、建築士免許証の写し、建築士定期講習の写しの添付は不要となりました。</t>
  </si>
  <si>
    <t>◆適合証明（ﾌﾗｯﾄ35）設計検査の場合◆</t>
  </si>
  <si>
    <t>✧設計検査申請書、設計図書、他必要書類一式</t>
  </si>
  <si>
    <t>※必要書類チェックシートに沿ってご準備ください。詳しくは、支援機構のHPをご確認ください。</t>
  </si>
  <si>
    <t>住宅金融支援機構のHPはこちら→　</t>
  </si>
  <si>
    <t>https://www.flat35.com/business/download/index.html</t>
  </si>
  <si>
    <t>※申請書等の日付は記入せず提出してください。</t>
  </si>
  <si>
    <t>※災害復興住宅の場合は、窓口申請のみ対応しております。</t>
  </si>
  <si>
    <t>※適合証明（フラット35）の申請書の代理者欄に記名等の記載がある場合は、委任状の添付は不要です。</t>
  </si>
  <si>
    <t>設計検査引受承諾書の添付は不要となりました。</t>
  </si>
  <si>
    <t>事前協議番号：</t>
  </si>
  <si>
    <t>交付希望日</t>
  </si>
  <si>
    <t>●当センターで確認済証を交付した場合</t>
  </si>
  <si>
    <t>　⇒　変更箇所の図面のみ添付で可（変更箇所を朱書き等で明示）</t>
  </si>
  <si>
    <t>●当センター以外で確認済証を交付されている場合</t>
  </si>
  <si>
    <t>　⇒　直前の確認済証と確認申請書類一式の写しを１部添付（正本に添付）</t>
  </si>
  <si>
    <r>
      <t>✧現地調査票(第2号様式)</t>
    </r>
    <r>
      <rPr>
        <sz val="8"/>
        <color theme="1"/>
        <rFont val="Meiryo UI"/>
        <family val="3"/>
        <charset val="128"/>
      </rPr>
      <t>　</t>
    </r>
    <r>
      <rPr>
        <sz val="8"/>
        <color rgb="FFFF0000"/>
        <rFont val="Meiryo UI"/>
        <family val="3"/>
        <charset val="128"/>
      </rPr>
      <t>→　H30.4.1様式変更</t>
    </r>
  </si>
  <si>
    <t>✧申プロデータ提出</t>
  </si>
  <si>
    <t>USB</t>
  </si>
  <si>
    <t>メール</t>
  </si>
  <si>
    <t>その他（</t>
  </si>
  <si>
    <t>私は</t>
  </si>
  <si>
    <t>を代理人</t>
  </si>
  <si>
    <t>と定め下記に関する権限を委任します。</t>
  </si>
  <si>
    <t>建築確認</t>
  </si>
  <si>
    <t>上記1.の業務に関する手続き、確認申請関係図書の訂正及び特定行政庁または指定確認検査機関から交付される文書の受領</t>
  </si>
  <si>
    <t>敷地の地名地番</t>
  </si>
  <si>
    <t>令和</t>
  </si>
  <si>
    <t>建築基準法第１５条第１項の規定による</t>
  </si>
  <si>
    <t>（第一面）</t>
  </si>
  <si>
    <t>岩手県知事　様</t>
  </si>
  <si>
    <t>下線部クリック‼該当ページに飛びます</t>
  </si>
  <si>
    <t>【第二面2枚目】</t>
  </si>
  <si>
    <t>【第三面】</t>
  </si>
  <si>
    <t>【第四面】</t>
  </si>
  <si>
    <t>工事施工者(設計者又は代理者）</t>
  </si>
  <si>
    <t>【別紙（追加の建築主）】</t>
  </si>
  <si>
    <t>（建築事務所名）</t>
  </si>
  <si>
    <t>工事監理者</t>
  </si>
  <si>
    <t>確認済証交付年月日</t>
  </si>
  <si>
    <t>除却工事施工者</t>
  </si>
  <si>
    <t>※受付経由機関記載欄</t>
  </si>
  <si>
    <t>（第二面）</t>
  </si>
  <si>
    <t>【１.建築主】</t>
  </si>
  <si>
    <t>(1)国</t>
  </si>
  <si>
    <t>(2)都道府県</t>
  </si>
  <si>
    <t>(3)市町村</t>
  </si>
  <si>
    <t>(4)会社</t>
  </si>
  <si>
    <t>(5)会社でない団体</t>
  </si>
  <si>
    <t>(6)個人</t>
  </si>
  <si>
    <t>【ﾛ.都市計画】</t>
  </si>
  <si>
    <t>(1)市街化区域</t>
  </si>
  <si>
    <t>(2)市街化調整区域</t>
  </si>
  <si>
    <t>(3)区域区分非設定都市計画区域</t>
  </si>
  <si>
    <t>(4)準都市計画区域</t>
  </si>
  <si>
    <t>(5)都市計画区域及び準都市計画区域外</t>
  </si>
  <si>
    <t>【４.工事種別】</t>
  </si>
  <si>
    <t>(1)新築</t>
  </si>
  <si>
    <t>(2)増築</t>
  </si>
  <si>
    <t>(3)改築</t>
  </si>
  <si>
    <t>(4)移転</t>
  </si>
  <si>
    <t>【５.主要用途】</t>
  </si>
  <si>
    <t>(1)居住専用建築物</t>
  </si>
  <si>
    <t>(2)居住産業併用建築物</t>
  </si>
  <si>
    <t>(3)産業専用建築物</t>
  </si>
  <si>
    <t>【６.一の建築物ごとの内容】</t>
  </si>
  <si>
    <t>【ｲ.番号】</t>
  </si>
  <si>
    <t>【ﾛ.用途】</t>
  </si>
  <si>
    <t>(1)事務所等</t>
  </si>
  <si>
    <t>(2)物品販売業を</t>
  </si>
  <si>
    <t>　営む店舗等</t>
  </si>
  <si>
    <t>(3)工場,作業場</t>
  </si>
  <si>
    <t>(4)倉庫</t>
  </si>
  <si>
    <t>(5)学校</t>
  </si>
  <si>
    <t>(6)病院,診療所</t>
  </si>
  <si>
    <t>(9)その他</t>
  </si>
  <si>
    <t>【ﾊ.工事部分の構造】</t>
  </si>
  <si>
    <t>(1)木造</t>
  </si>
  <si>
    <t>(4)鉄骨造</t>
  </si>
  <si>
    <t>(6)その他</t>
  </si>
  <si>
    <t>㎡）</t>
  </si>
  <si>
    <t>万円）</t>
  </si>
  <si>
    <t>　　）</t>
  </si>
  <si>
    <t>【７.新築工事の場合における敷地面積】</t>
  </si>
  <si>
    <t>㎡</t>
  </si>
  <si>
    <t>【１.住宅部分の概要】</t>
  </si>
  <si>
    <t>(5)その他</t>
  </si>
  <si>
    <t>(1)在来工法</t>
  </si>
  <si>
    <t>(2)プレハブ工法</t>
  </si>
  <si>
    <t>(3)枠組壁工法</t>
  </si>
  <si>
    <t>(1)持家</t>
  </si>
  <si>
    <t>(2)貸家</t>
  </si>
  <si>
    <t>(3)給与住宅</t>
  </si>
  <si>
    <t>(4)分譲住宅</t>
  </si>
  <si>
    <t>（第四面）</t>
  </si>
  <si>
    <t>【１.主要用途】</t>
  </si>
  <si>
    <t>(1)老朽して危険があるため</t>
  </si>
  <si>
    <t>(2)その他</t>
  </si>
  <si>
    <t>【４.建築物の数】</t>
  </si>
  <si>
    <t>【５.住宅の戸数】</t>
  </si>
  <si>
    <t>【６.住宅の利用関係】</t>
  </si>
  <si>
    <t>【７.建築物の床面積の合計】</t>
  </si>
  <si>
    <t>【８.建築物の評価額】</t>
  </si>
  <si>
    <t>別紙</t>
  </si>
  <si>
    <t>【追加の建築主】</t>
  </si>
  <si>
    <t>【建築主、設置者又は築造主２】</t>
  </si>
  <si>
    <t>【建築主、設置者又は築造主３】</t>
  </si>
  <si>
    <t>【建築主、設置者又は築造主４】</t>
  </si>
  <si>
    <t>（別紙様式1号）</t>
  </si>
  <si>
    <t>申請者 住所</t>
  </si>
  <si>
    <t>下記により、確認審査手数料の免除を申請します。</t>
  </si>
  <si>
    <t>１ 建築主氏名</t>
  </si>
  <si>
    <t>２ 敷地の所在地</t>
  </si>
  <si>
    <t>３ 敷地の面積</t>
  </si>
  <si>
    <t>４ 住宅の構造種別及び階数</t>
  </si>
  <si>
    <t>、</t>
  </si>
  <si>
    <t>階建</t>
  </si>
  <si>
    <t>５ 建築面積及び延べ面積</t>
  </si>
  <si>
    <t>６ 減免申請理由</t>
  </si>
  <si>
    <t>により住宅が罹災したため</t>
  </si>
  <si>
    <t>全壊</t>
  </si>
  <si>
    <t>大規模半壊</t>
  </si>
  <si>
    <t>半壊</t>
  </si>
  <si>
    <t>床上浸水</t>
  </si>
  <si>
    <t xml:space="preserve">７ 免除する手数料の金額 </t>
  </si>
  <si>
    <t>円</t>
  </si>
  <si>
    <t>（注）市町村又は消防署が発行する被災（罹災）証明書の写しを必ず添付して下さい。　</t>
  </si>
  <si>
    <t>※建築確認番号及び交付年月日　第Ｒ　　－１－　　　－　号　（令和　　年　　月　　日）</t>
  </si>
  <si>
    <t>建築主 住所</t>
  </si>
  <si>
    <t>既存建築物について、適切に建築されていることを調査したので報告します。</t>
  </si>
  <si>
    <t>有り</t>
  </si>
  <si>
    <t>無し</t>
  </si>
  <si>
    <t>検査済証番号</t>
  </si>
  <si>
    <t>建築場所</t>
  </si>
  <si>
    <t>既存建築物を</t>
  </si>
  <si>
    <t>調査した者</t>
  </si>
  <si>
    <t>①資格</t>
  </si>
  <si>
    <t>②氏名</t>
  </si>
  <si>
    <t>③建築士事務所名</t>
  </si>
  <si>
    <t>⑤電話番号</t>
  </si>
  <si>
    <t>状況報告事項</t>
  </si>
  <si>
    <t>備考欄</t>
  </si>
  <si>
    <t>建築主事又は確認検査機関記入欄</t>
  </si>
  <si>
    <t xml:space="preserve">本調書を構成する図書
１．現況の調査書（所定の記入欄への必要事項を記載）
２．既存建築物の平面図及び配置図（増改築の履歴がある場合は、当該部分を示す必要があります）
３．新築又は増改築の時期を示す書類
　　　・検査済証
　　　・検査済証が無い場合は、確認済証又は確認台帳の記載事項証明（建築確認を行った機関が交付
　　　　したもの）に加えて、工事の実施を特定できる書類（工事契約書等、登記事項証明書等）
　　　・建築確認台帳が災害等により滅失している場合は、建築確認後の工事の実施を特定できる書類
４．基準時以前の建築基準関係への適合を確かめるための図書等（法第6条第1項第四号などの小規模
　　建築物については、１．現況の調査書が兼ねます）
</t>
  </si>
  <si>
    <t>私</t>
  </si>
  <si>
    <t>は、今般下表の</t>
  </si>
  <si>
    <t>「計画概要」の計画をしていますが、既存建築物の現況を調査しましたので報告いたします。</t>
  </si>
  <si>
    <t>この調査書に記載の事項は事実に相違ありません。</t>
  </si>
  <si>
    <t>①氏名</t>
  </si>
  <si>
    <t>②住所</t>
  </si>
  <si>
    <t>③電話番号</t>
  </si>
  <si>
    <t>調査者</t>
  </si>
  <si>
    <t>④所在地</t>
  </si>
  <si>
    <t>計画概要</t>
  </si>
  <si>
    <t>①敷地位置</t>
  </si>
  <si>
    <t>②現況主要用途</t>
  </si>
  <si>
    <t>④工事種別</t>
  </si>
  <si>
    <t>調査結果概要</t>
  </si>
  <si>
    <t>①集団規定</t>
  </si>
  <si>
    <t>適法</t>
  </si>
  <si>
    <t>既存不適格</t>
  </si>
  <si>
    <t>既存不適格条項</t>
  </si>
  <si>
    <t>②構造耐力関係規定</t>
  </si>
  <si>
    <t>③上記以外の規定</t>
  </si>
  <si>
    <t>④増改築等の履歴</t>
  </si>
  <si>
    <t>⑤既存部分の劣化</t>
  </si>
  <si>
    <t>　状況</t>
  </si>
  <si>
    <t>法チェックリスト</t>
  </si>
  <si>
    <t>適用範囲</t>
  </si>
  <si>
    <t>仕様規定</t>
  </si>
  <si>
    <t>内　容</t>
  </si>
  <si>
    <t>既存
部分</t>
  </si>
  <si>
    <t>増築
部分</t>
  </si>
  <si>
    <t>耐久性等関係規定</t>
  </si>
  <si>
    <t>令37条</t>
  </si>
  <si>
    <t>：構造部材の耐久</t>
  </si>
  <si>
    <t>構造耐力上主要な部分の防腐若しくは摩損防止の措置</t>
  </si>
  <si>
    <t>腐朽等しにくい材料</t>
  </si>
  <si>
    <t>防腐等措置</t>
  </si>
  <si>
    <t>令38条1項</t>
  </si>
  <si>
    <t>：基礎の種別</t>
  </si>
  <si>
    <t>基礎の種別</t>
  </si>
  <si>
    <t>布基礎</t>
  </si>
  <si>
    <t>べた基礎</t>
  </si>
  <si>
    <t>令38条5項</t>
  </si>
  <si>
    <t>：基礎ぐい</t>
  </si>
  <si>
    <t>基礎ぐいの打撃力その他外力に対する構造耐力上の安全性</t>
  </si>
  <si>
    <t>該当なし</t>
  </si>
  <si>
    <t>該当（</t>
  </si>
  <si>
    <t>安全性有り</t>
  </si>
  <si>
    <t>その他）</t>
  </si>
  <si>
    <t>令38条6項</t>
  </si>
  <si>
    <t>：木ぐい</t>
  </si>
  <si>
    <t>常水面に対する木ぐいの高さ</t>
  </si>
  <si>
    <t>常水面下</t>
  </si>
  <si>
    <t>令39条1項</t>
  </si>
  <si>
    <t>：屋根ふき材等の緊結</t>
  </si>
  <si>
    <t>屋根ふき材等が脱落しないための措置</t>
  </si>
  <si>
    <t>屋根詳細図・外壁詳細図に示す</t>
  </si>
  <si>
    <t>令41条</t>
  </si>
  <si>
    <t>：木材</t>
  </si>
  <si>
    <t>構造耐力上主要な部分に使用する木材の耐力上の欠点</t>
  </si>
  <si>
    <t>欠点無し</t>
  </si>
  <si>
    <t>令49条1項</t>
  </si>
  <si>
    <t>：外壁内部等の防腐措置等</t>
  </si>
  <si>
    <t>軸組が腐りやすい構造である部分の下地への防水紙等の使用</t>
  </si>
  <si>
    <t>防水紙使用</t>
  </si>
  <si>
    <t>令49条2項</t>
  </si>
  <si>
    <t>：同上</t>
  </si>
  <si>
    <t>柱、筋かい及び土台の地面から1ｍ以内の部分の防腐・防蟻措置等</t>
  </si>
  <si>
    <t>その他の仕様規定</t>
  </si>
  <si>
    <t>令38条2･3項</t>
  </si>
  <si>
    <t>：基礎の構造方法</t>
  </si>
  <si>
    <t>異種構造の併用禁止・平12年建告第1347号の構造方法による基礎</t>
  </si>
  <si>
    <t>基礎詳細図に示す</t>
  </si>
  <si>
    <t>令39条2項</t>
  </si>
  <si>
    <t>：屋根ふき材等の構造</t>
  </si>
  <si>
    <t>昭46年建告第109号の構造方法による屋根ふき材等の緊結</t>
  </si>
  <si>
    <t>令42条</t>
  </si>
  <si>
    <t>：土台及び基礎</t>
  </si>
  <si>
    <t>最下階の柱と土台又は基礎との緊結</t>
  </si>
  <si>
    <t>令43条</t>
  </si>
  <si>
    <t>：柱の小径</t>
  </si>
  <si>
    <t>柱の小径、横架材間の垂直距離に対する割合、隅柱の措置、柱の細長比</t>
  </si>
  <si>
    <t>柱の部材リスト・平面図に示す</t>
  </si>
  <si>
    <t>令44条</t>
  </si>
  <si>
    <t>：はり等の横架材</t>
  </si>
  <si>
    <t>はり等の横架材の中央部附近の下側への耐力上支障ある欠込み</t>
  </si>
  <si>
    <t>欠込み無し</t>
  </si>
  <si>
    <t>令45条1･2項</t>
  </si>
  <si>
    <t>：筋かいの材料</t>
  </si>
  <si>
    <t>引張り力及び圧縮力を負担する筋かいの材料と寸法</t>
  </si>
  <si>
    <t>筋かいの部材リストに示す</t>
  </si>
  <si>
    <t>令45条3項</t>
  </si>
  <si>
    <t>：筋かいの端部の緊結</t>
  </si>
  <si>
    <t>筋かい端部の、柱と横架材との仕口に接近した部分での緊結</t>
  </si>
  <si>
    <t>金物で緊結</t>
  </si>
  <si>
    <t>令45条4項</t>
  </si>
  <si>
    <t>：筋かいの補強</t>
  </si>
  <si>
    <t>筋かいをたすき掛けするためにやむを得ず欠込みをする場合の補強措置</t>
  </si>
  <si>
    <t>補強有り</t>
  </si>
  <si>
    <t>令46条1･4項</t>
  </si>
  <si>
    <t>：構造耐力上主要な軸組</t>
  </si>
  <si>
    <t>壁又は筋かいを入れた軸組の釣り合いよい配置、必要壁量の設置</t>
  </si>
  <si>
    <t>壁量と壁配置のチェック・平面図に示す</t>
  </si>
  <si>
    <t>令46条3項</t>
  </si>
  <si>
    <t>：火打材・振れ止め</t>
  </si>
  <si>
    <t>床組及び小屋ばり組の隅角の火打材の使用、小屋組の振れ止めの措置</t>
  </si>
  <si>
    <t>火打材使用</t>
  </si>
  <si>
    <t>振れ止め有り</t>
  </si>
  <si>
    <t>その他（合板）</t>
  </si>
  <si>
    <t>令47条</t>
  </si>
  <si>
    <t>：継手又は仕口</t>
  </si>
  <si>
    <t>平12年建告第1460号の構造方法による継手又は仕口</t>
  </si>
  <si>
    <t>継手仕口の金物リスト・平面図に示す</t>
  </si>
  <si>
    <t>設計者資格</t>
  </si>
  <si>
    <t>設計者氏名</t>
  </si>
  <si>
    <t>受付日：令和　　　年　　　月　　　日</t>
  </si>
  <si>
    <t>※受付日は当センターで記載しますので、ご記入不要です。</t>
  </si>
  <si>
    <t>［検査種類］</t>
  </si>
  <si>
    <t>※ご希望の検査種類に、　”☑”　でチェックしてください。</t>
  </si>
  <si>
    <t>[直前の確認番号]</t>
  </si>
  <si>
    <t>中間</t>
  </si>
  <si>
    <t>竣工</t>
  </si>
  <si>
    <t>[設計合格番号]</t>
  </si>
  <si>
    <t>●設計者チェック欄に、提出した書類を ”☑” でチェックしてください●</t>
  </si>
  <si>
    <t>罹災証明添付</t>
  </si>
  <si>
    <t>◆適合証明（ﾌﾗｯﾄ35）中間検査の場合◆</t>
  </si>
  <si>
    <t>✧中間現場検査申請書、他必要書類一式</t>
  </si>
  <si>
    <t>◆適合証明（ﾌﾗｯﾄ35）竣工検査の場合◆</t>
  </si>
  <si>
    <r>
      <t>✧検査予約票（完了検査・適合証明現場検査）</t>
    </r>
    <r>
      <rPr>
        <sz val="9"/>
        <color indexed="8"/>
        <rFont val="Meiryo UI"/>
        <family val="3"/>
        <charset val="128"/>
      </rPr>
      <t>　※完了検査と同時の場合は添付不要</t>
    </r>
  </si>
  <si>
    <t>✧竣工現場検査申請書、他必要書類一式</t>
  </si>
  <si>
    <t>※変更箇所がある場合は、ご郵送前に、軽微変更or計画変更のどちらに該当するのか、</t>
  </si>
  <si>
    <t>　　申請される窓口の担当者にご確認ください。</t>
  </si>
  <si>
    <t>中間現場検査引受承諾書、竣工現場検査引受承諾書の添付は不要となりました。</t>
  </si>
  <si>
    <t>検査予約票の受理について</t>
  </si>
  <si>
    <t>受理日</t>
  </si>
  <si>
    <t>申 請 者　様</t>
  </si>
  <si>
    <r>
      <t>　当センターへ検査予約のお申込みを頂きありがとうございます。完了申請のお手続きは、最寄りの窓口にご持参 又は 郵送の場合は、</t>
    </r>
    <r>
      <rPr>
        <u/>
        <sz val="11"/>
        <color theme="1"/>
        <rFont val="ＭＳ 明朝"/>
        <family val="1"/>
        <charset val="128"/>
      </rPr>
      <t>　　　　　　</t>
    </r>
    <r>
      <rPr>
        <sz val="11"/>
        <color theme="1"/>
        <rFont val="ＭＳ 明朝"/>
        <family val="1"/>
        <charset val="128"/>
      </rPr>
      <t>宛に、</t>
    </r>
  </si>
  <si>
    <r>
      <t>日の</t>
    </r>
    <r>
      <rPr>
        <u/>
        <sz val="11"/>
        <color theme="1"/>
        <rFont val="ＭＳ 明朝"/>
        <family val="1"/>
        <charset val="128"/>
      </rPr>
      <t>午前中必着で</t>
    </r>
    <r>
      <rPr>
        <sz val="11"/>
        <color theme="1"/>
        <rFont val="ＭＳ 明朝"/>
        <family val="1"/>
        <charset val="128"/>
      </rPr>
      <t>お願いいたします。</t>
    </r>
  </si>
  <si>
    <r>
      <t>検査予約票</t>
    </r>
    <r>
      <rPr>
        <sz val="16"/>
        <color theme="1"/>
        <rFont val="Meiryo UI"/>
        <family val="3"/>
        <charset val="128"/>
      </rPr>
      <t>（完了検査・適合証明現場検査）</t>
    </r>
  </si>
  <si>
    <t>［検査エリア］</t>
  </si>
  <si>
    <t>［FAX送付先］</t>
  </si>
  <si>
    <t>県南支所FAX番号変更
H31.3.18～</t>
  </si>
  <si>
    <t>下記を除く、市町村</t>
  </si>
  <si>
    <t>→</t>
  </si>
  <si>
    <t>遠野市、西和賀町、北上市、金ヶ崎町、奥州市、平泉町、一関市</t>
  </si>
  <si>
    <t>山田町、大槌町、釜石市、住田町、大船渡市、陸前高田市</t>
  </si>
  <si>
    <t>※メールで送信頂く場合は、検査場所に関わらずメール送信先は同じです。 
この用紙をPDFデータとしてメール添付してお送りください。</t>
  </si>
  <si>
    <t>［メール送付先］</t>
  </si>
  <si>
    <r>
      <t>下記連絡事項にご記入のうえ、申請の手続きをお願いいたします。なお、</t>
    </r>
    <r>
      <rPr>
        <sz val="12"/>
        <color indexed="10"/>
        <rFont val="Meiryo UI"/>
        <family val="3"/>
        <charset val="128"/>
      </rPr>
      <t>検査希望日の4日前午前中（土日祝日除く）までに当センターに書類が到着</t>
    </r>
    <r>
      <rPr>
        <sz val="11"/>
        <color indexed="10"/>
        <rFont val="Meiryo UI"/>
        <family val="3"/>
        <charset val="128"/>
      </rPr>
      <t>するようご協力をお願いいたします。　※郵送も可能です。</t>
    </r>
  </si>
  <si>
    <t>●検査内容を記入してください●</t>
  </si>
  <si>
    <t>［検査場所］</t>
  </si>
  <si>
    <t>［検査希望日］</t>
  </si>
  <si>
    <t>[</t>
  </si>
  <si>
    <t>]</t>
  </si>
  <si>
    <t>※検査の混雑状況により、ご希望に沿えない場合がございますので、改めご了承ください。</t>
  </si>
  <si>
    <t>［手 数 料］</t>
  </si>
  <si>
    <t>窓口</t>
  </si>
  <si>
    <t>銀行振込</t>
  </si>
  <si>
    <r>
      <t>●連絡先の必要事項を記入してください●　</t>
    </r>
    <r>
      <rPr>
        <sz val="10"/>
        <color indexed="10"/>
        <rFont val="Meiryo UI"/>
        <family val="3"/>
        <charset val="128"/>
      </rPr>
      <t>※は記入必須事項</t>
    </r>
  </si>
  <si>
    <r>
      <rPr>
        <vertAlign val="superscript"/>
        <sz val="11"/>
        <color indexed="10"/>
        <rFont val="Meiryo UI"/>
        <family val="3"/>
        <charset val="128"/>
      </rPr>
      <t>※</t>
    </r>
    <r>
      <rPr>
        <sz val="11"/>
        <color indexed="10"/>
        <rFont val="Meiryo UI"/>
        <family val="3"/>
        <charset val="128"/>
      </rPr>
      <t>［会 社 名］</t>
    </r>
  </si>
  <si>
    <r>
      <rPr>
        <vertAlign val="superscript"/>
        <sz val="10"/>
        <color indexed="10"/>
        <rFont val="Meiryo UI"/>
        <family val="3"/>
        <charset val="128"/>
      </rPr>
      <t>※</t>
    </r>
    <r>
      <rPr>
        <sz val="10"/>
        <color indexed="10"/>
        <rFont val="Meiryo UI"/>
        <family val="3"/>
        <charset val="128"/>
      </rPr>
      <t>［電話番号］</t>
    </r>
  </si>
  <si>
    <r>
      <rPr>
        <vertAlign val="superscript"/>
        <sz val="11"/>
        <color indexed="10"/>
        <rFont val="Meiryo UI"/>
        <family val="3"/>
        <charset val="128"/>
      </rPr>
      <t>※</t>
    </r>
    <r>
      <rPr>
        <sz val="11"/>
        <color indexed="10"/>
        <rFont val="Meiryo UI"/>
        <family val="3"/>
        <charset val="128"/>
      </rPr>
      <t>［FAX番号］</t>
    </r>
  </si>
  <si>
    <t>［立会担当者］</t>
  </si>
  <si>
    <t>　　　↑検査日程のご連絡先：FAX or メールのどちらを希望されるか選択してください。</t>
  </si>
  <si>
    <t>※下記欄は当センターで記載しますので、ご記入不要です。</t>
  </si>
  <si>
    <t>送信日：令和　　年　　月　　日</t>
  </si>
  <si>
    <t>送信先</t>
  </si>
  <si>
    <t>検査員</t>
  </si>
  <si>
    <t>発信元</t>
  </si>
  <si>
    <t>（一財)岩手県建築住宅センター</t>
  </si>
  <si>
    <t>　　　</t>
  </si>
  <si>
    <t>　別添書類の建築物の検査を指示しますので、工事監理者等と日程を調整のうえ検査を実施し、その結果を速やかに報告願います。</t>
  </si>
  <si>
    <t>・依頼番号</t>
  </si>
  <si>
    <t>住セ建基外部検第</t>
  </si>
  <si>
    <t>・完了検査引受</t>
  </si>
  <si>
    <t>令和　　年　　月　　日</t>
  </si>
  <si>
    <t>・フラット　中間検査</t>
  </si>
  <si>
    <t>・フラット　竣工検査</t>
  </si>
  <si>
    <t>・災害復興住宅　現場検査</t>
  </si>
  <si>
    <t>　原議受取　　　月　　日までに</t>
  </si>
  <si>
    <t>第十九号様式（第四条、第四条の四の二関係）</t>
  </si>
  <si>
    <t>【第二面3枚目】</t>
  </si>
  <si>
    <t>　工事を完了しましたので、建築基準法第７条第１項又は第７条の２第１項（これらの規定を同法第８７条の２又は第８８条第１項若しくは第２項において準用する場合を含む。）の規定により、検査を申請します。この申請書及び添付図書に記載の事項は、事実に相違ありません。</t>
  </si>
  <si>
    <t>【別紙（追加の軽微変更内容）】</t>
  </si>
  <si>
    <t>申請者氏名</t>
  </si>
  <si>
    <t>　第四面に記載の事項は、事実に相違ありません。</t>
  </si>
  <si>
    <t>工事監理者氏名</t>
  </si>
  <si>
    <t>【検査を申請する建築物等】</t>
  </si>
  <si>
    <t>工作物（昇降機）</t>
  </si>
  <si>
    <t>工作物（法第８８条第１項）</t>
  </si>
  <si>
    <t>工作物（法第８８条第２項）</t>
  </si>
  <si>
    <t>※手数料欄</t>
  </si>
  <si>
    <t>※受付欄</t>
  </si>
  <si>
    <t>※検査の特例欄</t>
  </si>
  <si>
    <t>※検査欄</t>
  </si>
  <si>
    <t>※決裁欄</t>
  </si>
  <si>
    <t>※検査済証欄</t>
  </si>
  <si>
    <t>　　　　年　　月　　日</t>
  </si>
  <si>
    <t>第　　　　　　　　　号</t>
  </si>
  <si>
    <t>係員印</t>
  </si>
  <si>
    <t>建築主、設置者又は築造主等の概要</t>
  </si>
  <si>
    <t>【１.建築主、設置者又は築造主】</t>
  </si>
  <si>
    <t>【ｲ.氏名のﾌﾘｶﾞﾅ】</t>
  </si>
  <si>
    <t>【ﾆ.住所】</t>
  </si>
  <si>
    <t>【２.代理者】</t>
  </si>
  <si>
    <t>【ｲ.資格】</t>
  </si>
  <si>
    <t>【ﾊ.建築士事務所名】</t>
  </si>
  <si>
    <t>【ﾆ.郵便番号】</t>
  </si>
  <si>
    <t>【ﾎ.所在地】</t>
  </si>
  <si>
    <t>【ﾍ.電話番号】</t>
  </si>
  <si>
    <t>【３.設計者】</t>
  </si>
  <si>
    <t>（代表となる設計者）</t>
  </si>
  <si>
    <t>【ﾄ.作成した設計図書】</t>
  </si>
  <si>
    <t>【４.工事監理者】</t>
  </si>
  <si>
    <t>【ﾄ.工事と照合した設計図書】</t>
  </si>
  <si>
    <t>【５.建築設備の工事監理に関し意見を聴いた者】</t>
  </si>
  <si>
    <t>（代表となる建築設備の工事監理に関し意見を聴いた者）</t>
  </si>
  <si>
    <t>（その他の建築設備の工事監理に関し意見を聴いた者）</t>
  </si>
  <si>
    <t>【６.工事施工者】</t>
  </si>
  <si>
    <t>【ﾛ.営業所名】</t>
  </si>
  <si>
    <t>建設業の許可（</t>
  </si>
  <si>
    <t>）第</t>
  </si>
  <si>
    <t>【７.備考】</t>
  </si>
  <si>
    <t>申請する工事の概要</t>
  </si>
  <si>
    <t>【1.建築場所、設置場所又は築造場所】</t>
  </si>
  <si>
    <t>【ｲ.建築基準法施行令第１０条各号に掲げる建築物の区分】</t>
  </si>
  <si>
    <t>【ﾛ.工事種別】</t>
  </si>
  <si>
    <t>【ﾊ.建築基準法第６８条の２０第２項の検査の特例に係る認証番号】</t>
  </si>
  <si>
    <t>【3.確認済証番号】</t>
  </si>
  <si>
    <t>【4.確認済証交付年月日】</t>
  </si>
  <si>
    <t>【5.確認済証交付者】</t>
  </si>
  <si>
    <t>一般財団法人岩手県建築住宅センター　理事長</t>
  </si>
  <si>
    <t>【8.検査対象床面積】　</t>
  </si>
  <si>
    <t>（第</t>
  </si>
  <si>
    <t>回）</t>
  </si>
  <si>
    <t>【10.確認以降の軽微な変更の概要】</t>
  </si>
  <si>
    <t>【11.備考】</t>
  </si>
  <si>
    <t>工事監理の状況</t>
  </si>
  <si>
    <t>確認を行った部位、材料の種類等</t>
  </si>
  <si>
    <t>照合を行った設計図書</t>
  </si>
  <si>
    <t>照合結果
（不適の場合には建築主に対して行った報告の内容）</t>
  </si>
  <si>
    <t>敷地の形状、高さ、衛生及び安全</t>
  </si>
  <si>
    <t>適・</t>
  </si>
  <si>
    <t>主要構造部及び主要構造部以外の構造耐力上主要な部分に用いる材料（接合材料を含む。）の種類、品質、形状及び寸法</t>
  </si>
  <si>
    <t>主要構造部及び主要構造部以外の構造耐力上主要な部分に用いる材料の接合状況、接合部分の形状等</t>
  </si>
  <si>
    <t>建築物の各部分の位置、形状及び大きさ</t>
  </si>
  <si>
    <t>構造耐力上主要な部分の防錆、防腐及び防蟻措置及び状況</t>
  </si>
  <si>
    <t>特定天井に用いる材料の種類並びに当該特定天井の構造及び施工状況</t>
  </si>
  <si>
    <t>居室の内装仕上げに用いる建築材料の種類及び当該建築材料を用いる部分の面積</t>
  </si>
  <si>
    <t>天井及び壁の室内に面する部分に係る仕上げの材料の種別及び厚さ</t>
  </si>
  <si>
    <t>開口部に設ける建具の種類及び大きさ</t>
  </si>
  <si>
    <t>建築設備に用いる材料の種類及びその照合した内容並びに当該建築設備の構造及び施工状況（区画貫通部の処理状況を含む。）</t>
  </si>
  <si>
    <t>寝室等の住宅用防災機器</t>
  </si>
  <si>
    <t>（別紙）</t>
  </si>
  <si>
    <t>（別紙様式２号）</t>
  </si>
  <si>
    <t>下記により、完了検査申請手数料の免除を申請します。</t>
  </si>
  <si>
    <t>３ 建築確認番号、年月日</t>
  </si>
  <si>
    <t>４ 完了年月日</t>
  </si>
  <si>
    <t>５ 検査対象面積</t>
  </si>
  <si>
    <t>６ 免除の理由</t>
  </si>
  <si>
    <t>※完了検査番号及び交付年月日　第Ｒ　　－２－　　　－　号　（令和　　年　　月　　日）</t>
  </si>
  <si>
    <t>第６号様式</t>
  </si>
  <si>
    <t>【申請書】</t>
  </si>
  <si>
    <t>【別紙】</t>
  </si>
  <si>
    <t>届出者 氏名</t>
  </si>
  <si>
    <t>に申請しました確認申請について、貴センター確認検査業務</t>
  </si>
  <si>
    <t>規程第23条第１項の規程により取り下げます。</t>
  </si>
  <si>
    <t>１．引受承諾年月日</t>
  </si>
  <si>
    <t>２．申請受付番号</t>
  </si>
  <si>
    <t>３．申請取下げの理由</t>
  </si>
  <si>
    <t>※ 届出者は、原則、建築主（設置者、築造主を含む。）としてください。建築主でない場合は、別紙にその理由、住所及び連絡先（電話番号）を記載して提出してください。</t>
  </si>
  <si>
    <t>上記の届出の件について、受理しました。</t>
  </si>
  <si>
    <t>届出者が建築主（設置者、築造主を含む。）でない場合</t>
  </si>
  <si>
    <t>【住所】</t>
  </si>
  <si>
    <t>【電話番号】</t>
  </si>
  <si>
    <t>【理由】</t>
  </si>
  <si>
    <t>第７号様式</t>
  </si>
  <si>
    <t>【第１面】</t>
  </si>
  <si>
    <t>【第２面】(1枚目)</t>
  </si>
  <si>
    <t>【第２面】(2枚目)</t>
  </si>
  <si>
    <t>（第１面）</t>
  </si>
  <si>
    <t>【建築主別紙】</t>
  </si>
  <si>
    <t>（変更前</t>
  </si>
  <si>
    <t>　下記のとおり記載事項の変更がありましたので、貴センター確認検査業務規程第26条の規定により、届け出ます。</t>
  </si>
  <si>
    <t>記載事項の変更に係る確認の概要</t>
  </si>
  <si>
    <t>【1.確認】</t>
  </si>
  <si>
    <t>【ｲ.確認済証交付年月日】</t>
  </si>
  <si>
    <t>【ﾛ.確認済証番号】</t>
  </si>
  <si>
    <t>【2.建築物等の敷地の地名地番】（※確認済証記載の地名地番）</t>
  </si>
  <si>
    <t>【3.変更等の概要及び理由】</t>
  </si>
  <si>
    <t>建築主、設置者、築造主又は申請者の変更</t>
  </si>
  <si>
    <t>決定・</t>
  </si>
  <si>
    <t>変更　）</t>
  </si>
  <si>
    <t>工事施工者</t>
  </si>
  <si>
    <t>建築物等の敷地の地名地番の変更</t>
  </si>
  <si>
    <t>（変更後）</t>
  </si>
  <si>
    <t>その他の変更</t>
  </si>
  <si>
    <t>（第２面）</t>
  </si>
  <si>
    <t>変更し、又は新たに定め、届け出る事項</t>
  </si>
  <si>
    <t>登録先（知事無し）</t>
  </si>
  <si>
    <t>登録先</t>
  </si>
  <si>
    <t>1級</t>
  </si>
  <si>
    <t>岩手県</t>
  </si>
  <si>
    <t>国土交通大臣</t>
  </si>
  <si>
    <t>2級</t>
  </si>
  <si>
    <t>北海道</t>
  </si>
  <si>
    <t>建設大臣</t>
  </si>
  <si>
    <t>青森県</t>
  </si>
  <si>
    <t>宮城県</t>
  </si>
  <si>
    <t>秋田県</t>
  </si>
  <si>
    <t>山形県</t>
  </si>
  <si>
    <t>福島県</t>
  </si>
  <si>
    <t>【３.工事監理者】</t>
  </si>
  <si>
    <t>茨城県</t>
  </si>
  <si>
    <t>栃木県</t>
  </si>
  <si>
    <t>群馬県</t>
  </si>
  <si>
    <t>埼玉県</t>
  </si>
  <si>
    <t>千葉県</t>
  </si>
  <si>
    <t>新潟県</t>
  </si>
  <si>
    <t>富山県</t>
  </si>
  <si>
    <t>石川県</t>
  </si>
  <si>
    <t>【ﾄ.工事と照合する設計図書】</t>
  </si>
  <si>
    <t>福井県</t>
  </si>
  <si>
    <t>山梨県</t>
  </si>
  <si>
    <t>（その他の工事監理者１）</t>
  </si>
  <si>
    <t>長野県</t>
  </si>
  <si>
    <t>岐阜県</t>
  </si>
  <si>
    <t>静岡県</t>
  </si>
  <si>
    <t>愛知県</t>
  </si>
  <si>
    <t>三重県</t>
  </si>
  <si>
    <t>滋賀県</t>
  </si>
  <si>
    <t>京都府</t>
  </si>
  <si>
    <t>大阪府</t>
  </si>
  <si>
    <t>兵庫県</t>
  </si>
  <si>
    <t>奈良県</t>
  </si>
  <si>
    <t>和歌山県</t>
  </si>
  <si>
    <t>（その他の工事監理者２）</t>
  </si>
  <si>
    <t>鳥取県</t>
  </si>
  <si>
    <t>島根県</t>
  </si>
  <si>
    <t>岡山県</t>
  </si>
  <si>
    <t>広島県</t>
  </si>
  <si>
    <t>山口県</t>
  </si>
  <si>
    <t>徳島県</t>
  </si>
  <si>
    <t>香川県</t>
  </si>
  <si>
    <t>愛媛県</t>
  </si>
  <si>
    <t>高知県</t>
  </si>
  <si>
    <t>福岡県</t>
  </si>
  <si>
    <t>佐賀県</t>
  </si>
  <si>
    <t>【４.工事施工者】</t>
  </si>
  <si>
    <t>長崎県</t>
  </si>
  <si>
    <t>熊本県</t>
  </si>
  <si>
    <t>大分県</t>
  </si>
  <si>
    <t>宮崎県</t>
  </si>
  <si>
    <t>鹿児島県</t>
  </si>
  <si>
    <t>沖縄県</t>
  </si>
  <si>
    <t>【５.備考】</t>
  </si>
  <si>
    <r>
      <t>（注意）
１　第１面関係
　① 建築主、設置者、築造主又は申請者を変更する場合は、変更前及び変更後の氏名を記入し、
　　押印してください。
　② １欄及び２欄は、確認済証の内容を記載してください。
　③ ３欄は、該当するチェックボックスに「レ」マークを記入してください。
　④ ３欄の建築物等の敷地の地名地番の変更の場合は、変更後の地名地番を記載してください。
２　第２面関係
　①　１欄から４欄までは、届出を行う変更後の項目のみ記入してください。
　②　建築主が２以上のときは、１欄は代表となる建築主について記入し、別紙に他の建築主に
　　ついて必要な事項を記入して添えてください。
　③　２欄及び３欄は、代理者又は工事監理者が建築士事務所に属しているときは、その名称を
　　書き、建築士事務所に属していないときは、所在地はそれぞれ代理者又は工事監理者の住所
　　を書いてください。
　④　３欄は、代表となる工事監理者及び申請に係る建築物に係る他のすべての工事監理者につ
　　いて記入してください。記入欄が不足する場合には、別紙に必要な事項を記入して添えてく
　　ださい。
　⑤　４欄は、工事施工者が２以上のときは、代表となる工事施工者について記入し、別紙に他
　　の工事施工者について棟別に必要な事項を記入して添えてください。
　⑥　１欄から４欄まで以外の記載事項に変更があったときは、変更の内容を５欄に記入してく
　　ださい。
（備考）
　　</t>
    </r>
    <r>
      <rPr>
        <u/>
        <sz val="10"/>
        <color theme="1"/>
        <rFont val="ＭＳ 明朝"/>
        <family val="1"/>
        <charset val="128"/>
      </rPr>
      <t xml:space="preserve">この様式により難いときは、この様式に準じた別の様式を用いることができる。
</t>
    </r>
  </si>
  <si>
    <t>第８号様式</t>
  </si>
  <si>
    <t>　下記の確認について、工事を取りやめたので、貴センター確認検査業務規程第25条第１項の規定により届け出ます。</t>
  </si>
  <si>
    <t>１．確認済証番号</t>
  </si>
  <si>
    <t>２．確認済証交付年月日</t>
  </si>
  <si>
    <t>３．工事取りやめの理由</t>
  </si>
  <si>
    <t>第10号様式</t>
  </si>
  <si>
    <t>に申請しました完了検査申請について、都合により、</t>
  </si>
  <si>
    <t>貴センター確認検査業務規程第32条第１項の規程により取り下げます。</t>
  </si>
  <si>
    <t>第13号様式</t>
  </si>
  <si>
    <t>証　明　願</t>
  </si>
  <si>
    <t>願出者 建築主の氏名</t>
  </si>
  <si>
    <t>連絡先（電話番号）</t>
  </si>
  <si>
    <t>（建築主以外の場合の氏名</t>
  </si>
  <si>
    <t>印)</t>
  </si>
  <si>
    <t>（建築主との関係</t>
  </si>
  <si>
    <t>　)</t>
  </si>
  <si>
    <t>　下記の建築物等について、貴センター確認検査業務規程第47条第１項の規定により確認済証等の記載事項の証明を願い出ます。</t>
  </si>
  <si>
    <t>１．建築物等の確認済証等の交付年月日及び番号</t>
  </si>
  <si>
    <t>(ア)確認済証</t>
  </si>
  <si>
    <t>(イ)検査済証</t>
  </si>
  <si>
    <t>２．建築物等の敷地の地名地番</t>
  </si>
  <si>
    <t>３．証明の種類及び部数</t>
  </si>
  <si>
    <t>部</t>
  </si>
  <si>
    <t>４．証明書の使用目的</t>
  </si>
  <si>
    <t>願出者が、建築主（設置者、築造主を含む。）以外の場合にあっては、願出者の住所、連絡先（電話番号）、氏名及び建築主との関係を記載してください。また、確認済証等の交付年月日、番号等が不明な場合は、窓口で調査して記載してください。</t>
  </si>
  <si>
    <t>【委任状】</t>
  </si>
  <si>
    <t>申請者 氏名</t>
  </si>
  <si>
    <t>（原則、申請者は建築主にしてください。）</t>
  </si>
  <si>
    <t>（住所</t>
  </si>
  <si>
    <t>（連絡先（電話番号）</t>
  </si>
  <si>
    <t>下記の建築物等について再交付を申請します。</t>
  </si>
  <si>
    <t>１．再交付の種類</t>
  </si>
  <si>
    <t>確認済証</t>
  </si>
  <si>
    <t>（※種類にチェックしてください。）</t>
  </si>
  <si>
    <t>３．確認済証の交付日及び番号</t>
  </si>
  <si>
    <t>４．検査済証の交付日及び番号</t>
  </si>
  <si>
    <t>５．再交付の理由（必要とする理由を具体的に記入してください。）</t>
  </si>
  <si>
    <r>
      <t>※ 代理人を通じて申請する場合は、</t>
    </r>
    <r>
      <rPr>
        <u/>
        <sz val="11"/>
        <color indexed="8"/>
        <rFont val="ＭＳ 明朝"/>
        <family val="1"/>
        <charset val="128"/>
      </rPr>
      <t>委任状</t>
    </r>
    <r>
      <rPr>
        <sz val="11"/>
        <color indexed="8"/>
        <rFont val="ＭＳ 明朝"/>
        <family val="1"/>
        <charset val="128"/>
      </rPr>
      <t>を添付してください。</t>
    </r>
  </si>
  <si>
    <r>
      <t>※ 再交付は、</t>
    </r>
    <r>
      <rPr>
        <u/>
        <sz val="11"/>
        <color indexed="8"/>
        <rFont val="ＭＳ 明朝"/>
        <family val="1"/>
        <charset val="128"/>
      </rPr>
      <t>平成28年10月1日以降の交付物件</t>
    </r>
    <r>
      <rPr>
        <sz val="11"/>
        <color indexed="8"/>
        <rFont val="ＭＳ 明朝"/>
        <family val="1"/>
        <charset val="128"/>
      </rPr>
      <t>となります。（「再発行」と記載し1部のみ）</t>
    </r>
  </si>
  <si>
    <t>センター記入欄</t>
  </si>
  <si>
    <t>□本人　□委任状（窓口に持参した人の確認（□運転免許証等））　□手数料</t>
  </si>
  <si>
    <t>受付年月日</t>
  </si>
  <si>
    <t>決裁欄</t>
  </si>
  <si>
    <t>局長</t>
  </si>
  <si>
    <t>室長</t>
  </si>
  <si>
    <t>次長</t>
  </si>
  <si>
    <t>担当者</t>
  </si>
  <si>
    <t>決裁年月日</t>
  </si>
  <si>
    <t>公印承認</t>
  </si>
  <si>
    <t>発送年月日</t>
  </si>
  <si>
    <t>通数（　）</t>
  </si>
  <si>
    <t>確認済証・検査済証　再交付申請</t>
  </si>
  <si>
    <t>cst_wskakunin_owner3__space2</t>
  </si>
  <si>
    <t>cst_wskakunin_owner4__space2</t>
  </si>
  <si>
    <t>③予定建築物用途</t>
  </si>
  <si>
    <t>11.</t>
  </si>
  <si>
    <t>第10条　区分</t>
  </si>
  <si>
    <t>**wskakunin_p4_1_TOKUREI_1</t>
  </si>
  <si>
    <t>**wskakunin_p4_1_TOKUREI_2</t>
  </si>
  <si>
    <t>**wskakunin_p4_1_TOKUREI_3</t>
  </si>
  <si>
    <t>**wskakunin_p4_1_TOKUREI_4</t>
  </si>
  <si>
    <t>cst_wskakunin_p4_1_TOKUREI</t>
  </si>
  <si>
    <t>郵送申請_確認申請・適合証明設計検査</t>
  </si>
  <si>
    <t>郵送申請_計画変更</t>
  </si>
  <si>
    <t>事前協議</t>
  </si>
  <si>
    <t>免除申請_確認・計変</t>
  </si>
  <si>
    <t>郵送申請_完了</t>
  </si>
  <si>
    <t>検査予約票</t>
  </si>
  <si>
    <t>免除申請_完了</t>
  </si>
  <si>
    <t>再交付申請書</t>
  </si>
  <si>
    <t>その他届出</t>
  </si>
  <si>
    <t>元号変更対応</t>
  </si>
  <si>
    <t>構造設計一級建築士交付番号のセル名修正</t>
  </si>
  <si>
    <t>徳永</t>
  </si>
  <si>
    <t>DATAシートに入力されている文字を削除</t>
  </si>
  <si>
    <t>4/27の修正依頼に対応</t>
  </si>
  <si>
    <t>完了検査申請書のリンク先修正</t>
  </si>
  <si>
    <t>DATAシート差し替え、日付表示を変更</t>
  </si>
  <si>
    <t>寺田</t>
  </si>
  <si>
    <t>dSHEET修正（不要列を削除）</t>
  </si>
  <si>
    <t>dSHEET　-2になるように設定</t>
  </si>
  <si>
    <t>会社情報 履歴</t>
  </si>
  <si>
    <t>状態</t>
  </si>
  <si>
    <t>履歴</t>
  </si>
  <si>
    <t>開始日</t>
  </si>
  <si>
    <t>会社タイプ</t>
  </si>
  <si>
    <t>代表者名</t>
  </si>
  <si>
    <t>会社名表記名</t>
  </si>
  <si>
    <t>誕生日</t>
  </si>
  <si>
    <t>理事長　　福 井 正 明</t>
  </si>
  <si>
    <t>理事長　　金 田 義 徳</t>
  </si>
  <si>
    <t>理事長　　渡 邊 健 治</t>
  </si>
  <si>
    <t>帳票情報</t>
  </si>
  <si>
    <t>採用情報</t>
  </si>
  <si>
    <t>帳票名</t>
  </si>
  <si>
    <t>Ctrl</t>
  </si>
  <si>
    <t>検査結果</t>
  </si>
  <si>
    <t>会社名２</t>
  </si>
  <si>
    <t>代表者変更対応（2021/6/25～）</t>
  </si>
  <si>
    <t>代表者切替日を6/28～に変更</t>
  </si>
  <si>
    <t>【4.変更等理由】</t>
  </si>
  <si>
    <t>第四十号様式（第八条関係）</t>
  </si>
  <si>
    <t>2022/</t>
  </si>
  <si>
    <t>【第二面】</t>
  </si>
  <si>
    <t>第Ｒ　-1-　　　　　-0号</t>
  </si>
  <si>
    <t>【１.着工及び工事完了の予定期日】</t>
  </si>
  <si>
    <t>【ｲ.着工予定期日】</t>
  </si>
  <si>
    <t>【ﾛ.工事完了予定期日】</t>
  </si>
  <si>
    <t>【２.建築主】</t>
  </si>
  <si>
    <t>【ｲ.建築主の種別】</t>
  </si>
  <si>
    <t>【ﾛ.資本の額又は出資の総額】</t>
  </si>
  <si>
    <t>(1)1,000万円以下</t>
  </si>
  <si>
    <t>(2)1,000万円超～3,000万円以下</t>
  </si>
  <si>
    <t>(3)3,000万円超～1憶円以下</t>
  </si>
  <si>
    <t>(4)1億円超～10億円以下</t>
  </si>
  <si>
    <t>(5)10億円超</t>
  </si>
  <si>
    <t>【３.敷地の位置】</t>
  </si>
  <si>
    <t>下線部クリック‼　【リスト_2】シートに飛びます</t>
  </si>
  <si>
    <t>多用途</t>
  </si>
  <si>
    <t>(2)鉄骨鉄筋ｺﾝｸﾘｰﾄ造</t>
  </si>
  <si>
    <t>(3)鉄筋ｺﾝｸﾘｰﾄ造</t>
  </si>
  <si>
    <t>(5)ｺﾝｸﾘｰﾄﾌﾞﾛｯｸ造</t>
  </si>
  <si>
    <t>【ﾆ.工事の予定期間】</t>
  </si>
  <si>
    <t>月間）</t>
  </si>
  <si>
    <t>【ﾎ.工事部分の床面積の合計】</t>
  </si>
  <si>
    <t>【ﾍ.建築工事費予定額】</t>
  </si>
  <si>
    <t>【ﾄ.新築工事の場合における地上の階数】</t>
  </si>
  <si>
    <t>【ﾁ.新築工事の場合における地下の階数】</t>
  </si>
  <si>
    <t>【ﾛ.新設又はその他の別】</t>
  </si>
  <si>
    <t>(1)新　設（</t>
  </si>
  <si>
    <t>改築　）</t>
  </si>
  <si>
    <t>(2)その他（</t>
  </si>
  <si>
    <t>【ﾊ.新設住宅の資金】</t>
  </si>
  <si>
    <t>(1)民間資金住宅</t>
  </si>
  <si>
    <t>(2)公営住宅</t>
  </si>
  <si>
    <t>(3)住宅金融支援機構住宅</t>
  </si>
  <si>
    <t>(4)都市再生機構住宅</t>
  </si>
  <si>
    <t>【ﾆ.住宅の建築工法】</t>
  </si>
  <si>
    <t>【ﾎ.住宅の種類】</t>
  </si>
  <si>
    <t>(1)専用住宅</t>
  </si>
  <si>
    <t>(2)併用住宅</t>
  </si>
  <si>
    <t>(3)その他の住宅</t>
  </si>
  <si>
    <t>【ﾍ.住宅の建て方】</t>
  </si>
  <si>
    <t>(1)一戸建住宅</t>
  </si>
  <si>
    <t>(2)長屋建住宅</t>
  </si>
  <si>
    <t>(3)共同住宅</t>
  </si>
  <si>
    <t>【ﾄ.利用関係】</t>
  </si>
  <si>
    <t>【ﾁ.住宅の戸数】</t>
  </si>
  <si>
    <t>戸)</t>
  </si>
  <si>
    <t>【ﾘ.工事部分の床面積の合計】</t>
  </si>
  <si>
    <t>㎡)</t>
  </si>
  <si>
    <t>【３.構造】</t>
  </si>
  <si>
    <t>戸</t>
  </si>
  <si>
    <t>千円</t>
  </si>
  <si>
    <t>届出関係帳票　修正、工事届　法改正対応</t>
  </si>
  <si>
    <t>cst_koujikikan_month</t>
  </si>
  <si>
    <t>【２.除却原因】</t>
  </si>
  <si>
    <t>記載事項変更等届_一括</t>
  </si>
  <si>
    <t>工事取りやめ届_一括</t>
  </si>
  <si>
    <t>完了検査申請取下届_一括</t>
  </si>
  <si>
    <t>修正依頼分（2022/3/15）</t>
  </si>
  <si>
    <t>dAName</t>
  </si>
  <si>
    <t>2022/4/1様式改定（工事届、検査予約票）</t>
  </si>
  <si>
    <t>押印廃止「印」の削除、文言修正（委任状、記変、確認取下げ、完了取下げ、工事取りやめ、再交付）</t>
  </si>
  <si>
    <t>「一括DLその他届」に格納する書式を、電子申請に必要な書式に限定（郵送･事前提出票などを削除）</t>
  </si>
  <si>
    <t>入力のルール_一括</t>
  </si>
  <si>
    <t>　→　すべての様式をまとめた、「一括DLその他届」でご利用可能</t>
  </si>
  <si>
    <t>工事届_一括</t>
  </si>
  <si>
    <t>令和　年　月　日</t>
  </si>
  <si>
    <t>リスト_2_一括</t>
  </si>
  <si>
    <t>確認申請取下届_一括</t>
  </si>
  <si>
    <t>検査予約票_一括</t>
  </si>
  <si>
    <t>検査予約のお申込みを頂き、ありがとうございます。</t>
  </si>
  <si>
    <r>
      <rPr>
        <sz val="14"/>
        <color indexed="10"/>
        <rFont val="BIZ UDPゴシック"/>
        <family val="3"/>
        <charset val="128"/>
      </rPr>
      <t>申請書の提出締切</t>
    </r>
    <r>
      <rPr>
        <sz val="14"/>
        <color indexed="8"/>
        <rFont val="BIZ UDPゴシック"/>
        <family val="3"/>
        <charset val="128"/>
      </rPr>
      <t>：検査希望日の４営業日前（午前中）</t>
    </r>
  </si>
  <si>
    <t>必着</t>
  </si>
  <si>
    <t>　スムーズな検査にご協力ください</t>
  </si>
  <si>
    <t>書面申請
の提出先</t>
  </si>
  <si>
    <t>窓口：最寄りの窓口にご持参</t>
  </si>
  <si>
    <r>
      <t>郵送：</t>
    </r>
    <r>
      <rPr>
        <u/>
        <sz val="11"/>
        <color indexed="8"/>
        <rFont val="Meiryo UI"/>
        <family val="3"/>
        <charset val="128"/>
      </rPr>
      <t>県南支所</t>
    </r>
    <r>
      <rPr>
        <sz val="8"/>
        <color indexed="8"/>
        <rFont val="Meiryo UI"/>
        <family val="3"/>
        <charset val="128"/>
      </rPr>
      <t>〈検査地：西和賀町、北上市、金ヶ崎町、奥州市、平泉町、一関市〉</t>
    </r>
    <r>
      <rPr>
        <sz val="9"/>
        <color indexed="8"/>
        <rFont val="Meiryo UI"/>
        <family val="3"/>
        <charset val="128"/>
      </rPr>
      <t>、　</t>
    </r>
    <r>
      <rPr>
        <sz val="8"/>
        <color indexed="8"/>
        <rFont val="Meiryo UI"/>
        <family val="3"/>
        <charset val="128"/>
      </rPr>
      <t>左記以外は　</t>
    </r>
    <r>
      <rPr>
        <u/>
        <sz val="11"/>
        <color indexed="8"/>
        <rFont val="Meiryo UI"/>
        <family val="3"/>
        <charset val="128"/>
      </rPr>
      <t>盛岡本部</t>
    </r>
  </si>
  <si>
    <r>
      <t>検査予約票</t>
    </r>
    <r>
      <rPr>
        <sz val="16"/>
        <color indexed="8"/>
        <rFont val="Meiryo UI"/>
        <family val="3"/>
        <charset val="128"/>
      </rPr>
      <t>（完了検査・適合証明現場検査）</t>
    </r>
  </si>
  <si>
    <t>予約票の
提出方法</t>
  </si>
  <si>
    <t>◇電子申請◇　チャット画面に、エクセル形式で添付</t>
  </si>
  <si>
    <t>◇書面申請◇　検査代表メール　kensa@ikjc.or.jp　に、エクセル形式で添付（窓口ご来所前）</t>
  </si>
  <si>
    <t>軽微変更
の有無</t>
  </si>
  <si>
    <t>変更がある場合、事前にセンターにご相談ください。</t>
  </si>
  <si>
    <t>軽微変更扱いできずに、計画変更が必要になると、検査日のご希望に沿えない場合があります。</t>
  </si>
  <si>
    <t>☑</t>
  </si>
  <si>
    <t>※〇〇市〇〇町までを記入してください。（”岩手県”は不要）</t>
  </si>
  <si>
    <t>日程の
連絡方法</t>
  </si>
  <si>
    <t>◇電子申請◇　登録アドレス、チャット画面でお知らせします。</t>
  </si>
  <si>
    <t>◇書面申請◇　FAX、メールのどちらを希望されるか選択してください。</t>
  </si>
  <si>
    <t>依頼日：</t>
  </si>
  <si>
    <t>依頼元：（一財)岩手県建築住宅センター</t>
  </si>
  <si>
    <t>依頼先：</t>
  </si>
  <si>
    <t>原議受取：</t>
  </si>
  <si>
    <t>依頼日当日中</t>
  </si>
  <si>
    <t>検 査 指 示 書</t>
  </si>
  <si>
    <t>検査予約票　単独出力追加</t>
  </si>
  <si>
    <t>検査予約票　ENTER→TABにコメント変更</t>
  </si>
  <si>
    <t>第２号様式</t>
  </si>
  <si>
    <t>現 地 調 査 票</t>
  </si>
  <si>
    <t>作成日</t>
  </si>
  <si>
    <t>R</t>
  </si>
  <si>
    <t>※申請に係る敷地に関する次の事項について、市町村等の担当部署に確認のうえ、その結果を記載してください。</t>
  </si>
  <si>
    <t>　　（該当する□欄にレ点を入れ、必要箇所に記入してください。＊「書き方チェックポイント現地調査票編」を参照ください。）</t>
  </si>
  <si>
    <t>敷地の地名・地番</t>
  </si>
  <si>
    <t>都市計画区域</t>
  </si>
  <si>
    <t>内</t>
  </si>
  <si>
    <t>未設定</t>
  </si>
  <si>
    <t>外</t>
  </si>
  <si>
    <t>更新履歴（現地調査票）</t>
  </si>
  <si>
    <t>一種低層(</t>
  </si>
  <si>
    <t>／</t>
  </si>
  <si>
    <t>【外壁後退</t>
  </si>
  <si>
    <t>有</t>
  </si>
  <si>
    <t>ｍ</t>
  </si>
  <si>
    <t>無</t>
  </si>
  <si>
    <t>】</t>
  </si>
  <si>
    <t>※絶対高さ10ｍ</t>
  </si>
  <si>
    <t>（指定容積率/指定建蔽率）</t>
  </si>
  <si>
    <t>二種低層(</t>
  </si>
  <si>
    <t>変更（法改正等による変更）</t>
  </si>
  <si>
    <t>一種中高層(</t>
  </si>
  <si>
    <t>準住居  (</t>
  </si>
  <si>
    <t>準工業  (</t>
  </si>
  <si>
    <t>・用途地域に”田園住居”を追加</t>
  </si>
  <si>
    <t>二種中高層(</t>
  </si>
  <si>
    <t>田園住居(</t>
  </si>
  <si>
    <t>工業　　(</t>
  </si>
  <si>
    <t>・その他の地区等に”被災市街地復興推進地域”　を追加</t>
  </si>
  <si>
    <t>一種住居(</t>
  </si>
  <si>
    <t>近隣商業(</t>
  </si>
  <si>
    <t>工業専用(</t>
  </si>
  <si>
    <t>・道路関係”法第43条2項”に訂正し、”認定済み”を追加</t>
  </si>
  <si>
    <t>二種住居(</t>
  </si>
  <si>
    <t>商業    (</t>
  </si>
  <si>
    <t>指定なし(</t>
  </si>
  <si>
    <t>変更（盛岡市他法令調査票任意添付に伴う、項目精査）</t>
  </si>
  <si>
    <t>防火地域等</t>
  </si>
  <si>
    <t>・用途地域の順番変更、絶対高さの明示</t>
  </si>
  <si>
    <t>その他の地区等</t>
  </si>
  <si>
    <t>風致地区</t>
  </si>
  <si>
    <t>【</t>
  </si>
  <si>
    <t>・4号、5号道路の指定日の入力方法を変更（記載内容の変更なし）</t>
  </si>
  <si>
    <t>特別用途地区</t>
  </si>
  <si>
    <t>・狭あい道路要綱該当有りの項目追加</t>
  </si>
  <si>
    <t>特定用途制限地域</t>
  </si>
  <si>
    <t>高度利用地区</t>
  </si>
  <si>
    <t>景観地区</t>
  </si>
  <si>
    <t>・土砂災害イエローゾーンの追加</t>
  </si>
  <si>
    <t>臨港地区</t>
  </si>
  <si>
    <t>流通業務地区</t>
  </si>
  <si>
    <t>・屋外広告物規制区域の追加</t>
  </si>
  <si>
    <t>伝統的建造物保存地区</t>
  </si>
  <si>
    <t>被災市街地復興推進地域</t>
  </si>
  <si>
    <t>・駐車場整備地区を、その他の地区等から削除し、下段へ移動</t>
  </si>
  <si>
    <t>・その他関係法令をチェック方式に変更、内容の見直し</t>
  </si>
  <si>
    <t>地区計画</t>
  </si>
  <si>
    <t>有　【地区名：</t>
  </si>
  <si>
    <t>】　（手続き：</t>
  </si>
  <si>
    <t>済</t>
  </si>
  <si>
    <t>未</t>
  </si>
  <si>
    <t>開発許可関係</t>
  </si>
  <si>
    <t>要</t>
  </si>
  <si>
    <t>許可済</t>
  </si>
  <si>
    <t>不要</t>
  </si>
  <si>
    <t>都計法第29条</t>
  </si>
  <si>
    <t>都計法第34条の2</t>
  </si>
  <si>
    <t>都計法第35条の2</t>
  </si>
  <si>
    <t>都計法第37条</t>
  </si>
  <si>
    <t>都計法第41条</t>
  </si>
  <si>
    <t>都計法第42条</t>
  </si>
  <si>
    <t>都計法第43条</t>
  </si>
  <si>
    <t>都計法施行規則第60条証明</t>
  </si>
  <si>
    <t>都市計画法第53条</t>
  </si>
  <si>
    <t>土地区画整理法第76条</t>
  </si>
  <si>
    <t>道路関係</t>
  </si>
  <si>
    <t>法第42条第1項第1号～第3号</t>
  </si>
  <si>
    <t>・幅員確認方法</t>
  </si>
  <si>
    <t>・道路種別</t>
  </si>
  <si>
    <t>実測</t>
  </si>
  <si>
    <t>台帳</t>
  </si>
  <si>
    <t>・現況幅員</t>
  </si>
  <si>
    <t>法第42条第1項第4号、第5号</t>
  </si>
  <si>
    <t>・道路法第24、32条等</t>
  </si>
  <si>
    <t>・指定幅員</t>
  </si>
  <si>
    <t>年　　月　　日</t>
  </si>
  <si>
    <t>法第42条第2項</t>
  </si>
  <si>
    <t>・狭あい道路(要綱)該当</t>
  </si>
  <si>
    <t>協議済</t>
  </si>
  <si>
    <t>協議不要 ）</t>
  </si>
  <si>
    <t>法第43条2項</t>
  </si>
  <si>
    <t>認定済</t>
  </si>
  <si>
    <t>下水道</t>
  </si>
  <si>
    <t>区域内</t>
  </si>
  <si>
    <t>処理開始（</t>
  </si>
  <si>
    <t>(公共、集落排水区域）</t>
  </si>
  <si>
    <t>浄化槽</t>
  </si>
  <si>
    <t>個人設置</t>
  </si>
  <si>
    <t>公設</t>
  </si>
  <si>
    <t>汲み取り</t>
  </si>
  <si>
    <t>便所なし</t>
  </si>
  <si>
    <t>宅地造成工事規制区域</t>
  </si>
  <si>
    <t>造成有</t>
  </si>
  <si>
    <t>許可未</t>
  </si>
  <si>
    <t>造成無</t>
  </si>
  <si>
    <t>土砂災害特別警戒区域</t>
  </si>
  <si>
    <t>区域内に居室有り・告示検討済</t>
  </si>
  <si>
    <t>区域内に居室無し</t>
  </si>
  <si>
    <t>ﾚｯﾄﾞ</t>
  </si>
  <si>
    <t>土砂災害警戒区域</t>
  </si>
  <si>
    <t>ｲｴﾛｰ</t>
  </si>
  <si>
    <t>急傾斜地崩壊危険区域</t>
  </si>
  <si>
    <t>災害危険区域</t>
  </si>
  <si>
    <t>県条例第6条(がけ)の検討</t>
  </si>
  <si>
    <t>建築協定区域</t>
  </si>
  <si>
    <t>提出済</t>
  </si>
  <si>
    <t>屋外広告物規制区域</t>
  </si>
  <si>
    <t>適用除外</t>
  </si>
  <si>
    <t>駐車場条例に該当</t>
  </si>
  <si>
    <t>整備地区</t>
  </si>
  <si>
    <t>周辺地域</t>
  </si>
  <si>
    <t>その他の関係法令</t>
  </si>
  <si>
    <t>※該当する場合は、チェックし、所管行政庁等で手続きを行ってください。</t>
  </si>
  <si>
    <t>バリアフリー法</t>
  </si>
  <si>
    <t>ひとにやさしいまちづくり条例</t>
  </si>
  <si>
    <t>埋蔵文化財</t>
  </si>
  <si>
    <t>景観条例</t>
  </si>
  <si>
    <t>省エネ法</t>
  </si>
  <si>
    <t>リサイクル法</t>
  </si>
  <si>
    <t>立地適正化計画</t>
  </si>
  <si>
    <t>農地転用</t>
  </si>
  <si>
    <t>出水等の恐れ</t>
  </si>
  <si>
    <t>河川区域</t>
  </si>
  <si>
    <t>水路境界</t>
  </si>
  <si>
    <t>ラブホテル条例</t>
  </si>
  <si>
    <t>中高層建築条例</t>
  </si>
  <si>
    <t>（看板設置済　周知期間</t>
  </si>
  <si>
    <t>年　月　日</t>
  </si>
  <si>
    <t>～</t>
  </si>
  <si>
    <t>※相談・打ち合わせ・確認等を行った年月日、市町村等、担当課等</t>
  </si>
  <si>
    <t>調査年月日</t>
  </si>
  <si>
    <t>市 町 村 等</t>
  </si>
  <si>
    <t>担 当 課 等</t>
  </si>
  <si>
    <t>備 考</t>
  </si>
  <si>
    <t>都市計画関係</t>
  </si>
  <si>
    <t>2022/4/1様式改定（現地調査票）</t>
  </si>
  <si>
    <t>現地調査票_一括</t>
  </si>
  <si>
    <t>現地調査票　差し替え</t>
  </si>
  <si>
    <t>法改正対応</t>
  </si>
  <si>
    <t>**wskakunin_KENTIKU_MENSEKI_ZENTAI_SHINSEI</t>
  </si>
  <si>
    <t>cst_wskakunin_KENTIKU_MENSEKI_ZENTAI_SHINSEI</t>
  </si>
  <si>
    <t>**wskakunin_KENTIKU_MENSEKI_ZENTAI_IGAI</t>
  </si>
  <si>
    <t>cst_wskakunin_KENTIKU_MENSEKI_ZENTAI_IGAI</t>
  </si>
  <si>
    <t>**wskakunin_KENTIKU_MENSEKI_ZENTAI_TOTAL</t>
  </si>
  <si>
    <t>cst_wskakunin_KENTIKU_MENSEKI_ZENTAI_TOTAL</t>
  </si>
  <si>
    <t>建築面積</t>
  </si>
  <si>
    <t>申請様式</t>
  </si>
  <si>
    <t>**wsjob_JOB_INPUT_VERSION</t>
  </si>
  <si>
    <t>cst_wsjob_JOB_INPUT_VERSION</t>
  </si>
  <si>
    <t>1＝「2020年3月まで」、2＝「2020年4月」、3＝「2020年9月」
4＝「2021年1月」、5＝「2022年4月」、6＝「2023年4月」</t>
  </si>
  <si>
    <t>第四十号様式（第八条関係）（Ａ４）</t>
  </si>
  <si>
    <t>建築基準法第15条第１項の規定による</t>
  </si>
  <si>
    <t>知事　様</t>
  </si>
  <si>
    <t>　　建築主</t>
  </si>
  <si>
    <t>-</t>
  </si>
  <si>
    <t>　　工事施工者（設計者又は代理者）</t>
  </si>
  <si>
    <t>営業所名（建築士事務所名）</t>
  </si>
  <si>
    <t>担当者の氏名</t>
  </si>
  <si>
    <t>担当者の電話番号</t>
  </si>
  <si>
    <t>　　工事監理者</t>
  </si>
  <si>
    <t>　　建築確認</t>
  </si>
  <si>
    <t>　　除却工事施工者</t>
  </si>
  <si>
    <t xml:space="preserve"> 　※受付経由機関記載欄</t>
  </si>
  <si>
    <t>【１．着工及び工事完了の予定期日】</t>
  </si>
  <si>
    <t>カウント</t>
  </si>
  <si>
    <t>イ．着工予定期日</t>
  </si>
  <si>
    <t>ロ．工事完了予定期日</t>
  </si>
  <si>
    <t>【２．建築主】</t>
  </si>
  <si>
    <t>イ．建築主の種別</t>
  </si>
  <si>
    <t>(3)市区町村</t>
  </si>
  <si>
    <t>ロ．資本の額又は
    出資の総額</t>
  </si>
  <si>
    <t>(3)3,000万円超～1億円以下</t>
  </si>
  <si>
    <t>【３．敷地の位置】</t>
  </si>
  <si>
    <t>イ．地名地番</t>
  </si>
  <si>
    <t>ロ．都市計画</t>
  </si>
  <si>
    <t>【４．工事種別】</t>
  </si>
  <si>
    <t>【５．主要用途】</t>
  </si>
  <si>
    <t>（注意欄に記載の記号を記入してください）</t>
  </si>
  <si>
    <t>【６．一の建築物ごとの内容】</t>
  </si>
  <si>
    <t>イ．番号</t>
  </si>
  <si>
    <t>ロ．物件名</t>
  </si>
  <si>
    <r>
      <t xml:space="preserve">ハ．用途
</t>
    </r>
    <r>
      <rPr>
        <sz val="9"/>
        <color theme="1"/>
        <rFont val="ＭＳ 明朝"/>
        <family val="1"/>
        <charset val="128"/>
      </rPr>
      <t>（注意欄に記載の記号を
　記入してください）</t>
    </r>
  </si>
  <si>
    <r>
      <t xml:space="preserve">ニ．工事部分の構造
</t>
    </r>
    <r>
      <rPr>
        <sz val="9"/>
        <color theme="1"/>
        <rFont val="ＭＳ 明朝"/>
        <family val="1"/>
        <charset val="128"/>
      </rPr>
      <t>（注意欄に記載の記号を
　記入してください）</t>
    </r>
  </si>
  <si>
    <t>ホ．工事の予定期間</t>
  </si>
  <si>
    <t>月間</t>
  </si>
  <si>
    <t>ヘ．工事部分の
　　  床面積の合計</t>
  </si>
  <si>
    <r>
      <t xml:space="preserve">ト．用途ごとの工事部
　　分の床面積
</t>
    </r>
    <r>
      <rPr>
        <sz val="9"/>
        <color theme="1"/>
        <rFont val="ＭＳ 明朝"/>
        <family val="1"/>
        <charset val="128"/>
      </rPr>
      <t>（工事部分の用途が１種類
　のみであり、ハの用途と
　同一である場合は、記入
　不要です。）</t>
    </r>
  </si>
  <si>
    <t>床面積</t>
  </si>
  <si>
    <t>チ．建築工事費予定額</t>
  </si>
  <si>
    <t>万円</t>
  </si>
  <si>
    <t>消費税込み</t>
  </si>
  <si>
    <t>リ．新築工事の場合に
　　おける地上の階数</t>
  </si>
  <si>
    <t>階</t>
  </si>
  <si>
    <t>ヌ．新築工事の場合に
　　おける地下の階数</t>
  </si>
  <si>
    <t>地下</t>
  </si>
  <si>
    <t>【７．新築工事の場合における敷地面積】</t>
  </si>
  <si>
    <t>【１．住宅部分の概要】</t>
  </si>
  <si>
    <t>ロ．新設又は
　　　その他の別</t>
  </si>
  <si>
    <t>(1)新設</t>
  </si>
  <si>
    <t>ハ．新設住宅の資金</t>
  </si>
  <si>
    <t>ニ．住宅の建築工法</t>
  </si>
  <si>
    <t>ホ．住宅の種類</t>
  </si>
  <si>
    <t>ヘ．住宅の建て方</t>
  </si>
  <si>
    <t>ト．利用関係</t>
  </si>
  <si>
    <t>(1)持家　</t>
  </si>
  <si>
    <t>(2)貸家　　</t>
  </si>
  <si>
    <t>チ．住宅の戸数</t>
  </si>
  <si>
    <t>リ．工事部分の
　　床面積の合計</t>
  </si>
  <si>
    <r>
      <rPr>
        <sz val="10"/>
        <color theme="1"/>
        <rFont val="ＭＳ 明朝"/>
        <family val="1"/>
        <charset val="128"/>
      </rPr>
      <t>(</t>
    </r>
    <r>
      <rPr>
        <sz val="11"/>
        <color theme="1"/>
        <rFont val="ＭＳ 明朝"/>
        <family val="1"/>
        <charset val="128"/>
      </rPr>
      <t>2)公営住宅</t>
    </r>
  </si>
  <si>
    <t>【２．除却建築物の概要】</t>
  </si>
  <si>
    <t>　イ．産業分類</t>
  </si>
  <si>
    <t>イ．主要用途</t>
  </si>
  <si>
    <t xml:space="preserve">  ロ．除却原因</t>
  </si>
  <si>
    <t>ロ．除却原因</t>
  </si>
  <si>
    <t>　ハ．構造</t>
  </si>
  <si>
    <t>ハ．構造</t>
  </si>
  <si>
    <t>　ニ．建築物の数</t>
  </si>
  <si>
    <t>ニ．建築物の数</t>
  </si>
  <si>
    <t>棟</t>
  </si>
  <si>
    <t>　ホ．住宅の戸数</t>
  </si>
  <si>
    <t>ホ．住宅の戸数</t>
  </si>
  <si>
    <t>　チ．住宅の利用関係</t>
  </si>
  <si>
    <t>ヘ．住宅の利用関係</t>
  </si>
  <si>
    <t>ト．建築物の床面積の合計</t>
  </si>
  <si>
    <t>　ヌ．建築物の評価額</t>
  </si>
  <si>
    <t>チ．建築物の評価額</t>
  </si>
  <si>
    <t xml:space="preserve">（注意）
１．各面共通関係
　　数字は算用数字を、単位はメートル法を用いてください。また、小数点以下の数値は四捨五入してくだ
　さい。
２．第一面関係
  ①　工事施工者及び除却工事施工者の担当者の氏名欄及び担当者の電話番号欄並びに工事監理者の氏名欄
　　及び電話番号欄には、受付経由機関等が工事内容について確認を行う際に回答ができる担当者の氏名及
　　び電話番号を記入してください。
　②　※印のある欄は記入しないでください。
　③　除却工事施工者欄は、既存の建築物を除却し、引き続き、当該敷地内において建築物を建築しようと
    する場合に記入してください。
３．第二面関係
　①　２欄の「イ」及び「ロ」、３欄の「ロ」、４欄並びに６欄の「ニ」は、該当するチェックボックスに
    「レ」マークを入れてください。
　②　２欄の「イ」において、「会社」とは、株式会社、合名会社、合資会社及び合同会社をいい、特別の
    法律により設立された法人で会社であるものを含みます。
　③　２欄の「ロ」は、建築主が会社であるときのみ記入してください。
　④　３欄の「ロ」において、「区域区分非設定都市計画区域」とは、区域区分が定められていない都市計
    画区域をいいます。
　⑤　増築と改築とを同時に行うときは、４欄は床面積の大きい方の工事によつて区分してください。
　⑥　５欄は、居住専用建築物の場合は、次の表の記号の中から該当するものを選んで記入してください。
 </t>
  </si>
  <si>
    <t>居住専用住宅</t>
  </si>
  <si>
    <t>住宅、住宅附属建築物（物置、車庫等）</t>
  </si>
  <si>
    <t>居住専用準住宅</t>
  </si>
  <si>
    <t>寮、合宿所、寄宿舎、準住宅附属建築物（物置、車庫等）</t>
  </si>
  <si>
    <t xml:space="preserve">  ⑦　５欄は、居住産業併用建築物又は産業専用建築物の場合は、産業の用に供する部分について、次の表
    の記号の中から該当するものを選んで記入してください。また、一敷地内に既存の建築物があるとき
    は、記入に際しては、その部分と新たに建築する部分とを総合して判断してください。</t>
  </si>
  <si>
    <t>居住
産業
併用</t>
  </si>
  <si>
    <t>産業
専用</t>
  </si>
  <si>
    <t>農業、林業、漁業、水産養殖業</t>
  </si>
  <si>
    <t>鉱業、採石業、砂利採取業、建設業</t>
  </si>
  <si>
    <t>食料品製造業、飲料・たばこ・飼料製造業、繊維工業、木材・木製品製造業、家具・装備品製造業、パルプ・紙・紙加工品製造業、印刷・同関連業、化学工業、石油製品・石炭製品製造業、プラスチック製品製造業、ゴム製品製造業、なめし革・同製品・毛皮製造業、窯業・土石製品製造業、鉄鋼業、非鉄金属製造業、金属製品製造業、はん用機械器具製造業、生産用機械器具製造業、業務用機械器具製造業、電子部品・デバイス・電子回路製造業、電気機械器具製造業、情報通信機械器具製造業、輸送用機械器具製造業、その他の製造業</t>
  </si>
  <si>
    <t>通信業、放送業、情報サービス業、インターネット附随サービス業、映像・音声・文字情報制作業</t>
  </si>
  <si>
    <t>鉄道業、道路旅客運送業、道路貨物運送業、水運業、航空運輸業、倉庫業、運輸に附帯するサービス業</t>
  </si>
  <si>
    <t>卸売業、小売業</t>
  </si>
  <si>
    <t>金融業、保険業</t>
  </si>
  <si>
    <t>不動産取引業、不動産賃貸業・管理業</t>
  </si>
  <si>
    <t>宿泊業、飲食サービス業</t>
  </si>
  <si>
    <t>宿泊業、飲食店、持ち帰り・配達飲食サービス業</t>
  </si>
  <si>
    <t>教育、学習支援業</t>
  </si>
  <si>
    <t>学校教育、その他の教育、学習支援業（社会教育、学習塾及び教養・技能教授業ほか）</t>
  </si>
  <si>
    <t>医療、福祉</t>
  </si>
  <si>
    <t>医療業、保健衛生、社会保険・社会福祉・介護事業</t>
  </si>
  <si>
    <t>郵便業（信書便事業を含む。）、郵便局、学術・開発研究機関、政治・経済・文化団体、旅行業、娯楽業、宗教、物品賃貸業、専門サービス業、広告業、技術サービス業、洗濯・理容・美容・浴場業、その他の生活関連サービス業、協同組合、サービス業</t>
  </si>
  <si>
    <t>国家公務、地方公務</t>
  </si>
  <si>
    <t xml:space="preserve">　⑧　６欄は、一の建築物（１棟）ごとに各列に記入してください。
　⑨　６欄の「イ」は、建築物の数が１のときは「１」と記入し、建築物の数が２以上のときは、一の建築　
　　物（１棟）ごとに通し番号を付し、その番号を記入してください。
　⑩　６欄の「ロ」は、届出時点の物件名を記入してください。
  ⑪　６欄の「ハ」は、居住専用建築物の場合は、次の表の記号の中から該当するものを選んで記入してく
　　ださい。
</t>
  </si>
  <si>
    <t>用途の分類</t>
  </si>
  <si>
    <t xml:space="preserve">共同住宅 </t>
  </si>
  <si>
    <t>　⑫　６欄の「ハ」は、居住産業併用建築物又は産業専用建築物の場合は、産業の用に供する部分につい
    て、次の表の記号の中から該当するものを選んで記入してください。一の建築物に、２種類以上の用途
    （既存部分があるときは、その用途を含む。）があるときは、一番大きい床面積の用途について記入
　　し、３種類以上の用途（既存部分があるときは、その用途を含む。）があるときは、「多用途」のチェ
　　ックボックスに「レ」マークを入れてください。　</t>
  </si>
  <si>
    <t xml:space="preserve">義務教育学校 </t>
  </si>
  <si>
    <t>08082</t>
  </si>
  <si>
    <t>特別支援学校</t>
  </si>
  <si>
    <t xml:space="preserve">幼保連携型認定こども園 </t>
  </si>
  <si>
    <t>08132</t>
  </si>
  <si>
    <t>美術館その他これに類するもの</t>
  </si>
  <si>
    <t>08152</t>
  </si>
  <si>
    <t>老人ホーム、福祉ホームその他これに類するもの</t>
  </si>
  <si>
    <t>助産所（入所する者の寝室があるものに限る。）</t>
  </si>
  <si>
    <t>助産所（入所する者の寝室がないものに限る。）</t>
  </si>
  <si>
    <t>08192</t>
  </si>
  <si>
    <t>児童福祉施設等（建築基準法施行令第19条第１項に規定する児童福祉施設等をいい、前４項に掲げるものを除く。次項において同じ。）（入所する者の寝室があるものに限る。）</t>
  </si>
  <si>
    <t>児童福祉施設等（入所する者の寝室がないものに限る。）</t>
  </si>
  <si>
    <t>郵便法（昭和22年法律第165号）の規定により行う郵便の業務の用に供する施設</t>
  </si>
  <si>
    <t>建築基準法施行令第130条の４第５号に基づき国土交通大臣が指定する施設</t>
  </si>
  <si>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</si>
  <si>
    <t>飲食店（次項に掲げるもの並びに田園住居地域及びその周辺の地域で生産された農産物を材料とする料理の提供を主たる目的とするものを除く。）</t>
  </si>
  <si>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っ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っては、その出力の合計が0.75キロワット以下のものに限る。）又は学習塾、華道教室、囲碁教室その他これらに類する施設</t>
  </si>
  <si>
    <t>物品販売業を営む店舗以外の店舗（前２項に掲げるものを除く。）</t>
  </si>
  <si>
    <t>農産物の生産、集荷、処理又は貯蔵に供するもの</t>
  </si>
  <si>
    <t>08630</t>
  </si>
  <si>
    <t>農業の生産資材の貯蔵に供するもの</t>
  </si>
  <si>
    <t>08640</t>
  </si>
  <si>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t>
  </si>
  <si>
    <t>08650</t>
  </si>
  <si>
    <t>　⑬　６欄の「ニ」は、次の表の記号の中から該当するものを選んで記入してください。工事部分が２種類
    以上の構造からなるときは、床面積が最も大きい部分の構造について記入してください。
　</t>
  </si>
  <si>
    <t>構造の区分</t>
  </si>
  <si>
    <t>コンクリートブロック造</t>
  </si>
  <si>
    <t>06</t>
  </si>
  <si>
    <t>　⑭　６欄の「ホ」は、その建築物の規模に見合った月数を記入してください。
　⑮　６欄の「ト」は、床面積が大きい順に３種類までの用途について、（注意）３．⑫に準じて該当する
　　記号を記入してください。
  ⑯　６欄の「チ」は、建築設備費を含んだ額を記入してください。消費税込みの金額である場合は、チェ
    ックボックスに「レ」マークを入れてください。</t>
  </si>
  <si>
    <t>４．第三面関係
　①　１欄は、建築物が居住専用住宅又は居住産業併用建築物（工事部分が産業の用のみに供する部分であ
　　る場合を除く。）である場合に記入してください。当該建築物の数が２以上のときは、一の建築物（１
　　棟）ごとに記入してください。
　②　２欄は、既存の建築物を除却し、引き続き、当該敷地内において建築物を建築しようとする場合にお
    いて、当該除却しようとする建築物について記入してください。
  ③　１欄の「イ」は、第二面の６欄の「イ」に記入した番号と同じ番号を記入してください。
　④　１欄の「ロ」から「ト」までは、該当するチェックボックスに「レ」マークを入れてください。ただ
　　し、建築物が住宅の附属建築物の場合においては、「ニ」から「ト」までは、当該建築物が附属する住
　　宅が該当するチェックボックスに「レ」マークを入れてください。
　⑤　１欄の「ロ」において、「新設」とは、新築、増築又は改築によって居室、台所及び便所のある独立
    して居住し得る住宅が新たに造られるものをいいます。例えば、既存住宅の棟続きであっても、居室、
    台所又は便所を整えて独立して居住し得るものは「新設」に含まれます。「その他」とは、住宅の附属
　　建築物又は増築若しくは改築によって造られる住宅で新設に該当しないものをいいます。例えば、一敷
　　地内に既存住宅があって、別棟に50平方メートルの居室だけを建築しても、新たに造られた部分だけで
　　は独立して居住し得ないから「その他」に含まれます。</t>
  </si>
  <si>
    <t>　⑥　１欄の「ハ」は、当該住宅が新設のときのみ記入してください。「民間資金住宅」とは、国、地方公
    共団体、独立行政法人住宅金融支援機構等の公的な機関の資金に全くよらず、民間資金のみで建てる住
    宅をいいます。「住宅金融支援機構住宅」とは、独立行政法人住宅金融支援機構から建設資金の融資を
    受けた住宅をいい、融資額の大小は問いません。「都市再生機構住宅」とは、独立行政法人都市再生機
    構が分譲又は賃貸を目的として建てた住宅をいいます。
　⑦　１欄の「ニ」において、「在来工法」とは、プレハブ工法及び枠組壁工法以外の工法をいいます。
　　「プレハブ工法」とは、住宅の壁、柱、床、はり、屋根又は階段等の主要構造部材を工場で生産し、現
    場で組立建築する工法をいいます。「枠組壁工法」とは、木材で組まれた枠組に構造用合板その他これ
    に類するものを打ち付けた床及び壁により建築物を建築する工法で、一般には、ツーバイフォー工法と
    いわれるものです。
　⑧　１欄の「ホ」において、「専用住宅」とは、専ら居住の目的だけのために建築するもので、住宅内に
    店舗、事務所、作業場等の業務の用に供する部分がないものをいいます。「併用住宅」とは、住宅内に
    店舗、事務所、作業場等の業務の用に供する部分があつて居住部分と機能的に結合して戸をなしている
    もので、居住部分の床面積の合計が建築物の床面積の合計の５分の１以上のものをいいます。「その他
    の住宅」とは、主に工場、学校、官公署、旅館、下宿屋、浴場、社寺等の建築物に付属して、これと結
    合している住宅をいいます。
　</t>
  </si>
  <si>
    <t>　⑨　１欄の「ヘ」において、「長屋建住宅」とは、廊下、階段等を共用しない２戸以上の住宅を連続する
    建て方の住宅（連続建）をいい、廊下、階段等を共用しないで２戸以上の住宅を重ねたもの（重ね建）
    を含みます。「共同住宅」とは、長屋建住宅以外の住宅で、一の建築物内に２戸以上の住宅があるもの
    をいい、一般的には、アパート又はマンションといわれるものです。　
　⑩　一件の建築工事で１欄の「ト」の(1)から(4)までに掲げる住宅の利用関係が２種類以上となる場合
　　は、１欄の「チ」及び「リ」は当該住宅の利用関係の種類ごとに記入してください。
　⑪　２欄の「イ」において居住専用建築物の場合は、（注意）３．⑥に準じて該当する記号を記入してく
    ださい。
　⑫　２欄の「イ」において居住産業併用建築物又は産業専用建築物の場合は、（注意）３．⑦に準じて該
    当する記号を記入してください。また、一敷地内に除却しようとする建築物以外に既存の建築物がある
    ときは、記入に際しては、その部分と除却しようとする部分とを総合して判断してください。
　⑬　２欄の「ロ」、「ハ」及び「ヘ」は、該当するチェックボックスに「レ」マークを入れてください。
※この届は国の統計調査において利用される場合があります。</t>
  </si>
  <si>
    <t>No.2</t>
  </si>
  <si>
    <t>No.3</t>
  </si>
  <si>
    <t>No.4</t>
  </si>
  <si>
    <t>No.5</t>
  </si>
  <si>
    <t>10</t>
  </si>
  <si>
    <t>11</t>
  </si>
  <si>
    <t>12</t>
  </si>
  <si>
    <t>13</t>
  </si>
  <si>
    <t>14</t>
  </si>
  <si>
    <t>15</t>
  </si>
  <si>
    <t>16</t>
  </si>
  <si>
    <t>17</t>
  </si>
  <si>
    <t>18</t>
  </si>
  <si>
    <t>19</t>
  </si>
  <si>
    <t>20</t>
  </si>
  <si>
    <t>21</t>
  </si>
  <si>
    <t>22</t>
  </si>
  <si>
    <t>23</t>
  </si>
  <si>
    <t>24</t>
  </si>
  <si>
    <t>30</t>
  </si>
  <si>
    <t>31</t>
  </si>
  <si>
    <t>32</t>
  </si>
  <si>
    <t>33</t>
  </si>
  <si>
    <t>34</t>
  </si>
  <si>
    <t>35</t>
  </si>
  <si>
    <t>36</t>
  </si>
  <si>
    <t>37</t>
  </si>
  <si>
    <t>38</t>
  </si>
  <si>
    <t>39</t>
  </si>
  <si>
    <t>40</t>
  </si>
  <si>
    <t>41</t>
  </si>
  <si>
    <t>42</t>
  </si>
  <si>
    <t>43</t>
  </si>
  <si>
    <t>44</t>
  </si>
  <si>
    <t>工事届用主要用途区分_2410</t>
  </si>
  <si>
    <t>用途コート</t>
  </si>
  <si>
    <t>用途分類</t>
  </si>
  <si>
    <t>義務教育学校</t>
  </si>
  <si>
    <t>幼保連携型認定こども園</t>
  </si>
  <si>
    <t>構造コード</t>
  </si>
  <si>
    <t>工事届用構造区分_2410</t>
  </si>
  <si>
    <t>佐藤</t>
  </si>
  <si>
    <t>旧工事届　非表示　工事届シート追加</t>
  </si>
  <si>
    <t>dSHEETより削除 リスト_2/工事届/建築工事届_別記第40号様式/注意欄再掲_参照用/追加記入欄</t>
  </si>
  <si>
    <t>dSTART非表示 リスト_2/工事届/建築工事届_別記第40号様式/注意欄再掲_参照用/追加記入欄</t>
  </si>
  <si>
    <t xml:space="preserve">松山　梨香子
</t>
  </si>
  <si>
    <t>岩手県盛岡市</t>
  </si>
  <si>
    <t>盛岡市</t>
  </si>
  <si>
    <t>練習３</t>
  </si>
  <si>
    <t>0</t>
  </si>
  <si>
    <t>一般財団法人 岩手県建築住宅センター</t>
  </si>
  <si>
    <t>木造（在来工法）</t>
  </si>
  <si>
    <t>松山　梨香子</t>
  </si>
  <si>
    <t>角地による緩和</t>
  </si>
  <si>
    <t>風致地区（第2種）、宅地造成工事規制区域、土砂災害警戒区域</t>
  </si>
  <si>
    <t>特定盛土等規制区域</t>
    <rPh sb="0" eb="2">
      <t>トクテイ</t>
    </rPh>
    <rPh sb="2" eb="3">
      <t>モリ</t>
    </rPh>
    <rPh sb="3" eb="4">
      <t>ツチ</t>
    </rPh>
    <rPh sb="4" eb="5">
      <t>トウ</t>
    </rPh>
    <phoneticPr fontId="165"/>
  </si>
  <si>
    <t>届出済</t>
    <rPh sb="0" eb="2">
      <t>トドケデ</t>
    </rPh>
    <rPh sb="2" eb="3">
      <t>ズ</t>
    </rPh>
    <phoneticPr fontId="165"/>
  </si>
  <si>
    <t>（</t>
    <phoneticPr fontId="165"/>
  </si>
  <si>
    <t>許可済</t>
    <rPh sb="0" eb="3">
      <t>キョカズ</t>
    </rPh>
    <phoneticPr fontId="165"/>
  </si>
  <si>
    <t>許可未</t>
    <rPh sb="0" eb="2">
      <t>キョカ</t>
    </rPh>
    <rPh sb="2" eb="3">
      <t>ミ</t>
    </rPh>
    <phoneticPr fontId="165"/>
  </si>
  <si>
    <t>要件以下の造成</t>
    <rPh sb="0" eb="2">
      <t>ヨウケン</t>
    </rPh>
    <rPh sb="2" eb="4">
      <t>イカ</t>
    </rPh>
    <rPh sb="5" eb="7">
      <t>ゾウセイ</t>
    </rPh>
    <phoneticPr fontId="165"/>
  </si>
  <si>
    <t>）</t>
    <phoneticPr fontId="165"/>
  </si>
  <si>
    <t>要件超の造成　（</t>
    <rPh sb="0" eb="2">
      <t>ヨウケン</t>
    </rPh>
    <rPh sb="2" eb="3">
      <t>チョウ</t>
    </rPh>
    <rPh sb="4" eb="6">
      <t>ゾウセイ</t>
    </rPh>
    <phoneticPr fontId="165"/>
  </si>
  <si>
    <t>ひとまち条例に該当</t>
    <rPh sb="4" eb="6">
      <t>ジョウレイ</t>
    </rPh>
    <rPh sb="7" eb="9">
      <t>ガイトウ</t>
    </rPh>
    <phoneticPr fontId="165"/>
  </si>
  <si>
    <t>・盛土規制法2025.5.23運用開始に合わせた変更　宅造・盛土規制</t>
    <rPh sb="1" eb="2">
      <t>モリ</t>
    </rPh>
    <rPh sb="2" eb="3">
      <t>ツチ</t>
    </rPh>
    <rPh sb="3" eb="6">
      <t>キセイホウ</t>
    </rPh>
    <rPh sb="15" eb="17">
      <t>ウンヨウ</t>
    </rPh>
    <rPh sb="17" eb="19">
      <t>カイシ</t>
    </rPh>
    <rPh sb="20" eb="21">
      <t>ア</t>
    </rPh>
    <rPh sb="24" eb="26">
      <t>ヘンコウ</t>
    </rPh>
    <rPh sb="27" eb="28">
      <t>タク</t>
    </rPh>
    <rPh sb="28" eb="29">
      <t>ヅクリ</t>
    </rPh>
    <rPh sb="30" eb="31">
      <t>モリ</t>
    </rPh>
    <rPh sb="31" eb="32">
      <t>ツチ</t>
    </rPh>
    <rPh sb="32" eb="34">
      <t>キセイ</t>
    </rPh>
    <phoneticPr fontId="165"/>
  </si>
  <si>
    <t>変更（業務範囲の拡大に伴う関係規定の項目整理）</t>
    <rPh sb="3" eb="5">
      <t>ギョウム</t>
    </rPh>
    <rPh sb="5" eb="7">
      <t>ハンイ</t>
    </rPh>
    <rPh sb="8" eb="10">
      <t>カクダイ</t>
    </rPh>
    <rPh sb="11" eb="12">
      <t>トモナ</t>
    </rPh>
    <rPh sb="13" eb="15">
      <t>カンケイ</t>
    </rPh>
    <rPh sb="15" eb="17">
      <t>キテイ</t>
    </rPh>
    <rPh sb="18" eb="20">
      <t>コウモク</t>
    </rPh>
    <rPh sb="20" eb="22">
      <t>セイリ</t>
    </rPh>
    <phoneticPr fontId="165"/>
  </si>
  <si>
    <t>・バリアフリー法、ひとまち条例を関係規定へ変更</t>
    <rPh sb="7" eb="8">
      <t>ホウ</t>
    </rPh>
    <rPh sb="13" eb="15">
      <t>ジョウレイ</t>
    </rPh>
    <rPh sb="16" eb="18">
      <t>カンケイ</t>
    </rPh>
    <rPh sb="18" eb="20">
      <t>キテイ</t>
    </rPh>
    <rPh sb="21" eb="23">
      <t>ヘンコウ</t>
    </rPh>
    <phoneticPr fontId="165"/>
  </si>
  <si>
    <t>変更（盛岡市の指導による変更）</t>
    <rPh sb="3" eb="6">
      <t>モリオカシ</t>
    </rPh>
    <rPh sb="7" eb="9">
      <t>シドウ</t>
    </rPh>
    <rPh sb="12" eb="14">
      <t>ヘンコウ</t>
    </rPh>
    <phoneticPr fontId="165"/>
  </si>
  <si>
    <t>・中高層建築条例、手続き漏れ防止への対応</t>
    <rPh sb="1" eb="2">
      <t>チュウ</t>
    </rPh>
    <rPh sb="2" eb="4">
      <t>コウソウ</t>
    </rPh>
    <rPh sb="4" eb="6">
      <t>ケンチク</t>
    </rPh>
    <rPh sb="6" eb="8">
      <t>ジョウレイ</t>
    </rPh>
    <rPh sb="9" eb="11">
      <t>テツヅ</t>
    </rPh>
    <rPh sb="12" eb="13">
      <t>モ</t>
    </rPh>
    <rPh sb="14" eb="16">
      <t>ボウシ</t>
    </rPh>
    <rPh sb="18" eb="20">
      <t>タイオウ</t>
    </rPh>
    <phoneticPr fontId="165"/>
  </si>
  <si>
    <t>周知期間</t>
    <rPh sb="0" eb="4">
      <t>シュウチキカン</t>
    </rPh>
    <phoneticPr fontId="165"/>
  </si>
  <si>
    <t>中高層建築条例に該当</t>
    <rPh sb="8" eb="10">
      <t>ガイトウ</t>
    </rPh>
    <phoneticPr fontId="165"/>
  </si>
  <si>
    <t>・省エネ法の明示方法を変更</t>
    <rPh sb="1" eb="2">
      <t>ショウ</t>
    </rPh>
    <rPh sb="4" eb="5">
      <t>ホウ</t>
    </rPh>
    <rPh sb="6" eb="8">
      <t>メイジ</t>
    </rPh>
    <rPh sb="8" eb="10">
      <t>ホウホウ</t>
    </rPh>
    <rPh sb="11" eb="13">
      <t>ヘンコウ</t>
    </rPh>
    <phoneticPr fontId="165"/>
  </si>
  <si>
    <t>省エネ法に該当</t>
    <rPh sb="0" eb="1">
      <t>ショウ</t>
    </rPh>
    <rPh sb="3" eb="4">
      <t>ホウ</t>
    </rPh>
    <rPh sb="5" eb="7">
      <t>ガイトウ</t>
    </rPh>
    <phoneticPr fontId="165"/>
  </si>
  <si>
    <t>※以下に該当する場合は、チェックし、所管行政庁等で手続きを行ってください。</t>
    <rPh sb="1" eb="3">
      <t>イカ</t>
    </rPh>
    <phoneticPr fontId="165"/>
  </si>
  <si>
    <t>標識/説明会等済</t>
    <rPh sb="0" eb="2">
      <t>ヒョウシキ</t>
    </rPh>
    <rPh sb="3" eb="7">
      <t>セツメイカイトウ</t>
    </rPh>
    <rPh sb="7" eb="8">
      <t>ズ</t>
    </rPh>
    <phoneticPr fontId="165"/>
  </si>
  <si>
    <t>有→第6条第1項第3号物件の場合、省エネ基準適合を確認済</t>
    <rPh sb="2" eb="3">
      <t>ダイ</t>
    </rPh>
    <rPh sb="5" eb="6">
      <t>ダイ</t>
    </rPh>
    <rPh sb="8" eb="9">
      <t>ダイ</t>
    </rPh>
    <rPh sb="22" eb="24">
      <t>テキゴウ</t>
    </rPh>
    <rPh sb="25" eb="27">
      <t>カクニン</t>
    </rPh>
    <rPh sb="27" eb="28">
      <t>ズ</t>
    </rPh>
    <phoneticPr fontId="165"/>
  </si>
  <si>
    <t>※以下に該当する場合は、所管行政庁等で手続きを行い、写しを添付ください。（中高層は他法令等調査票添付必須）</t>
    <rPh sb="1" eb="3">
      <t>イカ</t>
    </rPh>
    <rPh sb="23" eb="24">
      <t>オコナ</t>
    </rPh>
    <rPh sb="26" eb="27">
      <t>ウツ</t>
    </rPh>
    <rPh sb="29" eb="31">
      <t>テンプ</t>
    </rPh>
    <rPh sb="37" eb="40">
      <t>チュウコウソウ</t>
    </rPh>
    <rPh sb="41" eb="44">
      <t>タホウレイ</t>
    </rPh>
    <rPh sb="44" eb="45">
      <t>トウ</t>
    </rPh>
    <rPh sb="45" eb="48">
      <t>チョウサヒョウ</t>
    </rPh>
    <rPh sb="48" eb="50">
      <t>テンプ</t>
    </rPh>
    <rPh sb="50" eb="52">
      <t>ヒッス</t>
    </rPh>
    <phoneticPr fontId="165"/>
  </si>
  <si>
    <t>宅地造成等工事規制区域</t>
    <rPh sb="4" eb="5">
      <t>トウ</t>
    </rPh>
    <phoneticPr fontId="165"/>
  </si>
  <si>
    <t>法第43条2項</t>
    <phoneticPr fontId="165"/>
  </si>
  <si>
    <t>認定済</t>
    <phoneticPr fontId="165"/>
  </si>
  <si>
    <t>バリアフリー法に該当</t>
    <rPh sb="6" eb="7">
      <t>ホウ</t>
    </rPh>
    <rPh sb="8" eb="10">
      <t>ガイトウ</t>
    </rPh>
    <phoneticPr fontId="165"/>
  </si>
  <si>
    <t>現 地 調 査 票</t>
    <rPh sb="0" eb="1">
      <t>ゲン</t>
    </rPh>
    <rPh sb="2" eb="3">
      <t>チ</t>
    </rPh>
    <rPh sb="4" eb="5">
      <t>チョウ</t>
    </rPh>
    <rPh sb="6" eb="7">
      <t>サ</t>
    </rPh>
    <rPh sb="8" eb="9">
      <t>ヒョウ</t>
    </rPh>
    <phoneticPr fontId="176"/>
  </si>
  <si>
    <t>作成日</t>
    <rPh sb="0" eb="2">
      <t>サクセイ</t>
    </rPh>
    <rPh sb="2" eb="3">
      <t>ヒ</t>
    </rPh>
    <phoneticPr fontId="176"/>
  </si>
  <si>
    <t>H</t>
    <phoneticPr fontId="176"/>
  </si>
  <si>
    <t>年</t>
    <rPh sb="0" eb="1">
      <t>ネン</t>
    </rPh>
    <phoneticPr fontId="176"/>
  </si>
  <si>
    <t>月</t>
    <rPh sb="0" eb="1">
      <t>ガツ</t>
    </rPh>
    <phoneticPr fontId="176"/>
  </si>
  <si>
    <t>日</t>
    <rPh sb="0" eb="1">
      <t>ヒ</t>
    </rPh>
    <phoneticPr fontId="176"/>
  </si>
  <si>
    <t>※申請に係る敷地に関する次の事項について、市町村等の担当部署に確認のうえ、その結果を記載してください。</t>
    <rPh sb="1" eb="3">
      <t>シンセイ</t>
    </rPh>
    <rPh sb="4" eb="5">
      <t>カカ</t>
    </rPh>
    <rPh sb="6" eb="8">
      <t>シキチ</t>
    </rPh>
    <rPh sb="9" eb="10">
      <t>カン</t>
    </rPh>
    <rPh sb="12" eb="13">
      <t>ツギ</t>
    </rPh>
    <rPh sb="14" eb="16">
      <t>ジコウ</t>
    </rPh>
    <rPh sb="21" eb="24">
      <t>シチョウソン</t>
    </rPh>
    <rPh sb="24" eb="25">
      <t>トウ</t>
    </rPh>
    <rPh sb="26" eb="28">
      <t>タントウ</t>
    </rPh>
    <rPh sb="28" eb="30">
      <t>ブショ</t>
    </rPh>
    <rPh sb="31" eb="33">
      <t>カクニン</t>
    </rPh>
    <rPh sb="39" eb="41">
      <t>ケッカ</t>
    </rPh>
    <rPh sb="42" eb="44">
      <t>キサイ</t>
    </rPh>
    <phoneticPr fontId="176"/>
  </si>
  <si>
    <t>　　（該当する□欄にレ点を入れ、必要箇所に記入してください。）</t>
    <rPh sb="3" eb="5">
      <t>ガイトウ</t>
    </rPh>
    <rPh sb="8" eb="9">
      <t>ラン</t>
    </rPh>
    <rPh sb="11" eb="12">
      <t>テン</t>
    </rPh>
    <rPh sb="13" eb="14">
      <t>イ</t>
    </rPh>
    <rPh sb="16" eb="18">
      <t>ヒツヨウ</t>
    </rPh>
    <rPh sb="18" eb="20">
      <t>カショ</t>
    </rPh>
    <rPh sb="21" eb="23">
      <t>キニュウ</t>
    </rPh>
    <phoneticPr fontId="176"/>
  </si>
  <si>
    <t>【補　足】　※地域地区は、平成26年3月31日現在（岩手県HP「岩手県の都市計画-資料編-　平成27年3月」より抜粋）</t>
    <rPh sb="7" eb="9">
      <t>チイキ</t>
    </rPh>
    <rPh sb="9" eb="11">
      <t>チク</t>
    </rPh>
    <rPh sb="32" eb="35">
      <t>イワテケン</t>
    </rPh>
    <rPh sb="36" eb="38">
      <t>トシ</t>
    </rPh>
    <rPh sb="38" eb="40">
      <t>ケイカク</t>
    </rPh>
    <rPh sb="41" eb="44">
      <t>シリョウヘン</t>
    </rPh>
    <rPh sb="46" eb="48">
      <t>ヘイセイ</t>
    </rPh>
    <rPh sb="50" eb="51">
      <t>ネン</t>
    </rPh>
    <rPh sb="52" eb="53">
      <t>ガツ</t>
    </rPh>
    <phoneticPr fontId="176"/>
  </si>
  <si>
    <t>敷地の地名・地番</t>
    <rPh sb="0" eb="2">
      <t>シキチ</t>
    </rPh>
    <rPh sb="3" eb="5">
      <t>チメイ</t>
    </rPh>
    <rPh sb="6" eb="8">
      <t>チバン</t>
    </rPh>
    <phoneticPr fontId="176"/>
  </si>
  <si>
    <t>岩手県○○市○○　〇‐〇の各一部</t>
    <rPh sb="0" eb="3">
      <t>イワテケン</t>
    </rPh>
    <rPh sb="5" eb="6">
      <t>シ</t>
    </rPh>
    <rPh sb="13" eb="14">
      <t>カク</t>
    </rPh>
    <rPh sb="14" eb="16">
      <t>イチブ</t>
    </rPh>
    <phoneticPr fontId="176"/>
  </si>
  <si>
    <t>都市計画区域</t>
    <rPh sb="0" eb="2">
      <t>トシ</t>
    </rPh>
    <rPh sb="2" eb="4">
      <t>ケイカク</t>
    </rPh>
    <rPh sb="4" eb="6">
      <t>クイキ</t>
    </rPh>
    <phoneticPr fontId="176"/>
  </si>
  <si>
    <t>☑</t>
    <phoneticPr fontId="176"/>
  </si>
  <si>
    <t>内</t>
    <rPh sb="0" eb="1">
      <t>ナイ</t>
    </rPh>
    <phoneticPr fontId="176"/>
  </si>
  <si>
    <t>（</t>
    <phoneticPr fontId="176"/>
  </si>
  <si>
    <t>市街化区域</t>
    <rPh sb="0" eb="3">
      <t>シガイカ</t>
    </rPh>
    <rPh sb="3" eb="5">
      <t>クイキ</t>
    </rPh>
    <phoneticPr fontId="176"/>
  </si>
  <si>
    <t>市街化調整区域</t>
    <rPh sb="0" eb="3">
      <t>シガイカ</t>
    </rPh>
    <rPh sb="3" eb="5">
      <t>チョウセイ</t>
    </rPh>
    <rPh sb="5" eb="7">
      <t>クイキ</t>
    </rPh>
    <phoneticPr fontId="176"/>
  </si>
  <si>
    <t>未設定</t>
    <rPh sb="0" eb="3">
      <t>ミセッテイ</t>
    </rPh>
    <phoneticPr fontId="176"/>
  </si>
  <si>
    <t>）</t>
    <phoneticPr fontId="176"/>
  </si>
  <si>
    <t>外</t>
    <rPh sb="0" eb="1">
      <t>ソト</t>
    </rPh>
    <phoneticPr fontId="176"/>
  </si>
  <si>
    <t>※盛岡広域（盛岡市、滝沢市、矢巾町）は、市街化または市街化調整。それ以外の市町村は、未設定</t>
    <rPh sb="1" eb="3">
      <t>モリオカ</t>
    </rPh>
    <rPh sb="3" eb="5">
      <t>コウイキ</t>
    </rPh>
    <rPh sb="6" eb="9">
      <t>モリオカシ</t>
    </rPh>
    <rPh sb="10" eb="12">
      <t>タキサワ</t>
    </rPh>
    <rPh sb="12" eb="13">
      <t>シ</t>
    </rPh>
    <rPh sb="14" eb="17">
      <t>ヤハバチョウ</t>
    </rPh>
    <rPh sb="20" eb="23">
      <t>シガイカ</t>
    </rPh>
    <rPh sb="26" eb="29">
      <t>シガイカ</t>
    </rPh>
    <rPh sb="29" eb="31">
      <t>チョウセイ</t>
    </rPh>
    <rPh sb="34" eb="36">
      <t>イガイ</t>
    </rPh>
    <rPh sb="37" eb="40">
      <t>シチョウソン</t>
    </rPh>
    <rPh sb="42" eb="45">
      <t>ミセッテイ</t>
    </rPh>
    <phoneticPr fontId="176"/>
  </si>
  <si>
    <t>都市計画
区域外の
場合は、
記入しない</t>
    <phoneticPr fontId="176"/>
  </si>
  <si>
    <t>用途地域</t>
    <rPh sb="0" eb="2">
      <t>ヨウト</t>
    </rPh>
    <rPh sb="2" eb="4">
      <t>チイキ</t>
    </rPh>
    <phoneticPr fontId="176"/>
  </si>
  <si>
    <t>一種低層　(</t>
    <rPh sb="0" eb="2">
      <t>イッシュ</t>
    </rPh>
    <rPh sb="2" eb="4">
      <t>テイソウ</t>
    </rPh>
    <phoneticPr fontId="176"/>
  </si>
  <si>
    <t>／</t>
    <phoneticPr fontId="176"/>
  </si>
  <si>
    <t>【外壁後退</t>
    <rPh sb="1" eb="3">
      <t>ガイヘキ</t>
    </rPh>
    <rPh sb="3" eb="5">
      <t>コウタイ</t>
    </rPh>
    <phoneticPr fontId="176"/>
  </si>
  <si>
    <t>有</t>
    <rPh sb="0" eb="1">
      <t>ア</t>
    </rPh>
    <phoneticPr fontId="176"/>
  </si>
  <si>
    <t>ｍ</t>
    <phoneticPr fontId="176"/>
  </si>
  <si>
    <t>無</t>
    <rPh sb="0" eb="1">
      <t>ナ</t>
    </rPh>
    <phoneticPr fontId="176"/>
  </si>
  <si>
    <t>】</t>
    <phoneticPr fontId="176"/>
  </si>
  <si>
    <t>（指定容積率/指定建蔽率）</t>
    <rPh sb="1" eb="3">
      <t>シテイ</t>
    </rPh>
    <rPh sb="3" eb="5">
      <t>ヨウセキ</t>
    </rPh>
    <rPh sb="5" eb="6">
      <t>リツ</t>
    </rPh>
    <rPh sb="7" eb="9">
      <t>シテイ</t>
    </rPh>
    <rPh sb="9" eb="12">
      <t>ケンペイリツ</t>
    </rPh>
    <phoneticPr fontId="176"/>
  </si>
  <si>
    <t>二種低層　(</t>
    <rPh sb="0" eb="2">
      <t>ニシュ</t>
    </rPh>
    <rPh sb="2" eb="4">
      <t>テイソウ</t>
    </rPh>
    <phoneticPr fontId="176"/>
  </si>
  <si>
    <t>一種中高層(</t>
    <rPh sb="0" eb="2">
      <t>イッシュ</t>
    </rPh>
    <rPh sb="2" eb="5">
      <t>チュウコウソウ</t>
    </rPh>
    <phoneticPr fontId="176"/>
  </si>
  <si>
    <t>二種中高層(</t>
    <rPh sb="0" eb="2">
      <t>ニシュ</t>
    </rPh>
    <rPh sb="2" eb="5">
      <t>チュウコウソウ</t>
    </rPh>
    <phoneticPr fontId="176"/>
  </si>
  <si>
    <t>一種住居　(</t>
    <rPh sb="0" eb="2">
      <t>イッシュ</t>
    </rPh>
    <rPh sb="2" eb="4">
      <t>ジュウキョ</t>
    </rPh>
    <phoneticPr fontId="176"/>
  </si>
  <si>
    <t>二種住居  (</t>
    <rPh sb="0" eb="2">
      <t>ニシュ</t>
    </rPh>
    <rPh sb="2" eb="4">
      <t>ジュウキョ</t>
    </rPh>
    <phoneticPr fontId="176"/>
  </si>
  <si>
    <t>準住居      (</t>
    <rPh sb="0" eb="1">
      <t>ジュン</t>
    </rPh>
    <rPh sb="1" eb="3">
      <t>ジュウキョ</t>
    </rPh>
    <phoneticPr fontId="176"/>
  </si>
  <si>
    <t>近隣商業　(</t>
    <rPh sb="0" eb="2">
      <t>キンリン</t>
    </rPh>
    <rPh sb="2" eb="4">
      <t>ショウギョウ</t>
    </rPh>
    <phoneticPr fontId="176"/>
  </si>
  <si>
    <t>商業         (</t>
    <rPh sb="0" eb="2">
      <t>ショウギョウ</t>
    </rPh>
    <phoneticPr fontId="176"/>
  </si>
  <si>
    <t>準工業      (</t>
    <rPh sb="0" eb="1">
      <t>ジュン</t>
    </rPh>
    <rPh sb="1" eb="3">
      <t>コウギョウ</t>
    </rPh>
    <phoneticPr fontId="176"/>
  </si>
  <si>
    <t>工業　　　　(</t>
    <rPh sb="0" eb="2">
      <t>コウギョウ</t>
    </rPh>
    <phoneticPr fontId="176"/>
  </si>
  <si>
    <t>工業専用   (</t>
    <rPh sb="0" eb="2">
      <t>コウギョウ</t>
    </rPh>
    <rPh sb="2" eb="4">
      <t>センヨウ</t>
    </rPh>
    <phoneticPr fontId="176"/>
  </si>
  <si>
    <t>指定なし    (</t>
    <rPh sb="0" eb="2">
      <t>シテイ</t>
    </rPh>
    <phoneticPr fontId="176"/>
  </si>
  <si>
    <t>※”指定なし”は、都市計画区域内で用途が無指定の場合にチェックします。都市計画区域外の場合は、用途指定がないので、チェック不要です。</t>
    <rPh sb="2" eb="4">
      <t>シテイ</t>
    </rPh>
    <rPh sb="9" eb="11">
      <t>トシ</t>
    </rPh>
    <rPh sb="11" eb="13">
      <t>ケイカク</t>
    </rPh>
    <rPh sb="13" eb="15">
      <t>クイキ</t>
    </rPh>
    <rPh sb="15" eb="16">
      <t>ナイ</t>
    </rPh>
    <rPh sb="35" eb="37">
      <t>トシ</t>
    </rPh>
    <rPh sb="37" eb="39">
      <t>ケイカク</t>
    </rPh>
    <rPh sb="39" eb="42">
      <t>クイキガイ</t>
    </rPh>
    <phoneticPr fontId="176"/>
  </si>
  <si>
    <t>防火地域等</t>
    <rPh sb="0" eb="2">
      <t>ボウカ</t>
    </rPh>
    <rPh sb="2" eb="4">
      <t>チイキ</t>
    </rPh>
    <rPh sb="4" eb="5">
      <t>トウ</t>
    </rPh>
    <phoneticPr fontId="176"/>
  </si>
  <si>
    <t>防火地域</t>
    <rPh sb="0" eb="2">
      <t>ボウカ</t>
    </rPh>
    <rPh sb="2" eb="4">
      <t>チイキ</t>
    </rPh>
    <phoneticPr fontId="176"/>
  </si>
  <si>
    <t>準防火地域</t>
    <rPh sb="0" eb="1">
      <t>ジュン</t>
    </rPh>
    <rPh sb="1" eb="3">
      <t>ボウカ</t>
    </rPh>
    <rPh sb="3" eb="5">
      <t>チイキ</t>
    </rPh>
    <phoneticPr fontId="176"/>
  </si>
  <si>
    <t>法第22条区域</t>
    <rPh sb="0" eb="1">
      <t>ホウ</t>
    </rPh>
    <rPh sb="1" eb="2">
      <t>ダイ</t>
    </rPh>
    <rPh sb="4" eb="5">
      <t>ジョウ</t>
    </rPh>
    <rPh sb="5" eb="7">
      <t>クイキ</t>
    </rPh>
    <phoneticPr fontId="176"/>
  </si>
  <si>
    <t>指定なし</t>
    <rPh sb="0" eb="2">
      <t>シテイ</t>
    </rPh>
    <phoneticPr fontId="176"/>
  </si>
  <si>
    <t>該当する場合は、許可書の写し添付</t>
    <rPh sb="0" eb="2">
      <t>ガイトウ</t>
    </rPh>
    <rPh sb="4" eb="6">
      <t>バアイ</t>
    </rPh>
    <rPh sb="8" eb="10">
      <t>キョカ</t>
    </rPh>
    <rPh sb="10" eb="11">
      <t>ショ</t>
    </rPh>
    <rPh sb="12" eb="13">
      <t>ウツ</t>
    </rPh>
    <rPh sb="14" eb="16">
      <t>テンプ</t>
    </rPh>
    <phoneticPr fontId="176"/>
  </si>
  <si>
    <t>その他の地区等</t>
    <rPh sb="2" eb="3">
      <t>タ</t>
    </rPh>
    <rPh sb="4" eb="6">
      <t>チク</t>
    </rPh>
    <rPh sb="6" eb="7">
      <t>トウ</t>
    </rPh>
    <phoneticPr fontId="176"/>
  </si>
  <si>
    <t>風致地区</t>
    <rPh sb="0" eb="2">
      <t>フウチ</t>
    </rPh>
    <rPh sb="2" eb="4">
      <t>チク</t>
    </rPh>
    <phoneticPr fontId="176"/>
  </si>
  <si>
    <t>【</t>
    <phoneticPr fontId="176"/>
  </si>
  <si>
    <t>第一種</t>
  </si>
  <si>
    <r>
      <t>】　</t>
    </r>
    <r>
      <rPr>
        <vertAlign val="superscript"/>
        <sz val="10"/>
        <color rgb="FF00B050"/>
        <rFont val="ＭＳ Ｐ明朝"/>
        <family val="1"/>
        <charset val="128"/>
      </rPr>
      <t>＊１</t>
    </r>
    <phoneticPr fontId="176"/>
  </si>
  <si>
    <t>※風致地区：盛岡市（高松地区、山王地区）、宮古市（浄土ヶ浜地区）</t>
    <rPh sb="1" eb="3">
      <t>フウチ</t>
    </rPh>
    <rPh sb="3" eb="5">
      <t>チク</t>
    </rPh>
    <rPh sb="6" eb="9">
      <t>モリオカシ</t>
    </rPh>
    <rPh sb="10" eb="12">
      <t>タカマツ</t>
    </rPh>
    <rPh sb="12" eb="14">
      <t>チク</t>
    </rPh>
    <rPh sb="15" eb="17">
      <t>サンノウ</t>
    </rPh>
    <rPh sb="17" eb="19">
      <t>チク</t>
    </rPh>
    <rPh sb="21" eb="24">
      <t>ミヤコシ</t>
    </rPh>
    <rPh sb="25" eb="29">
      <t>ジョウドガハマ</t>
    </rPh>
    <rPh sb="29" eb="31">
      <t>チク</t>
    </rPh>
    <phoneticPr fontId="176"/>
  </si>
  <si>
    <t>特別用途地区</t>
    <rPh sb="0" eb="2">
      <t>トクベツ</t>
    </rPh>
    <rPh sb="2" eb="4">
      <t>ヨウト</t>
    </rPh>
    <rPh sb="4" eb="6">
      <t>チク</t>
    </rPh>
    <phoneticPr fontId="176"/>
  </si>
  <si>
    <r>
      <t>】</t>
    </r>
    <r>
      <rPr>
        <sz val="10"/>
        <color rgb="FF00B050"/>
        <rFont val="ＭＳ Ｐ明朝"/>
        <family val="1"/>
        <charset val="128"/>
      </rPr>
      <t>　</t>
    </r>
    <r>
      <rPr>
        <vertAlign val="superscript"/>
        <sz val="10"/>
        <color rgb="FF00B050"/>
        <rFont val="ＭＳ Ｐ明朝"/>
        <family val="1"/>
        <charset val="128"/>
      </rPr>
      <t>＊２</t>
    </r>
    <phoneticPr fontId="176"/>
  </si>
  <si>
    <t>※特別用途地区：盛岡市、矢巾町、花巻市、奥州市、遠野市、久慈市、紫波町</t>
    <rPh sb="1" eb="3">
      <t>トクベツ</t>
    </rPh>
    <rPh sb="3" eb="5">
      <t>ヨウト</t>
    </rPh>
    <rPh sb="5" eb="7">
      <t>チク</t>
    </rPh>
    <rPh sb="8" eb="11">
      <t>モリオカシ</t>
    </rPh>
    <rPh sb="12" eb="15">
      <t>ヤハバチョウ</t>
    </rPh>
    <rPh sb="16" eb="19">
      <t>ハナマキシ</t>
    </rPh>
    <rPh sb="20" eb="22">
      <t>オウシュウ</t>
    </rPh>
    <rPh sb="22" eb="23">
      <t>シ</t>
    </rPh>
    <rPh sb="24" eb="27">
      <t>トオノシ</t>
    </rPh>
    <rPh sb="28" eb="31">
      <t>クジシ</t>
    </rPh>
    <rPh sb="32" eb="35">
      <t>シワチョウ</t>
    </rPh>
    <phoneticPr fontId="176"/>
  </si>
  <si>
    <t>特定用途制限地域</t>
    <rPh sb="0" eb="2">
      <t>トクテイ</t>
    </rPh>
    <rPh sb="2" eb="4">
      <t>ヨウト</t>
    </rPh>
    <rPh sb="4" eb="6">
      <t>セイゲン</t>
    </rPh>
    <rPh sb="6" eb="8">
      <t>チイキ</t>
    </rPh>
    <phoneticPr fontId="176"/>
  </si>
  <si>
    <t>高度利用地区</t>
    <rPh sb="0" eb="2">
      <t>コウド</t>
    </rPh>
    <rPh sb="2" eb="4">
      <t>リヨウ</t>
    </rPh>
    <rPh sb="4" eb="6">
      <t>チク</t>
    </rPh>
    <phoneticPr fontId="176"/>
  </si>
  <si>
    <t>景観地区</t>
    <rPh sb="0" eb="2">
      <t>ケイカン</t>
    </rPh>
    <rPh sb="2" eb="4">
      <t>チク</t>
    </rPh>
    <phoneticPr fontId="176"/>
  </si>
  <si>
    <t>※特定用途制限地域：北上市　　※高度利用地区：盛岡市、北上市、奥州市　　※景観地区：盛岡市（大慈寺地区景観地区）、平泉町（平泉景観地区）</t>
    <rPh sb="1" eb="3">
      <t>トクテイ</t>
    </rPh>
    <rPh sb="3" eb="5">
      <t>ヨウト</t>
    </rPh>
    <rPh sb="5" eb="7">
      <t>セイゲン</t>
    </rPh>
    <rPh sb="7" eb="9">
      <t>チイキ</t>
    </rPh>
    <rPh sb="10" eb="13">
      <t>キタカミシ</t>
    </rPh>
    <rPh sb="51" eb="53">
      <t>ケイカン</t>
    </rPh>
    <rPh sb="53" eb="55">
      <t>チク</t>
    </rPh>
    <rPh sb="57" eb="59">
      <t>ヒライズミ</t>
    </rPh>
    <rPh sb="59" eb="60">
      <t>チョウ</t>
    </rPh>
    <rPh sb="61" eb="63">
      <t>ヒライズミ</t>
    </rPh>
    <rPh sb="63" eb="65">
      <t>ケイカン</t>
    </rPh>
    <rPh sb="65" eb="67">
      <t>チク</t>
    </rPh>
    <phoneticPr fontId="176"/>
  </si>
  <si>
    <t>駐車場整備地区</t>
    <rPh sb="0" eb="2">
      <t>チュウシャ</t>
    </rPh>
    <rPh sb="2" eb="3">
      <t>ジョウ</t>
    </rPh>
    <rPh sb="3" eb="5">
      <t>セイビ</t>
    </rPh>
    <rPh sb="5" eb="7">
      <t>チク</t>
    </rPh>
    <phoneticPr fontId="176"/>
  </si>
  <si>
    <t>臨港地区</t>
    <rPh sb="0" eb="2">
      <t>リンコウ</t>
    </rPh>
    <rPh sb="2" eb="4">
      <t>チク</t>
    </rPh>
    <phoneticPr fontId="176"/>
  </si>
  <si>
    <t>流通業務地区</t>
    <rPh sb="0" eb="2">
      <t>リュウツウ</t>
    </rPh>
    <rPh sb="2" eb="4">
      <t>ギョウム</t>
    </rPh>
    <rPh sb="4" eb="6">
      <t>チク</t>
    </rPh>
    <phoneticPr fontId="176"/>
  </si>
  <si>
    <t>※駐車場整備地区：盛岡市、釜石市、一関市、北上市　　※臨港地区：釜石市、宮古市、大船渡市、久慈市　　※流通業務地区：花巻市</t>
    <rPh sb="27" eb="29">
      <t>リンコウ</t>
    </rPh>
    <rPh sb="29" eb="31">
      <t>チク</t>
    </rPh>
    <rPh sb="32" eb="35">
      <t>カマイシシ</t>
    </rPh>
    <rPh sb="36" eb="39">
      <t>ミヤコシ</t>
    </rPh>
    <rPh sb="40" eb="44">
      <t>オオフナトシ</t>
    </rPh>
    <rPh sb="45" eb="48">
      <t>クジシ</t>
    </rPh>
    <phoneticPr fontId="176"/>
  </si>
  <si>
    <t>伝統的建造物保存地区</t>
    <rPh sb="0" eb="2">
      <t>デントウ</t>
    </rPh>
    <rPh sb="2" eb="3">
      <t>テキ</t>
    </rPh>
    <rPh sb="3" eb="6">
      <t>ケンゾウブツ</t>
    </rPh>
    <rPh sb="6" eb="8">
      <t>ホゾン</t>
    </rPh>
    <rPh sb="8" eb="10">
      <t>チク</t>
    </rPh>
    <phoneticPr fontId="176"/>
  </si>
  <si>
    <t>※伝統的建造物保存地区：金ヶ崎（城内諏訪小路）</t>
    <rPh sb="16" eb="18">
      <t>ジョウナイ</t>
    </rPh>
    <rPh sb="18" eb="20">
      <t>スワ</t>
    </rPh>
    <rPh sb="20" eb="21">
      <t>チイ</t>
    </rPh>
    <rPh sb="21" eb="22">
      <t>ロ</t>
    </rPh>
    <phoneticPr fontId="176"/>
  </si>
  <si>
    <t>都市計画区域外の場合は、記入しない</t>
    <rPh sb="0" eb="2">
      <t>トシ</t>
    </rPh>
    <rPh sb="2" eb="4">
      <t>ケイカク</t>
    </rPh>
    <rPh sb="4" eb="7">
      <t>クイキガイ</t>
    </rPh>
    <rPh sb="8" eb="10">
      <t>バアイ</t>
    </rPh>
    <rPh sb="12" eb="14">
      <t>キニュウ</t>
    </rPh>
    <phoneticPr fontId="176"/>
  </si>
  <si>
    <t>地区計画</t>
    <rPh sb="0" eb="2">
      <t>チク</t>
    </rPh>
    <rPh sb="2" eb="4">
      <t>ケイカク</t>
    </rPh>
    <phoneticPr fontId="176"/>
  </si>
  <si>
    <t>有　【地区名：</t>
    <rPh sb="0" eb="1">
      <t>ア</t>
    </rPh>
    <rPh sb="3" eb="6">
      <t>チクメイ</t>
    </rPh>
    <phoneticPr fontId="176"/>
  </si>
  <si>
    <t>〇〇〇〇</t>
    <phoneticPr fontId="176"/>
  </si>
  <si>
    <t>】　（手続き：</t>
    <rPh sb="3" eb="5">
      <t>テツヅ</t>
    </rPh>
    <phoneticPr fontId="176"/>
  </si>
  <si>
    <t>済</t>
    <rPh sb="0" eb="1">
      <t>ズミ</t>
    </rPh>
    <phoneticPr fontId="176"/>
  </si>
  <si>
    <t>未</t>
    <rPh sb="0" eb="1">
      <t>ミ</t>
    </rPh>
    <phoneticPr fontId="176"/>
  </si>
  <si>
    <t>※地区計画のうち、建築条例有り→盛岡市：盛岡駅前北、釜石市：鈴子、花巻市：星が丘、不動上諏訪、一関市：前堀、奥州市：ﾏｲｱﾈﾀｳﾝ、下葱田、紫波町：日詰西</t>
    <rPh sb="1" eb="3">
      <t>チク</t>
    </rPh>
    <rPh sb="3" eb="5">
      <t>ケイカク</t>
    </rPh>
    <rPh sb="9" eb="11">
      <t>ケンチク</t>
    </rPh>
    <rPh sb="11" eb="13">
      <t>ジョウレイ</t>
    </rPh>
    <rPh sb="13" eb="14">
      <t>ア</t>
    </rPh>
    <phoneticPr fontId="176"/>
  </si>
  <si>
    <t>開発許可関係</t>
    <rPh sb="0" eb="2">
      <t>カイハツ</t>
    </rPh>
    <rPh sb="2" eb="4">
      <t>キョカ</t>
    </rPh>
    <rPh sb="4" eb="6">
      <t>カンケイ</t>
    </rPh>
    <phoneticPr fontId="176"/>
  </si>
  <si>
    <t>要</t>
    <rPh sb="0" eb="1">
      <t>ヨウ</t>
    </rPh>
    <phoneticPr fontId="176"/>
  </si>
  <si>
    <t>許可済</t>
    <rPh sb="0" eb="2">
      <t>キョカ</t>
    </rPh>
    <rPh sb="2" eb="3">
      <t>ズ</t>
    </rPh>
    <phoneticPr fontId="176"/>
  </si>
  <si>
    <t>不要</t>
    <rPh sb="0" eb="2">
      <t>フヨウ</t>
    </rPh>
    <phoneticPr fontId="176"/>
  </si>
  <si>
    <t>都計法第29条</t>
    <rPh sb="0" eb="1">
      <t>ミヤコ</t>
    </rPh>
    <rPh sb="2" eb="3">
      <t>ホウ</t>
    </rPh>
    <rPh sb="3" eb="4">
      <t>ダイ</t>
    </rPh>
    <rPh sb="6" eb="7">
      <t>ジョウ</t>
    </rPh>
    <phoneticPr fontId="176"/>
  </si>
  <si>
    <t>都計法第34条の2</t>
    <rPh sb="3" eb="4">
      <t>ダイ</t>
    </rPh>
    <rPh sb="6" eb="7">
      <t>ジョウ</t>
    </rPh>
    <phoneticPr fontId="176"/>
  </si>
  <si>
    <t>都計法第35条の2</t>
    <rPh sb="3" eb="4">
      <t>ダイ</t>
    </rPh>
    <rPh sb="6" eb="7">
      <t>ジョウ</t>
    </rPh>
    <phoneticPr fontId="176"/>
  </si>
  <si>
    <t>※第29条（開発許可：申請者が民間）　　※第34条の2（開発協議：申請者が公共団体等）　　※第35条の2(変更許可）</t>
    <rPh sb="6" eb="8">
      <t>カイハツ</t>
    </rPh>
    <rPh sb="8" eb="10">
      <t>キョカ</t>
    </rPh>
    <rPh sb="11" eb="14">
      <t>シンセイシャ</t>
    </rPh>
    <rPh sb="15" eb="17">
      <t>ミンカン</t>
    </rPh>
    <rPh sb="28" eb="30">
      <t>カイハツ</t>
    </rPh>
    <rPh sb="30" eb="32">
      <t>キョウギ</t>
    </rPh>
    <rPh sb="33" eb="36">
      <t>シンセイシャ</t>
    </rPh>
    <rPh sb="37" eb="39">
      <t>コウキョウ</t>
    </rPh>
    <rPh sb="39" eb="41">
      <t>ダンタイ</t>
    </rPh>
    <rPh sb="41" eb="42">
      <t>トウ</t>
    </rPh>
    <phoneticPr fontId="176"/>
  </si>
  <si>
    <t>都計法第37条</t>
    <rPh sb="3" eb="4">
      <t>ダイ</t>
    </rPh>
    <rPh sb="6" eb="7">
      <t>ジョウ</t>
    </rPh>
    <phoneticPr fontId="176"/>
  </si>
  <si>
    <t>都計法第41条</t>
    <rPh sb="0" eb="1">
      <t>ミヤコ</t>
    </rPh>
    <rPh sb="2" eb="3">
      <t>ホウ</t>
    </rPh>
    <rPh sb="3" eb="4">
      <t>ダイ</t>
    </rPh>
    <rPh sb="6" eb="7">
      <t>ジョウ</t>
    </rPh>
    <phoneticPr fontId="176"/>
  </si>
  <si>
    <t>都計法第42条</t>
    <rPh sb="0" eb="1">
      <t>ミヤコ</t>
    </rPh>
    <rPh sb="2" eb="3">
      <t>ホウ</t>
    </rPh>
    <rPh sb="3" eb="4">
      <t>ダイ</t>
    </rPh>
    <rPh sb="6" eb="7">
      <t>ジョウ</t>
    </rPh>
    <phoneticPr fontId="176"/>
  </si>
  <si>
    <t>※第37条（建築制限等のただし書き許可）　　※第41条(開発許可の建ぺい率等の指定)　　※第42条(予定建築物等以外の建築等の許可)</t>
    <phoneticPr fontId="176"/>
  </si>
  <si>
    <t>都計法第43条</t>
    <rPh sb="0" eb="1">
      <t>ミヤコ</t>
    </rPh>
    <rPh sb="2" eb="3">
      <t>ホウ</t>
    </rPh>
    <rPh sb="3" eb="4">
      <t>ダイ</t>
    </rPh>
    <rPh sb="6" eb="7">
      <t>ジョウ</t>
    </rPh>
    <phoneticPr fontId="176"/>
  </si>
  <si>
    <t>その他（</t>
    <phoneticPr fontId="176"/>
  </si>
  <si>
    <t>※第43条(市街化調整区域における建築許可)</t>
    <phoneticPr fontId="176"/>
  </si>
  <si>
    <t>都計法施行規則第60条証明</t>
    <rPh sb="0" eb="1">
      <t>ミヤコ</t>
    </rPh>
    <rPh sb="2" eb="3">
      <t>ホウ</t>
    </rPh>
    <rPh sb="3" eb="5">
      <t>シコウ</t>
    </rPh>
    <rPh sb="5" eb="7">
      <t>キソク</t>
    </rPh>
    <rPh sb="7" eb="8">
      <t>ダイ</t>
    </rPh>
    <rPh sb="10" eb="11">
      <t>ジョウ</t>
    </rPh>
    <rPh sb="11" eb="13">
      <t>ショウメイ</t>
    </rPh>
    <phoneticPr fontId="176"/>
  </si>
  <si>
    <t>※その他には、都計法第52条の2など該当がある場合に記入</t>
    <rPh sb="3" eb="4">
      <t>タ</t>
    </rPh>
    <rPh sb="7" eb="9">
      <t>トケイ</t>
    </rPh>
    <rPh sb="9" eb="10">
      <t>ホウ</t>
    </rPh>
    <rPh sb="10" eb="11">
      <t>ダイ</t>
    </rPh>
    <rPh sb="13" eb="14">
      <t>ジョウ</t>
    </rPh>
    <rPh sb="18" eb="20">
      <t>ガイトウ</t>
    </rPh>
    <rPh sb="23" eb="25">
      <t>バアイ</t>
    </rPh>
    <rPh sb="26" eb="28">
      <t>キニュウ</t>
    </rPh>
    <phoneticPr fontId="176"/>
  </si>
  <si>
    <t>※旧附則第4項許可（H19改正）の場合は、第29条にチェックしてください。</t>
    <phoneticPr fontId="176"/>
  </si>
  <si>
    <t>都市計画法第53条</t>
    <phoneticPr fontId="176"/>
  </si>
  <si>
    <t>※都市計画施設(道路、公園、一団地など）</t>
    <rPh sb="1" eb="3">
      <t>トシ</t>
    </rPh>
    <rPh sb="3" eb="5">
      <t>ケイカク</t>
    </rPh>
    <rPh sb="5" eb="7">
      <t>シセツ</t>
    </rPh>
    <rPh sb="8" eb="10">
      <t>ドウロ</t>
    </rPh>
    <rPh sb="11" eb="13">
      <t>コウエン</t>
    </rPh>
    <rPh sb="14" eb="16">
      <t>イチダン</t>
    </rPh>
    <rPh sb="16" eb="17">
      <t>チ</t>
    </rPh>
    <phoneticPr fontId="176"/>
  </si>
  <si>
    <t>土地区画整理法第76条</t>
    <rPh sb="0" eb="2">
      <t>トチ</t>
    </rPh>
    <rPh sb="2" eb="4">
      <t>クカク</t>
    </rPh>
    <rPh sb="4" eb="6">
      <t>セイリ</t>
    </rPh>
    <rPh sb="6" eb="7">
      <t>ホウ</t>
    </rPh>
    <rPh sb="7" eb="8">
      <t>ダイ</t>
    </rPh>
    <rPh sb="10" eb="11">
      <t>ジョウ</t>
    </rPh>
    <phoneticPr fontId="176"/>
  </si>
  <si>
    <t>道路関係</t>
    <rPh sb="0" eb="2">
      <t>ドウロ</t>
    </rPh>
    <rPh sb="2" eb="4">
      <t>カンケイ</t>
    </rPh>
    <phoneticPr fontId="176"/>
  </si>
  <si>
    <t>法第42条第1項第1号～第3号</t>
    <rPh sb="0" eb="1">
      <t>ホウ</t>
    </rPh>
    <rPh sb="1" eb="2">
      <t>ダイ</t>
    </rPh>
    <rPh sb="4" eb="5">
      <t>ジョウ</t>
    </rPh>
    <rPh sb="5" eb="6">
      <t>ダイ</t>
    </rPh>
    <rPh sb="7" eb="8">
      <t>コウ</t>
    </rPh>
    <rPh sb="8" eb="9">
      <t>ダイ</t>
    </rPh>
    <rPh sb="10" eb="11">
      <t>ゴウ</t>
    </rPh>
    <rPh sb="12" eb="13">
      <t>ダイ</t>
    </rPh>
    <rPh sb="14" eb="15">
      <t>ゴウ</t>
    </rPh>
    <phoneticPr fontId="176"/>
  </si>
  <si>
    <t>※1号（道路法の道路：国道、県道、市町村道）　　※2号（都市計画法や土地区画整理法等の道路）　　※3号（既存の道路）</t>
    <rPh sb="2" eb="3">
      <t>ゴウ</t>
    </rPh>
    <rPh sb="4" eb="6">
      <t>ドウロ</t>
    </rPh>
    <rPh sb="6" eb="7">
      <t>ホウ</t>
    </rPh>
    <rPh sb="8" eb="10">
      <t>ドウロ</t>
    </rPh>
    <rPh sb="11" eb="13">
      <t>コクドウ</t>
    </rPh>
    <rPh sb="14" eb="16">
      <t>ケンドウ</t>
    </rPh>
    <rPh sb="17" eb="20">
      <t>シチョウソン</t>
    </rPh>
    <rPh sb="20" eb="21">
      <t>ドウ</t>
    </rPh>
    <rPh sb="26" eb="27">
      <t>ゴウ</t>
    </rPh>
    <rPh sb="28" eb="30">
      <t>トシ</t>
    </rPh>
    <rPh sb="30" eb="32">
      <t>ケイカク</t>
    </rPh>
    <rPh sb="32" eb="33">
      <t>ホウ</t>
    </rPh>
    <rPh sb="34" eb="36">
      <t>トチ</t>
    </rPh>
    <rPh sb="36" eb="38">
      <t>クカク</t>
    </rPh>
    <rPh sb="38" eb="40">
      <t>セイリ</t>
    </rPh>
    <rPh sb="40" eb="41">
      <t>ホウ</t>
    </rPh>
    <rPh sb="41" eb="42">
      <t>トウ</t>
    </rPh>
    <rPh sb="43" eb="45">
      <t>ドウロ</t>
    </rPh>
    <rPh sb="50" eb="51">
      <t>ゴウ</t>
    </rPh>
    <rPh sb="52" eb="54">
      <t>キゾン</t>
    </rPh>
    <rPh sb="55" eb="57">
      <t>ドウロ</t>
    </rPh>
    <phoneticPr fontId="176"/>
  </si>
  <si>
    <t>・幅員確認方法</t>
    <rPh sb="1" eb="3">
      <t>フクイン</t>
    </rPh>
    <rPh sb="3" eb="5">
      <t>カクニン</t>
    </rPh>
    <rPh sb="5" eb="7">
      <t>ホウホウ</t>
    </rPh>
    <phoneticPr fontId="176"/>
  </si>
  <si>
    <t>・道路種別</t>
    <rPh sb="1" eb="3">
      <t>ドウロ</t>
    </rPh>
    <rPh sb="3" eb="5">
      <t>シュベツ</t>
    </rPh>
    <phoneticPr fontId="176"/>
  </si>
  <si>
    <t>1号</t>
  </si>
  <si>
    <t>実測</t>
    <rPh sb="0" eb="2">
      <t>ジッソク</t>
    </rPh>
    <phoneticPr fontId="176"/>
  </si>
  <si>
    <t>台帳</t>
    <rPh sb="0" eb="2">
      <t>ダイチョウ</t>
    </rPh>
    <phoneticPr fontId="176"/>
  </si>
  <si>
    <t>・現況幅員</t>
    <rPh sb="1" eb="3">
      <t>ゲンキョウ</t>
    </rPh>
    <rPh sb="3" eb="5">
      <t>フクイン</t>
    </rPh>
    <phoneticPr fontId="176"/>
  </si>
  <si>
    <t>法第42条第1項第4号、第5号</t>
    <rPh sb="0" eb="1">
      <t>ホウ</t>
    </rPh>
    <rPh sb="1" eb="2">
      <t>ダイ</t>
    </rPh>
    <rPh sb="4" eb="5">
      <t>ジョウ</t>
    </rPh>
    <rPh sb="5" eb="6">
      <t>ダイ</t>
    </rPh>
    <rPh sb="7" eb="8">
      <t>コウ</t>
    </rPh>
    <rPh sb="8" eb="9">
      <t>ダイ</t>
    </rPh>
    <rPh sb="10" eb="11">
      <t>ゴウ</t>
    </rPh>
    <rPh sb="12" eb="13">
      <t>ダイ</t>
    </rPh>
    <rPh sb="14" eb="15">
      <t>ゴウ</t>
    </rPh>
    <phoneticPr fontId="176"/>
  </si>
  <si>
    <t>※4号（都市計画法や土地区画整理法等の事業予定道路で指定を受けたもの）　　※5号（位置指定道路）</t>
    <rPh sb="4" eb="6">
      <t>トシ</t>
    </rPh>
    <rPh sb="6" eb="8">
      <t>ケイカク</t>
    </rPh>
    <rPh sb="8" eb="9">
      <t>ホウ</t>
    </rPh>
    <rPh sb="10" eb="12">
      <t>トチ</t>
    </rPh>
    <rPh sb="12" eb="14">
      <t>クカク</t>
    </rPh>
    <rPh sb="14" eb="18">
      <t>セイリホウナド</t>
    </rPh>
    <rPh sb="19" eb="21">
      <t>ジギョウ</t>
    </rPh>
    <rPh sb="26" eb="28">
      <t>シテイ</t>
    </rPh>
    <rPh sb="29" eb="30">
      <t>ウ</t>
    </rPh>
    <phoneticPr fontId="176"/>
  </si>
  <si>
    <t>5号</t>
  </si>
  <si>
    <t>・指定幅員</t>
    <rPh sb="1" eb="3">
      <t>シテイ</t>
    </rPh>
    <rPh sb="3" eb="5">
      <t>フクイン</t>
    </rPh>
    <phoneticPr fontId="176"/>
  </si>
  <si>
    <t>Ｓ</t>
  </si>
  <si>
    <t>〇〇〇</t>
    <phoneticPr fontId="176"/>
  </si>
  <si>
    <t>第</t>
    <rPh sb="0" eb="1">
      <t>ダイ</t>
    </rPh>
    <phoneticPr fontId="176"/>
  </si>
  <si>
    <t>〇〇</t>
    <phoneticPr fontId="176"/>
  </si>
  <si>
    <t>号</t>
    <rPh sb="0" eb="1">
      <t>ゴウ</t>
    </rPh>
    <phoneticPr fontId="176"/>
  </si>
  <si>
    <t>・道路法第24、32条等</t>
    <rPh sb="1" eb="4">
      <t>ドウロホウ</t>
    </rPh>
    <rPh sb="4" eb="5">
      <t>ダイ</t>
    </rPh>
    <rPh sb="10" eb="11">
      <t>ジョウ</t>
    </rPh>
    <rPh sb="11" eb="12">
      <t>トウ</t>
    </rPh>
    <phoneticPr fontId="176"/>
  </si>
  <si>
    <t>法第42条第2項</t>
    <rPh sb="0" eb="1">
      <t>ホウ</t>
    </rPh>
    <rPh sb="1" eb="2">
      <t>ダイ</t>
    </rPh>
    <rPh sb="4" eb="5">
      <t>ジョウ</t>
    </rPh>
    <rPh sb="5" eb="6">
      <t>ダイ</t>
    </rPh>
    <rPh sb="7" eb="8">
      <t>コウ</t>
    </rPh>
    <phoneticPr fontId="176"/>
  </si>
  <si>
    <t>※42条2項道路（みなし道路）　所管行政庁と事前協議を行った上で確認申請をしてください。</t>
    <rPh sb="3" eb="4">
      <t>ジョウ</t>
    </rPh>
    <rPh sb="5" eb="6">
      <t>コウ</t>
    </rPh>
    <rPh sb="6" eb="8">
      <t>ドウロ</t>
    </rPh>
    <rPh sb="12" eb="14">
      <t>ドウロ</t>
    </rPh>
    <rPh sb="16" eb="18">
      <t>ショカン</t>
    </rPh>
    <rPh sb="18" eb="21">
      <t>ギョウセイチョウ</t>
    </rPh>
    <rPh sb="22" eb="24">
      <t>ジゼン</t>
    </rPh>
    <rPh sb="24" eb="26">
      <t>キョウギ</t>
    </rPh>
    <rPh sb="27" eb="28">
      <t>オコナ</t>
    </rPh>
    <rPh sb="30" eb="31">
      <t>ウエ</t>
    </rPh>
    <rPh sb="32" eb="34">
      <t>カクニン</t>
    </rPh>
    <rPh sb="34" eb="36">
      <t>シンセイ</t>
    </rPh>
    <phoneticPr fontId="176"/>
  </si>
  <si>
    <t>※道路法第24条、第32条等については、接道に関する占用許可等に係る場合にチェックしてください。</t>
    <rPh sb="1" eb="3">
      <t>ドウロ</t>
    </rPh>
    <rPh sb="3" eb="4">
      <t>ホウ</t>
    </rPh>
    <rPh sb="4" eb="5">
      <t>ダイ</t>
    </rPh>
    <rPh sb="7" eb="8">
      <t>ジョウ</t>
    </rPh>
    <rPh sb="9" eb="10">
      <t>ダイ</t>
    </rPh>
    <rPh sb="12" eb="13">
      <t>ジョウ</t>
    </rPh>
    <rPh sb="13" eb="14">
      <t>トウ</t>
    </rPh>
    <rPh sb="20" eb="22">
      <t>セツドウ</t>
    </rPh>
    <rPh sb="23" eb="24">
      <t>カン</t>
    </rPh>
    <rPh sb="26" eb="28">
      <t>センヨウ</t>
    </rPh>
    <rPh sb="28" eb="30">
      <t>キョカ</t>
    </rPh>
    <rPh sb="30" eb="31">
      <t>トウ</t>
    </rPh>
    <rPh sb="32" eb="33">
      <t>カカ</t>
    </rPh>
    <rPh sb="34" eb="36">
      <t>バアイ</t>
    </rPh>
    <phoneticPr fontId="176"/>
  </si>
  <si>
    <t>・狭あい道路(要綱)該当</t>
    <rPh sb="1" eb="2">
      <t>キョウ</t>
    </rPh>
    <rPh sb="4" eb="6">
      <t>ドウロ</t>
    </rPh>
    <rPh sb="7" eb="9">
      <t>ヨウコウ</t>
    </rPh>
    <rPh sb="10" eb="12">
      <t>ガイトウ</t>
    </rPh>
    <phoneticPr fontId="176"/>
  </si>
  <si>
    <t>法第43条2項</t>
    <rPh sb="0" eb="1">
      <t>ホウ</t>
    </rPh>
    <rPh sb="1" eb="2">
      <t>ダイ</t>
    </rPh>
    <rPh sb="4" eb="5">
      <t>ジョウ</t>
    </rPh>
    <rPh sb="6" eb="7">
      <t>コウ</t>
    </rPh>
    <phoneticPr fontId="176"/>
  </si>
  <si>
    <t>認定済</t>
    <phoneticPr fontId="176"/>
  </si>
  <si>
    <t>下水道</t>
    <rPh sb="0" eb="3">
      <t>ゲスイドウ</t>
    </rPh>
    <phoneticPr fontId="176"/>
  </si>
  <si>
    <t>区域内</t>
    <rPh sb="0" eb="2">
      <t>クイキ</t>
    </rPh>
    <rPh sb="2" eb="3">
      <t>ナイ</t>
    </rPh>
    <phoneticPr fontId="176"/>
  </si>
  <si>
    <t>処理開始　（</t>
    <rPh sb="0" eb="2">
      <t>ショリ</t>
    </rPh>
    <rPh sb="2" eb="4">
      <t>カイシ</t>
    </rPh>
    <phoneticPr fontId="176"/>
  </si>
  <si>
    <t>(公共、集落排水区域）</t>
    <rPh sb="1" eb="3">
      <t>コウキョウ</t>
    </rPh>
    <rPh sb="4" eb="6">
      <t>シュウラク</t>
    </rPh>
    <rPh sb="6" eb="8">
      <t>ハイスイ</t>
    </rPh>
    <rPh sb="8" eb="10">
      <t>クイキ</t>
    </rPh>
    <phoneticPr fontId="176"/>
  </si>
  <si>
    <t>浄化槽</t>
    <rPh sb="0" eb="3">
      <t>ジョウカソウ</t>
    </rPh>
    <phoneticPr fontId="176"/>
  </si>
  <si>
    <t>個人設置</t>
    <rPh sb="0" eb="2">
      <t>コジン</t>
    </rPh>
    <rPh sb="2" eb="4">
      <t>セッチ</t>
    </rPh>
    <phoneticPr fontId="176"/>
  </si>
  <si>
    <t>公設</t>
    <rPh sb="0" eb="2">
      <t>コウセツ</t>
    </rPh>
    <phoneticPr fontId="176"/>
  </si>
  <si>
    <t>汲み取り</t>
    <rPh sb="0" eb="1">
      <t>ク</t>
    </rPh>
    <rPh sb="2" eb="3">
      <t>ト</t>
    </rPh>
    <phoneticPr fontId="176"/>
  </si>
  <si>
    <t>便所なし</t>
    <rPh sb="0" eb="2">
      <t>ベンジョ</t>
    </rPh>
    <phoneticPr fontId="176"/>
  </si>
  <si>
    <t>宅地造成工事規制区域</t>
    <rPh sb="0" eb="2">
      <t>タクチ</t>
    </rPh>
    <rPh sb="2" eb="4">
      <t>ゾウセイ</t>
    </rPh>
    <rPh sb="4" eb="6">
      <t>コウジ</t>
    </rPh>
    <rPh sb="6" eb="8">
      <t>キセイ</t>
    </rPh>
    <rPh sb="8" eb="10">
      <t>クイキ</t>
    </rPh>
    <phoneticPr fontId="176"/>
  </si>
  <si>
    <t>造成なし</t>
    <rPh sb="0" eb="2">
      <t>ゾウセイ</t>
    </rPh>
    <phoneticPr fontId="176"/>
  </si>
  <si>
    <t>※盛土規制法として、県内全域2025.5.23施行　　盛岡市、盛岡市以外は岩手県（旧宅造法の宮古・釜石含む）</t>
    <rPh sb="1" eb="2">
      <t>モリ</t>
    </rPh>
    <rPh sb="2" eb="3">
      <t>ツチ</t>
    </rPh>
    <rPh sb="3" eb="6">
      <t>キセイホウ</t>
    </rPh>
    <rPh sb="10" eb="12">
      <t>ケンナイ</t>
    </rPh>
    <rPh sb="12" eb="14">
      <t>ゼンイキ</t>
    </rPh>
    <rPh sb="23" eb="25">
      <t>シコウ</t>
    </rPh>
    <rPh sb="27" eb="30">
      <t>モリオカシ</t>
    </rPh>
    <rPh sb="31" eb="34">
      <t>モリオカシ</t>
    </rPh>
    <rPh sb="34" eb="36">
      <t>イガイ</t>
    </rPh>
    <rPh sb="37" eb="40">
      <t>イワテケン</t>
    </rPh>
    <rPh sb="41" eb="42">
      <t>キュウ</t>
    </rPh>
    <rPh sb="42" eb="45">
      <t>タクゾウホウ</t>
    </rPh>
    <rPh sb="46" eb="48">
      <t>ミヤコ</t>
    </rPh>
    <rPh sb="49" eb="51">
      <t>カマイシ</t>
    </rPh>
    <rPh sb="51" eb="52">
      <t>フク</t>
    </rPh>
    <phoneticPr fontId="176"/>
  </si>
  <si>
    <t>特定盛土等規制区域</t>
    <phoneticPr fontId="176"/>
  </si>
  <si>
    <t>　　〃</t>
    <phoneticPr fontId="176"/>
  </si>
  <si>
    <t>土砂災害特別警戒区域</t>
    <rPh sb="0" eb="2">
      <t>ドシャ</t>
    </rPh>
    <rPh sb="2" eb="4">
      <t>サイガイ</t>
    </rPh>
    <rPh sb="4" eb="6">
      <t>トクベツ</t>
    </rPh>
    <rPh sb="6" eb="8">
      <t>ケイカイ</t>
    </rPh>
    <rPh sb="8" eb="10">
      <t>クイキ</t>
    </rPh>
    <phoneticPr fontId="176"/>
  </si>
  <si>
    <t>※調書（指定図及び衝撃に関する事項）と構造検討資料・図面を添付</t>
    <rPh sb="1" eb="3">
      <t>チョウショ</t>
    </rPh>
    <rPh sb="4" eb="6">
      <t>シテイ</t>
    </rPh>
    <rPh sb="6" eb="7">
      <t>ズ</t>
    </rPh>
    <rPh sb="7" eb="8">
      <t>オヨ</t>
    </rPh>
    <rPh sb="9" eb="11">
      <t>ショウゲキ</t>
    </rPh>
    <rPh sb="12" eb="13">
      <t>カン</t>
    </rPh>
    <rPh sb="15" eb="17">
      <t>ジコウ</t>
    </rPh>
    <rPh sb="19" eb="21">
      <t>コウゾウ</t>
    </rPh>
    <rPh sb="21" eb="23">
      <t>ケントウ</t>
    </rPh>
    <rPh sb="23" eb="25">
      <t>シリョウ</t>
    </rPh>
    <rPh sb="26" eb="28">
      <t>ズメン</t>
    </rPh>
    <rPh sb="29" eb="31">
      <t>テンプ</t>
    </rPh>
    <phoneticPr fontId="176"/>
  </si>
  <si>
    <t>急傾斜地崩壊危険区域</t>
    <rPh sb="0" eb="1">
      <t>キュウ</t>
    </rPh>
    <rPh sb="1" eb="4">
      <t>ケイシャチ</t>
    </rPh>
    <rPh sb="4" eb="6">
      <t>ホウカイ</t>
    </rPh>
    <rPh sb="6" eb="8">
      <t>キケン</t>
    </rPh>
    <rPh sb="8" eb="10">
      <t>クイキ</t>
    </rPh>
    <phoneticPr fontId="176"/>
  </si>
  <si>
    <t>内</t>
    <rPh sb="0" eb="1">
      <t>ウチ</t>
    </rPh>
    <phoneticPr fontId="176"/>
  </si>
  <si>
    <t>災害危険区域</t>
    <rPh sb="0" eb="2">
      <t>サイガイ</t>
    </rPh>
    <rPh sb="2" eb="4">
      <t>キケン</t>
    </rPh>
    <rPh sb="4" eb="6">
      <t>クイキ</t>
    </rPh>
    <phoneticPr fontId="176"/>
  </si>
  <si>
    <r>
      <t>】　</t>
    </r>
    <r>
      <rPr>
        <vertAlign val="superscript"/>
        <sz val="10"/>
        <color rgb="FF00B050"/>
        <rFont val="ＭＳ Ｐ明朝"/>
        <family val="1"/>
        <charset val="128"/>
      </rPr>
      <t>＊３</t>
    </r>
    <phoneticPr fontId="176"/>
  </si>
  <si>
    <t>※宮古市、大船渡市、一関市、陸前高田市、釜石市、大槌町、山田町、大槌町、野田村</t>
    <rPh sb="1" eb="4">
      <t>ミヤコシ</t>
    </rPh>
    <rPh sb="5" eb="9">
      <t>オオフナトシ</t>
    </rPh>
    <rPh sb="10" eb="13">
      <t>イチノセキシ</t>
    </rPh>
    <rPh sb="14" eb="16">
      <t>リクゼン</t>
    </rPh>
    <rPh sb="18" eb="19">
      <t>シ</t>
    </rPh>
    <rPh sb="20" eb="23">
      <t>カマイシシ</t>
    </rPh>
    <rPh sb="24" eb="27">
      <t>オオツチチョウ</t>
    </rPh>
    <rPh sb="28" eb="30">
      <t>ヤマダ</t>
    </rPh>
    <rPh sb="30" eb="31">
      <t>チョウ</t>
    </rPh>
    <rPh sb="32" eb="35">
      <t>オオツチチョウ</t>
    </rPh>
    <rPh sb="36" eb="38">
      <t>ノダ</t>
    </rPh>
    <rPh sb="38" eb="39">
      <t>ムラ</t>
    </rPh>
    <phoneticPr fontId="176"/>
  </si>
  <si>
    <t>県条例第6条(がけ)の検討</t>
    <rPh sb="0" eb="1">
      <t>ケン</t>
    </rPh>
    <rPh sb="1" eb="3">
      <t>ジョウレイ</t>
    </rPh>
    <rPh sb="3" eb="4">
      <t>ダイ</t>
    </rPh>
    <rPh sb="5" eb="6">
      <t>ジョウ</t>
    </rPh>
    <rPh sb="11" eb="13">
      <t>ケントウ</t>
    </rPh>
    <phoneticPr fontId="176"/>
  </si>
  <si>
    <t>建築協定区域</t>
    <rPh sb="0" eb="2">
      <t>ケンチク</t>
    </rPh>
    <rPh sb="2" eb="4">
      <t>キョウテイ</t>
    </rPh>
    <rPh sb="4" eb="6">
      <t>クイキ</t>
    </rPh>
    <phoneticPr fontId="176"/>
  </si>
  <si>
    <t>提出</t>
    <rPh sb="0" eb="2">
      <t>テイシュツ</t>
    </rPh>
    <phoneticPr fontId="176"/>
  </si>
  <si>
    <t>※2025.4.1施行</t>
    <rPh sb="9" eb="11">
      <t>セコウ</t>
    </rPh>
    <phoneticPr fontId="176"/>
  </si>
  <si>
    <t>※ひとまち：特定公共的施設に該当する場合、確認申請前に、所管行政庁と協議後、確認申請を行ってください。</t>
    <rPh sb="14" eb="16">
      <t>ガイトウ</t>
    </rPh>
    <rPh sb="18" eb="20">
      <t>バアイ</t>
    </rPh>
    <rPh sb="21" eb="23">
      <t>カクニン</t>
    </rPh>
    <rPh sb="23" eb="25">
      <t>シンセイ</t>
    </rPh>
    <rPh sb="25" eb="26">
      <t>マエ</t>
    </rPh>
    <rPh sb="28" eb="30">
      <t>ショカン</t>
    </rPh>
    <rPh sb="30" eb="33">
      <t>ギョウセイチョウ</t>
    </rPh>
    <rPh sb="36" eb="37">
      <t>ゴ</t>
    </rPh>
    <rPh sb="38" eb="40">
      <t>カクニン</t>
    </rPh>
    <rPh sb="40" eb="42">
      <t>シンセイ</t>
    </rPh>
    <rPh sb="43" eb="44">
      <t>オコナ</t>
    </rPh>
    <phoneticPr fontId="176"/>
  </si>
  <si>
    <t>※盛岡市</t>
    <rPh sb="1" eb="3">
      <t>モリオカ</t>
    </rPh>
    <rPh sb="3" eb="4">
      <t>シ</t>
    </rPh>
    <phoneticPr fontId="176"/>
  </si>
  <si>
    <t>※省エネ：300㎡以上のすべての建築物、工事着手予定の21日前までに所管行政庁に届出</t>
    <rPh sb="1" eb="2">
      <t>ショウ</t>
    </rPh>
    <rPh sb="9" eb="11">
      <t>イジョウ</t>
    </rPh>
    <rPh sb="16" eb="19">
      <t>ケンチクブツ</t>
    </rPh>
    <rPh sb="20" eb="22">
      <t>コウジ</t>
    </rPh>
    <rPh sb="22" eb="24">
      <t>チャクシュ</t>
    </rPh>
    <rPh sb="24" eb="26">
      <t>ヨテイ</t>
    </rPh>
    <rPh sb="29" eb="30">
      <t>ヒ</t>
    </rPh>
    <rPh sb="30" eb="31">
      <t>マエ</t>
    </rPh>
    <rPh sb="34" eb="36">
      <t>ショカン</t>
    </rPh>
    <rPh sb="36" eb="39">
      <t>ギョウセイチョウ</t>
    </rPh>
    <rPh sb="40" eb="42">
      <t>トドケデ</t>
    </rPh>
    <phoneticPr fontId="176"/>
  </si>
  <si>
    <t>※ﾘｻｲｸﾙ：解体規模80㎡以上など、工事着手予定の7日前までに所管行政庁に届出</t>
    <rPh sb="7" eb="9">
      <t>カイタイ</t>
    </rPh>
    <rPh sb="9" eb="11">
      <t>キボ</t>
    </rPh>
    <rPh sb="14" eb="16">
      <t>イジョウ</t>
    </rPh>
    <rPh sb="19" eb="21">
      <t>コウジ</t>
    </rPh>
    <rPh sb="21" eb="23">
      <t>チャクシュ</t>
    </rPh>
    <rPh sb="23" eb="25">
      <t>ヨテイ</t>
    </rPh>
    <rPh sb="27" eb="28">
      <t>ヒ</t>
    </rPh>
    <rPh sb="28" eb="29">
      <t>マエ</t>
    </rPh>
    <rPh sb="32" eb="34">
      <t>ショカン</t>
    </rPh>
    <rPh sb="34" eb="37">
      <t>ギョウセイチョウ</t>
    </rPh>
    <rPh sb="38" eb="40">
      <t>トドケデ</t>
    </rPh>
    <phoneticPr fontId="176"/>
  </si>
  <si>
    <t>※相談・打ち合わせ・確認等を行った年月日、市町村等、担当課等</t>
    <rPh sb="1" eb="3">
      <t>ソウダン</t>
    </rPh>
    <rPh sb="4" eb="5">
      <t>ウ</t>
    </rPh>
    <rPh sb="6" eb="7">
      <t>ア</t>
    </rPh>
    <rPh sb="10" eb="12">
      <t>カクニン</t>
    </rPh>
    <rPh sb="12" eb="13">
      <t>トウ</t>
    </rPh>
    <rPh sb="14" eb="15">
      <t>オコナ</t>
    </rPh>
    <rPh sb="17" eb="20">
      <t>ネンガッピ</t>
    </rPh>
    <rPh sb="21" eb="24">
      <t>シチョウソン</t>
    </rPh>
    <rPh sb="24" eb="25">
      <t>トウ</t>
    </rPh>
    <rPh sb="26" eb="28">
      <t>タントウ</t>
    </rPh>
    <rPh sb="28" eb="29">
      <t>カ</t>
    </rPh>
    <rPh sb="29" eb="30">
      <t>トウ</t>
    </rPh>
    <phoneticPr fontId="176"/>
  </si>
  <si>
    <t>調査年月日</t>
    <rPh sb="0" eb="2">
      <t>チョウサ</t>
    </rPh>
    <rPh sb="2" eb="5">
      <t>ネンガッピ</t>
    </rPh>
    <phoneticPr fontId="176"/>
  </si>
  <si>
    <t>市 町 村 等</t>
    <rPh sb="0" eb="1">
      <t>シ</t>
    </rPh>
    <rPh sb="2" eb="3">
      <t>チョウ</t>
    </rPh>
    <rPh sb="4" eb="5">
      <t>ムラ</t>
    </rPh>
    <rPh sb="6" eb="7">
      <t>トウ</t>
    </rPh>
    <phoneticPr fontId="176"/>
  </si>
  <si>
    <t>担 当 課 等</t>
    <rPh sb="0" eb="1">
      <t>タン</t>
    </rPh>
    <rPh sb="2" eb="3">
      <t>トウ</t>
    </rPh>
    <rPh sb="4" eb="5">
      <t>カ</t>
    </rPh>
    <rPh sb="6" eb="7">
      <t>トウ</t>
    </rPh>
    <phoneticPr fontId="176"/>
  </si>
  <si>
    <t>備 考</t>
    <rPh sb="0" eb="1">
      <t>ビ</t>
    </rPh>
    <rPh sb="2" eb="3">
      <t>コウ</t>
    </rPh>
    <phoneticPr fontId="176"/>
  </si>
  <si>
    <t>〇〇市</t>
    <rPh sb="2" eb="3">
      <t>シ</t>
    </rPh>
    <phoneticPr fontId="176"/>
  </si>
  <si>
    <t>建設課</t>
    <rPh sb="0" eb="3">
      <t>ケンセツカ</t>
    </rPh>
    <phoneticPr fontId="176"/>
  </si>
  <si>
    <t>道路種別</t>
    <rPh sb="0" eb="2">
      <t>ドウロ</t>
    </rPh>
    <rPh sb="2" eb="4">
      <t>シュベツ</t>
    </rPh>
    <phoneticPr fontId="176"/>
  </si>
  <si>
    <t>都市計画関係</t>
    <rPh sb="0" eb="2">
      <t>トシ</t>
    </rPh>
    <rPh sb="2" eb="4">
      <t>ケイカク</t>
    </rPh>
    <rPh sb="4" eb="6">
      <t>カンケイ</t>
    </rPh>
    <phoneticPr fontId="176"/>
  </si>
  <si>
    <t>都市計画課</t>
    <rPh sb="0" eb="2">
      <t>トシ</t>
    </rPh>
    <rPh sb="2" eb="4">
      <t>ケイカク</t>
    </rPh>
    <rPh sb="4" eb="5">
      <t>カ</t>
    </rPh>
    <phoneticPr fontId="176"/>
  </si>
  <si>
    <t>都市計画関係、道路種別、他</t>
    <rPh sb="0" eb="2">
      <t>トシ</t>
    </rPh>
    <rPh sb="2" eb="4">
      <t>ケイカク</t>
    </rPh>
    <rPh sb="4" eb="6">
      <t>カンケイ</t>
    </rPh>
    <rPh sb="7" eb="9">
      <t>ドウロ</t>
    </rPh>
    <rPh sb="9" eb="11">
      <t>シュベツ</t>
    </rPh>
    <rPh sb="12" eb="13">
      <t>ホカ</t>
    </rPh>
    <phoneticPr fontId="176"/>
  </si>
  <si>
    <t>その他</t>
    <rPh sb="2" eb="3">
      <t>タ</t>
    </rPh>
    <phoneticPr fontId="176"/>
  </si>
  <si>
    <t>〇〇振興局</t>
    <rPh sb="2" eb="4">
      <t>シンコウ</t>
    </rPh>
    <rPh sb="4" eb="5">
      <t>キョク</t>
    </rPh>
    <phoneticPr fontId="176"/>
  </si>
  <si>
    <t>河川港湾課</t>
    <rPh sb="0" eb="2">
      <t>カセン</t>
    </rPh>
    <rPh sb="2" eb="4">
      <t>コウワン</t>
    </rPh>
    <rPh sb="4" eb="5">
      <t>カ</t>
    </rPh>
    <phoneticPr fontId="176"/>
  </si>
  <si>
    <t>土砂法、急傾斜地</t>
    <rPh sb="0" eb="2">
      <t>ドシャ</t>
    </rPh>
    <rPh sb="2" eb="3">
      <t>ホウ</t>
    </rPh>
    <rPh sb="4" eb="5">
      <t>キュウ</t>
    </rPh>
    <rPh sb="5" eb="8">
      <t>ケイシャチ</t>
    </rPh>
    <phoneticPr fontId="176"/>
  </si>
  <si>
    <t>（一財）岩手県建築住宅センター／確認検査室／TEL 019-623-4420／http://www.ikjc.or.jp／ｱｲｰﾅ2F</t>
    <rPh sb="1" eb="2">
      <t>イチ</t>
    </rPh>
    <rPh sb="2" eb="3">
      <t>ザイ</t>
    </rPh>
    <rPh sb="4" eb="7">
      <t>イワテケン</t>
    </rPh>
    <rPh sb="7" eb="9">
      <t>ケンチク</t>
    </rPh>
    <rPh sb="9" eb="11">
      <t>ジュウタク</t>
    </rPh>
    <rPh sb="16" eb="18">
      <t>カクニン</t>
    </rPh>
    <rPh sb="18" eb="20">
      <t>ケンサ</t>
    </rPh>
    <rPh sb="20" eb="21">
      <t>シツ</t>
    </rPh>
    <phoneticPr fontId="176"/>
  </si>
  <si>
    <t>2025/4/1様式改定（現地調査票）</t>
    <phoneticPr fontId="16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</si>
</sst>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6" formatCode="&quot;¥&quot;#,##0;[Red]&quot;¥&quot;\-#,##0"/>
    <numFmt numFmtId="176" formatCode="yyyy/m/d;@"/>
    <numFmt numFmtId="177" formatCode="#,##0.00_ "/>
    <numFmt numFmtId="178" formatCode="#,##0.000_ "/>
    <numFmt numFmtId="179" formatCode="0.00_ "/>
    <numFmt numFmtId="180" formatCode="0000"/>
    <numFmt numFmtId="181" formatCode="#,##0_ "/>
    <numFmt numFmtId="182" formatCode="[$-411]ggge&quot;年&quot;m&quot;月&quot;d&quot;日&quot;;@"/>
    <numFmt numFmtId="183" formatCode="#,##0.00_);[Red]\(#,##0.00\)"/>
    <numFmt numFmtId="184" formatCode="yyyy/mm/dd"/>
    <numFmt numFmtId="185" formatCode="[$-411]ggge&quot;年&quot;mm&quot;月&quot;dd&quot;日 ( &quot;aaa&quot; )&quot;;@"/>
    <numFmt numFmtId="186" formatCode="[$-F800]dddd\,\ mmmm\ dd\,\ yyyy"/>
    <numFmt numFmtId="187" formatCode="0.0_ "/>
    <numFmt numFmtId="188" formatCode="[$-411]ggge&quot;年&quot;m&quot;月&quot;d&quot;日（&quot;aaa&quot;）&quot;;@"/>
    <numFmt numFmtId="189" formatCode="[$]ggge&quot;年&quot;m&quot;月&quot;d&quot;日&quot;;@"/>
    <numFmt numFmtId="190" formatCode="m/d;@"/>
    <numFmt numFmtId="191" formatCode="0_ "/>
    <numFmt numFmtId="192" formatCode="[$-411]ge\.m\.d;@"/>
    <numFmt numFmtId="193" formatCode="#,##0_);[Red]\(#,##0\)"/>
    <numFmt numFmtId="194" formatCode="0_);[Red]\(0\)"/>
    <numFmt numFmtId="195" formatCode="ggg"/>
    <numFmt numFmtId="196" formatCode="e"/>
    <numFmt numFmtId="197" formatCode="m"/>
    <numFmt numFmtId="198" formatCode="d"/>
    <numFmt numFmtId="199" formatCode="yyyy"/>
  </numFmts>
  <fonts count="187">
    <font>
      <sz val="11"/>
      <color theme="1"/>
      <name val="ＭＳ Ｐゴシック"/>
      <charset val="128"/>
    </font>
    <font>
      <sz val="11"/>
      <color theme="1"/>
      <name val="ＭＳ Ｐゴシック"/>
      <family val="3"/>
      <charset val="128"/>
      <scheme val="minor"/>
    </font>
    <font>
      <sz val="11"/>
      <color indexed="8"/>
      <name val="ＭＳ Ｐゴシック"/>
      <family val="3"/>
      <charset val="128"/>
    </font>
    <font>
      <sz val="10"/>
      <color theme="1"/>
      <name val="ＭＳ Ｐゴシック"/>
      <family val="3"/>
      <charset val="128"/>
    </font>
    <font>
      <sz val="9"/>
      <color theme="1"/>
      <name val="ＭＳ Ｐゴシック"/>
      <family val="3"/>
      <charset val="128"/>
    </font>
    <font>
      <sz val="9"/>
      <color theme="1"/>
      <name val="ＭＳ Ｐ明朝"/>
      <family val="1"/>
      <charset val="128"/>
    </font>
    <font>
      <sz val="10"/>
      <color theme="1"/>
      <name val="ＭＳ Ｐ明朝"/>
      <family val="1"/>
      <charset val="128"/>
    </font>
    <font>
      <sz val="8"/>
      <color theme="1"/>
      <name val="ＭＳ Ｐ明朝"/>
      <family val="1"/>
      <charset val="128"/>
    </font>
    <font>
      <sz val="9"/>
      <color theme="1"/>
      <name val="ＭＳ 明朝"/>
      <family val="1"/>
      <charset val="128"/>
    </font>
    <font>
      <b/>
      <sz val="9"/>
      <color theme="1"/>
      <name val="ＭＳ Ｐ明朝"/>
      <family val="1"/>
      <charset val="128"/>
    </font>
    <font>
      <sz val="11"/>
      <color indexed="8"/>
      <name val="ＭＳ 明朝"/>
      <family val="1"/>
      <charset val="128"/>
    </font>
    <font>
      <sz val="11"/>
      <color theme="1"/>
      <name val="ＭＳ 明朝"/>
      <family val="1"/>
      <charset val="128"/>
    </font>
    <font>
      <sz val="10"/>
      <color theme="1"/>
      <name val="ＭＳ 明朝"/>
      <family val="1"/>
      <charset val="128"/>
    </font>
    <font>
      <sz val="9"/>
      <color indexed="10"/>
      <name val="ＭＳ Ｐゴシック"/>
      <family val="3"/>
      <charset val="128"/>
    </font>
    <font>
      <sz val="10.5"/>
      <color theme="1"/>
      <name val="ＭＳ 明朝"/>
      <family val="1"/>
      <charset val="128"/>
    </font>
    <font>
      <sz val="9"/>
      <color indexed="8"/>
      <name val="ＭＳ Ｐゴシック"/>
      <family val="3"/>
      <charset val="128"/>
    </font>
    <font>
      <sz val="9"/>
      <color indexed="81"/>
      <name val="ＭＳ Ｐゴシック"/>
      <family val="3"/>
      <charset val="128"/>
    </font>
    <font>
      <b/>
      <sz val="9"/>
      <color indexed="81"/>
      <name val="ＭＳ Ｐゴシック"/>
      <family val="3"/>
      <charset val="128"/>
    </font>
    <font>
      <b/>
      <sz val="12"/>
      <color theme="1"/>
      <name val="ＭＳ Ｐ明朝"/>
      <family val="1"/>
      <charset val="128"/>
    </font>
    <font>
      <sz val="9.5"/>
      <color theme="1"/>
      <name val="ＭＳ Ｐ明朝"/>
      <family val="1"/>
      <charset val="128"/>
    </font>
    <font>
      <b/>
      <sz val="10"/>
      <color theme="1"/>
      <name val="ＭＳ Ｐ明朝"/>
      <family val="1"/>
      <charset val="128"/>
    </font>
    <font>
      <sz val="10"/>
      <color rgb="FFFF0000"/>
      <name val="ＭＳ Ｐゴシック"/>
      <family val="3"/>
      <charset val="128"/>
    </font>
    <font>
      <u/>
      <sz val="11"/>
      <color theme="10"/>
      <name val="ＭＳ Ｐゴシック"/>
      <family val="3"/>
      <charset val="128"/>
      <scheme val="minor"/>
    </font>
    <font>
      <sz val="9"/>
      <color indexed="9"/>
      <name val="ＭＳ Ｐゴシック"/>
      <family val="3"/>
      <charset val="128"/>
    </font>
    <font>
      <b/>
      <sz val="18"/>
      <color indexed="56"/>
      <name val="ＭＳ Ｐゴシック"/>
      <family val="3"/>
      <charset val="128"/>
    </font>
    <font>
      <b/>
      <sz val="9"/>
      <color indexed="9"/>
      <name val="ＭＳ Ｐゴシック"/>
      <family val="3"/>
      <charset val="128"/>
    </font>
    <font>
      <sz val="9"/>
      <color indexed="60"/>
      <name val="ＭＳ Ｐゴシック"/>
      <family val="3"/>
      <charset val="128"/>
    </font>
    <font>
      <sz val="9"/>
      <color indexed="52"/>
      <name val="ＭＳ Ｐゴシック"/>
      <family val="3"/>
      <charset val="128"/>
    </font>
    <font>
      <sz val="9"/>
      <color indexed="20"/>
      <name val="ＭＳ Ｐゴシック"/>
      <family val="3"/>
      <charset val="128"/>
    </font>
    <font>
      <b/>
      <sz val="9"/>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9"/>
      <color indexed="8"/>
      <name val="ＭＳ Ｐゴシック"/>
      <family val="3"/>
      <charset val="128"/>
    </font>
    <font>
      <b/>
      <sz val="9"/>
      <color indexed="63"/>
      <name val="ＭＳ Ｐゴシック"/>
      <family val="3"/>
      <charset val="128"/>
    </font>
    <font>
      <i/>
      <sz val="9"/>
      <color indexed="23"/>
      <name val="ＭＳ Ｐゴシック"/>
      <family val="3"/>
      <charset val="128"/>
    </font>
    <font>
      <sz val="9"/>
      <color indexed="62"/>
      <name val="ＭＳ Ｐゴシック"/>
      <family val="3"/>
      <charset val="128"/>
    </font>
    <font>
      <sz val="9"/>
      <color indexed="17"/>
      <name val="ＭＳ Ｐゴシック"/>
      <family val="3"/>
      <charset val="128"/>
    </font>
    <font>
      <sz val="10"/>
      <color indexed="8"/>
      <name val="ＭＳ Ｐゴシック"/>
      <family val="3"/>
      <charset val="128"/>
    </font>
    <font>
      <sz val="9"/>
      <color indexed="81"/>
      <name val="MS P ゴシック"/>
      <charset val="128"/>
    </font>
    <font>
      <sz val="9"/>
      <color theme="1"/>
      <name val="Osaka"/>
      <family val="3"/>
      <charset val="128"/>
    </font>
    <font>
      <sz val="12"/>
      <color theme="1"/>
      <name val="HGMaruGothicMPRO"/>
      <family val="2"/>
    </font>
    <font>
      <sz val="11"/>
      <color theme="1"/>
      <name val="ＭＳ Ｐゴシック"/>
      <family val="3"/>
      <charset val="128"/>
    </font>
    <font>
      <sz val="12"/>
      <color theme="1"/>
      <name val="HGMaruGothicMPRO"/>
      <family val="3"/>
    </font>
    <font>
      <sz val="9"/>
      <color theme="1"/>
      <name val="Meiryo UI"/>
      <family val="3"/>
      <charset val="128"/>
    </font>
    <font>
      <b/>
      <sz val="12"/>
      <color theme="1"/>
      <name val="Meiryo UI"/>
      <family val="3"/>
      <charset val="128"/>
    </font>
    <font>
      <sz val="10"/>
      <color theme="1"/>
      <name val="Meiryo UI"/>
      <family val="3"/>
      <charset val="128"/>
    </font>
    <font>
      <sz val="9"/>
      <color rgb="FF00B0F0"/>
      <name val="Meiryo UI"/>
      <family val="3"/>
      <charset val="128"/>
    </font>
    <font>
      <sz val="12"/>
      <color theme="1"/>
      <name val="Meiryo UI"/>
      <family val="3"/>
      <charset val="128"/>
    </font>
    <font>
      <sz val="12"/>
      <color theme="1"/>
      <name val="Meiryo UI"/>
      <family val="3"/>
      <charset val="128"/>
    </font>
    <font>
      <u/>
      <sz val="11"/>
      <color theme="10"/>
      <name val="ＭＳ Ｐゴシック"/>
      <family val="3"/>
      <charset val="128"/>
      <scheme val="minor"/>
    </font>
    <font>
      <u/>
      <sz val="11"/>
      <color theme="1"/>
      <name val="ＭＳ Ｐゴシック"/>
      <family val="3"/>
      <charset val="128"/>
      <scheme val="minor"/>
    </font>
    <font>
      <sz val="10"/>
      <color theme="1"/>
      <name val="ＭＳ 明朝"/>
      <family val="1"/>
      <charset val="128"/>
    </font>
    <font>
      <sz val="11"/>
      <color theme="1"/>
      <name val="Meiryo UI"/>
      <family val="3"/>
      <charset val="128"/>
    </font>
    <font>
      <b/>
      <sz val="14"/>
      <color theme="1"/>
      <name val="Meiryo UI"/>
      <family val="3"/>
      <charset val="128"/>
    </font>
    <font>
      <u/>
      <sz val="11"/>
      <color theme="10"/>
      <name val="ＭＳ Ｐゴシック"/>
      <family val="3"/>
      <charset val="128"/>
      <scheme val="minor"/>
    </font>
    <font>
      <b/>
      <sz val="10"/>
      <color theme="1"/>
      <name val="Meiryo UI"/>
      <family val="3"/>
      <charset val="128"/>
    </font>
    <font>
      <sz val="8"/>
      <color theme="1"/>
      <name val="Yu Gothic UI"/>
      <family val="3"/>
      <charset val="128"/>
    </font>
    <font>
      <sz val="10"/>
      <color rgb="FF00B0F0"/>
      <name val="Meiryo UI"/>
      <family val="3"/>
      <charset val="128"/>
    </font>
    <font>
      <sz val="8"/>
      <color rgb="FFFF0000"/>
      <name val="Meiryo UI"/>
      <family val="3"/>
      <charset val="128"/>
    </font>
    <font>
      <sz val="10"/>
      <color rgb="FF7030A0"/>
      <name val="Meiryo UI"/>
      <family val="3"/>
      <charset val="128"/>
    </font>
    <font>
      <sz val="10"/>
      <color rgb="FF0070C0"/>
      <name val="Meiryo UI"/>
      <family val="3"/>
      <charset val="128"/>
    </font>
    <font>
      <sz val="10"/>
      <color theme="9" tint="-0.249977111117893"/>
      <name val="Meiryo UI"/>
      <family val="3"/>
      <charset val="128"/>
    </font>
    <font>
      <sz val="10"/>
      <color theme="9"/>
      <name val="Meiryo UI"/>
      <family val="3"/>
      <charset val="128"/>
    </font>
    <font>
      <sz val="10"/>
      <color rgb="FF00B050"/>
      <name val="Meiryo UI"/>
      <family val="3"/>
      <charset val="128"/>
    </font>
    <font>
      <sz val="12"/>
      <color theme="1"/>
      <name val="ＭＳ 明朝"/>
      <family val="1"/>
      <charset val="128"/>
    </font>
    <font>
      <sz val="10"/>
      <color rgb="FF000000"/>
      <name val="ＭＳ 明朝"/>
      <family val="1"/>
      <charset val="128"/>
    </font>
    <font>
      <sz val="9"/>
      <color theme="1"/>
      <name val="Osaka"/>
      <charset val="128"/>
    </font>
    <font>
      <sz val="11"/>
      <color theme="1"/>
      <name val="Meiryo UI"/>
      <family val="3"/>
      <charset val="128"/>
    </font>
    <font>
      <sz val="11"/>
      <color rgb="FFFF0000"/>
      <name val="Meiryo UI"/>
      <family val="3"/>
      <charset val="128"/>
    </font>
    <font>
      <sz val="20"/>
      <color theme="1"/>
      <name val="Meiryo UI"/>
      <family val="3"/>
      <charset val="128"/>
    </font>
    <font>
      <sz val="9"/>
      <color theme="1"/>
      <name val="Meiryo UI"/>
      <family val="3"/>
      <charset val="128"/>
    </font>
    <font>
      <b/>
      <sz val="11"/>
      <color theme="0"/>
      <name val="Meiryo UI"/>
      <family val="3"/>
      <charset val="128"/>
    </font>
    <font>
      <sz val="10"/>
      <color theme="1"/>
      <name val="Meiryo UI"/>
      <family val="3"/>
      <charset val="128"/>
    </font>
    <font>
      <sz val="10"/>
      <color rgb="FFFF0000"/>
      <name val="Meiryo UI"/>
      <family val="3"/>
      <charset val="128"/>
    </font>
    <font>
      <sz val="6"/>
      <color theme="1"/>
      <name val="Meiryo UI"/>
      <family val="3"/>
      <charset val="128"/>
    </font>
    <font>
      <sz val="8"/>
      <color theme="1"/>
      <name val="Meiryo UI"/>
      <family val="3"/>
      <charset val="128"/>
    </font>
    <font>
      <sz val="8"/>
      <color rgb="FFFF0000"/>
      <name val="Meiryo UI"/>
      <family val="3"/>
      <charset val="128"/>
    </font>
    <font>
      <sz val="9"/>
      <color rgb="FFFF0000"/>
      <name val="Meiryo UI"/>
      <family val="3"/>
      <charset val="128"/>
    </font>
    <font>
      <sz val="10"/>
      <color rgb="FF00B0F0"/>
      <name val="Meiryo UI"/>
      <family val="3"/>
      <charset val="128"/>
    </font>
    <font>
      <sz val="11"/>
      <color theme="1"/>
      <name val="ＭＳ Ｐゴシック"/>
      <family val="3"/>
      <charset val="128"/>
      <scheme val="minor"/>
    </font>
    <font>
      <sz val="16"/>
      <color theme="1"/>
      <name val="Meiryo UI"/>
      <family val="3"/>
      <charset val="128"/>
    </font>
    <font>
      <sz val="26"/>
      <color theme="1"/>
      <name val="Meiryo UI"/>
      <family val="3"/>
      <charset val="128"/>
    </font>
    <font>
      <sz val="20"/>
      <color theme="1"/>
      <name val="Meiryo UI"/>
      <family val="3"/>
      <charset val="128"/>
    </font>
    <font>
      <sz val="13"/>
      <color theme="1"/>
      <name val="Meiryo UI"/>
      <family val="3"/>
      <charset val="128"/>
    </font>
    <font>
      <sz val="7"/>
      <color theme="1"/>
      <name val="Meiryo UI"/>
      <family val="3"/>
      <charset val="128"/>
    </font>
    <font>
      <b/>
      <sz val="11"/>
      <color theme="0"/>
      <name val="Meiryo UI"/>
      <family val="3"/>
      <charset val="128"/>
    </font>
    <font>
      <sz val="10"/>
      <color theme="0"/>
      <name val="Meiryo UI"/>
      <family val="3"/>
      <charset val="128"/>
    </font>
    <font>
      <sz val="14"/>
      <color theme="1"/>
      <name val="ＭＳ 明朝"/>
      <family val="1"/>
      <charset val="128"/>
    </font>
    <font>
      <sz val="6"/>
      <color theme="1"/>
      <name val="Meiryo UI"/>
      <family val="3"/>
      <charset val="128"/>
    </font>
    <font>
      <sz val="9"/>
      <color rgb="FFFF0000"/>
      <name val="Meiryo UI"/>
      <family val="3"/>
      <charset val="128"/>
    </font>
    <font>
      <b/>
      <sz val="9"/>
      <color indexed="81"/>
      <name val="MS P ゴシック"/>
      <charset val="128"/>
    </font>
    <font>
      <b/>
      <sz val="18"/>
      <color theme="1"/>
      <name val="ＭＳ Ｐ明朝"/>
      <family val="1"/>
      <charset val="128"/>
    </font>
    <font>
      <sz val="9.5"/>
      <color theme="1"/>
      <name val="ＭＳ 明朝"/>
      <family val="1"/>
      <charset val="128"/>
    </font>
    <font>
      <vertAlign val="superscript"/>
      <sz val="10"/>
      <color theme="1"/>
      <name val="ＭＳ Ｐ明朝"/>
      <family val="1"/>
      <charset val="128"/>
    </font>
    <font>
      <sz val="10"/>
      <color indexed="10"/>
      <name val="HG丸ｺﾞｼｯｸM-PRO"/>
      <family val="3"/>
      <charset val="128"/>
    </font>
    <font>
      <sz val="9"/>
      <color indexed="10"/>
      <name val="HG丸ｺﾞｼｯｸM-PRO"/>
      <family val="3"/>
      <charset val="128"/>
    </font>
    <font>
      <sz val="11"/>
      <color theme="1"/>
      <name val="ＭＳ 明朝"/>
      <family val="1"/>
      <charset val="128"/>
    </font>
    <font>
      <sz val="10.5"/>
      <color theme="1"/>
      <name val="ＭＳ 明朝"/>
      <family val="1"/>
      <charset val="128"/>
    </font>
    <font>
      <sz val="10"/>
      <color rgb="FFFF0000"/>
      <name val="ＭＳ 明朝"/>
      <family val="1"/>
      <charset val="128"/>
    </font>
    <font>
      <b/>
      <sz val="10"/>
      <color theme="1"/>
      <name val="ＭＳ 明朝"/>
      <family val="1"/>
      <charset val="128"/>
    </font>
    <font>
      <b/>
      <sz val="10.5"/>
      <color theme="1"/>
      <name val="ＭＳ Ｐ明朝"/>
      <family val="1"/>
      <charset val="128"/>
    </font>
    <font>
      <sz val="10.5"/>
      <color theme="1"/>
      <name val="ＭＳ Ｐ明朝"/>
      <family val="1"/>
      <charset val="128"/>
    </font>
    <font>
      <sz val="14"/>
      <color theme="1"/>
      <name val="ＭＳ 明朝"/>
      <family val="1"/>
      <charset val="128"/>
    </font>
    <font>
      <sz val="8"/>
      <color theme="1"/>
      <name val="Meiryo UI"/>
      <family val="3"/>
      <charset val="128"/>
    </font>
    <font>
      <sz val="9"/>
      <color indexed="8"/>
      <name val="Meiryo UI"/>
      <family val="3"/>
      <charset val="128"/>
    </font>
    <font>
      <b/>
      <sz val="12"/>
      <color theme="1"/>
      <name val="ＭＳ 明朝"/>
      <family val="1"/>
      <charset val="128"/>
    </font>
    <font>
      <u/>
      <sz val="11"/>
      <color theme="1"/>
      <name val="ＭＳ 明朝"/>
      <family val="1"/>
      <charset val="128"/>
    </font>
    <font>
      <sz val="16"/>
      <color theme="1"/>
      <name val="Meiryo UI"/>
      <family val="3"/>
      <charset val="128"/>
    </font>
    <font>
      <b/>
      <sz val="11"/>
      <color theme="1"/>
      <name val="Meiryo UI"/>
      <family val="3"/>
      <charset val="128"/>
    </font>
    <font>
      <sz val="11"/>
      <color rgb="FFFF0000"/>
      <name val="Meiryo UI"/>
      <family val="3"/>
      <charset val="128"/>
    </font>
    <font>
      <sz val="10"/>
      <color rgb="FFFF0000"/>
      <name val="Meiryo UI"/>
      <family val="3"/>
      <charset val="128"/>
    </font>
    <font>
      <u/>
      <sz val="12"/>
      <color theme="1"/>
      <name val="ＭＳ Ｐゴシック"/>
      <family val="3"/>
      <charset val="128"/>
      <scheme val="minor"/>
    </font>
    <font>
      <sz val="12"/>
      <color indexed="10"/>
      <name val="Meiryo UI"/>
      <family val="3"/>
      <charset val="128"/>
    </font>
    <font>
      <sz val="11"/>
      <color indexed="10"/>
      <name val="Meiryo UI"/>
      <family val="3"/>
      <charset val="128"/>
    </font>
    <font>
      <b/>
      <u/>
      <sz val="10"/>
      <color theme="1"/>
      <name val="Meiryo UI"/>
      <family val="3"/>
      <charset val="128"/>
    </font>
    <font>
      <sz val="10"/>
      <color indexed="10"/>
      <name val="Meiryo UI"/>
      <family val="3"/>
      <charset val="128"/>
    </font>
    <font>
      <vertAlign val="superscript"/>
      <sz val="11"/>
      <color indexed="10"/>
      <name val="Meiryo UI"/>
      <family val="3"/>
      <charset val="128"/>
    </font>
    <font>
      <vertAlign val="superscript"/>
      <sz val="10"/>
      <color indexed="10"/>
      <name val="Meiryo UI"/>
      <family val="3"/>
      <charset val="128"/>
    </font>
    <font>
      <sz val="8"/>
      <color theme="1"/>
      <name val="ＭＳ 明朝"/>
      <family val="1"/>
      <charset val="128"/>
    </font>
    <font>
      <sz val="11"/>
      <color theme="1"/>
      <name val="HGMaruGothicMPRO"/>
    </font>
    <font>
      <sz val="9"/>
      <color theme="1"/>
      <name val="ＭＳ 明朝"/>
      <family val="1"/>
      <charset val="128"/>
    </font>
    <font>
      <u/>
      <sz val="10"/>
      <color theme="1"/>
      <name val="ＭＳ 明朝"/>
      <family val="1"/>
      <charset val="128"/>
    </font>
    <font>
      <u/>
      <sz val="11"/>
      <color theme="10"/>
      <name val="ＭＳ Ｐゴシック"/>
      <family val="3"/>
      <charset val="128"/>
      <scheme val="minor"/>
    </font>
    <font>
      <u/>
      <sz val="11"/>
      <color theme="1"/>
      <name val="ＭＳ Ｐゴシック"/>
      <family val="3"/>
      <charset val="128"/>
      <scheme val="minor"/>
    </font>
    <font>
      <u/>
      <sz val="11"/>
      <color indexed="8"/>
      <name val="ＭＳ 明朝"/>
      <family val="1"/>
      <charset val="128"/>
    </font>
    <font>
      <sz val="9"/>
      <color indexed="81"/>
      <name val="MS P ゴシック"/>
      <family val="3"/>
      <charset val="128"/>
    </font>
    <font>
      <b/>
      <sz val="9"/>
      <color indexed="81"/>
      <name val="MS P ゴシック"/>
      <family val="3"/>
      <charset val="128"/>
    </font>
    <font>
      <sz val="10"/>
      <color rgb="FFFF0000"/>
      <name val="ＭＳ 明朝"/>
      <family val="1"/>
      <charset val="128"/>
    </font>
    <font>
      <sz val="9"/>
      <color rgb="FFFF0000"/>
      <name val="ＭＳ 明朝"/>
      <family val="1"/>
      <charset val="128"/>
    </font>
    <font>
      <b/>
      <sz val="11"/>
      <color theme="1"/>
      <name val="ＭＳ 明朝"/>
      <family val="1"/>
      <charset val="128"/>
    </font>
    <font>
      <b/>
      <sz val="12"/>
      <color theme="1"/>
      <name val="Meiryo UI"/>
      <family val="3"/>
      <charset val="128"/>
    </font>
    <font>
      <strike/>
      <sz val="12"/>
      <color theme="1"/>
      <name val="Meiryo UI"/>
      <family val="3"/>
      <charset val="128"/>
    </font>
    <font>
      <sz val="16"/>
      <color theme="1"/>
      <name val="UD デジタル 教科書体 N-R"/>
      <charset val="128"/>
    </font>
    <font>
      <sz val="11"/>
      <color theme="1"/>
      <name val="UD デジタル 教科書体 N-R"/>
      <charset val="128"/>
    </font>
    <font>
      <sz val="14"/>
      <color theme="1"/>
      <name val="UD デジタル 教科書体 N-R"/>
      <charset val="128"/>
    </font>
    <font>
      <sz val="14"/>
      <color theme="1"/>
      <name val="BIZ UDPゴシック"/>
      <family val="3"/>
      <charset val="128"/>
    </font>
    <font>
      <sz val="14"/>
      <color indexed="10"/>
      <name val="BIZ UDPゴシック"/>
      <family val="3"/>
      <charset val="128"/>
    </font>
    <font>
      <sz val="14"/>
      <color indexed="8"/>
      <name val="BIZ UDPゴシック"/>
      <family val="3"/>
      <charset val="128"/>
    </font>
    <font>
      <sz val="11"/>
      <color rgb="FFFF0000"/>
      <name val="BIZ UDPゴシック"/>
      <family val="3"/>
      <charset val="128"/>
    </font>
    <font>
      <sz val="11"/>
      <color theme="1"/>
      <name val="BIZ UDPゴシック"/>
      <family val="3"/>
      <charset val="128"/>
    </font>
    <font>
      <sz val="20"/>
      <color rgb="FFFF0000"/>
      <name val="BIZ UDPゴシック"/>
      <family val="3"/>
      <charset val="128"/>
    </font>
    <font>
      <sz val="9"/>
      <color theme="1"/>
      <name val="UD デジタル 教科書体 N-R"/>
      <charset val="128"/>
    </font>
    <font>
      <sz val="10"/>
      <color rgb="FFFF0000"/>
      <name val="BIZ UDPゴシック"/>
      <family val="3"/>
      <charset val="128"/>
    </font>
    <font>
      <sz val="10"/>
      <color theme="1"/>
      <name val="BIZ UDPゴシック"/>
      <family val="3"/>
      <charset val="128"/>
    </font>
    <font>
      <b/>
      <sz val="10"/>
      <color theme="1"/>
      <name val="Meiryo UI"/>
      <family val="3"/>
      <charset val="128"/>
    </font>
    <font>
      <b/>
      <sz val="11"/>
      <color theme="1"/>
      <name val="Meiryo UI"/>
      <family val="3"/>
      <charset val="128"/>
    </font>
    <font>
      <u/>
      <sz val="11"/>
      <color indexed="8"/>
      <name val="Meiryo UI"/>
      <family val="3"/>
      <charset val="128"/>
    </font>
    <font>
      <sz val="8"/>
      <color indexed="8"/>
      <name val="Meiryo UI"/>
      <family val="3"/>
      <charset val="128"/>
    </font>
    <font>
      <sz val="16"/>
      <color indexed="8"/>
      <name val="Meiryo UI"/>
      <family val="3"/>
      <charset val="128"/>
    </font>
    <font>
      <sz val="36"/>
      <color rgb="FFFF0000"/>
      <name val="BIZ UDPゴシック"/>
      <family val="3"/>
      <charset val="128"/>
    </font>
    <font>
      <sz val="13"/>
      <color theme="1"/>
      <name val="Meiryo UI"/>
      <family val="3"/>
      <charset val="128"/>
    </font>
    <font>
      <b/>
      <u/>
      <sz val="10"/>
      <color theme="1"/>
      <name val="Meiryo UI"/>
      <family val="3"/>
      <charset val="128"/>
    </font>
    <font>
      <sz val="26"/>
      <color theme="1"/>
      <name val="Meiryo UI"/>
      <family val="3"/>
      <charset val="128"/>
    </font>
    <font>
      <sz val="11"/>
      <color theme="1"/>
      <name val="HGMaruGothicMPRO"/>
      <family val="3"/>
    </font>
    <font>
      <sz val="10"/>
      <color theme="1"/>
      <name val="HGMaruGothicMPRO"/>
      <family val="3"/>
    </font>
    <font>
      <sz val="14"/>
      <color theme="1"/>
      <name val="HGMaruGothicMPRO"/>
      <family val="3"/>
    </font>
    <font>
      <b/>
      <sz val="9"/>
      <color theme="1"/>
      <name val="Osaka"/>
      <family val="3"/>
      <charset val="128"/>
    </font>
    <font>
      <strike/>
      <sz val="8"/>
      <color theme="1"/>
      <name val="ＭＳ Ｐ明朝"/>
      <family val="1"/>
      <charset val="128"/>
    </font>
    <font>
      <b/>
      <sz val="11"/>
      <color theme="1"/>
      <name val="ＭＳ Ｐゴシック"/>
      <family val="3"/>
      <charset val="128"/>
    </font>
    <font>
      <sz val="11"/>
      <color theme="1"/>
      <name val="ＭＳ Ｐ明朝"/>
      <family val="1"/>
      <charset val="128"/>
    </font>
    <font>
      <sz val="10.5"/>
      <color theme="1"/>
      <name val="Century"/>
      <family val="1"/>
    </font>
    <font>
      <sz val="12"/>
      <color indexed="81"/>
      <name val="ＭＳ Ｐゴシック"/>
      <family val="3"/>
      <charset val="128"/>
      <scheme val="minor"/>
    </font>
    <font>
      <sz val="10.5"/>
      <color theme="1"/>
      <name val="游ゴシック"/>
      <family val="3"/>
      <charset val="128"/>
    </font>
    <font>
      <sz val="11"/>
      <color theme="1"/>
      <name val="ＭＳ Ｐゴシック"/>
      <family val="3"/>
      <charset val="128"/>
    </font>
    <font>
      <sz val="6"/>
      <name val="ＭＳ Ｐゴシック"/>
      <family val="3"/>
      <charset val="128"/>
    </font>
    <font>
      <sz val="10"/>
      <color rgb="FFFF0000"/>
      <name val="ＭＳ Ｐ明朝"/>
      <family val="1"/>
      <charset val="128"/>
    </font>
    <font>
      <sz val="10"/>
      <name val="ＭＳ Ｐ明朝"/>
      <family val="1"/>
      <charset val="128"/>
    </font>
    <font>
      <sz val="9"/>
      <color rgb="FFFF0000"/>
      <name val="ＭＳ Ｐ明朝"/>
      <family val="1"/>
      <charset val="128"/>
    </font>
    <font>
      <sz val="9"/>
      <name val="ＭＳ Ｐ明朝"/>
      <family val="1"/>
      <charset val="128"/>
    </font>
    <font>
      <sz val="8"/>
      <name val="ＭＳ Ｐ明朝"/>
      <family val="1"/>
      <charset val="128"/>
    </font>
    <font>
      <strike/>
      <sz val="8"/>
      <name val="ＭＳ Ｐ明朝"/>
      <family val="1"/>
      <charset val="128"/>
    </font>
    <font>
      <sz val="11"/>
      <color theme="1"/>
      <name val="ＭＳ Ｐゴシック"/>
      <family val="2"/>
      <scheme val="minor"/>
    </font>
    <font>
      <sz val="9"/>
      <color rgb="FF00B0F0"/>
      <name val="ＭＳ Ｐ明朝"/>
      <family val="1"/>
      <charset val="128"/>
    </font>
    <font>
      <sz val="11"/>
      <color rgb="FF00B0F0"/>
      <name val="ＭＳ Ｐゴシック"/>
      <family val="3"/>
      <charset val="128"/>
      <scheme val="minor"/>
    </font>
    <font>
      <b/>
      <sz val="18"/>
      <name val="ＭＳ Ｐ明朝"/>
      <family val="1"/>
      <charset val="128"/>
    </font>
    <font>
      <sz val="6"/>
      <name val="ＭＳ Ｐゴシック"/>
      <family val="3"/>
      <charset val="128"/>
      <scheme val="minor"/>
    </font>
    <font>
      <b/>
      <sz val="10"/>
      <name val="ＭＳ Ｐ明朝"/>
      <family val="1"/>
      <charset val="128"/>
    </font>
    <font>
      <sz val="10"/>
      <name val="ＭＳ Ｐゴシック"/>
      <family val="3"/>
      <charset val="128"/>
    </font>
    <font>
      <sz val="9"/>
      <name val="ＭＳ Ｐゴシック"/>
      <family val="3"/>
      <charset val="128"/>
    </font>
    <font>
      <sz val="12"/>
      <color rgb="FF00B0F0"/>
      <name val="ＭＳ Ｐゴシック"/>
      <family val="3"/>
      <charset val="128"/>
      <scheme val="minor"/>
    </font>
    <font>
      <b/>
      <sz val="12"/>
      <color rgb="FFFF0000"/>
      <name val="ＭＳ Ｐゴシック"/>
      <family val="3"/>
      <charset val="128"/>
    </font>
    <font>
      <sz val="10"/>
      <color rgb="FF00B0F0"/>
      <name val="ＭＳ Ｐゴシック"/>
      <family val="3"/>
      <charset val="128"/>
    </font>
    <font>
      <sz val="9.5"/>
      <name val="ＭＳ Ｐ明朝"/>
      <family val="1"/>
      <charset val="128"/>
    </font>
    <font>
      <vertAlign val="superscript"/>
      <sz val="10"/>
      <color rgb="FF00B050"/>
      <name val="ＭＳ Ｐ明朝"/>
      <family val="1"/>
      <charset val="128"/>
    </font>
    <font>
      <sz val="10"/>
      <color rgb="FF00B050"/>
      <name val="ＭＳ Ｐ明朝"/>
      <family val="1"/>
      <charset val="128"/>
    </font>
    <font>
      <sz val="11"/>
      <name val="ＭＳ Ｐ明朝"/>
      <family val="1"/>
      <charset val="128"/>
    </font>
  </fonts>
  <fills count="5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2"/>
        <bgColor indexed="64"/>
      </patternFill>
    </fill>
    <fill>
      <patternFill patternType="solid">
        <fgColor indexed="44"/>
        <bgColor indexed="64"/>
      </patternFill>
    </fill>
    <fill>
      <patternFill patternType="solid">
        <fgColor indexed="52"/>
        <bgColor indexed="64"/>
      </patternFill>
    </fill>
    <fill>
      <patternFill patternType="solid">
        <fgColor indexed="50"/>
        <bgColor indexed="64"/>
      </patternFill>
    </fill>
    <fill>
      <patternFill patternType="solid">
        <fgColor indexed="29"/>
        <bgColor indexed="64"/>
      </patternFill>
    </fill>
    <fill>
      <patternFill patternType="solid">
        <fgColor rgb="FFCCFFCC"/>
        <bgColor indexed="64"/>
      </patternFill>
    </fill>
    <fill>
      <patternFill patternType="solid">
        <fgColor rgb="FFCCFFFF"/>
        <bgColor indexed="64"/>
      </patternFill>
    </fill>
    <fill>
      <patternFill patternType="solid">
        <fgColor rgb="FFFF99CC"/>
        <bgColor indexed="64"/>
      </patternFill>
    </fill>
    <fill>
      <patternFill patternType="solid">
        <fgColor rgb="FFFFFF99"/>
        <bgColor indexed="64"/>
      </patternFill>
    </fill>
    <fill>
      <patternFill patternType="solid">
        <fgColor rgb="FF00FF00"/>
        <bgColor indexed="64"/>
      </patternFill>
    </fill>
    <fill>
      <patternFill patternType="solid">
        <fgColor rgb="FF99CCFF"/>
        <bgColor indexed="64"/>
      </patternFill>
    </fill>
    <fill>
      <patternFill patternType="solid">
        <fgColor rgb="FFFFFF66"/>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0"/>
        <bgColor indexed="64"/>
      </patternFill>
    </fill>
    <fill>
      <patternFill patternType="solid">
        <fgColor theme="8" tint="0.79998168889431442"/>
        <bgColor indexed="64"/>
      </patternFill>
    </fill>
    <fill>
      <patternFill patternType="solid">
        <fgColor theme="0" tint="-0.49998474074526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rgb="FFFFFF00"/>
        <bgColor indexed="64"/>
      </patternFill>
    </fill>
    <fill>
      <patternFill patternType="solid">
        <fgColor rgb="FFFFCCFF"/>
        <bgColor indexed="64"/>
      </patternFill>
    </fill>
    <fill>
      <patternFill patternType="solid">
        <fgColor rgb="FFCCCCFF"/>
        <bgColor indexed="64"/>
      </patternFill>
    </fill>
    <fill>
      <patternFill patternType="solid">
        <fgColor rgb="FFFFFFCC"/>
        <bgColor indexed="64"/>
      </patternFill>
    </fill>
    <fill>
      <patternFill patternType="solid">
        <fgColor rgb="FFEAEAEA"/>
        <bgColor indexed="64"/>
      </patternFill>
    </fill>
    <fill>
      <patternFill patternType="solid">
        <fgColor theme="0" tint="-0.14999847407452621"/>
        <bgColor indexed="64"/>
      </patternFill>
    </fill>
    <fill>
      <patternFill patternType="solid">
        <fgColor rgb="FF00B0F0"/>
        <bgColor indexed="64"/>
      </patternFill>
    </fill>
    <fill>
      <patternFill patternType="solid">
        <fgColor theme="9" tint="0.79998168889431442"/>
        <bgColor indexed="64"/>
      </patternFill>
    </fill>
    <fill>
      <patternFill patternType="solid">
        <fgColor rgb="FF92D050"/>
        <bgColor indexed="64"/>
      </patternFill>
    </fill>
    <fill>
      <patternFill patternType="solid">
        <fgColor theme="0" tint="-4.9989318521683403E-2"/>
        <bgColor indexed="64"/>
      </patternFill>
    </fill>
    <fill>
      <patternFill patternType="solid">
        <fgColor theme="6" tint="0.59999389629810485"/>
        <bgColor indexed="64"/>
      </patternFill>
    </fill>
  </fills>
  <borders count="355">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style="hair">
        <color indexed="64"/>
      </top>
      <bottom/>
      <diagonal/>
    </border>
    <border>
      <left/>
      <right style="thin">
        <color indexed="64"/>
      </right>
      <top style="hair">
        <color indexed="64"/>
      </top>
      <bottom/>
      <diagonal/>
    </border>
    <border>
      <left style="hair">
        <color indexed="64"/>
      </left>
      <right style="thin">
        <color indexed="64"/>
      </right>
      <top style="hair">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bottom style="hair">
        <color indexed="64"/>
      </bottom>
      <diagonal/>
    </border>
    <border>
      <left style="thin">
        <color indexed="64"/>
      </left>
      <right style="hair">
        <color indexed="64"/>
      </right>
      <top/>
      <bottom style="thin">
        <color indexed="64"/>
      </bottom>
      <diagonal/>
    </border>
    <border>
      <left/>
      <right/>
      <top/>
      <bottom style="hair">
        <color auto="1"/>
      </bottom>
      <diagonal/>
    </border>
    <border>
      <left/>
      <right style="thin">
        <color indexed="64"/>
      </right>
      <top style="thin">
        <color indexed="64"/>
      </top>
      <bottom style="thin">
        <color indexed="64"/>
      </bottom>
      <diagonal/>
    </border>
    <border>
      <left style="thin">
        <color rgb="FF0000FF"/>
      </left>
      <right style="thin">
        <color rgb="FF0000FF"/>
      </right>
      <top style="thin">
        <color rgb="FF0000FF"/>
      </top>
      <bottom/>
      <diagonal/>
    </border>
    <border>
      <left style="thin">
        <color rgb="FF0000FF"/>
      </left>
      <right style="thin">
        <color rgb="FF0000FF"/>
      </right>
      <top/>
      <bottom/>
      <diagonal/>
    </border>
    <border>
      <left style="thin">
        <color rgb="FF0000FF"/>
      </left>
      <right style="thin">
        <color rgb="FF0000FF"/>
      </right>
      <top/>
      <bottom style="thin">
        <color rgb="FF0000FF"/>
      </bottom>
      <diagonal/>
    </border>
    <border>
      <left style="hair">
        <color auto="1"/>
      </left>
      <right style="hair">
        <color auto="1"/>
      </right>
      <top style="hair">
        <color auto="1"/>
      </top>
      <bottom style="hair">
        <color auto="1"/>
      </bottom>
      <diagonal/>
    </border>
    <border>
      <left style="thin">
        <color rgb="FF0000FF"/>
      </left>
      <right style="hair">
        <color auto="1"/>
      </right>
      <top style="hair">
        <color auto="1"/>
      </top>
      <bottom/>
      <diagonal/>
    </border>
    <border>
      <left style="thin">
        <color rgb="FF0000FF"/>
      </left>
      <right style="hair">
        <color auto="1"/>
      </right>
      <top/>
      <bottom/>
      <diagonal/>
    </border>
    <border>
      <left style="thin">
        <color rgb="FF0000FF"/>
      </left>
      <right style="hair">
        <color auto="1"/>
      </right>
      <top/>
      <bottom style="hair">
        <color auto="1"/>
      </bottom>
      <diagonal/>
    </border>
    <border>
      <left style="hair">
        <color auto="1"/>
      </left>
      <right style="hair">
        <color auto="1"/>
      </right>
      <top style="hair">
        <color auto="1"/>
      </top>
      <bottom style="thin">
        <color rgb="FF0000FF"/>
      </bottom>
      <diagonal/>
    </border>
    <border>
      <left/>
      <right style="thin">
        <color auto="1"/>
      </right>
      <top/>
      <bottom style="hair">
        <color indexed="64"/>
      </bottom>
      <diagonal/>
    </border>
    <border>
      <left style="hair">
        <color auto="1"/>
      </left>
      <right style="hair">
        <color auto="1"/>
      </right>
      <top style="hair">
        <color auto="1"/>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thin">
        <color indexed="64"/>
      </top>
      <bottom/>
      <diagonal/>
    </border>
    <border>
      <left style="hair">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right/>
      <top style="thin">
        <color indexed="64"/>
      </top>
      <bottom style="thin">
        <color indexed="64"/>
      </bottom>
      <diagonal/>
    </border>
    <border>
      <left style="thin">
        <color auto="1"/>
      </left>
      <right style="thin">
        <color auto="1"/>
      </right>
      <top/>
      <bottom style="thin">
        <color auto="1"/>
      </bottom>
      <diagonal/>
    </border>
    <border>
      <left/>
      <right/>
      <top/>
      <bottom style="thin">
        <color auto="1"/>
      </bottom>
      <diagonal/>
    </border>
    <border>
      <left/>
      <right/>
      <top style="hair">
        <color indexed="64"/>
      </top>
      <bottom style="hair">
        <color indexed="64"/>
      </bottom>
      <diagonal/>
    </border>
    <border>
      <left style="thin">
        <color rgb="FF00B0F0"/>
      </left>
      <right/>
      <top style="thick">
        <color rgb="FF00B0F0"/>
      </top>
      <bottom/>
      <diagonal/>
    </border>
    <border>
      <left style="thin">
        <color rgb="FF00B0F0"/>
      </left>
      <right/>
      <top/>
      <bottom/>
      <diagonal/>
    </border>
    <border>
      <left style="thin">
        <color rgb="FF00B0F0"/>
      </left>
      <right/>
      <top/>
      <bottom style="thin">
        <color rgb="FF00B0F0"/>
      </bottom>
      <diagonal/>
    </border>
    <border>
      <left style="thin">
        <color rgb="FF7030A0"/>
      </left>
      <right/>
      <top style="thick">
        <color rgb="FF7030A0"/>
      </top>
      <bottom/>
      <diagonal/>
    </border>
    <border>
      <left style="thin">
        <color rgb="FF7030A0"/>
      </left>
      <right/>
      <top/>
      <bottom/>
      <diagonal/>
    </border>
    <border>
      <left style="thin">
        <color rgb="FF7030A0"/>
      </left>
      <right/>
      <top style="thin">
        <color rgb="FF7030A0"/>
      </top>
      <bottom/>
      <diagonal/>
    </border>
    <border>
      <left style="thin">
        <color rgb="FF7030A0"/>
      </left>
      <right/>
      <top/>
      <bottom style="thin">
        <color rgb="FF7030A0"/>
      </bottom>
      <diagonal/>
    </border>
    <border>
      <left/>
      <right/>
      <top style="thick">
        <color theme="9"/>
      </top>
      <bottom/>
      <diagonal/>
    </border>
    <border>
      <left/>
      <right style="thick">
        <color theme="9"/>
      </right>
      <top style="thick">
        <color theme="9"/>
      </top>
      <bottom/>
      <diagonal/>
    </border>
    <border>
      <left/>
      <right style="thick">
        <color theme="9"/>
      </right>
      <top/>
      <bottom/>
      <diagonal/>
    </border>
    <border>
      <left style="thin">
        <color theme="9"/>
      </left>
      <right/>
      <top style="thick">
        <color theme="9"/>
      </top>
      <bottom/>
      <diagonal/>
    </border>
    <border>
      <left style="thin">
        <color theme="9"/>
      </left>
      <right/>
      <top/>
      <bottom/>
      <diagonal/>
    </border>
    <border>
      <left style="thin">
        <color theme="9"/>
      </left>
      <right/>
      <top style="thin">
        <color theme="9"/>
      </top>
      <bottom/>
      <diagonal/>
    </border>
    <border>
      <left style="thin">
        <color theme="9"/>
      </left>
      <right/>
      <top/>
      <bottom style="thin">
        <color theme="9"/>
      </bottom>
      <diagonal/>
    </border>
    <border>
      <left/>
      <right style="thin">
        <color theme="9"/>
      </right>
      <top style="thin">
        <color theme="9"/>
      </top>
      <bottom/>
      <diagonal/>
    </border>
    <border>
      <left style="thin">
        <color rgb="FF00B050"/>
      </left>
      <right/>
      <top style="thick">
        <color rgb="FF92D050"/>
      </top>
      <bottom/>
      <diagonal/>
    </border>
    <border>
      <left style="thin">
        <color rgb="FF00B050"/>
      </left>
      <right/>
      <top/>
      <bottom/>
      <diagonal/>
    </border>
    <border>
      <left style="thin">
        <color rgb="FF00B050"/>
      </left>
      <right/>
      <top style="thin">
        <color rgb="FF00B050"/>
      </top>
      <bottom/>
      <diagonal/>
    </border>
    <border>
      <left style="thin">
        <color rgb="FF00B050"/>
      </left>
      <right/>
      <top/>
      <bottom style="thin">
        <color rgb="FF00B050"/>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dotted">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top/>
      <bottom style="dotted">
        <color theme="1" tint="0.499984740745262"/>
      </bottom>
      <diagonal/>
    </border>
    <border>
      <left/>
      <right/>
      <top/>
      <bottom style="dotted">
        <color theme="1" tint="0.499984740745262"/>
      </bottom>
      <diagonal/>
    </border>
    <border>
      <left style="dotted">
        <color theme="1" tint="0.499984740745262"/>
      </left>
      <right/>
      <top/>
      <bottom style="dotted">
        <color theme="1" tint="0.499984740745262"/>
      </bottom>
      <diagonal/>
    </border>
    <border>
      <left/>
      <right style="thin">
        <color theme="1" tint="0.499984740745262"/>
      </right>
      <top/>
      <bottom style="dotted">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style="dotted">
        <color theme="1" tint="0.499984740745262"/>
      </top>
      <bottom style="dotted">
        <color theme="1" tint="0.499984740745262"/>
      </bottom>
      <diagonal/>
    </border>
    <border>
      <left/>
      <right/>
      <top style="dotted">
        <color theme="1" tint="0.499984740745262"/>
      </top>
      <bottom style="dotted">
        <color theme="1" tint="0.499984740745262"/>
      </bottom>
      <diagonal/>
    </border>
    <border>
      <left style="dotted">
        <color theme="1" tint="0.499984740745262"/>
      </left>
      <right/>
      <top style="dotted">
        <color theme="1" tint="0.499984740745262"/>
      </top>
      <bottom style="dotted">
        <color theme="1" tint="0.499984740745262"/>
      </bottom>
      <diagonal/>
    </border>
    <border>
      <left style="dotted">
        <color indexed="64"/>
      </left>
      <right/>
      <top style="dotted">
        <color theme="1" tint="0.499984740745262"/>
      </top>
      <bottom style="dotted">
        <color theme="1" tint="0.499984740745262"/>
      </bottom>
      <diagonal/>
    </border>
    <border>
      <left/>
      <right style="thin">
        <color theme="1" tint="0.499984740745262"/>
      </right>
      <top style="dotted">
        <color theme="1" tint="0.499984740745262"/>
      </top>
      <bottom style="dotted">
        <color theme="1" tint="0.499984740745262"/>
      </bottom>
      <diagonal/>
    </border>
    <border>
      <left style="thin">
        <color theme="1" tint="0.499984740745262"/>
      </left>
      <right style="thin">
        <color theme="1" tint="0.499984740745262"/>
      </right>
      <top/>
      <bottom/>
      <diagonal/>
    </border>
    <border>
      <left style="thin">
        <color theme="1" tint="0.499984740745262"/>
      </left>
      <right/>
      <top style="dotted">
        <color theme="1" tint="0.499984740745262"/>
      </top>
      <bottom/>
      <diagonal/>
    </border>
    <border>
      <left/>
      <right/>
      <top style="dotted">
        <color theme="1" tint="0.499984740745262"/>
      </top>
      <bottom/>
      <diagonal/>
    </border>
    <border>
      <left/>
      <right style="thin">
        <color theme="1" tint="0.499984740745262"/>
      </right>
      <top style="dotted">
        <color theme="1" tint="0.499984740745262"/>
      </top>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top/>
      <bottom style="thin">
        <color theme="1" tint="0.499984740745262"/>
      </bottom>
      <diagonal/>
    </border>
    <border>
      <left/>
      <right/>
      <top/>
      <bottom style="thin">
        <color theme="1" tint="0.499984740745262"/>
      </bottom>
      <diagonal/>
    </border>
    <border>
      <left/>
      <right style="thin">
        <color theme="1" tint="0.499984740745262"/>
      </right>
      <top/>
      <bottom style="thin">
        <color theme="1" tint="0.499984740745262"/>
      </bottom>
      <diagonal/>
    </border>
    <border>
      <left style="dotted">
        <color theme="1" tint="0.499984740745262"/>
      </left>
      <right/>
      <top style="dotted">
        <color theme="1" tint="0.499984740745262"/>
      </top>
      <bottom/>
      <diagonal/>
    </border>
    <border>
      <left style="dotted">
        <color theme="1" tint="0.499984740745262"/>
      </left>
      <right/>
      <top style="thin">
        <color theme="1" tint="0.499984740745262"/>
      </top>
      <bottom style="thin">
        <color theme="1" tint="0.499984740745262"/>
      </bottom>
      <diagonal/>
    </border>
    <border>
      <left style="thin">
        <color theme="1" tint="0.499984740745262"/>
      </left>
      <right/>
      <top style="thin">
        <color theme="1" tint="0.499984740745262"/>
      </top>
      <bottom style="dotted">
        <color theme="1" tint="0.499984740745262"/>
      </bottom>
      <diagonal/>
    </border>
    <border>
      <left/>
      <right/>
      <top style="thin">
        <color theme="1" tint="0.499984740745262"/>
      </top>
      <bottom style="dotted">
        <color theme="1" tint="0.499984740745262"/>
      </bottom>
      <diagonal/>
    </border>
    <border>
      <left/>
      <right style="thin">
        <color theme="1" tint="0.499984740745262"/>
      </right>
      <top style="thin">
        <color theme="1" tint="0.499984740745262"/>
      </top>
      <bottom style="dotted">
        <color theme="1" tint="0.499984740745262"/>
      </bottom>
      <diagonal/>
    </border>
    <border>
      <left style="thin">
        <color theme="1" tint="0.499984740745262"/>
      </left>
      <right/>
      <top style="dotted">
        <color theme="1" tint="0.499984740745262"/>
      </top>
      <bottom style="thin">
        <color theme="1" tint="0.499984740745262"/>
      </bottom>
      <diagonal/>
    </border>
    <border>
      <left/>
      <right/>
      <top style="dotted">
        <color theme="1" tint="0.499984740745262"/>
      </top>
      <bottom style="thin">
        <color theme="1" tint="0.499984740745262"/>
      </bottom>
      <diagonal/>
    </border>
    <border>
      <left/>
      <right style="thin">
        <color theme="1" tint="0.499984740745262"/>
      </right>
      <top style="dotted">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dotted">
        <color theme="1" tint="0.499984740745262"/>
      </bottom>
      <diagonal/>
    </border>
    <border>
      <left style="thin">
        <color theme="1" tint="0.499984740745262"/>
      </left>
      <right style="dotted">
        <color theme="1" tint="0.499984740745262"/>
      </right>
      <top style="dotted">
        <color theme="1" tint="0.499984740745262"/>
      </top>
      <bottom style="thin">
        <color theme="1" tint="0.499984740745262"/>
      </bottom>
      <diagonal/>
    </border>
    <border>
      <left style="dotted">
        <color theme="1" tint="0.499984740745262"/>
      </left>
      <right/>
      <top style="dotted">
        <color theme="1" tint="0.499984740745262"/>
      </top>
      <bottom style="thin">
        <color theme="1" tint="0.499984740745262"/>
      </bottom>
      <diagonal/>
    </border>
    <border>
      <left style="dotted">
        <color theme="1" tint="0.499984740745262"/>
      </left>
      <right/>
      <top style="thin">
        <color theme="1" tint="0.499984740745262"/>
      </top>
      <bottom/>
      <diagonal/>
    </border>
    <border>
      <left style="dotted">
        <color theme="1" tint="0.499984740745262"/>
      </left>
      <right/>
      <top/>
      <bottom/>
      <diagonal/>
    </border>
    <border>
      <left style="thin">
        <color theme="1" tint="0.499984740745262"/>
      </left>
      <right style="thin">
        <color theme="1" tint="0.499984740745262"/>
      </right>
      <top style="dotted">
        <color theme="1" tint="0.499984740745262"/>
      </top>
      <bottom style="thin">
        <color theme="1" tint="0.499984740745262"/>
      </bottom>
      <diagonal/>
    </border>
    <border>
      <left style="dotted">
        <color indexed="64"/>
      </left>
      <right/>
      <top style="thin">
        <color theme="1" tint="0.499984740745262"/>
      </top>
      <bottom style="thin">
        <color theme="1" tint="0.499984740745262"/>
      </bottom>
      <diagonal/>
    </border>
    <border>
      <left style="thin">
        <color theme="1" tint="0.499984740745262"/>
      </left>
      <right style="thin">
        <color theme="1" tint="0.499984740745262"/>
      </right>
      <top/>
      <bottom style="dotted">
        <color theme="1" tint="0.499984740745262"/>
      </bottom>
      <diagonal/>
    </border>
    <border>
      <left style="thin">
        <color theme="1" tint="0.499984740745262"/>
      </left>
      <right style="thin">
        <color theme="1" tint="0.499984740745262"/>
      </right>
      <top style="dotted">
        <color theme="1" tint="0.499984740745262"/>
      </top>
      <bottom style="dotted">
        <color theme="1" tint="0.499984740745262"/>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style="dotted">
        <color indexed="64"/>
      </left>
      <right/>
      <top style="dotted">
        <color indexed="64"/>
      </top>
      <bottom style="thin">
        <color indexed="64"/>
      </bottom>
      <diagonal/>
    </border>
    <border>
      <left/>
      <right style="thin">
        <color indexed="64"/>
      </right>
      <top style="dotted">
        <color indexed="64"/>
      </top>
      <bottom style="thin">
        <color indexed="64"/>
      </bottom>
      <diagonal/>
    </border>
    <border>
      <left style="dotted">
        <color theme="1" tint="0.499984740745262"/>
      </left>
      <right/>
      <top style="thin">
        <color theme="1" tint="0.499984740745262"/>
      </top>
      <bottom style="dotted">
        <color theme="1" tint="0.499984740745262"/>
      </bottom>
      <diagonal/>
    </border>
    <border>
      <left/>
      <right/>
      <top style="thin">
        <color indexed="64"/>
      </top>
      <bottom/>
      <diagonal/>
    </border>
    <border>
      <left/>
      <right/>
      <top style="thin">
        <color indexed="64"/>
      </top>
      <bottom style="hair">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tted">
        <color indexed="64"/>
      </left>
      <right/>
      <top style="thin">
        <color indexed="64"/>
      </top>
      <bottom style="thin">
        <color indexed="64"/>
      </bottom>
      <diagonal/>
    </border>
    <border>
      <left style="thin">
        <color indexed="64"/>
      </left>
      <right style="thin">
        <color indexed="64"/>
      </right>
      <top/>
      <bottom/>
      <diagonal/>
    </border>
    <border>
      <left/>
      <right/>
      <top style="hair">
        <color indexed="64"/>
      </top>
      <bottom/>
      <diagonal/>
    </border>
    <border>
      <left style="double">
        <color indexed="64"/>
      </left>
      <right/>
      <top style="double">
        <color indexed="64"/>
      </top>
      <bottom/>
      <diagonal/>
    </border>
    <border>
      <left/>
      <right/>
      <top style="double">
        <color indexed="64"/>
      </top>
      <bottom/>
      <diagonal/>
    </border>
    <border>
      <left/>
      <right/>
      <top style="double">
        <color indexed="64"/>
      </top>
      <bottom style="thin">
        <color auto="1"/>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bottom/>
      <diagonal/>
    </border>
    <border>
      <left style="thin">
        <color rgb="FFFF0000"/>
      </left>
      <right style="thin">
        <color rgb="FFFF0000"/>
      </right>
      <top style="thin">
        <color rgb="FFFF0000"/>
      </top>
      <bottom style="thin">
        <color rgb="FFFF0000"/>
      </bottom>
      <diagonal/>
    </border>
    <border>
      <left/>
      <right style="dotted">
        <color indexed="64"/>
      </right>
      <top/>
      <bottom style="thin">
        <color indexed="64"/>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right style="thick">
        <color rgb="FFFF0000"/>
      </right>
      <top/>
      <bottom/>
      <diagonal/>
    </border>
    <border>
      <left style="thick">
        <color rgb="FFFF0000"/>
      </left>
      <right/>
      <top/>
      <bottom/>
      <diagonal/>
    </border>
    <border>
      <left style="dotted">
        <color indexed="64"/>
      </left>
      <right/>
      <top style="thin">
        <color indexed="64"/>
      </top>
      <bottom/>
      <diagonal/>
    </border>
    <border>
      <left style="dotted">
        <color indexed="64"/>
      </left>
      <right/>
      <top/>
      <bottom/>
      <diagonal/>
    </border>
    <border>
      <left style="dotted">
        <color indexed="64"/>
      </left>
      <right/>
      <top/>
      <bottom style="thin">
        <color indexed="64"/>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
      <left style="dotted">
        <color auto="1"/>
      </left>
      <right style="hair">
        <color auto="1"/>
      </right>
      <top style="dotted">
        <color auto="1"/>
      </top>
      <bottom style="dotted">
        <color auto="1"/>
      </bottom>
      <diagonal/>
    </border>
    <border>
      <left style="hair">
        <color auto="1"/>
      </left>
      <right style="hair">
        <color auto="1"/>
      </right>
      <top style="dotted">
        <color auto="1"/>
      </top>
      <bottom style="dotted">
        <color auto="1"/>
      </bottom>
      <diagonal/>
    </border>
    <border>
      <left style="hair">
        <color auto="1"/>
      </left>
      <right/>
      <top style="dotted">
        <color auto="1"/>
      </top>
      <bottom style="dotted">
        <color auto="1"/>
      </bottom>
      <diagonal/>
    </border>
    <border>
      <left/>
      <right style="dotted">
        <color auto="1"/>
      </right>
      <top style="dotted">
        <color auto="1"/>
      </top>
      <bottom style="dotted">
        <color auto="1"/>
      </bottom>
      <diagonal/>
    </border>
    <border>
      <left/>
      <right/>
      <top style="dotted">
        <color indexed="64"/>
      </top>
      <bottom style="dotted">
        <color indexed="64"/>
      </bottom>
      <diagonal/>
    </border>
    <border>
      <left style="dotted">
        <color auto="1"/>
      </left>
      <right/>
      <top style="dotted">
        <color auto="1"/>
      </top>
      <bottom style="dotted">
        <color auto="1"/>
      </bottom>
      <diagonal/>
    </border>
    <border>
      <left/>
      <right style="dotted">
        <color indexed="64"/>
      </right>
      <top style="dotted">
        <color indexed="64"/>
      </top>
      <bottom style="thin">
        <color indexed="64"/>
      </bottom>
      <diagonal/>
    </border>
    <border>
      <left/>
      <right style="dotted">
        <color indexed="64"/>
      </right>
      <top style="thin">
        <color indexed="64"/>
      </top>
      <bottom style="thin">
        <color indexed="64"/>
      </bottom>
      <diagonal/>
    </border>
    <border>
      <left/>
      <right style="double">
        <color auto="1"/>
      </right>
      <top style="thin">
        <color auto="1"/>
      </top>
      <bottom style="thin">
        <color auto="1"/>
      </bottom>
      <diagonal/>
    </border>
    <border>
      <left style="double">
        <color auto="1"/>
      </left>
      <right/>
      <top style="thin">
        <color auto="1"/>
      </top>
      <bottom style="thin">
        <color auto="1"/>
      </bottom>
      <diagonal/>
    </border>
    <border>
      <left/>
      <right style="double">
        <color auto="1"/>
      </right>
      <top style="thin">
        <color auto="1"/>
      </top>
      <bottom/>
      <diagonal/>
    </border>
    <border>
      <left style="double">
        <color auto="1"/>
      </left>
      <right/>
      <top style="thin">
        <color auto="1"/>
      </top>
      <bottom/>
      <diagonal/>
    </border>
    <border>
      <left/>
      <right style="double">
        <color auto="1"/>
      </right>
      <top/>
      <bottom style="thin">
        <color auto="1"/>
      </bottom>
      <diagonal/>
    </border>
    <border>
      <left style="double">
        <color auto="1"/>
      </left>
      <right/>
      <top/>
      <bottom style="thin">
        <color auto="1"/>
      </bottom>
      <diagonal/>
    </border>
    <border>
      <left style="thin">
        <color indexed="64"/>
      </left>
      <right style="hair">
        <color indexed="64"/>
      </right>
      <top/>
      <bottom/>
      <diagonal/>
    </border>
    <border>
      <left/>
      <right/>
      <top style="thin">
        <color rgb="FF00B050"/>
      </top>
      <bottom/>
      <diagonal/>
    </border>
    <border>
      <left/>
      <right style="thin">
        <color rgb="FF00B050"/>
      </right>
      <top style="thin">
        <color rgb="FF00B050"/>
      </top>
      <bottom/>
      <diagonal/>
    </border>
    <border>
      <left/>
      <right/>
      <top/>
      <bottom style="thin">
        <color rgb="FF00B050"/>
      </bottom>
      <diagonal/>
    </border>
    <border>
      <left/>
      <right style="thin">
        <color rgb="FF00B050"/>
      </right>
      <top/>
      <bottom style="thin">
        <color rgb="FF00B050"/>
      </bottom>
      <diagonal/>
    </border>
    <border>
      <left style="thick">
        <color rgb="FF92D050"/>
      </left>
      <right/>
      <top style="thick">
        <color rgb="FF92D050"/>
      </top>
      <bottom/>
      <diagonal/>
    </border>
    <border>
      <left/>
      <right/>
      <top style="thick">
        <color rgb="FF92D050"/>
      </top>
      <bottom/>
      <diagonal/>
    </border>
    <border>
      <left/>
      <right style="thick">
        <color rgb="FF92D050"/>
      </right>
      <top style="thick">
        <color rgb="FF92D050"/>
      </top>
      <bottom/>
      <diagonal/>
    </border>
    <border>
      <left style="thick">
        <color rgb="FF92D050"/>
      </left>
      <right/>
      <top/>
      <bottom/>
      <diagonal/>
    </border>
    <border>
      <left/>
      <right style="thick">
        <color rgb="FF92D050"/>
      </right>
      <top/>
      <bottom/>
      <diagonal/>
    </border>
    <border>
      <left style="thick">
        <color rgb="FF92D050"/>
      </left>
      <right/>
      <top/>
      <bottom style="thick">
        <color rgb="FF92D050"/>
      </bottom>
      <diagonal/>
    </border>
    <border>
      <left/>
      <right/>
      <top/>
      <bottom style="thick">
        <color rgb="FF92D050"/>
      </bottom>
      <diagonal/>
    </border>
    <border>
      <left/>
      <right style="thick">
        <color rgb="FF92D050"/>
      </right>
      <top/>
      <bottom style="thick">
        <color rgb="FF92D050"/>
      </bottom>
      <diagonal/>
    </border>
    <border>
      <left/>
      <right/>
      <top style="thin">
        <color theme="9"/>
      </top>
      <bottom/>
      <diagonal/>
    </border>
    <border>
      <left/>
      <right/>
      <top/>
      <bottom style="thin">
        <color theme="9"/>
      </bottom>
      <diagonal/>
    </border>
    <border>
      <left/>
      <right style="thin">
        <color theme="9"/>
      </right>
      <top/>
      <bottom style="thin">
        <color theme="9"/>
      </bottom>
      <diagonal/>
    </border>
    <border>
      <left style="thin">
        <color rgb="FF00B0F0"/>
      </left>
      <right/>
      <top style="thin">
        <color rgb="FF00B0F0"/>
      </top>
      <bottom/>
      <diagonal/>
    </border>
    <border>
      <left/>
      <right/>
      <top style="thin">
        <color rgb="FF00B0F0"/>
      </top>
      <bottom/>
      <diagonal/>
    </border>
    <border>
      <left/>
      <right style="thin">
        <color rgb="FF00B0F0"/>
      </right>
      <top style="thin">
        <color rgb="FF00B0F0"/>
      </top>
      <bottom/>
      <diagonal/>
    </border>
    <border>
      <left/>
      <right/>
      <top/>
      <bottom style="thin">
        <color rgb="FF00B0F0"/>
      </bottom>
      <diagonal/>
    </border>
    <border>
      <left/>
      <right style="thin">
        <color rgb="FF00B0F0"/>
      </right>
      <top/>
      <bottom style="thin">
        <color rgb="FF00B0F0"/>
      </bottom>
      <diagonal/>
    </border>
    <border>
      <left style="thick">
        <color theme="9"/>
      </left>
      <right/>
      <top style="thick">
        <color theme="9"/>
      </top>
      <bottom/>
      <diagonal/>
    </border>
    <border>
      <left style="thick">
        <color theme="9"/>
      </left>
      <right/>
      <top/>
      <bottom/>
      <diagonal/>
    </border>
    <border>
      <left style="thick">
        <color theme="9"/>
      </left>
      <right/>
      <top/>
      <bottom style="thick">
        <color theme="9"/>
      </bottom>
      <diagonal/>
    </border>
    <border>
      <left/>
      <right/>
      <top/>
      <bottom style="thick">
        <color theme="9"/>
      </bottom>
      <diagonal/>
    </border>
    <border>
      <left/>
      <right style="thick">
        <color theme="9"/>
      </right>
      <top/>
      <bottom style="thick">
        <color theme="9"/>
      </bottom>
      <diagonal/>
    </border>
    <border>
      <left/>
      <right/>
      <top style="dotted">
        <color indexed="64"/>
      </top>
      <bottom/>
      <diagonal/>
    </border>
    <border>
      <left/>
      <right/>
      <top/>
      <bottom style="dotted">
        <color indexed="64"/>
      </bottom>
      <diagonal/>
    </border>
    <border>
      <left/>
      <right style="thick">
        <color theme="9"/>
      </right>
      <top style="dotted">
        <color auto="1"/>
      </top>
      <bottom style="dotted">
        <color auto="1"/>
      </bottom>
      <diagonal/>
    </border>
    <border>
      <left style="thick">
        <color theme="9"/>
      </left>
      <right/>
      <top style="dotted">
        <color auto="1"/>
      </top>
      <bottom style="dotted">
        <color auto="1"/>
      </bottom>
      <diagonal/>
    </border>
    <border>
      <left style="thick">
        <color theme="9"/>
      </left>
      <right/>
      <top style="dotted">
        <color auto="1"/>
      </top>
      <bottom style="thick">
        <color theme="9"/>
      </bottom>
      <diagonal/>
    </border>
    <border>
      <left/>
      <right/>
      <top style="dotted">
        <color auto="1"/>
      </top>
      <bottom style="thick">
        <color theme="9"/>
      </bottom>
      <diagonal/>
    </border>
    <border>
      <left/>
      <right style="thick">
        <color theme="9"/>
      </right>
      <top style="dotted">
        <color auto="1"/>
      </top>
      <bottom style="thick">
        <color theme="9"/>
      </bottom>
      <diagonal/>
    </border>
    <border>
      <left style="thick">
        <color theme="9"/>
      </left>
      <right/>
      <top/>
      <bottom style="dotted">
        <color indexed="64"/>
      </bottom>
      <diagonal/>
    </border>
    <border>
      <left style="thin">
        <color rgb="FF0070C0"/>
      </left>
      <right/>
      <top style="thin">
        <color rgb="FF0070C0"/>
      </top>
      <bottom/>
      <diagonal/>
    </border>
    <border>
      <left/>
      <right/>
      <top style="thin">
        <color rgb="FF0070C0"/>
      </top>
      <bottom/>
      <diagonal/>
    </border>
    <border>
      <left/>
      <right style="thin">
        <color rgb="FF0070C0"/>
      </right>
      <top style="thin">
        <color rgb="FF0070C0"/>
      </top>
      <bottom/>
      <diagonal/>
    </border>
    <border>
      <left style="thin">
        <color rgb="FF0070C0"/>
      </left>
      <right/>
      <top/>
      <bottom style="thin">
        <color rgb="FF0070C0"/>
      </bottom>
      <diagonal/>
    </border>
    <border>
      <left/>
      <right/>
      <top/>
      <bottom style="thin">
        <color rgb="FF0070C0"/>
      </bottom>
      <diagonal/>
    </border>
    <border>
      <left/>
      <right style="thin">
        <color rgb="FF0070C0"/>
      </right>
      <top/>
      <bottom style="thin">
        <color rgb="FF0070C0"/>
      </bottom>
      <diagonal/>
    </border>
    <border>
      <left style="thick">
        <color rgb="FF0070C0"/>
      </left>
      <right/>
      <top style="thick">
        <color rgb="FF0070C0"/>
      </top>
      <bottom/>
      <diagonal/>
    </border>
    <border>
      <left/>
      <right/>
      <top style="thick">
        <color rgb="FF0070C0"/>
      </top>
      <bottom/>
      <diagonal/>
    </border>
    <border>
      <left/>
      <right style="thick">
        <color rgb="FF0070C0"/>
      </right>
      <top style="thick">
        <color rgb="FF0070C0"/>
      </top>
      <bottom/>
      <diagonal/>
    </border>
    <border>
      <left style="thick">
        <color rgb="FF0070C0"/>
      </left>
      <right/>
      <top/>
      <bottom/>
      <diagonal/>
    </border>
    <border>
      <left/>
      <right style="thick">
        <color rgb="FF0070C0"/>
      </right>
      <top/>
      <bottom/>
      <diagonal/>
    </border>
    <border>
      <left style="thick">
        <color rgb="FF0070C0"/>
      </left>
      <right/>
      <top/>
      <bottom style="thick">
        <color rgb="FF0070C0"/>
      </bottom>
      <diagonal/>
    </border>
    <border>
      <left/>
      <right/>
      <top/>
      <bottom style="thick">
        <color rgb="FF0070C0"/>
      </bottom>
      <diagonal/>
    </border>
    <border>
      <left/>
      <right style="thick">
        <color rgb="FF0070C0"/>
      </right>
      <top/>
      <bottom style="thick">
        <color rgb="FF0070C0"/>
      </bottom>
      <diagonal/>
    </border>
    <border>
      <left/>
      <right/>
      <top style="thin">
        <color rgb="FF7030A0"/>
      </top>
      <bottom/>
      <diagonal/>
    </border>
    <border>
      <left/>
      <right style="thin">
        <color rgb="FF7030A0"/>
      </right>
      <top style="thin">
        <color rgb="FF7030A0"/>
      </top>
      <bottom/>
      <diagonal/>
    </border>
    <border>
      <left/>
      <right/>
      <top/>
      <bottom style="thin">
        <color rgb="FF7030A0"/>
      </bottom>
      <diagonal/>
    </border>
    <border>
      <left/>
      <right style="thin">
        <color rgb="FF7030A0"/>
      </right>
      <top/>
      <bottom style="thin">
        <color rgb="FF7030A0"/>
      </bottom>
      <diagonal/>
    </border>
    <border>
      <left style="thick">
        <color rgb="FF7030A0"/>
      </left>
      <right/>
      <top style="thick">
        <color rgb="FF7030A0"/>
      </top>
      <bottom/>
      <diagonal/>
    </border>
    <border>
      <left/>
      <right/>
      <top style="thick">
        <color rgb="FF7030A0"/>
      </top>
      <bottom/>
      <diagonal/>
    </border>
    <border>
      <left/>
      <right style="thick">
        <color rgb="FF7030A0"/>
      </right>
      <top style="thick">
        <color rgb="FF7030A0"/>
      </top>
      <bottom/>
      <diagonal/>
    </border>
    <border>
      <left style="thick">
        <color rgb="FF7030A0"/>
      </left>
      <right/>
      <top/>
      <bottom/>
      <diagonal/>
    </border>
    <border>
      <left/>
      <right style="thick">
        <color rgb="FF7030A0"/>
      </right>
      <top/>
      <bottom/>
      <diagonal/>
    </border>
    <border>
      <left style="thick">
        <color rgb="FF7030A0"/>
      </left>
      <right/>
      <top/>
      <bottom style="thick">
        <color rgb="FF7030A0"/>
      </bottom>
      <diagonal/>
    </border>
    <border>
      <left/>
      <right/>
      <top/>
      <bottom style="thick">
        <color rgb="FF7030A0"/>
      </bottom>
      <diagonal/>
    </border>
    <border>
      <left/>
      <right style="thick">
        <color rgb="FF7030A0"/>
      </right>
      <top/>
      <bottom style="thick">
        <color rgb="FF7030A0"/>
      </bottom>
      <diagonal/>
    </border>
    <border>
      <left style="thick">
        <color theme="9"/>
      </left>
      <right/>
      <top style="thick">
        <color theme="9"/>
      </top>
      <bottom style="dotted">
        <color auto="1"/>
      </bottom>
      <diagonal/>
    </border>
    <border>
      <left/>
      <right/>
      <top style="thick">
        <color theme="9"/>
      </top>
      <bottom style="dotted">
        <color auto="1"/>
      </bottom>
      <diagonal/>
    </border>
    <border>
      <left/>
      <right style="thick">
        <color theme="9"/>
      </right>
      <top style="thick">
        <color theme="9"/>
      </top>
      <bottom style="dotted">
        <color auto="1"/>
      </bottom>
      <diagonal/>
    </border>
    <border>
      <left style="thick">
        <color rgb="FF00B0F0"/>
      </left>
      <right/>
      <top style="dotted">
        <color indexed="64"/>
      </top>
      <bottom style="dotted">
        <color indexed="64"/>
      </bottom>
      <diagonal/>
    </border>
    <border>
      <left/>
      <right style="thick">
        <color rgb="FF00B0F0"/>
      </right>
      <top style="dotted">
        <color indexed="64"/>
      </top>
      <bottom style="dotted">
        <color indexed="64"/>
      </bottom>
      <diagonal/>
    </border>
    <border>
      <left style="thick">
        <color rgb="FF00B0F0"/>
      </left>
      <right/>
      <top/>
      <bottom/>
      <diagonal/>
    </border>
    <border>
      <left style="thick">
        <color rgb="FF00B0F0"/>
      </left>
      <right/>
      <top/>
      <bottom style="thick">
        <color rgb="FF00B0F0"/>
      </bottom>
      <diagonal/>
    </border>
    <border>
      <left/>
      <right/>
      <top/>
      <bottom style="thick">
        <color rgb="FF00B0F0"/>
      </bottom>
      <diagonal/>
    </border>
    <border>
      <left/>
      <right/>
      <top style="dotted">
        <color auto="1"/>
      </top>
      <bottom style="thick">
        <color rgb="FF00B0F0"/>
      </bottom>
      <diagonal/>
    </border>
    <border>
      <left/>
      <right style="thick">
        <color rgb="FF00B0F0"/>
      </right>
      <top style="dotted">
        <color indexed="64"/>
      </top>
      <bottom style="thick">
        <color rgb="FF00B0F0"/>
      </bottom>
      <diagonal/>
    </border>
    <border>
      <left style="thick">
        <color rgb="FF00B0F0"/>
      </left>
      <right/>
      <top style="thick">
        <color rgb="FF00B0F0"/>
      </top>
      <bottom/>
      <diagonal/>
    </border>
    <border>
      <left/>
      <right/>
      <top style="thick">
        <color rgb="FF00B0F0"/>
      </top>
      <bottom/>
      <diagonal/>
    </border>
    <border>
      <left/>
      <right style="thick">
        <color rgb="FF00B0F0"/>
      </right>
      <top style="thick">
        <color rgb="FF00B0F0"/>
      </top>
      <bottom/>
      <diagonal/>
    </border>
    <border>
      <left/>
      <right style="thick">
        <color rgb="FF00B0F0"/>
      </right>
      <top/>
      <bottom/>
      <diagonal/>
    </border>
    <border>
      <left/>
      <right style="thick">
        <color rgb="FF00B0F0"/>
      </right>
      <top/>
      <bottom style="thick">
        <color rgb="FF00B0F0"/>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diagonal/>
    </border>
    <border>
      <left/>
      <right style="thick">
        <color theme="0" tint="-0.499984740745262"/>
      </right>
      <top/>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right style="thick">
        <color theme="0" tint="-0.499984740745262"/>
      </right>
      <top/>
      <bottom style="thick">
        <color theme="0" tint="-0.499984740745262"/>
      </bottom>
      <diagonal/>
    </border>
    <border>
      <left style="thick">
        <color rgb="FFFFFF00"/>
      </left>
      <right/>
      <top style="thick">
        <color rgb="FFFFFF00"/>
      </top>
      <bottom/>
      <diagonal/>
    </border>
    <border>
      <left/>
      <right/>
      <top style="thick">
        <color rgb="FFFFFF00"/>
      </top>
      <bottom/>
      <diagonal/>
    </border>
    <border>
      <left/>
      <right style="thick">
        <color rgb="FFFFFF00"/>
      </right>
      <top style="thick">
        <color rgb="FFFFFF00"/>
      </top>
      <bottom/>
      <diagonal/>
    </border>
    <border>
      <left style="thick">
        <color rgb="FFFFFF00"/>
      </left>
      <right/>
      <top/>
      <bottom/>
      <diagonal/>
    </border>
    <border>
      <left/>
      <right style="thick">
        <color rgb="FFFFFF00"/>
      </right>
      <top/>
      <bottom/>
      <diagonal/>
    </border>
    <border>
      <left style="thick">
        <color rgb="FFFFFF00"/>
      </left>
      <right/>
      <top/>
      <bottom style="thick">
        <color rgb="FFFFFF00"/>
      </bottom>
      <diagonal/>
    </border>
    <border>
      <left/>
      <right/>
      <top/>
      <bottom style="thick">
        <color rgb="FFFFFF00"/>
      </bottom>
      <diagonal/>
    </border>
    <border>
      <left/>
      <right style="thick">
        <color rgb="FFFFFF00"/>
      </right>
      <top/>
      <bottom style="thick">
        <color rgb="FFFFFF00"/>
      </bottom>
      <diagonal/>
    </border>
    <border>
      <left style="dotted">
        <color auto="1"/>
      </left>
      <right style="dotted">
        <color auto="1"/>
      </right>
      <top style="dotted">
        <color auto="1"/>
      </top>
      <bottom style="dotted">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FF0000"/>
      </left>
      <right/>
      <top style="thin">
        <color rgb="FFFF0000"/>
      </top>
      <bottom style="thin">
        <color rgb="FFFF0000"/>
      </bottom>
      <diagonal/>
    </border>
    <border>
      <left/>
      <right style="thin">
        <color rgb="FFFF0000"/>
      </right>
      <top style="thin">
        <color rgb="FFFF0000"/>
      </top>
      <bottom style="thin">
        <color rgb="FFFF0000"/>
      </bottom>
      <diagonal/>
    </border>
    <border>
      <left style="hair">
        <color auto="1"/>
      </left>
      <right style="dotted">
        <color auto="1"/>
      </right>
      <top style="dotted">
        <color auto="1"/>
      </top>
      <bottom style="dotted">
        <color auto="1"/>
      </bottom>
      <diagonal/>
    </border>
    <border>
      <left style="thin">
        <color rgb="FFFF0000"/>
      </left>
      <right/>
      <top style="thin">
        <color rgb="FFFF0000"/>
      </top>
      <bottom style="dotted">
        <color rgb="FFFF0000"/>
      </bottom>
      <diagonal/>
    </border>
    <border>
      <left/>
      <right/>
      <top style="thin">
        <color rgb="FFFF0000"/>
      </top>
      <bottom style="dotted">
        <color rgb="FFFF0000"/>
      </bottom>
      <diagonal/>
    </border>
    <border>
      <left/>
      <right style="thin">
        <color indexed="64"/>
      </right>
      <top style="thin">
        <color rgb="FFFF0000"/>
      </top>
      <bottom style="dotted">
        <color rgb="FFFF0000"/>
      </bottom>
      <diagonal/>
    </border>
    <border>
      <left style="thin">
        <color indexed="64"/>
      </left>
      <right/>
      <top style="thin">
        <color rgb="FFFF0000"/>
      </top>
      <bottom style="dotted">
        <color rgb="FFFF0000"/>
      </bottom>
      <diagonal/>
    </border>
    <border>
      <left/>
      <right style="thin">
        <color rgb="FFFF0000"/>
      </right>
      <top style="thin">
        <color rgb="FFFF0000"/>
      </top>
      <bottom style="dotted">
        <color rgb="FFFF0000"/>
      </bottom>
      <diagonal/>
    </border>
    <border>
      <left style="thin">
        <color rgb="FFFF0000"/>
      </left>
      <right/>
      <top style="dotted">
        <color rgb="FFFF0000"/>
      </top>
      <bottom style="dotted">
        <color rgb="FFFF0000"/>
      </bottom>
      <diagonal/>
    </border>
    <border>
      <left/>
      <right/>
      <top style="dotted">
        <color rgb="FFFF0000"/>
      </top>
      <bottom style="dotted">
        <color rgb="FFFF0000"/>
      </bottom>
      <diagonal/>
    </border>
    <border>
      <left/>
      <right style="thin">
        <color indexed="64"/>
      </right>
      <top style="dotted">
        <color rgb="FFFF0000"/>
      </top>
      <bottom style="dotted">
        <color rgb="FFFF0000"/>
      </bottom>
      <diagonal/>
    </border>
    <border>
      <left style="thin">
        <color indexed="64"/>
      </left>
      <right/>
      <top style="dotted">
        <color rgb="FFFF0000"/>
      </top>
      <bottom style="dotted">
        <color rgb="FFFF0000"/>
      </bottom>
      <diagonal/>
    </border>
    <border>
      <left/>
      <right style="thin">
        <color rgb="FFFF0000"/>
      </right>
      <top style="dotted">
        <color rgb="FFFF0000"/>
      </top>
      <bottom style="dotted">
        <color rgb="FFFF0000"/>
      </bottom>
      <diagonal/>
    </border>
    <border>
      <left style="thin">
        <color rgb="FFFF0000"/>
      </left>
      <right/>
      <top style="dotted">
        <color rgb="FFFF0000"/>
      </top>
      <bottom style="thin">
        <color rgb="FFFF0000"/>
      </bottom>
      <diagonal/>
    </border>
    <border>
      <left/>
      <right/>
      <top style="dotted">
        <color rgb="FFFF0000"/>
      </top>
      <bottom style="thin">
        <color rgb="FFFF0000"/>
      </bottom>
      <diagonal/>
    </border>
    <border>
      <left/>
      <right style="thin">
        <color indexed="64"/>
      </right>
      <top style="dotted">
        <color rgb="FFFF0000"/>
      </top>
      <bottom style="thin">
        <color rgb="FFFF0000"/>
      </bottom>
      <diagonal/>
    </border>
    <border>
      <left style="thin">
        <color indexed="64"/>
      </left>
      <right/>
      <top style="dotted">
        <color rgb="FFFF0000"/>
      </top>
      <bottom style="thin">
        <color rgb="FFFF0000"/>
      </bottom>
      <diagonal/>
    </border>
    <border>
      <left/>
      <right style="thin">
        <color rgb="FFFF0000"/>
      </right>
      <top style="dotted">
        <color rgb="FFFF0000"/>
      </top>
      <bottom style="thin">
        <color rgb="FFFF0000"/>
      </bottom>
      <diagonal/>
    </border>
    <border>
      <left/>
      <right/>
      <top/>
      <bottom style="thin">
        <color theme="0" tint="-0.24994659260841701"/>
      </bottom>
      <diagonal/>
    </border>
    <border>
      <left/>
      <right/>
      <top/>
      <bottom style="thin">
        <color theme="0" tint="-0.249977111117893"/>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theme="1" tint="0.499984740745262"/>
      </top>
      <bottom style="thin">
        <color indexed="64"/>
      </bottom>
      <diagonal/>
    </border>
    <border>
      <left/>
      <right/>
      <top style="thin">
        <color theme="1" tint="0.499984740745262"/>
      </top>
      <bottom style="thin">
        <color indexed="64"/>
      </bottom>
      <diagonal/>
    </border>
    <border>
      <left style="thin">
        <color indexed="64"/>
      </left>
      <right style="thin">
        <color theme="1" tint="0.499984740745262"/>
      </right>
      <top style="thin">
        <color indexed="64"/>
      </top>
      <bottom style="thin">
        <color theme="1" tint="0.499984740745262"/>
      </bottom>
      <diagonal/>
    </border>
    <border>
      <left style="thin">
        <color indexed="64"/>
      </left>
      <right style="thin">
        <color theme="1" tint="0.499984740745262"/>
      </right>
      <top style="thin">
        <color theme="1" tint="0.499984740745262"/>
      </top>
      <bottom style="thin">
        <color theme="1" tint="0.499984740745262"/>
      </bottom>
      <diagonal/>
    </border>
    <border>
      <left/>
      <right style="thin">
        <color indexed="64"/>
      </right>
      <top style="thin">
        <color indexed="64"/>
      </top>
      <bottom style="thin">
        <color theme="1" tint="0.499984740745262"/>
      </bottom>
      <diagonal/>
    </border>
    <border>
      <left style="thin">
        <color indexed="64"/>
      </left>
      <right style="thin">
        <color indexed="64"/>
      </right>
      <top style="thin">
        <color indexed="64"/>
      </top>
      <bottom style="thin">
        <color theme="1" tint="0.499984740745262"/>
      </bottom>
      <diagonal/>
    </border>
    <border>
      <left style="thin">
        <color indexed="64"/>
      </left>
      <right/>
      <top style="thin">
        <color indexed="64"/>
      </top>
      <bottom style="thin">
        <color theme="1" tint="0.499984740745262"/>
      </bottom>
      <diagonal/>
    </border>
    <border>
      <left/>
      <right style="thin">
        <color indexed="64"/>
      </right>
      <top style="thin">
        <color theme="1" tint="0.499984740745262"/>
      </top>
      <bottom style="thin">
        <color theme="1" tint="0.499984740745262"/>
      </bottom>
      <diagonal/>
    </border>
    <border>
      <left style="thin">
        <color indexed="64"/>
      </left>
      <right style="thin">
        <color indexed="64"/>
      </right>
      <top style="thin">
        <color theme="1" tint="0.499984740745262"/>
      </top>
      <bottom style="thin">
        <color theme="1" tint="0.499984740745262"/>
      </bottom>
      <diagonal/>
    </border>
    <border>
      <left style="thin">
        <color indexed="64"/>
      </left>
      <right/>
      <top style="thin">
        <color theme="1" tint="0.499984740745262"/>
      </top>
      <bottom style="thin">
        <color theme="1" tint="0.499984740745262"/>
      </bottom>
      <diagonal/>
    </border>
    <border>
      <left style="thin">
        <color theme="1" tint="0.499984740745262"/>
      </left>
      <right style="thin">
        <color theme="1" tint="0.499984740745262"/>
      </right>
      <top style="thin">
        <color indexed="64"/>
      </top>
      <bottom style="thin">
        <color theme="1" tint="0.499984740745262"/>
      </bottom>
      <diagonal/>
    </border>
    <border>
      <left style="thin">
        <color theme="1" tint="0.499984740745262"/>
      </left>
      <right style="thin">
        <color indexed="64"/>
      </right>
      <top style="thin">
        <color indexed="64"/>
      </top>
      <bottom style="thin">
        <color theme="1" tint="0.499984740745262"/>
      </bottom>
      <diagonal/>
    </border>
    <border>
      <left style="thin">
        <color theme="1" tint="0.499984740745262"/>
      </left>
      <right style="thin">
        <color indexed="64"/>
      </right>
      <top style="thin">
        <color theme="1" tint="0.499984740745262"/>
      </top>
      <bottom style="thin">
        <color theme="1" tint="0.499984740745262"/>
      </bottom>
      <diagonal/>
    </border>
    <border diagonalDown="1">
      <left style="thin">
        <color indexed="64"/>
      </left>
      <right style="thin">
        <color indexed="64"/>
      </right>
      <top style="thin">
        <color indexed="64"/>
      </top>
      <bottom style="thin">
        <color indexed="64"/>
      </bottom>
      <diagonal style="thin">
        <color indexed="64"/>
      </diagonal>
    </border>
    <border>
      <left/>
      <right style="dotted">
        <color indexed="64"/>
      </right>
      <top style="thin">
        <color indexed="64"/>
      </top>
      <bottom style="dotted">
        <color indexed="64"/>
      </bottom>
      <diagonal/>
    </border>
    <border>
      <left/>
      <right style="dotted">
        <color indexed="64"/>
      </right>
      <top style="thin">
        <color indexed="64"/>
      </top>
      <bottom/>
      <diagonal/>
    </border>
    <border>
      <left/>
      <right/>
      <top/>
      <bottom style="thick">
        <color auto="1"/>
      </bottom>
      <diagonal/>
    </border>
    <border>
      <left style="medium">
        <color rgb="FFFF0000"/>
      </left>
      <right style="medium">
        <color rgb="FFFF0000"/>
      </right>
      <top style="medium">
        <color rgb="FFFF0000"/>
      </top>
      <bottom style="medium">
        <color rgb="FFFF0000"/>
      </bottom>
      <diagonal/>
    </border>
    <border>
      <left style="medium">
        <color rgb="FFFF0000"/>
      </left>
      <right/>
      <top style="medium">
        <color rgb="FFFF0000"/>
      </top>
      <bottom style="medium">
        <color rgb="FFFF0000"/>
      </bottom>
      <diagonal/>
    </border>
    <border>
      <left/>
      <right style="medium">
        <color rgb="FFFF0000"/>
      </right>
      <top style="medium">
        <color rgb="FFFF0000"/>
      </top>
      <bottom style="medium">
        <color rgb="FFFF0000"/>
      </bottom>
      <diagonal/>
    </border>
    <border>
      <left/>
      <right/>
      <top style="medium">
        <color rgb="FFFF0000"/>
      </top>
      <bottom style="medium">
        <color rgb="FFFF0000"/>
      </bottom>
      <diagonal/>
    </border>
    <border>
      <left/>
      <right style="dotted">
        <color indexed="64"/>
      </right>
      <top/>
      <bottom/>
      <diagonal/>
    </border>
    <border>
      <left style="thin">
        <color indexed="64"/>
      </left>
      <right/>
      <top style="dotted">
        <color indexed="64"/>
      </top>
      <bottom/>
      <diagonal/>
    </border>
    <border>
      <left/>
      <right style="dotted">
        <color indexed="64"/>
      </right>
      <top style="dotted">
        <color indexed="64"/>
      </top>
      <bottom/>
      <diagonal/>
    </border>
    <border>
      <left style="thin">
        <color indexed="64"/>
      </left>
      <right/>
      <top style="thin">
        <color indexed="64"/>
      </top>
      <bottom style="medium">
        <color rgb="FFFF0000"/>
      </bottom>
      <diagonal/>
    </border>
    <border>
      <left/>
      <right/>
      <top style="thin">
        <color indexed="64"/>
      </top>
      <bottom style="medium">
        <color rgb="FFFF0000"/>
      </bottom>
      <diagonal/>
    </border>
    <border>
      <left/>
      <right style="thin">
        <color indexed="64"/>
      </right>
      <top style="thin">
        <color indexed="64"/>
      </top>
      <bottom style="medium">
        <color rgb="FFFF0000"/>
      </bottom>
      <diagonal/>
    </border>
    <border>
      <left style="medium">
        <color rgb="FFFF0000"/>
      </left>
      <right/>
      <top style="medium">
        <color rgb="FFFF0000"/>
      </top>
      <bottom/>
      <diagonal/>
    </border>
    <border>
      <left/>
      <right/>
      <top style="medium">
        <color rgb="FFFF0000"/>
      </top>
      <bottom/>
      <diagonal/>
    </border>
    <border>
      <left/>
      <right style="thin">
        <color indexed="64"/>
      </right>
      <top style="medium">
        <color rgb="FFFF0000"/>
      </top>
      <bottom/>
      <diagonal/>
    </border>
    <border>
      <left style="thin">
        <color indexed="64"/>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thin">
        <color indexed="64"/>
      </right>
      <top/>
      <bottom style="medium">
        <color rgb="FFFF0000"/>
      </bottom>
      <diagonal/>
    </border>
    <border>
      <left style="thin">
        <color indexed="64"/>
      </left>
      <right/>
      <top/>
      <bottom style="medium">
        <color rgb="FFFF0000"/>
      </bottom>
      <diagonal/>
    </border>
    <border>
      <left/>
      <right style="medium">
        <color rgb="FFFF0000"/>
      </right>
      <top/>
      <bottom style="medium">
        <color rgb="FFFF0000"/>
      </bottom>
      <diagonal/>
    </border>
    <border>
      <left/>
      <right/>
      <top style="thick">
        <color auto="1"/>
      </top>
      <bottom/>
      <diagonal/>
    </border>
  </borders>
  <cellStyleXfs count="152">
    <xf numFmtId="0" fontId="0" fillId="0" borderId="0">
      <alignment vertical="center"/>
    </xf>
    <xf numFmtId="0" fontId="1" fillId="0" borderId="0">
      <alignment vertical="center"/>
    </xf>
    <xf numFmtId="0" fontId="22" fillId="0" borderId="0" applyNumberFormat="0" applyAlignment="0" applyProtection="0">
      <alignment vertical="center"/>
    </xf>
    <xf numFmtId="0" fontId="164" fillId="0" borderId="0">
      <alignment vertical="center"/>
    </xf>
    <xf numFmtId="0" fontId="4" fillId="0" borderId="0">
      <alignment vertical="center"/>
    </xf>
    <xf numFmtId="0" fontId="15" fillId="2" borderId="0" applyNumberFormat="0" applyAlignment="0" applyProtection="0">
      <alignment vertical="center"/>
    </xf>
    <xf numFmtId="0" fontId="15" fillId="3" borderId="0" applyNumberFormat="0" applyAlignment="0" applyProtection="0">
      <alignment vertical="center"/>
    </xf>
    <xf numFmtId="0" fontId="15" fillId="4" borderId="0" applyNumberFormat="0" applyAlignment="0" applyProtection="0">
      <alignment vertical="center"/>
    </xf>
    <xf numFmtId="0" fontId="15" fillId="5" borderId="0" applyNumberFormat="0" applyAlignment="0" applyProtection="0">
      <alignment vertical="center"/>
    </xf>
    <xf numFmtId="0" fontId="15" fillId="6" borderId="0" applyNumberFormat="0" applyAlignment="0" applyProtection="0">
      <alignment vertical="center"/>
    </xf>
    <xf numFmtId="0" fontId="15" fillId="7" borderId="0" applyNumberFormat="0" applyAlignment="0" applyProtection="0">
      <alignment vertical="center"/>
    </xf>
    <xf numFmtId="0" fontId="15" fillId="8" borderId="0" applyNumberFormat="0" applyAlignment="0" applyProtection="0">
      <alignment vertical="center"/>
    </xf>
    <xf numFmtId="0" fontId="15" fillId="9" borderId="0" applyNumberFormat="0" applyAlignment="0" applyProtection="0">
      <alignment vertical="center"/>
    </xf>
    <xf numFmtId="0" fontId="15" fillId="10" borderId="0" applyNumberFormat="0" applyAlignment="0" applyProtection="0">
      <alignment vertical="center"/>
    </xf>
    <xf numFmtId="0" fontId="15" fillId="5" borderId="0" applyNumberFormat="0" applyAlignment="0" applyProtection="0">
      <alignment vertical="center"/>
    </xf>
    <xf numFmtId="0" fontId="15" fillId="8" borderId="0" applyNumberFormat="0" applyAlignment="0" applyProtection="0">
      <alignment vertical="center"/>
    </xf>
    <xf numFmtId="0" fontId="15" fillId="11" borderId="0" applyNumberFormat="0" applyAlignment="0" applyProtection="0">
      <alignment vertical="center"/>
    </xf>
    <xf numFmtId="0" fontId="23" fillId="12" borderId="0" applyNumberFormat="0" applyAlignment="0" applyProtection="0">
      <alignment vertical="center"/>
    </xf>
    <xf numFmtId="0" fontId="23" fillId="9" borderId="0" applyNumberFormat="0" applyAlignment="0" applyProtection="0">
      <alignment vertical="center"/>
    </xf>
    <xf numFmtId="0" fontId="23" fillId="10" borderId="0" applyNumberFormat="0" applyAlignment="0" applyProtection="0">
      <alignment vertical="center"/>
    </xf>
    <xf numFmtId="0" fontId="23" fillId="13" borderId="0" applyNumberFormat="0" applyAlignment="0" applyProtection="0">
      <alignment vertical="center"/>
    </xf>
    <xf numFmtId="0" fontId="23" fillId="14" borderId="0" applyNumberFormat="0" applyAlignment="0" applyProtection="0">
      <alignment vertical="center"/>
    </xf>
    <xf numFmtId="0" fontId="23" fillId="15" borderId="0" applyNumberFormat="0" applyAlignment="0" applyProtection="0">
      <alignment vertical="center"/>
    </xf>
    <xf numFmtId="0" fontId="23" fillId="16" borderId="0" applyNumberFormat="0" applyAlignment="0" applyProtection="0">
      <alignment vertical="center"/>
    </xf>
    <xf numFmtId="0" fontId="23" fillId="17" borderId="0" applyNumberFormat="0" applyAlignment="0" applyProtection="0">
      <alignment vertical="center"/>
    </xf>
    <xf numFmtId="0" fontId="23" fillId="18" borderId="0" applyNumberFormat="0" applyAlignment="0" applyProtection="0">
      <alignment vertical="center"/>
    </xf>
    <xf numFmtId="0" fontId="23" fillId="13" borderId="0" applyNumberFormat="0" applyAlignment="0" applyProtection="0">
      <alignment vertical="center"/>
    </xf>
    <xf numFmtId="0" fontId="23" fillId="14" borderId="0" applyNumberFormat="0" applyAlignment="0" applyProtection="0">
      <alignment vertical="center"/>
    </xf>
    <xf numFmtId="0" fontId="23" fillId="19" borderId="0" applyNumberFormat="0" applyAlignment="0" applyProtection="0">
      <alignment vertical="center"/>
    </xf>
    <xf numFmtId="0" fontId="24" fillId="0" borderId="0" applyNumberFormat="0" applyAlignment="0" applyProtection="0">
      <alignment vertical="center"/>
    </xf>
    <xf numFmtId="0" fontId="25" fillId="20" borderId="1" applyNumberFormat="0" applyAlignment="0" applyProtection="0">
      <alignment vertical="center"/>
    </xf>
    <xf numFmtId="0" fontId="26" fillId="21" borderId="0" applyNumberFormat="0" applyAlignment="0" applyProtection="0">
      <alignment vertical="center"/>
    </xf>
    <xf numFmtId="9" fontId="164" fillId="0" borderId="0" applyFont="0" applyAlignment="0" applyProtection="0"/>
    <xf numFmtId="0" fontId="15" fillId="22" borderId="2" applyNumberFormat="0" applyFont="0" applyAlignment="0" applyProtection="0">
      <alignment vertical="center"/>
    </xf>
    <xf numFmtId="0" fontId="27" fillId="0" borderId="3" applyNumberFormat="0" applyAlignment="0" applyProtection="0">
      <alignment vertical="center"/>
    </xf>
    <xf numFmtId="0" fontId="28" fillId="3" borderId="0" applyNumberFormat="0" applyAlignment="0" applyProtection="0">
      <alignment vertical="center"/>
    </xf>
    <xf numFmtId="0" fontId="29" fillId="23" borderId="4" applyNumberFormat="0" applyAlignment="0" applyProtection="0">
      <alignment vertical="center"/>
    </xf>
    <xf numFmtId="0" fontId="13" fillId="0" borderId="0" applyNumberFormat="0" applyAlignment="0" applyProtection="0">
      <alignment vertical="center"/>
    </xf>
    <xf numFmtId="38" fontId="164" fillId="0" borderId="0" applyFont="0" applyAlignment="0" applyProtection="0"/>
    <xf numFmtId="0" fontId="30" fillId="0" borderId="5" applyNumberFormat="0" applyAlignment="0" applyProtection="0">
      <alignment vertical="center"/>
    </xf>
    <xf numFmtId="0" fontId="31" fillId="0" borderId="6" applyNumberFormat="0" applyAlignment="0" applyProtection="0">
      <alignment vertical="center"/>
    </xf>
    <xf numFmtId="0" fontId="32" fillId="0" borderId="7" applyNumberFormat="0" applyAlignment="0" applyProtection="0">
      <alignment vertical="center"/>
    </xf>
    <xf numFmtId="0" fontId="32" fillId="0" borderId="0" applyNumberFormat="0" applyAlignment="0" applyProtection="0">
      <alignment vertical="center"/>
    </xf>
    <xf numFmtId="0" fontId="33" fillId="0" borderId="8" applyNumberFormat="0" applyAlignment="0" applyProtection="0">
      <alignment vertical="center"/>
    </xf>
    <xf numFmtId="0" fontId="34" fillId="23" borderId="9" applyNumberFormat="0" applyAlignment="0" applyProtection="0">
      <alignment vertical="center"/>
    </xf>
    <xf numFmtId="0" fontId="35" fillId="0" borderId="0" applyNumberFormat="0" applyAlignment="0" applyProtection="0">
      <alignment vertical="center"/>
    </xf>
    <xf numFmtId="6" fontId="4" fillId="0" borderId="0" applyFont="0" applyAlignment="0" applyProtection="0">
      <alignment vertical="center"/>
    </xf>
    <xf numFmtId="6" fontId="164" fillId="0" borderId="0" applyFont="0" applyAlignment="0" applyProtection="0"/>
    <xf numFmtId="0" fontId="36" fillId="7" borderId="4" applyNumberFormat="0" applyAlignment="0" applyProtection="0">
      <alignment vertical="center"/>
    </xf>
    <xf numFmtId="0" fontId="11" fillId="0" borderId="0"/>
    <xf numFmtId="0" fontId="164" fillId="0" borderId="0">
      <alignment vertical="center"/>
    </xf>
    <xf numFmtId="0" fontId="164" fillId="0" borderId="0"/>
    <xf numFmtId="0" fontId="164" fillId="0" borderId="0"/>
    <xf numFmtId="0" fontId="164" fillId="0" borderId="0">
      <alignment vertical="center"/>
    </xf>
    <xf numFmtId="0" fontId="37" fillId="4" borderId="0" applyNumberFormat="0" applyAlignment="0" applyProtection="0">
      <alignment vertical="center"/>
    </xf>
    <xf numFmtId="0" fontId="15" fillId="0" borderId="0">
      <alignment vertical="center"/>
    </xf>
    <xf numFmtId="0" fontId="164" fillId="0" borderId="0">
      <alignment vertical="center"/>
    </xf>
    <xf numFmtId="0" fontId="11" fillId="0" borderId="0"/>
    <xf numFmtId="0" fontId="164" fillId="0" borderId="0"/>
    <xf numFmtId="9" fontId="164" fillId="0" borderId="0" applyFont="0" applyAlignment="0" applyProtection="0"/>
    <xf numFmtId="9" fontId="164" fillId="0" borderId="0" applyFont="0" applyAlignment="0" applyProtection="0">
      <alignment vertical="center"/>
    </xf>
    <xf numFmtId="6" fontId="2" fillId="0" borderId="0" applyFont="0" applyAlignment="0" applyProtection="0">
      <alignment vertical="center"/>
    </xf>
    <xf numFmtId="6" fontId="2" fillId="0" borderId="0" applyFont="0" applyAlignment="0" applyProtection="0">
      <alignment vertical="center"/>
    </xf>
    <xf numFmtId="6" fontId="2" fillId="0" borderId="0" applyFont="0" applyAlignment="0" applyProtection="0">
      <alignment vertical="center"/>
    </xf>
    <xf numFmtId="6" fontId="2" fillId="0" borderId="0" applyFont="0" applyAlignment="0" applyProtection="0">
      <alignment vertical="center"/>
    </xf>
    <xf numFmtId="6" fontId="2" fillId="0" borderId="0" applyFont="0" applyAlignment="0" applyProtection="0">
      <alignment vertical="center"/>
    </xf>
    <xf numFmtId="6" fontId="164" fillId="0" borderId="0" applyFont="0" applyAlignment="0" applyProtection="0"/>
    <xf numFmtId="6" fontId="2" fillId="0" borderId="0" applyFont="0" applyAlignment="0" applyProtection="0">
      <alignment vertical="center"/>
    </xf>
    <xf numFmtId="6" fontId="164" fillId="0" borderId="0" applyFont="0" applyAlignment="0" applyProtection="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1" fillId="0" borderId="0"/>
    <xf numFmtId="0" fontId="1" fillId="0" borderId="0">
      <alignment vertical="center"/>
    </xf>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 fillId="0" borderId="0">
      <alignment vertical="center"/>
    </xf>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 fillId="0" borderId="0">
      <alignment vertical="center"/>
    </xf>
    <xf numFmtId="0" fontId="1" fillId="0" borderId="0">
      <alignment vertical="center"/>
    </xf>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xf numFmtId="0" fontId="164" fillId="0" borderId="0">
      <alignment vertical="center"/>
    </xf>
    <xf numFmtId="0" fontId="164" fillId="0" borderId="0">
      <alignment vertical="center"/>
    </xf>
    <xf numFmtId="0" fontId="11" fillId="0" borderId="0"/>
    <xf numFmtId="0" fontId="164" fillId="0" borderId="0">
      <alignment vertical="center"/>
    </xf>
    <xf numFmtId="0" fontId="164" fillId="0" borderId="0">
      <alignment vertical="center"/>
    </xf>
    <xf numFmtId="0" fontId="164" fillId="0" borderId="0">
      <alignment vertical="center"/>
    </xf>
    <xf numFmtId="0" fontId="15" fillId="0" borderId="0">
      <alignment vertical="center"/>
    </xf>
    <xf numFmtId="0" fontId="11" fillId="0" borderId="0"/>
    <xf numFmtId="0" fontId="4" fillId="0" borderId="0">
      <alignment vertical="center"/>
    </xf>
    <xf numFmtId="0" fontId="164" fillId="0" borderId="0"/>
    <xf numFmtId="0" fontId="164" fillId="0" borderId="0"/>
    <xf numFmtId="0" fontId="40" fillId="0" borderId="0"/>
    <xf numFmtId="0" fontId="42" fillId="0" borderId="0">
      <alignment vertical="center"/>
    </xf>
    <xf numFmtId="0" fontId="50" fillId="0" borderId="0">
      <alignment vertical="center"/>
    </xf>
    <xf numFmtId="0" fontId="42" fillId="0" borderId="0">
      <alignment vertical="center"/>
    </xf>
    <xf numFmtId="0" fontId="55" fillId="0" borderId="0">
      <alignment vertical="center"/>
    </xf>
    <xf numFmtId="0" fontId="164" fillId="0" borderId="0">
      <alignment vertical="center"/>
    </xf>
    <xf numFmtId="0" fontId="1" fillId="0" borderId="0">
      <alignment vertical="center"/>
    </xf>
    <xf numFmtId="0" fontId="67" fillId="0" borderId="0"/>
    <xf numFmtId="0" fontId="80" fillId="0" borderId="0">
      <alignment vertical="center"/>
    </xf>
    <xf numFmtId="0" fontId="80" fillId="0" borderId="0"/>
    <xf numFmtId="0" fontId="42" fillId="0" borderId="0">
      <alignment vertical="center"/>
    </xf>
    <xf numFmtId="0" fontId="42" fillId="0" borderId="0">
      <alignment vertical="center"/>
    </xf>
    <xf numFmtId="0" fontId="42" fillId="0" borderId="0"/>
    <xf numFmtId="0" fontId="164" fillId="0" borderId="0">
      <alignment vertical="center"/>
    </xf>
    <xf numFmtId="0" fontId="123" fillId="0" borderId="0" applyNumberFormat="0" applyAlignment="0" applyProtection="0">
      <alignment vertical="center"/>
    </xf>
    <xf numFmtId="0" fontId="164" fillId="0" borderId="0"/>
    <xf numFmtId="0" fontId="67" fillId="0" borderId="0"/>
    <xf numFmtId="0" fontId="164" fillId="0" borderId="0">
      <alignment vertical="center"/>
    </xf>
    <xf numFmtId="0" fontId="123" fillId="0" borderId="0">
      <alignment vertical="center"/>
    </xf>
    <xf numFmtId="0" fontId="164" fillId="0" borderId="0">
      <alignment vertical="center"/>
    </xf>
    <xf numFmtId="0" fontId="164" fillId="0" borderId="0">
      <alignment vertical="center"/>
    </xf>
    <xf numFmtId="0" fontId="123" fillId="0" borderId="0">
      <alignment vertical="center"/>
    </xf>
    <xf numFmtId="0" fontId="164" fillId="0" borderId="0">
      <alignment vertical="center"/>
    </xf>
    <xf numFmtId="0" fontId="164" fillId="0" borderId="0">
      <alignment vertical="center"/>
    </xf>
    <xf numFmtId="0" fontId="164" fillId="0" borderId="0">
      <alignment vertical="center"/>
    </xf>
    <xf numFmtId="0" fontId="40" fillId="0" borderId="0"/>
    <xf numFmtId="0" fontId="164" fillId="0" borderId="0"/>
    <xf numFmtId="0" fontId="40" fillId="0" borderId="0"/>
    <xf numFmtId="38" fontId="164" fillId="0" borderId="0" applyFont="0" applyAlignment="0" applyProtection="0">
      <alignment vertical="center"/>
    </xf>
    <xf numFmtId="0" fontId="164" fillId="0" borderId="0">
      <alignment vertical="center"/>
    </xf>
    <xf numFmtId="0" fontId="172" fillId="0" borderId="0"/>
    <xf numFmtId="0" fontId="42" fillId="0" borderId="0"/>
  </cellStyleXfs>
  <cellXfs count="2600">
    <xf numFmtId="0" fontId="0" fillId="0" borderId="0" xfId="0">
      <alignment vertical="center"/>
    </xf>
    <xf numFmtId="0" fontId="3" fillId="24" borderId="10" xfId="0" applyFont="1" applyFill="1" applyBorder="1" applyAlignment="1">
      <alignment vertical="center" wrapText="1"/>
    </xf>
    <xf numFmtId="0" fontId="3" fillId="25" borderId="10" xfId="0" applyFont="1" applyFill="1" applyBorder="1" applyAlignment="1">
      <alignment vertical="center" wrapText="1"/>
    </xf>
    <xf numFmtId="49" fontId="0" fillId="0" borderId="0" xfId="0" applyNumberFormat="1">
      <alignment vertical="center"/>
    </xf>
    <xf numFmtId="0" fontId="0" fillId="26" borderId="0" xfId="0" applyFill="1">
      <alignment vertical="center"/>
    </xf>
    <xf numFmtId="0" fontId="0" fillId="27" borderId="0" xfId="0" applyFill="1">
      <alignment vertical="center"/>
    </xf>
    <xf numFmtId="0" fontId="0" fillId="28" borderId="0" xfId="0" applyFill="1">
      <alignment vertical="center"/>
    </xf>
    <xf numFmtId="0" fontId="3" fillId="24" borderId="11" xfId="0" applyFont="1" applyFill="1" applyBorder="1" applyAlignment="1">
      <alignment vertical="center" wrapText="1"/>
    </xf>
    <xf numFmtId="0" fontId="3" fillId="24" borderId="12" xfId="0" applyFont="1" applyFill="1" applyBorder="1" applyAlignment="1">
      <alignment vertical="center" wrapText="1"/>
    </xf>
    <xf numFmtId="0" fontId="3" fillId="25" borderId="11" xfId="0" applyFont="1" applyFill="1" applyBorder="1" applyAlignment="1">
      <alignment vertical="center" wrapText="1"/>
    </xf>
    <xf numFmtId="0" fontId="4" fillId="0" borderId="0" xfId="0" applyFont="1">
      <alignment vertical="center"/>
    </xf>
    <xf numFmtId="0" fontId="4" fillId="0" borderId="0" xfId="0" applyFont="1" applyAlignment="1">
      <alignment horizontal="left" vertical="center" wrapText="1"/>
    </xf>
    <xf numFmtId="0" fontId="4" fillId="0" borderId="0" xfId="0" applyFont="1" applyAlignment="1">
      <alignment horizontal="left" vertical="center"/>
    </xf>
    <xf numFmtId="0" fontId="13" fillId="0" borderId="0" xfId="0" applyFont="1" applyAlignment="1">
      <alignment horizontal="left" vertical="center"/>
    </xf>
    <xf numFmtId="0" fontId="3" fillId="0" borderId="0" xfId="0" applyFont="1">
      <alignment vertical="center"/>
    </xf>
    <xf numFmtId="0" fontId="3" fillId="0" borderId="0" xfId="0" applyFont="1" applyAlignment="1">
      <alignment horizontal="left" vertical="center"/>
    </xf>
    <xf numFmtId="0" fontId="1" fillId="0" borderId="0" xfId="1">
      <alignment vertical="center"/>
    </xf>
    <xf numFmtId="0" fontId="22" fillId="0" borderId="0" xfId="2" applyNumberFormat="1" applyAlignment="1" applyProtection="1">
      <alignment vertical="center"/>
    </xf>
    <xf numFmtId="0" fontId="12" fillId="0" borderId="0" xfId="1" applyFont="1" applyProtection="1">
      <alignment vertical="center"/>
      <protection locked="0"/>
    </xf>
    <xf numFmtId="0" fontId="22" fillId="0" borderId="0" xfId="2" applyNumberFormat="1" applyAlignment="1" applyProtection="1">
      <alignment horizontal="center" vertical="center"/>
    </xf>
    <xf numFmtId="0" fontId="0" fillId="0" borderId="0" xfId="1" applyFont="1" applyProtection="1">
      <alignment vertical="center"/>
      <protection locked="0"/>
    </xf>
    <xf numFmtId="49" fontId="1" fillId="0" borderId="0" xfId="1" applyNumberFormat="1">
      <alignment vertical="center"/>
    </xf>
    <xf numFmtId="0" fontId="14" fillId="0" borderId="0" xfId="1" applyFont="1">
      <alignment vertical="center"/>
    </xf>
    <xf numFmtId="0" fontId="1" fillId="0" borderId="0" xfId="1" applyAlignment="1">
      <alignment horizontal="center" vertical="center"/>
    </xf>
    <xf numFmtId="0" fontId="3" fillId="0" borderId="13" xfId="3" applyFont="1" applyBorder="1" applyProtection="1">
      <alignment vertical="center"/>
      <protection locked="0"/>
    </xf>
    <xf numFmtId="0" fontId="3" fillId="24" borderId="0" xfId="0" applyFont="1" applyFill="1" applyAlignment="1">
      <alignment vertical="center" wrapText="1"/>
    </xf>
    <xf numFmtId="0" fontId="3" fillId="24" borderId="14" xfId="0" applyFont="1" applyFill="1" applyBorder="1" applyAlignment="1">
      <alignment vertical="center" wrapText="1"/>
    </xf>
    <xf numFmtId="0" fontId="3" fillId="24" borderId="15" xfId="0" applyFont="1" applyFill="1" applyBorder="1" applyAlignment="1">
      <alignment vertical="center" wrapText="1"/>
    </xf>
    <xf numFmtId="0" fontId="3" fillId="24" borderId="10" xfId="0" applyFont="1" applyFill="1" applyBorder="1" applyAlignment="1">
      <alignment vertical="center" shrinkToFit="1"/>
    </xf>
    <xf numFmtId="0" fontId="3" fillId="24" borderId="12" xfId="0" applyFont="1" applyFill="1" applyBorder="1" applyAlignment="1">
      <alignment vertical="center" shrinkToFit="1"/>
    </xf>
    <xf numFmtId="0" fontId="3" fillId="29" borderId="0" xfId="0" applyFont="1" applyFill="1" applyAlignment="1">
      <alignment vertical="center" wrapText="1"/>
    </xf>
    <xf numFmtId="0" fontId="38" fillId="0" borderId="0" xfId="0" applyFont="1">
      <alignment vertical="center"/>
    </xf>
    <xf numFmtId="49" fontId="3" fillId="0" borderId="0" xfId="0" applyNumberFormat="1" applyFont="1" applyAlignment="1">
      <alignment horizontal="left" vertical="center"/>
    </xf>
    <xf numFmtId="0" fontId="3" fillId="0" borderId="0" xfId="0" applyFont="1" applyAlignment="1">
      <alignment horizontal="left" vertical="top"/>
    </xf>
    <xf numFmtId="0" fontId="3" fillId="0" borderId="0" xfId="0" applyFont="1" applyAlignment="1">
      <alignment horizontal="left" vertical="top" wrapText="1"/>
    </xf>
    <xf numFmtId="49" fontId="3" fillId="29" borderId="11" xfId="0" applyNumberFormat="1" applyFont="1" applyFill="1" applyBorder="1" applyAlignment="1">
      <alignment horizontal="left" vertical="center"/>
    </xf>
    <xf numFmtId="49" fontId="3" fillId="29" borderId="15" xfId="0" applyNumberFormat="1" applyFont="1" applyFill="1" applyBorder="1" applyAlignment="1">
      <alignment horizontal="left" vertical="center"/>
    </xf>
    <xf numFmtId="49" fontId="3" fillId="29" borderId="11" xfId="0" applyNumberFormat="1" applyFont="1" applyFill="1" applyBorder="1" applyAlignment="1">
      <alignment horizontal="left" vertical="top"/>
    </xf>
    <xf numFmtId="49" fontId="3" fillId="29" borderId="16" xfId="0" applyNumberFormat="1" applyFont="1" applyFill="1" applyBorder="1" applyAlignment="1">
      <alignment horizontal="left" vertical="center"/>
    </xf>
    <xf numFmtId="49" fontId="3" fillId="29" borderId="17" xfId="0" applyNumberFormat="1" applyFont="1" applyFill="1" applyBorder="1" applyAlignment="1">
      <alignment horizontal="left" vertical="center"/>
    </xf>
    <xf numFmtId="0" fontId="3" fillId="29" borderId="18" xfId="0" applyFont="1" applyFill="1" applyBorder="1">
      <alignment vertical="center"/>
    </xf>
    <xf numFmtId="0" fontId="3" fillId="24" borderId="18" xfId="0" applyFont="1" applyFill="1" applyBorder="1" applyAlignment="1">
      <alignment vertical="center" wrapText="1"/>
    </xf>
    <xf numFmtId="0" fontId="3" fillId="29" borderId="0" xfId="0" applyFont="1" applyFill="1">
      <alignment vertical="center"/>
    </xf>
    <xf numFmtId="0" fontId="3" fillId="24" borderId="16" xfId="0" applyFont="1" applyFill="1" applyBorder="1" applyAlignment="1">
      <alignment vertical="center" wrapText="1"/>
    </xf>
    <xf numFmtId="0" fontId="3" fillId="29" borderId="10" xfId="0" applyFont="1" applyFill="1" applyBorder="1" applyAlignment="1">
      <alignment vertical="center" wrapText="1"/>
    </xf>
    <xf numFmtId="0" fontId="3" fillId="29" borderId="14" xfId="0" applyFont="1" applyFill="1" applyBorder="1" applyAlignment="1">
      <alignment vertical="center" wrapText="1"/>
    </xf>
    <xf numFmtId="0" fontId="3" fillId="29" borderId="10" xfId="0" applyFont="1" applyFill="1" applyBorder="1">
      <alignment vertical="center"/>
    </xf>
    <xf numFmtId="0" fontId="3" fillId="29" borderId="14" xfId="0" applyFont="1" applyFill="1" applyBorder="1">
      <alignment vertical="center"/>
    </xf>
    <xf numFmtId="0" fontId="3" fillId="29" borderId="11" xfId="0" applyFont="1" applyFill="1" applyBorder="1">
      <alignment vertical="center"/>
    </xf>
    <xf numFmtId="0" fontId="3" fillId="29" borderId="12" xfId="0" applyFont="1" applyFill="1" applyBorder="1">
      <alignment vertical="center"/>
    </xf>
    <xf numFmtId="0" fontId="3" fillId="30" borderId="10" xfId="0" applyFont="1" applyFill="1" applyBorder="1" applyAlignment="1">
      <alignment vertical="center" wrapText="1"/>
    </xf>
    <xf numFmtId="0" fontId="3" fillId="30" borderId="14" xfId="0" applyFont="1" applyFill="1" applyBorder="1" applyAlignment="1">
      <alignment vertical="center" wrapText="1"/>
    </xf>
    <xf numFmtId="0" fontId="3" fillId="30" borderId="18" xfId="0" applyFont="1" applyFill="1" applyBorder="1" applyAlignment="1">
      <alignment vertical="center" wrapText="1"/>
    </xf>
    <xf numFmtId="0" fontId="3" fillId="30" borderId="19" xfId="0" applyFont="1" applyFill="1" applyBorder="1" applyAlignment="1">
      <alignment vertical="center" wrapText="1"/>
    </xf>
    <xf numFmtId="0" fontId="3" fillId="30" borderId="20" xfId="0" applyFont="1" applyFill="1" applyBorder="1" applyAlignment="1">
      <alignment vertical="center" wrapText="1"/>
    </xf>
    <xf numFmtId="0" fontId="3" fillId="0" borderId="0" xfId="0" applyFont="1" applyAlignment="1">
      <alignment horizontal="left" vertical="center" wrapText="1"/>
    </xf>
    <xf numFmtId="0" fontId="3" fillId="29" borderId="21" xfId="0" applyFont="1" applyFill="1" applyBorder="1" applyAlignment="1">
      <alignment vertical="center" wrapText="1"/>
    </xf>
    <xf numFmtId="0" fontId="3" fillId="30" borderId="17" xfId="0" applyFont="1" applyFill="1" applyBorder="1" applyAlignment="1">
      <alignment vertical="center" wrapText="1"/>
    </xf>
    <xf numFmtId="0" fontId="3" fillId="24" borderId="0" xfId="0" applyFont="1" applyFill="1">
      <alignment vertical="center"/>
    </xf>
    <xf numFmtId="0" fontId="3" fillId="30" borderId="11" xfId="0" applyFont="1" applyFill="1" applyBorder="1">
      <alignment vertical="center"/>
    </xf>
    <xf numFmtId="0" fontId="3" fillId="30" borderId="12" xfId="0" applyFont="1" applyFill="1" applyBorder="1">
      <alignment vertical="center"/>
    </xf>
    <xf numFmtId="0" fontId="3" fillId="29" borderId="22" xfId="0" applyFont="1" applyFill="1" applyBorder="1">
      <alignment vertical="center"/>
    </xf>
    <xf numFmtId="0" fontId="3" fillId="30" borderId="16" xfId="0" applyFont="1" applyFill="1" applyBorder="1" applyAlignment="1">
      <alignment horizontal="left" vertical="center"/>
    </xf>
    <xf numFmtId="0" fontId="4" fillId="31" borderId="0" xfId="0" applyFont="1" applyFill="1" applyAlignment="1">
      <alignment horizontal="left" vertical="center"/>
    </xf>
    <xf numFmtId="0" fontId="3" fillId="29" borderId="15" xfId="0" applyFont="1" applyFill="1" applyBorder="1">
      <alignment vertical="center"/>
    </xf>
    <xf numFmtId="0" fontId="3" fillId="24" borderId="23" xfId="0" applyFont="1" applyFill="1" applyBorder="1" applyAlignment="1">
      <alignment vertical="center" wrapText="1"/>
    </xf>
    <xf numFmtId="0" fontId="3" fillId="24" borderId="24" xfId="0" applyFont="1" applyFill="1" applyBorder="1" applyAlignment="1">
      <alignment vertical="center" wrapText="1"/>
    </xf>
    <xf numFmtId="0" fontId="3" fillId="24" borderId="17" xfId="0" applyFont="1" applyFill="1" applyBorder="1" applyAlignment="1">
      <alignment vertical="center" wrapText="1"/>
    </xf>
    <xf numFmtId="0" fontId="3" fillId="24" borderId="25" xfId="0" applyFont="1" applyFill="1" applyBorder="1" applyAlignment="1">
      <alignment vertical="center" wrapText="1"/>
    </xf>
    <xf numFmtId="0" fontId="3" fillId="24" borderId="26" xfId="0" applyFont="1" applyFill="1" applyBorder="1" applyAlignment="1">
      <alignment vertical="center" wrapText="1"/>
    </xf>
    <xf numFmtId="0" fontId="3" fillId="24" borderId="27" xfId="0" applyFont="1" applyFill="1" applyBorder="1" applyAlignment="1">
      <alignment vertical="center" wrapText="1"/>
    </xf>
    <xf numFmtId="49" fontId="3" fillId="29" borderId="26" xfId="0" applyNumberFormat="1" applyFont="1" applyFill="1" applyBorder="1">
      <alignment vertical="center"/>
    </xf>
    <xf numFmtId="0" fontId="3" fillId="29" borderId="26" xfId="0" applyFont="1" applyFill="1" applyBorder="1">
      <alignment vertical="center"/>
    </xf>
    <xf numFmtId="0" fontId="3" fillId="29" borderId="27" xfId="0" applyFont="1" applyFill="1" applyBorder="1">
      <alignment vertical="center"/>
    </xf>
    <xf numFmtId="0" fontId="3" fillId="30" borderId="26" xfId="0" applyFont="1" applyFill="1" applyBorder="1" applyAlignment="1">
      <alignment vertical="center" wrapText="1"/>
    </xf>
    <xf numFmtId="0" fontId="3" fillId="29" borderId="26" xfId="0" applyFont="1" applyFill="1" applyBorder="1" applyAlignment="1">
      <alignment vertical="center" wrapText="1"/>
    </xf>
    <xf numFmtId="49" fontId="3" fillId="29" borderId="26" xfId="0" applyNumberFormat="1" applyFont="1" applyFill="1" applyBorder="1" applyAlignment="1">
      <alignment horizontal="left" vertical="top"/>
    </xf>
    <xf numFmtId="49" fontId="3" fillId="29" borderId="26" xfId="0" applyNumberFormat="1" applyFont="1" applyFill="1" applyBorder="1" applyAlignment="1">
      <alignment horizontal="left" vertical="center"/>
    </xf>
    <xf numFmtId="0" fontId="38" fillId="29" borderId="27" xfId="0" applyFont="1" applyFill="1" applyBorder="1">
      <alignment vertical="center"/>
    </xf>
    <xf numFmtId="0" fontId="3" fillId="29" borderId="28" xfId="0" applyFont="1" applyFill="1" applyBorder="1">
      <alignment vertical="center"/>
    </xf>
    <xf numFmtId="0" fontId="3" fillId="24" borderId="26" xfId="0" applyFont="1" applyFill="1" applyBorder="1" applyAlignment="1">
      <alignment vertical="center" shrinkToFit="1"/>
    </xf>
    <xf numFmtId="0" fontId="3" fillId="29" borderId="11" xfId="0" applyFont="1" applyFill="1" applyBorder="1" applyAlignment="1">
      <alignment vertical="center" wrapText="1"/>
    </xf>
    <xf numFmtId="0" fontId="3" fillId="29" borderId="12" xfId="0" applyFont="1" applyFill="1" applyBorder="1" applyAlignment="1">
      <alignment vertical="center" wrapText="1"/>
    </xf>
    <xf numFmtId="0" fontId="3" fillId="29" borderId="27" xfId="0" applyFont="1" applyFill="1" applyBorder="1" applyAlignment="1">
      <alignment vertical="center" wrapText="1"/>
    </xf>
    <xf numFmtId="0" fontId="3" fillId="24" borderId="29" xfId="0" applyFont="1" applyFill="1" applyBorder="1" applyAlignment="1">
      <alignment vertical="center" wrapText="1"/>
    </xf>
    <xf numFmtId="0" fontId="3" fillId="24" borderId="10" xfId="0" applyFont="1" applyFill="1" applyBorder="1">
      <alignment vertical="center"/>
    </xf>
    <xf numFmtId="0" fontId="3" fillId="29" borderId="23" xfId="0" applyFont="1" applyFill="1" applyBorder="1">
      <alignment vertical="center"/>
    </xf>
    <xf numFmtId="49" fontId="3" fillId="24" borderId="11" xfId="0" applyNumberFormat="1" applyFont="1" applyFill="1" applyBorder="1">
      <alignment vertical="center"/>
    </xf>
    <xf numFmtId="49" fontId="3" fillId="24" borderId="11" xfId="0" applyNumberFormat="1" applyFont="1" applyFill="1" applyBorder="1" applyAlignment="1">
      <alignment vertical="center" shrinkToFit="1"/>
    </xf>
    <xf numFmtId="49" fontId="3" fillId="24" borderId="12" xfId="0" applyNumberFormat="1" applyFont="1" applyFill="1" applyBorder="1" applyAlignment="1">
      <alignment vertical="center" shrinkToFit="1"/>
    </xf>
    <xf numFmtId="49" fontId="3" fillId="24" borderId="16" xfId="0" applyNumberFormat="1" applyFont="1" applyFill="1" applyBorder="1">
      <alignment vertical="center"/>
    </xf>
    <xf numFmtId="49" fontId="3" fillId="24" borderId="25" xfId="0" applyNumberFormat="1" applyFont="1" applyFill="1" applyBorder="1" applyAlignment="1">
      <alignment vertical="center" shrinkToFit="1"/>
    </xf>
    <xf numFmtId="49" fontId="3" fillId="24" borderId="29" xfId="0" applyNumberFormat="1" applyFont="1" applyFill="1" applyBorder="1" applyAlignment="1">
      <alignment vertical="center" shrinkToFit="1"/>
    </xf>
    <xf numFmtId="49" fontId="3" fillId="24" borderId="30" xfId="0" applyNumberFormat="1" applyFont="1" applyFill="1" applyBorder="1" applyAlignment="1">
      <alignment vertical="center" shrinkToFit="1"/>
    </xf>
    <xf numFmtId="0" fontId="3" fillId="24" borderId="14" xfId="0" applyFont="1" applyFill="1" applyBorder="1" applyAlignment="1">
      <alignment vertical="center" shrinkToFit="1"/>
    </xf>
    <xf numFmtId="0" fontId="3" fillId="24" borderId="22" xfId="0" applyFont="1" applyFill="1" applyBorder="1" applyAlignment="1">
      <alignment vertical="center" shrinkToFit="1"/>
    </xf>
    <xf numFmtId="0" fontId="3" fillId="29" borderId="10" xfId="0" applyFont="1" applyFill="1" applyBorder="1" applyAlignment="1">
      <alignment vertical="center" shrinkToFit="1"/>
    </xf>
    <xf numFmtId="0" fontId="3" fillId="29" borderId="14" xfId="0" applyFont="1" applyFill="1" applyBorder="1" applyAlignment="1">
      <alignment vertical="center" shrinkToFit="1"/>
    </xf>
    <xf numFmtId="176" fontId="3" fillId="0" borderId="0" xfId="0" applyNumberFormat="1" applyFont="1" applyAlignment="1">
      <alignment horizontal="left" vertical="center"/>
    </xf>
    <xf numFmtId="0" fontId="12" fillId="29" borderId="24" xfId="1" applyFont="1" applyFill="1" applyBorder="1" applyProtection="1">
      <alignment vertical="center"/>
      <protection locked="0"/>
    </xf>
    <xf numFmtId="0" fontId="12" fillId="29" borderId="0" xfId="1" applyFont="1" applyFill="1" applyProtection="1">
      <alignment vertical="center"/>
      <protection locked="0"/>
    </xf>
    <xf numFmtId="0" fontId="12" fillId="29" borderId="11" xfId="1" applyFont="1" applyFill="1" applyBorder="1" applyProtection="1">
      <alignment vertical="center"/>
      <protection locked="0"/>
    </xf>
    <xf numFmtId="0" fontId="3" fillId="29" borderId="31" xfId="0" applyFont="1" applyFill="1" applyBorder="1">
      <alignment vertical="center"/>
    </xf>
    <xf numFmtId="49" fontId="3" fillId="0" borderId="0" xfId="0" applyNumberFormat="1" applyFont="1">
      <alignment vertical="center"/>
    </xf>
    <xf numFmtId="0" fontId="3" fillId="29" borderId="32" xfId="0" applyFont="1" applyFill="1" applyBorder="1">
      <alignment vertical="center"/>
    </xf>
    <xf numFmtId="177" fontId="3" fillId="0" borderId="0" xfId="0" applyNumberFormat="1" applyFont="1">
      <alignment vertical="center"/>
    </xf>
    <xf numFmtId="177" fontId="3" fillId="0" borderId="0" xfId="0" applyNumberFormat="1" applyFont="1" applyAlignment="1">
      <alignment horizontal="left" vertical="center"/>
    </xf>
    <xf numFmtId="0" fontId="3" fillId="29" borderId="24" xfId="0" applyFont="1" applyFill="1" applyBorder="1">
      <alignment vertical="center"/>
    </xf>
    <xf numFmtId="0" fontId="3" fillId="29" borderId="17" xfId="0" applyFont="1" applyFill="1" applyBorder="1">
      <alignment vertical="center"/>
    </xf>
    <xf numFmtId="0" fontId="3" fillId="30" borderId="14" xfId="0" applyFont="1" applyFill="1" applyBorder="1">
      <alignment vertical="center"/>
    </xf>
    <xf numFmtId="0" fontId="3" fillId="30" borderId="11" xfId="0" applyFont="1" applyFill="1" applyBorder="1" applyAlignment="1">
      <alignment vertical="center" wrapText="1"/>
    </xf>
    <xf numFmtId="0" fontId="3" fillId="30" borderId="26" xfId="0" applyFont="1" applyFill="1" applyBorder="1">
      <alignment vertical="center"/>
    </xf>
    <xf numFmtId="0" fontId="3" fillId="30" borderId="27" xfId="0" applyFont="1" applyFill="1" applyBorder="1" applyAlignment="1">
      <alignment vertical="center" wrapText="1"/>
    </xf>
    <xf numFmtId="0" fontId="3" fillId="29" borderId="26" xfId="0" applyFont="1" applyFill="1" applyBorder="1" applyAlignment="1">
      <alignment horizontal="left" vertical="center"/>
    </xf>
    <xf numFmtId="0" fontId="3" fillId="30" borderId="0" xfId="0" applyFont="1" applyFill="1">
      <alignment vertical="center"/>
    </xf>
    <xf numFmtId="0" fontId="3" fillId="30" borderId="12" xfId="0" applyFont="1" applyFill="1" applyBorder="1" applyAlignment="1">
      <alignment vertical="center" wrapText="1"/>
    </xf>
    <xf numFmtId="0" fontId="3" fillId="24" borderId="22" xfId="0" applyFont="1" applyFill="1" applyBorder="1" applyAlignment="1">
      <alignment vertical="center" wrapText="1"/>
    </xf>
    <xf numFmtId="0" fontId="3" fillId="0" borderId="0" xfId="0" applyFont="1" applyAlignment="1">
      <alignment horizontal="center" vertical="center"/>
    </xf>
    <xf numFmtId="0" fontId="3" fillId="0" borderId="33" xfId="0" applyFont="1" applyBorder="1" applyAlignment="1">
      <alignment horizontal="left" vertical="center"/>
    </xf>
    <xf numFmtId="0" fontId="3" fillId="0" borderId="34" xfId="0" applyFont="1" applyBorder="1" applyAlignment="1">
      <alignment horizontal="left" vertical="center"/>
    </xf>
    <xf numFmtId="0" fontId="3" fillId="0" borderId="35" xfId="0" applyFont="1" applyBorder="1">
      <alignment vertical="center"/>
    </xf>
    <xf numFmtId="0" fontId="3" fillId="32" borderId="36" xfId="0" applyFont="1" applyFill="1" applyBorder="1" applyAlignment="1">
      <alignment horizontal="left" vertical="center" wrapText="1"/>
    </xf>
    <xf numFmtId="0" fontId="3" fillId="0" borderId="37" xfId="0" applyFont="1" applyBorder="1" applyAlignment="1">
      <alignment horizontal="left" vertical="center" wrapText="1"/>
    </xf>
    <xf numFmtId="0" fontId="3" fillId="0" borderId="38" xfId="0" applyFont="1" applyBorder="1" applyAlignment="1">
      <alignment horizontal="left" vertical="center" wrapText="1"/>
    </xf>
    <xf numFmtId="0" fontId="3" fillId="0" borderId="39" xfId="0" applyFont="1" applyBorder="1" applyAlignment="1">
      <alignment horizontal="left" vertical="center" wrapText="1"/>
    </xf>
    <xf numFmtId="0" fontId="3" fillId="0" borderId="40" xfId="0" applyFont="1" applyBorder="1" applyAlignment="1">
      <alignment horizontal="left" vertical="center"/>
    </xf>
    <xf numFmtId="0" fontId="3" fillId="0" borderId="35" xfId="0" applyFont="1" applyBorder="1" applyAlignment="1">
      <alignment horizontal="left" vertical="center"/>
    </xf>
    <xf numFmtId="0" fontId="3" fillId="0" borderId="37" xfId="0" applyFont="1" applyBorder="1">
      <alignment vertical="center"/>
    </xf>
    <xf numFmtId="0" fontId="3" fillId="0" borderId="38" xfId="0" applyFont="1" applyBorder="1">
      <alignment vertical="center"/>
    </xf>
    <xf numFmtId="0" fontId="3" fillId="0" borderId="39" xfId="0" applyFont="1" applyBorder="1">
      <alignment vertical="center"/>
    </xf>
    <xf numFmtId="0" fontId="3" fillId="0" borderId="21" xfId="0" applyFont="1" applyBorder="1" applyAlignment="1">
      <alignment vertical="center" wrapText="1"/>
    </xf>
    <xf numFmtId="0" fontId="3" fillId="0" borderId="32" xfId="0" applyFont="1" applyBorder="1" applyAlignment="1">
      <alignment vertical="center" wrapText="1"/>
    </xf>
    <xf numFmtId="0" fontId="3" fillId="29" borderId="26" xfId="0" applyFont="1" applyFill="1" applyBorder="1" applyAlignment="1">
      <alignment horizontal="left" vertical="center" wrapText="1"/>
    </xf>
    <xf numFmtId="0" fontId="3" fillId="25" borderId="14" xfId="0" applyFont="1" applyFill="1" applyBorder="1" applyAlignment="1">
      <alignment horizontal="right" vertical="center" wrapText="1"/>
    </xf>
    <xf numFmtId="0" fontId="3" fillId="25" borderId="26" xfId="0" applyFont="1" applyFill="1" applyBorder="1" applyAlignment="1">
      <alignment horizontal="left" vertical="center" wrapText="1"/>
    </xf>
    <xf numFmtId="0" fontId="3" fillId="29" borderId="27" xfId="0" applyFont="1" applyFill="1" applyBorder="1" applyAlignment="1">
      <alignment horizontal="left" vertical="center" wrapText="1"/>
    </xf>
    <xf numFmtId="0" fontId="3" fillId="24" borderId="15" xfId="0" applyFont="1" applyFill="1" applyBorder="1" applyAlignment="1">
      <alignment vertical="center" shrinkToFit="1"/>
    </xf>
    <xf numFmtId="0" fontId="3" fillId="24" borderId="17" xfId="0" applyFont="1" applyFill="1" applyBorder="1" applyAlignment="1">
      <alignment vertical="center" shrinkToFit="1"/>
    </xf>
    <xf numFmtId="0" fontId="3" fillId="24" borderId="18" xfId="0" applyFont="1" applyFill="1" applyBorder="1" applyAlignment="1">
      <alignment vertical="center" shrinkToFit="1"/>
    </xf>
    <xf numFmtId="49" fontId="3" fillId="24" borderId="25" xfId="0" applyNumberFormat="1" applyFont="1" applyFill="1" applyBorder="1">
      <alignment vertical="center"/>
    </xf>
    <xf numFmtId="0" fontId="3" fillId="29" borderId="18" xfId="0" applyFont="1" applyFill="1" applyBorder="1" applyAlignment="1">
      <alignment vertical="center" wrapText="1"/>
    </xf>
    <xf numFmtId="49" fontId="3" fillId="29" borderId="18" xfId="0" applyNumberFormat="1" applyFont="1" applyFill="1" applyBorder="1" applyAlignment="1">
      <alignment vertical="center" wrapText="1"/>
    </xf>
    <xf numFmtId="0" fontId="3" fillId="29" borderId="20" xfId="0" applyFont="1" applyFill="1" applyBorder="1" applyAlignment="1">
      <alignment vertical="center" wrapText="1"/>
    </xf>
    <xf numFmtId="0" fontId="3" fillId="29" borderId="0" xfId="0" applyFont="1" applyFill="1" applyAlignment="1">
      <alignment horizontal="left" vertical="center"/>
    </xf>
    <xf numFmtId="0" fontId="21" fillId="0" borderId="0" xfId="0" applyFont="1">
      <alignment vertical="center"/>
    </xf>
    <xf numFmtId="49" fontId="3" fillId="32" borderId="10" xfId="0" applyNumberFormat="1" applyFont="1" applyFill="1" applyBorder="1" applyAlignment="1">
      <alignment horizontal="left" vertical="center"/>
    </xf>
    <xf numFmtId="0" fontId="3" fillId="32" borderId="14" xfId="0" applyFont="1" applyFill="1" applyBorder="1">
      <alignment vertical="center"/>
    </xf>
    <xf numFmtId="49" fontId="3" fillId="32" borderId="11" xfId="0" applyNumberFormat="1" applyFont="1" applyFill="1" applyBorder="1" applyAlignment="1">
      <alignment horizontal="left" vertical="center"/>
    </xf>
    <xf numFmtId="49" fontId="3" fillId="32" borderId="12" xfId="0" applyNumberFormat="1" applyFont="1" applyFill="1" applyBorder="1" applyAlignment="1">
      <alignment horizontal="left" vertical="center"/>
    </xf>
    <xf numFmtId="0" fontId="3" fillId="32" borderId="26" xfId="0" applyFont="1" applyFill="1" applyBorder="1">
      <alignment vertical="center"/>
    </xf>
    <xf numFmtId="0" fontId="3" fillId="32" borderId="27" xfId="0" applyFont="1" applyFill="1" applyBorder="1">
      <alignment vertical="center"/>
    </xf>
    <xf numFmtId="0" fontId="3" fillId="33" borderId="23" xfId="0" applyFont="1" applyFill="1" applyBorder="1">
      <alignment vertical="center"/>
    </xf>
    <xf numFmtId="0" fontId="3" fillId="33" borderId="24" xfId="0" applyFont="1" applyFill="1" applyBorder="1">
      <alignment vertical="center"/>
    </xf>
    <xf numFmtId="49" fontId="3" fillId="32" borderId="16" xfId="0" applyNumberFormat="1" applyFont="1" applyFill="1" applyBorder="1" applyAlignment="1">
      <alignment vertical="center" wrapText="1"/>
    </xf>
    <xf numFmtId="49" fontId="3" fillId="32" borderId="17" xfId="0" applyNumberFormat="1" applyFont="1" applyFill="1" applyBorder="1" applyAlignment="1">
      <alignment vertical="center" wrapText="1"/>
    </xf>
    <xf numFmtId="49" fontId="3" fillId="32" borderId="25" xfId="0" applyNumberFormat="1" applyFont="1" applyFill="1" applyBorder="1" applyAlignment="1">
      <alignment vertical="center" wrapText="1"/>
    </xf>
    <xf numFmtId="49" fontId="3" fillId="32" borderId="41" xfId="0" applyNumberFormat="1" applyFont="1" applyFill="1" applyBorder="1" applyAlignment="1">
      <alignment vertical="center" wrapText="1"/>
    </xf>
    <xf numFmtId="0" fontId="3" fillId="32" borderId="16" xfId="0" applyFont="1" applyFill="1" applyBorder="1" applyAlignment="1">
      <alignment vertical="center" wrapText="1"/>
    </xf>
    <xf numFmtId="0" fontId="3" fillId="32" borderId="17" xfId="0" applyFont="1" applyFill="1" applyBorder="1" applyAlignment="1">
      <alignment vertical="center" wrapText="1"/>
    </xf>
    <xf numFmtId="0" fontId="3" fillId="32" borderId="25" xfId="0" applyFont="1" applyFill="1" applyBorder="1" applyAlignment="1">
      <alignment vertical="center" wrapText="1"/>
    </xf>
    <xf numFmtId="0" fontId="3" fillId="32" borderId="41" xfId="0" applyFont="1" applyFill="1" applyBorder="1" applyAlignment="1">
      <alignment vertical="center" wrapText="1"/>
    </xf>
    <xf numFmtId="49" fontId="3" fillId="32" borderId="11" xfId="0" applyNumberFormat="1" applyFont="1" applyFill="1" applyBorder="1">
      <alignment vertical="center"/>
    </xf>
    <xf numFmtId="49" fontId="3" fillId="32" borderId="15" xfId="0" applyNumberFormat="1" applyFont="1" applyFill="1" applyBorder="1" applyAlignment="1">
      <alignment vertical="center" wrapText="1"/>
    </xf>
    <xf numFmtId="0" fontId="3" fillId="32" borderId="11" xfId="0" applyFont="1" applyFill="1" applyBorder="1" applyAlignment="1">
      <alignment vertical="center" wrapText="1"/>
    </xf>
    <xf numFmtId="0" fontId="3" fillId="32" borderId="26" xfId="0" applyFont="1" applyFill="1" applyBorder="1" applyAlignment="1">
      <alignment horizontal="left" vertical="center" wrapText="1"/>
    </xf>
    <xf numFmtId="0" fontId="3" fillId="32" borderId="12" xfId="0" applyFont="1" applyFill="1" applyBorder="1" applyAlignment="1">
      <alignment vertical="center" wrapText="1"/>
    </xf>
    <xf numFmtId="0" fontId="3" fillId="32" borderId="27" xfId="0" applyFont="1" applyFill="1" applyBorder="1" applyAlignment="1">
      <alignment horizontal="right" vertical="center" wrapText="1"/>
    </xf>
    <xf numFmtId="0" fontId="3" fillId="29" borderId="21" xfId="0" applyFont="1" applyFill="1" applyBorder="1">
      <alignment vertical="center"/>
    </xf>
    <xf numFmtId="0" fontId="3" fillId="29" borderId="16" xfId="0" applyFont="1" applyFill="1" applyBorder="1">
      <alignment vertical="center"/>
    </xf>
    <xf numFmtId="0" fontId="3" fillId="29" borderId="25" xfId="0" applyFont="1" applyFill="1" applyBorder="1">
      <alignment vertical="center"/>
    </xf>
    <xf numFmtId="49" fontId="3" fillId="29" borderId="10" xfId="0" applyNumberFormat="1" applyFont="1" applyFill="1" applyBorder="1" applyAlignment="1">
      <alignment horizontal="left" vertical="center"/>
    </xf>
    <xf numFmtId="0" fontId="3" fillId="29" borderId="12" xfId="0" applyFont="1" applyFill="1" applyBorder="1" applyAlignment="1">
      <alignment horizontal="left" vertical="center"/>
    </xf>
    <xf numFmtId="0" fontId="3" fillId="29" borderId="14" xfId="0" applyFont="1" applyFill="1" applyBorder="1" applyAlignment="1">
      <alignment horizontal="left" vertical="center"/>
    </xf>
    <xf numFmtId="49" fontId="3" fillId="29" borderId="23" xfId="0" applyNumberFormat="1" applyFont="1" applyFill="1" applyBorder="1">
      <alignment vertical="center"/>
    </xf>
    <xf numFmtId="0" fontId="3" fillId="32" borderId="18" xfId="0" applyFont="1" applyFill="1" applyBorder="1">
      <alignment vertical="center"/>
    </xf>
    <xf numFmtId="0" fontId="3" fillId="0" borderId="42" xfId="0" applyFont="1" applyBorder="1">
      <alignment vertical="center"/>
    </xf>
    <xf numFmtId="0" fontId="3" fillId="0" borderId="43" xfId="0" applyFont="1" applyBorder="1">
      <alignment vertical="center"/>
    </xf>
    <xf numFmtId="0" fontId="3" fillId="0" borderId="44" xfId="0" applyFont="1" applyBorder="1">
      <alignment vertical="center"/>
    </xf>
    <xf numFmtId="0" fontId="3" fillId="0" borderId="36" xfId="0" applyFont="1" applyBorder="1" applyAlignment="1">
      <alignment horizontal="center" vertical="center"/>
    </xf>
    <xf numFmtId="0" fontId="3" fillId="0" borderId="22" xfId="0" applyFont="1" applyBorder="1">
      <alignment vertical="center"/>
    </xf>
    <xf numFmtId="0" fontId="3" fillId="0" borderId="12" xfId="0" applyFont="1" applyBorder="1">
      <alignment vertical="center"/>
    </xf>
    <xf numFmtId="184" fontId="3" fillId="0" borderId="0" xfId="0" applyNumberFormat="1" applyFont="1">
      <alignment vertical="center"/>
    </xf>
    <xf numFmtId="0" fontId="3" fillId="29" borderId="45" xfId="0" applyFont="1" applyFill="1" applyBorder="1">
      <alignment vertical="center"/>
    </xf>
    <xf numFmtId="49" fontId="3" fillId="29" borderId="16" xfId="0" applyNumberFormat="1" applyFont="1" applyFill="1" applyBorder="1">
      <alignment vertical="center"/>
    </xf>
    <xf numFmtId="49" fontId="3" fillId="29" borderId="11" xfId="0" applyNumberFormat="1" applyFont="1" applyFill="1" applyBorder="1">
      <alignment vertical="center"/>
    </xf>
    <xf numFmtId="49" fontId="3" fillId="29" borderId="25" xfId="0" applyNumberFormat="1" applyFont="1" applyFill="1" applyBorder="1">
      <alignment vertical="center"/>
    </xf>
    <xf numFmtId="49" fontId="3" fillId="29" borderId="12" xfId="0" applyNumberFormat="1" applyFont="1" applyFill="1" applyBorder="1">
      <alignment vertical="center"/>
    </xf>
    <xf numFmtId="0" fontId="4" fillId="29" borderId="0" xfId="0" applyFont="1" applyFill="1">
      <alignment vertical="center"/>
    </xf>
    <xf numFmtId="0" fontId="4" fillId="31" borderId="0" xfId="0" applyFont="1" applyFill="1">
      <alignment vertical="center"/>
    </xf>
    <xf numFmtId="185" fontId="3" fillId="0" borderId="0" xfId="0" applyNumberFormat="1" applyFont="1" applyAlignment="1">
      <alignment horizontal="center" vertical="center"/>
    </xf>
    <xf numFmtId="178" fontId="3" fillId="0" borderId="0" xfId="0" applyNumberFormat="1" applyFont="1" applyAlignment="1">
      <alignment horizontal="left" vertical="center"/>
    </xf>
    <xf numFmtId="49" fontId="3" fillId="30" borderId="11" xfId="0" applyNumberFormat="1" applyFont="1" applyFill="1" applyBorder="1">
      <alignment vertical="center"/>
    </xf>
    <xf numFmtId="49" fontId="3" fillId="30" borderId="11" xfId="0" applyNumberFormat="1" applyFont="1" applyFill="1" applyBorder="1" applyAlignment="1">
      <alignment vertical="center" wrapText="1"/>
    </xf>
    <xf numFmtId="0" fontId="3" fillId="0" borderId="0" xfId="1" applyFont="1" applyProtection="1">
      <alignment vertical="center"/>
      <protection locked="0"/>
    </xf>
    <xf numFmtId="49" fontId="3" fillId="0" borderId="0" xfId="1" applyNumberFormat="1" applyFont="1" applyProtection="1">
      <alignment vertical="center"/>
      <protection locked="0"/>
    </xf>
    <xf numFmtId="0" fontId="38" fillId="29" borderId="12" xfId="0" applyFont="1" applyFill="1" applyBorder="1">
      <alignment vertical="center"/>
    </xf>
    <xf numFmtId="0" fontId="3" fillId="33" borderId="11" xfId="0" applyFont="1" applyFill="1" applyBorder="1" applyAlignment="1">
      <alignment vertical="center" wrapText="1"/>
    </xf>
    <xf numFmtId="0" fontId="3" fillId="33" borderId="15" xfId="0" applyFont="1" applyFill="1" applyBorder="1" applyAlignment="1">
      <alignment vertical="center" wrapText="1"/>
    </xf>
    <xf numFmtId="0" fontId="3" fillId="0" borderId="11" xfId="0" applyFont="1" applyBorder="1" applyAlignment="1">
      <alignment vertical="center" wrapText="1"/>
    </xf>
    <xf numFmtId="0" fontId="3" fillId="0" borderId="15" xfId="0" applyFont="1" applyBorder="1" applyAlignment="1">
      <alignment vertical="center" wrapText="1"/>
    </xf>
    <xf numFmtId="0" fontId="0" fillId="0" borderId="0" xfId="0" applyAlignment="1">
      <alignment horizontal="left" vertical="center"/>
    </xf>
    <xf numFmtId="0" fontId="3" fillId="29" borderId="15" xfId="0" applyFont="1" applyFill="1" applyBorder="1" applyAlignment="1">
      <alignment horizontal="left" vertical="center" wrapText="1"/>
    </xf>
    <xf numFmtId="176" fontId="0" fillId="0" borderId="0" xfId="0" applyNumberFormat="1" applyAlignment="1">
      <alignment horizontal="left" vertical="center"/>
    </xf>
    <xf numFmtId="0" fontId="3" fillId="32" borderId="46" xfId="0" applyFont="1" applyFill="1" applyBorder="1" applyAlignment="1">
      <alignment vertical="center" wrapText="1"/>
    </xf>
    <xf numFmtId="0" fontId="3" fillId="32" borderId="13" xfId="0" applyFont="1" applyFill="1" applyBorder="1" applyAlignment="1">
      <alignment vertical="center" wrapText="1"/>
    </xf>
    <xf numFmtId="0" fontId="3" fillId="29" borderId="13" xfId="0" applyFont="1" applyFill="1" applyBorder="1">
      <alignment vertical="center"/>
    </xf>
    <xf numFmtId="0" fontId="3" fillId="29" borderId="46" xfId="0" applyFont="1" applyFill="1" applyBorder="1" applyAlignment="1">
      <alignment vertical="center" wrapText="1"/>
    </xf>
    <xf numFmtId="0" fontId="3" fillId="32" borderId="13" xfId="0" applyFont="1" applyFill="1" applyBorder="1">
      <alignment vertical="center"/>
    </xf>
    <xf numFmtId="0" fontId="3" fillId="32" borderId="32" xfId="0" applyFont="1" applyFill="1" applyBorder="1" applyAlignment="1">
      <alignment vertical="center" wrapText="1"/>
    </xf>
    <xf numFmtId="0" fontId="3" fillId="29" borderId="47" xfId="0" applyFont="1" applyFill="1" applyBorder="1" applyAlignment="1">
      <alignment horizontal="left" vertical="center" wrapText="1"/>
    </xf>
    <xf numFmtId="0" fontId="3" fillId="32" borderId="11" xfId="0" applyFont="1" applyFill="1" applyBorder="1">
      <alignment vertical="center"/>
    </xf>
    <xf numFmtId="0" fontId="3" fillId="32" borderId="15" xfId="0" applyFont="1" applyFill="1" applyBorder="1" applyAlignment="1">
      <alignment vertical="center" wrapText="1"/>
    </xf>
    <xf numFmtId="0" fontId="3" fillId="32" borderId="18" xfId="0" applyFont="1" applyFill="1" applyBorder="1" applyAlignment="1">
      <alignment horizontal="left" vertical="center" wrapText="1"/>
    </xf>
    <xf numFmtId="182" fontId="3" fillId="29" borderId="0" xfId="0" applyNumberFormat="1" applyFont="1" applyFill="1" applyAlignment="1">
      <alignment horizontal="left" vertical="center"/>
    </xf>
    <xf numFmtId="49" fontId="3" fillId="29" borderId="0" xfId="0" applyNumberFormat="1" applyFont="1" applyFill="1" applyAlignment="1">
      <alignment horizontal="left" vertical="center"/>
    </xf>
    <xf numFmtId="49" fontId="3" fillId="29" borderId="0" xfId="0" applyNumberFormat="1" applyFont="1" applyFill="1">
      <alignment vertical="center"/>
    </xf>
    <xf numFmtId="176" fontId="3" fillId="29" borderId="0" xfId="0" applyNumberFormat="1" applyFont="1" applyFill="1" applyAlignment="1">
      <alignment horizontal="left" vertical="center"/>
    </xf>
    <xf numFmtId="0" fontId="3" fillId="32" borderId="0" xfId="0" applyFont="1" applyFill="1" applyAlignment="1">
      <alignment horizontal="left" vertical="center"/>
    </xf>
    <xf numFmtId="0" fontId="0" fillId="32" borderId="0" xfId="0" applyFill="1" applyAlignment="1">
      <alignment horizontal="left" vertical="center"/>
    </xf>
    <xf numFmtId="182" fontId="3" fillId="32" borderId="0" xfId="0" applyNumberFormat="1" applyFont="1" applyFill="1" applyAlignment="1">
      <alignment horizontal="left" vertical="center"/>
    </xf>
    <xf numFmtId="0" fontId="3" fillId="30" borderId="0" xfId="0" applyFont="1" applyFill="1" applyAlignment="1">
      <alignment horizontal="left" vertical="center"/>
    </xf>
    <xf numFmtId="0" fontId="3" fillId="29" borderId="0" xfId="0" applyFont="1" applyFill="1" applyAlignment="1">
      <alignment horizontal="left" vertical="center" wrapText="1"/>
    </xf>
    <xf numFmtId="49" fontId="3" fillId="30" borderId="0" xfId="0" applyNumberFormat="1" applyFont="1" applyFill="1" applyAlignment="1">
      <alignment horizontal="left" vertical="center"/>
    </xf>
    <xf numFmtId="49" fontId="3" fillId="29" borderId="0" xfId="1" applyNumberFormat="1" applyFont="1" applyFill="1" applyProtection="1">
      <alignment vertical="center"/>
      <protection locked="0"/>
    </xf>
    <xf numFmtId="49" fontId="12" fillId="29" borderId="0" xfId="1" applyNumberFormat="1" applyFont="1" applyFill="1" applyProtection="1">
      <alignment vertical="center"/>
      <protection locked="0"/>
    </xf>
    <xf numFmtId="0" fontId="38" fillId="29" borderId="0" xfId="0" applyFont="1" applyFill="1">
      <alignment vertical="center"/>
    </xf>
    <xf numFmtId="0" fontId="3" fillId="29" borderId="0" xfId="1" applyFont="1" applyFill="1" applyProtection="1">
      <alignment vertical="center"/>
      <protection locked="0"/>
    </xf>
    <xf numFmtId="49" fontId="3" fillId="29" borderId="0" xfId="0" applyNumberFormat="1" applyFont="1" applyFill="1" applyAlignment="1">
      <alignment horizontal="left" vertical="top"/>
    </xf>
    <xf numFmtId="0" fontId="3" fillId="29" borderId="0" xfId="0" applyFont="1" applyFill="1" applyAlignment="1">
      <alignment horizontal="left" vertical="top"/>
    </xf>
    <xf numFmtId="178" fontId="3" fillId="30" borderId="0" xfId="0" applyNumberFormat="1" applyFont="1" applyFill="1" applyAlignment="1">
      <alignment horizontal="left" vertical="center"/>
    </xf>
    <xf numFmtId="180" fontId="3" fillId="30" borderId="0" xfId="0" applyNumberFormat="1" applyFont="1" applyFill="1" applyAlignment="1">
      <alignment horizontal="left" vertical="center"/>
    </xf>
    <xf numFmtId="178" fontId="3" fillId="29" borderId="0" xfId="0" applyNumberFormat="1" applyFont="1" applyFill="1" applyAlignment="1">
      <alignment horizontal="left" vertical="center"/>
    </xf>
    <xf numFmtId="177" fontId="3" fillId="29" borderId="0" xfId="0" applyNumberFormat="1" applyFont="1" applyFill="1" applyAlignment="1">
      <alignment horizontal="left" vertical="center"/>
    </xf>
    <xf numFmtId="183" fontId="3" fillId="29" borderId="0" xfId="0" applyNumberFormat="1" applyFont="1" applyFill="1" applyAlignment="1">
      <alignment horizontal="left" vertical="center"/>
    </xf>
    <xf numFmtId="186" fontId="3" fillId="29" borderId="0" xfId="0" applyNumberFormat="1" applyFont="1" applyFill="1" applyAlignment="1">
      <alignment horizontal="left" vertical="center"/>
    </xf>
    <xf numFmtId="184" fontId="3" fillId="29" borderId="0" xfId="0" applyNumberFormat="1" applyFont="1" applyFill="1">
      <alignment vertical="center"/>
    </xf>
    <xf numFmtId="177" fontId="3" fillId="29" borderId="0" xfId="0" applyNumberFormat="1" applyFont="1" applyFill="1">
      <alignment vertical="center"/>
    </xf>
    <xf numFmtId="186" fontId="3" fillId="29" borderId="0" xfId="0" applyNumberFormat="1" applyFont="1" applyFill="1">
      <alignment vertical="center"/>
    </xf>
    <xf numFmtId="186" fontId="3" fillId="34" borderId="0" xfId="0" applyNumberFormat="1" applyFont="1" applyFill="1" applyAlignment="1">
      <alignment horizontal="left" vertical="center"/>
    </xf>
    <xf numFmtId="0" fontId="3" fillId="24" borderId="27" xfId="0" applyFont="1" applyFill="1" applyBorder="1" applyAlignment="1">
      <alignment vertical="center" shrinkToFit="1"/>
    </xf>
    <xf numFmtId="0" fontId="3" fillId="24" borderId="48" xfId="0" applyFont="1" applyFill="1" applyBorder="1" applyAlignment="1">
      <alignment vertical="center" shrinkToFit="1"/>
    </xf>
    <xf numFmtId="0" fontId="41" fillId="0" borderId="0" xfId="120" applyFont="1" applyAlignment="1">
      <alignment vertical="center"/>
    </xf>
    <xf numFmtId="0" fontId="43" fillId="0" borderId="0" xfId="120" applyFont="1" applyAlignment="1">
      <alignment vertical="center"/>
    </xf>
    <xf numFmtId="0" fontId="44" fillId="0" borderId="0" xfId="120" applyFont="1" applyAlignment="1">
      <alignment vertical="center"/>
    </xf>
    <xf numFmtId="0" fontId="47" fillId="0" borderId="0" xfId="120" applyFont="1" applyAlignment="1">
      <alignment vertical="center"/>
    </xf>
    <xf numFmtId="0" fontId="48" fillId="0" borderId="0" xfId="120" applyFont="1" applyAlignment="1">
      <alignment vertical="center"/>
    </xf>
    <xf numFmtId="0" fontId="45" fillId="0" borderId="0" xfId="120" applyFont="1" applyAlignment="1">
      <alignment vertical="center"/>
    </xf>
    <xf numFmtId="0" fontId="49" fillId="0" borderId="0" xfId="120" applyFont="1" applyAlignment="1">
      <alignment vertical="center"/>
    </xf>
    <xf numFmtId="0" fontId="46" fillId="0" borderId="0" xfId="120" applyFont="1" applyAlignment="1">
      <alignment horizontal="left" vertical="center"/>
    </xf>
    <xf numFmtId="0" fontId="48" fillId="0" borderId="0" xfId="120" applyFont="1" applyAlignment="1">
      <alignment horizontal="left" vertical="center"/>
    </xf>
    <xf numFmtId="0" fontId="49" fillId="0" borderId="0" xfId="120" applyFont="1" applyAlignment="1">
      <alignment horizontal="left" vertical="center"/>
    </xf>
    <xf numFmtId="0" fontId="46" fillId="0" borderId="0" xfId="120" applyFont="1" applyAlignment="1">
      <alignment vertical="center"/>
    </xf>
    <xf numFmtId="0" fontId="44" fillId="35" borderId="0" xfId="120" applyFont="1" applyFill="1" applyAlignment="1">
      <alignment vertical="center"/>
    </xf>
    <xf numFmtId="0" fontId="44" fillId="36" borderId="0" xfId="120" applyFont="1" applyFill="1" applyAlignment="1">
      <alignment vertical="center"/>
    </xf>
    <xf numFmtId="0" fontId="44" fillId="37" borderId="0" xfId="120" applyFont="1" applyFill="1" applyAlignment="1">
      <alignment vertical="center"/>
    </xf>
    <xf numFmtId="0" fontId="44" fillId="38" borderId="0" xfId="120" applyFont="1" applyFill="1" applyAlignment="1">
      <alignment vertical="center"/>
    </xf>
    <xf numFmtId="0" fontId="48" fillId="39" borderId="0" xfId="120" applyFont="1" applyFill="1" applyAlignment="1">
      <alignment horizontal="left" vertical="center"/>
    </xf>
    <xf numFmtId="0" fontId="51" fillId="32" borderId="13" xfId="122" applyFont="1" applyFill="1" applyBorder="1" applyAlignment="1">
      <alignment horizontal="left" vertical="center"/>
    </xf>
    <xf numFmtId="0" fontId="44" fillId="32" borderId="49" xfId="120" applyFont="1" applyFill="1" applyBorder="1" applyAlignment="1">
      <alignment vertical="center"/>
    </xf>
    <xf numFmtId="0" fontId="44" fillId="32" borderId="32" xfId="120" applyFont="1" applyFill="1" applyBorder="1" applyAlignment="1">
      <alignment vertical="center"/>
    </xf>
    <xf numFmtId="0" fontId="52" fillId="0" borderId="50" xfId="121" applyFont="1" applyBorder="1" applyAlignment="1">
      <alignment horizontal="left" vertical="center"/>
    </xf>
    <xf numFmtId="0" fontId="44" fillId="0" borderId="51" xfId="120" applyFont="1" applyBorder="1" applyAlignment="1">
      <alignment vertical="center"/>
    </xf>
    <xf numFmtId="0" fontId="52" fillId="0" borderId="13" xfId="121" applyFont="1" applyBorder="1" applyAlignment="1">
      <alignment horizontal="left" vertical="center"/>
    </xf>
    <xf numFmtId="0" fontId="44" fillId="0" borderId="49" xfId="120" applyFont="1" applyBorder="1" applyAlignment="1">
      <alignment vertical="center"/>
    </xf>
    <xf numFmtId="0" fontId="44" fillId="0" borderId="52" xfId="120" applyFont="1" applyBorder="1" applyAlignment="1">
      <alignment vertical="center"/>
    </xf>
    <xf numFmtId="0" fontId="53" fillId="0" borderId="0" xfId="120" applyFont="1" applyAlignment="1">
      <alignment vertical="center"/>
    </xf>
    <xf numFmtId="0" fontId="53" fillId="0" borderId="0" xfId="123" applyFont="1" applyAlignment="1">
      <alignment horizontal="right" vertical="center"/>
    </xf>
    <xf numFmtId="0" fontId="46" fillId="0" borderId="0" xfId="123" applyFont="1">
      <alignment vertical="center"/>
    </xf>
    <xf numFmtId="0" fontId="46" fillId="0" borderId="0" xfId="123" applyFont="1" applyAlignment="1">
      <alignment horizontal="left" vertical="center"/>
    </xf>
    <xf numFmtId="0" fontId="54" fillId="0" borderId="0" xfId="123" applyFont="1" applyAlignment="1">
      <alignment horizontal="center" vertical="center"/>
    </xf>
    <xf numFmtId="0" fontId="46" fillId="0" borderId="0" xfId="123" applyFont="1" applyAlignment="1">
      <alignment horizontal="left" vertical="center" indent="1"/>
    </xf>
    <xf numFmtId="0" fontId="56" fillId="0" borderId="0" xfId="123" applyFont="1" applyAlignment="1">
      <alignment horizontal="center" vertical="center"/>
    </xf>
    <xf numFmtId="0" fontId="46" fillId="0" borderId="53" xfId="123" applyFont="1" applyBorder="1" applyAlignment="1">
      <alignment horizontal="left" vertical="center"/>
    </xf>
    <xf numFmtId="0" fontId="46" fillId="0" borderId="54" xfId="123" applyFont="1" applyBorder="1" applyAlignment="1">
      <alignment horizontal="left" vertical="center"/>
    </xf>
    <xf numFmtId="0" fontId="46" fillId="0" borderId="55" xfId="123" applyFont="1" applyBorder="1" applyAlignment="1">
      <alignment horizontal="left" vertical="center"/>
    </xf>
    <xf numFmtId="0" fontId="58" fillId="0" borderId="0" xfId="123" applyFont="1" applyAlignment="1">
      <alignment horizontal="left" vertical="center"/>
    </xf>
    <xf numFmtId="0" fontId="59" fillId="0" borderId="0" xfId="123" applyFont="1" applyAlignment="1">
      <alignment vertical="center" wrapText="1"/>
    </xf>
    <xf numFmtId="0" fontId="57" fillId="0" borderId="0" xfId="123" applyFont="1" applyAlignment="1">
      <alignment horizontal="left" vertical="center"/>
    </xf>
    <xf numFmtId="0" fontId="46" fillId="0" borderId="56" xfId="123" applyFont="1" applyBorder="1" applyAlignment="1">
      <alignment horizontal="left" vertical="center"/>
    </xf>
    <xf numFmtId="0" fontId="46" fillId="0" borderId="57" xfId="123" applyFont="1" applyBorder="1" applyAlignment="1">
      <alignment horizontal="left" vertical="center"/>
    </xf>
    <xf numFmtId="0" fontId="46" fillId="0" borderId="58" xfId="123" applyFont="1" applyBorder="1" applyAlignment="1">
      <alignment horizontal="left" vertical="center"/>
    </xf>
    <xf numFmtId="0" fontId="46" fillId="0" borderId="59" xfId="123" applyFont="1" applyBorder="1" applyAlignment="1">
      <alignment horizontal="left" vertical="center"/>
    </xf>
    <xf numFmtId="0" fontId="61" fillId="0" borderId="0" xfId="123" applyFont="1" applyAlignment="1">
      <alignment horizontal="left" vertical="center"/>
    </xf>
    <xf numFmtId="0" fontId="46" fillId="0" borderId="60" xfId="123" applyFont="1" applyBorder="1" applyAlignment="1">
      <alignment horizontal="left" vertical="center"/>
    </xf>
    <xf numFmtId="0" fontId="46" fillId="0" borderId="60" xfId="123" applyFont="1" applyBorder="1" applyAlignment="1">
      <alignment horizontal="left" vertical="center" indent="1"/>
    </xf>
    <xf numFmtId="0" fontId="46" fillId="0" borderId="61" xfId="123" applyFont="1" applyBorder="1" applyAlignment="1">
      <alignment horizontal="left" vertical="center"/>
    </xf>
    <xf numFmtId="0" fontId="46" fillId="0" borderId="62" xfId="123" applyFont="1" applyBorder="1" applyAlignment="1">
      <alignment horizontal="left" vertical="center"/>
    </xf>
    <xf numFmtId="0" fontId="46" fillId="0" borderId="63" xfId="123" applyFont="1" applyBorder="1" applyAlignment="1">
      <alignment horizontal="left" vertical="center"/>
    </xf>
    <xf numFmtId="0" fontId="46" fillId="0" borderId="64" xfId="123" applyFont="1" applyBorder="1" applyAlignment="1">
      <alignment horizontal="left" vertical="center"/>
    </xf>
    <xf numFmtId="0" fontId="62" fillId="0" borderId="0" xfId="123" applyFont="1" applyAlignment="1">
      <alignment horizontal="left" vertical="center"/>
    </xf>
    <xf numFmtId="0" fontId="46" fillId="0" borderId="65" xfId="123" applyFont="1" applyBorder="1" applyAlignment="1">
      <alignment horizontal="left" vertical="center"/>
    </xf>
    <xf numFmtId="0" fontId="46" fillId="0" borderId="66" xfId="123" applyFont="1" applyBorder="1" applyAlignment="1">
      <alignment horizontal="left" vertical="center"/>
    </xf>
    <xf numFmtId="0" fontId="46" fillId="0" borderId="67" xfId="123" applyFont="1" applyBorder="1" applyAlignment="1">
      <alignment horizontal="left" vertical="center"/>
    </xf>
    <xf numFmtId="0" fontId="46" fillId="0" borderId="68" xfId="123" applyFont="1" applyBorder="1" applyAlignment="1">
      <alignment horizontal="left" vertical="center"/>
    </xf>
    <xf numFmtId="0" fontId="46" fillId="0" borderId="69" xfId="123" applyFont="1" applyBorder="1" applyAlignment="1">
      <alignment horizontal="left" vertical="center"/>
    </xf>
    <xf numFmtId="0" fontId="64" fillId="0" borderId="0" xfId="123" applyFont="1" applyAlignment="1">
      <alignment horizontal="left" vertical="center"/>
    </xf>
    <xf numFmtId="0" fontId="46" fillId="0" borderId="70" xfId="123" applyFont="1" applyBorder="1" applyAlignment="1">
      <alignment horizontal="left" vertical="center"/>
    </xf>
    <xf numFmtId="0" fontId="46" fillId="0" borderId="71" xfId="123" applyFont="1" applyBorder="1" applyAlignment="1">
      <alignment horizontal="left" vertical="center"/>
    </xf>
    <xf numFmtId="0" fontId="65" fillId="40" borderId="0" xfId="125" applyFont="1" applyFill="1" applyAlignment="1">
      <alignment horizontal="left" vertical="top"/>
    </xf>
    <xf numFmtId="0" fontId="12" fillId="40" borderId="0" xfId="125" applyFont="1" applyFill="1" applyAlignment="1">
      <alignment horizontal="left" vertical="top"/>
    </xf>
    <xf numFmtId="0" fontId="12" fillId="40" borderId="0" xfId="125" applyFont="1" applyFill="1" applyAlignment="1">
      <alignment horizontal="center" vertical="center"/>
    </xf>
    <xf numFmtId="0" fontId="12" fillId="0" borderId="0" xfId="126" applyFont="1" applyAlignment="1">
      <alignment horizontal="left" vertical="top"/>
    </xf>
    <xf numFmtId="0" fontId="66" fillId="0" borderId="13" xfId="126" applyFont="1" applyBorder="1" applyAlignment="1">
      <alignment horizontal="center" vertical="center" wrapText="1"/>
    </xf>
    <xf numFmtId="0" fontId="66" fillId="0" borderId="13" xfId="126" applyFont="1" applyBorder="1" applyAlignment="1">
      <alignment horizontal="left" vertical="top" wrapText="1"/>
    </xf>
    <xf numFmtId="0" fontId="66" fillId="41" borderId="13" xfId="126" applyFont="1" applyFill="1" applyBorder="1" applyAlignment="1">
      <alignment horizontal="center" vertical="center" wrapText="1"/>
    </xf>
    <xf numFmtId="0" fontId="66" fillId="0" borderId="28" xfId="126" applyFont="1" applyBorder="1" applyAlignment="1">
      <alignment horizontal="left" vertical="top" wrapText="1"/>
    </xf>
    <xf numFmtId="0" fontId="66" fillId="41" borderId="28" xfId="126" applyFont="1" applyFill="1" applyBorder="1" applyAlignment="1">
      <alignment horizontal="center" vertical="center" wrapText="1"/>
    </xf>
    <xf numFmtId="0" fontId="66" fillId="0" borderId="72" xfId="126" applyFont="1" applyBorder="1" applyAlignment="1">
      <alignment horizontal="left" vertical="top" wrapText="1"/>
    </xf>
    <xf numFmtId="0" fontId="66" fillId="41" borderId="72" xfId="126" applyFont="1" applyFill="1" applyBorder="1" applyAlignment="1">
      <alignment horizontal="center" vertical="center" wrapText="1"/>
    </xf>
    <xf numFmtId="0" fontId="12" fillId="0" borderId="0" xfId="126" applyFont="1" applyAlignment="1">
      <alignment horizontal="left" vertical="center"/>
    </xf>
    <xf numFmtId="0" fontId="12" fillId="0" borderId="0" xfId="126" applyFont="1" applyAlignment="1">
      <alignment horizontal="center" vertical="center"/>
    </xf>
    <xf numFmtId="0" fontId="66" fillId="0" borderId="73" xfId="126" applyFont="1" applyBorder="1" applyAlignment="1">
      <alignment horizontal="left" vertical="top" wrapText="1"/>
    </xf>
    <xf numFmtId="0" fontId="66" fillId="41" borderId="73" xfId="126" applyFont="1" applyFill="1" applyBorder="1" applyAlignment="1">
      <alignment horizontal="center" vertical="center" wrapText="1"/>
    </xf>
    <xf numFmtId="0" fontId="12" fillId="0" borderId="0" xfId="127" applyFont="1" applyAlignment="1">
      <alignment horizontal="left" vertical="top"/>
    </xf>
    <xf numFmtId="0" fontId="12" fillId="0" borderId="0" xfId="127" applyFont="1" applyAlignment="1">
      <alignment horizontal="center" vertical="center"/>
    </xf>
    <xf numFmtId="0" fontId="68" fillId="0" borderId="0" xfId="126" applyFont="1" applyAlignment="1">
      <alignment horizontal="left" vertical="center"/>
    </xf>
    <xf numFmtId="0" fontId="68" fillId="0" borderId="0" xfId="126" applyFont="1">
      <alignment vertical="center"/>
    </xf>
    <xf numFmtId="0" fontId="68" fillId="0" borderId="0" xfId="126" applyFont="1" applyAlignment="1">
      <alignment horizontal="right" vertical="center"/>
    </xf>
    <xf numFmtId="0" fontId="70" fillId="0" borderId="0" xfId="126" applyFont="1">
      <alignment vertical="center"/>
    </xf>
    <xf numFmtId="0" fontId="68" fillId="0" borderId="74" xfId="126" applyFont="1" applyBorder="1" applyAlignment="1">
      <alignment horizontal="center" vertical="center"/>
    </xf>
    <xf numFmtId="0" fontId="73" fillId="0" borderId="75" xfId="126" applyFont="1" applyBorder="1" applyAlignment="1">
      <alignment horizontal="center" vertical="center"/>
    </xf>
    <xf numFmtId="0" fontId="73" fillId="0" borderId="75" xfId="126" applyFont="1" applyBorder="1" applyAlignment="1">
      <alignment horizontal="left" vertical="center"/>
    </xf>
    <xf numFmtId="0" fontId="73" fillId="0" borderId="76" xfId="126" applyFont="1" applyBorder="1">
      <alignment vertical="center"/>
    </xf>
    <xf numFmtId="0" fontId="73" fillId="0" borderId="77" xfId="126" applyFont="1" applyBorder="1">
      <alignment vertical="center"/>
    </xf>
    <xf numFmtId="0" fontId="73" fillId="0" borderId="76" xfId="126" applyFont="1" applyBorder="1" applyAlignment="1">
      <alignment horizontal="left" vertical="center"/>
    </xf>
    <xf numFmtId="0" fontId="73" fillId="0" borderId="78" xfId="126" applyFont="1" applyBorder="1">
      <alignment vertical="center"/>
    </xf>
    <xf numFmtId="0" fontId="73" fillId="0" borderId="0" xfId="126" applyFont="1" applyAlignment="1">
      <alignment horizontal="left" vertical="center"/>
    </xf>
    <xf numFmtId="0" fontId="73" fillId="0" borderId="79" xfId="126" applyFont="1" applyBorder="1" applyAlignment="1">
      <alignment horizontal="left" vertical="center"/>
    </xf>
    <xf numFmtId="0" fontId="73" fillId="0" borderId="80" xfId="126" applyFont="1" applyBorder="1">
      <alignment vertical="center"/>
    </xf>
    <xf numFmtId="0" fontId="73" fillId="0" borderId="81" xfId="126" applyFont="1" applyBorder="1" applyAlignment="1">
      <alignment horizontal="left" vertical="center"/>
    </xf>
    <xf numFmtId="0" fontId="73" fillId="0" borderId="82" xfId="126" applyFont="1" applyBorder="1">
      <alignment vertical="center"/>
    </xf>
    <xf numFmtId="0" fontId="73" fillId="0" borderId="83" xfId="126" applyFont="1" applyBorder="1" applyAlignment="1">
      <alignment horizontal="center" vertical="center"/>
    </xf>
    <xf numFmtId="0" fontId="73" fillId="0" borderId="84" xfId="126" applyFont="1" applyBorder="1" applyAlignment="1">
      <alignment horizontal="left" vertical="center"/>
    </xf>
    <xf numFmtId="0" fontId="73" fillId="0" borderId="85" xfId="126" applyFont="1" applyBorder="1">
      <alignment vertical="center"/>
    </xf>
    <xf numFmtId="0" fontId="73" fillId="0" borderId="86" xfId="126" applyFont="1" applyBorder="1">
      <alignment vertical="center"/>
    </xf>
    <xf numFmtId="0" fontId="73" fillId="0" borderId="87" xfId="126" applyFont="1" applyBorder="1" applyAlignment="1">
      <alignment horizontal="left" vertical="center"/>
    </xf>
    <xf numFmtId="0" fontId="73" fillId="0" borderId="88" xfId="126" applyFont="1" applyBorder="1">
      <alignment vertical="center"/>
    </xf>
    <xf numFmtId="0" fontId="73" fillId="0" borderId="89" xfId="126" applyFont="1" applyBorder="1" applyAlignment="1">
      <alignment horizontal="left" vertical="center"/>
    </xf>
    <xf numFmtId="0" fontId="73" fillId="0" borderId="90" xfId="126" applyFont="1" applyBorder="1">
      <alignment vertical="center"/>
    </xf>
    <xf numFmtId="0" fontId="73" fillId="0" borderId="91" xfId="126" applyFont="1" applyBorder="1">
      <alignment vertical="center"/>
    </xf>
    <xf numFmtId="0" fontId="68" fillId="0" borderId="92" xfId="126" applyFont="1" applyBorder="1" applyAlignment="1">
      <alignment horizontal="left" vertical="center"/>
    </xf>
    <xf numFmtId="0" fontId="73" fillId="0" borderId="93" xfId="126" applyFont="1" applyBorder="1" applyAlignment="1">
      <alignment horizontal="left" vertical="center"/>
    </xf>
    <xf numFmtId="0" fontId="68" fillId="0" borderId="94" xfId="126" applyFont="1" applyBorder="1" applyAlignment="1">
      <alignment horizontal="left" vertical="center"/>
    </xf>
    <xf numFmtId="0" fontId="68" fillId="0" borderId="95" xfId="126" applyFont="1" applyBorder="1" applyAlignment="1">
      <alignment horizontal="left" vertical="center"/>
    </xf>
    <xf numFmtId="0" fontId="73" fillId="0" borderId="92" xfId="126" applyFont="1" applyBorder="1" applyAlignment="1">
      <alignment horizontal="left" vertical="center"/>
    </xf>
    <xf numFmtId="0" fontId="73" fillId="0" borderId="96" xfId="126" applyFont="1" applyBorder="1" applyAlignment="1">
      <alignment horizontal="left" vertical="center"/>
    </xf>
    <xf numFmtId="0" fontId="73" fillId="0" borderId="97" xfId="126" applyFont="1" applyBorder="1" applyAlignment="1">
      <alignment horizontal="left" vertical="center"/>
    </xf>
    <xf numFmtId="0" fontId="71" fillId="0" borderId="92" xfId="126" applyFont="1" applyBorder="1" applyAlignment="1">
      <alignment horizontal="left" vertical="center"/>
    </xf>
    <xf numFmtId="0" fontId="73" fillId="0" borderId="98" xfId="126" applyFont="1" applyBorder="1" applyAlignment="1">
      <alignment horizontal="left" vertical="center"/>
    </xf>
    <xf numFmtId="0" fontId="73" fillId="0" borderId="99" xfId="126" applyFont="1" applyBorder="1" applyAlignment="1">
      <alignment horizontal="left" vertical="center"/>
    </xf>
    <xf numFmtId="0" fontId="73" fillId="0" borderId="100" xfId="126" applyFont="1" applyBorder="1" applyAlignment="1">
      <alignment horizontal="left" vertical="center"/>
    </xf>
    <xf numFmtId="0" fontId="73" fillId="0" borderId="101" xfId="126" applyFont="1" applyBorder="1" applyAlignment="1">
      <alignment horizontal="left" vertical="center"/>
    </xf>
    <xf numFmtId="0" fontId="73" fillId="0" borderId="85" xfId="126" applyFont="1" applyBorder="1" applyAlignment="1">
      <alignment horizontal="left" vertical="center"/>
    </xf>
    <xf numFmtId="0" fontId="73" fillId="0" borderId="86" xfId="126" applyFont="1" applyBorder="1" applyAlignment="1">
      <alignment horizontal="left" vertical="center"/>
    </xf>
    <xf numFmtId="0" fontId="73" fillId="0" borderId="94" xfId="126" applyFont="1" applyBorder="1">
      <alignment vertical="center"/>
    </xf>
    <xf numFmtId="0" fontId="73" fillId="0" borderId="102" xfId="126" applyFont="1" applyBorder="1" applyAlignment="1">
      <alignment horizontal="left" vertical="center"/>
    </xf>
    <xf numFmtId="0" fontId="73" fillId="0" borderId="95" xfId="126" applyFont="1" applyBorder="1">
      <alignment vertical="center"/>
    </xf>
    <xf numFmtId="0" fontId="73" fillId="0" borderId="74" xfId="126" applyFont="1" applyBorder="1" applyAlignment="1">
      <alignment horizontal="center" vertical="center"/>
    </xf>
    <xf numFmtId="0" fontId="68" fillId="0" borderId="76" xfId="126" applyFont="1" applyBorder="1" applyAlignment="1">
      <alignment horizontal="left" vertical="center"/>
    </xf>
    <xf numFmtId="0" fontId="73" fillId="0" borderId="103" xfId="126" applyFont="1" applyBorder="1" applyAlignment="1">
      <alignment horizontal="left" vertical="center"/>
    </xf>
    <xf numFmtId="0" fontId="68" fillId="0" borderId="78" xfId="126" applyFont="1" applyBorder="1" applyAlignment="1">
      <alignment horizontal="left" vertical="center"/>
    </xf>
    <xf numFmtId="0" fontId="68" fillId="0" borderId="97" xfId="126" applyFont="1" applyBorder="1" applyAlignment="1">
      <alignment horizontal="left" vertical="center"/>
    </xf>
    <xf numFmtId="0" fontId="73" fillId="0" borderId="0" xfId="126" applyFont="1" applyAlignment="1">
      <alignment horizontal="center" vertical="center"/>
    </xf>
    <xf numFmtId="0" fontId="68" fillId="0" borderId="100" xfId="126" applyFont="1" applyBorder="1" applyAlignment="1">
      <alignment horizontal="left" vertical="center"/>
    </xf>
    <xf numFmtId="0" fontId="68" fillId="0" borderId="101" xfId="126" applyFont="1" applyBorder="1" applyAlignment="1">
      <alignment horizontal="left" vertical="center"/>
    </xf>
    <xf numFmtId="0" fontId="73" fillId="0" borderId="104" xfId="126" applyFont="1" applyBorder="1" applyAlignment="1">
      <alignment horizontal="left" vertical="center"/>
    </xf>
    <xf numFmtId="0" fontId="73" fillId="0" borderId="105" xfId="126" applyFont="1" applyBorder="1">
      <alignment vertical="center"/>
    </xf>
    <xf numFmtId="0" fontId="73" fillId="0" borderId="106" xfId="126" applyFont="1" applyBorder="1">
      <alignment vertical="center"/>
    </xf>
    <xf numFmtId="0" fontId="68" fillId="0" borderId="98" xfId="126" applyFont="1" applyBorder="1" applyAlignment="1">
      <alignment horizontal="left" vertical="center"/>
    </xf>
    <xf numFmtId="0" fontId="73" fillId="0" borderId="107" xfId="126" applyFont="1" applyBorder="1" applyAlignment="1">
      <alignment horizontal="left" vertical="center"/>
    </xf>
    <xf numFmtId="0" fontId="68" fillId="0" borderId="108" xfId="126" applyFont="1" applyBorder="1" applyAlignment="1">
      <alignment horizontal="left" vertical="center"/>
    </xf>
    <xf numFmtId="0" fontId="68" fillId="0" borderId="109" xfId="126" applyFont="1" applyBorder="1" applyAlignment="1">
      <alignment horizontal="left" vertical="center"/>
    </xf>
    <xf numFmtId="0" fontId="68" fillId="0" borderId="99" xfId="126" applyFont="1" applyBorder="1" applyAlignment="1">
      <alignment horizontal="left" vertical="center"/>
    </xf>
    <xf numFmtId="0" fontId="73" fillId="0" borderId="0" xfId="126" applyFont="1" applyAlignment="1">
      <alignment horizontal="center" vertical="center" shrinkToFit="1"/>
    </xf>
    <xf numFmtId="0" fontId="71" fillId="0" borderId="103" xfId="126" applyFont="1" applyBorder="1">
      <alignment vertical="center"/>
    </xf>
    <xf numFmtId="0" fontId="74" fillId="0" borderId="76" xfId="126" applyFont="1" applyBorder="1">
      <alignment vertical="center"/>
    </xf>
    <xf numFmtId="0" fontId="49" fillId="0" borderId="96" xfId="126" applyFont="1" applyBorder="1" applyAlignment="1">
      <alignment horizontal="left" vertical="center"/>
    </xf>
    <xf numFmtId="49" fontId="22" fillId="0" borderId="0" xfId="2" applyNumberFormat="1" applyAlignment="1" applyProtection="1">
      <alignment horizontal="left" vertical="center"/>
    </xf>
    <xf numFmtId="49" fontId="68" fillId="0" borderId="0" xfId="126" applyNumberFormat="1" applyFont="1" applyAlignment="1">
      <alignment horizontal="left" vertical="center"/>
    </xf>
    <xf numFmtId="0" fontId="73" fillId="0" borderId="103" xfId="126" applyFont="1" applyBorder="1">
      <alignment vertical="center"/>
    </xf>
    <xf numFmtId="0" fontId="73" fillId="0" borderId="96" xfId="126" applyFont="1" applyBorder="1" applyAlignment="1">
      <alignment horizontal="right" vertical="center"/>
    </xf>
    <xf numFmtId="0" fontId="73" fillId="0" borderId="99" xfId="126" applyFont="1" applyBorder="1" applyAlignment="1">
      <alignment horizontal="right" vertical="center"/>
    </xf>
    <xf numFmtId="0" fontId="73" fillId="0" borderId="100" xfId="126" applyFont="1" applyBorder="1">
      <alignment vertical="center"/>
    </xf>
    <xf numFmtId="0" fontId="22" fillId="0" borderId="100" xfId="2" applyNumberFormat="1" applyBorder="1" applyAlignment="1" applyProtection="1">
      <alignment vertical="center"/>
    </xf>
    <xf numFmtId="0" fontId="73" fillId="0" borderId="101" xfId="126" applyFont="1" applyBorder="1">
      <alignment vertical="center"/>
    </xf>
    <xf numFmtId="0" fontId="73" fillId="0" borderId="96" xfId="126" applyFont="1" applyBorder="1" applyAlignment="1">
      <alignment horizontal="center" vertical="center"/>
    </xf>
    <xf numFmtId="0" fontId="73" fillId="0" borderId="92" xfId="126" applyFont="1" applyBorder="1" applyAlignment="1">
      <alignment horizontal="center" vertical="center"/>
    </xf>
    <xf numFmtId="0" fontId="49" fillId="0" borderId="84" xfId="126" applyFont="1" applyBorder="1" applyAlignment="1">
      <alignment horizontal="left" vertical="center"/>
    </xf>
    <xf numFmtId="0" fontId="68" fillId="0" borderId="85" xfId="126" applyFont="1" applyBorder="1" applyAlignment="1">
      <alignment horizontal="left" vertical="center"/>
    </xf>
    <xf numFmtId="0" fontId="71" fillId="0" borderId="85" xfId="126" applyFont="1" applyBorder="1" applyAlignment="1">
      <alignment horizontal="right" vertical="center"/>
    </xf>
    <xf numFmtId="0" fontId="68" fillId="0" borderId="86" xfId="126" applyFont="1" applyBorder="1" applyAlignment="1">
      <alignment horizontal="left" vertical="center"/>
    </xf>
    <xf numFmtId="0" fontId="71" fillId="0" borderId="0" xfId="126" applyFont="1" applyAlignment="1">
      <alignment horizontal="right" vertical="center"/>
    </xf>
    <xf numFmtId="0" fontId="71" fillId="0" borderId="0" xfId="126" applyFont="1" applyAlignment="1">
      <alignment horizontal="left" vertical="center"/>
    </xf>
    <xf numFmtId="0" fontId="76" fillId="0" borderId="93" xfId="126" applyFont="1" applyBorder="1">
      <alignment vertical="center"/>
    </xf>
    <xf numFmtId="0" fontId="76" fillId="0" borderId="94" xfId="126" applyFont="1" applyBorder="1">
      <alignment vertical="center"/>
    </xf>
    <xf numFmtId="0" fontId="76" fillId="0" borderId="94" xfId="126" applyFont="1" applyBorder="1" applyAlignment="1">
      <alignment horizontal="left" vertical="center"/>
    </xf>
    <xf numFmtId="0" fontId="76" fillId="0" borderId="95" xfId="126" applyFont="1" applyBorder="1">
      <alignment vertical="center"/>
    </xf>
    <xf numFmtId="0" fontId="68" fillId="0" borderId="96" xfId="126" applyFont="1" applyBorder="1" applyAlignment="1">
      <alignment horizontal="left" vertical="center"/>
    </xf>
    <xf numFmtId="0" fontId="76" fillId="0" borderId="0" xfId="126" applyFont="1">
      <alignment vertical="center"/>
    </xf>
    <xf numFmtId="0" fontId="76" fillId="0" borderId="0" xfId="126" applyFont="1" applyAlignment="1">
      <alignment horizontal="left" vertical="center"/>
    </xf>
    <xf numFmtId="0" fontId="76" fillId="0" borderId="97" xfId="126" applyFont="1" applyBorder="1">
      <alignment vertical="center"/>
    </xf>
    <xf numFmtId="0" fontId="68" fillId="0" borderId="96" xfId="126" applyFont="1" applyBorder="1" applyAlignment="1">
      <alignment horizontal="right" vertical="center"/>
    </xf>
    <xf numFmtId="0" fontId="71" fillId="0" borderId="99" xfId="126" applyFont="1" applyBorder="1" applyAlignment="1">
      <alignment horizontal="left" vertical="center"/>
    </xf>
    <xf numFmtId="0" fontId="71" fillId="0" borderId="100" xfId="126" applyFont="1" applyBorder="1" applyAlignment="1">
      <alignment horizontal="left" vertical="center"/>
    </xf>
    <xf numFmtId="0" fontId="73" fillId="0" borderId="110" xfId="126" applyFont="1" applyBorder="1" applyAlignment="1">
      <alignment horizontal="left" vertical="center"/>
    </xf>
    <xf numFmtId="0" fontId="73" fillId="0" borderId="105" xfId="126" applyFont="1" applyBorder="1" applyAlignment="1">
      <alignment horizontal="left" vertical="center"/>
    </xf>
    <xf numFmtId="0" fontId="73" fillId="0" borderId="99" xfId="126" applyFont="1" applyBorder="1" applyAlignment="1">
      <alignment horizontal="center" vertical="center"/>
    </xf>
    <xf numFmtId="0" fontId="73" fillId="0" borderId="111" xfId="126" applyFont="1" applyBorder="1" applyAlignment="1">
      <alignment horizontal="center" vertical="center"/>
    </xf>
    <xf numFmtId="0" fontId="73" fillId="0" borderId="112" xfId="126" applyFont="1" applyBorder="1">
      <alignment vertical="center"/>
    </xf>
    <xf numFmtId="0" fontId="73" fillId="0" borderId="108" xfId="126" applyFont="1" applyBorder="1">
      <alignment vertical="center"/>
    </xf>
    <xf numFmtId="0" fontId="73" fillId="0" borderId="109" xfId="126" applyFont="1" applyBorder="1">
      <alignment vertical="center"/>
    </xf>
    <xf numFmtId="0" fontId="73" fillId="0" borderId="83" xfId="126" applyFont="1" applyBorder="1" applyAlignment="1">
      <alignment horizontal="left" vertical="center"/>
    </xf>
    <xf numFmtId="0" fontId="73" fillId="0" borderId="113" xfId="126" applyFont="1" applyBorder="1">
      <alignment vertical="center"/>
    </xf>
    <xf numFmtId="0" fontId="76" fillId="0" borderId="85" xfId="126" applyFont="1" applyBorder="1" applyAlignment="1">
      <alignment horizontal="left" vertical="center"/>
    </xf>
    <xf numFmtId="0" fontId="74" fillId="0" borderId="96" xfId="126" applyFont="1" applyBorder="1" applyAlignment="1">
      <alignment horizontal="left" vertical="center"/>
    </xf>
    <xf numFmtId="0" fontId="77" fillId="0" borderId="0" xfId="126" applyFont="1" applyAlignment="1">
      <alignment horizontal="left" vertical="center"/>
    </xf>
    <xf numFmtId="0" fontId="73" fillId="0" borderId="0" xfId="126" applyFont="1">
      <alignment vertical="center"/>
    </xf>
    <xf numFmtId="0" fontId="73" fillId="0" borderId="114" xfId="126" applyFont="1" applyBorder="1">
      <alignment vertical="center"/>
    </xf>
    <xf numFmtId="0" fontId="73" fillId="0" borderId="97" xfId="126" applyFont="1" applyBorder="1">
      <alignment vertical="center"/>
    </xf>
    <xf numFmtId="0" fontId="69" fillId="0" borderId="96" xfId="126" applyFont="1" applyBorder="1" applyAlignment="1">
      <alignment horizontal="left" vertical="center"/>
    </xf>
    <xf numFmtId="0" fontId="73" fillId="0" borderId="98" xfId="126" applyFont="1" applyBorder="1" applyAlignment="1">
      <alignment horizontal="center" vertical="center"/>
    </xf>
    <xf numFmtId="0" fontId="69" fillId="0" borderId="0" xfId="126" applyFont="1" applyAlignment="1">
      <alignment horizontal="left" vertical="center"/>
    </xf>
    <xf numFmtId="0" fontId="73" fillId="0" borderId="115" xfId="126" applyFont="1" applyBorder="1" applyAlignment="1">
      <alignment horizontal="center" vertical="center"/>
    </xf>
    <xf numFmtId="0" fontId="78" fillId="0" borderId="99" xfId="126" applyFont="1" applyBorder="1" applyAlignment="1">
      <alignment horizontal="left" vertical="center"/>
    </xf>
    <xf numFmtId="0" fontId="53" fillId="0" borderId="0" xfId="128" applyFont="1" applyAlignment="1">
      <alignment horizontal="left" vertical="center"/>
    </xf>
    <xf numFmtId="0" fontId="44" fillId="0" borderId="21" xfId="128" applyFont="1" applyBorder="1" applyAlignment="1">
      <alignment horizontal="left" vertical="center"/>
    </xf>
    <xf numFmtId="0" fontId="53" fillId="0" borderId="49" xfId="128" applyFont="1" applyBorder="1" applyAlignment="1">
      <alignment horizontal="left" vertical="center"/>
    </xf>
    <xf numFmtId="0" fontId="53" fillId="0" borderId="32" xfId="128" applyFont="1" applyBorder="1" applyAlignment="1">
      <alignment horizontal="left" vertical="center"/>
    </xf>
    <xf numFmtId="0" fontId="44" fillId="0" borderId="49" xfId="128" applyFont="1" applyBorder="1" applyAlignment="1">
      <alignment horizontal="left" vertical="center"/>
    </xf>
    <xf numFmtId="0" fontId="44" fillId="0" borderId="0" xfId="128" applyFont="1" applyAlignment="1">
      <alignment horizontal="left" vertical="center"/>
    </xf>
    <xf numFmtId="0" fontId="44" fillId="0" borderId="0" xfId="128" applyFont="1" applyAlignment="1">
      <alignment horizontal="right" vertical="center"/>
    </xf>
    <xf numFmtId="0" fontId="44" fillId="0" borderId="0" xfId="128" applyFont="1">
      <alignment vertical="center"/>
    </xf>
    <xf numFmtId="0" fontId="83" fillId="0" borderId="0" xfId="128" applyFont="1" applyAlignment="1">
      <alignment horizontal="center" vertical="center"/>
    </xf>
    <xf numFmtId="0" fontId="53" fillId="0" borderId="0" xfId="128" applyFont="1" applyAlignment="1">
      <alignment horizontal="center" vertical="center"/>
    </xf>
    <xf numFmtId="0" fontId="48" fillId="0" borderId="0" xfId="128" applyFont="1">
      <alignment vertical="center"/>
    </xf>
    <xf numFmtId="0" fontId="53" fillId="0" borderId="0" xfId="128" applyFont="1" applyAlignment="1">
      <alignment horizontal="right" vertical="center"/>
    </xf>
    <xf numFmtId="0" fontId="53" fillId="40" borderId="0" xfId="128" applyFont="1" applyFill="1" applyAlignment="1">
      <alignment horizontal="center" vertical="center"/>
    </xf>
    <xf numFmtId="0" fontId="48" fillId="40" borderId="0" xfId="128" applyFont="1" applyFill="1" applyAlignment="1">
      <alignment horizontal="left" vertical="center"/>
    </xf>
    <xf numFmtId="0" fontId="48" fillId="40" borderId="0" xfId="128" applyFont="1" applyFill="1">
      <alignment vertical="center"/>
    </xf>
    <xf numFmtId="0" fontId="53" fillId="40" borderId="0" xfId="128" applyFont="1" applyFill="1" applyAlignment="1">
      <alignment horizontal="right" vertical="center"/>
    </xf>
    <xf numFmtId="0" fontId="53" fillId="40" borderId="0" xfId="128" applyFont="1" applyFill="1" applyAlignment="1">
      <alignment horizontal="left" vertical="center"/>
    </xf>
    <xf numFmtId="0" fontId="87" fillId="42" borderId="49" xfId="128" applyFont="1" applyFill="1" applyBorder="1" applyAlignment="1">
      <alignment horizontal="left" vertical="center"/>
    </xf>
    <xf numFmtId="0" fontId="87" fillId="42" borderId="32" xfId="128" applyFont="1" applyFill="1" applyBorder="1" applyAlignment="1">
      <alignment horizontal="left" vertical="center"/>
    </xf>
    <xf numFmtId="0" fontId="44" fillId="0" borderId="74" xfId="128" applyFont="1" applyBorder="1" applyAlignment="1">
      <alignment horizontal="center" vertical="center"/>
    </xf>
    <xf numFmtId="0" fontId="44" fillId="0" borderId="75" xfId="128" applyFont="1" applyBorder="1">
      <alignment vertical="center"/>
    </xf>
    <xf numFmtId="0" fontId="44" fillId="0" borderId="76" xfId="128" applyFont="1" applyBorder="1">
      <alignment vertical="center"/>
    </xf>
    <xf numFmtId="0" fontId="44" fillId="0" borderId="77" xfId="128" applyFont="1" applyBorder="1">
      <alignment vertical="center"/>
    </xf>
    <xf numFmtId="0" fontId="44" fillId="0" borderId="103" xfId="128" applyFont="1" applyBorder="1">
      <alignment vertical="center"/>
    </xf>
    <xf numFmtId="0" fontId="48" fillId="43" borderId="74" xfId="128" applyFont="1" applyFill="1" applyBorder="1" applyAlignment="1">
      <alignment horizontal="center" vertical="center" wrapText="1"/>
    </xf>
    <xf numFmtId="0" fontId="48" fillId="0" borderId="74" xfId="128" applyFont="1" applyBorder="1" applyAlignment="1">
      <alignment horizontal="center" vertical="center" wrapText="1"/>
    </xf>
    <xf numFmtId="0" fontId="46" fillId="0" borderId="0" xfId="128" applyFont="1" applyAlignment="1">
      <alignment horizontal="left" vertical="center"/>
    </xf>
    <xf numFmtId="0" fontId="44" fillId="0" borderId="116" xfId="128" applyFont="1" applyBorder="1">
      <alignment vertical="center"/>
    </xf>
    <xf numFmtId="0" fontId="44" fillId="0" borderId="79" xfId="128" applyFont="1" applyBorder="1">
      <alignment vertical="center"/>
    </xf>
    <xf numFmtId="0" fontId="44" fillId="0" borderId="80" xfId="128" applyFont="1" applyBorder="1">
      <alignment vertical="center"/>
    </xf>
    <xf numFmtId="0" fontId="44" fillId="0" borderId="81" xfId="128" applyFont="1" applyBorder="1">
      <alignment vertical="center"/>
    </xf>
    <xf numFmtId="0" fontId="48" fillId="0" borderId="117" xfId="128" applyFont="1" applyBorder="1" applyAlignment="1">
      <alignment horizontal="center" vertical="center" wrapText="1"/>
    </xf>
    <xf numFmtId="0" fontId="44" fillId="0" borderId="87" xfId="128" applyFont="1" applyBorder="1">
      <alignment vertical="center"/>
    </xf>
    <xf numFmtId="0" fontId="44" fillId="0" borderId="88" xfId="128" applyFont="1" applyBorder="1">
      <alignment vertical="center"/>
    </xf>
    <xf numFmtId="0" fontId="44" fillId="0" borderId="89" xfId="128" applyFont="1" applyBorder="1">
      <alignment vertical="center"/>
    </xf>
    <xf numFmtId="0" fontId="44" fillId="0" borderId="90" xfId="128" applyFont="1" applyBorder="1">
      <alignment vertical="center"/>
    </xf>
    <xf numFmtId="0" fontId="48" fillId="43" borderId="118" xfId="128" applyFont="1" applyFill="1" applyBorder="1" applyAlignment="1">
      <alignment horizontal="center" vertical="center" wrapText="1"/>
    </xf>
    <xf numFmtId="0" fontId="48" fillId="0" borderId="118" xfId="128" applyFont="1" applyBorder="1" applyAlignment="1">
      <alignment horizontal="center" vertical="center" wrapText="1"/>
    </xf>
    <xf numFmtId="0" fontId="44" fillId="0" borderId="92" xfId="128" applyFont="1" applyBorder="1" applyAlignment="1">
      <alignment horizontal="left" vertical="center"/>
    </xf>
    <xf numFmtId="0" fontId="44" fillId="0" borderId="88" xfId="128" applyFont="1" applyBorder="1" applyAlignment="1">
      <alignment horizontal="left" vertical="center"/>
    </xf>
    <xf numFmtId="0" fontId="44" fillId="0" borderId="107" xfId="128" applyFont="1" applyBorder="1">
      <alignment vertical="center"/>
    </xf>
    <xf numFmtId="0" fontId="44" fillId="0" borderId="108" xfId="128" applyFont="1" applyBorder="1" applyAlignment="1">
      <alignment horizontal="left" vertical="center"/>
    </xf>
    <xf numFmtId="0" fontId="44" fillId="0" borderId="112" xfId="128" applyFont="1" applyBorder="1">
      <alignment vertical="center"/>
    </xf>
    <xf numFmtId="0" fontId="48" fillId="0" borderId="98" xfId="128" applyFont="1" applyBorder="1" applyAlignment="1">
      <alignment horizontal="center" vertical="center" wrapText="1"/>
    </xf>
    <xf numFmtId="0" fontId="44" fillId="0" borderId="76" xfId="128" applyFont="1" applyBorder="1" applyAlignment="1">
      <alignment horizontal="left" vertical="center"/>
    </xf>
    <xf numFmtId="0" fontId="44" fillId="0" borderId="78" xfId="128" applyFont="1" applyBorder="1" applyAlignment="1">
      <alignment horizontal="left" vertical="center"/>
    </xf>
    <xf numFmtId="0" fontId="44" fillId="0" borderId="76" xfId="128" applyFont="1" applyBorder="1" applyAlignment="1">
      <alignment horizontal="center" vertical="center" shrinkToFit="1"/>
    </xf>
    <xf numFmtId="0" fontId="46" fillId="0" borderId="0" xfId="128" applyFont="1" applyAlignment="1">
      <alignment horizontal="center" vertical="center"/>
    </xf>
    <xf numFmtId="0" fontId="44" fillId="0" borderId="0" xfId="128" applyFont="1" applyAlignment="1">
      <alignment horizontal="right" vertical="center" indent="1"/>
    </xf>
    <xf numFmtId="0" fontId="44" fillId="0" borderId="0" xfId="128" applyFont="1" applyAlignment="1">
      <alignment horizontal="center" vertical="center" wrapText="1"/>
    </xf>
    <xf numFmtId="0" fontId="48" fillId="0" borderId="0" xfId="128" applyFont="1" applyAlignment="1">
      <alignment horizontal="center" vertical="center" wrapText="1"/>
    </xf>
    <xf numFmtId="0" fontId="44" fillId="0" borderId="104" xfId="128" applyFont="1" applyBorder="1">
      <alignment vertical="center"/>
    </xf>
    <xf numFmtId="0" fontId="44" fillId="0" borderId="105" xfId="128" applyFont="1" applyBorder="1" applyAlignment="1">
      <alignment horizontal="right" vertical="center" indent="1"/>
    </xf>
    <xf numFmtId="0" fontId="44" fillId="0" borderId="105" xfId="128" applyFont="1" applyBorder="1" applyAlignment="1">
      <alignment horizontal="left" vertical="center"/>
    </xf>
    <xf numFmtId="0" fontId="44" fillId="0" borderId="105" xfId="128" applyFont="1" applyBorder="1" applyAlignment="1">
      <alignment horizontal="center" vertical="center"/>
    </xf>
    <xf numFmtId="0" fontId="48" fillId="43" borderId="110" xfId="128" applyFont="1" applyFill="1" applyBorder="1" applyAlignment="1">
      <alignment horizontal="center" vertical="center" wrapText="1"/>
    </xf>
    <xf numFmtId="0" fontId="90" fillId="0" borderId="108" xfId="128" applyFont="1" applyBorder="1" applyAlignment="1">
      <alignment horizontal="right" vertical="center" indent="1"/>
    </xf>
    <xf numFmtId="0" fontId="90" fillId="0" borderId="108" xfId="128" applyFont="1" applyBorder="1" applyAlignment="1">
      <alignment horizontal="left" vertical="center"/>
    </xf>
    <xf numFmtId="0" fontId="44" fillId="0" borderId="108" xfId="128" applyFont="1" applyBorder="1" applyAlignment="1">
      <alignment horizontal="center" vertical="center"/>
    </xf>
    <xf numFmtId="0" fontId="48" fillId="43" borderId="115" xfId="128" applyFont="1" applyFill="1" applyBorder="1" applyAlignment="1">
      <alignment horizontal="center" vertical="center" wrapText="1"/>
    </xf>
    <xf numFmtId="0" fontId="46" fillId="0" borderId="85" xfId="128" applyFont="1" applyBorder="1" applyAlignment="1">
      <alignment horizontal="center" vertical="center"/>
    </xf>
    <xf numFmtId="0" fontId="46" fillId="0" borderId="85" xfId="128" applyFont="1" applyBorder="1" applyAlignment="1">
      <alignment horizontal="left" vertical="center"/>
    </xf>
    <xf numFmtId="0" fontId="53" fillId="0" borderId="85" xfId="128" applyFont="1" applyBorder="1" applyAlignment="1">
      <alignment horizontal="left" vertical="center"/>
    </xf>
    <xf numFmtId="0" fontId="48" fillId="0" borderId="0" xfId="128" applyFont="1" applyAlignment="1">
      <alignment horizontal="left" vertical="center"/>
    </xf>
    <xf numFmtId="0" fontId="53" fillId="0" borderId="51" xfId="128" applyFont="1" applyBorder="1" applyAlignment="1">
      <alignment horizontal="left" vertical="center"/>
    </xf>
    <xf numFmtId="0" fontId="53" fillId="0" borderId="51" xfId="128" applyFont="1" applyBorder="1" applyAlignment="1">
      <alignment horizontal="center" vertical="center"/>
    </xf>
    <xf numFmtId="0" fontId="44" fillId="0" borderId="46" xfId="128" applyFont="1" applyBorder="1" applyAlignment="1">
      <alignment horizontal="center" vertical="center"/>
    </xf>
    <xf numFmtId="0" fontId="44" fillId="0" borderId="46" xfId="128" applyFont="1" applyBorder="1" applyAlignment="1">
      <alignment horizontal="left" vertical="center"/>
    </xf>
    <xf numFmtId="0" fontId="44" fillId="0" borderId="119" xfId="128" applyFont="1" applyBorder="1" applyAlignment="1">
      <alignment horizontal="left" vertical="center"/>
    </xf>
    <xf numFmtId="0" fontId="44" fillId="0" borderId="120" xfId="128" applyFont="1" applyBorder="1" applyAlignment="1">
      <alignment horizontal="left" vertical="center"/>
    </xf>
    <xf numFmtId="0" fontId="46" fillId="0" borderId="121" xfId="128" applyFont="1" applyBorder="1" applyAlignment="1">
      <alignment horizontal="left" vertical="center"/>
    </xf>
    <xf numFmtId="0" fontId="46" fillId="43" borderId="14" xfId="128" applyFont="1" applyFill="1" applyBorder="1" applyAlignment="1" applyProtection="1">
      <alignment horizontal="left" vertical="center"/>
      <protection locked="0"/>
    </xf>
    <xf numFmtId="0" fontId="48" fillId="0" borderId="46" xfId="128" applyFont="1" applyBorder="1" applyAlignment="1">
      <alignment horizontal="center" vertical="center" wrapText="1"/>
    </xf>
    <xf numFmtId="0" fontId="44" fillId="0" borderId="50" xfId="128" applyFont="1" applyBorder="1" applyAlignment="1">
      <alignment horizontal="center" vertical="center"/>
    </xf>
    <xf numFmtId="0" fontId="44" fillId="0" borderId="50" xfId="128" applyFont="1" applyBorder="1" applyAlignment="1">
      <alignment horizontal="left" vertical="center"/>
    </xf>
    <xf numFmtId="0" fontId="44" fillId="0" borderId="122" xfId="128" applyFont="1" applyBorder="1">
      <alignment vertical="center"/>
    </xf>
    <xf numFmtId="0" fontId="44" fillId="0" borderId="123" xfId="128" applyFont="1" applyBorder="1" applyAlignment="1">
      <alignment horizontal="left" vertical="center"/>
    </xf>
    <xf numFmtId="0" fontId="44" fillId="0" borderId="124" xfId="128" applyFont="1" applyBorder="1" applyAlignment="1">
      <alignment horizontal="left" vertical="center"/>
    </xf>
    <xf numFmtId="0" fontId="46" fillId="0" borderId="125" xfId="128" applyFont="1" applyBorder="1" applyAlignment="1">
      <alignment horizontal="left" vertical="center"/>
    </xf>
    <xf numFmtId="0" fontId="53" fillId="0" borderId="50" xfId="128" applyFont="1" applyBorder="1" applyAlignment="1">
      <alignment horizontal="center" vertical="center"/>
    </xf>
    <xf numFmtId="0" fontId="46" fillId="0" borderId="0" xfId="128" applyFont="1" applyAlignment="1">
      <alignment horizontal="right" vertical="center"/>
    </xf>
    <xf numFmtId="0" fontId="55" fillId="0" borderId="0" xfId="124">
      <alignment vertical="center"/>
    </xf>
    <xf numFmtId="0" fontId="55" fillId="0" borderId="0" xfId="124" applyAlignment="1">
      <alignment horizontal="center" vertical="center"/>
    </xf>
    <xf numFmtId="0" fontId="44" fillId="0" borderId="0" xfId="128" applyFont="1" applyAlignment="1">
      <alignment horizontal="center" vertical="center"/>
    </xf>
    <xf numFmtId="0" fontId="90" fillId="0" borderId="0" xfId="128" applyFont="1" applyAlignment="1">
      <alignment horizontal="right" vertical="center" indent="1"/>
    </xf>
    <xf numFmtId="0" fontId="90" fillId="0" borderId="0" xfId="128" applyFont="1" applyAlignment="1">
      <alignment horizontal="left" vertical="center"/>
    </xf>
    <xf numFmtId="0" fontId="46" fillId="0" borderId="75" xfId="128" applyFont="1" applyBorder="1" applyAlignment="1">
      <alignment horizontal="center" vertical="center"/>
    </xf>
    <xf numFmtId="0" fontId="46" fillId="0" borderId="75" xfId="128" applyFont="1" applyBorder="1" applyAlignment="1">
      <alignment horizontal="left" vertical="center"/>
    </xf>
    <xf numFmtId="0" fontId="46" fillId="0" borderId="76" xfId="128" applyFont="1" applyBorder="1">
      <alignment vertical="center"/>
    </xf>
    <xf numFmtId="0" fontId="46" fillId="0" borderId="77" xfId="128" applyFont="1" applyBorder="1">
      <alignment vertical="center"/>
    </xf>
    <xf numFmtId="0" fontId="46" fillId="0" borderId="76" xfId="128" applyFont="1" applyBorder="1" applyAlignment="1">
      <alignment horizontal="left" vertical="center"/>
    </xf>
    <xf numFmtId="0" fontId="46" fillId="0" borderId="79" xfId="128" applyFont="1" applyBorder="1" applyAlignment="1">
      <alignment horizontal="left" vertical="center"/>
    </xf>
    <xf numFmtId="0" fontId="46" fillId="0" borderId="80" xfId="128" applyFont="1" applyBorder="1">
      <alignment vertical="center"/>
    </xf>
    <xf numFmtId="0" fontId="46" fillId="0" borderId="81" xfId="128" applyFont="1" applyBorder="1" applyAlignment="1">
      <alignment horizontal="left" vertical="center"/>
    </xf>
    <xf numFmtId="0" fontId="46" fillId="0" borderId="87" xfId="128" applyFont="1" applyBorder="1" applyAlignment="1">
      <alignment horizontal="left" vertical="center"/>
    </xf>
    <xf numFmtId="0" fontId="46" fillId="0" borderId="88" xfId="128" applyFont="1" applyBorder="1">
      <alignment vertical="center"/>
    </xf>
    <xf numFmtId="0" fontId="46" fillId="0" borderId="89" xfId="128" applyFont="1" applyBorder="1" applyAlignment="1">
      <alignment horizontal="left" vertical="center"/>
    </xf>
    <xf numFmtId="0" fontId="46" fillId="0" borderId="90" xfId="128" applyFont="1" applyBorder="1">
      <alignment vertical="center"/>
    </xf>
    <xf numFmtId="0" fontId="46" fillId="0" borderId="92" xfId="128" applyFont="1" applyBorder="1" applyAlignment="1">
      <alignment horizontal="left" vertical="center"/>
    </xf>
    <xf numFmtId="0" fontId="46" fillId="0" borderId="93" xfId="128" applyFont="1" applyBorder="1" applyAlignment="1">
      <alignment horizontal="left" vertical="center"/>
    </xf>
    <xf numFmtId="0" fontId="46" fillId="0" borderId="94" xfId="128" applyFont="1" applyBorder="1">
      <alignment vertical="center"/>
    </xf>
    <xf numFmtId="0" fontId="46" fillId="0" borderId="102" xfId="128" applyFont="1" applyBorder="1" applyAlignment="1">
      <alignment horizontal="left" vertical="center"/>
    </xf>
    <xf numFmtId="0" fontId="48" fillId="43" borderId="98" xfId="128" applyFont="1" applyFill="1" applyBorder="1" applyAlignment="1">
      <alignment horizontal="center" vertical="center" wrapText="1"/>
    </xf>
    <xf numFmtId="0" fontId="46" fillId="0" borderId="74" xfId="128" applyFont="1" applyBorder="1" applyAlignment="1">
      <alignment horizontal="center" vertical="center"/>
    </xf>
    <xf numFmtId="0" fontId="53" fillId="0" borderId="76" xfId="128" applyFont="1" applyBorder="1" applyAlignment="1">
      <alignment horizontal="left" vertical="center"/>
    </xf>
    <xf numFmtId="0" fontId="46" fillId="0" borderId="103" xfId="128" applyFont="1" applyBorder="1" applyAlignment="1">
      <alignment horizontal="left" vertical="center"/>
    </xf>
    <xf numFmtId="0" fontId="53" fillId="0" borderId="78" xfId="128" applyFont="1" applyBorder="1" applyAlignment="1">
      <alignment horizontal="left" vertical="center"/>
    </xf>
    <xf numFmtId="0" fontId="46" fillId="0" borderId="0" xfId="128" applyFont="1" applyAlignment="1">
      <alignment horizontal="center" vertical="center" shrinkToFit="1"/>
    </xf>
    <xf numFmtId="0" fontId="46" fillId="0" borderId="75" xfId="128" applyFont="1" applyBorder="1">
      <alignment vertical="center"/>
    </xf>
    <xf numFmtId="0" fontId="46" fillId="0" borderId="103" xfId="128" applyFont="1" applyBorder="1">
      <alignment vertical="center"/>
    </xf>
    <xf numFmtId="0" fontId="46" fillId="0" borderId="116" xfId="128" applyFont="1" applyBorder="1">
      <alignment vertical="center"/>
    </xf>
    <xf numFmtId="0" fontId="46" fillId="0" borderId="79" xfId="128" applyFont="1" applyBorder="1">
      <alignment vertical="center"/>
    </xf>
    <xf numFmtId="0" fontId="46" fillId="0" borderId="81" xfId="128" applyFont="1" applyBorder="1">
      <alignment vertical="center"/>
    </xf>
    <xf numFmtId="0" fontId="46" fillId="0" borderId="87" xfId="128" applyFont="1" applyBorder="1">
      <alignment vertical="center"/>
    </xf>
    <xf numFmtId="0" fontId="46" fillId="0" borderId="89" xfId="128" applyFont="1" applyBorder="1">
      <alignment vertical="center"/>
    </xf>
    <xf numFmtId="0" fontId="53" fillId="0" borderId="88" xfId="128" applyFont="1" applyBorder="1" applyAlignment="1">
      <alignment horizontal="left" vertical="center"/>
    </xf>
    <xf numFmtId="0" fontId="46" fillId="0" borderId="107" xfId="128" applyFont="1" applyBorder="1">
      <alignment vertical="center"/>
    </xf>
    <xf numFmtId="0" fontId="53" fillId="0" borderId="108" xfId="128" applyFont="1" applyBorder="1" applyAlignment="1">
      <alignment horizontal="left" vertical="center"/>
    </xf>
    <xf numFmtId="0" fontId="46" fillId="0" borderId="112" xfId="128" applyFont="1" applyBorder="1">
      <alignment vertical="center"/>
    </xf>
    <xf numFmtId="0" fontId="46" fillId="0" borderId="76" xfId="128" applyFont="1" applyBorder="1" applyAlignment="1">
      <alignment horizontal="center" vertical="center" shrinkToFit="1"/>
    </xf>
    <xf numFmtId="0" fontId="46" fillId="0" borderId="104" xfId="128" applyFont="1" applyBorder="1">
      <alignment vertical="center"/>
    </xf>
    <xf numFmtId="0" fontId="46" fillId="0" borderId="126" xfId="128" applyFont="1" applyBorder="1" applyAlignment="1">
      <alignment vertical="center" shrinkToFit="1"/>
    </xf>
    <xf numFmtId="0" fontId="46" fillId="0" borderId="112" xfId="128" applyFont="1" applyBorder="1" applyAlignment="1">
      <alignment vertical="center" shrinkToFit="1"/>
    </xf>
    <xf numFmtId="0" fontId="97" fillId="0" borderId="0" xfId="128" applyFont="1">
      <alignment vertical="center"/>
    </xf>
    <xf numFmtId="49" fontId="97" fillId="0" borderId="0" xfId="128" applyNumberFormat="1" applyFont="1" applyAlignment="1">
      <alignment horizontal="right" vertical="center"/>
    </xf>
    <xf numFmtId="0" fontId="98" fillId="43" borderId="0" xfId="128" applyFont="1" applyFill="1">
      <alignment vertical="center"/>
    </xf>
    <xf numFmtId="0" fontId="52" fillId="32" borderId="0" xfId="129" applyFont="1" applyFill="1" applyAlignment="1" applyProtection="1">
      <alignment horizontal="center" vertical="center" shrinkToFit="1"/>
      <protection locked="0"/>
    </xf>
    <xf numFmtId="0" fontId="97" fillId="0" borderId="0" xfId="128" applyFont="1" applyAlignment="1">
      <alignment horizontal="center" vertical="center"/>
    </xf>
    <xf numFmtId="0" fontId="97" fillId="44" borderId="0" xfId="128" applyFont="1" applyFill="1" applyAlignment="1" applyProtection="1">
      <alignment horizontal="center" vertical="center"/>
      <protection locked="0"/>
    </xf>
    <xf numFmtId="0" fontId="52" fillId="0" borderId="0" xfId="120" applyFont="1" applyAlignment="1">
      <alignment horizontal="left" vertical="center"/>
    </xf>
    <xf numFmtId="0" fontId="52" fillId="0" borderId="0" xfId="120" applyFont="1" applyAlignment="1">
      <alignment horizontal="left"/>
    </xf>
    <xf numFmtId="0" fontId="52" fillId="0" borderId="0" xfId="120" applyFont="1" applyAlignment="1">
      <alignment horizontal="center" vertical="center"/>
    </xf>
    <xf numFmtId="0" fontId="88" fillId="0" borderId="0" xfId="128" applyFont="1" applyAlignment="1">
      <alignment horizontal="center" vertical="center"/>
    </xf>
    <xf numFmtId="0" fontId="52" fillId="0" borderId="0" xfId="120" applyFont="1"/>
    <xf numFmtId="0" fontId="52" fillId="0" borderId="0" xfId="120" applyFont="1" applyAlignment="1">
      <alignment vertical="center" wrapText="1"/>
    </xf>
    <xf numFmtId="0" fontId="52" fillId="0" borderId="0" xfId="120" applyFont="1" applyAlignment="1" applyProtection="1">
      <alignment horizontal="center" vertical="center"/>
      <protection locked="0"/>
    </xf>
    <xf numFmtId="0" fontId="52" fillId="0" borderId="49" xfId="120" applyFont="1" applyBorder="1" applyAlignment="1">
      <alignment horizontal="left" vertical="center"/>
    </xf>
    <xf numFmtId="0" fontId="52" fillId="0" borderId="49" xfId="120" applyFont="1" applyBorder="1" applyAlignment="1">
      <alignment horizontal="left"/>
    </xf>
    <xf numFmtId="0" fontId="52" fillId="0" borderId="49" xfId="120" applyFont="1" applyBorder="1" applyAlignment="1">
      <alignment vertical="center" wrapText="1"/>
    </xf>
    <xf numFmtId="0" fontId="52" fillId="0" borderId="127" xfId="120" applyFont="1" applyBorder="1" applyAlignment="1">
      <alignment horizontal="left" vertical="center"/>
    </xf>
    <xf numFmtId="0" fontId="52" fillId="0" borderId="0" xfId="120" applyFont="1" applyAlignment="1">
      <alignment vertical="center"/>
    </xf>
    <xf numFmtId="0" fontId="52" fillId="0" borderId="51" xfId="120" applyFont="1" applyBorder="1" applyAlignment="1">
      <alignment horizontal="left" vertical="center"/>
    </xf>
    <xf numFmtId="49" fontId="52" fillId="32" borderId="0" xfId="129" applyNumberFormat="1" applyFont="1" applyFill="1" applyAlignment="1" applyProtection="1">
      <alignment horizontal="center" vertical="center" shrinkToFit="1"/>
      <protection locked="0"/>
    </xf>
    <xf numFmtId="0" fontId="97" fillId="0" borderId="0" xfId="128" applyFont="1" applyAlignment="1">
      <alignment horizontal="right" vertical="center"/>
    </xf>
    <xf numFmtId="0" fontId="97" fillId="44" borderId="0" xfId="128" applyFont="1" applyFill="1" applyAlignment="1">
      <alignment horizontal="center" vertical="center"/>
    </xf>
    <xf numFmtId="0" fontId="97" fillId="0" borderId="49" xfId="128" applyFont="1" applyBorder="1">
      <alignment vertical="center"/>
    </xf>
    <xf numFmtId="0" fontId="97" fillId="0" borderId="32" xfId="128" applyFont="1" applyBorder="1">
      <alignment vertical="center"/>
    </xf>
    <xf numFmtId="0" fontId="97" fillId="45" borderId="49" xfId="128" applyFont="1" applyFill="1" applyBorder="1" applyProtection="1">
      <alignment vertical="center"/>
      <protection locked="0"/>
    </xf>
    <xf numFmtId="0" fontId="97" fillId="0" borderId="127" xfId="128" applyFont="1" applyBorder="1">
      <alignment vertical="center"/>
    </xf>
    <xf numFmtId="0" fontId="102" fillId="0" borderId="127" xfId="128" applyFont="1" applyBorder="1">
      <alignment vertical="center"/>
    </xf>
    <xf numFmtId="0" fontId="102" fillId="0" borderId="14" xfId="128" applyFont="1" applyBorder="1">
      <alignment vertical="center"/>
    </xf>
    <xf numFmtId="0" fontId="97" fillId="0" borderId="12" xfId="128" applyFont="1" applyBorder="1" applyAlignment="1">
      <alignment horizontal="left" vertical="center"/>
    </xf>
    <xf numFmtId="0" fontId="97" fillId="0" borderId="51" xfId="128" applyFont="1" applyBorder="1" applyAlignment="1">
      <alignment horizontal="left" vertical="center"/>
    </xf>
    <xf numFmtId="0" fontId="97" fillId="0" borderId="22" xfId="128" applyFont="1" applyBorder="1" applyAlignment="1">
      <alignment horizontal="left" vertical="center"/>
    </xf>
    <xf numFmtId="0" fontId="97" fillId="0" borderId="51" xfId="128" applyFont="1" applyBorder="1">
      <alignment vertical="center"/>
    </xf>
    <xf numFmtId="0" fontId="98" fillId="43" borderId="51" xfId="128" applyFont="1" applyFill="1" applyBorder="1">
      <alignment vertical="center"/>
    </xf>
    <xf numFmtId="0" fontId="97" fillId="0" borderId="22" xfId="128" applyFont="1" applyBorder="1">
      <alignment vertical="center"/>
    </xf>
    <xf numFmtId="0" fontId="97" fillId="0" borderId="0" xfId="128" applyFont="1" applyAlignment="1">
      <alignment horizontal="left" vertical="center" shrinkToFit="1"/>
    </xf>
    <xf numFmtId="0" fontId="12" fillId="0" borderId="0" xfId="126" applyFont="1">
      <alignment vertical="center"/>
    </xf>
    <xf numFmtId="0" fontId="12" fillId="32" borderId="0" xfId="129" applyFont="1" applyFill="1" applyAlignment="1" applyProtection="1">
      <alignment horizontal="center" vertical="center" shrinkToFit="1"/>
      <protection locked="0"/>
    </xf>
    <xf numFmtId="0" fontId="11" fillId="0" borderId="0" xfId="126" applyFont="1" applyAlignment="1">
      <alignment horizontal="center" vertical="center"/>
    </xf>
    <xf numFmtId="0" fontId="12" fillId="0" borderId="0" xfId="126" applyFont="1" applyAlignment="1">
      <alignment horizontal="right" vertical="center"/>
    </xf>
    <xf numFmtId="0" fontId="12" fillId="44" borderId="0" xfId="126" applyFont="1" applyFill="1" applyAlignment="1">
      <alignment horizontal="center" vertical="center"/>
    </xf>
    <xf numFmtId="0" fontId="12" fillId="43" borderId="10" xfId="126" applyFont="1" applyFill="1" applyBorder="1">
      <alignment vertical="center"/>
    </xf>
    <xf numFmtId="0" fontId="12" fillId="0" borderId="127" xfId="126" applyFont="1" applyBorder="1">
      <alignment vertical="center"/>
    </xf>
    <xf numFmtId="0" fontId="12" fillId="43" borderId="127" xfId="126" applyFont="1" applyFill="1" applyBorder="1">
      <alignment vertical="center"/>
    </xf>
    <xf numFmtId="0" fontId="12" fillId="0" borderId="14" xfId="126" applyFont="1" applyBorder="1">
      <alignment vertical="center"/>
    </xf>
    <xf numFmtId="0" fontId="12" fillId="0" borderId="12" xfId="126" applyFont="1" applyBorder="1">
      <alignment vertical="center"/>
    </xf>
    <xf numFmtId="0" fontId="12" fillId="0" borderId="51" xfId="126" applyFont="1" applyBorder="1" applyAlignment="1">
      <alignment horizontal="center" vertical="center"/>
    </xf>
    <xf numFmtId="0" fontId="12" fillId="0" borderId="51" xfId="126" applyFont="1" applyBorder="1">
      <alignment vertical="center"/>
    </xf>
    <xf numFmtId="0" fontId="12" fillId="0" borderId="22" xfId="126" applyFont="1" applyBorder="1">
      <alignment vertical="center"/>
    </xf>
    <xf numFmtId="0" fontId="12" fillId="0" borderId="128" xfId="127" applyFont="1" applyBorder="1" applyAlignment="1">
      <alignment horizontal="left" vertical="center"/>
    </xf>
    <xf numFmtId="0" fontId="12" fillId="0" borderId="128" xfId="127" applyFont="1" applyBorder="1" applyAlignment="1">
      <alignment horizontal="left"/>
    </xf>
    <xf numFmtId="0" fontId="12" fillId="0" borderId="24" xfId="127" applyFont="1" applyBorder="1" applyAlignment="1">
      <alignment horizontal="left" vertical="center"/>
    </xf>
    <xf numFmtId="0" fontId="12" fillId="0" borderId="52" xfId="127" applyFont="1" applyBorder="1" applyAlignment="1">
      <alignment vertical="center"/>
    </xf>
    <xf numFmtId="0" fontId="12" fillId="0" borderId="45" xfId="127" applyFont="1" applyBorder="1" applyAlignment="1">
      <alignment vertical="center"/>
    </xf>
    <xf numFmtId="0" fontId="12" fillId="0" borderId="52" xfId="127" applyFont="1" applyBorder="1" applyAlignment="1">
      <alignment horizontal="left" vertical="center"/>
    </xf>
    <xf numFmtId="0" fontId="12" fillId="0" borderId="52" xfId="127" applyFont="1" applyBorder="1" applyAlignment="1">
      <alignment horizontal="left"/>
    </xf>
    <xf numFmtId="0" fontId="12" fillId="0" borderId="45" xfId="127" applyFont="1" applyBorder="1" applyAlignment="1">
      <alignment horizontal="left" vertical="center"/>
    </xf>
    <xf numFmtId="0" fontId="12" fillId="0" borderId="10" xfId="126" applyFont="1" applyBorder="1" applyAlignment="1">
      <alignment horizontal="left" vertical="center"/>
    </xf>
    <xf numFmtId="0" fontId="12" fillId="0" borderId="10" xfId="126" applyFont="1" applyBorder="1">
      <alignment vertical="center"/>
    </xf>
    <xf numFmtId="0" fontId="12" fillId="0" borderId="11" xfId="126" applyFont="1" applyBorder="1" applyAlignment="1">
      <alignment horizontal="center" vertical="center"/>
    </xf>
    <xf numFmtId="0" fontId="12" fillId="0" borderId="15" xfId="126" applyFont="1" applyBorder="1">
      <alignment vertical="center"/>
    </xf>
    <xf numFmtId="0" fontId="12" fillId="0" borderId="11" xfId="126" applyFont="1" applyBorder="1">
      <alignment vertical="center"/>
    </xf>
    <xf numFmtId="0" fontId="12" fillId="0" borderId="12" xfId="126" applyFont="1" applyBorder="1" applyAlignment="1">
      <alignment horizontal="center" vertical="center"/>
    </xf>
    <xf numFmtId="0" fontId="12" fillId="0" borderId="128" xfId="127" applyFont="1" applyBorder="1" applyAlignment="1">
      <alignment vertical="center"/>
    </xf>
    <xf numFmtId="0" fontId="12" fillId="0" borderId="24" xfId="127" applyFont="1" applyBorder="1" applyAlignment="1">
      <alignment vertical="center"/>
    </xf>
    <xf numFmtId="0" fontId="12" fillId="43" borderId="11" xfId="126" applyFont="1" applyFill="1" applyBorder="1" applyProtection="1">
      <alignment vertical="center"/>
      <protection locked="0"/>
    </xf>
    <xf numFmtId="0" fontId="12" fillId="0" borderId="0" xfId="126" applyFont="1" applyProtection="1">
      <alignment vertical="center"/>
      <protection locked="0"/>
    </xf>
    <xf numFmtId="0" fontId="12" fillId="43" borderId="0" xfId="126" applyFont="1" applyFill="1" applyProtection="1">
      <alignment vertical="center"/>
      <protection locked="0"/>
    </xf>
    <xf numFmtId="0" fontId="12" fillId="0" borderId="15" xfId="126" applyFont="1" applyBorder="1" applyProtection="1">
      <alignment vertical="center"/>
      <protection locked="0"/>
    </xf>
    <xf numFmtId="0" fontId="12" fillId="43" borderId="10" xfId="126" applyFont="1" applyFill="1" applyBorder="1" applyProtection="1">
      <alignment vertical="center"/>
      <protection locked="0"/>
    </xf>
    <xf numFmtId="0" fontId="12" fillId="0" borderId="127" xfId="126" applyFont="1" applyBorder="1" applyProtection="1">
      <alignment vertical="center"/>
      <protection locked="0"/>
    </xf>
    <xf numFmtId="0" fontId="12" fillId="43" borderId="127" xfId="126" applyFont="1" applyFill="1" applyBorder="1" applyProtection="1">
      <alignment vertical="center"/>
      <protection locked="0"/>
    </xf>
    <xf numFmtId="0" fontId="12" fillId="0" borderId="14" xfId="126" applyFont="1" applyBorder="1" applyProtection="1">
      <alignment vertical="center"/>
      <protection locked="0"/>
    </xf>
    <xf numFmtId="0" fontId="12" fillId="0" borderId="11" xfId="126" applyFont="1" applyBorder="1" applyAlignment="1">
      <alignment horizontal="left" vertical="center"/>
    </xf>
    <xf numFmtId="0" fontId="12" fillId="0" borderId="15" xfId="126" applyFont="1" applyBorder="1" applyAlignment="1">
      <alignment horizontal="left" vertical="center"/>
    </xf>
    <xf numFmtId="0" fontId="8" fillId="0" borderId="0" xfId="126" applyFont="1">
      <alignment vertical="center"/>
    </xf>
    <xf numFmtId="0" fontId="65" fillId="0" borderId="0" xfId="126" applyFont="1" applyAlignment="1">
      <alignment horizontal="left" vertical="center"/>
    </xf>
    <xf numFmtId="0" fontId="8" fillId="0" borderId="129" xfId="126" applyFont="1" applyBorder="1" applyAlignment="1">
      <alignment horizontal="center" vertical="center" wrapText="1"/>
    </xf>
    <xf numFmtId="0" fontId="8" fillId="0" borderId="130" xfId="126" applyFont="1" applyBorder="1" applyAlignment="1">
      <alignment horizontal="center" vertical="center" wrapText="1"/>
    </xf>
    <xf numFmtId="0" fontId="8" fillId="0" borderId="131" xfId="126" applyFont="1" applyBorder="1">
      <alignment vertical="center"/>
    </xf>
    <xf numFmtId="0" fontId="8" fillId="0" borderId="132" xfId="126" applyFont="1" applyBorder="1">
      <alignment vertical="center"/>
    </xf>
    <xf numFmtId="0" fontId="8" fillId="0" borderId="133" xfId="126" applyFont="1" applyBorder="1">
      <alignment vertical="center"/>
    </xf>
    <xf numFmtId="0" fontId="8" fillId="43" borderId="131" xfId="126" applyFont="1" applyFill="1" applyBorder="1" applyProtection="1">
      <alignment vertical="center"/>
      <protection locked="0"/>
    </xf>
    <xf numFmtId="0" fontId="8" fillId="0" borderId="134" xfId="126" applyFont="1" applyBorder="1" applyProtection="1">
      <alignment vertical="center"/>
      <protection locked="0"/>
    </xf>
    <xf numFmtId="0" fontId="8" fillId="43" borderId="134" xfId="126" applyFont="1" applyFill="1" applyBorder="1" applyProtection="1">
      <alignment vertical="center"/>
      <protection locked="0"/>
    </xf>
    <xf numFmtId="0" fontId="8" fillId="0" borderId="135" xfId="126" applyFont="1" applyBorder="1" applyProtection="1">
      <alignment vertical="center"/>
      <protection locked="0"/>
    </xf>
    <xf numFmtId="0" fontId="8" fillId="0" borderId="21" xfId="126" applyFont="1" applyBorder="1">
      <alignment vertical="center"/>
    </xf>
    <xf numFmtId="0" fontId="8" fillId="0" borderId="32" xfId="126" applyFont="1" applyBorder="1">
      <alignment vertical="center"/>
    </xf>
    <xf numFmtId="0" fontId="8" fillId="0" borderId="13" xfId="126" applyFont="1" applyBorder="1">
      <alignment vertical="center"/>
    </xf>
    <xf numFmtId="0" fontId="8" fillId="43" borderId="21" xfId="126" applyFont="1" applyFill="1" applyBorder="1" applyProtection="1">
      <alignment vertical="center"/>
      <protection locked="0"/>
    </xf>
    <xf numFmtId="0" fontId="8" fillId="0" borderId="49" xfId="126" applyFont="1" applyBorder="1" applyProtection="1">
      <alignment vertical="center"/>
      <protection locked="0"/>
    </xf>
    <xf numFmtId="0" fontId="8" fillId="43" borderId="49" xfId="126" applyFont="1" applyFill="1" applyBorder="1" applyProtection="1">
      <alignment vertical="center"/>
      <protection locked="0"/>
    </xf>
    <xf numFmtId="0" fontId="8" fillId="0" borderId="136" xfId="126" applyFont="1" applyBorder="1" applyProtection="1">
      <alignment vertical="center"/>
      <protection locked="0"/>
    </xf>
    <xf numFmtId="0" fontId="8" fillId="0" borderId="21" xfId="126" applyFont="1" applyBorder="1" applyProtection="1">
      <alignment vertical="center"/>
      <protection locked="0"/>
    </xf>
    <xf numFmtId="0" fontId="8" fillId="0" borderId="137" xfId="126" applyFont="1" applyBorder="1">
      <alignment vertical="center"/>
    </xf>
    <xf numFmtId="0" fontId="8" fillId="0" borderId="138" xfId="126" applyFont="1" applyBorder="1">
      <alignment vertical="center"/>
    </xf>
    <xf numFmtId="0" fontId="8" fillId="0" borderId="139" xfId="126" applyFont="1" applyBorder="1">
      <alignment vertical="center"/>
    </xf>
    <xf numFmtId="0" fontId="8" fillId="43" borderId="137" xfId="126" applyFont="1" applyFill="1" applyBorder="1" applyProtection="1">
      <alignment vertical="center"/>
      <protection locked="0"/>
    </xf>
    <xf numFmtId="0" fontId="8" fillId="0" borderId="140" xfId="126" applyFont="1" applyBorder="1" applyProtection="1">
      <alignment vertical="center"/>
      <protection locked="0"/>
    </xf>
    <xf numFmtId="0" fontId="8" fillId="43" borderId="140" xfId="126" applyFont="1" applyFill="1" applyBorder="1" applyProtection="1">
      <alignment vertical="center"/>
      <protection locked="0"/>
    </xf>
    <xf numFmtId="0" fontId="8" fillId="0" borderId="141" xfId="126" applyFont="1" applyBorder="1" applyProtection="1">
      <alignment vertical="center"/>
      <protection locked="0"/>
    </xf>
    <xf numFmtId="0" fontId="8" fillId="0" borderId="131" xfId="126" applyFont="1" applyBorder="1" applyProtection="1">
      <alignment vertical="center"/>
      <protection locked="0"/>
    </xf>
    <xf numFmtId="0" fontId="8" fillId="41" borderId="129" xfId="126" applyFont="1" applyFill="1" applyBorder="1" applyAlignment="1" applyProtection="1">
      <alignment horizontal="center" vertical="center"/>
      <protection locked="0"/>
    </xf>
    <xf numFmtId="0" fontId="8" fillId="41" borderId="130" xfId="126" applyFont="1" applyFill="1" applyBorder="1" applyAlignment="1" applyProtection="1">
      <alignment horizontal="center" vertical="center"/>
      <protection locked="0"/>
    </xf>
    <xf numFmtId="0" fontId="8" fillId="0" borderId="137" xfId="126" applyFont="1" applyBorder="1" applyProtection="1">
      <alignment vertical="center"/>
      <protection locked="0"/>
    </xf>
    <xf numFmtId="0" fontId="12" fillId="0" borderId="0" xfId="127" applyFont="1" applyAlignment="1" applyProtection="1">
      <alignment horizontal="right" vertical="center"/>
      <protection locked="0"/>
    </xf>
    <xf numFmtId="0" fontId="12" fillId="0" borderId="0" xfId="127" applyFont="1" applyAlignment="1" applyProtection="1">
      <alignment horizontal="left" vertical="center"/>
      <protection locked="0"/>
    </xf>
    <xf numFmtId="0" fontId="12" fillId="0" borderId="0" xfId="127" applyFont="1" applyAlignment="1" applyProtection="1">
      <alignment horizontal="left"/>
      <protection locked="0"/>
    </xf>
    <xf numFmtId="0" fontId="12" fillId="0" borderId="0" xfId="127" applyFont="1" applyAlignment="1" applyProtection="1">
      <alignment vertical="center"/>
      <protection locked="0"/>
    </xf>
    <xf numFmtId="0" fontId="8" fillId="0" borderId="0" xfId="126" applyFont="1" applyAlignment="1">
      <alignment horizontal="center" vertical="center"/>
    </xf>
    <xf numFmtId="0" fontId="53" fillId="0" borderId="0" xfId="131" applyFont="1" applyAlignment="1">
      <alignment horizontal="left" vertical="center"/>
    </xf>
    <xf numFmtId="0" fontId="53" fillId="0" borderId="0" xfId="131" applyFont="1">
      <alignment vertical="center"/>
    </xf>
    <xf numFmtId="0" fontId="104" fillId="0" borderId="0" xfId="131" applyFont="1" applyAlignment="1">
      <alignment horizontal="right" vertical="center"/>
    </xf>
    <xf numFmtId="0" fontId="53" fillId="0" borderId="0" xfId="131" applyFont="1" applyAlignment="1">
      <alignment horizontal="center" vertical="center"/>
    </xf>
    <xf numFmtId="0" fontId="53" fillId="40" borderId="0" xfId="131" applyFont="1" applyFill="1" applyAlignment="1">
      <alignment horizontal="left" vertical="center"/>
    </xf>
    <xf numFmtId="0" fontId="84" fillId="40" borderId="0" xfId="131" applyFont="1" applyFill="1" applyAlignment="1">
      <alignment horizontal="center" vertical="center"/>
    </xf>
    <xf numFmtId="0" fontId="81" fillId="44" borderId="51" xfId="131" applyFont="1" applyFill="1" applyBorder="1" applyAlignment="1" applyProtection="1">
      <alignment horizontal="right" vertical="center"/>
      <protection locked="0"/>
    </xf>
    <xf numFmtId="0" fontId="48" fillId="0" borderId="51" xfId="131" applyFont="1" applyBorder="1" applyAlignment="1">
      <alignment horizontal="left" vertical="center"/>
    </xf>
    <xf numFmtId="0" fontId="53" fillId="0" borderId="51" xfId="131" applyFont="1" applyBorder="1" applyAlignment="1">
      <alignment horizontal="left" vertical="center"/>
    </xf>
    <xf numFmtId="0" fontId="48" fillId="0" borderId="51" xfId="131" applyFont="1" applyBorder="1" applyAlignment="1">
      <alignment horizontal="right" vertical="center"/>
    </xf>
    <xf numFmtId="0" fontId="48" fillId="0" borderId="51" xfId="131" applyFont="1" applyBorder="1" applyAlignment="1">
      <alignment horizontal="center" vertical="center"/>
    </xf>
    <xf numFmtId="0" fontId="53" fillId="0" borderId="49" xfId="131" applyFont="1" applyBorder="1">
      <alignment vertical="center"/>
    </xf>
    <xf numFmtId="0" fontId="53" fillId="0" borderId="49" xfId="131" applyFont="1" applyBorder="1" applyAlignment="1">
      <alignment horizontal="left" vertical="center"/>
    </xf>
    <xf numFmtId="0" fontId="53" fillId="0" borderId="49" xfId="131" applyFont="1" applyBorder="1" applyAlignment="1">
      <alignment horizontal="center" vertical="center"/>
    </xf>
    <xf numFmtId="0" fontId="48" fillId="0" borderId="49" xfId="131" applyFont="1" applyBorder="1">
      <alignment vertical="center"/>
    </xf>
    <xf numFmtId="0" fontId="48" fillId="0" borderId="49" xfId="131" applyFont="1" applyBorder="1" applyAlignment="1">
      <alignment horizontal="right" vertical="center"/>
    </xf>
    <xf numFmtId="0" fontId="48" fillId="0" borderId="49" xfId="131" applyFont="1" applyBorder="1" applyAlignment="1">
      <alignment horizontal="center" vertical="center"/>
    </xf>
    <xf numFmtId="0" fontId="53" fillId="40" borderId="0" xfId="131" applyFont="1" applyFill="1" applyAlignment="1">
      <alignment horizontal="center" vertical="center"/>
    </xf>
    <xf numFmtId="0" fontId="48" fillId="40" borderId="0" xfId="131" applyFont="1" applyFill="1" applyAlignment="1">
      <alignment horizontal="left" vertical="center"/>
    </xf>
    <xf numFmtId="0" fontId="48" fillId="40" borderId="0" xfId="131" applyFont="1" applyFill="1">
      <alignment vertical="center"/>
    </xf>
    <xf numFmtId="0" fontId="53" fillId="40" borderId="0" xfId="131" applyFont="1" applyFill="1" applyAlignment="1">
      <alignment horizontal="right" vertical="center"/>
    </xf>
    <xf numFmtId="0" fontId="87" fillId="42" borderId="49" xfId="131" applyFont="1" applyFill="1" applyBorder="1" applyAlignment="1">
      <alignment horizontal="left" vertical="center"/>
    </xf>
    <xf numFmtId="0" fontId="87" fillId="42" borderId="32" xfId="131" applyFont="1" applyFill="1" applyBorder="1" applyAlignment="1">
      <alignment horizontal="left" vertical="center"/>
    </xf>
    <xf numFmtId="0" fontId="46" fillId="0" borderId="13" xfId="131" applyFont="1" applyBorder="1" applyAlignment="1">
      <alignment horizontal="center" vertical="center"/>
    </xf>
    <xf numFmtId="0" fontId="46" fillId="0" borderId="13" xfId="131" applyFont="1" applyBorder="1" applyAlignment="1">
      <alignment horizontal="left" vertical="center"/>
    </xf>
    <xf numFmtId="0" fontId="46" fillId="0" borderId="49" xfId="131" applyFont="1" applyBorder="1">
      <alignment vertical="center"/>
    </xf>
    <xf numFmtId="0" fontId="46" fillId="0" borderId="49" xfId="131" applyFont="1" applyBorder="1" applyAlignment="1">
      <alignment horizontal="left" vertical="center"/>
    </xf>
    <xf numFmtId="0" fontId="46" fillId="0" borderId="142" xfId="131" applyFont="1" applyBorder="1">
      <alignment vertical="center"/>
    </xf>
    <xf numFmtId="0" fontId="46" fillId="0" borderId="32" xfId="131" applyFont="1" applyBorder="1">
      <alignment vertical="center"/>
    </xf>
    <xf numFmtId="0" fontId="46" fillId="43" borderId="13" xfId="131" applyFont="1" applyFill="1" applyBorder="1" applyAlignment="1">
      <alignment horizontal="left" vertical="center"/>
    </xf>
    <xf numFmtId="0" fontId="48" fillId="0" borderId="13" xfId="131" applyFont="1" applyBorder="1" applyAlignment="1">
      <alignment horizontal="center" vertical="center" wrapText="1"/>
    </xf>
    <xf numFmtId="0" fontId="46" fillId="0" borderId="0" xfId="131" applyFont="1" applyAlignment="1">
      <alignment horizontal="left" vertical="center"/>
    </xf>
    <xf numFmtId="0" fontId="46" fillId="0" borderId="46" xfId="131" applyFont="1" applyBorder="1" applyAlignment="1">
      <alignment horizontal="center" vertical="center"/>
    </xf>
    <xf numFmtId="0" fontId="46" fillId="0" borderId="46" xfId="131" applyFont="1" applyBorder="1" applyAlignment="1">
      <alignment horizontal="left" vertical="center"/>
    </xf>
    <xf numFmtId="0" fontId="46" fillId="0" borderId="10" xfId="131" applyFont="1" applyBorder="1" applyAlignment="1">
      <alignment horizontal="left" vertical="center"/>
    </xf>
    <xf numFmtId="0" fontId="46" fillId="0" borderId="127" xfId="131" applyFont="1" applyBorder="1" applyAlignment="1">
      <alignment horizontal="left" vertical="center"/>
    </xf>
    <xf numFmtId="0" fontId="46" fillId="43" borderId="46" xfId="131" applyFont="1" applyFill="1" applyBorder="1" applyAlignment="1">
      <alignment horizontal="left" vertical="center"/>
    </xf>
    <xf numFmtId="0" fontId="48" fillId="0" borderId="46" xfId="131" applyFont="1" applyBorder="1" applyAlignment="1">
      <alignment horizontal="center" vertical="center" wrapText="1"/>
    </xf>
    <xf numFmtId="0" fontId="46" fillId="0" borderId="143" xfId="131" applyFont="1" applyBorder="1" applyAlignment="1">
      <alignment horizontal="center" vertical="center"/>
    </xf>
    <xf numFmtId="0" fontId="46" fillId="0" borderId="143" xfId="131" applyFont="1" applyBorder="1" applyAlignment="1">
      <alignment horizontal="left" vertical="center"/>
    </xf>
    <xf numFmtId="0" fontId="104" fillId="0" borderId="16" xfId="131" applyFont="1" applyBorder="1">
      <alignment vertical="center"/>
    </xf>
    <xf numFmtId="0" fontId="104" fillId="0" borderId="144" xfId="131" applyFont="1" applyBorder="1">
      <alignment vertical="center"/>
    </xf>
    <xf numFmtId="0" fontId="104" fillId="0" borderId="144" xfId="131" applyFont="1" applyBorder="1" applyAlignment="1">
      <alignment horizontal="left" vertical="center"/>
    </xf>
    <xf numFmtId="0" fontId="104" fillId="0" borderId="17" xfId="131" applyFont="1" applyBorder="1">
      <alignment vertical="center"/>
    </xf>
    <xf numFmtId="0" fontId="46" fillId="0" borderId="50" xfId="131" applyFont="1" applyBorder="1" applyAlignment="1">
      <alignment horizontal="center" vertical="center"/>
    </xf>
    <xf numFmtId="0" fontId="46" fillId="0" borderId="50" xfId="131" applyFont="1" applyBorder="1" applyAlignment="1">
      <alignment horizontal="left" vertical="center"/>
    </xf>
    <xf numFmtId="0" fontId="46" fillId="0" borderId="21" xfId="131" applyFont="1" applyBorder="1" applyAlignment="1">
      <alignment horizontal="left" vertical="center"/>
    </xf>
    <xf numFmtId="0" fontId="53" fillId="0" borderId="127" xfId="131" applyFont="1" applyBorder="1" applyAlignment="1">
      <alignment horizontal="center" vertical="center"/>
    </xf>
    <xf numFmtId="0" fontId="53" fillId="0" borderId="14" xfId="131" applyFont="1" applyBorder="1" applyAlignment="1">
      <alignment horizontal="center" vertical="center"/>
    </xf>
    <xf numFmtId="0" fontId="46" fillId="0" borderId="49" xfId="131" applyFont="1" applyBorder="1" applyAlignment="1">
      <alignment horizontal="center" vertical="center"/>
    </xf>
    <xf numFmtId="0" fontId="46" fillId="0" borderId="119" xfId="131" applyFont="1" applyBorder="1" applyAlignment="1">
      <alignment horizontal="left" vertical="center"/>
    </xf>
    <xf numFmtId="0" fontId="46" fillId="0" borderId="120" xfId="131" applyFont="1" applyBorder="1" applyAlignment="1">
      <alignment horizontal="left" vertical="center"/>
    </xf>
    <xf numFmtId="0" fontId="46" fillId="0" borderId="121" xfId="131" applyFont="1" applyBorder="1" applyAlignment="1">
      <alignment horizontal="left" vertical="center"/>
    </xf>
    <xf numFmtId="0" fontId="44" fillId="0" borderId="122" xfId="131" applyFont="1" applyBorder="1">
      <alignment vertical="center"/>
    </xf>
    <xf numFmtId="0" fontId="104" fillId="0" borderId="123" xfId="131" applyFont="1" applyBorder="1">
      <alignment vertical="center"/>
    </xf>
    <xf numFmtId="0" fontId="46" fillId="0" borderId="123" xfId="131" applyFont="1" applyBorder="1" applyAlignment="1">
      <alignment horizontal="left" vertical="center"/>
    </xf>
    <xf numFmtId="0" fontId="46" fillId="0" borderId="125" xfId="131" applyFont="1" applyBorder="1" applyAlignment="1">
      <alignment horizontal="left" vertical="center"/>
    </xf>
    <xf numFmtId="0" fontId="53" fillId="0" borderId="12" xfId="131" applyFont="1" applyBorder="1" applyAlignment="1">
      <alignment horizontal="center" vertical="center"/>
    </xf>
    <xf numFmtId="0" fontId="53" fillId="0" borderId="50" xfId="131" applyFont="1" applyBorder="1" applyAlignment="1">
      <alignment horizontal="center" vertical="center"/>
    </xf>
    <xf numFmtId="0" fontId="46" fillId="0" borderId="127" xfId="131" applyFont="1" applyBorder="1">
      <alignment vertical="center"/>
    </xf>
    <xf numFmtId="0" fontId="53" fillId="0" borderId="22" xfId="131" applyFont="1" applyBorder="1" applyAlignment="1">
      <alignment horizontal="center" vertical="center"/>
    </xf>
    <xf numFmtId="0" fontId="46" fillId="0" borderId="0" xfId="131" applyFont="1" applyAlignment="1">
      <alignment horizontal="center" vertical="center"/>
    </xf>
    <xf numFmtId="0" fontId="44" fillId="0" borderId="0" xfId="131" applyFont="1">
      <alignment vertical="center"/>
    </xf>
    <xf numFmtId="0" fontId="104" fillId="0" borderId="127" xfId="131" applyFont="1" applyBorder="1">
      <alignment vertical="center"/>
    </xf>
    <xf numFmtId="0" fontId="46" fillId="0" borderId="0" xfId="131" applyFont="1" applyAlignment="1">
      <alignment horizontal="right" vertical="center"/>
    </xf>
    <xf numFmtId="0" fontId="50" fillId="0" borderId="0" xfId="122">
      <alignment vertical="center"/>
    </xf>
    <xf numFmtId="0" fontId="44" fillId="0" borderId="0" xfId="131" applyFont="1" applyAlignment="1">
      <alignment horizontal="center" vertical="center"/>
    </xf>
    <xf numFmtId="0" fontId="44" fillId="0" borderId="0" xfId="131" applyFont="1" applyAlignment="1">
      <alignment horizontal="left" vertical="center"/>
    </xf>
    <xf numFmtId="0" fontId="90" fillId="0" borderId="0" xfId="131" applyFont="1" applyAlignment="1">
      <alignment horizontal="right" vertical="center" indent="1"/>
    </xf>
    <xf numFmtId="0" fontId="90" fillId="0" borderId="0" xfId="131" applyFont="1" applyAlignment="1">
      <alignment horizontal="left" vertical="center"/>
    </xf>
    <xf numFmtId="0" fontId="53" fillId="0" borderId="145" xfId="131" applyFont="1" applyBorder="1" applyAlignment="1">
      <alignment horizontal="left" vertical="center"/>
    </xf>
    <xf numFmtId="0" fontId="53" fillId="0" borderId="146" xfId="131" applyFont="1" applyBorder="1" applyAlignment="1">
      <alignment horizontal="left" vertical="center"/>
    </xf>
    <xf numFmtId="0" fontId="53" fillId="0" borderId="147" xfId="131" applyFont="1" applyBorder="1" applyAlignment="1">
      <alignment horizontal="right" vertical="center"/>
    </xf>
    <xf numFmtId="0" fontId="53" fillId="0" borderId="148" xfId="131" applyFont="1" applyBorder="1" applyAlignment="1">
      <alignment horizontal="left" vertical="center"/>
    </xf>
    <xf numFmtId="0" fontId="53" fillId="0" borderId="149" xfId="131" applyFont="1" applyBorder="1" applyAlignment="1">
      <alignment horizontal="left" vertical="center"/>
    </xf>
    <xf numFmtId="0" fontId="53" fillId="0" borderId="150" xfId="131" applyFont="1" applyBorder="1" applyAlignment="1">
      <alignment horizontal="left" vertical="center"/>
    </xf>
    <xf numFmtId="0" fontId="97" fillId="0" borderId="13" xfId="131" applyFont="1" applyBorder="1">
      <alignment vertical="center"/>
    </xf>
    <xf numFmtId="0" fontId="97" fillId="0" borderId="0" xfId="131" applyFont="1" applyAlignment="1">
      <alignment horizontal="center" vertical="center"/>
    </xf>
    <xf numFmtId="0" fontId="97" fillId="0" borderId="0" xfId="131" applyFont="1" applyAlignment="1">
      <alignment horizontal="left" vertical="center"/>
    </xf>
    <xf numFmtId="0" fontId="53" fillId="0" borderId="151" xfId="131" applyFont="1" applyBorder="1" applyAlignment="1">
      <alignment horizontal="left" vertical="center"/>
    </xf>
    <xf numFmtId="0" fontId="97" fillId="0" borderId="152" xfId="131" applyFont="1" applyBorder="1" applyAlignment="1">
      <alignment horizontal="left" vertical="center"/>
    </xf>
    <xf numFmtId="0" fontId="97" fillId="0" borderId="152" xfId="131" applyFont="1" applyBorder="1">
      <alignment vertical="center"/>
    </xf>
    <xf numFmtId="0" fontId="53" fillId="0" borderId="152" xfId="131" applyFont="1" applyBorder="1" applyAlignment="1">
      <alignment horizontal="left" vertical="center"/>
    </xf>
    <xf numFmtId="0" fontId="53" fillId="0" borderId="152" xfId="131" applyFont="1" applyBorder="1" applyAlignment="1">
      <alignment horizontal="center" vertical="center"/>
    </xf>
    <xf numFmtId="0" fontId="53" fillId="0" borderId="153" xfId="131" applyFont="1" applyBorder="1" applyAlignment="1">
      <alignment horizontal="left" vertical="center"/>
    </xf>
    <xf numFmtId="0" fontId="44" fillId="0" borderId="0" xfId="131" applyFont="1" applyAlignment="1">
      <alignment horizontal="right" vertical="center"/>
    </xf>
    <xf numFmtId="0" fontId="53" fillId="0" borderId="0" xfId="131" applyFont="1" applyAlignment="1">
      <alignment horizontal="left" vertical="center" wrapText="1"/>
    </xf>
    <xf numFmtId="0" fontId="109" fillId="0" borderId="10" xfId="131" applyFont="1" applyBorder="1">
      <alignment vertical="center"/>
    </xf>
    <xf numFmtId="0" fontId="83" fillId="0" borderId="127" xfId="131" applyFont="1" applyBorder="1" applyAlignment="1">
      <alignment horizontal="center" vertical="center"/>
    </xf>
    <xf numFmtId="0" fontId="53" fillId="0" borderId="127" xfId="131" applyFont="1" applyBorder="1" applyAlignment="1">
      <alignment horizontal="left" vertical="center"/>
    </xf>
    <xf numFmtId="0" fontId="109" fillId="0" borderId="127" xfId="131" applyFont="1" applyBorder="1" applyAlignment="1">
      <alignment horizontal="left" vertical="center"/>
    </xf>
    <xf numFmtId="0" fontId="56" fillId="0" borderId="127" xfId="131" applyFont="1" applyBorder="1" applyAlignment="1">
      <alignment horizontal="center" vertical="center"/>
    </xf>
    <xf numFmtId="0" fontId="46" fillId="0" borderId="32" xfId="131" applyFont="1" applyBorder="1" applyAlignment="1">
      <alignment horizontal="left" vertical="center"/>
    </xf>
    <xf numFmtId="0" fontId="56" fillId="0" borderId="0" xfId="131" applyFont="1" applyAlignment="1">
      <alignment horizontal="center" vertical="center"/>
    </xf>
    <xf numFmtId="0" fontId="110" fillId="0" borderId="49" xfId="131" applyFont="1" applyBorder="1">
      <alignment vertical="center"/>
    </xf>
    <xf numFmtId="0" fontId="111" fillId="0" borderId="49" xfId="131" applyFont="1" applyBorder="1" applyAlignment="1">
      <alignment horizontal="left" vertical="center"/>
    </xf>
    <xf numFmtId="0" fontId="111" fillId="0" borderId="32" xfId="131" applyFont="1" applyBorder="1" applyAlignment="1">
      <alignment horizontal="left" vertical="center"/>
    </xf>
    <xf numFmtId="0" fontId="46" fillId="0" borderId="51" xfId="131" applyFont="1" applyBorder="1" applyAlignment="1">
      <alignment vertical="center" wrapText="1"/>
    </xf>
    <xf numFmtId="0" fontId="109" fillId="0" borderId="51" xfId="131" applyFont="1" applyBorder="1" applyAlignment="1">
      <alignment horizontal="left" vertical="center"/>
    </xf>
    <xf numFmtId="0" fontId="104" fillId="0" borderId="154" xfId="131" applyFont="1" applyBorder="1">
      <alignment vertical="center"/>
    </xf>
    <xf numFmtId="0" fontId="42" fillId="0" borderId="0" xfId="122" applyFont="1">
      <alignment vertical="center"/>
    </xf>
    <xf numFmtId="0" fontId="51" fillId="0" borderId="154" xfId="122" applyFont="1" applyBorder="1">
      <alignment vertical="center"/>
    </xf>
    <xf numFmtId="0" fontId="48" fillId="0" borderId="0" xfId="131" applyFont="1" applyAlignment="1">
      <alignment horizontal="left" vertical="center"/>
    </xf>
    <xf numFmtId="0" fontId="83" fillId="0" borderId="51" xfId="131" applyFont="1" applyBorder="1">
      <alignment vertical="center"/>
    </xf>
    <xf numFmtId="0" fontId="48" fillId="0" borderId="127" xfId="131" applyFont="1" applyBorder="1" applyAlignment="1">
      <alignment horizontal="center" vertical="center"/>
    </xf>
    <xf numFmtId="0" fontId="48" fillId="0" borderId="51" xfId="131" applyFont="1" applyBorder="1">
      <alignment vertical="center"/>
    </xf>
    <xf numFmtId="0" fontId="46" fillId="0" borderId="51" xfId="131" applyFont="1" applyBorder="1">
      <alignment vertical="center"/>
    </xf>
    <xf numFmtId="0" fontId="46" fillId="0" borderId="0" xfId="131" applyFont="1">
      <alignment vertical="center"/>
    </xf>
    <xf numFmtId="0" fontId="48" fillId="44" borderId="127" xfId="131" applyFont="1" applyFill="1" applyBorder="1" applyAlignment="1">
      <alignment horizontal="center" vertical="center"/>
    </xf>
    <xf numFmtId="0" fontId="53" fillId="0" borderId="49" xfId="131" applyFont="1" applyBorder="1" applyAlignment="1">
      <alignment horizontal="right" vertical="center"/>
    </xf>
    <xf numFmtId="0" fontId="115" fillId="0" borderId="0" xfId="131" applyFont="1">
      <alignment vertical="center"/>
    </xf>
    <xf numFmtId="0" fontId="48" fillId="0" borderId="127" xfId="131" applyFont="1" applyBorder="1">
      <alignment vertical="center"/>
    </xf>
    <xf numFmtId="0" fontId="48" fillId="0" borderId="127" xfId="131" applyFont="1" applyBorder="1" applyAlignment="1">
      <alignment horizontal="left" vertical="center"/>
    </xf>
    <xf numFmtId="0" fontId="48" fillId="0" borderId="127" xfId="131" applyFont="1" applyBorder="1" applyAlignment="1">
      <alignment horizontal="right" vertical="center" wrapText="1"/>
    </xf>
    <xf numFmtId="0" fontId="53" fillId="43" borderId="0" xfId="131" applyFont="1" applyFill="1" applyAlignment="1" applyProtection="1">
      <alignment horizontal="left" vertical="center"/>
      <protection locked="0"/>
    </xf>
    <xf numFmtId="0" fontId="48" fillId="0" borderId="0" xfId="131" applyFont="1">
      <alignment vertical="center"/>
    </xf>
    <xf numFmtId="0" fontId="110" fillId="0" borderId="0" xfId="131" applyFont="1" applyAlignment="1">
      <alignment horizontal="center" vertical="center"/>
    </xf>
    <xf numFmtId="0" fontId="111" fillId="0" borderId="0" xfId="131" applyFont="1" applyAlignment="1">
      <alignment horizontal="center" vertical="center"/>
    </xf>
    <xf numFmtId="0" fontId="81" fillId="44" borderId="127" xfId="131" applyFont="1" applyFill="1" applyBorder="1" applyAlignment="1" applyProtection="1">
      <alignment horizontal="right" vertical="center"/>
      <protection locked="0"/>
    </xf>
    <xf numFmtId="0" fontId="110" fillId="0" borderId="0" xfId="131" applyFont="1" applyAlignment="1">
      <alignment horizontal="right" vertical="center"/>
    </xf>
    <xf numFmtId="0" fontId="81" fillId="44" borderId="0" xfId="131" applyFont="1" applyFill="1" applyAlignment="1" applyProtection="1">
      <alignment horizontal="right" vertical="center"/>
      <protection locked="0"/>
    </xf>
    <xf numFmtId="0" fontId="53" fillId="0" borderId="0" xfId="131" applyFont="1" applyAlignment="1">
      <alignment horizontal="right" vertical="center"/>
    </xf>
    <xf numFmtId="0" fontId="97" fillId="0" borderId="155" xfId="131" applyFont="1" applyBorder="1" applyAlignment="1">
      <alignment horizontal="left" vertical="center"/>
    </xf>
    <xf numFmtId="0" fontId="97" fillId="0" borderId="156" xfId="131" applyFont="1" applyBorder="1" applyAlignment="1">
      <alignment horizontal="left" vertical="center"/>
    </xf>
    <xf numFmtId="0" fontId="97" fillId="0" borderId="156" xfId="131" applyFont="1" applyBorder="1">
      <alignment vertical="center"/>
    </xf>
    <xf numFmtId="0" fontId="97" fillId="0" borderId="157" xfId="131" applyFont="1" applyBorder="1" applyAlignment="1">
      <alignment horizontal="right" vertical="center"/>
    </xf>
    <xf numFmtId="0" fontId="97" fillId="0" borderId="158" xfId="131" applyFont="1" applyBorder="1" applyAlignment="1">
      <alignment horizontal="left" vertical="center"/>
    </xf>
    <xf numFmtId="0" fontId="97" fillId="0" borderId="159" xfId="131" applyFont="1" applyBorder="1" applyAlignment="1">
      <alignment horizontal="right" vertical="center"/>
    </xf>
    <xf numFmtId="0" fontId="97" fillId="0" borderId="51" xfId="131" applyFont="1" applyBorder="1" applyAlignment="1">
      <alignment horizontal="left" vertical="center"/>
    </xf>
    <xf numFmtId="0" fontId="97" fillId="0" borderId="159" xfId="131" applyFont="1" applyBorder="1" applyAlignment="1">
      <alignment horizontal="center" vertical="center"/>
    </xf>
    <xf numFmtId="0" fontId="97" fillId="0" borderId="0" xfId="131" applyFont="1" applyAlignment="1">
      <alignment horizontal="right" vertical="center"/>
    </xf>
    <xf numFmtId="0" fontId="97" fillId="0" borderId="51" xfId="131" applyFont="1" applyBorder="1" applyAlignment="1">
      <alignment horizontal="right" vertical="center"/>
    </xf>
    <xf numFmtId="0" fontId="97" fillId="0" borderId="158" xfId="131" applyFont="1" applyBorder="1" applyAlignment="1">
      <alignment horizontal="right" vertical="center"/>
    </xf>
    <xf numFmtId="0" fontId="97" fillId="0" borderId="160" xfId="131" applyFont="1" applyBorder="1" applyAlignment="1">
      <alignment horizontal="left" vertical="center"/>
    </xf>
    <xf numFmtId="0" fontId="97" fillId="0" borderId="154" xfId="131" applyFont="1" applyBorder="1" applyAlignment="1">
      <alignment horizontal="right" vertical="center"/>
    </xf>
    <xf numFmtId="0" fontId="97" fillId="0" borderId="161" xfId="131" applyFont="1" applyBorder="1" applyAlignment="1">
      <alignment horizontal="right" vertical="center"/>
    </xf>
    <xf numFmtId="0" fontId="52" fillId="0" borderId="0" xfId="131" applyFont="1">
      <alignment vertical="center"/>
    </xf>
    <xf numFmtId="0" fontId="52" fillId="0" borderId="0" xfId="131" applyFont="1" applyAlignment="1">
      <alignment horizontal="left" vertical="center"/>
    </xf>
    <xf numFmtId="0" fontId="52" fillId="0" borderId="0" xfId="131" applyFont="1" applyAlignment="1">
      <alignment horizontal="center" vertical="center"/>
    </xf>
    <xf numFmtId="0" fontId="52" fillId="0" borderId="0" xfId="131" applyFont="1" applyAlignment="1">
      <alignment horizontal="right" vertical="center"/>
    </xf>
    <xf numFmtId="0" fontId="50" fillId="32" borderId="13" xfId="122" applyFill="1" applyBorder="1" applyAlignment="1">
      <alignment horizontal="center" vertical="center"/>
    </xf>
    <xf numFmtId="0" fontId="52" fillId="0" borderId="50" xfId="131" applyFont="1" applyBorder="1" applyAlignment="1">
      <alignment horizontal="left" vertical="center"/>
    </xf>
    <xf numFmtId="0" fontId="52" fillId="0" borderId="51" xfId="131" applyFont="1" applyBorder="1" applyAlignment="1">
      <alignment horizontal="right" vertical="center"/>
    </xf>
    <xf numFmtId="0" fontId="52" fillId="0" borderId="51" xfId="131" applyFont="1" applyBorder="1">
      <alignment vertical="center"/>
    </xf>
    <xf numFmtId="0" fontId="52" fillId="0" borderId="13" xfId="131" applyFont="1" applyBorder="1" applyAlignment="1">
      <alignment horizontal="left" vertical="center"/>
    </xf>
    <xf numFmtId="0" fontId="52" fillId="0" borderId="49" xfId="131" applyFont="1" applyBorder="1">
      <alignment vertical="center"/>
    </xf>
    <xf numFmtId="0" fontId="52" fillId="0" borderId="0" xfId="120" applyFont="1" applyAlignment="1">
      <alignment horizontal="left" vertical="center" wrapText="1"/>
    </xf>
    <xf numFmtId="49" fontId="52" fillId="32" borderId="0" xfId="132" applyNumberFormat="1" applyFont="1" applyFill="1" applyAlignment="1" applyProtection="1">
      <alignment horizontal="center" vertical="center" shrinkToFit="1"/>
      <protection locked="0"/>
    </xf>
    <xf numFmtId="0" fontId="52" fillId="0" borderId="127" xfId="131" applyFont="1" applyBorder="1">
      <alignment vertical="center"/>
    </xf>
    <xf numFmtId="0" fontId="52" fillId="0" borderId="51" xfId="131" applyFont="1" applyBorder="1" applyAlignment="1">
      <alignment horizontal="left" vertical="center" wrapText="1"/>
    </xf>
    <xf numFmtId="0" fontId="52" fillId="0" borderId="51" xfId="131" applyFont="1" applyBorder="1" applyAlignment="1">
      <alignment horizontal="center" vertical="center"/>
    </xf>
    <xf numFmtId="0" fontId="52" fillId="43" borderId="0" xfId="131" applyFont="1" applyFill="1">
      <alignment vertical="center"/>
    </xf>
    <xf numFmtId="0" fontId="52" fillId="43" borderId="0" xfId="131" applyFont="1" applyFill="1" applyAlignment="1">
      <alignment horizontal="center" vertical="center"/>
    </xf>
    <xf numFmtId="0" fontId="52" fillId="43" borderId="0" xfId="131" applyFont="1" applyFill="1" applyAlignment="1">
      <alignment horizontal="left" vertical="center"/>
    </xf>
    <xf numFmtId="0" fontId="52" fillId="0" borderId="10" xfId="131" applyFont="1" applyBorder="1" applyAlignment="1">
      <alignment horizontal="left" vertical="center"/>
    </xf>
    <xf numFmtId="0" fontId="52" fillId="0" borderId="127" xfId="131" applyFont="1" applyBorder="1" applyAlignment="1">
      <alignment horizontal="left" vertical="center"/>
    </xf>
    <xf numFmtId="0" fontId="52" fillId="0" borderId="14" xfId="131" applyFont="1" applyBorder="1" applyAlignment="1">
      <alignment horizontal="left" vertical="center"/>
    </xf>
    <xf numFmtId="0" fontId="52" fillId="0" borderId="11" xfId="131" applyFont="1" applyBorder="1" applyAlignment="1">
      <alignment horizontal="left" vertical="center"/>
    </xf>
    <xf numFmtId="0" fontId="52" fillId="0" borderId="15" xfId="131" applyFont="1" applyBorder="1" applyAlignment="1">
      <alignment horizontal="left" vertical="center"/>
    </xf>
    <xf numFmtId="0" fontId="52" fillId="0" borderId="12" xfId="131" applyFont="1" applyBorder="1" applyAlignment="1">
      <alignment horizontal="left" vertical="center"/>
    </xf>
    <xf numFmtId="0" fontId="52" fillId="0" borderId="51" xfId="131" applyFont="1" applyBorder="1" applyAlignment="1">
      <alignment horizontal="left" vertical="center"/>
    </xf>
    <xf numFmtId="0" fontId="52" fillId="0" borderId="22" xfId="131" applyFont="1" applyBorder="1" applyAlignment="1">
      <alignment horizontal="left" vertical="center"/>
    </xf>
    <xf numFmtId="0" fontId="100" fillId="0" borderId="127" xfId="120" applyFont="1" applyBorder="1" applyAlignment="1">
      <alignment horizontal="left" vertical="center"/>
    </xf>
    <xf numFmtId="0" fontId="52" fillId="0" borderId="0" xfId="120" applyFont="1" applyAlignment="1" applyProtection="1">
      <alignment horizontal="left" vertical="center"/>
      <protection locked="0"/>
    </xf>
    <xf numFmtId="0" fontId="52" fillId="0" borderId="0" xfId="120" applyFont="1" applyAlignment="1" applyProtection="1">
      <alignment horizontal="left"/>
      <protection locked="0"/>
    </xf>
    <xf numFmtId="0" fontId="99" fillId="0" borderId="0" xfId="120" applyFont="1" applyAlignment="1">
      <alignment vertical="top" wrapText="1"/>
    </xf>
    <xf numFmtId="0" fontId="100" fillId="0" borderId="0" xfId="120" applyFont="1" applyAlignment="1">
      <alignment horizontal="left" vertical="center"/>
    </xf>
    <xf numFmtId="0" fontId="52" fillId="0" borderId="127" xfId="120" applyFont="1" applyBorder="1"/>
    <xf numFmtId="0" fontId="52" fillId="0" borderId="51" xfId="120" applyFont="1" applyBorder="1"/>
    <xf numFmtId="0" fontId="52" fillId="45" borderId="0" xfId="131" applyFont="1" applyFill="1" applyAlignment="1" applyProtection="1">
      <alignment horizontal="center" vertical="center"/>
      <protection locked="0"/>
    </xf>
    <xf numFmtId="0" fontId="52" fillId="45" borderId="0" xfId="131" applyFont="1" applyFill="1" applyProtection="1">
      <alignment vertical="center"/>
      <protection locked="0"/>
    </xf>
    <xf numFmtId="0" fontId="52" fillId="0" borderId="49" xfId="131" applyFont="1" applyBorder="1" applyAlignment="1" applyProtection="1">
      <alignment horizontal="left" vertical="center"/>
      <protection locked="0"/>
    </xf>
    <xf numFmtId="0" fontId="52" fillId="0" borderId="49" xfId="131" applyFont="1" applyBorder="1" applyAlignment="1" applyProtection="1">
      <alignment horizontal="center" vertical="center"/>
      <protection locked="0"/>
    </xf>
    <xf numFmtId="0" fontId="52" fillId="0" borderId="49" xfId="131" applyFont="1" applyBorder="1" applyProtection="1">
      <alignment vertical="center"/>
      <protection locked="0"/>
    </xf>
    <xf numFmtId="0" fontId="97" fillId="0" borderId="49" xfId="131" applyFont="1" applyBorder="1">
      <alignment vertical="center"/>
    </xf>
    <xf numFmtId="0" fontId="52" fillId="0" borderId="0" xfId="131" applyFont="1" applyProtection="1">
      <alignment vertical="center"/>
      <protection locked="0"/>
    </xf>
    <xf numFmtId="0" fontId="119" fillId="0" borderId="0" xfId="131" applyFont="1">
      <alignment vertical="center"/>
    </xf>
    <xf numFmtId="0" fontId="119" fillId="43" borderId="10" xfId="131" applyFont="1" applyFill="1" applyBorder="1" applyProtection="1">
      <alignment vertical="center"/>
      <protection locked="0"/>
    </xf>
    <xf numFmtId="0" fontId="119" fillId="0" borderId="127" xfId="131" applyFont="1" applyBorder="1" applyProtection="1">
      <alignment vertical="center"/>
      <protection locked="0"/>
    </xf>
    <xf numFmtId="0" fontId="119" fillId="43" borderId="127" xfId="131" applyFont="1" applyFill="1" applyBorder="1" applyProtection="1">
      <alignment vertical="center"/>
      <protection locked="0"/>
    </xf>
    <xf numFmtId="0" fontId="119" fillId="0" borderId="14" xfId="131" applyFont="1" applyBorder="1" applyAlignment="1" applyProtection="1">
      <alignment horizontal="left" vertical="center"/>
      <protection locked="0"/>
    </xf>
    <xf numFmtId="0" fontId="119" fillId="0" borderId="11" xfId="131" applyFont="1" applyBorder="1" applyProtection="1">
      <alignment vertical="center"/>
      <protection locked="0"/>
    </xf>
    <xf numFmtId="0" fontId="119" fillId="0" borderId="0" xfId="131" applyFont="1" applyProtection="1">
      <alignment vertical="center"/>
      <protection locked="0"/>
    </xf>
    <xf numFmtId="0" fontId="119" fillId="0" borderId="15" xfId="131" applyFont="1" applyBorder="1" applyProtection="1">
      <alignment vertical="center"/>
      <protection locked="0"/>
    </xf>
    <xf numFmtId="0" fontId="119" fillId="0" borderId="12" xfId="131" applyFont="1" applyBorder="1" applyProtection="1">
      <alignment vertical="center"/>
      <protection locked="0"/>
    </xf>
    <xf numFmtId="0" fontId="119" fillId="0" borderId="51" xfId="131" applyFont="1" applyBorder="1" applyProtection="1">
      <alignment vertical="center"/>
      <protection locked="0"/>
    </xf>
    <xf numFmtId="0" fontId="119" fillId="0" borderId="22" xfId="131" applyFont="1" applyBorder="1" applyProtection="1">
      <alignment vertical="center"/>
      <protection locked="0"/>
    </xf>
    <xf numFmtId="0" fontId="119" fillId="0" borderId="14" xfId="131" applyFont="1" applyBorder="1" applyProtection="1">
      <alignment vertical="center"/>
      <protection locked="0"/>
    </xf>
    <xf numFmtId="0" fontId="97" fillId="0" borderId="0" xfId="131" applyFont="1">
      <alignment vertical="center"/>
    </xf>
    <xf numFmtId="0" fontId="88" fillId="0" borderId="0" xfId="131" applyFont="1" applyAlignment="1">
      <alignment horizontal="center" vertical="center"/>
    </xf>
    <xf numFmtId="0" fontId="97" fillId="44" borderId="0" xfId="131" applyFont="1" applyFill="1" applyAlignment="1">
      <alignment horizontal="center" vertical="center"/>
    </xf>
    <xf numFmtId="0" fontId="97" fillId="0" borderId="21" xfId="131" applyFont="1" applyBorder="1">
      <alignment vertical="center"/>
    </xf>
    <xf numFmtId="0" fontId="97" fillId="0" borderId="49" xfId="131" applyFont="1" applyBorder="1" applyAlignment="1">
      <alignment horizontal="left" vertical="center"/>
    </xf>
    <xf numFmtId="0" fontId="97" fillId="0" borderId="49" xfId="131" applyFont="1" applyBorder="1" applyAlignment="1">
      <alignment horizontal="center" vertical="center"/>
    </xf>
    <xf numFmtId="0" fontId="97" fillId="0" borderId="32" xfId="131" applyFont="1" applyBorder="1" applyAlignment="1">
      <alignment horizontal="center" vertical="center"/>
    </xf>
    <xf numFmtId="0" fontId="97" fillId="0" borderId="32" xfId="131" applyFont="1" applyBorder="1">
      <alignment vertical="center"/>
    </xf>
    <xf numFmtId="0" fontId="97" fillId="0" borderId="127" xfId="131" applyFont="1" applyBorder="1">
      <alignment vertical="center"/>
    </xf>
    <xf numFmtId="0" fontId="97" fillId="0" borderId="12" xfId="131" applyFont="1" applyBorder="1" applyAlignment="1">
      <alignment horizontal="left" vertical="center"/>
    </xf>
    <xf numFmtId="0" fontId="97" fillId="0" borderId="22" xfId="131" applyFont="1" applyBorder="1" applyAlignment="1">
      <alignment horizontal="left" vertical="center"/>
    </xf>
    <xf numFmtId="0" fontId="97" fillId="0" borderId="22" xfId="131" applyFont="1" applyBorder="1">
      <alignment vertical="center"/>
    </xf>
    <xf numFmtId="0" fontId="97" fillId="0" borderId="0" xfId="131" applyFont="1" applyAlignment="1">
      <alignment horizontal="left" vertical="center" shrinkToFit="1"/>
    </xf>
    <xf numFmtId="0" fontId="97" fillId="0" borderId="0" xfId="123" applyFont="1">
      <alignment vertical="center"/>
    </xf>
    <xf numFmtId="0" fontId="120" fillId="0" borderId="0" xfId="123" applyFont="1">
      <alignment vertical="center"/>
    </xf>
    <xf numFmtId="0" fontId="52" fillId="0" borderId="0" xfId="123" applyFont="1" applyAlignment="1">
      <alignment horizontal="left" vertical="center"/>
    </xf>
    <xf numFmtId="0" fontId="52" fillId="0" borderId="0" xfId="123" applyFont="1" applyAlignment="1">
      <alignment horizontal="center" vertical="center"/>
    </xf>
    <xf numFmtId="0" fontId="51" fillId="32" borderId="13" xfId="122" applyFont="1" applyFill="1" applyBorder="1" applyAlignment="1">
      <alignment horizontal="center" vertical="center"/>
    </xf>
    <xf numFmtId="0" fontId="52" fillId="0" borderId="50" xfId="123" applyFont="1" applyBorder="1" applyAlignment="1">
      <alignment horizontal="left" vertical="center"/>
    </xf>
    <xf numFmtId="0" fontId="97" fillId="0" borderId="51" xfId="123" applyFont="1" applyBorder="1">
      <alignment vertical="center"/>
    </xf>
    <xf numFmtId="0" fontId="52" fillId="0" borderId="13" xfId="123" applyFont="1" applyBorder="1" applyAlignment="1">
      <alignment horizontal="left" vertical="center"/>
    </xf>
    <xf numFmtId="0" fontId="97" fillId="0" borderId="49" xfId="123" applyFont="1" applyBorder="1">
      <alignment vertical="center"/>
    </xf>
    <xf numFmtId="0" fontId="88" fillId="0" borderId="0" xfId="123" applyFont="1" applyAlignment="1">
      <alignment horizontal="center" vertical="center"/>
    </xf>
    <xf numFmtId="0" fontId="97" fillId="0" borderId="0" xfId="123" applyFont="1" applyAlignment="1">
      <alignment horizontal="center" vertical="center"/>
    </xf>
    <xf numFmtId="0" fontId="97" fillId="0" borderId="0" xfId="123" applyFont="1" applyAlignment="1">
      <alignment horizontal="right" vertical="center"/>
    </xf>
    <xf numFmtId="0" fontId="97" fillId="0" borderId="0" xfId="123" applyFont="1" applyAlignment="1" applyProtection="1">
      <alignment horizontal="center" vertical="center"/>
      <protection locked="0"/>
    </xf>
    <xf numFmtId="0" fontId="97" fillId="0" borderId="0" xfId="123" applyFont="1" applyProtection="1">
      <alignment vertical="center"/>
      <protection locked="0"/>
    </xf>
    <xf numFmtId="0" fontId="97" fillId="0" borderId="0" xfId="123" applyFont="1" applyAlignment="1">
      <alignment horizontal="left" vertical="center"/>
    </xf>
    <xf numFmtId="0" fontId="98" fillId="0" borderId="0" xfId="123" applyFont="1">
      <alignment vertical="center"/>
    </xf>
    <xf numFmtId="0" fontId="42" fillId="0" borderId="0" xfId="123">
      <alignment vertical="center"/>
    </xf>
    <xf numFmtId="0" fontId="97" fillId="0" borderId="0" xfId="123" applyFont="1" applyAlignment="1">
      <alignment horizontal="left" vertical="center" wrapText="1"/>
    </xf>
    <xf numFmtId="0" fontId="97" fillId="0" borderId="127" xfId="123" applyFont="1" applyBorder="1">
      <alignment vertical="center"/>
    </xf>
    <xf numFmtId="0" fontId="98" fillId="0" borderId="127" xfId="123" applyFont="1" applyBorder="1">
      <alignment vertical="center"/>
    </xf>
    <xf numFmtId="0" fontId="98" fillId="43" borderId="0" xfId="123" applyFont="1" applyFill="1">
      <alignment vertical="center"/>
    </xf>
    <xf numFmtId="0" fontId="119" fillId="0" borderId="0" xfId="120" applyFont="1"/>
    <xf numFmtId="0" fontId="119" fillId="0" borderId="0" xfId="120" applyFont="1" applyAlignment="1">
      <alignment horizontal="left"/>
    </xf>
    <xf numFmtId="0" fontId="121" fillId="0" borderId="0" xfId="120" applyFont="1" applyAlignment="1" applyProtection="1">
      <alignment horizontal="left" vertical="center"/>
      <protection locked="0"/>
    </xf>
    <xf numFmtId="0" fontId="121" fillId="0" borderId="0" xfId="120" applyFont="1" applyAlignment="1" applyProtection="1">
      <alignment horizontal="left"/>
      <protection locked="0"/>
    </xf>
    <xf numFmtId="0" fontId="119" fillId="0" borderId="0" xfId="120" applyFont="1" applyAlignment="1">
      <alignment horizontal="left" vertical="center"/>
    </xf>
    <xf numFmtId="0" fontId="119" fillId="0" borderId="0" xfId="123" applyFont="1" applyAlignment="1">
      <alignment horizontal="left" vertical="center"/>
    </xf>
    <xf numFmtId="0" fontId="119" fillId="0" borderId="0" xfId="120" applyFont="1" applyAlignment="1">
      <alignment vertical="center"/>
    </xf>
    <xf numFmtId="0" fontId="52" fillId="0" borderId="0" xfId="120" applyFont="1" applyAlignment="1" applyProtection="1">
      <alignment vertical="center"/>
      <protection locked="0"/>
    </xf>
    <xf numFmtId="0" fontId="97" fillId="0" borderId="0" xfId="123" applyFont="1" applyAlignment="1">
      <alignment horizontal="left" vertical="top" wrapText="1"/>
    </xf>
    <xf numFmtId="0" fontId="98" fillId="0" borderId="0" xfId="123" applyFont="1" applyAlignment="1">
      <alignment horizontal="left" vertical="center"/>
    </xf>
    <xf numFmtId="0" fontId="11" fillId="0" borderId="0" xfId="133" applyFont="1">
      <alignment vertical="center"/>
    </xf>
    <xf numFmtId="0" fontId="12" fillId="0" borderId="0" xfId="133" applyFont="1" applyAlignment="1">
      <alignment horizontal="left" vertical="center"/>
    </xf>
    <xf numFmtId="0" fontId="12" fillId="0" borderId="0" xfId="133" applyFont="1" applyAlignment="1">
      <alignment horizontal="center" vertical="center"/>
    </xf>
    <xf numFmtId="0" fontId="124" fillId="32" borderId="13" xfId="134" applyNumberFormat="1" applyFont="1" applyFill="1" applyBorder="1" applyAlignment="1" applyProtection="1">
      <alignment horizontal="center" vertical="center"/>
    </xf>
    <xf numFmtId="0" fontId="12" fillId="0" borderId="50" xfId="133" applyFont="1" applyBorder="1" applyAlignment="1">
      <alignment horizontal="left" vertical="center"/>
    </xf>
    <xf numFmtId="0" fontId="11" fillId="0" borderId="51" xfId="133" applyFont="1" applyBorder="1">
      <alignment vertical="center"/>
    </xf>
    <xf numFmtId="0" fontId="12" fillId="0" borderId="13" xfId="133" applyFont="1" applyBorder="1" applyAlignment="1">
      <alignment horizontal="left" vertical="center"/>
    </xf>
    <xf numFmtId="0" fontId="11" fillId="0" borderId="49" xfId="133" applyFont="1" applyBorder="1">
      <alignment vertical="center"/>
    </xf>
    <xf numFmtId="0" fontId="103" fillId="0" borderId="0" xfId="133" applyFont="1" applyAlignment="1">
      <alignment horizontal="center" vertical="center"/>
    </xf>
    <xf numFmtId="49" fontId="12" fillId="32" borderId="0" xfId="135" applyNumberFormat="1" applyFont="1" applyFill="1" applyAlignment="1" applyProtection="1">
      <alignment horizontal="center" vertical="center" shrinkToFit="1"/>
      <protection locked="0"/>
    </xf>
    <xf numFmtId="0" fontId="11" fillId="0" borderId="0" xfId="133" applyFont="1" applyAlignment="1">
      <alignment horizontal="center" vertical="center"/>
    </xf>
    <xf numFmtId="0" fontId="11" fillId="0" borderId="0" xfId="133" applyFont="1" applyAlignment="1">
      <alignment horizontal="right" vertical="center"/>
    </xf>
    <xf numFmtId="0" fontId="11" fillId="0" borderId="31" xfId="133" applyFont="1" applyBorder="1">
      <alignment vertical="center"/>
    </xf>
    <xf numFmtId="0" fontId="6" fillId="32" borderId="31" xfId="135" applyFont="1" applyFill="1" applyBorder="1" applyAlignment="1" applyProtection="1">
      <alignment horizontal="center" vertical="center" shrinkToFit="1"/>
      <protection locked="0"/>
    </xf>
    <xf numFmtId="0" fontId="11" fillId="0" borderId="31" xfId="133" applyFont="1" applyBorder="1" applyAlignment="1">
      <alignment horizontal="center" vertical="center"/>
    </xf>
    <xf numFmtId="0" fontId="11" fillId="0" borderId="31" xfId="133" applyFont="1" applyBorder="1" applyAlignment="1">
      <alignment horizontal="left" vertical="center"/>
    </xf>
    <xf numFmtId="0" fontId="11" fillId="0" borderId="0" xfId="133" applyFont="1" applyAlignment="1">
      <alignment horizontal="left" vertical="center"/>
    </xf>
    <xf numFmtId="49" fontId="11" fillId="46" borderId="0" xfId="133" applyNumberFormat="1" applyFont="1" applyFill="1" applyAlignment="1" applyProtection="1">
      <alignment horizontal="center" vertical="center"/>
      <protection locked="0"/>
    </xf>
    <xf numFmtId="0" fontId="164" fillId="0" borderId="0" xfId="133">
      <alignment vertical="center"/>
    </xf>
    <xf numFmtId="0" fontId="98" fillId="43" borderId="31" xfId="123" applyFont="1" applyFill="1" applyBorder="1">
      <alignment vertical="center"/>
    </xf>
    <xf numFmtId="0" fontId="97" fillId="0" borderId="31" xfId="123" applyFont="1" applyBorder="1">
      <alignment vertical="center"/>
    </xf>
    <xf numFmtId="0" fontId="97" fillId="0" borderId="31" xfId="123" applyFont="1" applyBorder="1" applyAlignment="1">
      <alignment horizontal="left" vertical="center"/>
    </xf>
    <xf numFmtId="0" fontId="97" fillId="0" borderId="31" xfId="123" applyFont="1" applyBorder="1" applyAlignment="1">
      <alignment horizontal="center" vertical="center"/>
    </xf>
    <xf numFmtId="0" fontId="52" fillId="0" borderId="0" xfId="123" applyFont="1">
      <alignment vertical="center"/>
    </xf>
    <xf numFmtId="49" fontId="97" fillId="0" borderId="0" xfId="123" applyNumberFormat="1" applyFont="1" applyAlignment="1">
      <alignment horizontal="right" vertical="center"/>
    </xf>
    <xf numFmtId="0" fontId="52" fillId="32" borderId="0" xfId="132" applyFont="1" applyFill="1" applyAlignment="1" applyProtection="1">
      <alignment horizontal="center" vertical="center" shrinkToFit="1"/>
      <protection locked="0"/>
    </xf>
    <xf numFmtId="188" fontId="0" fillId="0" borderId="0" xfId="0" applyNumberFormat="1">
      <alignment vertical="center"/>
    </xf>
    <xf numFmtId="176" fontId="3" fillId="0" borderId="0" xfId="0" applyNumberFormat="1" applyFont="1">
      <alignment vertical="center"/>
    </xf>
    <xf numFmtId="0" fontId="3" fillId="0" borderId="36" xfId="0" applyFont="1" applyBorder="1">
      <alignment vertical="center"/>
    </xf>
    <xf numFmtId="176" fontId="3" fillId="0" borderId="36" xfId="0" applyNumberFormat="1" applyFont="1" applyBorder="1">
      <alignment vertical="center"/>
    </xf>
    <xf numFmtId="184" fontId="3" fillId="24" borderId="36" xfId="0" applyNumberFormat="1" applyFont="1" applyFill="1" applyBorder="1">
      <alignment vertical="center"/>
    </xf>
    <xf numFmtId="0" fontId="3" fillId="0" borderId="36" xfId="0" applyFont="1" applyBorder="1" applyAlignment="1">
      <alignment vertical="center" shrinkToFit="1"/>
    </xf>
    <xf numFmtId="0" fontId="3" fillId="0" borderId="162" xfId="0" applyFont="1" applyBorder="1">
      <alignment vertical="center"/>
    </xf>
    <xf numFmtId="0" fontId="3" fillId="0" borderId="52" xfId="0" applyFont="1" applyBorder="1">
      <alignment vertical="center"/>
    </xf>
    <xf numFmtId="176" fontId="3" fillId="0" borderId="163" xfId="0" applyNumberFormat="1" applyFont="1" applyBorder="1">
      <alignment vertical="center"/>
    </xf>
    <xf numFmtId="0" fontId="3" fillId="0" borderId="163" xfId="0" applyFont="1" applyBorder="1">
      <alignment vertical="center"/>
    </xf>
    <xf numFmtId="0" fontId="3" fillId="0" borderId="42" xfId="0" applyFont="1" applyBorder="1" applyAlignment="1">
      <alignment horizontal="center" vertical="center"/>
    </xf>
    <xf numFmtId="176" fontId="3" fillId="0" borderId="42" xfId="0" applyNumberFormat="1" applyFont="1" applyBorder="1">
      <alignment vertical="center"/>
    </xf>
    <xf numFmtId="0" fontId="0" fillId="0" borderId="36" xfId="0" applyBorder="1">
      <alignment vertical="center"/>
    </xf>
    <xf numFmtId="176" fontId="0" fillId="0" borderId="36" xfId="0" applyNumberFormat="1" applyBorder="1">
      <alignment vertical="center"/>
    </xf>
    <xf numFmtId="0" fontId="0" fillId="33" borderId="36" xfId="0" applyFill="1" applyBorder="1">
      <alignment vertical="center"/>
    </xf>
    <xf numFmtId="0" fontId="0" fillId="33" borderId="0" xfId="0" applyFill="1">
      <alignment vertical="center"/>
    </xf>
    <xf numFmtId="176" fontId="0" fillId="0" borderId="0" xfId="0" applyNumberFormat="1">
      <alignment vertical="center"/>
    </xf>
    <xf numFmtId="0" fontId="0" fillId="0" borderId="164" xfId="0" applyBorder="1">
      <alignment vertical="center"/>
    </xf>
    <xf numFmtId="0" fontId="98" fillId="47" borderId="0" xfId="123" applyFont="1" applyFill="1">
      <alignment vertical="center"/>
    </xf>
    <xf numFmtId="0" fontId="12" fillId="0" borderId="0" xfId="136" applyFont="1" applyAlignment="1">
      <alignment horizontal="left" vertical="center"/>
    </xf>
    <xf numFmtId="0" fontId="12" fillId="0" borderId="0" xfId="136" applyFont="1" applyAlignment="1">
      <alignment horizontal="left"/>
    </xf>
    <xf numFmtId="0" fontId="12" fillId="0" borderId="0" xfId="137" applyFont="1">
      <alignment vertical="center"/>
    </xf>
    <xf numFmtId="0" fontId="12" fillId="0" borderId="0" xfId="137" applyFont="1" applyAlignment="1">
      <alignment horizontal="left" vertical="center"/>
    </xf>
    <xf numFmtId="0" fontId="12" fillId="0" borderId="0" xfId="136" applyFont="1" applyAlignment="1">
      <alignment horizontal="center" vertical="center"/>
    </xf>
    <xf numFmtId="0" fontId="103" fillId="0" borderId="0" xfId="137" applyFont="1" applyAlignment="1">
      <alignment horizontal="center" vertical="center"/>
    </xf>
    <xf numFmtId="0" fontId="128" fillId="0" borderId="0" xfId="136" applyFont="1" applyAlignment="1">
      <alignment horizontal="left"/>
    </xf>
    <xf numFmtId="0" fontId="128" fillId="0" borderId="0" xfId="136" applyFont="1" applyAlignment="1">
      <alignment horizontal="center" vertical="center"/>
    </xf>
    <xf numFmtId="0" fontId="129" fillId="0" borderId="0" xfId="136" applyFont="1" applyAlignment="1">
      <alignment vertical="top" wrapText="1"/>
    </xf>
    <xf numFmtId="0" fontId="12" fillId="0" borderId="0" xfId="136" applyFont="1"/>
    <xf numFmtId="0" fontId="11" fillId="0" borderId="0" xfId="137" applyFont="1" applyAlignment="1">
      <alignment horizontal="center" vertical="center"/>
    </xf>
    <xf numFmtId="0" fontId="12" fillId="0" borderId="0" xfId="137" applyFont="1" applyAlignment="1">
      <alignment horizontal="right" vertical="center"/>
    </xf>
    <xf numFmtId="0" fontId="65" fillId="0" borderId="51" xfId="137" applyFont="1" applyBorder="1">
      <alignment vertical="center"/>
    </xf>
    <xf numFmtId="0" fontId="12" fillId="0" borderId="51" xfId="137" applyFont="1" applyBorder="1">
      <alignment vertical="center"/>
    </xf>
    <xf numFmtId="0" fontId="12" fillId="0" borderId="51" xfId="137" applyFont="1" applyBorder="1" applyAlignment="1">
      <alignment horizontal="right" vertical="center"/>
    </xf>
    <xf numFmtId="0" fontId="12" fillId="0" borderId="0" xfId="136" applyFont="1" applyAlignment="1">
      <alignment vertical="center" wrapText="1"/>
    </xf>
    <xf numFmtId="0" fontId="12" fillId="0" borderId="0" xfId="137" applyFont="1" applyAlignment="1">
      <alignment horizontal="center" vertical="center"/>
    </xf>
    <xf numFmtId="0" fontId="124" fillId="32" borderId="13" xfId="138" applyFont="1" applyFill="1" applyBorder="1" applyAlignment="1">
      <alignment horizontal="center" vertical="center"/>
    </xf>
    <xf numFmtId="0" fontId="12" fillId="0" borderId="22" xfId="137" applyFont="1" applyBorder="1" applyAlignment="1">
      <alignment horizontal="left" vertical="center"/>
    </xf>
    <xf numFmtId="0" fontId="12" fillId="0" borderId="0" xfId="136" applyFont="1" applyAlignment="1" applyProtection="1">
      <alignment horizontal="center" vertical="center"/>
      <protection locked="0"/>
    </xf>
    <xf numFmtId="0" fontId="12" fillId="0" borderId="32" xfId="137" applyFont="1" applyBorder="1" applyAlignment="1">
      <alignment horizontal="left" vertical="center"/>
    </xf>
    <xf numFmtId="0" fontId="12" fillId="0" borderId="49" xfId="136" applyFont="1" applyBorder="1" applyAlignment="1">
      <alignment horizontal="left" vertical="center"/>
    </xf>
    <xf numFmtId="0" fontId="12" fillId="0" borderId="49" xfId="136" applyFont="1" applyBorder="1" applyAlignment="1">
      <alignment horizontal="left"/>
    </xf>
    <xf numFmtId="0" fontId="12" fillId="0" borderId="49" xfId="136" applyFont="1" applyBorder="1" applyAlignment="1">
      <alignment vertical="center" wrapText="1"/>
    </xf>
    <xf numFmtId="0" fontId="12" fillId="0" borderId="127" xfId="136" applyFont="1" applyBorder="1" applyAlignment="1">
      <alignment horizontal="left" vertical="center"/>
    </xf>
    <xf numFmtId="0" fontId="12" fillId="0" borderId="0" xfId="136" applyFont="1" applyAlignment="1">
      <alignment vertical="center"/>
    </xf>
    <xf numFmtId="0" fontId="12" fillId="0" borderId="51" xfId="136" applyFont="1" applyBorder="1" applyAlignment="1">
      <alignment horizontal="left" vertical="center"/>
    </xf>
    <xf numFmtId="0" fontId="12" fillId="0" borderId="0" xfId="136" applyFont="1" applyAlignment="1">
      <alignment horizontal="center" vertical="center" shrinkToFit="1"/>
    </xf>
    <xf numFmtId="0" fontId="12" fillId="0" borderId="0" xfId="136" applyFont="1" applyAlignment="1">
      <alignment horizontal="center" shrinkToFit="1"/>
    </xf>
    <xf numFmtId="0" fontId="164" fillId="0" borderId="0" xfId="137" applyAlignment="1">
      <alignment horizontal="center" vertical="center" shrinkToFit="1"/>
    </xf>
    <xf numFmtId="0" fontId="12" fillId="0" borderId="0" xfId="136" applyFont="1" applyAlignment="1">
      <alignment horizontal="center"/>
    </xf>
    <xf numFmtId="0" fontId="12" fillId="0" borderId="127" xfId="136" applyFont="1" applyBorder="1"/>
    <xf numFmtId="0" fontId="12" fillId="30" borderId="0" xfId="139" applyFont="1" applyFill="1" applyAlignment="1" applyProtection="1">
      <alignment horizontal="right" vertical="center" shrinkToFit="1"/>
      <protection locked="0"/>
    </xf>
    <xf numFmtId="0" fontId="12" fillId="0" borderId="0" xfId="136" applyFont="1" applyAlignment="1">
      <alignment horizontal="left" vertical="center" shrinkToFit="1"/>
    </xf>
    <xf numFmtId="0" fontId="12" fillId="0" borderId="0" xfId="136" applyFont="1" applyAlignment="1">
      <alignment shrinkToFit="1"/>
    </xf>
    <xf numFmtId="0" fontId="12" fillId="48" borderId="0" xfId="136" applyFont="1" applyFill="1" applyAlignment="1" applyProtection="1">
      <alignment horizontal="right" vertical="center"/>
      <protection locked="0"/>
    </xf>
    <xf numFmtId="0" fontId="12" fillId="48" borderId="127" xfId="136" applyFont="1" applyFill="1" applyBorder="1" applyAlignment="1" applyProtection="1">
      <alignment horizontal="right" vertical="center"/>
      <protection locked="0"/>
    </xf>
    <xf numFmtId="0" fontId="12" fillId="0" borderId="127" xfId="136" applyFont="1" applyBorder="1" applyAlignment="1">
      <alignment horizontal="center" vertical="center"/>
    </xf>
    <xf numFmtId="49" fontId="12" fillId="30" borderId="127" xfId="136" applyNumberFormat="1" applyFont="1" applyFill="1" applyBorder="1" applyAlignment="1" applyProtection="1">
      <alignment horizontal="center" vertical="center" shrinkToFit="1"/>
      <protection locked="0"/>
    </xf>
    <xf numFmtId="49" fontId="12" fillId="30" borderId="0" xfId="136" applyNumberFormat="1" applyFont="1" applyFill="1" applyAlignment="1" applyProtection="1">
      <alignment horizontal="center" vertical="center" shrinkToFit="1"/>
      <protection locked="0"/>
    </xf>
    <xf numFmtId="0" fontId="12" fillId="30" borderId="0" xfId="139" applyFont="1" applyFill="1" applyAlignment="1" applyProtection="1">
      <alignment horizontal="right" vertical="center"/>
      <protection locked="0"/>
    </xf>
    <xf numFmtId="0" fontId="130" fillId="0" borderId="0" xfId="136" applyFont="1" applyAlignment="1">
      <alignment horizontal="left" vertical="center"/>
    </xf>
    <xf numFmtId="0" fontId="12" fillId="49" borderId="0" xfId="136" applyFont="1" applyFill="1" applyAlignment="1" applyProtection="1">
      <alignment horizontal="center" vertical="center"/>
      <protection locked="0"/>
    </xf>
    <xf numFmtId="0" fontId="12" fillId="0" borderId="0" xfId="136" applyFont="1" applyAlignment="1">
      <alignment horizontal="right" vertical="center"/>
    </xf>
    <xf numFmtId="0" fontId="12" fillId="0" borderId="127" xfId="136" applyFont="1" applyBorder="1" applyAlignment="1">
      <alignment horizontal="left"/>
    </xf>
    <xf numFmtId="49" fontId="12" fillId="49" borderId="0" xfId="136" applyNumberFormat="1" applyFont="1" applyFill="1" applyAlignment="1" applyProtection="1">
      <alignment horizontal="left" vertical="center"/>
      <protection locked="0"/>
    </xf>
    <xf numFmtId="0" fontId="12" fillId="40" borderId="0" xfId="140" applyFont="1" applyFill="1">
      <alignment vertical="center"/>
    </xf>
    <xf numFmtId="0" fontId="12" fillId="40" borderId="0" xfId="140" applyFont="1" applyFill="1" applyAlignment="1">
      <alignment horizontal="left" vertical="center"/>
    </xf>
    <xf numFmtId="49" fontId="12" fillId="49" borderId="0" xfId="136" applyNumberFormat="1" applyFont="1" applyFill="1" applyAlignment="1" applyProtection="1">
      <alignment horizontal="center" vertical="center" shrinkToFit="1"/>
      <protection locked="0"/>
    </xf>
    <xf numFmtId="0" fontId="43" fillId="0" borderId="0" xfId="136" applyFont="1" applyAlignment="1">
      <alignment vertical="center"/>
    </xf>
    <xf numFmtId="0" fontId="71" fillId="0" borderId="0" xfId="136" applyFont="1" applyAlignment="1">
      <alignment vertical="center"/>
    </xf>
    <xf numFmtId="0" fontId="49" fillId="0" borderId="0" xfId="136" applyFont="1" applyAlignment="1">
      <alignment vertical="center"/>
    </xf>
    <xf numFmtId="0" fontId="131" fillId="0" borderId="0" xfId="136" applyFont="1" applyAlignment="1">
      <alignment vertical="center"/>
    </xf>
    <xf numFmtId="0" fontId="73" fillId="0" borderId="0" xfId="136" applyFont="1" applyAlignment="1">
      <alignment horizontal="left" vertical="center"/>
    </xf>
    <xf numFmtId="0" fontId="49" fillId="0" borderId="0" xfId="136" applyFont="1" applyAlignment="1">
      <alignment horizontal="left" vertical="center"/>
    </xf>
    <xf numFmtId="0" fontId="73" fillId="0" borderId="0" xfId="136" applyFont="1" applyAlignment="1">
      <alignment vertical="center"/>
    </xf>
    <xf numFmtId="0" fontId="71" fillId="49" borderId="0" xfId="136" applyFont="1" applyFill="1" applyAlignment="1">
      <alignment vertical="center"/>
    </xf>
    <xf numFmtId="0" fontId="71" fillId="30" borderId="0" xfId="136" applyFont="1" applyFill="1" applyAlignment="1">
      <alignment vertical="center"/>
    </xf>
    <xf numFmtId="0" fontId="71" fillId="47" borderId="0" xfId="136" applyFont="1" applyFill="1" applyAlignment="1">
      <alignment vertical="center"/>
    </xf>
    <xf numFmtId="0" fontId="71" fillId="29" borderId="0" xfId="136" applyFont="1" applyFill="1" applyAlignment="1">
      <alignment vertical="center"/>
    </xf>
    <xf numFmtId="0" fontId="49" fillId="48" borderId="0" xfId="136" applyFont="1" applyFill="1" applyAlignment="1">
      <alignment horizontal="left" vertical="center"/>
    </xf>
    <xf numFmtId="0" fontId="124" fillId="32" borderId="13" xfId="141" applyFont="1" applyFill="1" applyBorder="1" applyAlignment="1">
      <alignment horizontal="left" vertical="center"/>
    </xf>
    <xf numFmtId="0" fontId="71" fillId="32" borderId="49" xfId="136" applyFont="1" applyFill="1" applyBorder="1" applyAlignment="1">
      <alignment vertical="center"/>
    </xf>
    <xf numFmtId="0" fontId="71" fillId="32" borderId="32" xfId="136" applyFont="1" applyFill="1" applyBorder="1" applyAlignment="1">
      <alignment vertical="center"/>
    </xf>
    <xf numFmtId="0" fontId="12" fillId="0" borderId="50" xfId="142" applyFont="1" applyBorder="1" applyAlignment="1">
      <alignment horizontal="left" vertical="center"/>
    </xf>
    <xf numFmtId="0" fontId="71" fillId="0" borderId="51" xfId="136" applyFont="1" applyBorder="1" applyAlignment="1">
      <alignment vertical="center"/>
    </xf>
    <xf numFmtId="0" fontId="12" fillId="0" borderId="13" xfId="142" applyFont="1" applyBorder="1" applyAlignment="1">
      <alignment horizontal="left" vertical="center"/>
    </xf>
    <xf numFmtId="0" fontId="71" fillId="0" borderId="49" xfId="136" applyFont="1" applyBorder="1" applyAlignment="1">
      <alignment vertical="center"/>
    </xf>
    <xf numFmtId="0" fontId="71" fillId="0" borderId="52" xfId="136" applyFont="1" applyBorder="1" applyAlignment="1">
      <alignment vertical="center"/>
    </xf>
    <xf numFmtId="0" fontId="68" fillId="0" borderId="0" xfId="136" applyFont="1" applyAlignment="1">
      <alignment vertical="center"/>
    </xf>
    <xf numFmtId="0" fontId="68" fillId="0" borderId="0" xfId="143" applyFont="1" applyAlignment="1">
      <alignment horizontal="right" vertical="center"/>
    </xf>
    <xf numFmtId="0" fontId="132" fillId="0" borderId="0" xfId="136" applyFont="1" applyAlignment="1">
      <alignment vertical="center"/>
    </xf>
    <xf numFmtId="0" fontId="78" fillId="0" borderId="0" xfId="136" applyFont="1" applyAlignment="1">
      <alignment vertical="center"/>
    </xf>
    <xf numFmtId="0" fontId="132" fillId="0" borderId="0" xfId="136" applyFont="1" applyAlignment="1">
      <alignment horizontal="left" vertical="center"/>
    </xf>
    <xf numFmtId="0" fontId="65" fillId="40" borderId="0" xfId="144" applyFont="1" applyFill="1" applyAlignment="1">
      <alignment horizontal="left" vertical="top"/>
    </xf>
    <xf numFmtId="0" fontId="12" fillId="40" borderId="0" xfId="144" applyFont="1" applyFill="1" applyAlignment="1">
      <alignment horizontal="left" vertical="top"/>
    </xf>
    <xf numFmtId="0" fontId="12" fillId="40" borderId="0" xfId="144" applyFont="1" applyFill="1" applyAlignment="1">
      <alignment horizontal="center" vertical="center"/>
    </xf>
    <xf numFmtId="0" fontId="12" fillId="0" borderId="0" xfId="133" applyFont="1" applyAlignment="1">
      <alignment horizontal="left" vertical="top"/>
    </xf>
    <xf numFmtId="0" fontId="66" fillId="0" borderId="13" xfId="133" applyFont="1" applyBorder="1" applyAlignment="1">
      <alignment horizontal="center" vertical="center" wrapText="1"/>
    </xf>
    <xf numFmtId="0" fontId="66" fillId="0" borderId="13" xfId="133" applyFont="1" applyBorder="1" applyAlignment="1">
      <alignment horizontal="left" vertical="top" wrapText="1"/>
    </xf>
    <xf numFmtId="0" fontId="66" fillId="41" borderId="13" xfId="133" applyFont="1" applyFill="1" applyBorder="1" applyAlignment="1">
      <alignment horizontal="center" vertical="center" wrapText="1"/>
    </xf>
    <xf numFmtId="0" fontId="66" fillId="0" borderId="28" xfId="133" applyFont="1" applyBorder="1" applyAlignment="1">
      <alignment horizontal="left" vertical="top" wrapText="1"/>
    </xf>
    <xf numFmtId="0" fontId="66" fillId="41" borderId="28" xfId="133" applyFont="1" applyFill="1" applyBorder="1" applyAlignment="1">
      <alignment horizontal="center" vertical="center" wrapText="1"/>
    </xf>
    <xf numFmtId="0" fontId="66" fillId="0" borderId="72" xfId="133" applyFont="1" applyBorder="1" applyAlignment="1">
      <alignment horizontal="left" vertical="top" wrapText="1"/>
    </xf>
    <xf numFmtId="0" fontId="66" fillId="41" borderId="72" xfId="133" applyFont="1" applyFill="1" applyBorder="1" applyAlignment="1">
      <alignment horizontal="center" vertical="center" wrapText="1"/>
    </xf>
    <xf numFmtId="0" fontId="66" fillId="0" borderId="73" xfId="133" applyFont="1" applyBorder="1" applyAlignment="1">
      <alignment horizontal="left" vertical="top" wrapText="1"/>
    </xf>
    <xf numFmtId="0" fontId="66" fillId="41" borderId="73" xfId="133" applyFont="1" applyFill="1" applyBorder="1" applyAlignment="1">
      <alignment horizontal="center" vertical="center" wrapText="1"/>
    </xf>
    <xf numFmtId="0" fontId="12" fillId="0" borderId="0" xfId="145" applyFont="1" applyAlignment="1">
      <alignment horizontal="left" vertical="top"/>
    </xf>
    <xf numFmtId="0" fontId="12" fillId="0" borderId="0" xfId="145" applyFont="1" applyAlignment="1">
      <alignment horizontal="center" vertical="center"/>
    </xf>
    <xf numFmtId="0" fontId="68" fillId="0" borderId="0" xfId="140" applyFont="1" applyAlignment="1">
      <alignment horizontal="left" vertical="center"/>
    </xf>
    <xf numFmtId="0" fontId="68" fillId="0" borderId="145" xfId="140" applyFont="1" applyBorder="1" applyAlignment="1">
      <alignment horizontal="left" vertical="center"/>
    </xf>
    <xf numFmtId="0" fontId="68" fillId="0" borderId="146" xfId="140" applyFont="1" applyBorder="1" applyAlignment="1">
      <alignment horizontal="left" vertical="center"/>
    </xf>
    <xf numFmtId="0" fontId="68" fillId="0" borderId="147" xfId="140" applyFont="1" applyBorder="1" applyAlignment="1">
      <alignment horizontal="right" vertical="center"/>
    </xf>
    <xf numFmtId="0" fontId="68" fillId="0" borderId="148" xfId="140" applyFont="1" applyBorder="1" applyAlignment="1">
      <alignment horizontal="left" vertical="center"/>
    </xf>
    <xf numFmtId="0" fontId="68" fillId="0" borderId="149" xfId="140" applyFont="1" applyBorder="1" applyAlignment="1">
      <alignment horizontal="left" vertical="center"/>
    </xf>
    <xf numFmtId="0" fontId="68" fillId="0" borderId="150" xfId="140" applyFont="1" applyBorder="1" applyAlignment="1">
      <alignment horizontal="left" vertical="center"/>
    </xf>
    <xf numFmtId="190" fontId="139" fillId="0" borderId="0" xfId="140" applyNumberFormat="1" applyFont="1" applyAlignment="1">
      <alignment horizontal="right" vertical="center"/>
    </xf>
    <xf numFmtId="0" fontId="140" fillId="0" borderId="0" xfId="140" applyFont="1" applyAlignment="1">
      <alignment horizontal="left" vertical="center"/>
    </xf>
    <xf numFmtId="0" fontId="68" fillId="0" borderId="0" xfId="140" applyFont="1" applyAlignment="1">
      <alignment vertical="center" shrinkToFit="1"/>
    </xf>
    <xf numFmtId="190" fontId="143" fillId="0" borderId="0" xfId="140" applyNumberFormat="1" applyFont="1" applyAlignment="1">
      <alignment horizontal="right" vertical="center"/>
    </xf>
    <xf numFmtId="0" fontId="144" fillId="0" borderId="0" xfId="140" applyFont="1" applyAlignment="1">
      <alignment horizontal="left" vertical="center"/>
    </xf>
    <xf numFmtId="0" fontId="73" fillId="0" borderId="0" xfId="140" applyFont="1" applyAlignment="1">
      <alignment horizontal="left" vertical="center"/>
    </xf>
    <xf numFmtId="0" fontId="145" fillId="0" borderId="0" xfId="140" applyFont="1" applyAlignment="1">
      <alignment horizontal="center" vertical="center"/>
    </xf>
    <xf numFmtId="0" fontId="68" fillId="0" borderId="0" xfId="140" applyFont="1" applyAlignment="1">
      <alignment horizontal="center" vertical="top" shrinkToFit="1"/>
    </xf>
    <xf numFmtId="0" fontId="68" fillId="0" borderId="151" xfId="140" applyFont="1" applyBorder="1" applyAlignment="1">
      <alignment horizontal="left" vertical="center"/>
    </xf>
    <xf numFmtId="0" fontId="11" fillId="0" borderId="152" xfId="140" applyFont="1" applyBorder="1" applyAlignment="1">
      <alignment horizontal="left" vertical="center"/>
    </xf>
    <xf numFmtId="0" fontId="11" fillId="0" borderId="152" xfId="140" applyFont="1" applyBorder="1">
      <alignment vertical="center"/>
    </xf>
    <xf numFmtId="0" fontId="68" fillId="0" borderId="152" xfId="140" applyFont="1" applyBorder="1" applyAlignment="1">
      <alignment horizontal="left" vertical="center"/>
    </xf>
    <xf numFmtId="0" fontId="68" fillId="0" borderId="152" xfId="140" applyFont="1" applyBorder="1" applyAlignment="1">
      <alignment horizontal="center" vertical="center"/>
    </xf>
    <xf numFmtId="0" fontId="68" fillId="0" borderId="153" xfId="140" applyFont="1" applyBorder="1" applyAlignment="1">
      <alignment horizontal="left" vertical="center"/>
    </xf>
    <xf numFmtId="0" fontId="71" fillId="0" borderId="0" xfId="140" applyFont="1">
      <alignment vertical="center"/>
    </xf>
    <xf numFmtId="0" fontId="71" fillId="0" borderId="0" xfId="140" applyFont="1" applyAlignment="1">
      <alignment horizontal="right" vertical="center"/>
    </xf>
    <xf numFmtId="0" fontId="76" fillId="0" borderId="0" xfId="140" applyFont="1" applyAlignment="1">
      <alignment horizontal="right" vertical="center"/>
    </xf>
    <xf numFmtId="190" fontId="150" fillId="0" borderId="0" xfId="140" applyNumberFormat="1" applyFont="1" applyAlignment="1">
      <alignment shrinkToFit="1"/>
    </xf>
    <xf numFmtId="0" fontId="76" fillId="0" borderId="0" xfId="140" applyFont="1">
      <alignment vertical="center"/>
    </xf>
    <xf numFmtId="0" fontId="0" fillId="0" borderId="0" xfId="141" applyFont="1">
      <alignment vertical="center"/>
    </xf>
    <xf numFmtId="0" fontId="73" fillId="0" borderId="0" xfId="140" applyFont="1" applyAlignment="1">
      <alignment horizontal="right" vertical="center"/>
    </xf>
    <xf numFmtId="0" fontId="124" fillId="0" borderId="0" xfId="141" applyFont="1">
      <alignment vertical="center"/>
    </xf>
    <xf numFmtId="0" fontId="70" fillId="0" borderId="51" xfId="140" applyFont="1" applyBorder="1">
      <alignment vertical="center"/>
    </xf>
    <xf numFmtId="0" fontId="49" fillId="0" borderId="0" xfId="140" applyFont="1" applyAlignment="1">
      <alignment horizontal="left" vertical="center"/>
    </xf>
    <xf numFmtId="0" fontId="68" fillId="0" borderId="0" xfId="140" applyFont="1" applyAlignment="1">
      <alignment horizontal="center" vertical="center"/>
    </xf>
    <xf numFmtId="0" fontId="68" fillId="40" borderId="0" xfId="140" applyFont="1" applyFill="1" applyAlignment="1">
      <alignment horizontal="left" vertical="center"/>
    </xf>
    <xf numFmtId="0" fontId="151" fillId="40" borderId="0" xfId="140" applyFont="1" applyFill="1" applyAlignment="1">
      <alignment horizontal="center" vertical="center"/>
    </xf>
    <xf numFmtId="0" fontId="108" fillId="30" borderId="51" xfId="140" applyFont="1" applyFill="1" applyBorder="1" applyAlignment="1" applyProtection="1">
      <alignment horizontal="right" vertical="center"/>
      <protection locked="0"/>
    </xf>
    <xf numFmtId="0" fontId="49" fillId="0" borderId="51" xfId="140" applyFont="1" applyBorder="1" applyAlignment="1">
      <alignment horizontal="left" vertical="center"/>
    </xf>
    <xf numFmtId="0" fontId="68" fillId="0" borderId="51" xfId="140" applyFont="1" applyBorder="1" applyAlignment="1">
      <alignment horizontal="left" vertical="center"/>
    </xf>
    <xf numFmtId="0" fontId="49" fillId="0" borderId="51" xfId="140" applyFont="1" applyBorder="1" applyAlignment="1">
      <alignment horizontal="right" vertical="center"/>
    </xf>
    <xf numFmtId="0" fontId="49" fillId="0" borderId="51" xfId="140" applyFont="1" applyBorder="1" applyAlignment="1">
      <alignment horizontal="center" vertical="center"/>
    </xf>
    <xf numFmtId="0" fontId="68" fillId="0" borderId="49" xfId="140" applyFont="1" applyBorder="1">
      <alignment vertical="center"/>
    </xf>
    <xf numFmtId="0" fontId="68" fillId="0" borderId="49" xfId="140" applyFont="1" applyBorder="1" applyAlignment="1">
      <alignment horizontal="left" vertical="center"/>
    </xf>
    <xf numFmtId="0" fontId="68" fillId="0" borderId="49" xfId="140" applyFont="1" applyBorder="1" applyAlignment="1">
      <alignment horizontal="center" vertical="center"/>
    </xf>
    <xf numFmtId="0" fontId="49" fillId="0" borderId="49" xfId="140" applyFont="1" applyBorder="1">
      <alignment vertical="center"/>
    </xf>
    <xf numFmtId="0" fontId="49" fillId="0" borderId="49" xfId="140" applyFont="1" applyBorder="1" applyAlignment="1">
      <alignment horizontal="right" vertical="center"/>
    </xf>
    <xf numFmtId="0" fontId="49" fillId="0" borderId="49" xfId="140" applyFont="1" applyBorder="1" applyAlignment="1">
      <alignment horizontal="center" vertical="center"/>
    </xf>
    <xf numFmtId="0" fontId="68" fillId="0" borderId="127" xfId="140" applyFont="1" applyBorder="1" applyAlignment="1">
      <alignment horizontal="left" vertical="center"/>
    </xf>
    <xf numFmtId="0" fontId="49" fillId="0" borderId="127" xfId="140" applyFont="1" applyBorder="1" applyAlignment="1">
      <alignment horizontal="center" vertical="center"/>
    </xf>
    <xf numFmtId="0" fontId="49" fillId="0" borderId="51" xfId="140" applyFont="1" applyBorder="1">
      <alignment vertical="center"/>
    </xf>
    <xf numFmtId="0" fontId="73" fillId="0" borderId="51" xfId="140" applyFont="1" applyBorder="1">
      <alignment vertical="center"/>
    </xf>
    <xf numFmtId="0" fontId="73" fillId="0" borderId="0" xfId="140" applyFont="1">
      <alignment vertical="center"/>
    </xf>
    <xf numFmtId="0" fontId="73" fillId="0" borderId="0" xfId="140" applyFont="1" applyAlignment="1">
      <alignment horizontal="center" vertical="center"/>
    </xf>
    <xf numFmtId="0" fontId="49" fillId="30" borderId="127" xfId="140" applyFont="1" applyFill="1" applyBorder="1" applyAlignment="1" applyProtection="1">
      <alignment horizontal="center" vertical="center"/>
      <protection locked="0"/>
    </xf>
    <xf numFmtId="0" fontId="68" fillId="0" borderId="49" xfId="140" applyFont="1" applyBorder="1" applyAlignment="1">
      <alignment horizontal="right" vertical="center"/>
    </xf>
    <xf numFmtId="0" fontId="152" fillId="0" borderId="0" xfId="140" applyFont="1">
      <alignment vertical="center"/>
    </xf>
    <xf numFmtId="0" fontId="49" fillId="0" borderId="127" xfId="140" applyFont="1" applyBorder="1">
      <alignment vertical="center"/>
    </xf>
    <xf numFmtId="0" fontId="49" fillId="0" borderId="127" xfId="140" applyFont="1" applyBorder="1" applyAlignment="1">
      <alignment horizontal="left" vertical="center"/>
    </xf>
    <xf numFmtId="0" fontId="49" fillId="0" borderId="127" xfId="140" applyFont="1" applyBorder="1" applyAlignment="1">
      <alignment horizontal="right" vertical="center" wrapText="1"/>
    </xf>
    <xf numFmtId="0" fontId="69" fillId="0" borderId="0" xfId="140" applyFont="1" applyAlignment="1">
      <alignment horizontal="center" vertical="center"/>
    </xf>
    <xf numFmtId="0" fontId="74" fillId="0" borderId="0" xfId="140" applyFont="1" applyAlignment="1">
      <alignment horizontal="center" vertical="center"/>
    </xf>
    <xf numFmtId="0" fontId="108" fillId="30" borderId="0" xfId="140" applyFont="1" applyFill="1" applyAlignment="1" applyProtection="1">
      <alignment horizontal="right" vertical="center"/>
      <protection locked="0"/>
    </xf>
    <xf numFmtId="0" fontId="49" fillId="0" borderId="0" xfId="140" applyFont="1">
      <alignment vertical="center"/>
    </xf>
    <xf numFmtId="0" fontId="69" fillId="0" borderId="0" xfId="140" applyFont="1" applyAlignment="1">
      <alignment horizontal="right" vertical="center"/>
    </xf>
    <xf numFmtId="0" fontId="68" fillId="0" borderId="0" xfId="140" applyFont="1" applyAlignment="1">
      <alignment horizontal="right" vertical="center"/>
    </xf>
    <xf numFmtId="0" fontId="71" fillId="0" borderId="0" xfId="140" applyFont="1" applyAlignment="1">
      <alignment horizontal="left" vertical="center"/>
    </xf>
    <xf numFmtId="0" fontId="68" fillId="0" borderId="0" xfId="140" applyFont="1">
      <alignment vertical="center"/>
    </xf>
    <xf numFmtId="0" fontId="154" fillId="0" borderId="155" xfId="140" applyFont="1" applyBorder="1" applyAlignment="1">
      <alignment horizontal="distributed" vertical="center"/>
    </xf>
    <xf numFmtId="0" fontId="154" fillId="0" borderId="156" xfId="140" applyFont="1" applyBorder="1" applyAlignment="1">
      <alignment horizontal="left" vertical="center"/>
    </xf>
    <xf numFmtId="0" fontId="154" fillId="0" borderId="156" xfId="140" applyFont="1" applyBorder="1">
      <alignment vertical="center"/>
    </xf>
    <xf numFmtId="0" fontId="154" fillId="0" borderId="157" xfId="140" applyFont="1" applyBorder="1" applyAlignment="1">
      <alignment horizontal="right" vertical="center"/>
    </xf>
    <xf numFmtId="0" fontId="11" fillId="0" borderId="0" xfId="140" applyFont="1" applyAlignment="1">
      <alignment horizontal="left" vertical="center"/>
    </xf>
    <xf numFmtId="0" fontId="154" fillId="0" borderId="158" xfId="140" applyFont="1" applyBorder="1" applyAlignment="1">
      <alignment horizontal="distributed" vertical="center"/>
    </xf>
    <xf numFmtId="0" fontId="154" fillId="0" borderId="49" xfId="140" applyFont="1" applyBorder="1" applyAlignment="1">
      <alignment horizontal="left" vertical="center"/>
    </xf>
    <xf numFmtId="0" fontId="154" fillId="0" borderId="0" xfId="140" applyFont="1" applyAlignment="1">
      <alignment horizontal="left" vertical="center"/>
    </xf>
    <xf numFmtId="0" fontId="154" fillId="0" borderId="0" xfId="140" applyFont="1" applyAlignment="1">
      <alignment horizontal="center" vertical="center"/>
    </xf>
    <xf numFmtId="0" fontId="154" fillId="0" borderId="159" xfId="140" applyFont="1" applyBorder="1" applyAlignment="1">
      <alignment horizontal="right" vertical="center"/>
    </xf>
    <xf numFmtId="0" fontId="154" fillId="0" borderId="158" xfId="140" applyFont="1" applyBorder="1" applyAlignment="1">
      <alignment horizontal="center" vertical="center" shrinkToFit="1"/>
    </xf>
    <xf numFmtId="0" fontId="155" fillId="0" borderId="49" xfId="140" applyFont="1" applyBorder="1">
      <alignment vertical="center"/>
    </xf>
    <xf numFmtId="0" fontId="43" fillId="0" borderId="49" xfId="140" applyFont="1" applyBorder="1">
      <alignment vertical="center"/>
    </xf>
    <xf numFmtId="0" fontId="11" fillId="0" borderId="158" xfId="140" applyFont="1" applyBorder="1" applyAlignment="1">
      <alignment horizontal="left" vertical="center"/>
    </xf>
    <xf numFmtId="0" fontId="156" fillId="0" borderId="0" xfId="140" applyFont="1" applyAlignment="1">
      <alignment vertical="center" wrapText="1"/>
    </xf>
    <xf numFmtId="0" fontId="156" fillId="0" borderId="159" xfId="140" applyFont="1" applyBorder="1" applyAlignment="1">
      <alignment vertical="center" wrapText="1"/>
    </xf>
    <xf numFmtId="0" fontId="156" fillId="0" borderId="158" xfId="140" applyFont="1" applyBorder="1" applyAlignment="1">
      <alignment horizontal="center" vertical="center" wrapText="1"/>
    </xf>
    <xf numFmtId="0" fontId="156" fillId="0" borderId="0" xfId="140" applyFont="1" applyAlignment="1">
      <alignment horizontal="center" vertical="center" wrapText="1"/>
    </xf>
    <xf numFmtId="0" fontId="154" fillId="50" borderId="0" xfId="140" applyFont="1" applyFill="1" applyAlignment="1">
      <alignment horizontal="center" vertical="center"/>
    </xf>
    <xf numFmtId="191" fontId="154" fillId="0" borderId="0" xfId="140" applyNumberFormat="1" applyFont="1" applyAlignment="1">
      <alignment horizontal="center" vertical="center"/>
    </xf>
    <xf numFmtId="0" fontId="156" fillId="0" borderId="159" xfId="140" applyFont="1" applyBorder="1" applyAlignment="1">
      <alignment horizontal="center" vertical="center" wrapText="1"/>
    </xf>
    <xf numFmtId="0" fontId="154" fillId="0" borderId="158" xfId="140" applyFont="1" applyBorder="1" applyAlignment="1">
      <alignment horizontal="left" vertical="center"/>
    </xf>
    <xf numFmtId="0" fontId="154" fillId="50" borderId="51" xfId="140" applyFont="1" applyFill="1" applyBorder="1" applyAlignment="1">
      <alignment horizontal="center" vertical="center"/>
    </xf>
    <xf numFmtId="191" fontId="154" fillId="0" borderId="51" xfId="140" applyNumberFormat="1" applyFont="1" applyBorder="1" applyAlignment="1">
      <alignment horizontal="center" vertical="center"/>
    </xf>
    <xf numFmtId="0" fontId="154" fillId="0" borderId="51" xfId="140" applyFont="1" applyBorder="1" applyAlignment="1">
      <alignment horizontal="left" vertical="center"/>
    </xf>
    <xf numFmtId="0" fontId="154" fillId="0" borderId="0" xfId="140" applyFont="1" applyAlignment="1">
      <alignment horizontal="right" vertical="center"/>
    </xf>
    <xf numFmtId="0" fontId="154" fillId="0" borderId="160" xfId="140" applyFont="1" applyBorder="1" applyAlignment="1">
      <alignment horizontal="right" vertical="center"/>
    </xf>
    <xf numFmtId="0" fontId="154" fillId="0" borderId="154" xfId="140" applyFont="1" applyBorder="1" applyAlignment="1">
      <alignment horizontal="right" vertical="center"/>
    </xf>
    <xf numFmtId="0" fontId="154" fillId="0" borderId="161" xfId="140" applyFont="1" applyBorder="1" applyAlignment="1">
      <alignment horizontal="right" vertical="center"/>
    </xf>
    <xf numFmtId="0" fontId="6" fillId="0" borderId="0" xfId="146" applyFont="1" applyAlignment="1">
      <alignment vertical="center"/>
    </xf>
    <xf numFmtId="0" fontId="5" fillId="0" borderId="0" xfId="146" applyFont="1" applyAlignment="1">
      <alignment vertical="center"/>
    </xf>
    <xf numFmtId="0" fontId="20" fillId="0" borderId="0" xfId="146" applyFont="1" applyAlignment="1">
      <alignment horizontal="center" vertical="center"/>
    </xf>
    <xf numFmtId="0" fontId="3" fillId="0" borderId="0" xfId="146" applyFont="1" applyAlignment="1">
      <alignment vertical="center"/>
    </xf>
    <xf numFmtId="0" fontId="3" fillId="0" borderId="51" xfId="146" applyFont="1" applyBorder="1" applyAlignment="1">
      <alignment vertical="center"/>
    </xf>
    <xf numFmtId="0" fontId="3" fillId="0" borderId="51" xfId="146" applyFont="1" applyBorder="1" applyAlignment="1">
      <alignment horizontal="center" vertical="center"/>
    </xf>
    <xf numFmtId="0" fontId="3" fillId="49" borderId="165" xfId="146" applyFont="1" applyFill="1" applyBorder="1" applyAlignment="1">
      <alignment horizontal="center" vertical="center"/>
    </xf>
    <xf numFmtId="0" fontId="3" fillId="0" borderId="51" xfId="146" applyFont="1" applyBorder="1" applyAlignment="1">
      <alignment horizontal="center" vertical="center" shrinkToFit="1"/>
    </xf>
    <xf numFmtId="0" fontId="6" fillId="0" borderId="0" xfId="146" applyFont="1" applyAlignment="1">
      <alignment horizontal="center" vertical="center" shrinkToFit="1"/>
    </xf>
    <xf numFmtId="0" fontId="6" fillId="0" borderId="21" xfId="146" applyFont="1" applyBorder="1" applyAlignment="1">
      <alignment vertical="center"/>
    </xf>
    <xf numFmtId="0" fontId="6" fillId="0" borderId="49" xfId="146" applyFont="1" applyBorder="1" applyAlignment="1">
      <alignment vertical="center"/>
    </xf>
    <xf numFmtId="0" fontId="6" fillId="0" borderId="32" xfId="146" applyFont="1" applyBorder="1" applyAlignment="1">
      <alignment horizontal="left" vertical="center"/>
    </xf>
    <xf numFmtId="0" fontId="6" fillId="47" borderId="51" xfId="146" applyFont="1" applyFill="1" applyBorder="1" applyAlignment="1">
      <alignment vertical="center"/>
    </xf>
    <xf numFmtId="0" fontId="6" fillId="0" borderId="51" xfId="146" applyFont="1" applyBorder="1" applyAlignment="1">
      <alignment vertical="center"/>
    </xf>
    <xf numFmtId="0" fontId="6" fillId="0" borderId="51" xfId="146" applyFont="1" applyBorder="1" applyAlignment="1">
      <alignment horizontal="right" vertical="center"/>
    </xf>
    <xf numFmtId="0" fontId="6" fillId="0" borderId="166" xfId="146" applyFont="1" applyBorder="1" applyAlignment="1">
      <alignment vertical="center"/>
    </xf>
    <xf numFmtId="0" fontId="6" fillId="0" borderId="32" xfId="146" applyFont="1" applyBorder="1" applyAlignment="1">
      <alignment vertical="center"/>
    </xf>
    <xf numFmtId="0" fontId="157" fillId="0" borderId="167" xfId="147" applyFont="1" applyBorder="1" applyAlignment="1">
      <alignment vertical="center"/>
    </xf>
    <xf numFmtId="0" fontId="157" fillId="0" borderId="168" xfId="147" applyFont="1" applyBorder="1" applyAlignment="1">
      <alignment vertical="center"/>
    </xf>
    <xf numFmtId="0" fontId="9" fillId="0" borderId="168" xfId="146" applyFont="1" applyBorder="1" applyAlignment="1">
      <alignment vertical="center"/>
    </xf>
    <xf numFmtId="0" fontId="9" fillId="0" borderId="169" xfId="146" applyFont="1" applyBorder="1" applyAlignment="1">
      <alignment vertical="center"/>
    </xf>
    <xf numFmtId="0" fontId="6" fillId="0" borderId="11" xfId="146" applyFont="1" applyBorder="1" applyAlignment="1">
      <alignment vertical="center"/>
    </xf>
    <xf numFmtId="0" fontId="6" fillId="47" borderId="0" xfId="146" applyFont="1" applyFill="1" applyAlignment="1">
      <alignment vertical="center"/>
    </xf>
    <xf numFmtId="0" fontId="93" fillId="0" borderId="0" xfId="146" applyFont="1" applyAlignment="1">
      <alignment vertical="center"/>
    </xf>
    <xf numFmtId="0" fontId="6" fillId="49" borderId="0" xfId="146" applyFont="1" applyFill="1" applyAlignment="1">
      <alignment horizontal="center" vertical="center" shrinkToFit="1"/>
    </xf>
    <xf numFmtId="0" fontId="6" fillId="0" borderId="0" xfId="146" applyFont="1" applyAlignment="1">
      <alignment horizontal="center" vertical="center"/>
    </xf>
    <xf numFmtId="0" fontId="6" fillId="0" borderId="15" xfId="146" applyFont="1" applyBorder="1" applyAlignment="1">
      <alignment vertical="center"/>
    </xf>
    <xf numFmtId="0" fontId="157" fillId="0" borderId="0" xfId="147" applyFont="1" applyAlignment="1">
      <alignment vertical="center"/>
    </xf>
    <xf numFmtId="0" fontId="9" fillId="0" borderId="0" xfId="146" applyFont="1" applyAlignment="1">
      <alignment vertical="center"/>
    </xf>
    <xf numFmtId="0" fontId="9" fillId="0" borderId="170" xfId="146" applyFont="1" applyBorder="1" applyAlignment="1">
      <alignment vertical="center"/>
    </xf>
    <xf numFmtId="0" fontId="7" fillId="0" borderId="0" xfId="146" applyFont="1" applyAlignment="1">
      <alignment horizontal="left" vertical="center"/>
    </xf>
    <xf numFmtId="0" fontId="9" fillId="0" borderId="171" xfId="146" applyFont="1" applyBorder="1" applyAlignment="1">
      <alignment vertical="center"/>
    </xf>
    <xf numFmtId="0" fontId="5" fillId="0" borderId="170" xfId="146" applyFont="1" applyBorder="1" applyAlignment="1">
      <alignment vertical="center"/>
    </xf>
    <xf numFmtId="0" fontId="6" fillId="47" borderId="49" xfId="146" applyFont="1" applyFill="1" applyBorder="1" applyAlignment="1">
      <alignment vertical="center"/>
    </xf>
    <xf numFmtId="0" fontId="6" fillId="0" borderId="49" xfId="146" applyFont="1" applyBorder="1" applyAlignment="1">
      <alignment horizontal="right" vertical="center"/>
    </xf>
    <xf numFmtId="0" fontId="6" fillId="0" borderId="172" xfId="146" applyFont="1" applyBorder="1" applyAlignment="1">
      <alignment horizontal="left" vertical="center"/>
    </xf>
    <xf numFmtId="0" fontId="6" fillId="47" borderId="127" xfId="146" applyFont="1" applyFill="1" applyBorder="1" applyAlignment="1">
      <alignment vertical="center"/>
    </xf>
    <xf numFmtId="0" fontId="19" fillId="0" borderId="49" xfId="146" applyFont="1" applyBorder="1" applyAlignment="1">
      <alignment vertical="center"/>
    </xf>
    <xf numFmtId="0" fontId="5" fillId="0" borderId="171" xfId="146" applyFont="1" applyBorder="1" applyAlignment="1">
      <alignment vertical="center"/>
    </xf>
    <xf numFmtId="0" fontId="6" fillId="0" borderId="0" xfId="146" applyFont="1" applyAlignment="1">
      <alignment horizontal="right" vertical="center"/>
    </xf>
    <xf numFmtId="0" fontId="6" fillId="0" borderId="127" xfId="146" applyFont="1" applyBorder="1" applyAlignment="1">
      <alignment vertical="center"/>
    </xf>
    <xf numFmtId="0" fontId="6" fillId="0" borderId="173" xfId="146" applyFont="1" applyBorder="1" applyAlignment="1">
      <alignment vertical="center"/>
    </xf>
    <xf numFmtId="0" fontId="19" fillId="0" borderId="0" xfId="146" applyFont="1" applyAlignment="1">
      <alignment vertical="center"/>
    </xf>
    <xf numFmtId="0" fontId="94" fillId="0" borderId="0" xfId="146" applyFont="1"/>
    <xf numFmtId="0" fontId="6" fillId="0" borderId="12" xfId="146" applyFont="1" applyBorder="1" applyAlignment="1">
      <alignment vertical="center"/>
    </xf>
    <xf numFmtId="0" fontId="6" fillId="0" borderId="174" xfId="146" applyFont="1" applyBorder="1" applyAlignment="1">
      <alignment vertical="center"/>
    </xf>
    <xf numFmtId="0" fontId="6" fillId="0" borderId="22" xfId="146" applyFont="1" applyBorder="1" applyAlignment="1">
      <alignment vertical="center"/>
    </xf>
    <xf numFmtId="0" fontId="5" fillId="0" borderId="175" xfId="146" applyFont="1" applyBorder="1" applyAlignment="1">
      <alignment vertical="center"/>
    </xf>
    <xf numFmtId="0" fontId="5" fillId="0" borderId="176" xfId="146" applyFont="1" applyBorder="1" applyAlignment="1">
      <alignment vertical="center"/>
    </xf>
    <xf numFmtId="0" fontId="9" fillId="0" borderId="176" xfId="146" applyFont="1" applyBorder="1" applyAlignment="1">
      <alignment vertical="center"/>
    </xf>
    <xf numFmtId="0" fontId="5" fillId="0" borderId="177" xfId="146" applyFont="1" applyBorder="1" applyAlignment="1">
      <alignment vertical="center"/>
    </xf>
    <xf numFmtId="0" fontId="6" fillId="0" borderId="49" xfId="146" applyFont="1" applyBorder="1" applyAlignment="1">
      <alignment horizontal="left" vertical="center"/>
    </xf>
    <xf numFmtId="0" fontId="5" fillId="0" borderId="49" xfId="146" applyFont="1" applyBorder="1" applyAlignment="1">
      <alignment vertical="center"/>
    </xf>
    <xf numFmtId="0" fontId="6" fillId="0" borderId="174" xfId="146" applyFont="1" applyBorder="1" applyAlignment="1">
      <alignment horizontal="left" vertical="center"/>
    </xf>
    <xf numFmtId="0" fontId="6" fillId="0" borderId="0" xfId="146" applyFont="1" applyAlignment="1">
      <alignment vertical="top" wrapText="1"/>
    </xf>
    <xf numFmtId="0" fontId="6" fillId="0" borderId="142" xfId="146" applyFont="1" applyBorder="1" applyAlignment="1">
      <alignment vertical="center"/>
    </xf>
    <xf numFmtId="0" fontId="6" fillId="0" borderId="10" xfId="146" applyFont="1" applyBorder="1" applyAlignment="1">
      <alignment vertical="center"/>
    </xf>
    <xf numFmtId="0" fontId="6" fillId="0" borderId="127" xfId="146" applyFont="1" applyBorder="1" applyAlignment="1">
      <alignment horizontal="right" vertical="center"/>
    </xf>
    <xf numFmtId="0" fontId="6" fillId="0" borderId="178" xfId="146" applyFont="1" applyBorder="1" applyAlignment="1">
      <alignment vertical="center"/>
    </xf>
    <xf numFmtId="0" fontId="6" fillId="0" borderId="179" xfId="146" applyFont="1" applyBorder="1" applyAlignment="1">
      <alignment vertical="center"/>
    </xf>
    <xf numFmtId="0" fontId="6" fillId="0" borderId="180" xfId="146" applyFont="1" applyBorder="1" applyAlignment="1">
      <alignment vertical="center"/>
    </xf>
    <xf numFmtId="0" fontId="6" fillId="0" borderId="181" xfId="146" applyFont="1" applyBorder="1" applyAlignment="1">
      <alignment vertical="center"/>
    </xf>
    <xf numFmtId="0" fontId="6" fillId="0" borderId="182" xfId="146" applyFont="1" applyBorder="1" applyAlignment="1">
      <alignment vertical="center"/>
    </xf>
    <xf numFmtId="177" fontId="6" fillId="0" borderId="0" xfId="146" applyNumberFormat="1" applyFont="1" applyAlignment="1">
      <alignment horizontal="right" vertical="center"/>
    </xf>
    <xf numFmtId="0" fontId="6" fillId="0" borderId="183" xfId="146" applyFont="1" applyBorder="1" applyAlignment="1">
      <alignment vertical="center"/>
    </xf>
    <xf numFmtId="0" fontId="6" fillId="0" borderId="172" xfId="146" applyFont="1" applyBorder="1" applyAlignment="1">
      <alignment vertical="center"/>
    </xf>
    <xf numFmtId="0" fontId="6" fillId="0" borderId="122" xfId="146" applyFont="1" applyBorder="1" applyAlignment="1">
      <alignment vertical="center"/>
    </xf>
    <xf numFmtId="0" fontId="6" fillId="47" borderId="123" xfId="146" applyFont="1" applyFill="1" applyBorder="1" applyAlignment="1">
      <alignment vertical="center"/>
    </xf>
    <xf numFmtId="0" fontId="6" fillId="0" borderId="123" xfId="146" applyFont="1" applyBorder="1" applyAlignment="1">
      <alignment vertical="center"/>
    </xf>
    <xf numFmtId="0" fontId="6" fillId="0" borderId="123" xfId="146" applyFont="1" applyBorder="1" applyAlignment="1">
      <alignment horizontal="right" vertical="center"/>
    </xf>
    <xf numFmtId="0" fontId="6" fillId="0" borderId="184" xfId="146" applyFont="1" applyBorder="1" applyAlignment="1">
      <alignment vertical="center"/>
    </xf>
    <xf numFmtId="0" fontId="5" fillId="0" borderId="51" xfId="146" applyFont="1" applyBorder="1" applyAlignment="1">
      <alignment vertical="center"/>
    </xf>
    <xf numFmtId="0" fontId="6" fillId="0" borderId="49" xfId="146" applyFont="1" applyBorder="1" applyAlignment="1">
      <alignment horizontal="center" vertical="center"/>
    </xf>
    <xf numFmtId="0" fontId="5" fillId="0" borderId="127" xfId="146" applyFont="1" applyBorder="1" applyAlignment="1">
      <alignment vertical="center"/>
    </xf>
    <xf numFmtId="0" fontId="6" fillId="0" borderId="185" xfId="146" applyFont="1" applyBorder="1" applyAlignment="1">
      <alignment vertical="center"/>
    </xf>
    <xf numFmtId="0" fontId="6" fillId="0" borderId="14" xfId="146" applyFont="1" applyBorder="1" applyAlignment="1">
      <alignment vertical="center"/>
    </xf>
    <xf numFmtId="0" fontId="7" fillId="0" borderId="127" xfId="146" applyFont="1" applyBorder="1" applyAlignment="1">
      <alignment vertical="center"/>
    </xf>
    <xf numFmtId="0" fontId="5" fillId="47" borderId="0" xfId="146" applyFont="1" applyFill="1" applyAlignment="1">
      <alignment vertical="center"/>
    </xf>
    <xf numFmtId="0" fontId="158" fillId="0" borderId="0" xfId="146" applyFont="1" applyAlignment="1">
      <alignment vertical="center"/>
    </xf>
    <xf numFmtId="0" fontId="7" fillId="0" borderId="0" xfId="146" applyFont="1" applyAlignment="1">
      <alignment vertical="center"/>
    </xf>
    <xf numFmtId="0" fontId="7" fillId="0" borderId="51" xfId="146" applyFont="1" applyBorder="1" applyAlignment="1">
      <alignment vertical="center"/>
    </xf>
    <xf numFmtId="0" fontId="164" fillId="0" borderId="0" xfId="143">
      <alignment vertical="center"/>
    </xf>
    <xf numFmtId="0" fontId="11" fillId="0" borderId="0" xfId="143" applyFont="1" applyAlignment="1">
      <alignment horizontal="left" vertical="center"/>
    </xf>
    <xf numFmtId="0" fontId="11" fillId="0" borderId="127" xfId="143" applyFont="1" applyBorder="1" applyAlignment="1">
      <alignment horizontal="left" vertical="center"/>
    </xf>
    <xf numFmtId="0" fontId="11" fillId="0" borderId="127" xfId="143" applyFont="1" applyBorder="1">
      <alignment vertical="center"/>
    </xf>
    <xf numFmtId="0" fontId="11" fillId="0" borderId="14" xfId="143" applyFont="1" applyBorder="1">
      <alignment vertical="center"/>
    </xf>
    <xf numFmtId="0" fontId="11" fillId="0" borderId="0" xfId="143" applyFont="1">
      <alignment vertical="center"/>
    </xf>
    <xf numFmtId="0" fontId="11" fillId="0" borderId="11" xfId="143" applyFont="1" applyBorder="1">
      <alignment vertical="center"/>
    </xf>
    <xf numFmtId="0" fontId="11" fillId="0" borderId="15" xfId="143" applyFont="1" applyBorder="1">
      <alignment vertical="center"/>
    </xf>
    <xf numFmtId="0" fontId="11" fillId="0" borderId="49" xfId="143" applyFont="1" applyBorder="1" applyAlignment="1">
      <alignment horizontal="left" vertical="center"/>
    </xf>
    <xf numFmtId="0" fontId="11" fillId="0" borderId="51" xfId="143" applyFont="1" applyBorder="1" applyAlignment="1">
      <alignment horizontal="left" vertical="center"/>
    </xf>
    <xf numFmtId="0" fontId="11" fillId="0" borderId="49" xfId="143" applyFont="1" applyBorder="1" applyAlignment="1">
      <alignment horizontal="center" vertical="center"/>
    </xf>
    <xf numFmtId="0" fontId="11" fillId="0" borderId="32" xfId="143" applyFont="1" applyBorder="1" applyAlignment="1">
      <alignment horizontal="left" vertical="center"/>
    </xf>
    <xf numFmtId="0" fontId="11" fillId="0" borderId="49" xfId="143" applyFont="1" applyBorder="1">
      <alignment vertical="center"/>
    </xf>
    <xf numFmtId="0" fontId="11" fillId="0" borderId="32" xfId="143" applyFont="1" applyBorder="1">
      <alignment vertical="center"/>
    </xf>
    <xf numFmtId="0" fontId="11" fillId="0" borderId="12" xfId="143" applyFont="1" applyBorder="1">
      <alignment vertical="center"/>
    </xf>
    <xf numFmtId="0" fontId="11" fillId="0" borderId="51" xfId="143" applyFont="1" applyBorder="1">
      <alignment vertical="center"/>
    </xf>
    <xf numFmtId="0" fontId="11" fillId="0" borderId="22" xfId="143" applyFont="1" applyBorder="1">
      <alignment vertical="center"/>
    </xf>
    <xf numFmtId="0" fontId="11" fillId="0" borderId="0" xfId="143" applyFont="1" applyAlignment="1">
      <alignment horizontal="center" vertical="center"/>
    </xf>
    <xf numFmtId="0" fontId="11" fillId="0" borderId="51" xfId="143" applyFont="1" applyBorder="1" applyAlignment="1">
      <alignment horizontal="center" vertical="center"/>
    </xf>
    <xf numFmtId="0" fontId="11" fillId="0" borderId="10" xfId="143" applyFont="1" applyBorder="1" applyAlignment="1">
      <alignment horizontal="center" vertical="center"/>
    </xf>
    <xf numFmtId="0" fontId="11" fillId="0" borderId="127" xfId="143" applyFont="1" applyBorder="1" applyAlignment="1">
      <alignment horizontal="center" vertical="center"/>
    </xf>
    <xf numFmtId="0" fontId="11" fillId="0" borderId="14" xfId="143" applyFont="1" applyBorder="1" applyAlignment="1">
      <alignment horizontal="center" vertical="center"/>
    </xf>
    <xf numFmtId="0" fontId="11" fillId="0" borderId="21" xfId="143" applyFont="1" applyBorder="1">
      <alignment vertical="center"/>
    </xf>
    <xf numFmtId="0" fontId="164" fillId="51" borderId="0" xfId="143" applyFill="1">
      <alignment vertical="center"/>
    </xf>
    <xf numFmtId="0" fontId="11" fillId="0" borderId="21" xfId="143" applyFont="1" applyBorder="1" applyAlignment="1">
      <alignment vertical="center" shrinkToFit="1"/>
    </xf>
    <xf numFmtId="0" fontId="159" fillId="51" borderId="0" xfId="143" applyFont="1" applyFill="1" applyAlignment="1">
      <alignment horizontal="center" vertical="center"/>
    </xf>
    <xf numFmtId="0" fontId="11" fillId="0" borderId="10" xfId="143" applyFont="1" applyBorder="1">
      <alignment vertical="center"/>
    </xf>
    <xf numFmtId="0" fontId="164" fillId="0" borderId="127" xfId="143" applyBorder="1">
      <alignment vertical="center"/>
    </xf>
    <xf numFmtId="0" fontId="164" fillId="0" borderId="0" xfId="143" applyProtection="1">
      <alignment vertical="center"/>
      <protection locked="0"/>
    </xf>
    <xf numFmtId="0" fontId="11" fillId="0" borderId="12" xfId="143" applyFont="1" applyBorder="1" applyAlignment="1">
      <alignment horizontal="left" vertical="center"/>
    </xf>
    <xf numFmtId="0" fontId="164" fillId="0" borderId="51" xfId="143" applyBorder="1">
      <alignment vertical="center"/>
    </xf>
    <xf numFmtId="0" fontId="11" fillId="0" borderId="51" xfId="143" applyFont="1" applyBorder="1" applyAlignment="1">
      <alignment vertical="center" shrinkToFit="1"/>
    </xf>
    <xf numFmtId="0" fontId="11" fillId="0" borderId="51" xfId="143" applyFont="1" applyBorder="1" applyAlignment="1">
      <alignment horizontal="left" vertical="center" wrapText="1"/>
    </xf>
    <xf numFmtId="0" fontId="164" fillId="0" borderId="10" xfId="143" applyBorder="1">
      <alignment vertical="center"/>
    </xf>
    <xf numFmtId="0" fontId="164" fillId="0" borderId="11" xfId="143" applyBorder="1">
      <alignment vertical="center"/>
    </xf>
    <xf numFmtId="0" fontId="164" fillId="0" borderId="12" xfId="143" applyBorder="1">
      <alignment vertical="center"/>
    </xf>
    <xf numFmtId="0" fontId="164" fillId="0" borderId="15" xfId="143" applyBorder="1">
      <alignment vertical="center"/>
    </xf>
    <xf numFmtId="0" fontId="11" fillId="0" borderId="15" xfId="143" applyFont="1" applyBorder="1" applyAlignment="1">
      <alignment horizontal="left" vertical="center"/>
    </xf>
    <xf numFmtId="0" fontId="11" fillId="0" borderId="21" xfId="143" applyFont="1" applyBorder="1" applyAlignment="1">
      <alignment horizontal="left" vertical="center" wrapText="1"/>
    </xf>
    <xf numFmtId="0" fontId="11" fillId="0" borderId="49" xfId="143" applyFont="1" applyBorder="1" applyAlignment="1">
      <alignment horizontal="left" vertical="center" wrapText="1"/>
    </xf>
    <xf numFmtId="0" fontId="11" fillId="0" borderId="0" xfId="143" applyFont="1" applyAlignment="1">
      <alignment horizontal="left" vertical="center" wrapText="1"/>
    </xf>
    <xf numFmtId="0" fontId="11" fillId="0" borderId="15" xfId="143" applyFont="1" applyBorder="1" applyAlignment="1">
      <alignment horizontal="left" vertical="center" wrapText="1"/>
    </xf>
    <xf numFmtId="0" fontId="11" fillId="0" borderId="0" xfId="143" applyFont="1" applyAlignment="1">
      <alignment horizontal="right" vertical="center" wrapText="1"/>
    </xf>
    <xf numFmtId="0" fontId="11" fillId="0" borderId="0" xfId="143" applyFont="1" applyAlignment="1">
      <alignment horizontal="left" vertical="center" shrinkToFit="1"/>
    </xf>
    <xf numFmtId="0" fontId="11" fillId="0" borderId="15" xfId="143" applyFont="1" applyBorder="1" applyAlignment="1">
      <alignment horizontal="left" vertical="center" shrinkToFit="1"/>
    </xf>
    <xf numFmtId="0" fontId="11" fillId="0" borderId="186" xfId="143" applyFont="1" applyBorder="1">
      <alignment vertical="center"/>
    </xf>
    <xf numFmtId="0" fontId="11" fillId="0" borderId="187" xfId="143" applyFont="1" applyBorder="1">
      <alignment vertical="center"/>
    </xf>
    <xf numFmtId="0" fontId="11" fillId="0" borderId="188" xfId="143" applyFont="1" applyBorder="1">
      <alignment vertical="center"/>
    </xf>
    <xf numFmtId="0" fontId="11" fillId="0" borderId="189" xfId="143" applyFont="1" applyBorder="1">
      <alignment vertical="center"/>
    </xf>
    <xf numFmtId="181" fontId="11" fillId="0" borderId="0" xfId="143" applyNumberFormat="1" applyFont="1" applyAlignment="1" applyProtection="1">
      <alignment horizontal="center" vertical="center" shrinkToFit="1"/>
      <protection locked="0"/>
    </xf>
    <xf numFmtId="181" fontId="11" fillId="0" borderId="51" xfId="143" applyNumberFormat="1" applyFont="1" applyBorder="1" applyAlignment="1" applyProtection="1">
      <alignment horizontal="center" vertical="center" shrinkToFit="1"/>
      <protection locked="0"/>
    </xf>
    <xf numFmtId="0" fontId="11" fillId="0" borderId="190" xfId="143" applyFont="1" applyBorder="1">
      <alignment vertical="center"/>
    </xf>
    <xf numFmtId="0" fontId="11" fillId="0" borderId="191" xfId="143" applyFont="1" applyBorder="1">
      <alignment vertical="center"/>
    </xf>
    <xf numFmtId="0" fontId="11" fillId="0" borderId="13" xfId="143" applyFont="1" applyBorder="1" applyAlignment="1">
      <alignment horizontal="left" vertical="center" wrapText="1"/>
    </xf>
    <xf numFmtId="183" fontId="11" fillId="0" borderId="0" xfId="143" applyNumberFormat="1" applyFont="1" applyAlignment="1" applyProtection="1">
      <alignment horizontal="center" vertical="center" shrinkToFit="1"/>
      <protection locked="0"/>
    </xf>
    <xf numFmtId="0" fontId="11" fillId="0" borderId="150" xfId="143" applyFont="1" applyBorder="1">
      <alignment vertical="center"/>
    </xf>
    <xf numFmtId="0" fontId="11" fillId="0" borderId="149" xfId="143" applyFont="1" applyBorder="1">
      <alignment vertical="center"/>
    </xf>
    <xf numFmtId="0" fontId="11" fillId="0" borderId="46" xfId="143" applyFont="1" applyBorder="1">
      <alignment vertical="center"/>
    </xf>
    <xf numFmtId="0" fontId="11" fillId="0" borderId="50" xfId="143" applyFont="1" applyBorder="1">
      <alignment vertical="center"/>
    </xf>
    <xf numFmtId="181" fontId="11" fillId="0" borderId="51" xfId="143" applyNumberFormat="1" applyFont="1" applyBorder="1" applyAlignment="1" applyProtection="1">
      <alignment horizontal="center" vertical="center"/>
      <protection locked="0"/>
    </xf>
    <xf numFmtId="181" fontId="11" fillId="0" borderId="127" xfId="143" applyNumberFormat="1" applyFont="1" applyBorder="1" applyAlignment="1" applyProtection="1">
      <alignment vertical="center" shrinkToFit="1"/>
      <protection locked="0"/>
    </xf>
    <xf numFmtId="0" fontId="11" fillId="0" borderId="32" xfId="143" applyFont="1" applyBorder="1" applyAlignment="1">
      <alignment horizontal="center" vertical="center"/>
    </xf>
    <xf numFmtId="183" fontId="11" fillId="0" borderId="0" xfId="143" applyNumberFormat="1" applyFont="1" applyAlignment="1" applyProtection="1">
      <alignment vertical="center" shrinkToFit="1"/>
      <protection locked="0"/>
    </xf>
    <xf numFmtId="194" fontId="11" fillId="0" borderId="0" xfId="143" applyNumberFormat="1" applyFont="1" applyProtection="1">
      <alignment vertical="center"/>
      <protection locked="0"/>
    </xf>
    <xf numFmtId="0" fontId="11" fillId="43" borderId="0" xfId="143" applyFont="1" applyFill="1">
      <alignment vertical="center"/>
    </xf>
    <xf numFmtId="0" fontId="164" fillId="43" borderId="0" xfId="143" applyFill="1">
      <alignment vertical="center"/>
    </xf>
    <xf numFmtId="0" fontId="160" fillId="0" borderId="127" xfId="143" applyFont="1" applyBorder="1">
      <alignment vertical="center"/>
    </xf>
    <xf numFmtId="194" fontId="11" fillId="43" borderId="0" xfId="143" applyNumberFormat="1" applyFont="1" applyFill="1">
      <alignment vertical="center"/>
    </xf>
    <xf numFmtId="0" fontId="164" fillId="43" borderId="0" xfId="143" applyFill="1" applyProtection="1">
      <alignment vertical="center"/>
      <protection locked="0"/>
    </xf>
    <xf numFmtId="0" fontId="164" fillId="0" borderId="49" xfId="143" applyBorder="1">
      <alignment vertical="center"/>
    </xf>
    <xf numFmtId="0" fontId="11" fillId="0" borderId="143" xfId="143" applyFont="1" applyBorder="1">
      <alignment vertical="center"/>
    </xf>
    <xf numFmtId="0" fontId="164" fillId="51" borderId="0" xfId="143" applyFill="1" applyProtection="1">
      <alignment vertical="center"/>
      <protection locked="0"/>
    </xf>
    <xf numFmtId="0" fontId="161" fillId="0" borderId="0" xfId="143" applyFont="1">
      <alignment vertical="center"/>
    </xf>
    <xf numFmtId="0" fontId="164" fillId="0" borderId="32" xfId="143" applyBorder="1">
      <alignment vertical="center"/>
    </xf>
    <xf numFmtId="181" fontId="11" fillId="0" borderId="0" xfId="143" applyNumberFormat="1" applyFont="1" applyAlignment="1" applyProtection="1">
      <alignment vertical="center" shrinkToFit="1"/>
      <protection locked="0"/>
    </xf>
    <xf numFmtId="0" fontId="11" fillId="0" borderId="11" xfId="143" applyFont="1" applyBorder="1" applyAlignment="1">
      <alignment vertical="center" shrinkToFit="1"/>
    </xf>
    <xf numFmtId="177" fontId="11" fillId="0" borderId="51" xfId="143" applyNumberFormat="1" applyFont="1" applyBorder="1" applyAlignment="1" applyProtection="1">
      <alignment horizontal="center" vertical="center" shrinkToFit="1"/>
      <protection locked="0"/>
    </xf>
    <xf numFmtId="0" fontId="11" fillId="0" borderId="0" xfId="143" applyFont="1" applyAlignment="1">
      <alignment horizontal="left" vertical="top" wrapText="1"/>
    </xf>
    <xf numFmtId="0" fontId="11" fillId="0" borderId="11" xfId="143" applyFont="1" applyBorder="1" applyAlignment="1">
      <alignment vertical="center" wrapText="1"/>
    </xf>
    <xf numFmtId="0" fontId="11" fillId="0" borderId="0" xfId="143" applyFont="1" applyAlignment="1">
      <alignment vertical="top" wrapText="1"/>
    </xf>
    <xf numFmtId="49" fontId="11" fillId="0" borderId="0" xfId="143" applyNumberFormat="1" applyFont="1" applyAlignment="1">
      <alignment horizontal="center" vertical="top" wrapText="1"/>
    </xf>
    <xf numFmtId="0" fontId="11" fillId="0" borderId="11" xfId="143" applyFont="1" applyBorder="1" applyAlignment="1">
      <alignment vertical="top" wrapText="1"/>
    </xf>
    <xf numFmtId="49" fontId="11" fillId="0" borderId="21" xfId="143" applyNumberFormat="1" applyFont="1" applyBorder="1" applyAlignment="1">
      <alignment vertical="top" wrapText="1"/>
    </xf>
    <xf numFmtId="49" fontId="11" fillId="0" borderId="49" xfId="143" applyNumberFormat="1" applyFont="1" applyBorder="1" applyAlignment="1">
      <alignment vertical="top" wrapText="1"/>
    </xf>
    <xf numFmtId="49" fontId="11" fillId="0" borderId="13" xfId="143" applyNumberFormat="1" applyFont="1" applyBorder="1" applyAlignment="1">
      <alignment vertical="top" wrapText="1"/>
    </xf>
    <xf numFmtId="49" fontId="11" fillId="0" borderId="11" xfId="143" applyNumberFormat="1" applyFont="1" applyBorder="1" applyAlignment="1">
      <alignment vertical="top" wrapText="1"/>
    </xf>
    <xf numFmtId="49" fontId="11" fillId="0" borderId="11" xfId="143" applyNumberFormat="1" applyFont="1" applyBorder="1" applyAlignment="1">
      <alignment vertical="center" wrapText="1"/>
    </xf>
    <xf numFmtId="0" fontId="11" fillId="0" borderId="0" xfId="143" applyFont="1" applyAlignment="1">
      <alignment vertical="top"/>
    </xf>
    <xf numFmtId="0" fontId="130" fillId="0" borderId="0" xfId="143" applyFont="1">
      <alignment vertical="center"/>
    </xf>
    <xf numFmtId="0" fontId="164" fillId="52" borderId="0" xfId="143" applyFill="1">
      <alignment vertical="center"/>
    </xf>
    <xf numFmtId="0" fontId="14" fillId="0" borderId="0" xfId="149" applyFont="1" applyAlignment="1">
      <alignment horizontal="center" vertical="center"/>
    </xf>
    <xf numFmtId="0" fontId="164" fillId="0" borderId="0" xfId="149">
      <alignment vertical="center"/>
    </xf>
    <xf numFmtId="0" fontId="11" fillId="0" borderId="127" xfId="149" applyFont="1" applyBorder="1">
      <alignment vertical="center"/>
    </xf>
    <xf numFmtId="0" fontId="11" fillId="0" borderId="14" xfId="149" applyFont="1" applyBorder="1">
      <alignment vertical="center"/>
    </xf>
    <xf numFmtId="0" fontId="11" fillId="0" borderId="11" xfId="149" applyFont="1" applyBorder="1">
      <alignment vertical="center"/>
    </xf>
    <xf numFmtId="0" fontId="11" fillId="0" borderId="0" xfId="149" applyFont="1">
      <alignment vertical="center"/>
    </xf>
    <xf numFmtId="0" fontId="11" fillId="0" borderId="15" xfId="149" applyFont="1" applyBorder="1">
      <alignment vertical="center"/>
    </xf>
    <xf numFmtId="0" fontId="11" fillId="0" borderId="0" xfId="149" applyFont="1" applyAlignment="1" applyProtection="1">
      <alignment vertical="center" shrinkToFit="1"/>
      <protection locked="0"/>
    </xf>
    <xf numFmtId="0" fontId="163" fillId="0" borderId="0" xfId="149" applyFont="1">
      <alignment vertical="center"/>
    </xf>
    <xf numFmtId="0" fontId="11" fillId="0" borderId="51" xfId="149" applyFont="1" applyBorder="1" applyAlignment="1" applyProtection="1">
      <alignment horizontal="center" vertical="center" wrapText="1"/>
      <protection locked="0"/>
    </xf>
    <xf numFmtId="0" fontId="11" fillId="0" borderId="0" xfId="149" applyFont="1" applyAlignment="1" applyProtection="1">
      <alignment horizontal="center" vertical="center" wrapText="1"/>
      <protection locked="0"/>
    </xf>
    <xf numFmtId="0" fontId="11" fillId="0" borderId="49" xfId="149" applyFont="1" applyBorder="1">
      <alignment vertical="center"/>
    </xf>
    <xf numFmtId="0" fontId="11" fillId="0" borderId="32" xfId="149" applyFont="1" applyBorder="1">
      <alignment vertical="center"/>
    </xf>
    <xf numFmtId="0" fontId="11" fillId="32" borderId="127" xfId="149" applyFont="1" applyFill="1" applyBorder="1" applyAlignment="1" applyProtection="1">
      <alignment horizontal="center" vertical="center" shrinkToFit="1"/>
      <protection locked="0"/>
    </xf>
    <xf numFmtId="0" fontId="11" fillId="32" borderId="51" xfId="149" applyFont="1" applyFill="1" applyBorder="1" applyAlignment="1" applyProtection="1">
      <alignment horizontal="center" vertical="center" wrapText="1"/>
      <protection locked="0"/>
    </xf>
    <xf numFmtId="0" fontId="11" fillId="0" borderId="12" xfId="149" applyFont="1" applyBorder="1">
      <alignment vertical="center"/>
    </xf>
    <xf numFmtId="0" fontId="11" fillId="0" borderId="51" xfId="149" applyFont="1" applyBorder="1">
      <alignment vertical="center"/>
    </xf>
    <xf numFmtId="0" fontId="11" fillId="0" borderId="22" xfId="149" applyFont="1" applyBorder="1">
      <alignment vertical="center"/>
    </xf>
    <xf numFmtId="49" fontId="0" fillId="41" borderId="0" xfId="0" applyNumberFormat="1" applyFill="1">
      <alignment vertical="center"/>
    </xf>
    <xf numFmtId="0" fontId="0" fillId="41" borderId="0" xfId="0" applyFill="1">
      <alignment vertical="center"/>
    </xf>
    <xf numFmtId="0" fontId="3" fillId="30" borderId="0" xfId="0" applyFont="1" applyFill="1" applyAlignment="1">
      <alignment horizontal="left" vertical="center" wrapText="1"/>
    </xf>
    <xf numFmtId="0" fontId="167" fillId="0" borderId="51" xfId="146" applyFont="1" applyBorder="1" applyAlignment="1">
      <alignment vertical="center"/>
    </xf>
    <xf numFmtId="0" fontId="167" fillId="0" borderId="0" xfId="146" applyFont="1" applyAlignment="1">
      <alignment vertical="center"/>
    </xf>
    <xf numFmtId="0" fontId="4" fillId="0" borderId="0" xfId="0" applyFont="1">
      <alignment vertical="center"/>
    </xf>
    <xf numFmtId="0" fontId="3" fillId="24" borderId="16" xfId="0" applyFont="1" applyFill="1" applyBorder="1" applyAlignment="1">
      <alignment horizontal="left" vertical="center" wrapText="1"/>
    </xf>
    <xf numFmtId="0" fontId="3" fillId="24" borderId="17" xfId="0" applyFont="1" applyFill="1" applyBorder="1" applyAlignment="1">
      <alignment horizontal="left" vertical="center" wrapText="1"/>
    </xf>
    <xf numFmtId="0" fontId="3" fillId="24" borderId="192" xfId="0" applyFont="1" applyFill="1" applyBorder="1" applyAlignment="1">
      <alignment horizontal="center" vertical="center" wrapText="1"/>
    </xf>
    <xf numFmtId="0" fontId="6" fillId="0" borderId="0" xfId="146" applyFont="1" applyAlignment="1">
      <alignment horizontal="center" vertical="center"/>
    </xf>
    <xf numFmtId="192" fontId="5" fillId="49" borderId="295" xfId="146" applyNumberFormat="1" applyFont="1" applyFill="1" applyBorder="1" applyAlignment="1">
      <alignment horizontal="right" vertical="center" shrinkToFit="1"/>
    </xf>
    <xf numFmtId="192" fontId="5" fillId="49" borderId="296" xfId="146" applyNumberFormat="1" applyFont="1" applyFill="1" applyBorder="1" applyAlignment="1">
      <alignment horizontal="right" vertical="center" shrinkToFit="1"/>
    </xf>
    <xf numFmtId="192" fontId="5" fillId="49" borderId="297" xfId="146" applyNumberFormat="1" applyFont="1" applyFill="1" applyBorder="1" applyAlignment="1">
      <alignment horizontal="right" vertical="center" shrinkToFit="1"/>
    </xf>
    <xf numFmtId="0" fontId="6" fillId="49" borderId="298" xfId="146" applyFont="1" applyFill="1" applyBorder="1" applyAlignment="1">
      <alignment horizontal="center" vertical="center"/>
    </xf>
    <xf numFmtId="0" fontId="6" fillId="49" borderId="296" xfId="146" applyFont="1" applyFill="1" applyBorder="1" applyAlignment="1">
      <alignment horizontal="center" vertical="center"/>
    </xf>
    <xf numFmtId="0" fontId="6" fillId="49" borderId="297" xfId="146" applyFont="1" applyFill="1" applyBorder="1" applyAlignment="1">
      <alignment horizontal="center" vertical="center"/>
    </xf>
    <xf numFmtId="0" fontId="6" fillId="49" borderId="299" xfId="146" applyFont="1" applyFill="1" applyBorder="1" applyAlignment="1">
      <alignment horizontal="center" vertical="center"/>
    </xf>
    <xf numFmtId="192" fontId="5" fillId="49" borderId="300" xfId="146" applyNumberFormat="1" applyFont="1" applyFill="1" applyBorder="1" applyAlignment="1">
      <alignment horizontal="right" vertical="center" shrinkToFit="1"/>
    </xf>
    <xf numFmtId="192" fontId="5" fillId="49" borderId="301" xfId="146" applyNumberFormat="1" applyFont="1" applyFill="1" applyBorder="1" applyAlignment="1">
      <alignment horizontal="right" vertical="center" shrinkToFit="1"/>
    </xf>
    <xf numFmtId="192" fontId="5" fillId="49" borderId="302" xfId="146" applyNumberFormat="1" applyFont="1" applyFill="1" applyBorder="1" applyAlignment="1">
      <alignment horizontal="right" vertical="center" shrinkToFit="1"/>
    </xf>
    <xf numFmtId="0" fontId="6" fillId="49" borderId="303" xfId="146" applyFont="1" applyFill="1" applyBorder="1" applyAlignment="1">
      <alignment horizontal="center" vertical="center"/>
    </xf>
    <xf numFmtId="0" fontId="6" fillId="49" borderId="301" xfId="146" applyFont="1" applyFill="1" applyBorder="1" applyAlignment="1">
      <alignment horizontal="center" vertical="center"/>
    </xf>
    <xf numFmtId="0" fontId="6" fillId="49" borderId="302" xfId="146" applyFont="1" applyFill="1" applyBorder="1" applyAlignment="1">
      <alignment horizontal="center" vertical="center"/>
    </xf>
    <xf numFmtId="0" fontId="6" fillId="49" borderId="304" xfId="146" applyFont="1" applyFill="1" applyBorder="1" applyAlignment="1">
      <alignment horizontal="center" vertical="center"/>
    </xf>
    <xf numFmtId="0" fontId="6" fillId="0" borderId="10" xfId="146" applyFont="1" applyBorder="1" applyAlignment="1">
      <alignment horizontal="center" vertical="center"/>
    </xf>
    <xf numFmtId="0" fontId="6" fillId="0" borderId="127" xfId="146" applyFont="1" applyBorder="1" applyAlignment="1">
      <alignment horizontal="center" vertical="center"/>
    </xf>
    <xf numFmtId="0" fontId="6" fillId="0" borderId="14" xfId="146" applyFont="1" applyBorder="1" applyAlignment="1">
      <alignment horizontal="center" vertical="center"/>
    </xf>
    <xf numFmtId="192" fontId="5" fillId="49" borderId="290" xfId="146" applyNumberFormat="1" applyFont="1" applyFill="1" applyBorder="1" applyAlignment="1">
      <alignment horizontal="right" vertical="center" shrinkToFit="1"/>
    </xf>
    <xf numFmtId="192" fontId="5" fillId="49" borderId="291" xfId="146" applyNumberFormat="1" applyFont="1" applyFill="1" applyBorder="1" applyAlignment="1">
      <alignment horizontal="right" vertical="center" shrinkToFit="1"/>
    </xf>
    <xf numFmtId="192" fontId="5" fillId="49" borderId="292" xfId="146" applyNumberFormat="1" applyFont="1" applyFill="1" applyBorder="1" applyAlignment="1">
      <alignment horizontal="right" vertical="center" shrinkToFit="1"/>
    </xf>
    <xf numFmtId="0" fontId="6" fillId="49" borderId="293" xfId="146" applyFont="1" applyFill="1" applyBorder="1" applyAlignment="1">
      <alignment horizontal="center" vertical="center"/>
    </xf>
    <xf numFmtId="0" fontId="6" fillId="49" borderId="291" xfId="146" applyFont="1" applyFill="1" applyBorder="1" applyAlignment="1">
      <alignment horizontal="center" vertical="center"/>
    </xf>
    <xf numFmtId="0" fontId="6" fillId="49" borderId="292" xfId="146" applyFont="1" applyFill="1" applyBorder="1" applyAlignment="1">
      <alignment horizontal="center" vertical="center"/>
    </xf>
    <xf numFmtId="0" fontId="6" fillId="49" borderId="294" xfId="146" applyFont="1" applyFill="1" applyBorder="1" applyAlignment="1">
      <alignment horizontal="center" vertical="center"/>
    </xf>
    <xf numFmtId="0" fontId="6" fillId="30" borderId="49" xfId="146" applyFont="1" applyFill="1" applyBorder="1" applyAlignment="1">
      <alignment horizontal="center" vertical="center"/>
    </xf>
    <xf numFmtId="177" fontId="6" fillId="49" borderId="183" xfId="146" applyNumberFormat="1" applyFont="1" applyFill="1" applyBorder="1" applyAlignment="1">
      <alignment horizontal="right" vertical="center"/>
    </xf>
    <xf numFmtId="177" fontId="6" fillId="49" borderId="182" xfId="146" applyNumberFormat="1" applyFont="1" applyFill="1" applyBorder="1" applyAlignment="1">
      <alignment horizontal="right" vertical="center"/>
    </xf>
    <xf numFmtId="49" fontId="6" fillId="30" borderId="178" xfId="146" applyNumberFormat="1" applyFont="1" applyFill="1" applyBorder="1" applyAlignment="1">
      <alignment horizontal="center" vertical="center"/>
    </xf>
    <xf numFmtId="49" fontId="6" fillId="30" borderId="179" xfId="146" applyNumberFormat="1" applyFont="1" applyFill="1" applyBorder="1" applyAlignment="1">
      <alignment horizontal="center" vertical="center"/>
    </xf>
    <xf numFmtId="49" fontId="6" fillId="30" borderId="289" xfId="146" applyNumberFormat="1" applyFont="1" applyFill="1" applyBorder="1" applyAlignment="1">
      <alignment horizontal="center" vertical="center"/>
    </xf>
    <xf numFmtId="177" fontId="6" fillId="49" borderId="183" xfId="146" applyNumberFormat="1" applyFont="1" applyFill="1" applyBorder="1" applyAlignment="1">
      <alignment horizontal="center" vertical="center"/>
    </xf>
    <xf numFmtId="177" fontId="6" fillId="49" borderId="182" xfId="146" applyNumberFormat="1" applyFont="1" applyFill="1" applyBorder="1" applyAlignment="1">
      <alignment horizontal="center" vertical="center"/>
    </xf>
    <xf numFmtId="182" fontId="6" fillId="49" borderId="182" xfId="146" applyNumberFormat="1" applyFont="1" applyFill="1" applyBorder="1" applyAlignment="1">
      <alignment horizontal="center" vertical="center" shrinkToFit="1"/>
    </xf>
    <xf numFmtId="182" fontId="6" fillId="49" borderId="181" xfId="146" applyNumberFormat="1" applyFont="1" applyFill="1" applyBorder="1" applyAlignment="1">
      <alignment horizontal="center" vertical="center" shrinkToFit="1"/>
    </xf>
    <xf numFmtId="0" fontId="6" fillId="49" borderId="183" xfId="146" applyFont="1" applyFill="1" applyBorder="1" applyAlignment="1">
      <alignment horizontal="center" vertical="center"/>
    </xf>
    <xf numFmtId="0" fontId="6" fillId="49" borderId="182" xfId="146" applyFont="1" applyFill="1" applyBorder="1" applyAlignment="1">
      <alignment horizontal="center" vertical="center"/>
    </xf>
    <xf numFmtId="0" fontId="6" fillId="30" borderId="0" xfId="146" applyFont="1" applyFill="1" applyAlignment="1">
      <alignment horizontal="center" vertical="center"/>
    </xf>
    <xf numFmtId="0" fontId="6" fillId="49" borderId="51" xfId="146" applyFont="1" applyFill="1" applyBorder="1" applyAlignment="1">
      <alignment horizontal="left" vertical="center"/>
    </xf>
    <xf numFmtId="0" fontId="6" fillId="49" borderId="49" xfId="146" applyFont="1" applyFill="1" applyBorder="1" applyAlignment="1">
      <alignment horizontal="left" vertical="center" shrinkToFit="1"/>
    </xf>
    <xf numFmtId="186" fontId="157" fillId="0" borderId="171" xfId="147" applyNumberFormat="1" applyFont="1" applyBorder="1" applyAlignment="1">
      <alignment horizontal="left" vertical="center"/>
    </xf>
    <xf numFmtId="186" fontId="157" fillId="0" borderId="0" xfId="147" applyNumberFormat="1" applyFont="1" applyAlignment="1">
      <alignment horizontal="left" vertical="center"/>
    </xf>
    <xf numFmtId="0" fontId="6" fillId="49" borderId="0" xfId="146" applyFont="1" applyFill="1" applyAlignment="1">
      <alignment horizontal="left" vertical="center" shrinkToFit="1"/>
    </xf>
    <xf numFmtId="0" fontId="8" fillId="0" borderId="0" xfId="146" applyFont="1" applyAlignment="1">
      <alignment horizontal="center" vertical="center" shrinkToFit="1"/>
    </xf>
    <xf numFmtId="0" fontId="6" fillId="0" borderId="0" xfId="146" applyFont="1" applyAlignment="1">
      <alignment horizontal="right" vertical="center"/>
    </xf>
    <xf numFmtId="0" fontId="92" fillId="0" borderId="0" xfId="146" applyFont="1" applyAlignment="1">
      <alignment horizontal="center" vertical="center"/>
    </xf>
    <xf numFmtId="0" fontId="5" fillId="49" borderId="287" xfId="146" applyFont="1" applyFill="1" applyBorder="1" applyAlignment="1">
      <alignment horizontal="center" vertical="center"/>
    </xf>
    <xf numFmtId="0" fontId="5" fillId="49" borderId="288" xfId="146" applyFont="1" applyFill="1" applyBorder="1" applyAlignment="1">
      <alignment horizontal="center" vertical="center"/>
    </xf>
    <xf numFmtId="0" fontId="18" fillId="48" borderId="49" xfId="146" applyFont="1" applyFill="1" applyBorder="1" applyAlignment="1">
      <alignment horizontal="left" vertical="center" wrapText="1"/>
    </xf>
    <xf numFmtId="187" fontId="6" fillId="30" borderId="0" xfId="146" applyNumberFormat="1" applyFont="1" applyFill="1" applyAlignment="1">
      <alignment horizontal="right" vertical="center"/>
    </xf>
    <xf numFmtId="186" fontId="71" fillId="0" borderId="52" xfId="136" applyNumberFormat="1" applyFont="1" applyBorder="1" applyAlignment="1">
      <alignment horizontal="left" vertical="center"/>
    </xf>
    <xf numFmtId="0" fontId="45" fillId="0" borderId="0" xfId="120" applyFont="1" applyAlignment="1">
      <alignment horizontal="center" vertical="center"/>
    </xf>
    <xf numFmtId="0" fontId="46" fillId="0" borderId="0" xfId="121" applyFont="1" applyAlignment="1">
      <alignment horizontal="left" vertical="center"/>
    </xf>
    <xf numFmtId="186" fontId="44" fillId="0" borderId="52" xfId="120" applyNumberFormat="1" applyFont="1" applyBorder="1" applyAlignment="1">
      <alignment horizontal="left" vertical="center"/>
    </xf>
    <xf numFmtId="0" fontId="50" fillId="44" borderId="70" xfId="122" applyFill="1" applyBorder="1" applyAlignment="1">
      <alignment horizontal="left" vertical="center"/>
    </xf>
    <xf numFmtId="0" fontId="50" fillId="44" borderId="193" xfId="122" applyFill="1" applyBorder="1" applyAlignment="1">
      <alignment horizontal="left" vertical="center"/>
    </xf>
    <xf numFmtId="0" fontId="50" fillId="44" borderId="194" xfId="122" applyFill="1" applyBorder="1" applyAlignment="1">
      <alignment horizontal="left" vertical="center"/>
    </xf>
    <xf numFmtId="0" fontId="50" fillId="44" borderId="71" xfId="122" applyFill="1" applyBorder="1" applyAlignment="1">
      <alignment horizontal="left" vertical="center"/>
    </xf>
    <xf numFmtId="0" fontId="50" fillId="44" borderId="195" xfId="122" applyFill="1" applyBorder="1" applyAlignment="1">
      <alignment horizontal="left" vertical="center"/>
    </xf>
    <xf numFmtId="0" fontId="50" fillId="44" borderId="196" xfId="122" applyFill="1" applyBorder="1" applyAlignment="1">
      <alignment horizontal="left" vertical="center"/>
    </xf>
    <xf numFmtId="0" fontId="64" fillId="0" borderId="0" xfId="123" applyFont="1" applyAlignment="1">
      <alignment horizontal="left" vertical="center"/>
    </xf>
    <xf numFmtId="0" fontId="46" fillId="0" borderId="197" xfId="123" applyFont="1" applyBorder="1" applyAlignment="1">
      <alignment horizontal="center" vertical="center"/>
    </xf>
    <xf numFmtId="0" fontId="46" fillId="0" borderId="198" xfId="123" applyFont="1" applyBorder="1" applyAlignment="1">
      <alignment horizontal="center" vertical="center"/>
    </xf>
    <xf numFmtId="0" fontId="46" fillId="0" borderId="199" xfId="123" applyFont="1" applyBorder="1" applyAlignment="1">
      <alignment horizontal="center" vertical="center"/>
    </xf>
    <xf numFmtId="0" fontId="46" fillId="0" borderId="200" xfId="123" applyFont="1" applyBorder="1" applyAlignment="1">
      <alignment horizontal="center" vertical="center"/>
    </xf>
    <xf numFmtId="0" fontId="46" fillId="0" borderId="0" xfId="123" applyFont="1" applyAlignment="1">
      <alignment horizontal="center" vertical="center"/>
    </xf>
    <xf numFmtId="0" fontId="46" fillId="0" borderId="201" xfId="123" applyFont="1" applyBorder="1" applyAlignment="1">
      <alignment horizontal="center" vertical="center"/>
    </xf>
    <xf numFmtId="0" fontId="46" fillId="0" borderId="202" xfId="123" applyFont="1" applyBorder="1" applyAlignment="1">
      <alignment horizontal="center" vertical="center"/>
    </xf>
    <xf numFmtId="0" fontId="46" fillId="0" borderId="203" xfId="123" applyFont="1" applyBorder="1" applyAlignment="1">
      <alignment horizontal="center" vertical="center"/>
    </xf>
    <xf numFmtId="0" fontId="46" fillId="0" borderId="204" xfId="123" applyFont="1" applyBorder="1" applyAlignment="1">
      <alignment horizontal="center" vertical="center"/>
    </xf>
    <xf numFmtId="0" fontId="50" fillId="53" borderId="65" xfId="122" applyFill="1" applyBorder="1" applyAlignment="1">
      <alignment horizontal="left" vertical="center"/>
    </xf>
    <xf numFmtId="0" fontId="50" fillId="53" borderId="205" xfId="122" applyFill="1" applyBorder="1" applyAlignment="1">
      <alignment horizontal="left" vertical="center"/>
    </xf>
    <xf numFmtId="0" fontId="50" fillId="53" borderId="67" xfId="122" applyFill="1" applyBorder="1" applyAlignment="1">
      <alignment horizontal="left" vertical="center"/>
    </xf>
    <xf numFmtId="0" fontId="50" fillId="53" borderId="66" xfId="122" applyFill="1" applyBorder="1" applyAlignment="1">
      <alignment horizontal="left" vertical="center"/>
    </xf>
    <xf numFmtId="0" fontId="50" fillId="53" borderId="206" xfId="122" applyFill="1" applyBorder="1" applyAlignment="1">
      <alignment horizontal="left" vertical="center"/>
    </xf>
    <xf numFmtId="0" fontId="50" fillId="53" borderId="207" xfId="122" applyFill="1" applyBorder="1" applyAlignment="1">
      <alignment horizontal="left" vertical="center"/>
    </xf>
    <xf numFmtId="0" fontId="62" fillId="0" borderId="0" xfId="123" applyFont="1" applyAlignment="1">
      <alignment horizontal="left" vertical="center"/>
    </xf>
    <xf numFmtId="0" fontId="50" fillId="41" borderId="208" xfId="122" applyFill="1" applyBorder="1" applyAlignment="1">
      <alignment horizontal="left" vertical="center"/>
    </xf>
    <xf numFmtId="0" fontId="50" fillId="41" borderId="209" xfId="122" applyFill="1" applyBorder="1" applyAlignment="1">
      <alignment horizontal="left" vertical="center"/>
    </xf>
    <xf numFmtId="0" fontId="50" fillId="41" borderId="210" xfId="122" applyFill="1" applyBorder="1" applyAlignment="1">
      <alignment horizontal="left" vertical="center"/>
    </xf>
    <xf numFmtId="0" fontId="50" fillId="41" borderId="55" xfId="122" applyFill="1" applyBorder="1" applyAlignment="1">
      <alignment horizontal="left" vertical="center"/>
    </xf>
    <xf numFmtId="0" fontId="50" fillId="41" borderId="211" xfId="122" applyFill="1" applyBorder="1" applyAlignment="1">
      <alignment horizontal="left" vertical="center"/>
    </xf>
    <xf numFmtId="0" fontId="50" fillId="41" borderId="212" xfId="122" applyFill="1" applyBorder="1" applyAlignment="1">
      <alignment horizontal="left" vertical="center"/>
    </xf>
    <xf numFmtId="0" fontId="58" fillId="0" borderId="0" xfId="123" applyFont="1" applyAlignment="1">
      <alignment horizontal="left" vertical="center"/>
    </xf>
    <xf numFmtId="0" fontId="55" fillId="53" borderId="65" xfId="124" applyFill="1" applyBorder="1" applyAlignment="1">
      <alignment horizontal="left" vertical="center"/>
    </xf>
    <xf numFmtId="0" fontId="55" fillId="53" borderId="205" xfId="124" applyFill="1" applyBorder="1" applyAlignment="1">
      <alignment horizontal="left" vertical="center"/>
    </xf>
    <xf numFmtId="0" fontId="55" fillId="53" borderId="67" xfId="124" applyFill="1" applyBorder="1" applyAlignment="1">
      <alignment horizontal="left" vertical="center"/>
    </xf>
    <xf numFmtId="0" fontId="55" fillId="53" borderId="66" xfId="124" applyFill="1" applyBorder="1" applyAlignment="1">
      <alignment horizontal="left" vertical="center"/>
    </xf>
    <xf numFmtId="0" fontId="55" fillId="53" borderId="206" xfId="124" applyFill="1" applyBorder="1" applyAlignment="1">
      <alignment horizontal="left" vertical="center"/>
    </xf>
    <xf numFmtId="0" fontId="55" fillId="53" borderId="207" xfId="124" applyFill="1" applyBorder="1" applyAlignment="1">
      <alignment horizontal="left" vertical="center"/>
    </xf>
    <xf numFmtId="0" fontId="63" fillId="0" borderId="0" xfId="123" applyFont="1" applyAlignment="1">
      <alignment horizontal="left" vertical="center" wrapText="1"/>
    </xf>
    <xf numFmtId="0" fontId="55" fillId="41" borderId="208" xfId="124" applyFill="1" applyBorder="1" applyAlignment="1">
      <alignment horizontal="left" vertical="center"/>
    </xf>
    <xf numFmtId="0" fontId="55" fillId="41" borderId="209" xfId="124" applyFill="1" applyBorder="1" applyAlignment="1">
      <alignment horizontal="left" vertical="center"/>
    </xf>
    <xf numFmtId="0" fontId="55" fillId="41" borderId="210" xfId="124" applyFill="1" applyBorder="1" applyAlignment="1">
      <alignment horizontal="left" vertical="center"/>
    </xf>
    <xf numFmtId="0" fontId="55" fillId="41" borderId="55" xfId="124" applyFill="1" applyBorder="1" applyAlignment="1">
      <alignment horizontal="left" vertical="center"/>
    </xf>
    <xf numFmtId="0" fontId="55" fillId="41" borderId="211" xfId="124" applyFill="1" applyBorder="1" applyAlignment="1">
      <alignment horizontal="left" vertical="center"/>
    </xf>
    <xf numFmtId="0" fontId="55" fillId="41" borderId="212" xfId="124" applyFill="1" applyBorder="1" applyAlignment="1">
      <alignment horizontal="left" vertical="center"/>
    </xf>
    <xf numFmtId="0" fontId="58" fillId="0" borderId="0" xfId="123" applyFont="1" applyAlignment="1">
      <alignment horizontal="left" vertical="center" wrapText="1"/>
    </xf>
    <xf numFmtId="0" fontId="46" fillId="0" borderId="213" xfId="123" applyFont="1" applyBorder="1" applyAlignment="1">
      <alignment horizontal="center" vertical="center"/>
    </xf>
    <xf numFmtId="0" fontId="46" fillId="0" borderId="60" xfId="123" applyFont="1" applyBorder="1" applyAlignment="1">
      <alignment horizontal="center" vertical="center"/>
    </xf>
    <xf numFmtId="0" fontId="46" fillId="0" borderId="61" xfId="123" applyFont="1" applyBorder="1" applyAlignment="1">
      <alignment horizontal="center" vertical="center"/>
    </xf>
    <xf numFmtId="0" fontId="46" fillId="0" borderId="214" xfId="123" applyFont="1" applyBorder="1" applyAlignment="1">
      <alignment horizontal="center" vertical="center"/>
    </xf>
    <xf numFmtId="0" fontId="46" fillId="0" borderId="62" xfId="123" applyFont="1" applyBorder="1" applyAlignment="1">
      <alignment horizontal="center" vertical="center"/>
    </xf>
    <xf numFmtId="0" fontId="46" fillId="0" borderId="215" xfId="123" applyFont="1" applyBorder="1" applyAlignment="1">
      <alignment horizontal="center" vertical="center"/>
    </xf>
    <xf numFmtId="0" fontId="46" fillId="0" borderId="216" xfId="123" applyFont="1" applyBorder="1" applyAlignment="1">
      <alignment horizontal="center" vertical="center"/>
    </xf>
    <xf numFmtId="0" fontId="46" fillId="0" borderId="217" xfId="123" applyFont="1" applyBorder="1" applyAlignment="1">
      <alignment horizontal="center" vertical="center"/>
    </xf>
    <xf numFmtId="0" fontId="46" fillId="0" borderId="218" xfId="123" applyFont="1" applyBorder="1" applyAlignment="1" applyProtection="1">
      <alignment horizontal="center" vertical="center"/>
      <protection locked="0"/>
    </xf>
    <xf numFmtId="0" fontId="46" fillId="0" borderId="219" xfId="123" applyFont="1" applyBorder="1" applyAlignment="1" applyProtection="1">
      <alignment horizontal="center" vertical="center"/>
      <protection locked="0"/>
    </xf>
    <xf numFmtId="0" fontId="46" fillId="32" borderId="218" xfId="123" applyFont="1" applyFill="1" applyBorder="1" applyAlignment="1" applyProtection="1">
      <alignment horizontal="left" vertical="center"/>
      <protection locked="0"/>
    </xf>
    <xf numFmtId="0" fontId="46" fillId="32" borderId="219" xfId="123" applyFont="1" applyFill="1" applyBorder="1" applyAlignment="1" applyProtection="1">
      <alignment horizontal="left" vertical="center"/>
      <protection locked="0"/>
    </xf>
    <xf numFmtId="0" fontId="57" fillId="0" borderId="182" xfId="123" applyFont="1" applyBorder="1" applyAlignment="1">
      <alignment horizontal="left" vertical="center" indent="1"/>
    </xf>
    <xf numFmtId="0" fontId="57" fillId="0" borderId="220" xfId="123" applyFont="1" applyBorder="1" applyAlignment="1">
      <alignment horizontal="left" vertical="center" indent="1"/>
    </xf>
    <xf numFmtId="0" fontId="46" fillId="0" borderId="221" xfId="123" applyFont="1" applyBorder="1" applyAlignment="1">
      <alignment horizontal="right" vertical="center" shrinkToFit="1"/>
    </xf>
    <xf numFmtId="0" fontId="46" fillId="0" borderId="182" xfId="123" applyFont="1" applyBorder="1" applyAlignment="1">
      <alignment horizontal="right" vertical="center" shrinkToFit="1"/>
    </xf>
    <xf numFmtId="0" fontId="46" fillId="0" borderId="222" xfId="123" applyFont="1" applyBorder="1" applyAlignment="1">
      <alignment horizontal="right" vertical="center" shrinkToFit="1"/>
    </xf>
    <xf numFmtId="0" fontId="46" fillId="0" borderId="223" xfId="123" applyFont="1" applyBorder="1" applyAlignment="1">
      <alignment horizontal="right" vertical="center" shrinkToFit="1"/>
    </xf>
    <xf numFmtId="176" fontId="46" fillId="32" borderId="182" xfId="123" applyNumberFormat="1" applyFont="1" applyFill="1" applyBorder="1" applyAlignment="1" applyProtection="1">
      <alignment horizontal="left" vertical="center"/>
      <protection locked="0"/>
    </xf>
    <xf numFmtId="176" fontId="46" fillId="32" borderId="223" xfId="123" applyNumberFormat="1" applyFont="1" applyFill="1" applyBorder="1" applyAlignment="1" applyProtection="1">
      <alignment horizontal="left" vertical="center"/>
      <protection locked="0"/>
    </xf>
    <xf numFmtId="0" fontId="57" fillId="0" borderId="223" xfId="123" applyFont="1" applyBorder="1" applyAlignment="1">
      <alignment horizontal="left" vertical="center" indent="1"/>
    </xf>
    <xf numFmtId="0" fontId="57" fillId="0" borderId="224" xfId="123" applyFont="1" applyBorder="1" applyAlignment="1">
      <alignment horizontal="left" vertical="center" indent="1"/>
    </xf>
    <xf numFmtId="0" fontId="42" fillId="0" borderId="208" xfId="123" applyBorder="1">
      <alignment vertical="center"/>
    </xf>
    <xf numFmtId="0" fontId="42" fillId="0" borderId="209" xfId="123" applyBorder="1">
      <alignment vertical="center"/>
    </xf>
    <xf numFmtId="0" fontId="42" fillId="0" borderId="210" xfId="123" applyBorder="1">
      <alignment vertical="center"/>
    </xf>
    <xf numFmtId="0" fontId="42" fillId="0" borderId="55" xfId="123" applyBorder="1">
      <alignment vertical="center"/>
    </xf>
    <xf numFmtId="0" fontId="42" fillId="0" borderId="211" xfId="123" applyBorder="1">
      <alignment vertical="center"/>
    </xf>
    <xf numFmtId="0" fontId="42" fillId="0" borderId="212" xfId="123" applyBorder="1">
      <alignment vertical="center"/>
    </xf>
    <xf numFmtId="0" fontId="46" fillId="0" borderId="213" xfId="123" applyFont="1" applyBorder="1" applyAlignment="1">
      <alignment horizontal="left" vertical="center"/>
    </xf>
    <xf numFmtId="0" fontId="46" fillId="0" borderId="60" xfId="123" applyFont="1" applyBorder="1" applyAlignment="1">
      <alignment horizontal="left" vertical="center"/>
    </xf>
    <xf numFmtId="0" fontId="46" fillId="0" borderId="225" xfId="123" applyFont="1" applyBorder="1" applyAlignment="1">
      <alignment horizontal="left" vertical="center"/>
    </xf>
    <xf numFmtId="0" fontId="46" fillId="0" borderId="219" xfId="123" applyFont="1" applyBorder="1" applyAlignment="1">
      <alignment horizontal="left" vertical="center"/>
    </xf>
    <xf numFmtId="0" fontId="46" fillId="0" borderId="221" xfId="123" applyFont="1" applyBorder="1" applyAlignment="1">
      <alignment horizontal="right" vertical="center"/>
    </xf>
    <xf numFmtId="0" fontId="46" fillId="0" borderId="182" xfId="123" applyFont="1" applyBorder="1" applyAlignment="1">
      <alignment horizontal="right" vertical="center"/>
    </xf>
    <xf numFmtId="0" fontId="46" fillId="0" borderId="221" xfId="123" applyFont="1" applyBorder="1" applyAlignment="1">
      <alignment horizontal="left" vertical="center"/>
    </xf>
    <xf numFmtId="0" fontId="46" fillId="0" borderId="182" xfId="123" applyFont="1" applyBorder="1" applyAlignment="1">
      <alignment horizontal="left" vertical="center"/>
    </xf>
    <xf numFmtId="0" fontId="46" fillId="32" borderId="182" xfId="123" applyFont="1" applyFill="1" applyBorder="1" applyAlignment="1" applyProtection="1">
      <alignment horizontal="left" vertical="center"/>
      <protection locked="0"/>
    </xf>
    <xf numFmtId="0" fontId="55" fillId="41" borderId="226" xfId="124" applyFill="1" applyBorder="1" applyAlignment="1">
      <alignment horizontal="left" vertical="center"/>
    </xf>
    <xf numFmtId="0" fontId="55" fillId="41" borderId="227" xfId="124" applyFill="1" applyBorder="1" applyAlignment="1">
      <alignment horizontal="left" vertical="center"/>
    </xf>
    <xf numFmtId="0" fontId="55" fillId="41" borderId="228" xfId="124" applyFill="1" applyBorder="1" applyAlignment="1">
      <alignment horizontal="left" vertical="center"/>
    </xf>
    <xf numFmtId="0" fontId="55" fillId="41" borderId="229" xfId="124" applyFill="1" applyBorder="1" applyAlignment="1">
      <alignment horizontal="left" vertical="center"/>
    </xf>
    <xf numFmtId="0" fontId="55" fillId="41" borderId="230" xfId="124" applyFill="1" applyBorder="1" applyAlignment="1">
      <alignment horizontal="left" vertical="center"/>
    </xf>
    <xf numFmtId="0" fontId="55" fillId="41" borderId="231" xfId="124" applyFill="1" applyBorder="1" applyAlignment="1">
      <alignment horizontal="left" vertical="center"/>
    </xf>
    <xf numFmtId="0" fontId="46" fillId="0" borderId="222" xfId="123" applyFont="1" applyBorder="1" applyAlignment="1">
      <alignment horizontal="left" vertical="center"/>
    </xf>
    <xf numFmtId="0" fontId="46" fillId="0" borderId="223" xfId="123" applyFont="1" applyBorder="1" applyAlignment="1">
      <alignment horizontal="left" vertical="center"/>
    </xf>
    <xf numFmtId="0" fontId="46" fillId="32" borderId="223" xfId="123" applyFont="1" applyFill="1" applyBorder="1" applyAlignment="1" applyProtection="1">
      <alignment horizontal="left" vertical="center"/>
      <protection locked="0"/>
    </xf>
    <xf numFmtId="0" fontId="46" fillId="41" borderId="182" xfId="123" applyFont="1" applyFill="1" applyBorder="1" applyAlignment="1" applyProtection="1">
      <alignment horizontal="left" vertical="center"/>
      <protection locked="0"/>
    </xf>
    <xf numFmtId="0" fontId="46" fillId="0" borderId="232" xfId="123" applyFont="1" applyBorder="1" applyAlignment="1">
      <alignment horizontal="center" vertical="center"/>
    </xf>
    <xf numFmtId="0" fontId="46" fillId="0" borderId="233" xfId="123" applyFont="1" applyBorder="1" applyAlignment="1">
      <alignment horizontal="center" vertical="center"/>
    </xf>
    <xf numFmtId="0" fontId="46" fillId="0" borderId="234" xfId="123" applyFont="1" applyBorder="1" applyAlignment="1">
      <alignment horizontal="center" vertical="center"/>
    </xf>
    <xf numFmtId="0" fontId="46" fillId="0" borderId="235" xfId="123" applyFont="1" applyBorder="1" applyAlignment="1">
      <alignment horizontal="center" vertical="center"/>
    </xf>
    <xf numFmtId="0" fontId="46" fillId="0" borderId="236" xfId="123" applyFont="1" applyBorder="1" applyAlignment="1">
      <alignment horizontal="center" vertical="center"/>
    </xf>
    <xf numFmtId="0" fontId="46" fillId="0" borderId="237" xfId="123" applyFont="1" applyBorder="1" applyAlignment="1">
      <alignment horizontal="center" vertical="center"/>
    </xf>
    <xf numFmtId="0" fontId="46" fillId="0" borderId="238" xfId="123" applyFont="1" applyBorder="1" applyAlignment="1">
      <alignment horizontal="center" vertical="center"/>
    </xf>
    <xf numFmtId="0" fontId="46" fillId="0" borderId="239" xfId="123" applyFont="1" applyBorder="1" applyAlignment="1">
      <alignment horizontal="center" vertical="center"/>
    </xf>
    <xf numFmtId="0" fontId="50" fillId="32" borderId="182" xfId="122" applyFill="1" applyBorder="1" applyAlignment="1" applyProtection="1">
      <alignment horizontal="left" vertical="center"/>
      <protection locked="0"/>
    </xf>
    <xf numFmtId="0" fontId="50" fillId="45" borderId="58" xfId="122" applyFill="1" applyBorder="1" applyAlignment="1">
      <alignment horizontal="left" vertical="center"/>
    </xf>
    <xf numFmtId="0" fontId="50" fillId="45" borderId="240" xfId="122" applyFill="1" applyBorder="1" applyAlignment="1">
      <alignment horizontal="left" vertical="center"/>
    </xf>
    <xf numFmtId="0" fontId="50" fillId="45" borderId="241" xfId="122" applyFill="1" applyBorder="1" applyAlignment="1">
      <alignment horizontal="left" vertical="center"/>
    </xf>
    <xf numFmtId="0" fontId="50" fillId="45" borderId="59" xfId="122" applyFill="1" applyBorder="1" applyAlignment="1">
      <alignment horizontal="left" vertical="center"/>
    </xf>
    <xf numFmtId="0" fontId="50" fillId="45" borderId="242" xfId="122" applyFill="1" applyBorder="1" applyAlignment="1">
      <alignment horizontal="left" vertical="center"/>
    </xf>
    <xf numFmtId="0" fontId="50" fillId="45" borderId="243" xfId="122" applyFill="1" applyBorder="1" applyAlignment="1">
      <alignment horizontal="left" vertical="center"/>
    </xf>
    <xf numFmtId="0" fontId="46" fillId="0" borderId="182" xfId="123" applyFont="1" applyBorder="1" applyAlignment="1">
      <alignment horizontal="center" vertical="center"/>
    </xf>
    <xf numFmtId="0" fontId="60" fillId="0" borderId="0" xfId="123" applyFont="1" applyAlignment="1">
      <alignment horizontal="left" vertical="center"/>
    </xf>
    <xf numFmtId="0" fontId="46" fillId="0" borderId="244" xfId="123" applyFont="1" applyBorder="1" applyAlignment="1">
      <alignment horizontal="center" vertical="center"/>
    </xf>
    <xf numFmtId="0" fontId="46" fillId="0" borderId="245" xfId="123" applyFont="1" applyBorder="1" applyAlignment="1">
      <alignment horizontal="center" vertical="center"/>
    </xf>
    <xf numFmtId="0" fontId="46" fillId="0" borderId="246" xfId="123" applyFont="1" applyBorder="1" applyAlignment="1">
      <alignment horizontal="center" vertical="center"/>
    </xf>
    <xf numFmtId="0" fontId="46" fillId="0" borderId="247" xfId="123" applyFont="1" applyBorder="1" applyAlignment="1">
      <alignment horizontal="center" vertical="center"/>
    </xf>
    <xf numFmtId="0" fontId="46" fillId="0" borderId="248" xfId="123" applyFont="1" applyBorder="1" applyAlignment="1">
      <alignment horizontal="center" vertical="center"/>
    </xf>
    <xf numFmtId="0" fontId="46" fillId="0" borderId="249" xfId="123" applyFont="1" applyBorder="1" applyAlignment="1">
      <alignment horizontal="center" vertical="center"/>
    </xf>
    <xf numFmtId="0" fontId="46" fillId="0" borderId="250" xfId="123" applyFont="1" applyBorder="1" applyAlignment="1">
      <alignment horizontal="center" vertical="center"/>
    </xf>
    <xf numFmtId="0" fontId="46" fillId="0" borderId="251" xfId="123" applyFont="1" applyBorder="1" applyAlignment="1">
      <alignment horizontal="center" vertical="center"/>
    </xf>
    <xf numFmtId="0" fontId="46" fillId="0" borderId="252" xfId="123" applyFont="1" applyBorder="1" applyAlignment="1">
      <alignment horizontal="left" vertical="center"/>
    </xf>
    <xf numFmtId="0" fontId="46" fillId="0" borderId="253" xfId="123" applyFont="1" applyBorder="1" applyAlignment="1">
      <alignment horizontal="left" vertical="center"/>
    </xf>
    <xf numFmtId="176" fontId="46" fillId="32" borderId="253" xfId="123" applyNumberFormat="1" applyFont="1" applyFill="1" applyBorder="1" applyAlignment="1" applyProtection="1">
      <alignment horizontal="left" vertical="center"/>
      <protection locked="0"/>
    </xf>
    <xf numFmtId="0" fontId="57" fillId="0" borderId="253" xfId="123" applyFont="1" applyBorder="1" applyAlignment="1">
      <alignment horizontal="left" vertical="center" indent="1"/>
    </xf>
    <xf numFmtId="0" fontId="57" fillId="0" borderId="254" xfId="123" applyFont="1" applyBorder="1" applyAlignment="1">
      <alignment horizontal="left" vertical="center" indent="1"/>
    </xf>
    <xf numFmtId="0" fontId="46" fillId="0" borderId="255" xfId="123" applyFont="1" applyBorder="1" applyAlignment="1">
      <alignment horizontal="left" vertical="center"/>
    </xf>
    <xf numFmtId="49" fontId="46" fillId="32" borderId="182" xfId="123" applyNumberFormat="1" applyFont="1" applyFill="1" applyBorder="1" applyAlignment="1" applyProtection="1">
      <alignment horizontal="left" vertical="center"/>
      <protection locked="0"/>
    </xf>
    <xf numFmtId="0" fontId="57" fillId="0" borderId="256" xfId="123" applyFont="1" applyBorder="1" applyAlignment="1">
      <alignment horizontal="left" vertical="center" indent="1"/>
    </xf>
    <xf numFmtId="0" fontId="46" fillId="0" borderId="257" xfId="123" applyFont="1" applyBorder="1" applyAlignment="1">
      <alignment horizontal="left" vertical="center"/>
    </xf>
    <xf numFmtId="0" fontId="46" fillId="0" borderId="0" xfId="123" applyFont="1" applyAlignment="1">
      <alignment horizontal="left" vertical="center"/>
    </xf>
    <xf numFmtId="0" fontId="46" fillId="0" borderId="258" xfId="123" applyFont="1" applyBorder="1" applyAlignment="1">
      <alignment horizontal="left" vertical="center"/>
    </xf>
    <xf numFmtId="0" fontId="46" fillId="0" borderId="259" xfId="123" applyFont="1" applyBorder="1" applyAlignment="1">
      <alignment horizontal="left" vertical="center"/>
    </xf>
    <xf numFmtId="49" fontId="50" fillId="32" borderId="0" xfId="122" applyNumberFormat="1" applyFill="1" applyAlignment="1" applyProtection="1">
      <alignment horizontal="left" vertical="center"/>
      <protection locked="0"/>
    </xf>
    <xf numFmtId="49" fontId="46" fillId="32" borderId="0" xfId="123" applyNumberFormat="1" applyFont="1" applyFill="1" applyAlignment="1" applyProtection="1">
      <alignment horizontal="left" vertical="center"/>
      <protection locked="0"/>
    </xf>
    <xf numFmtId="49" fontId="46" fillId="32" borderId="259" xfId="123" applyNumberFormat="1" applyFont="1" applyFill="1" applyBorder="1" applyAlignment="1" applyProtection="1">
      <alignment horizontal="left" vertical="center"/>
      <protection locked="0"/>
    </xf>
    <xf numFmtId="0" fontId="57" fillId="0" borderId="260" xfId="123" applyFont="1" applyBorder="1" applyAlignment="1">
      <alignment horizontal="left" vertical="center" indent="1"/>
    </xf>
    <xf numFmtId="0" fontId="57" fillId="0" borderId="261" xfId="123" applyFont="1" applyBorder="1" applyAlignment="1">
      <alignment horizontal="left" vertical="center" indent="1"/>
    </xf>
    <xf numFmtId="0" fontId="46" fillId="0" borderId="262" xfId="123" applyFont="1" applyBorder="1" applyAlignment="1">
      <alignment horizontal="center" vertical="center"/>
    </xf>
    <xf numFmtId="0" fontId="46" fillId="0" borderId="263" xfId="123" applyFont="1" applyBorder="1" applyAlignment="1">
      <alignment horizontal="center" vertical="center"/>
    </xf>
    <xf numFmtId="0" fontId="46" fillId="0" borderId="264" xfId="123" applyFont="1" applyBorder="1" applyAlignment="1">
      <alignment horizontal="center" vertical="center"/>
    </xf>
    <xf numFmtId="0" fontId="46" fillId="0" borderId="257" xfId="123" applyFont="1" applyBorder="1" applyAlignment="1">
      <alignment horizontal="center" vertical="center"/>
    </xf>
    <xf numFmtId="0" fontId="46" fillId="0" borderId="265" xfId="123" applyFont="1" applyBorder="1" applyAlignment="1">
      <alignment horizontal="center" vertical="center"/>
    </xf>
    <xf numFmtId="0" fontId="46" fillId="0" borderId="258" xfId="123" applyFont="1" applyBorder="1" applyAlignment="1">
      <alignment horizontal="center" vertical="center"/>
    </xf>
    <xf numFmtId="0" fontId="46" fillId="0" borderId="259" xfId="123" applyFont="1" applyBorder="1" applyAlignment="1">
      <alignment horizontal="center" vertical="center"/>
    </xf>
    <xf numFmtId="0" fontId="46" fillId="0" borderId="266" xfId="123" applyFont="1" applyBorder="1" applyAlignment="1">
      <alignment horizontal="center" vertical="center"/>
    </xf>
    <xf numFmtId="0" fontId="46" fillId="0" borderId="262" xfId="123" applyFont="1" applyBorder="1" applyAlignment="1">
      <alignment horizontal="left" vertical="center"/>
    </xf>
    <xf numFmtId="0" fontId="46" fillId="0" borderId="263" xfId="123" applyFont="1" applyBorder="1" applyAlignment="1">
      <alignment horizontal="left" vertical="center"/>
    </xf>
    <xf numFmtId="0" fontId="46" fillId="32" borderId="263" xfId="123" applyFont="1" applyFill="1" applyBorder="1" applyAlignment="1" applyProtection="1">
      <alignment horizontal="left" vertical="center"/>
      <protection locked="0"/>
    </xf>
    <xf numFmtId="0" fontId="46" fillId="32" borderId="0" xfId="123" applyFont="1" applyFill="1" applyAlignment="1" applyProtection="1">
      <alignment horizontal="left" vertical="center"/>
      <protection locked="0"/>
    </xf>
    <xf numFmtId="0" fontId="57" fillId="0" borderId="263" xfId="123" applyFont="1" applyBorder="1" applyAlignment="1">
      <alignment horizontal="left" vertical="center" indent="1"/>
    </xf>
    <xf numFmtId="0" fontId="57" fillId="0" borderId="264" xfId="123" applyFont="1" applyBorder="1" applyAlignment="1">
      <alignment horizontal="left" vertical="center" indent="1"/>
    </xf>
    <xf numFmtId="0" fontId="57" fillId="0" borderId="0" xfId="123" applyFont="1" applyAlignment="1">
      <alignment horizontal="left" vertical="center" indent="1"/>
    </xf>
    <xf numFmtId="0" fontId="57" fillId="0" borderId="265" xfId="123" applyFont="1" applyBorder="1" applyAlignment="1">
      <alignment horizontal="left" vertical="center" indent="1"/>
    </xf>
    <xf numFmtId="0" fontId="54" fillId="0" borderId="0" xfId="123" applyFont="1" applyAlignment="1">
      <alignment horizontal="center" vertical="center"/>
    </xf>
    <xf numFmtId="0" fontId="50" fillId="0" borderId="267" xfId="122" applyBorder="1" applyAlignment="1">
      <alignment horizontal="center" vertical="center"/>
    </xf>
    <xf numFmtId="0" fontId="50" fillId="0" borderId="268" xfId="122" applyBorder="1" applyAlignment="1">
      <alignment horizontal="center" vertical="center"/>
    </xf>
    <xf numFmtId="0" fontId="50" fillId="0" borderId="269" xfId="122" applyBorder="1" applyAlignment="1">
      <alignment horizontal="center" vertical="center"/>
    </xf>
    <xf numFmtId="0" fontId="50" fillId="0" borderId="270" xfId="122" applyBorder="1" applyAlignment="1">
      <alignment horizontal="center" vertical="center"/>
    </xf>
    <xf numFmtId="0" fontId="50" fillId="0" borderId="0" xfId="122" applyAlignment="1">
      <alignment horizontal="center" vertical="center"/>
    </xf>
    <xf numFmtId="0" fontId="50" fillId="0" borderId="271" xfId="122" applyBorder="1" applyAlignment="1">
      <alignment horizontal="center" vertical="center"/>
    </xf>
    <xf numFmtId="0" fontId="50" fillId="0" borderId="272" xfId="122" applyBorder="1" applyAlignment="1">
      <alignment horizontal="center" vertical="center"/>
    </xf>
    <xf numFmtId="0" fontId="50" fillId="0" borderId="273" xfId="122" applyBorder="1" applyAlignment="1">
      <alignment horizontal="center" vertical="center"/>
    </xf>
    <xf numFmtId="0" fontId="50" fillId="0" borderId="274" xfId="122" applyBorder="1" applyAlignment="1">
      <alignment horizontal="center" vertical="center"/>
    </xf>
    <xf numFmtId="0" fontId="46" fillId="0" borderId="275" xfId="123" applyFont="1" applyBorder="1" applyAlignment="1">
      <alignment horizontal="center" vertical="center"/>
    </xf>
    <xf numFmtId="0" fontId="46" fillId="0" borderId="276" xfId="123" applyFont="1" applyBorder="1" applyAlignment="1">
      <alignment horizontal="center" vertical="center"/>
    </xf>
    <xf numFmtId="0" fontId="46" fillId="0" borderId="277" xfId="123" applyFont="1" applyBorder="1" applyAlignment="1">
      <alignment horizontal="center" vertical="center"/>
    </xf>
    <xf numFmtId="0" fontId="46" fillId="0" borderId="278" xfId="123" applyFont="1" applyBorder="1" applyAlignment="1">
      <alignment horizontal="center" vertical="center"/>
    </xf>
    <xf numFmtId="0" fontId="46" fillId="0" borderId="279" xfId="123" applyFont="1" applyBorder="1" applyAlignment="1">
      <alignment horizontal="center" vertical="center"/>
    </xf>
    <xf numFmtId="0" fontId="46" fillId="0" borderId="280" xfId="123" applyFont="1" applyBorder="1" applyAlignment="1">
      <alignment horizontal="center" vertical="center"/>
    </xf>
    <xf numFmtId="0" fontId="46" fillId="0" borderId="281" xfId="123" applyFont="1" applyBorder="1" applyAlignment="1">
      <alignment horizontal="center" vertical="center"/>
    </xf>
    <xf numFmtId="0" fontId="46" fillId="0" borderId="282" xfId="123" applyFont="1" applyBorder="1" applyAlignment="1">
      <alignment horizontal="center" vertical="center"/>
    </xf>
    <xf numFmtId="0" fontId="55" fillId="0" borderId="267" xfId="124" applyBorder="1" applyAlignment="1">
      <alignment horizontal="center" vertical="center"/>
    </xf>
    <xf numFmtId="0" fontId="55" fillId="0" borderId="268" xfId="124" applyBorder="1" applyAlignment="1">
      <alignment horizontal="center" vertical="center"/>
    </xf>
    <xf numFmtId="0" fontId="55" fillId="0" borderId="269" xfId="124" applyBorder="1" applyAlignment="1">
      <alignment horizontal="center" vertical="center"/>
    </xf>
    <xf numFmtId="0" fontId="55" fillId="0" borderId="270" xfId="124" applyBorder="1" applyAlignment="1">
      <alignment horizontal="center" vertical="center"/>
    </xf>
    <xf numFmtId="0" fontId="55" fillId="0" borderId="0" xfId="124" applyAlignment="1">
      <alignment horizontal="center" vertical="center"/>
    </xf>
    <xf numFmtId="0" fontId="55" fillId="0" borderId="271" xfId="124" applyBorder="1" applyAlignment="1">
      <alignment horizontal="center" vertical="center"/>
    </xf>
    <xf numFmtId="0" fontId="55" fillId="0" borderId="272" xfId="124" applyBorder="1" applyAlignment="1">
      <alignment horizontal="center" vertical="center"/>
    </xf>
    <xf numFmtId="0" fontId="55" fillId="0" borderId="273" xfId="124" applyBorder="1" applyAlignment="1">
      <alignment horizontal="center" vertical="center"/>
    </xf>
    <xf numFmtId="0" fontId="55" fillId="0" borderId="274" xfId="124" applyBorder="1" applyAlignment="1">
      <alignment horizontal="center" vertical="center"/>
    </xf>
    <xf numFmtId="0" fontId="46" fillId="0" borderId="283" xfId="123" applyFont="1" applyBorder="1" applyAlignment="1">
      <alignment horizontal="left" vertical="center"/>
    </xf>
    <xf numFmtId="0" fontId="46" fillId="32" borderId="283" xfId="123" applyFont="1" applyFill="1" applyBorder="1" applyAlignment="1" applyProtection="1">
      <alignment horizontal="left" vertical="center"/>
      <protection locked="0"/>
    </xf>
    <xf numFmtId="0" fontId="66" fillId="0" borderId="13" xfId="133" applyFont="1" applyBorder="1" applyAlignment="1">
      <alignment horizontal="left" vertical="top" wrapText="1"/>
    </xf>
    <xf numFmtId="0" fontId="66" fillId="0" borderId="13" xfId="126" applyFont="1" applyBorder="1" applyAlignment="1">
      <alignment horizontal="left" vertical="top" wrapText="1"/>
    </xf>
    <xf numFmtId="0" fontId="76" fillId="0" borderId="79" xfId="126" applyFont="1" applyBorder="1" applyAlignment="1">
      <alignment horizontal="left" vertical="center"/>
    </xf>
    <xf numFmtId="0" fontId="76" fillId="0" borderId="80" xfId="126" applyFont="1" applyBorder="1" applyAlignment="1">
      <alignment horizontal="left" vertical="center"/>
    </xf>
    <xf numFmtId="0" fontId="76" fillId="0" borderId="82" xfId="126" applyFont="1" applyBorder="1" applyAlignment="1">
      <alignment horizontal="left" vertical="center"/>
    </xf>
    <xf numFmtId="0" fontId="76" fillId="0" borderId="0" xfId="126" applyFont="1" applyAlignment="1">
      <alignment horizontal="left" vertical="center" wrapText="1"/>
    </xf>
    <xf numFmtId="0" fontId="76" fillId="0" borderId="97" xfId="126" applyFont="1" applyBorder="1" applyAlignment="1">
      <alignment horizontal="left" vertical="center" wrapText="1"/>
    </xf>
    <xf numFmtId="0" fontId="76" fillId="0" borderId="93" xfId="126" applyFont="1" applyBorder="1" applyAlignment="1">
      <alignment horizontal="left" vertical="center" wrapText="1"/>
    </xf>
    <xf numFmtId="0" fontId="76" fillId="0" borderId="94" xfId="126" applyFont="1" applyBorder="1" applyAlignment="1">
      <alignment horizontal="left" vertical="center" wrapText="1"/>
    </xf>
    <xf numFmtId="0" fontId="76" fillId="0" borderId="95" xfId="126" applyFont="1" applyBorder="1" applyAlignment="1">
      <alignment horizontal="left" vertical="center" wrapText="1"/>
    </xf>
    <xf numFmtId="0" fontId="76" fillId="0" borderId="99" xfId="126" applyFont="1" applyBorder="1" applyAlignment="1">
      <alignment horizontal="left" vertical="center"/>
    </xf>
    <xf numFmtId="0" fontId="76" fillId="0" borderId="100" xfId="126" applyFont="1" applyBorder="1" applyAlignment="1">
      <alignment horizontal="left" vertical="center"/>
    </xf>
    <xf numFmtId="0" fontId="76" fillId="0" borderId="101" xfId="126" applyFont="1" applyBorder="1" applyAlignment="1">
      <alignment horizontal="left" vertical="center"/>
    </xf>
    <xf numFmtId="0" fontId="79" fillId="0" borderId="0" xfId="126" applyFont="1" applyAlignment="1">
      <alignment horizontal="center" vertical="center"/>
    </xf>
    <xf numFmtId="0" fontId="76" fillId="0" borderId="0" xfId="126" applyFont="1" applyAlignment="1">
      <alignment horizontal="left" vertical="center"/>
    </xf>
    <xf numFmtId="0" fontId="76" fillId="0" borderId="97" xfId="126" applyFont="1" applyBorder="1" applyAlignment="1">
      <alignment horizontal="left" vertical="center"/>
    </xf>
    <xf numFmtId="0" fontId="72" fillId="42" borderId="75" xfId="126" applyFont="1" applyFill="1" applyBorder="1" applyAlignment="1">
      <alignment horizontal="left" vertical="center"/>
    </xf>
    <xf numFmtId="0" fontId="72" fillId="42" borderId="76" xfId="126" applyFont="1" applyFill="1" applyBorder="1" applyAlignment="1">
      <alignment horizontal="left" vertical="center"/>
    </xf>
    <xf numFmtId="0" fontId="72" fillId="42" borderId="78" xfId="126" applyFont="1" applyFill="1" applyBorder="1" applyAlignment="1">
      <alignment horizontal="left" vertical="center"/>
    </xf>
    <xf numFmtId="0" fontId="72" fillId="42" borderId="96" xfId="126" applyFont="1" applyFill="1" applyBorder="1" applyAlignment="1">
      <alignment horizontal="left" vertical="center"/>
    </xf>
    <xf numFmtId="0" fontId="72" fillId="42" borderId="0" xfId="126" applyFont="1" applyFill="1" applyAlignment="1">
      <alignment horizontal="left" vertical="center"/>
    </xf>
    <xf numFmtId="0" fontId="72" fillId="42" borderId="97" xfId="126" applyFont="1" applyFill="1" applyBorder="1" applyAlignment="1">
      <alignment horizontal="left" vertical="center"/>
    </xf>
    <xf numFmtId="0" fontId="73" fillId="0" borderId="84" xfId="126" applyFont="1" applyBorder="1" applyAlignment="1">
      <alignment horizontal="left" vertical="center" shrinkToFit="1"/>
    </xf>
    <xf numFmtId="0" fontId="73" fillId="0" borderId="85" xfId="126" applyFont="1" applyBorder="1" applyAlignment="1">
      <alignment horizontal="left" vertical="center" shrinkToFit="1"/>
    </xf>
    <xf numFmtId="0" fontId="73" fillId="0" borderId="86" xfId="126" applyFont="1" applyBorder="1" applyAlignment="1">
      <alignment horizontal="left" vertical="center" shrinkToFit="1"/>
    </xf>
    <xf numFmtId="0" fontId="71" fillId="0" borderId="92" xfId="126" applyFont="1" applyBorder="1" applyAlignment="1">
      <alignment horizontal="center" vertical="center" wrapText="1"/>
    </xf>
    <xf numFmtId="0" fontId="75" fillId="0" borderId="92" xfId="126" applyFont="1" applyBorder="1" applyAlignment="1">
      <alignment horizontal="left" vertical="top" wrapText="1"/>
    </xf>
    <xf numFmtId="0" fontId="72" fillId="42" borderId="99" xfId="126" applyFont="1" applyFill="1" applyBorder="1" applyAlignment="1">
      <alignment horizontal="left" vertical="center"/>
    </xf>
    <xf numFmtId="0" fontId="72" fillId="42" borderId="100" xfId="126" applyFont="1" applyFill="1" applyBorder="1" applyAlignment="1">
      <alignment horizontal="left" vertical="center"/>
    </xf>
    <xf numFmtId="0" fontId="72" fillId="42" borderId="101" xfId="126" applyFont="1" applyFill="1" applyBorder="1" applyAlignment="1">
      <alignment horizontal="left" vertical="center"/>
    </xf>
    <xf numFmtId="0" fontId="72" fillId="42" borderId="84" xfId="126" applyFont="1" applyFill="1" applyBorder="1" applyAlignment="1">
      <alignment horizontal="left" vertical="center"/>
    </xf>
    <xf numFmtId="0" fontId="72" fillId="42" borderId="85" xfId="126" applyFont="1" applyFill="1" applyBorder="1" applyAlignment="1">
      <alignment horizontal="left" vertical="center"/>
    </xf>
    <xf numFmtId="0" fontId="72" fillId="42" borderId="86" xfId="126" applyFont="1" applyFill="1" applyBorder="1" applyAlignment="1">
      <alignment horizontal="left" vertical="center"/>
    </xf>
    <xf numFmtId="0" fontId="69" fillId="0" borderId="0" xfId="126" applyFont="1" applyAlignment="1">
      <alignment horizontal="right" vertical="center"/>
    </xf>
    <xf numFmtId="0" fontId="70" fillId="0" borderId="0" xfId="126" applyFont="1" applyAlignment="1">
      <alignment horizontal="center" vertical="center" wrapText="1"/>
    </xf>
    <xf numFmtId="0" fontId="71" fillId="0" borderId="100" xfId="126" applyFont="1" applyBorder="1" applyAlignment="1">
      <alignment horizontal="center" vertical="center" wrapText="1"/>
    </xf>
    <xf numFmtId="0" fontId="68" fillId="0" borderId="74" xfId="126" applyFont="1" applyBorder="1" applyAlignment="1">
      <alignment horizontal="center" vertical="center"/>
    </xf>
    <xf numFmtId="0" fontId="55" fillId="0" borderId="284" xfId="124" applyBorder="1" applyAlignment="1">
      <alignment horizontal="center" vertical="center"/>
    </xf>
    <xf numFmtId="0" fontId="55" fillId="0" borderId="285" xfId="124" applyBorder="1" applyAlignment="1">
      <alignment horizontal="center" vertical="center"/>
    </xf>
    <xf numFmtId="0" fontId="55" fillId="0" borderId="286" xfId="124" applyBorder="1" applyAlignment="1">
      <alignment horizontal="center" vertical="center"/>
    </xf>
    <xf numFmtId="0" fontId="48" fillId="44" borderId="49" xfId="128" applyFont="1" applyFill="1" applyBorder="1" applyAlignment="1" applyProtection="1">
      <alignment horizontal="left" vertical="center" indent="1" shrinkToFit="1"/>
      <protection locked="0"/>
    </xf>
    <xf numFmtId="0" fontId="84" fillId="0" borderId="74" xfId="128" applyFont="1" applyBorder="1" applyAlignment="1">
      <alignment horizontal="center" vertical="center"/>
    </xf>
    <xf numFmtId="0" fontId="53" fillId="0" borderId="74" xfId="128" applyFont="1" applyBorder="1" applyAlignment="1">
      <alignment horizontal="center" vertical="center"/>
    </xf>
    <xf numFmtId="0" fontId="85" fillId="0" borderId="74" xfId="128" applyFont="1" applyBorder="1" applyAlignment="1">
      <alignment horizontal="center" vertical="center" wrapText="1"/>
    </xf>
    <xf numFmtId="0" fontId="86" fillId="42" borderId="21" xfId="128" applyFont="1" applyFill="1" applyBorder="1" applyAlignment="1">
      <alignment horizontal="left" vertical="center"/>
    </xf>
    <xf numFmtId="0" fontId="86" fillId="42" borderId="49" xfId="128" applyFont="1" applyFill="1" applyBorder="1" applyAlignment="1">
      <alignment horizontal="left" vertical="center"/>
    </xf>
    <xf numFmtId="0" fontId="86" fillId="42" borderId="32" xfId="128" applyFont="1" applyFill="1" applyBorder="1" applyAlignment="1">
      <alignment horizontal="left" vertical="center"/>
    </xf>
    <xf numFmtId="0" fontId="89" fillId="0" borderId="92" xfId="128" applyFont="1" applyBorder="1" applyAlignment="1">
      <alignment horizontal="center" vertical="center" wrapText="1"/>
    </xf>
    <xf numFmtId="0" fontId="89" fillId="0" borderId="92" xfId="128" applyFont="1" applyBorder="1" applyAlignment="1">
      <alignment horizontal="left" vertical="top" wrapText="1"/>
    </xf>
    <xf numFmtId="0" fontId="44" fillId="0" borderId="83" xfId="128" applyFont="1" applyBorder="1" applyAlignment="1">
      <alignment horizontal="center" vertical="center"/>
    </xf>
    <xf numFmtId="0" fontId="44" fillId="0" borderId="98" xfId="128" applyFont="1" applyBorder="1" applyAlignment="1">
      <alignment horizontal="center" vertical="center"/>
    </xf>
    <xf numFmtId="0" fontId="53" fillId="0" borderId="51" xfId="128" applyFont="1" applyBorder="1" applyAlignment="1">
      <alignment horizontal="right" vertical="center"/>
    </xf>
    <xf numFmtId="0" fontId="81" fillId="0" borderId="10" xfId="128" applyFont="1" applyBorder="1" applyAlignment="1">
      <alignment horizontal="center" vertical="center" wrapText="1"/>
    </xf>
    <xf numFmtId="0" fontId="81" fillId="0" borderId="127" xfId="128" applyFont="1" applyBorder="1" applyAlignment="1">
      <alignment horizontal="center" vertical="center"/>
    </xf>
    <xf numFmtId="0" fontId="81" fillId="0" borderId="14" xfId="128" applyFont="1" applyBorder="1" applyAlignment="1">
      <alignment horizontal="center" vertical="center"/>
    </xf>
    <xf numFmtId="0" fontId="81" fillId="0" borderId="12" xfId="128" applyFont="1" applyBorder="1" applyAlignment="1">
      <alignment horizontal="center" vertical="center"/>
    </xf>
    <xf numFmtId="0" fontId="81" fillId="0" borderId="51" xfId="128" applyFont="1" applyBorder="1" applyAlignment="1">
      <alignment horizontal="center" vertical="center"/>
    </xf>
    <xf numFmtId="0" fontId="81" fillId="0" borderId="22" xfId="128" applyFont="1" applyBorder="1" applyAlignment="1">
      <alignment horizontal="center" vertical="center"/>
    </xf>
    <xf numFmtId="0" fontId="81" fillId="0" borderId="21" xfId="128" applyFont="1" applyBorder="1" applyAlignment="1">
      <alignment horizontal="center" vertical="center" shrinkToFit="1"/>
    </xf>
    <xf numFmtId="0" fontId="81" fillId="0" borderId="49" xfId="128" applyFont="1" applyBorder="1" applyAlignment="1">
      <alignment horizontal="center" vertical="center" shrinkToFit="1"/>
    </xf>
    <xf numFmtId="0" fontId="81" fillId="0" borderId="32" xfId="128" applyFont="1" applyBorder="1" applyAlignment="1">
      <alignment horizontal="center" vertical="center" shrinkToFit="1"/>
    </xf>
    <xf numFmtId="0" fontId="82" fillId="41" borderId="11" xfId="128" applyFont="1" applyFill="1" applyBorder="1" applyAlignment="1" applyProtection="1">
      <alignment horizontal="left" indent="2"/>
      <protection locked="0"/>
    </xf>
    <xf numFmtId="0" fontId="82" fillId="41" borderId="0" xfId="128" applyFont="1" applyFill="1" applyAlignment="1" applyProtection="1">
      <alignment horizontal="left" indent="2"/>
      <protection locked="0"/>
    </xf>
    <xf numFmtId="0" fontId="82" fillId="41" borderId="15" xfId="128" applyFont="1" applyFill="1" applyBorder="1" applyAlignment="1" applyProtection="1">
      <alignment horizontal="left" indent="2"/>
      <protection locked="0"/>
    </xf>
    <xf numFmtId="0" fontId="82" fillId="41" borderId="11" xfId="128" applyFont="1" applyFill="1" applyBorder="1" applyAlignment="1" applyProtection="1">
      <alignment horizontal="right" vertical="top" indent="2"/>
      <protection locked="0"/>
    </xf>
    <xf numFmtId="0" fontId="82" fillId="41" borderId="0" xfId="128" applyFont="1" applyFill="1" applyAlignment="1" applyProtection="1">
      <alignment horizontal="right" vertical="top" indent="2"/>
      <protection locked="0"/>
    </xf>
    <xf numFmtId="0" fontId="82" fillId="41" borderId="15" xfId="128" applyFont="1" applyFill="1" applyBorder="1" applyAlignment="1" applyProtection="1">
      <alignment horizontal="right" vertical="top" indent="2"/>
      <protection locked="0"/>
    </xf>
    <xf numFmtId="0" fontId="82" fillId="41" borderId="12" xfId="128" applyFont="1" applyFill="1" applyBorder="1" applyAlignment="1" applyProtection="1">
      <alignment horizontal="right" vertical="top" indent="2"/>
      <protection locked="0"/>
    </xf>
    <xf numFmtId="0" fontId="82" fillId="41" borderId="51" xfId="128" applyFont="1" applyFill="1" applyBorder="1" applyAlignment="1" applyProtection="1">
      <alignment horizontal="right" vertical="top" indent="2"/>
      <protection locked="0"/>
    </xf>
    <xf numFmtId="0" fontId="82" fillId="41" borderId="22" xfId="128" applyFont="1" applyFill="1" applyBorder="1" applyAlignment="1" applyProtection="1">
      <alignment horizontal="right" vertical="top" indent="2"/>
      <protection locked="0"/>
    </xf>
    <xf numFmtId="0" fontId="83" fillId="0" borderId="0" xfId="128" applyFont="1" applyAlignment="1">
      <alignment horizontal="center" vertical="center" wrapText="1"/>
    </xf>
    <xf numFmtId="0" fontId="83" fillId="0" borderId="0" xfId="128" applyFont="1" applyAlignment="1">
      <alignment horizontal="center" vertical="center"/>
    </xf>
    <xf numFmtId="0" fontId="84" fillId="40" borderId="21" xfId="128" applyFont="1" applyFill="1" applyBorder="1" applyAlignment="1">
      <alignment horizontal="center" vertical="center"/>
    </xf>
    <xf numFmtId="0" fontId="84" fillId="40" borderId="49" xfId="128" applyFont="1" applyFill="1" applyBorder="1" applyAlignment="1">
      <alignment horizontal="center" vertical="center"/>
    </xf>
    <xf numFmtId="0" fontId="84" fillId="40" borderId="32" xfId="128" applyFont="1" applyFill="1" applyBorder="1" applyAlignment="1">
      <alignment horizontal="center" vertical="center"/>
    </xf>
    <xf numFmtId="0" fontId="48" fillId="45" borderId="51" xfId="128" applyFont="1" applyFill="1" applyBorder="1" applyAlignment="1" applyProtection="1">
      <alignment horizontal="left" vertical="center" indent="1" shrinkToFit="1"/>
      <protection locked="0"/>
    </xf>
    <xf numFmtId="0" fontId="48" fillId="44" borderId="51" xfId="128" applyFont="1" applyFill="1" applyBorder="1" applyAlignment="1" applyProtection="1">
      <alignment horizontal="left" vertical="center" indent="1" shrinkToFit="1"/>
      <protection locked="0"/>
    </xf>
    <xf numFmtId="0" fontId="44" fillId="0" borderId="92" xfId="128" applyFont="1" applyBorder="1" applyAlignment="1">
      <alignment horizontal="center" vertical="center" wrapText="1"/>
    </xf>
    <xf numFmtId="0" fontId="81" fillId="0" borderId="21" xfId="128" applyFont="1" applyBorder="1" applyAlignment="1">
      <alignment horizontal="center" vertical="center"/>
    </xf>
    <xf numFmtId="0" fontId="81" fillId="0" borderId="49" xfId="128" applyFont="1" applyBorder="1" applyAlignment="1">
      <alignment horizontal="center" vertical="center"/>
    </xf>
    <xf numFmtId="0" fontId="81" fillId="0" borderId="32" xfId="128" applyFont="1" applyBorder="1" applyAlignment="1">
      <alignment horizontal="center" vertical="center"/>
    </xf>
    <xf numFmtId="0" fontId="85" fillId="0" borderId="92" xfId="128" applyFont="1" applyBorder="1" applyAlignment="1">
      <alignment horizontal="left" vertical="top" wrapText="1"/>
    </xf>
    <xf numFmtId="0" fontId="46" fillId="0" borderId="83" xfId="128" applyFont="1" applyBorder="1" applyAlignment="1">
      <alignment horizontal="center" vertical="center"/>
    </xf>
    <xf numFmtId="0" fontId="46" fillId="0" borderId="98" xfId="128" applyFont="1" applyBorder="1" applyAlignment="1">
      <alignment horizontal="center" vertical="center"/>
    </xf>
    <xf numFmtId="189" fontId="6" fillId="49" borderId="51" xfId="146" applyNumberFormat="1" applyFont="1" applyFill="1" applyBorder="1" applyAlignment="1">
      <alignment horizontal="right" vertical="center" shrinkToFit="1"/>
    </xf>
    <xf numFmtId="0" fontId="97" fillId="45" borderId="0" xfId="128" applyFont="1" applyFill="1" applyAlignment="1" applyProtection="1">
      <alignment horizontal="left" vertical="center"/>
      <protection locked="0"/>
    </xf>
    <xf numFmtId="0" fontId="97" fillId="45" borderId="0" xfId="128" applyFont="1" applyFill="1" applyAlignment="1" applyProtection="1">
      <alignment horizontal="left" vertical="center" wrapText="1"/>
      <protection locked="0"/>
    </xf>
    <xf numFmtId="0" fontId="88" fillId="0" borderId="0" xfId="128" applyFont="1" applyAlignment="1">
      <alignment horizontal="center" vertical="center"/>
    </xf>
    <xf numFmtId="0" fontId="97" fillId="0" borderId="0" xfId="128" applyFont="1" applyAlignment="1">
      <alignment horizontal="center" vertical="center"/>
    </xf>
    <xf numFmtId="0" fontId="97" fillId="32" borderId="0" xfId="128" applyFont="1" applyFill="1" applyAlignment="1" applyProtection="1">
      <alignment horizontal="left" vertical="center"/>
      <protection locked="0"/>
    </xf>
    <xf numFmtId="0" fontId="97" fillId="0" borderId="0" xfId="128" applyFont="1" applyAlignment="1">
      <alignment horizontal="left" vertical="center" wrapText="1"/>
    </xf>
    <xf numFmtId="0" fontId="97" fillId="0" borderId="0" xfId="128" applyFont="1" applyAlignment="1">
      <alignment horizontal="left" vertical="center"/>
    </xf>
    <xf numFmtId="0" fontId="97" fillId="45" borderId="0" xfId="128" applyFont="1" applyFill="1" applyAlignment="1" applyProtection="1">
      <alignment horizontal="left" vertical="top" wrapText="1"/>
      <protection locked="0"/>
    </xf>
    <xf numFmtId="0" fontId="97" fillId="0" borderId="0" xfId="128" applyFont="1" applyAlignment="1">
      <alignment horizontal="right" vertical="center"/>
    </xf>
    <xf numFmtId="0" fontId="12" fillId="48" borderId="0" xfId="136" applyFont="1" applyFill="1" applyAlignment="1" applyProtection="1">
      <alignment horizontal="left" vertical="top" wrapText="1"/>
      <protection locked="0"/>
    </xf>
    <xf numFmtId="0" fontId="12" fillId="0" borderId="0" xfId="136" applyFont="1" applyAlignment="1">
      <alignment horizontal="center" vertical="center"/>
    </xf>
    <xf numFmtId="0" fontId="103" fillId="0" borderId="0" xfId="137" applyFont="1" applyAlignment="1">
      <alignment horizontal="center" vertical="center"/>
    </xf>
    <xf numFmtId="182" fontId="12" fillId="49" borderId="0" xfId="136" applyNumberFormat="1" applyFont="1" applyFill="1" applyAlignment="1" applyProtection="1">
      <alignment horizontal="distributed" vertical="center"/>
      <protection locked="0"/>
    </xf>
    <xf numFmtId="0" fontId="12" fillId="48" borderId="0" xfId="136" applyFont="1" applyFill="1" applyAlignment="1" applyProtection="1">
      <alignment horizontal="left" vertical="center"/>
      <protection locked="0"/>
    </xf>
    <xf numFmtId="0" fontId="12" fillId="49" borderId="0" xfId="136" applyFont="1" applyFill="1" applyAlignment="1" applyProtection="1">
      <alignment horizontal="left" vertical="top" wrapText="1"/>
      <protection locked="0"/>
    </xf>
    <xf numFmtId="0" fontId="11" fillId="0" borderId="0" xfId="137" applyFont="1" applyAlignment="1">
      <alignment horizontal="distributed" vertical="center"/>
    </xf>
    <xf numFmtId="49" fontId="12" fillId="49" borderId="0" xfId="136" applyNumberFormat="1" applyFont="1" applyFill="1" applyAlignment="1" applyProtection="1">
      <alignment horizontal="left" vertical="center"/>
      <protection locked="0"/>
    </xf>
    <xf numFmtId="182" fontId="12" fillId="48" borderId="0" xfId="137" applyNumberFormat="1" applyFont="1" applyFill="1" applyAlignment="1" applyProtection="1">
      <alignment horizontal="center" vertical="center"/>
      <protection locked="0"/>
    </xf>
    <xf numFmtId="0" fontId="12" fillId="0" borderId="0" xfId="136" applyFont="1" applyAlignment="1">
      <alignment horizontal="left" vertical="center" shrinkToFit="1"/>
    </xf>
    <xf numFmtId="49" fontId="12" fillId="30" borderId="0" xfId="136" applyNumberFormat="1" applyFont="1" applyFill="1" applyAlignment="1" applyProtection="1">
      <alignment horizontal="center" vertical="center"/>
      <protection locked="0"/>
    </xf>
    <xf numFmtId="0" fontId="12" fillId="48" borderId="0" xfId="136" applyFont="1" applyFill="1" applyAlignment="1" applyProtection="1">
      <alignment horizontal="center" vertical="center"/>
      <protection locked="0"/>
    </xf>
    <xf numFmtId="181" fontId="12" fillId="49" borderId="0" xfId="136" applyNumberFormat="1" applyFont="1" applyFill="1" applyAlignment="1" applyProtection="1">
      <alignment horizontal="right" vertical="center"/>
      <protection locked="0"/>
    </xf>
    <xf numFmtId="177" fontId="12" fillId="48" borderId="0" xfId="136" applyNumberFormat="1" applyFont="1" applyFill="1" applyAlignment="1" applyProtection="1">
      <alignment horizontal="center" vertical="center"/>
      <protection locked="0"/>
    </xf>
    <xf numFmtId="0" fontId="12" fillId="48" borderId="0" xfId="136" applyFont="1" applyFill="1" applyAlignment="1" applyProtection="1">
      <alignment horizontal="right" vertical="center"/>
      <protection locked="0"/>
    </xf>
    <xf numFmtId="49" fontId="12" fillId="49" borderId="0" xfId="136" applyNumberFormat="1" applyFont="1" applyFill="1" applyAlignment="1" applyProtection="1">
      <alignment horizontal="center" vertical="center"/>
      <protection locked="0"/>
    </xf>
    <xf numFmtId="177" fontId="12" fillId="48" borderId="127" xfId="136" applyNumberFormat="1" applyFont="1" applyFill="1" applyBorder="1" applyAlignment="1" applyProtection="1">
      <alignment horizontal="center" vertical="center"/>
      <protection locked="0"/>
    </xf>
    <xf numFmtId="0" fontId="12" fillId="0" borderId="0" xfId="136" applyFont="1" applyAlignment="1">
      <alignment horizontal="left" vertical="center"/>
    </xf>
    <xf numFmtId="0" fontId="12" fillId="45" borderId="0" xfId="136" applyFont="1" applyFill="1" applyAlignment="1" applyProtection="1">
      <alignment horizontal="left" vertical="top" wrapText="1"/>
      <protection locked="0"/>
    </xf>
    <xf numFmtId="0" fontId="12" fillId="0" borderId="0" xfId="136" applyFont="1" applyAlignment="1">
      <alignment horizontal="center" vertical="center" shrinkToFit="1"/>
    </xf>
    <xf numFmtId="177" fontId="12" fillId="49" borderId="0" xfId="136" applyNumberFormat="1" applyFont="1" applyFill="1" applyAlignment="1" applyProtection="1">
      <alignment horizontal="center" vertical="center" shrinkToFit="1"/>
      <protection locked="0"/>
    </xf>
    <xf numFmtId="177" fontId="12" fillId="49" borderId="0" xfId="136" applyNumberFormat="1" applyFont="1" applyFill="1" applyAlignment="1" applyProtection="1">
      <alignment horizontal="center" vertical="center"/>
      <protection locked="0"/>
    </xf>
    <xf numFmtId="181" fontId="12" fillId="49" borderId="0" xfId="136" applyNumberFormat="1" applyFont="1" applyFill="1" applyAlignment="1" applyProtection="1">
      <alignment horizontal="center" vertical="center"/>
      <protection locked="0"/>
    </xf>
    <xf numFmtId="0" fontId="12" fillId="45" borderId="0" xfId="136" applyFont="1" applyFill="1" applyAlignment="1" applyProtection="1">
      <alignment horizontal="left" vertical="center"/>
      <protection locked="0"/>
    </xf>
    <xf numFmtId="0" fontId="14" fillId="0" borderId="0" xfId="149" applyFont="1" applyAlignment="1">
      <alignment horizontal="center" vertical="center"/>
    </xf>
    <xf numFmtId="0" fontId="14" fillId="34" borderId="0" xfId="149" applyFont="1" applyFill="1" applyAlignment="1" applyProtection="1">
      <alignment horizontal="right" vertical="center"/>
      <protection locked="0"/>
    </xf>
    <xf numFmtId="0" fontId="14" fillId="34" borderId="305" xfId="149" applyFont="1" applyFill="1" applyBorder="1" applyAlignment="1" applyProtection="1">
      <alignment horizontal="right" vertical="center"/>
      <protection locked="0"/>
    </xf>
    <xf numFmtId="0" fontId="11" fillId="0" borderId="0" xfId="149" applyFont="1" applyAlignment="1">
      <alignment horizontal="left" vertical="center"/>
    </xf>
    <xf numFmtId="0" fontId="11" fillId="0" borderId="10" xfId="149" applyFont="1" applyBorder="1" applyAlignment="1">
      <alignment horizontal="left" vertical="center"/>
    </xf>
    <xf numFmtId="0" fontId="11" fillId="0" borderId="127" xfId="149" applyFont="1" applyBorder="1" applyAlignment="1">
      <alignment horizontal="left" vertical="center"/>
    </xf>
    <xf numFmtId="0" fontId="11" fillId="0" borderId="13" xfId="149" applyFont="1" applyBorder="1" applyAlignment="1">
      <alignment horizontal="left" vertical="center"/>
    </xf>
    <xf numFmtId="0" fontId="11" fillId="34" borderId="21" xfId="149" applyFont="1" applyFill="1" applyBorder="1" applyAlignment="1" applyProtection="1">
      <alignment horizontal="left" vertical="center" shrinkToFit="1"/>
      <protection locked="0"/>
    </xf>
    <xf numFmtId="0" fontId="11" fillId="34" borderId="49" xfId="149" applyFont="1" applyFill="1" applyBorder="1" applyAlignment="1" applyProtection="1">
      <alignment horizontal="left" vertical="center" shrinkToFit="1"/>
      <protection locked="0"/>
    </xf>
    <xf numFmtId="0" fontId="11" fillId="34" borderId="32" xfId="149" applyFont="1" applyFill="1" applyBorder="1" applyAlignment="1" applyProtection="1">
      <alignment horizontal="left" vertical="center" shrinkToFit="1"/>
      <protection locked="0"/>
    </xf>
    <xf numFmtId="195" fontId="14" fillId="0" borderId="0" xfId="149" applyNumberFormat="1" applyFont="1" applyAlignment="1" applyProtection="1">
      <alignment horizontal="right" vertical="center" shrinkToFit="1"/>
      <protection locked="0"/>
    </xf>
    <xf numFmtId="195" fontId="0" fillId="0" borderId="0" xfId="0" applyNumberFormat="1" applyAlignment="1">
      <alignment horizontal="right" vertical="center" shrinkToFit="1"/>
    </xf>
    <xf numFmtId="195" fontId="0" fillId="0" borderId="306" xfId="0" applyNumberFormat="1" applyBorder="1" applyAlignment="1">
      <alignment horizontal="right" vertical="center" shrinkToFit="1"/>
    </xf>
    <xf numFmtId="196" fontId="14" fillId="34" borderId="0" xfId="149" applyNumberFormat="1" applyFont="1" applyFill="1" applyAlignment="1" applyProtection="1">
      <alignment horizontal="center" vertical="center" shrinkToFit="1"/>
      <protection locked="0"/>
    </xf>
    <xf numFmtId="196" fontId="0" fillId="0" borderId="0" xfId="0" applyNumberFormat="1" applyAlignment="1">
      <alignment horizontal="center" vertical="center" shrinkToFit="1"/>
    </xf>
    <xf numFmtId="196" fontId="0" fillId="0" borderId="306" xfId="0" applyNumberFormat="1" applyBorder="1" applyAlignment="1">
      <alignment horizontal="center" vertical="center" shrinkToFit="1"/>
    </xf>
    <xf numFmtId="197" fontId="14" fillId="34" borderId="0" xfId="149" applyNumberFormat="1" applyFont="1" applyFill="1" applyAlignment="1" applyProtection="1">
      <alignment horizontal="center" vertical="center" shrinkToFit="1"/>
      <protection locked="0"/>
    </xf>
    <xf numFmtId="197" fontId="14" fillId="34" borderId="306" xfId="149" applyNumberFormat="1" applyFont="1" applyFill="1" applyBorder="1" applyAlignment="1" applyProtection="1">
      <alignment horizontal="center" vertical="center" shrinkToFit="1"/>
      <protection locked="0"/>
    </xf>
    <xf numFmtId="198" fontId="14" fillId="34" borderId="0" xfId="149" applyNumberFormat="1" applyFont="1" applyFill="1" applyAlignment="1" applyProtection="1">
      <alignment horizontal="center" vertical="center" shrinkToFit="1"/>
      <protection locked="0"/>
    </xf>
    <xf numFmtId="198" fontId="14" fillId="34" borderId="306" xfId="149" applyNumberFormat="1" applyFont="1" applyFill="1" applyBorder="1" applyAlignment="1" applyProtection="1">
      <alignment horizontal="center" vertical="center" shrinkToFit="1"/>
      <protection locked="0"/>
    </xf>
    <xf numFmtId="0" fontId="11" fillId="0" borderId="21" xfId="149" applyFont="1" applyBorder="1" applyAlignment="1">
      <alignment horizontal="left" vertical="center"/>
    </xf>
    <xf numFmtId="0" fontId="11" fillId="0" borderId="49" xfId="149" applyFont="1" applyBorder="1" applyAlignment="1">
      <alignment horizontal="left" vertical="center"/>
    </xf>
    <xf numFmtId="0" fontId="11" fillId="0" borderId="51" xfId="149" applyFont="1" applyBorder="1" applyAlignment="1">
      <alignment horizontal="left" vertical="center"/>
    </xf>
    <xf numFmtId="0" fontId="11" fillId="0" borderId="22" xfId="149" applyFont="1" applyBorder="1" applyAlignment="1">
      <alignment horizontal="left" vertical="center"/>
    </xf>
    <xf numFmtId="0" fontId="0" fillId="0" borderId="49" xfId="0" applyBorder="1" applyAlignment="1">
      <alignment vertical="center" shrinkToFit="1"/>
    </xf>
    <xf numFmtId="0" fontId="0" fillId="0" borderId="32" xfId="0" applyBorder="1" applyAlignment="1">
      <alignment vertical="center" shrinkToFit="1"/>
    </xf>
    <xf numFmtId="0" fontId="164" fillId="34" borderId="49" xfId="149" applyFill="1" applyBorder="1" applyAlignment="1">
      <alignment horizontal="left" vertical="center" shrinkToFit="1"/>
    </xf>
    <xf numFmtId="0" fontId="164" fillId="34" borderId="32" xfId="149" applyFill="1" applyBorder="1" applyAlignment="1">
      <alignment horizontal="left" vertical="center" shrinkToFit="1"/>
    </xf>
    <xf numFmtId="0" fontId="11" fillId="34" borderId="21" xfId="149" applyFont="1" applyFill="1" applyBorder="1" applyAlignment="1" applyProtection="1">
      <alignment horizontal="left" vertical="center" wrapText="1"/>
      <protection locked="0"/>
    </xf>
    <xf numFmtId="0" fontId="11" fillId="34" borderId="49" xfId="149" applyFont="1" applyFill="1" applyBorder="1" applyAlignment="1" applyProtection="1">
      <alignment horizontal="left" vertical="center" wrapText="1"/>
      <protection locked="0"/>
    </xf>
    <xf numFmtId="0" fontId="164" fillId="0" borderId="49" xfId="149" applyBorder="1" applyAlignment="1">
      <alignment vertical="center" wrapText="1"/>
    </xf>
    <xf numFmtId="0" fontId="164" fillId="0" borderId="32" xfId="149" applyBorder="1" applyAlignment="1">
      <alignment vertical="center" wrapText="1"/>
    </xf>
    <xf numFmtId="0" fontId="11" fillId="0" borderId="32" xfId="149" applyFont="1" applyBorder="1" applyAlignment="1">
      <alignment horizontal="left" vertical="center"/>
    </xf>
    <xf numFmtId="49" fontId="11" fillId="32" borderId="12" xfId="149" applyNumberFormat="1" applyFont="1" applyFill="1" applyBorder="1" applyAlignment="1" applyProtection="1">
      <alignment horizontal="center" vertical="center" wrapText="1"/>
      <protection locked="0"/>
    </xf>
    <xf numFmtId="49" fontId="11" fillId="32" borderId="51" xfId="149" applyNumberFormat="1" applyFont="1" applyFill="1" applyBorder="1" applyAlignment="1" applyProtection="1">
      <alignment horizontal="center" vertical="center" wrapText="1"/>
      <protection locked="0"/>
    </xf>
    <xf numFmtId="49" fontId="11" fillId="32" borderId="22" xfId="149" applyNumberFormat="1" applyFont="1" applyFill="1" applyBorder="1" applyAlignment="1" applyProtection="1">
      <alignment horizontal="center" vertical="center" wrapText="1"/>
      <protection locked="0"/>
    </xf>
    <xf numFmtId="0" fontId="0" fillId="0" borderId="49" xfId="0" applyBorder="1" applyAlignment="1">
      <alignment vertical="center" wrapText="1"/>
    </xf>
    <xf numFmtId="0" fontId="0" fillId="0" borderId="32" xfId="0" applyBorder="1" applyAlignment="1">
      <alignment vertical="center" wrapText="1"/>
    </xf>
    <xf numFmtId="49" fontId="11" fillId="32" borderId="21" xfId="149" applyNumberFormat="1" applyFont="1" applyFill="1" applyBorder="1" applyAlignment="1">
      <alignment horizontal="center" vertical="center"/>
    </xf>
    <xf numFmtId="49" fontId="11" fillId="32" borderId="49" xfId="149" applyNumberFormat="1" applyFont="1" applyFill="1" applyBorder="1" applyAlignment="1">
      <alignment horizontal="center" vertical="center"/>
    </xf>
    <xf numFmtId="49" fontId="11" fillId="32" borderId="32" xfId="149" applyNumberFormat="1" applyFont="1" applyFill="1" applyBorder="1" applyAlignment="1">
      <alignment horizontal="center" vertical="center"/>
    </xf>
    <xf numFmtId="0" fontId="11" fillId="0" borderId="11" xfId="149" applyFont="1" applyBorder="1" applyAlignment="1">
      <alignment horizontal="left" vertical="center"/>
    </xf>
    <xf numFmtId="0" fontId="11" fillId="0" borderId="21" xfId="149" applyFont="1" applyBorder="1" applyAlignment="1">
      <alignment horizontal="center" vertical="center"/>
    </xf>
    <xf numFmtId="0" fontId="11" fillId="0" borderId="49" xfId="149" applyFont="1" applyBorder="1" applyAlignment="1">
      <alignment horizontal="center" vertical="center"/>
    </xf>
    <xf numFmtId="0" fontId="11" fillId="34" borderId="49" xfId="149" applyFont="1" applyFill="1" applyBorder="1" applyAlignment="1">
      <alignment horizontal="center" vertical="center"/>
    </xf>
    <xf numFmtId="49" fontId="11" fillId="32" borderId="21" xfId="149" applyNumberFormat="1" applyFont="1" applyFill="1" applyBorder="1" applyAlignment="1" applyProtection="1">
      <alignment horizontal="left" vertical="center" shrinkToFit="1"/>
      <protection locked="0"/>
    </xf>
    <xf numFmtId="49" fontId="11" fillId="32" borderId="49" xfId="149" applyNumberFormat="1" applyFont="1" applyFill="1" applyBorder="1" applyAlignment="1" applyProtection="1">
      <alignment horizontal="left" vertical="center" shrinkToFit="1"/>
      <protection locked="0"/>
    </xf>
    <xf numFmtId="49" fontId="11" fillId="32" borderId="32" xfId="149" applyNumberFormat="1" applyFont="1" applyFill="1" applyBorder="1" applyAlignment="1" applyProtection="1">
      <alignment horizontal="left" vertical="center" shrinkToFit="1"/>
      <protection locked="0"/>
    </xf>
    <xf numFmtId="0" fontId="11" fillId="0" borderId="32" xfId="149" applyFont="1" applyBorder="1" applyAlignment="1">
      <alignment horizontal="center" vertical="center"/>
    </xf>
    <xf numFmtId="0" fontId="11" fillId="0" borderId="21" xfId="149" applyFont="1" applyBorder="1" applyAlignment="1">
      <alignment horizontal="left" vertical="center" shrinkToFit="1"/>
    </xf>
    <xf numFmtId="0" fontId="11" fillId="0" borderId="49" xfId="149" applyFont="1" applyBorder="1" applyAlignment="1">
      <alignment horizontal="left" vertical="center" shrinkToFit="1"/>
    </xf>
    <xf numFmtId="0" fontId="11" fillId="0" borderId="32" xfId="149" applyFont="1" applyBorder="1" applyAlignment="1">
      <alignment horizontal="left" vertical="center" shrinkToFit="1"/>
    </xf>
    <xf numFmtId="195" fontId="11" fillId="0" borderId="21" xfId="149" applyNumberFormat="1" applyFont="1" applyBorder="1" applyAlignment="1">
      <alignment horizontal="right" vertical="center"/>
    </xf>
    <xf numFmtId="195" fontId="0" fillId="0" borderId="49" xfId="0" applyNumberFormat="1" applyBorder="1" applyAlignment="1">
      <alignment horizontal="right" vertical="center"/>
    </xf>
    <xf numFmtId="196" fontId="11" fillId="34" borderId="49" xfId="149" applyNumberFormat="1" applyFont="1" applyFill="1" applyBorder="1" applyAlignment="1" applyProtection="1">
      <alignment horizontal="center" vertical="center" shrinkToFit="1"/>
      <protection locked="0"/>
    </xf>
    <xf numFmtId="196" fontId="0" fillId="34" borderId="49" xfId="0" applyNumberFormat="1" applyFill="1" applyBorder="1" applyAlignment="1">
      <alignment horizontal="center" vertical="center" shrinkToFit="1"/>
    </xf>
    <xf numFmtId="197" fontId="11" fillId="34" borderId="49" xfId="149" applyNumberFormat="1" applyFont="1" applyFill="1" applyBorder="1" applyAlignment="1" applyProtection="1">
      <alignment horizontal="center" vertical="center" shrinkToFit="1"/>
      <protection locked="0"/>
    </xf>
    <xf numFmtId="198" fontId="11" fillId="34" borderId="49" xfId="149" applyNumberFormat="1" applyFont="1" applyFill="1" applyBorder="1" applyAlignment="1" applyProtection="1">
      <alignment horizontal="center" vertical="center" shrinkToFit="1"/>
      <protection locked="0"/>
    </xf>
    <xf numFmtId="49" fontId="11" fillId="32" borderId="21" xfId="149" applyNumberFormat="1" applyFont="1" applyFill="1" applyBorder="1" applyAlignment="1" applyProtection="1">
      <alignment horizontal="center" vertical="center" shrinkToFit="1"/>
      <protection locked="0"/>
    </xf>
    <xf numFmtId="49" fontId="11" fillId="32" borderId="49" xfId="149" applyNumberFormat="1" applyFont="1" applyFill="1" applyBorder="1" applyAlignment="1" applyProtection="1">
      <alignment horizontal="center" vertical="center" shrinkToFit="1"/>
      <protection locked="0"/>
    </xf>
    <xf numFmtId="49" fontId="11" fillId="32" borderId="32" xfId="149" applyNumberFormat="1" applyFont="1" applyFill="1" applyBorder="1" applyAlignment="1" applyProtection="1">
      <alignment horizontal="center" vertical="center" shrinkToFit="1"/>
      <protection locked="0"/>
    </xf>
    <xf numFmtId="49" fontId="11" fillId="32" borderId="49" xfId="149" applyNumberFormat="1" applyFont="1" applyFill="1" applyBorder="1" applyAlignment="1" applyProtection="1">
      <alignment horizontal="center" vertical="center" wrapText="1"/>
      <protection locked="0"/>
    </xf>
    <xf numFmtId="49" fontId="11" fillId="32" borderId="32" xfId="149" applyNumberFormat="1" applyFont="1" applyFill="1" applyBorder="1" applyAlignment="1" applyProtection="1">
      <alignment horizontal="center" vertical="center" wrapText="1"/>
      <protection locked="0"/>
    </xf>
    <xf numFmtId="0" fontId="11" fillId="0" borderId="0" xfId="149" applyFont="1" applyAlignment="1" applyProtection="1">
      <alignment horizontal="center" vertical="center" wrapText="1"/>
      <protection locked="0"/>
    </xf>
    <xf numFmtId="0" fontId="11" fillId="0" borderId="0" xfId="143" applyFont="1" applyAlignment="1">
      <alignment horizontal="center" vertical="center"/>
    </xf>
    <xf numFmtId="49" fontId="11" fillId="32" borderId="21" xfId="149" applyNumberFormat="1" applyFont="1" applyFill="1" applyBorder="1" applyAlignment="1">
      <alignment horizontal="left" vertical="center"/>
    </xf>
    <xf numFmtId="49" fontId="11" fillId="32" borderId="49" xfId="149" applyNumberFormat="1" applyFont="1" applyFill="1" applyBorder="1" applyAlignment="1">
      <alignment horizontal="left" vertical="center"/>
    </xf>
    <xf numFmtId="49" fontId="11" fillId="32" borderId="32" xfId="149" applyNumberFormat="1" applyFont="1" applyFill="1" applyBorder="1" applyAlignment="1">
      <alignment horizontal="left" vertical="center"/>
    </xf>
    <xf numFmtId="0" fontId="11" fillId="0" borderId="11" xfId="143" applyFont="1" applyBorder="1" applyAlignment="1">
      <alignment horizontal="left" vertical="center"/>
    </xf>
    <xf numFmtId="0" fontId="11" fillId="0" borderId="0" xfId="143" applyFont="1" applyAlignment="1">
      <alignment horizontal="left" vertical="center"/>
    </xf>
    <xf numFmtId="0" fontId="11" fillId="0" borderId="21" xfId="143" applyFont="1" applyBorder="1" applyAlignment="1">
      <alignment horizontal="left" vertical="center"/>
    </xf>
    <xf numFmtId="0" fontId="11" fillId="0" borderId="49" xfId="143" applyFont="1" applyBorder="1" applyAlignment="1">
      <alignment horizontal="left" vertical="center"/>
    </xf>
    <xf numFmtId="199" fontId="11" fillId="34" borderId="49" xfId="143" applyNumberFormat="1" applyFont="1" applyFill="1" applyBorder="1" applyAlignment="1" applyProtection="1">
      <alignment horizontal="center" vertical="center" shrinkToFit="1"/>
      <protection locked="0"/>
    </xf>
    <xf numFmtId="197" fontId="11" fillId="34" borderId="49" xfId="143" applyNumberFormat="1" applyFont="1" applyFill="1" applyBorder="1" applyAlignment="1" applyProtection="1">
      <alignment horizontal="center" vertical="center" shrinkToFit="1"/>
      <protection locked="0"/>
    </xf>
    <xf numFmtId="198" fontId="11" fillId="34" borderId="49" xfId="143" applyNumberFormat="1" applyFont="1" applyFill="1" applyBorder="1" applyAlignment="1" applyProtection="1">
      <alignment horizontal="center" vertical="center" shrinkToFit="1"/>
      <protection locked="0"/>
    </xf>
    <xf numFmtId="0" fontId="11" fillId="0" borderId="21" xfId="143" applyFont="1" applyBorder="1" applyAlignment="1">
      <alignment horizontal="left" vertical="center" shrinkToFit="1"/>
    </xf>
    <xf numFmtId="0" fontId="11" fillId="0" borderId="49" xfId="143" applyFont="1" applyBorder="1" applyAlignment="1">
      <alignment horizontal="left" vertical="center" shrinkToFit="1"/>
    </xf>
    <xf numFmtId="0" fontId="11" fillId="0" borderId="10" xfId="143" applyFont="1" applyBorder="1" applyAlignment="1">
      <alignment horizontal="left" vertical="center"/>
    </xf>
    <xf numFmtId="0" fontId="11" fillId="0" borderId="127" xfId="143" applyFont="1" applyBorder="1" applyAlignment="1">
      <alignment horizontal="left" vertical="center"/>
    </xf>
    <xf numFmtId="0" fontId="11" fillId="0" borderId="12" xfId="143" applyFont="1" applyBorder="1" applyAlignment="1">
      <alignment horizontal="left" vertical="center"/>
    </xf>
    <xf numFmtId="0" fontId="11" fillId="0" borderId="51" xfId="143" applyFont="1" applyBorder="1" applyAlignment="1">
      <alignment horizontal="left" vertical="center"/>
    </xf>
    <xf numFmtId="0" fontId="11" fillId="0" borderId="15" xfId="143" applyFont="1" applyBorder="1" applyAlignment="1">
      <alignment horizontal="left" vertical="center"/>
    </xf>
    <xf numFmtId="0" fontId="11" fillId="54" borderId="21" xfId="143" applyFont="1" applyFill="1" applyBorder="1" applyAlignment="1">
      <alignment horizontal="left" vertical="center"/>
    </xf>
    <xf numFmtId="0" fontId="11" fillId="54" borderId="49" xfId="143" applyFont="1" applyFill="1" applyBorder="1" applyAlignment="1">
      <alignment horizontal="left" vertical="center"/>
    </xf>
    <xf numFmtId="0" fontId="11" fillId="54" borderId="32" xfId="143" applyFont="1" applyFill="1" applyBorder="1" applyAlignment="1">
      <alignment horizontal="left" vertical="center"/>
    </xf>
    <xf numFmtId="0" fontId="11" fillId="0" borderId="21" xfId="143" applyFont="1" applyBorder="1" applyAlignment="1">
      <alignment horizontal="left" vertical="center" wrapText="1"/>
    </xf>
    <xf numFmtId="0" fontId="11" fillId="0" borderId="49" xfId="143" applyFont="1" applyBorder="1" applyAlignment="1">
      <alignment horizontal="left" vertical="center" wrapText="1"/>
    </xf>
    <xf numFmtId="0" fontId="11" fillId="32" borderId="21" xfId="143" applyFont="1" applyFill="1" applyBorder="1" applyAlignment="1">
      <alignment horizontal="center" vertical="center" wrapText="1"/>
    </xf>
    <xf numFmtId="0" fontId="11" fillId="32" borderId="49" xfId="143" applyFont="1" applyFill="1" applyBorder="1" applyAlignment="1">
      <alignment horizontal="center" vertical="center" wrapText="1"/>
    </xf>
    <xf numFmtId="0" fontId="11" fillId="32" borderId="186" xfId="143" applyFont="1" applyFill="1" applyBorder="1" applyAlignment="1">
      <alignment horizontal="center" vertical="center" wrapText="1"/>
    </xf>
    <xf numFmtId="0" fontId="11" fillId="0" borderId="14" xfId="143" applyFont="1" applyBorder="1" applyAlignment="1">
      <alignment horizontal="left" vertical="center"/>
    </xf>
    <xf numFmtId="0" fontId="11" fillId="0" borderId="22" xfId="143" applyFont="1" applyBorder="1" applyAlignment="1">
      <alignment horizontal="left" vertical="center"/>
    </xf>
    <xf numFmtId="0" fontId="11" fillId="0" borderId="10" xfId="143" applyFont="1" applyBorder="1" applyAlignment="1">
      <alignment horizontal="left" vertical="center" wrapText="1"/>
    </xf>
    <xf numFmtId="0" fontId="11" fillId="0" borderId="127" xfId="143" applyFont="1" applyBorder="1" applyAlignment="1">
      <alignment horizontal="left" vertical="center" wrapText="1"/>
    </xf>
    <xf numFmtId="0" fontId="11" fillId="0" borderId="14" xfId="143" applyFont="1" applyBorder="1" applyAlignment="1">
      <alignment horizontal="left" vertical="center" wrapText="1"/>
    </xf>
    <xf numFmtId="0" fontId="11" fillId="0" borderId="12" xfId="143" applyFont="1" applyBorder="1" applyAlignment="1">
      <alignment horizontal="left" vertical="center" wrapText="1"/>
    </xf>
    <xf numFmtId="0" fontId="11" fillId="0" borderId="51" xfId="143" applyFont="1" applyBorder="1" applyAlignment="1">
      <alignment horizontal="left" vertical="center" wrapText="1"/>
    </xf>
    <xf numFmtId="0" fontId="11" fillId="0" borderId="22" xfId="143" applyFont="1" applyBorder="1" applyAlignment="1">
      <alignment horizontal="left" vertical="center" wrapText="1"/>
    </xf>
    <xf numFmtId="0" fontId="11" fillId="0" borderId="32" xfId="143" applyFont="1" applyBorder="1" applyAlignment="1">
      <alignment horizontal="left" vertical="center"/>
    </xf>
    <xf numFmtId="0" fontId="11" fillId="54" borderId="21" xfId="143" applyFont="1" applyFill="1" applyBorder="1" applyAlignment="1">
      <alignment horizontal="center" vertical="center" wrapText="1"/>
    </xf>
    <xf numFmtId="0" fontId="11" fillId="54" borderId="49" xfId="143" applyFont="1" applyFill="1" applyBorder="1" applyAlignment="1">
      <alignment horizontal="center" vertical="center" wrapText="1"/>
    </xf>
    <xf numFmtId="0" fontId="11" fillId="54" borderId="186" xfId="143" applyFont="1" applyFill="1" applyBorder="1" applyAlignment="1">
      <alignment horizontal="center" vertical="center" wrapText="1"/>
    </xf>
    <xf numFmtId="0" fontId="11" fillId="54" borderId="187" xfId="143" applyFont="1" applyFill="1" applyBorder="1" applyAlignment="1">
      <alignment horizontal="center" vertical="center" wrapText="1"/>
    </xf>
    <xf numFmtId="0" fontId="11" fillId="54" borderId="32" xfId="143" applyFont="1" applyFill="1" applyBorder="1" applyAlignment="1">
      <alignment horizontal="center" vertical="center" wrapText="1"/>
    </xf>
    <xf numFmtId="0" fontId="11" fillId="0" borderId="21" xfId="143" applyFont="1" applyBorder="1" applyAlignment="1">
      <alignment horizontal="center" vertical="center" wrapText="1"/>
    </xf>
    <xf numFmtId="0" fontId="11" fillId="0" borderId="49" xfId="143" applyFont="1" applyBorder="1" applyAlignment="1">
      <alignment horizontal="center" vertical="center" wrapText="1"/>
    </xf>
    <xf numFmtId="0" fontId="11" fillId="0" borderId="186" xfId="143" applyFont="1" applyBorder="1" applyAlignment="1">
      <alignment horizontal="center" vertical="center" wrapText="1"/>
    </xf>
    <xf numFmtId="0" fontId="11" fillId="0" borderId="187" xfId="143" applyFont="1" applyBorder="1" applyAlignment="1">
      <alignment horizontal="center" vertical="center" wrapText="1"/>
    </xf>
    <xf numFmtId="0" fontId="11" fillId="0" borderId="32" xfId="143" applyFont="1" applyBorder="1" applyAlignment="1">
      <alignment horizontal="center" vertical="center" wrapText="1"/>
    </xf>
    <xf numFmtId="0" fontId="11" fillId="32" borderId="187" xfId="143" applyFont="1" applyFill="1" applyBorder="1" applyAlignment="1">
      <alignment horizontal="center" vertical="center" wrapText="1"/>
    </xf>
    <xf numFmtId="0" fontId="11" fillId="32" borderId="32" xfId="143" applyFont="1" applyFill="1" applyBorder="1" applyAlignment="1">
      <alignment horizontal="center" vertical="center" wrapText="1"/>
    </xf>
    <xf numFmtId="0" fontId="11" fillId="0" borderId="10" xfId="143" applyFont="1" applyBorder="1" applyAlignment="1">
      <alignment horizontal="left" vertical="center" wrapText="1" shrinkToFit="1"/>
    </xf>
    <xf numFmtId="0" fontId="11" fillId="0" borderId="127" xfId="143" applyFont="1" applyBorder="1" applyAlignment="1">
      <alignment horizontal="left" vertical="center" shrinkToFit="1"/>
    </xf>
    <xf numFmtId="0" fontId="11" fillId="0" borderId="11" xfId="143" applyFont="1" applyBorder="1" applyAlignment="1">
      <alignment horizontal="left" vertical="center" shrinkToFit="1"/>
    </xf>
    <xf numFmtId="0" fontId="11" fillId="0" borderId="0" xfId="143" applyFont="1" applyAlignment="1">
      <alignment horizontal="left" vertical="center" shrinkToFit="1"/>
    </xf>
    <xf numFmtId="0" fontId="11" fillId="54" borderId="10" xfId="143" applyFont="1" applyFill="1" applyBorder="1" applyAlignment="1">
      <alignment horizontal="center" vertical="center"/>
    </xf>
    <xf numFmtId="0" fontId="11" fillId="54" borderId="127" xfId="143" applyFont="1" applyFill="1" applyBorder="1" applyAlignment="1">
      <alignment horizontal="center" vertical="center"/>
    </xf>
    <xf numFmtId="0" fontId="11" fillId="54" borderId="188" xfId="143" applyFont="1" applyFill="1" applyBorder="1" applyAlignment="1">
      <alignment horizontal="center" vertical="center"/>
    </xf>
    <xf numFmtId="0" fontId="11" fillId="54" borderId="12" xfId="143" applyFont="1" applyFill="1" applyBorder="1" applyAlignment="1">
      <alignment horizontal="center" vertical="center"/>
    </xf>
    <xf numFmtId="0" fontId="11" fillId="54" borderId="51" xfId="143" applyFont="1" applyFill="1" applyBorder="1" applyAlignment="1">
      <alignment horizontal="center" vertical="center"/>
    </xf>
    <xf numFmtId="0" fontId="11" fillId="54" borderId="190" xfId="143" applyFont="1" applyFill="1" applyBorder="1" applyAlignment="1">
      <alignment horizontal="center" vertical="center"/>
    </xf>
    <xf numFmtId="0" fontId="11" fillId="54" borderId="189" xfId="143" applyFont="1" applyFill="1" applyBorder="1" applyAlignment="1">
      <alignment horizontal="center" vertical="center"/>
    </xf>
    <xf numFmtId="0" fontId="11" fillId="54" borderId="191" xfId="143" applyFont="1" applyFill="1" applyBorder="1" applyAlignment="1">
      <alignment horizontal="center" vertical="center"/>
    </xf>
    <xf numFmtId="0" fontId="11" fillId="54" borderId="14" xfId="143" applyFont="1" applyFill="1" applyBorder="1" applyAlignment="1">
      <alignment horizontal="center" vertical="center"/>
    </xf>
    <xf numFmtId="0" fontId="11" fillId="54" borderId="22" xfId="143" applyFont="1" applyFill="1" applyBorder="1" applyAlignment="1">
      <alignment horizontal="center" vertical="center"/>
    </xf>
    <xf numFmtId="181" fontId="11" fillId="32" borderId="49" xfId="143" applyNumberFormat="1" applyFont="1" applyFill="1" applyBorder="1" applyAlignment="1" applyProtection="1">
      <alignment horizontal="center" vertical="center" shrinkToFit="1"/>
      <protection locked="0"/>
    </xf>
    <xf numFmtId="0" fontId="11" fillId="0" borderId="49" xfId="143" applyFont="1" applyBorder="1" applyAlignment="1">
      <alignment horizontal="center" vertical="center"/>
    </xf>
    <xf numFmtId="181" fontId="11" fillId="0" borderId="0" xfId="143" applyNumberFormat="1" applyFont="1" applyAlignment="1" applyProtection="1">
      <alignment horizontal="center" vertical="center" shrinkToFit="1"/>
      <protection locked="0"/>
    </xf>
    <xf numFmtId="193" fontId="11" fillId="34" borderId="51" xfId="143" applyNumberFormat="1" applyFont="1" applyFill="1" applyBorder="1" applyAlignment="1" applyProtection="1">
      <alignment horizontal="center" vertical="center" shrinkToFit="1"/>
      <protection locked="0"/>
    </xf>
    <xf numFmtId="0" fontId="11" fillId="0" borderId="51" xfId="143" applyFont="1" applyBorder="1" applyAlignment="1">
      <alignment horizontal="center" vertical="center"/>
    </xf>
    <xf numFmtId="193" fontId="164" fillId="34" borderId="0" xfId="143" applyNumberFormat="1" applyFill="1" applyAlignment="1">
      <alignment horizontal="center" vertical="center"/>
    </xf>
    <xf numFmtId="0" fontId="11" fillId="0" borderId="11" xfId="143" applyFont="1" applyBorder="1" applyAlignment="1">
      <alignment horizontal="left" vertical="center" wrapText="1"/>
    </xf>
    <xf numFmtId="0" fontId="11" fillId="0" borderId="0" xfId="143" applyFont="1" applyAlignment="1">
      <alignment horizontal="left" vertical="center" wrapText="1"/>
    </xf>
    <xf numFmtId="0" fontId="11" fillId="0" borderId="15" xfId="143" applyFont="1" applyBorder="1" applyAlignment="1">
      <alignment horizontal="left" vertical="center" wrapText="1"/>
    </xf>
    <xf numFmtId="183" fontId="11" fillId="0" borderId="21" xfId="143" applyNumberFormat="1" applyFont="1" applyBorder="1" applyAlignment="1" applyProtection="1">
      <alignment horizontal="left" vertical="center" shrinkToFit="1"/>
      <protection locked="0"/>
    </xf>
    <xf numFmtId="183" fontId="11" fillId="0" borderId="49" xfId="143" applyNumberFormat="1" applyFont="1" applyBorder="1" applyAlignment="1" applyProtection="1">
      <alignment horizontal="left" vertical="center" shrinkToFit="1"/>
      <protection locked="0"/>
    </xf>
    <xf numFmtId="183" fontId="11" fillId="0" borderId="32" xfId="143" applyNumberFormat="1" applyFont="1" applyBorder="1" applyAlignment="1" applyProtection="1">
      <alignment horizontal="left" vertical="center" shrinkToFit="1"/>
      <protection locked="0"/>
    </xf>
    <xf numFmtId="183" fontId="11" fillId="54" borderId="49" xfId="143" applyNumberFormat="1" applyFont="1" applyFill="1" applyBorder="1" applyAlignment="1" applyProtection="1">
      <alignment horizontal="center" vertical="center" shrinkToFit="1"/>
      <protection locked="0"/>
    </xf>
    <xf numFmtId="183" fontId="11" fillId="54" borderId="186" xfId="143" applyNumberFormat="1" applyFont="1" applyFill="1" applyBorder="1" applyAlignment="1" applyProtection="1">
      <alignment horizontal="center" vertical="center" shrinkToFit="1"/>
      <protection locked="0"/>
    </xf>
    <xf numFmtId="183" fontId="11" fillId="54" borderId="21" xfId="143" applyNumberFormat="1" applyFont="1" applyFill="1" applyBorder="1" applyAlignment="1" applyProtection="1">
      <alignment horizontal="center" vertical="center" shrinkToFit="1"/>
      <protection locked="0"/>
    </xf>
    <xf numFmtId="183" fontId="11" fillId="54" borderId="32" xfId="143" applyNumberFormat="1" applyFont="1" applyFill="1" applyBorder="1" applyAlignment="1" applyProtection="1">
      <alignment horizontal="center" vertical="center" shrinkToFit="1"/>
      <protection locked="0"/>
    </xf>
    <xf numFmtId="193" fontId="11" fillId="32" borderId="49" xfId="143" applyNumberFormat="1" applyFont="1" applyFill="1" applyBorder="1" applyAlignment="1" applyProtection="1">
      <alignment horizontal="center" vertical="center" shrinkToFit="1"/>
      <protection locked="0"/>
    </xf>
    <xf numFmtId="193" fontId="11" fillId="32" borderId="21" xfId="143" applyNumberFormat="1" applyFont="1" applyFill="1" applyBorder="1" applyAlignment="1">
      <alignment horizontal="center" vertical="center"/>
    </xf>
    <xf numFmtId="193" fontId="11" fillId="32" borderId="49" xfId="143" applyNumberFormat="1" applyFont="1" applyFill="1" applyBorder="1" applyAlignment="1">
      <alignment horizontal="center" vertical="center"/>
    </xf>
    <xf numFmtId="181" fontId="11" fillId="34" borderId="51" xfId="143" applyNumberFormat="1" applyFont="1" applyFill="1" applyBorder="1" applyAlignment="1" applyProtection="1">
      <alignment horizontal="center" vertical="center" shrinkToFit="1"/>
      <protection locked="0"/>
    </xf>
    <xf numFmtId="181" fontId="11" fillId="0" borderId="51" xfId="143" applyNumberFormat="1" applyFont="1" applyBorder="1" applyAlignment="1" applyProtection="1">
      <alignment horizontal="center" vertical="center" shrinkToFit="1"/>
      <protection locked="0"/>
    </xf>
    <xf numFmtId="0" fontId="11" fillId="0" borderId="10" xfId="143" applyFont="1" applyBorder="1" applyAlignment="1">
      <alignment horizontal="left" vertical="center" shrinkToFit="1"/>
    </xf>
    <xf numFmtId="0" fontId="11" fillId="0" borderId="12" xfId="143" applyFont="1" applyBorder="1" applyAlignment="1">
      <alignment horizontal="left" vertical="center" shrinkToFit="1"/>
    </xf>
    <xf numFmtId="0" fontId="11" fillId="0" borderId="51" xfId="143" applyFont="1" applyBorder="1" applyAlignment="1">
      <alignment horizontal="left" vertical="center" shrinkToFit="1"/>
    </xf>
    <xf numFmtId="0" fontId="11" fillId="0" borderId="11" xfId="143" applyFont="1" applyBorder="1" applyAlignment="1">
      <alignment horizontal="center" vertical="center"/>
    </xf>
    <xf numFmtId="193" fontId="11" fillId="34" borderId="21" xfId="143" applyNumberFormat="1" applyFont="1" applyFill="1" applyBorder="1" applyAlignment="1" applyProtection="1">
      <alignment horizontal="center" vertical="center" shrinkToFit="1"/>
      <protection locked="0"/>
    </xf>
    <xf numFmtId="193" fontId="11" fillId="34" borderId="49" xfId="143" applyNumberFormat="1" applyFont="1" applyFill="1" applyBorder="1" applyAlignment="1" applyProtection="1">
      <alignment horizontal="center" vertical="center" shrinkToFit="1"/>
      <protection locked="0"/>
    </xf>
    <xf numFmtId="194" fontId="11" fillId="32" borderId="21" xfId="143" applyNumberFormat="1" applyFont="1" applyFill="1" applyBorder="1" applyAlignment="1" applyProtection="1">
      <alignment horizontal="center" vertical="center"/>
      <protection locked="0"/>
    </xf>
    <xf numFmtId="194" fontId="11" fillId="32" borderId="49" xfId="143" applyNumberFormat="1" applyFont="1" applyFill="1" applyBorder="1" applyAlignment="1" applyProtection="1">
      <alignment horizontal="center" vertical="center"/>
      <protection locked="0"/>
    </xf>
    <xf numFmtId="194" fontId="11" fillId="32" borderId="32" xfId="143" applyNumberFormat="1" applyFont="1" applyFill="1" applyBorder="1" applyAlignment="1" applyProtection="1">
      <alignment horizontal="center" vertical="center"/>
      <protection locked="0"/>
    </xf>
    <xf numFmtId="181" fontId="11" fillId="0" borderId="127" xfId="143" applyNumberFormat="1" applyFont="1" applyBorder="1" applyAlignment="1" applyProtection="1">
      <alignment horizontal="center" vertical="center" shrinkToFit="1"/>
      <protection locked="0"/>
    </xf>
    <xf numFmtId="0" fontId="11" fillId="0" borderId="14" xfId="143" applyFont="1" applyBorder="1" applyAlignment="1">
      <alignment horizontal="left" vertical="center" shrinkToFit="1"/>
    </xf>
    <xf numFmtId="0" fontId="11" fillId="0" borderId="22" xfId="143" applyFont="1" applyBorder="1" applyAlignment="1">
      <alignment horizontal="left" vertical="center" shrinkToFit="1"/>
    </xf>
    <xf numFmtId="0" fontId="11" fillId="0" borderId="32" xfId="143" applyFont="1" applyBorder="1" applyAlignment="1">
      <alignment horizontal="left" vertical="center" shrinkToFit="1"/>
    </xf>
    <xf numFmtId="0" fontId="11" fillId="0" borderId="186" xfId="143" applyFont="1" applyBorder="1" applyAlignment="1">
      <alignment horizontal="left" vertical="center"/>
    </xf>
    <xf numFmtId="0" fontId="11" fillId="32" borderId="21" xfId="143" applyFont="1" applyFill="1" applyBorder="1" applyAlignment="1">
      <alignment horizontal="center" vertical="center"/>
    </xf>
    <xf numFmtId="0" fontId="11" fillId="32" borderId="49" xfId="143" applyFont="1" applyFill="1" applyBorder="1" applyAlignment="1">
      <alignment horizontal="center" vertical="center"/>
    </xf>
    <xf numFmtId="0" fontId="11" fillId="32" borderId="187" xfId="143" applyFont="1" applyFill="1" applyBorder="1" applyAlignment="1">
      <alignment horizontal="center" vertical="center"/>
    </xf>
    <xf numFmtId="0" fontId="11" fillId="0" borderId="13" xfId="143" applyFont="1" applyBorder="1" applyAlignment="1">
      <alignment horizontal="left" vertical="center" wrapText="1"/>
    </xf>
    <xf numFmtId="193" fontId="11" fillId="32" borderId="21" xfId="148" applyNumberFormat="1" applyFont="1" applyFill="1" applyBorder="1" applyAlignment="1" applyProtection="1">
      <alignment horizontal="center" vertical="center"/>
    </xf>
    <xf numFmtId="193" fontId="11" fillId="32" borderId="49" xfId="148" applyNumberFormat="1" applyFont="1" applyFill="1" applyBorder="1" applyAlignment="1" applyProtection="1">
      <alignment horizontal="center" vertical="center"/>
    </xf>
    <xf numFmtId="193" fontId="11" fillId="32" borderId="187" xfId="148" applyNumberFormat="1" applyFont="1" applyFill="1" applyBorder="1" applyAlignment="1" applyProtection="1">
      <alignment horizontal="center" vertical="center"/>
    </xf>
    <xf numFmtId="0" fontId="11" fillId="0" borderId="127" xfId="143" applyFont="1" applyBorder="1" applyAlignment="1">
      <alignment horizontal="center" vertical="center"/>
    </xf>
    <xf numFmtId="194" fontId="11" fillId="32" borderId="187" xfId="143" applyNumberFormat="1" applyFont="1" applyFill="1" applyBorder="1" applyAlignment="1" applyProtection="1">
      <alignment horizontal="center" vertical="center"/>
      <protection locked="0"/>
    </xf>
    <xf numFmtId="0" fontId="11" fillId="0" borderId="32" xfId="143" applyFont="1" applyBorder="1" applyAlignment="1">
      <alignment horizontal="left" vertical="center" wrapText="1"/>
    </xf>
    <xf numFmtId="181" fontId="11" fillId="32" borderId="21" xfId="143" applyNumberFormat="1" applyFont="1" applyFill="1" applyBorder="1" applyAlignment="1" applyProtection="1">
      <alignment horizontal="center" vertical="center" shrinkToFit="1"/>
      <protection locked="0"/>
    </xf>
    <xf numFmtId="0" fontId="11" fillId="54" borderId="21" xfId="143" applyFont="1" applyFill="1" applyBorder="1" applyAlignment="1">
      <alignment horizontal="center" vertical="center"/>
    </xf>
    <xf numFmtId="0" fontId="11" fillId="54" borderId="49" xfId="143" applyFont="1" applyFill="1" applyBorder="1" applyAlignment="1">
      <alignment horizontal="center" vertical="center"/>
    </xf>
    <xf numFmtId="0" fontId="11" fillId="0" borderId="0" xfId="143" applyFont="1" applyAlignment="1">
      <alignment horizontal="left" vertical="top" wrapText="1"/>
    </xf>
    <xf numFmtId="0" fontId="11" fillId="0" borderId="21" xfId="143" applyFont="1" applyBorder="1" applyAlignment="1">
      <alignment horizontal="center" vertical="center"/>
    </xf>
    <xf numFmtId="193" fontId="11" fillId="32" borderId="21" xfId="143" applyNumberFormat="1" applyFont="1" applyFill="1" applyBorder="1" applyAlignment="1" applyProtection="1">
      <alignment horizontal="center" vertical="center" shrinkToFit="1"/>
      <protection locked="0"/>
    </xf>
    <xf numFmtId="0" fontId="11" fillId="0" borderId="13" xfId="143" applyFont="1" applyBorder="1" applyAlignment="1">
      <alignment horizontal="left" vertical="center"/>
    </xf>
    <xf numFmtId="0" fontId="11" fillId="0" borderId="10" xfId="143" applyFont="1" applyBorder="1" applyAlignment="1">
      <alignment horizontal="center" vertical="center" wrapText="1"/>
    </xf>
    <xf numFmtId="0" fontId="11" fillId="0" borderId="127" xfId="143" applyFont="1" applyBorder="1" applyAlignment="1">
      <alignment horizontal="center" vertical="center" wrapText="1"/>
    </xf>
    <xf numFmtId="0" fontId="11" fillId="0" borderId="14" xfId="143" applyFont="1" applyBorder="1" applyAlignment="1">
      <alignment horizontal="center" vertical="center" wrapText="1"/>
    </xf>
    <xf numFmtId="0" fontId="11" fillId="0" borderId="12" xfId="143" applyFont="1" applyBorder="1" applyAlignment="1">
      <alignment horizontal="center" vertical="center" wrapText="1"/>
    </xf>
    <xf numFmtId="0" fontId="11" fillId="0" borderId="51" xfId="143" applyFont="1" applyBorder="1" applyAlignment="1">
      <alignment horizontal="center" vertical="center" wrapText="1"/>
    </xf>
    <xf numFmtId="0" fontId="11" fillId="0" borderId="22" xfId="143" applyFont="1" applyBorder="1" applyAlignment="1">
      <alignment horizontal="center" vertical="center" wrapText="1"/>
    </xf>
    <xf numFmtId="0" fontId="11" fillId="0" borderId="13" xfId="143" applyFont="1" applyBorder="1" applyAlignment="1">
      <alignment horizontal="left" vertical="top" wrapText="1"/>
    </xf>
    <xf numFmtId="49" fontId="11" fillId="0" borderId="21" xfId="143" applyNumberFormat="1" applyFont="1" applyBorder="1" applyAlignment="1">
      <alignment horizontal="center" vertical="top" wrapText="1"/>
    </xf>
    <xf numFmtId="49" fontId="11" fillId="0" borderId="49" xfId="143" applyNumberFormat="1" applyFont="1" applyBorder="1" applyAlignment="1">
      <alignment horizontal="center" vertical="top" wrapText="1"/>
    </xf>
    <xf numFmtId="49" fontId="11" fillId="0" borderId="32" xfId="143" applyNumberFormat="1" applyFont="1" applyBorder="1" applyAlignment="1">
      <alignment horizontal="center" vertical="top" wrapText="1"/>
    </xf>
    <xf numFmtId="0" fontId="11" fillId="0" borderId="21" xfId="143" applyFont="1" applyBorder="1" applyAlignment="1">
      <alignment horizontal="left" vertical="top" wrapText="1"/>
    </xf>
    <xf numFmtId="0" fontId="11" fillId="0" borderId="49" xfId="143" applyFont="1" applyBorder="1" applyAlignment="1">
      <alignment horizontal="left" vertical="top" wrapText="1"/>
    </xf>
    <xf numFmtId="0" fontId="11" fillId="0" borderId="21" xfId="143" applyFont="1" applyBorder="1" applyAlignment="1">
      <alignment horizontal="center" vertical="top" wrapText="1"/>
    </xf>
    <xf numFmtId="0" fontId="11" fillId="0" borderId="49" xfId="143" applyFont="1" applyBorder="1" applyAlignment="1">
      <alignment horizontal="center" vertical="top" wrapText="1"/>
    </xf>
    <xf numFmtId="0" fontId="11" fillId="0" borderId="32" xfId="143" applyFont="1" applyBorder="1" applyAlignment="1">
      <alignment horizontal="center" vertical="top" wrapText="1"/>
    </xf>
    <xf numFmtId="0" fontId="11" fillId="0" borderId="32" xfId="143" applyFont="1" applyBorder="1" applyAlignment="1">
      <alignment horizontal="left" vertical="top" wrapText="1"/>
    </xf>
    <xf numFmtId="49" fontId="11" fillId="0" borderId="21" xfId="143" applyNumberFormat="1" applyFont="1" applyBorder="1" applyAlignment="1">
      <alignment horizontal="center" vertical="center" wrapText="1"/>
    </xf>
    <xf numFmtId="49" fontId="11" fillId="0" borderId="49" xfId="143" applyNumberFormat="1" applyFont="1" applyBorder="1" applyAlignment="1">
      <alignment horizontal="center" vertical="center" wrapText="1"/>
    </xf>
    <xf numFmtId="49" fontId="11" fillId="0" borderId="32" xfId="143" applyNumberFormat="1" applyFont="1" applyBorder="1" applyAlignment="1">
      <alignment horizontal="center" vertical="center" wrapText="1"/>
    </xf>
    <xf numFmtId="0" fontId="11" fillId="34" borderId="21" xfId="143" applyFont="1" applyFill="1" applyBorder="1" applyAlignment="1" applyProtection="1">
      <alignment horizontal="left" vertical="center" shrinkToFit="1"/>
      <protection locked="0"/>
    </xf>
    <xf numFmtId="0" fontId="11" fillId="34" borderId="49" xfId="143" applyFont="1" applyFill="1" applyBorder="1" applyAlignment="1" applyProtection="1">
      <alignment horizontal="left" vertical="center" shrinkToFit="1"/>
      <protection locked="0"/>
    </xf>
    <xf numFmtId="0" fontId="0" fillId="34" borderId="49" xfId="0" applyFill="1" applyBorder="1" applyAlignment="1">
      <alignment horizontal="left" vertical="center" shrinkToFit="1"/>
    </xf>
    <xf numFmtId="0" fontId="0" fillId="34" borderId="32" xfId="0" applyFill="1" applyBorder="1" applyAlignment="1">
      <alignment horizontal="left" vertical="center" shrinkToFit="1"/>
    </xf>
    <xf numFmtId="0" fontId="11" fillId="0" borderId="13" xfId="143" applyFont="1" applyBorder="1" applyAlignment="1">
      <alignment horizontal="center" vertical="top" wrapText="1"/>
    </xf>
    <xf numFmtId="0" fontId="11" fillId="0" borderId="10" xfId="143" applyFont="1" applyBorder="1" applyAlignment="1">
      <alignment horizontal="center" vertical="center"/>
    </xf>
    <xf numFmtId="0" fontId="11" fillId="0" borderId="188" xfId="143" applyFont="1" applyBorder="1" applyAlignment="1">
      <alignment horizontal="center" vertical="center"/>
    </xf>
    <xf numFmtId="0" fontId="11" fillId="0" borderId="12" xfId="143" applyFont="1" applyBorder="1" applyAlignment="1">
      <alignment horizontal="center" vertical="center"/>
    </xf>
    <xf numFmtId="0" fontId="11" fillId="0" borderId="190" xfId="143" applyFont="1" applyBorder="1" applyAlignment="1">
      <alignment horizontal="center" vertical="center"/>
    </xf>
    <xf numFmtId="0" fontId="11" fillId="0" borderId="189" xfId="143" applyFont="1" applyBorder="1" applyAlignment="1">
      <alignment horizontal="center" vertical="center"/>
    </xf>
    <xf numFmtId="0" fontId="11" fillId="0" borderId="191" xfId="143" applyFont="1" applyBorder="1" applyAlignment="1">
      <alignment horizontal="center" vertical="center"/>
    </xf>
    <xf numFmtId="0" fontId="11" fillId="0" borderId="14" xfId="143" applyFont="1" applyBorder="1" applyAlignment="1">
      <alignment horizontal="center" vertical="center"/>
    </xf>
    <xf numFmtId="0" fontId="11" fillId="0" borderId="22" xfId="143" applyFont="1" applyBorder="1" applyAlignment="1">
      <alignment horizontal="center" vertical="center"/>
    </xf>
    <xf numFmtId="181" fontId="11" fillId="0" borderId="49" xfId="143" applyNumberFormat="1" applyFont="1" applyBorder="1" applyAlignment="1" applyProtection="1">
      <alignment horizontal="center" vertical="center" shrinkToFit="1"/>
      <protection locked="0"/>
    </xf>
    <xf numFmtId="0" fontId="164" fillId="0" borderId="0" xfId="143" applyAlignment="1">
      <alignment horizontal="center" vertical="center"/>
    </xf>
    <xf numFmtId="183" fontId="11" fillId="0" borderId="49" xfId="143" applyNumberFormat="1" applyFont="1" applyBorder="1" applyAlignment="1" applyProtection="1">
      <alignment horizontal="center" vertical="center" shrinkToFit="1"/>
      <protection locked="0"/>
    </xf>
    <xf numFmtId="183" fontId="11" fillId="0" borderId="186" xfId="143" applyNumberFormat="1" applyFont="1" applyBorder="1" applyAlignment="1" applyProtection="1">
      <alignment horizontal="center" vertical="center" shrinkToFit="1"/>
      <protection locked="0"/>
    </xf>
    <xf numFmtId="183" fontId="11" fillId="0" borderId="21" xfId="143" applyNumberFormat="1" applyFont="1" applyBorder="1" applyAlignment="1" applyProtection="1">
      <alignment horizontal="center" vertical="center" shrinkToFit="1"/>
      <protection locked="0"/>
    </xf>
    <xf numFmtId="183" fontId="11" fillId="0" borderId="32" xfId="143" applyNumberFormat="1" applyFont="1" applyBorder="1" applyAlignment="1" applyProtection="1">
      <alignment horizontal="center" vertical="center" shrinkToFit="1"/>
      <protection locked="0"/>
    </xf>
    <xf numFmtId="193" fontId="11" fillId="0" borderId="49" xfId="143" applyNumberFormat="1" applyFont="1" applyBorder="1" applyAlignment="1" applyProtection="1">
      <alignment horizontal="center" vertical="center" shrinkToFit="1"/>
      <protection locked="0"/>
    </xf>
    <xf numFmtId="194" fontId="11" fillId="0" borderId="21" xfId="143" applyNumberFormat="1" applyFont="1" applyBorder="1" applyAlignment="1" applyProtection="1">
      <alignment horizontal="center" vertical="center"/>
      <protection locked="0"/>
    </xf>
    <xf numFmtId="194" fontId="11" fillId="0" borderId="49" xfId="143" applyNumberFormat="1" applyFont="1" applyBorder="1" applyAlignment="1" applyProtection="1">
      <alignment horizontal="center" vertical="center"/>
      <protection locked="0"/>
    </xf>
    <xf numFmtId="194" fontId="11" fillId="0" borderId="32" xfId="143" applyNumberFormat="1" applyFont="1" applyBorder="1" applyAlignment="1" applyProtection="1">
      <alignment horizontal="center" vertical="center"/>
      <protection locked="0"/>
    </xf>
    <xf numFmtId="0" fontId="11" fillId="0" borderId="187" xfId="143" applyFont="1" applyBorder="1" applyAlignment="1">
      <alignment horizontal="center" vertical="center"/>
    </xf>
    <xf numFmtId="194" fontId="11" fillId="0" borderId="187" xfId="143" applyNumberFormat="1" applyFont="1" applyBorder="1" applyAlignment="1" applyProtection="1">
      <alignment horizontal="center" vertical="center"/>
      <protection locked="0"/>
    </xf>
    <xf numFmtId="0" fontId="97" fillId="0" borderId="13" xfId="128" applyFont="1" applyBorder="1" applyAlignment="1">
      <alignment horizontal="left" vertical="center" shrinkToFit="1"/>
    </xf>
    <xf numFmtId="181" fontId="97" fillId="0" borderId="49" xfId="128" applyNumberFormat="1" applyFont="1" applyBorder="1" applyAlignment="1">
      <alignment horizontal="center" vertical="center"/>
    </xf>
    <xf numFmtId="0" fontId="97" fillId="0" borderId="31" xfId="128" applyFont="1" applyBorder="1" applyAlignment="1">
      <alignment horizontal="left" vertical="center"/>
    </xf>
    <xf numFmtId="0" fontId="97" fillId="45" borderId="21" xfId="128" applyFont="1" applyFill="1" applyBorder="1" applyAlignment="1" applyProtection="1">
      <alignment horizontal="center" vertical="center"/>
      <protection locked="0"/>
    </xf>
    <xf numFmtId="0" fontId="97" fillId="45" borderId="49" xfId="128" applyFont="1" applyFill="1" applyBorder="1" applyAlignment="1" applyProtection="1">
      <alignment horizontal="center" vertical="center"/>
      <protection locked="0"/>
    </xf>
    <xf numFmtId="0" fontId="97" fillId="0" borderId="13" xfId="128" applyFont="1" applyBorder="1" applyAlignment="1">
      <alignment horizontal="left" vertical="center"/>
    </xf>
    <xf numFmtId="179" fontId="97" fillId="45" borderId="10" xfId="128" applyNumberFormat="1" applyFont="1" applyFill="1" applyBorder="1" applyAlignment="1" applyProtection="1">
      <alignment horizontal="center" vertical="center"/>
      <protection locked="0"/>
    </xf>
    <xf numFmtId="179" fontId="97" fillId="45" borderId="127" xfId="128" applyNumberFormat="1" applyFont="1" applyFill="1" applyBorder="1" applyAlignment="1" applyProtection="1">
      <alignment horizontal="center" vertical="center"/>
      <protection locked="0"/>
    </xf>
    <xf numFmtId="179" fontId="97" fillId="45" borderId="49" xfId="128" applyNumberFormat="1" applyFont="1" applyFill="1" applyBorder="1" applyAlignment="1" applyProtection="1">
      <alignment horizontal="center" vertical="center"/>
      <protection locked="0"/>
    </xf>
    <xf numFmtId="0" fontId="97" fillId="0" borderId="10" xfId="128" applyFont="1" applyBorder="1" applyAlignment="1">
      <alignment horizontal="left" vertical="center"/>
    </xf>
    <xf numFmtId="0" fontId="97" fillId="0" borderId="127" xfId="128" applyFont="1" applyBorder="1" applyAlignment="1">
      <alignment horizontal="left" vertical="center"/>
    </xf>
    <xf numFmtId="0" fontId="97" fillId="0" borderId="14" xfId="128" applyFont="1" applyBorder="1" applyAlignment="1">
      <alignment horizontal="left" vertical="center"/>
    </xf>
    <xf numFmtId="0" fontId="101" fillId="41" borderId="10" xfId="128" applyFont="1" applyFill="1" applyBorder="1" applyAlignment="1">
      <alignment horizontal="center" vertical="center"/>
    </xf>
    <xf numFmtId="0" fontId="101" fillId="41" borderId="127" xfId="128" applyFont="1" applyFill="1" applyBorder="1" applyAlignment="1">
      <alignment horizontal="center" vertical="center"/>
    </xf>
    <xf numFmtId="0" fontId="98" fillId="0" borderId="13" xfId="128" applyFont="1" applyBorder="1" applyAlignment="1">
      <alignment horizontal="left" vertical="center"/>
    </xf>
    <xf numFmtId="179" fontId="97" fillId="45" borderId="21" xfId="128" applyNumberFormat="1" applyFont="1" applyFill="1" applyBorder="1" applyAlignment="1" applyProtection="1">
      <alignment horizontal="center" vertical="center"/>
      <protection locked="0"/>
    </xf>
    <xf numFmtId="0" fontId="97" fillId="45" borderId="13" xfId="128" applyFont="1" applyFill="1" applyBorder="1" applyAlignment="1" applyProtection="1">
      <alignment horizontal="left" vertical="center" wrapText="1" indent="1"/>
      <protection locked="0"/>
    </xf>
    <xf numFmtId="0" fontId="12" fillId="0" borderId="307" xfId="127" applyFont="1" applyBorder="1" applyAlignment="1">
      <alignment horizontal="left" vertical="center"/>
    </xf>
    <xf numFmtId="0" fontId="12" fillId="0" borderId="308" xfId="127" applyFont="1" applyBorder="1" applyAlignment="1">
      <alignment horizontal="left" vertical="center"/>
    </xf>
    <xf numFmtId="0" fontId="12" fillId="0" borderId="309" xfId="127" applyFont="1" applyBorder="1" applyAlignment="1">
      <alignment horizontal="left" vertical="center"/>
    </xf>
    <xf numFmtId="0" fontId="12" fillId="45" borderId="307" xfId="127" applyFont="1" applyFill="1" applyBorder="1" applyAlignment="1">
      <alignment horizontal="left" vertical="center"/>
    </xf>
    <xf numFmtId="0" fontId="12" fillId="45" borderId="308" xfId="127" applyFont="1" applyFill="1" applyBorder="1" applyAlignment="1">
      <alignment horizontal="left" vertical="center"/>
    </xf>
    <xf numFmtId="0" fontId="12" fillId="45" borderId="309" xfId="127" applyFont="1" applyFill="1" applyBorder="1" applyAlignment="1">
      <alignment horizontal="left" vertical="center"/>
    </xf>
    <xf numFmtId="0" fontId="12" fillId="0" borderId="10" xfId="126" applyFont="1" applyBorder="1" applyAlignment="1">
      <alignment horizontal="left" vertical="center"/>
    </xf>
    <xf numFmtId="0" fontId="12" fillId="0" borderId="127" xfId="126" applyFont="1" applyBorder="1" applyAlignment="1">
      <alignment horizontal="left" vertical="center"/>
    </xf>
    <xf numFmtId="0" fontId="12" fillId="0" borderId="14" xfId="126" applyFont="1" applyBorder="1" applyAlignment="1">
      <alignment horizontal="left" vertical="center"/>
    </xf>
    <xf numFmtId="0" fontId="12" fillId="32" borderId="11" xfId="126" applyFont="1" applyFill="1" applyBorder="1" applyAlignment="1" applyProtection="1">
      <alignment horizontal="left" vertical="center" wrapText="1"/>
      <protection locked="0"/>
    </xf>
    <xf numFmtId="0" fontId="12" fillId="32" borderId="0" xfId="126" applyFont="1" applyFill="1" applyAlignment="1" applyProtection="1">
      <alignment horizontal="left" vertical="center" wrapText="1"/>
      <protection locked="0"/>
    </xf>
    <xf numFmtId="0" fontId="12" fillId="32" borderId="15" xfId="126" applyFont="1" applyFill="1" applyBorder="1" applyAlignment="1" applyProtection="1">
      <alignment horizontal="left" vertical="center" wrapText="1"/>
      <protection locked="0"/>
    </xf>
    <xf numFmtId="0" fontId="12" fillId="32" borderId="12" xfId="126" applyFont="1" applyFill="1" applyBorder="1" applyAlignment="1" applyProtection="1">
      <alignment horizontal="left" vertical="center" wrapText="1"/>
      <protection locked="0"/>
    </xf>
    <xf numFmtId="0" fontId="12" fillId="32" borderId="51" xfId="126" applyFont="1" applyFill="1" applyBorder="1" applyAlignment="1" applyProtection="1">
      <alignment horizontal="left" vertical="center" wrapText="1"/>
      <protection locked="0"/>
    </xf>
    <xf numFmtId="0" fontId="12" fillId="32" borderId="22" xfId="126" applyFont="1" applyFill="1" applyBorder="1" applyAlignment="1" applyProtection="1">
      <alignment horizontal="left" vertical="center" wrapText="1"/>
      <protection locked="0"/>
    </xf>
    <xf numFmtId="0" fontId="12" fillId="0" borderId="0" xfId="126" applyFont="1" applyAlignment="1">
      <alignment horizontal="left" vertical="center" wrapText="1"/>
    </xf>
    <xf numFmtId="0" fontId="12" fillId="0" borderId="13" xfId="127" applyFont="1" applyBorder="1" applyAlignment="1">
      <alignment horizontal="center" vertical="center"/>
    </xf>
    <xf numFmtId="0" fontId="12" fillId="45" borderId="23" xfId="126" applyFont="1" applyFill="1" applyBorder="1" applyAlignment="1">
      <alignment horizontal="left" vertical="center" wrapText="1"/>
    </xf>
    <xf numFmtId="0" fontId="12" fillId="45" borderId="128" xfId="126" applyFont="1" applyFill="1" applyBorder="1" applyAlignment="1">
      <alignment horizontal="left" vertical="center" wrapText="1"/>
    </xf>
    <xf numFmtId="0" fontId="12" fillId="45" borderId="24" xfId="126" applyFont="1" applyFill="1" applyBorder="1" applyAlignment="1">
      <alignment horizontal="left" vertical="center" wrapText="1"/>
    </xf>
    <xf numFmtId="0" fontId="12" fillId="45" borderId="310" xfId="126" applyFont="1" applyFill="1" applyBorder="1" applyAlignment="1">
      <alignment horizontal="left" vertical="center" wrapText="1"/>
    </xf>
    <xf numFmtId="0" fontId="12" fillId="45" borderId="52" xfId="126" applyFont="1" applyFill="1" applyBorder="1" applyAlignment="1">
      <alignment horizontal="left" vertical="center" wrapText="1"/>
    </xf>
    <xf numFmtId="0" fontId="12" fillId="45" borderId="45" xfId="126" applyFont="1" applyFill="1" applyBorder="1" applyAlignment="1">
      <alignment horizontal="left" vertical="center" wrapText="1"/>
    </xf>
    <xf numFmtId="0" fontId="12" fillId="0" borderId="10" xfId="127" applyFont="1" applyBorder="1" applyAlignment="1">
      <alignment horizontal="center" vertical="center" textRotation="255" wrapText="1"/>
    </xf>
    <xf numFmtId="0" fontId="12" fillId="0" borderId="11" xfId="127" applyFont="1" applyBorder="1" applyAlignment="1">
      <alignment horizontal="center" vertical="center" textRotation="255" wrapText="1"/>
    </xf>
    <xf numFmtId="0" fontId="12" fillId="0" borderId="12" xfId="127" applyFont="1" applyBorder="1" applyAlignment="1">
      <alignment horizontal="center" vertical="center" textRotation="255" wrapText="1"/>
    </xf>
    <xf numFmtId="0" fontId="12" fillId="0" borderId="14" xfId="127" applyFont="1" applyBorder="1" applyAlignment="1">
      <alignment horizontal="center" vertical="center" textRotation="255" wrapText="1"/>
    </xf>
    <xf numFmtId="0" fontId="12" fillId="0" borderId="15" xfId="127" applyFont="1" applyBorder="1" applyAlignment="1">
      <alignment horizontal="center" vertical="center" textRotation="255" wrapText="1"/>
    </xf>
    <xf numFmtId="0" fontId="12" fillId="0" borderId="22" xfId="127" applyFont="1" applyBorder="1" applyAlignment="1">
      <alignment horizontal="center" vertical="center" textRotation="255" wrapText="1"/>
    </xf>
    <xf numFmtId="0" fontId="12" fillId="0" borderId="23" xfId="127" applyFont="1" applyBorder="1" applyAlignment="1">
      <alignment horizontal="left" vertical="center"/>
    </xf>
    <xf numFmtId="0" fontId="12" fillId="0" borderId="128" xfId="127" applyFont="1" applyBorder="1" applyAlignment="1">
      <alignment horizontal="left" vertical="center"/>
    </xf>
    <xf numFmtId="0" fontId="12" fillId="0" borderId="24" xfId="127" applyFont="1" applyBorder="1" applyAlignment="1">
      <alignment horizontal="left" vertical="center"/>
    </xf>
    <xf numFmtId="0" fontId="12" fillId="45" borderId="23" xfId="127" applyFont="1" applyFill="1" applyBorder="1" applyAlignment="1">
      <alignment horizontal="center" vertical="center"/>
    </xf>
    <xf numFmtId="0" fontId="12" fillId="45" borderId="128" xfId="127" applyFont="1" applyFill="1" applyBorder="1" applyAlignment="1">
      <alignment horizontal="center" vertical="center"/>
    </xf>
    <xf numFmtId="0" fontId="12" fillId="45" borderId="128" xfId="127" applyFont="1" applyFill="1" applyBorder="1" applyAlignment="1">
      <alignment horizontal="center" vertical="center" shrinkToFit="1"/>
    </xf>
    <xf numFmtId="0" fontId="12" fillId="0" borderId="310" xfId="127" applyFont="1" applyBorder="1" applyAlignment="1">
      <alignment horizontal="left" vertical="center"/>
    </xf>
    <xf numFmtId="0" fontId="12" fillId="0" borderId="52" xfId="127" applyFont="1" applyBorder="1" applyAlignment="1">
      <alignment horizontal="left" vertical="center"/>
    </xf>
    <xf numFmtId="0" fontId="12" fillId="0" borderId="45" xfId="127" applyFont="1" applyBorder="1" applyAlignment="1">
      <alignment horizontal="left" vertical="center"/>
    </xf>
    <xf numFmtId="0" fontId="12" fillId="45" borderId="310" xfId="127" applyFont="1" applyFill="1" applyBorder="1" applyAlignment="1">
      <alignment horizontal="left" vertical="center"/>
    </xf>
    <xf numFmtId="0" fontId="12" fillId="45" borderId="52" xfId="127" applyFont="1" applyFill="1" applyBorder="1" applyAlignment="1">
      <alignment horizontal="left" vertical="center"/>
    </xf>
    <xf numFmtId="0" fontId="12" fillId="0" borderId="16" xfId="127" applyFont="1" applyBorder="1" applyAlignment="1">
      <alignment horizontal="left" vertical="top"/>
    </xf>
    <xf numFmtId="0" fontId="12" fillId="0" borderId="144" xfId="127" applyFont="1" applyBorder="1" applyAlignment="1">
      <alignment horizontal="left" vertical="top"/>
    </xf>
    <xf numFmtId="0" fontId="12" fillId="0" borderId="17" xfId="127" applyFont="1" applyBorder="1" applyAlignment="1">
      <alignment horizontal="left" vertical="top"/>
    </xf>
    <xf numFmtId="0" fontId="12" fillId="0" borderId="25" xfId="127" applyFont="1" applyBorder="1" applyAlignment="1">
      <alignment horizontal="left" vertical="top"/>
    </xf>
    <xf numFmtId="0" fontId="12" fillId="0" borderId="31" xfId="127" applyFont="1" applyBorder="1" applyAlignment="1">
      <alignment horizontal="left" vertical="top"/>
    </xf>
    <xf numFmtId="0" fontId="12" fillId="0" borderId="41" xfId="127" applyFont="1" applyBorder="1" applyAlignment="1">
      <alignment horizontal="left" vertical="top"/>
    </xf>
    <xf numFmtId="0" fontId="12" fillId="45" borderId="310" xfId="127" applyFont="1" applyFill="1" applyBorder="1" applyAlignment="1">
      <alignment horizontal="center" vertical="center"/>
    </xf>
    <xf numFmtId="0" fontId="12" fillId="45" borderId="52" xfId="127" applyFont="1" applyFill="1" applyBorder="1" applyAlignment="1">
      <alignment horizontal="center" vertical="center"/>
    </xf>
    <xf numFmtId="0" fontId="12" fillId="0" borderId="52" xfId="127" applyFont="1" applyBorder="1" applyAlignment="1">
      <alignment horizontal="center" vertical="center" shrinkToFit="1"/>
    </xf>
    <xf numFmtId="0" fontId="12" fillId="45" borderId="52" xfId="127" applyFont="1" applyFill="1" applyBorder="1" applyAlignment="1">
      <alignment horizontal="center" vertical="center" shrinkToFit="1"/>
    </xf>
    <xf numFmtId="0" fontId="12" fillId="45" borderId="45" xfId="127" applyFont="1" applyFill="1" applyBorder="1" applyAlignment="1">
      <alignment horizontal="left" vertical="center"/>
    </xf>
    <xf numFmtId="0" fontId="12" fillId="0" borderId="13" xfId="126" applyFont="1" applyBorder="1" applyAlignment="1">
      <alignment horizontal="center" vertical="center"/>
    </xf>
    <xf numFmtId="182" fontId="12" fillId="32" borderId="51" xfId="126" applyNumberFormat="1" applyFont="1" applyFill="1" applyBorder="1" applyAlignment="1" applyProtection="1">
      <alignment horizontal="center" vertical="center"/>
      <protection locked="0"/>
    </xf>
    <xf numFmtId="49" fontId="12" fillId="32" borderId="51" xfId="126" applyNumberFormat="1" applyFont="1" applyFill="1" applyBorder="1" applyAlignment="1" applyProtection="1">
      <alignment horizontal="center" vertical="center"/>
      <protection locked="0"/>
    </xf>
    <xf numFmtId="0" fontId="12" fillId="45" borderId="0" xfId="126" applyFont="1" applyFill="1" applyAlignment="1">
      <alignment horizontal="left" vertical="top" wrapText="1"/>
    </xf>
    <xf numFmtId="0" fontId="103" fillId="0" borderId="0" xfId="126" applyFont="1" applyAlignment="1">
      <alignment horizontal="center" vertical="center"/>
    </xf>
    <xf numFmtId="0" fontId="11" fillId="0" borderId="0" xfId="126" applyFont="1" applyAlignment="1">
      <alignment horizontal="right" vertical="center"/>
    </xf>
    <xf numFmtId="0" fontId="12" fillId="32" borderId="10" xfId="126" applyFont="1" applyFill="1" applyBorder="1" applyAlignment="1" applyProtection="1">
      <alignment horizontal="left" vertical="center" wrapText="1"/>
      <protection locked="0"/>
    </xf>
    <xf numFmtId="0" fontId="12" fillId="32" borderId="127" xfId="126" applyFont="1" applyFill="1" applyBorder="1" applyAlignment="1" applyProtection="1">
      <alignment horizontal="left" vertical="center" wrapText="1"/>
      <protection locked="0"/>
    </xf>
    <xf numFmtId="0" fontId="12" fillId="32" borderId="14" xfId="126" applyFont="1" applyFill="1" applyBorder="1" applyAlignment="1" applyProtection="1">
      <alignment horizontal="left" vertical="center" wrapText="1"/>
      <protection locked="0"/>
    </xf>
    <xf numFmtId="0" fontId="12" fillId="0" borderId="10" xfId="126" applyFont="1" applyBorder="1" applyAlignment="1">
      <alignment horizontal="center" vertical="center" textRotation="255"/>
    </xf>
    <xf numFmtId="0" fontId="12" fillId="0" borderId="14" xfId="126" applyFont="1" applyBorder="1" applyAlignment="1">
      <alignment horizontal="center" vertical="center" textRotation="255"/>
    </xf>
    <xf numFmtId="0" fontId="12" fillId="0" borderId="11" xfId="126" applyFont="1" applyBorder="1" applyAlignment="1">
      <alignment horizontal="center" vertical="center" textRotation="255"/>
    </xf>
    <xf numFmtId="0" fontId="12" fillId="0" borderId="15" xfId="126" applyFont="1" applyBorder="1" applyAlignment="1">
      <alignment horizontal="center" vertical="center" textRotation="255"/>
    </xf>
    <xf numFmtId="0" fontId="12" fillId="0" borderId="12" xfId="126" applyFont="1" applyBorder="1" applyAlignment="1">
      <alignment horizontal="center" vertical="center" textRotation="255"/>
    </xf>
    <xf numFmtId="0" fontId="12" fillId="0" borderId="22" xfId="126" applyFont="1" applyBorder="1" applyAlignment="1">
      <alignment horizontal="center" vertical="center" textRotation="255"/>
    </xf>
    <xf numFmtId="0" fontId="12" fillId="0" borderId="11" xfId="126" applyFont="1" applyBorder="1" applyAlignment="1">
      <alignment horizontal="left" vertical="center"/>
    </xf>
    <xf numFmtId="0" fontId="12" fillId="0" borderId="0" xfId="126" applyFont="1" applyAlignment="1">
      <alignment horizontal="left" vertical="center"/>
    </xf>
    <xf numFmtId="0" fontId="12" fillId="0" borderId="15" xfId="126" applyFont="1" applyBorder="1" applyAlignment="1">
      <alignment horizontal="left" vertical="center"/>
    </xf>
    <xf numFmtId="0" fontId="12" fillId="0" borderId="10" xfId="126" applyFont="1" applyBorder="1" applyAlignment="1">
      <alignment horizontal="center" vertical="center" shrinkToFit="1"/>
    </xf>
    <xf numFmtId="0" fontId="12" fillId="0" borderId="127" xfId="126" applyFont="1" applyBorder="1" applyAlignment="1">
      <alignment horizontal="center" vertical="center" shrinkToFit="1"/>
    </xf>
    <xf numFmtId="0" fontId="12" fillId="0" borderId="14" xfId="126" applyFont="1" applyBorder="1" applyAlignment="1">
      <alignment horizontal="center" vertical="center" shrinkToFit="1"/>
    </xf>
    <xf numFmtId="0" fontId="12" fillId="0" borderId="12" xfId="126" applyFont="1" applyBorder="1" applyAlignment="1">
      <alignment horizontal="center" vertical="center" shrinkToFit="1"/>
    </xf>
    <xf numFmtId="0" fontId="12" fillId="0" borderId="51" xfId="126" applyFont="1" applyBorder="1" applyAlignment="1">
      <alignment horizontal="center" vertical="center" shrinkToFit="1"/>
    </xf>
    <xf numFmtId="0" fontId="12" fillId="0" borderId="22" xfId="126" applyFont="1" applyBorder="1" applyAlignment="1">
      <alignment horizontal="center" vertical="center" shrinkToFit="1"/>
    </xf>
    <xf numFmtId="0" fontId="12" fillId="0" borderId="11" xfId="126" applyFont="1" applyBorder="1" applyAlignment="1">
      <alignment horizontal="center" vertical="center" shrinkToFit="1"/>
    </xf>
    <xf numFmtId="0" fontId="12" fillId="0" borderId="0" xfId="126" applyFont="1" applyAlignment="1">
      <alignment horizontal="center" vertical="center" shrinkToFit="1"/>
    </xf>
    <xf numFmtId="0" fontId="12" fillId="0" borderId="15" xfId="126" applyFont="1" applyBorder="1" applyAlignment="1">
      <alignment horizontal="center" vertical="center" shrinkToFit="1"/>
    </xf>
    <xf numFmtId="0" fontId="12" fillId="41" borderId="10" xfId="126" applyFont="1" applyFill="1" applyBorder="1" applyAlignment="1" applyProtection="1">
      <alignment horizontal="left" vertical="center" shrinkToFit="1"/>
      <protection locked="0"/>
    </xf>
    <xf numFmtId="0" fontId="12" fillId="41" borderId="127" xfId="126" applyFont="1" applyFill="1" applyBorder="1" applyAlignment="1" applyProtection="1">
      <alignment horizontal="left" vertical="center" shrinkToFit="1"/>
      <protection locked="0"/>
    </xf>
    <xf numFmtId="0" fontId="12" fillId="41" borderId="14" xfId="126" applyFont="1" applyFill="1" applyBorder="1" applyAlignment="1" applyProtection="1">
      <alignment horizontal="left" vertical="center" shrinkToFit="1"/>
      <protection locked="0"/>
    </xf>
    <xf numFmtId="0" fontId="12" fillId="41" borderId="11" xfId="126" applyFont="1" applyFill="1" applyBorder="1" applyAlignment="1" applyProtection="1">
      <alignment horizontal="left" vertical="center" shrinkToFit="1"/>
      <protection locked="0"/>
    </xf>
    <xf numFmtId="0" fontId="12" fillId="41" borderId="0" xfId="126" applyFont="1" applyFill="1" applyAlignment="1" applyProtection="1">
      <alignment horizontal="left" vertical="center" shrinkToFit="1"/>
      <protection locked="0"/>
    </xf>
    <xf numFmtId="0" fontId="12" fillId="41" borderId="15" xfId="126" applyFont="1" applyFill="1" applyBorder="1" applyAlignment="1" applyProtection="1">
      <alignment horizontal="left" vertical="center" shrinkToFit="1"/>
      <protection locked="0"/>
    </xf>
    <xf numFmtId="0" fontId="12" fillId="32" borderId="12" xfId="126" applyFont="1" applyFill="1" applyBorder="1" applyAlignment="1" applyProtection="1">
      <alignment horizontal="left" vertical="center" shrinkToFit="1"/>
      <protection locked="0"/>
    </xf>
    <xf numFmtId="0" fontId="12" fillId="32" borderId="51" xfId="126" applyFont="1" applyFill="1" applyBorder="1" applyAlignment="1" applyProtection="1">
      <alignment horizontal="left" vertical="center" shrinkToFit="1"/>
      <protection locked="0"/>
    </xf>
    <xf numFmtId="0" fontId="12" fillId="32" borderId="22" xfId="126" applyFont="1" applyFill="1" applyBorder="1" applyAlignment="1" applyProtection="1">
      <alignment horizontal="left" vertical="center" shrinkToFit="1"/>
      <protection locked="0"/>
    </xf>
    <xf numFmtId="0" fontId="12" fillId="45" borderId="310" xfId="127" applyFont="1" applyFill="1" applyBorder="1" applyAlignment="1">
      <alignment horizontal="left" vertical="top" wrapText="1"/>
    </xf>
    <xf numFmtId="0" fontId="12" fillId="45" borderId="52" xfId="127" applyFont="1" applyFill="1" applyBorder="1" applyAlignment="1">
      <alignment horizontal="left" vertical="top" wrapText="1"/>
    </xf>
    <xf numFmtId="0" fontId="12" fillId="45" borderId="45" xfId="127" applyFont="1" applyFill="1" applyBorder="1" applyAlignment="1">
      <alignment horizontal="left" vertical="top" wrapText="1"/>
    </xf>
    <xf numFmtId="0" fontId="12" fillId="0" borderId="127" xfId="126" applyFont="1" applyBorder="1" applyAlignment="1">
      <alignment horizontal="center" vertical="center" textRotation="255"/>
    </xf>
    <xf numFmtId="0" fontId="12" fillId="0" borderId="0" xfId="126" applyFont="1" applyAlignment="1">
      <alignment horizontal="center" vertical="center" textRotation="255"/>
    </xf>
    <xf numFmtId="0" fontId="12" fillId="0" borderId="51" xfId="126" applyFont="1" applyBorder="1" applyAlignment="1">
      <alignment horizontal="center" vertical="center" textRotation="255"/>
    </xf>
    <xf numFmtId="0" fontId="12" fillId="0" borderId="23" xfId="127" applyFont="1" applyBorder="1" applyAlignment="1">
      <alignment horizontal="left" vertical="top"/>
    </xf>
    <xf numFmtId="0" fontId="12" fillId="0" borderId="128" xfId="127" applyFont="1" applyBorder="1" applyAlignment="1">
      <alignment horizontal="left" vertical="top"/>
    </xf>
    <xf numFmtId="0" fontId="12" fillId="0" borderId="24" xfId="127" applyFont="1" applyBorder="1" applyAlignment="1">
      <alignment horizontal="left" vertical="top"/>
    </xf>
    <xf numFmtId="0" fontId="12" fillId="0" borderId="310" xfId="127" applyFont="1" applyBorder="1" applyAlignment="1">
      <alignment horizontal="left" vertical="top"/>
    </xf>
    <xf numFmtId="0" fontId="12" fillId="0" borderId="52" xfId="127" applyFont="1" applyBorder="1" applyAlignment="1">
      <alignment horizontal="left" vertical="top"/>
    </xf>
    <xf numFmtId="0" fontId="12" fillId="0" borderId="45" xfId="127" applyFont="1" applyBorder="1" applyAlignment="1">
      <alignment horizontal="left" vertical="top"/>
    </xf>
    <xf numFmtId="0" fontId="12" fillId="0" borderId="310" xfId="126" applyFont="1" applyBorder="1" applyAlignment="1">
      <alignment horizontal="left" vertical="center"/>
    </xf>
    <xf numFmtId="0" fontId="12" fillId="0" borderId="52" xfId="126" applyFont="1" applyBorder="1" applyAlignment="1">
      <alignment horizontal="left" vertical="center"/>
    </xf>
    <xf numFmtId="0" fontId="12" fillId="0" borderId="45" xfId="126" applyFont="1" applyBorder="1" applyAlignment="1">
      <alignment horizontal="left" vertical="center"/>
    </xf>
    <xf numFmtId="0" fontId="12" fillId="32" borderId="310" xfId="126" applyFont="1" applyFill="1" applyBorder="1" applyAlignment="1" applyProtection="1">
      <alignment horizontal="center" vertical="center" wrapText="1"/>
      <protection locked="0"/>
    </xf>
    <xf numFmtId="0" fontId="12" fillId="32" borderId="52" xfId="126" applyFont="1" applyFill="1" applyBorder="1" applyAlignment="1" applyProtection="1">
      <alignment horizontal="center" vertical="center" wrapText="1"/>
      <protection locked="0"/>
    </xf>
    <xf numFmtId="0" fontId="12" fillId="45" borderId="52" xfId="126" applyFont="1" applyFill="1" applyBorder="1" applyAlignment="1">
      <alignment horizontal="center" vertical="center" wrapText="1"/>
    </xf>
    <xf numFmtId="0" fontId="12" fillId="45" borderId="45" xfId="126" applyFont="1" applyFill="1" applyBorder="1" applyAlignment="1">
      <alignment horizontal="center" vertical="center" wrapText="1"/>
    </xf>
    <xf numFmtId="0" fontId="12" fillId="0" borderId="307" xfId="126" applyFont="1" applyBorder="1" applyAlignment="1">
      <alignment horizontal="left" vertical="center"/>
    </xf>
    <xf numFmtId="0" fontId="12" fillId="0" borderId="308" xfId="126" applyFont="1" applyBorder="1" applyAlignment="1">
      <alignment horizontal="left" vertical="center"/>
    </xf>
    <xf numFmtId="0" fontId="12" fillId="0" borderId="309" xfId="126" applyFont="1" applyBorder="1" applyAlignment="1">
      <alignment horizontal="left" vertical="center"/>
    </xf>
    <xf numFmtId="0" fontId="12" fillId="45" borderId="307" xfId="126" applyFont="1" applyFill="1" applyBorder="1" applyAlignment="1">
      <alignment horizontal="left" vertical="center"/>
    </xf>
    <xf numFmtId="0" fontId="12" fillId="45" borderId="308" xfId="126" applyFont="1" applyFill="1" applyBorder="1" applyAlignment="1">
      <alignment horizontal="left" vertical="center"/>
    </xf>
    <xf numFmtId="0" fontId="12" fillId="45" borderId="309" xfId="126" applyFont="1" applyFill="1" applyBorder="1" applyAlignment="1">
      <alignment horizontal="left" vertical="center"/>
    </xf>
    <xf numFmtId="0" fontId="12" fillId="0" borderId="10" xfId="127" applyFont="1" applyBorder="1" applyAlignment="1">
      <alignment horizontal="center" vertical="center" textRotation="255"/>
    </xf>
    <xf numFmtId="0" fontId="12" fillId="0" borderId="127" xfId="127" applyFont="1" applyBorder="1" applyAlignment="1">
      <alignment horizontal="center" vertical="center" textRotation="255"/>
    </xf>
    <xf numFmtId="0" fontId="12" fillId="0" borderId="11" xfId="127" applyFont="1" applyBorder="1" applyAlignment="1">
      <alignment horizontal="center" vertical="center" textRotation="255"/>
    </xf>
    <xf numFmtId="0" fontId="12" fillId="0" borderId="0" xfId="127" applyFont="1" applyAlignment="1">
      <alignment horizontal="center" vertical="center" textRotation="255"/>
    </xf>
    <xf numFmtId="0" fontId="12" fillId="0" borderId="12" xfId="127" applyFont="1" applyBorder="1" applyAlignment="1">
      <alignment horizontal="center" vertical="center" textRotation="255"/>
    </xf>
    <xf numFmtId="0" fontId="12" fillId="0" borderId="51" xfId="127" applyFont="1" applyBorder="1" applyAlignment="1">
      <alignment horizontal="center" vertical="center" textRotation="255"/>
    </xf>
    <xf numFmtId="0" fontId="12" fillId="45" borderId="0" xfId="126" applyFont="1" applyFill="1" applyAlignment="1">
      <alignment horizontal="left" vertical="center"/>
    </xf>
    <xf numFmtId="0" fontId="12" fillId="45" borderId="23" xfId="127" applyFont="1" applyFill="1" applyBorder="1" applyAlignment="1">
      <alignment horizontal="left" vertical="center"/>
    </xf>
    <xf numFmtId="0" fontId="12" fillId="45" borderId="128" xfId="127" applyFont="1" applyFill="1" applyBorder="1" applyAlignment="1">
      <alignment horizontal="left" vertical="center"/>
    </xf>
    <xf numFmtId="0" fontId="12" fillId="45" borderId="0" xfId="127" applyFont="1" applyFill="1" applyAlignment="1" applyProtection="1">
      <alignment horizontal="left" vertical="center"/>
      <protection locked="0"/>
    </xf>
    <xf numFmtId="0" fontId="8" fillId="32" borderId="49" xfId="126" applyFont="1" applyFill="1" applyBorder="1" applyAlignment="1" applyProtection="1">
      <alignment horizontal="center" vertical="center"/>
      <protection locked="0"/>
    </xf>
    <xf numFmtId="0" fontId="8" fillId="41" borderId="311" xfId="126" applyFont="1" applyFill="1" applyBorder="1" applyAlignment="1" applyProtection="1">
      <alignment horizontal="center" vertical="center"/>
      <protection locked="0"/>
    </xf>
    <xf numFmtId="0" fontId="8" fillId="41" borderId="312" xfId="126" applyFont="1" applyFill="1" applyBorder="1" applyAlignment="1" applyProtection="1">
      <alignment horizontal="center" vertical="center"/>
      <protection locked="0"/>
    </xf>
    <xf numFmtId="0" fontId="12" fillId="45" borderId="0" xfId="127" applyFont="1" applyFill="1" applyAlignment="1" applyProtection="1">
      <alignment horizontal="center" vertical="center"/>
      <protection locked="0"/>
    </xf>
    <xf numFmtId="0" fontId="12" fillId="45" borderId="0" xfId="127" applyFont="1" applyFill="1" applyAlignment="1" applyProtection="1">
      <alignment horizontal="center" vertical="center" shrinkToFit="1"/>
      <protection locked="0"/>
    </xf>
    <xf numFmtId="0" fontId="8" fillId="41" borderId="313" xfId="126" applyFont="1" applyFill="1" applyBorder="1" applyAlignment="1" applyProtection="1">
      <alignment horizontal="center" vertical="center"/>
      <protection locked="0"/>
    </xf>
    <xf numFmtId="0" fontId="8" fillId="41" borderId="314" xfId="126" applyFont="1" applyFill="1" applyBorder="1" applyAlignment="1" applyProtection="1">
      <alignment horizontal="center" vertical="center"/>
      <protection locked="0"/>
    </xf>
    <xf numFmtId="0" fontId="8" fillId="0" borderId="132" xfId="126" applyFont="1" applyBorder="1" applyAlignment="1">
      <alignment horizontal="center" vertical="center" textRotation="255"/>
    </xf>
    <xf numFmtId="0" fontId="8" fillId="0" borderId="32" xfId="126" applyFont="1" applyBorder="1" applyAlignment="1">
      <alignment horizontal="center" vertical="center" textRotation="255"/>
    </xf>
    <xf numFmtId="0" fontId="8" fillId="0" borderId="138" xfId="126" applyFont="1" applyBorder="1" applyAlignment="1">
      <alignment horizontal="center" vertical="center" textRotation="255"/>
    </xf>
    <xf numFmtId="0" fontId="65" fillId="0" borderId="0" xfId="126" applyFont="1" applyAlignment="1">
      <alignment horizontal="left" vertical="center"/>
    </xf>
    <xf numFmtId="0" fontId="8" fillId="0" borderId="313" xfId="126" applyFont="1" applyBorder="1" applyAlignment="1">
      <alignment horizontal="center" vertical="center"/>
    </xf>
    <xf numFmtId="0" fontId="8" fillId="0" borderId="314" xfId="126" applyFont="1" applyBorder="1" applyAlignment="1">
      <alignment horizontal="center" vertical="center"/>
    </xf>
    <xf numFmtId="0" fontId="8" fillId="0" borderId="132" xfId="126" applyFont="1" applyBorder="1" applyAlignment="1">
      <alignment horizontal="center" vertical="center"/>
    </xf>
    <xf numFmtId="0" fontId="8" fillId="0" borderId="133" xfId="126" applyFont="1" applyBorder="1" applyAlignment="1">
      <alignment horizontal="center" vertical="center"/>
    </xf>
    <xf numFmtId="0" fontId="8" fillId="0" borderId="138" xfId="126" applyFont="1" applyBorder="1" applyAlignment="1">
      <alignment horizontal="center" vertical="center"/>
    </xf>
    <xf numFmtId="0" fontId="8" fillId="0" borderId="139" xfId="126" applyFont="1" applyBorder="1" applyAlignment="1">
      <alignment horizontal="center" vertical="center"/>
    </xf>
    <xf numFmtId="0" fontId="8" fillId="0" borderId="130" xfId="126" applyFont="1" applyBorder="1" applyAlignment="1">
      <alignment horizontal="center" vertical="center"/>
    </xf>
    <xf numFmtId="0" fontId="8" fillId="41" borderId="129" xfId="126" applyFont="1" applyFill="1" applyBorder="1" applyAlignment="1" applyProtection="1">
      <alignment horizontal="center" vertical="center"/>
      <protection locked="0"/>
    </xf>
    <xf numFmtId="0" fontId="8" fillId="41" borderId="130" xfId="126" applyFont="1" applyFill="1" applyBorder="1" applyAlignment="1" applyProtection="1">
      <alignment horizontal="center" vertical="center"/>
      <protection locked="0"/>
    </xf>
    <xf numFmtId="0" fontId="86" fillId="42" borderId="21" xfId="131" applyFont="1" applyFill="1" applyBorder="1" applyAlignment="1">
      <alignment horizontal="left" vertical="center"/>
    </xf>
    <xf numFmtId="0" fontId="86" fillId="42" borderId="49" xfId="131" applyFont="1" applyFill="1" applyBorder="1" applyAlignment="1">
      <alignment horizontal="left" vertical="center"/>
    </xf>
    <xf numFmtId="0" fontId="50" fillId="0" borderId="284" xfId="122" applyBorder="1" applyAlignment="1">
      <alignment horizontal="center" vertical="center"/>
    </xf>
    <xf numFmtId="0" fontId="50" fillId="0" borderId="285" xfId="122" applyBorder="1" applyAlignment="1">
      <alignment horizontal="center" vertical="center"/>
    </xf>
    <xf numFmtId="0" fontId="50" fillId="0" borderId="286" xfId="122" applyBorder="1" applyAlignment="1">
      <alignment horizontal="center" vertical="center"/>
    </xf>
    <xf numFmtId="0" fontId="86" fillId="42" borderId="315" xfId="131" applyFont="1" applyFill="1" applyBorder="1" applyAlignment="1">
      <alignment horizontal="left" vertical="center"/>
    </xf>
    <xf numFmtId="0" fontId="86" fillId="42" borderId="316" xfId="131" applyFont="1" applyFill="1" applyBorder="1" applyAlignment="1">
      <alignment horizontal="left" vertical="center"/>
    </xf>
    <xf numFmtId="0" fontId="104" fillId="0" borderId="11" xfId="131" applyFont="1" applyBorder="1" applyAlignment="1">
      <alignment horizontal="left" vertical="center"/>
    </xf>
    <xf numFmtId="0" fontId="104" fillId="0" borderId="0" xfId="131" applyFont="1" applyAlignment="1">
      <alignment horizontal="left" vertical="center"/>
    </xf>
    <xf numFmtId="0" fontId="104" fillId="0" borderId="15" xfId="131" applyFont="1" applyBorder="1" applyAlignment="1">
      <alignment horizontal="left" vertical="center"/>
    </xf>
    <xf numFmtId="0" fontId="104" fillId="0" borderId="11" xfId="131" applyFont="1" applyBorder="1" applyAlignment="1">
      <alignment horizontal="left" vertical="center" wrapText="1"/>
    </xf>
    <xf numFmtId="0" fontId="104" fillId="0" borderId="0" xfId="131" applyFont="1" applyAlignment="1">
      <alignment horizontal="left" vertical="center" wrapText="1"/>
    </xf>
    <xf numFmtId="0" fontId="104" fillId="0" borderId="15" xfId="131" applyFont="1" applyBorder="1" applyAlignment="1">
      <alignment horizontal="left" vertical="center" wrapText="1"/>
    </xf>
    <xf numFmtId="0" fontId="104" fillId="0" borderId="25" xfId="131" applyFont="1" applyBorder="1" applyAlignment="1">
      <alignment horizontal="left" vertical="center" wrapText="1"/>
    </xf>
    <xf numFmtId="0" fontId="104" fillId="0" borderId="31" xfId="131" applyFont="1" applyBorder="1" applyAlignment="1">
      <alignment horizontal="left" vertical="center" wrapText="1"/>
    </xf>
    <xf numFmtId="0" fontId="104" fillId="0" borderId="41" xfId="131" applyFont="1" applyBorder="1" applyAlignment="1">
      <alignment horizontal="left" vertical="center" wrapText="1"/>
    </xf>
    <xf numFmtId="0" fontId="104" fillId="0" borderId="51" xfId="131" applyFont="1" applyBorder="1" applyAlignment="1">
      <alignment horizontal="left" vertical="center"/>
    </xf>
    <xf numFmtId="0" fontId="46" fillId="0" borderId="49" xfId="131" applyFont="1" applyBorder="1" applyAlignment="1">
      <alignment horizontal="distributed" vertical="center" wrapText="1"/>
    </xf>
    <xf numFmtId="0" fontId="48" fillId="44" borderId="49" xfId="131" applyFont="1" applyFill="1" applyBorder="1" applyAlignment="1" applyProtection="1">
      <alignment horizontal="center" vertical="center" shrinkToFit="1"/>
      <protection locked="0"/>
    </xf>
    <xf numFmtId="0" fontId="84" fillId="0" borderId="21" xfId="131" applyFont="1" applyBorder="1" applyAlignment="1">
      <alignment horizontal="center" vertical="center"/>
    </xf>
    <xf numFmtId="0" fontId="84" fillId="0" borderId="49" xfId="131" applyFont="1" applyBorder="1" applyAlignment="1">
      <alignment horizontal="center" vertical="center"/>
    </xf>
    <xf numFmtId="0" fontId="84" fillId="0" borderId="32" xfId="131" applyFont="1" applyBorder="1" applyAlignment="1">
      <alignment horizontal="center" vertical="center"/>
    </xf>
    <xf numFmtId="0" fontId="53" fillId="0" borderId="317" xfId="131" applyFont="1" applyBorder="1" applyAlignment="1">
      <alignment horizontal="center" vertical="center"/>
    </xf>
    <xf numFmtId="0" fontId="53" fillId="0" borderId="318" xfId="131" applyFont="1" applyBorder="1" applyAlignment="1">
      <alignment horizontal="center" vertical="center"/>
    </xf>
    <xf numFmtId="0" fontId="53" fillId="0" borderId="319" xfId="131" applyFont="1" applyBorder="1" applyAlignment="1">
      <alignment horizontal="center" vertical="center"/>
    </xf>
    <xf numFmtId="0" fontId="53" fillId="0" borderId="320" xfId="131" applyFont="1" applyBorder="1" applyAlignment="1">
      <alignment horizontal="center" vertical="center"/>
    </xf>
    <xf numFmtId="0" fontId="53" fillId="0" borderId="321" xfId="131" applyFont="1" applyBorder="1" applyAlignment="1">
      <alignment horizontal="center" vertical="center"/>
    </xf>
    <xf numFmtId="0" fontId="53" fillId="0" borderId="322" xfId="131" applyFont="1" applyBorder="1" applyAlignment="1">
      <alignment horizontal="center" vertical="center"/>
    </xf>
    <xf numFmtId="0" fontId="53" fillId="0" borderId="323" xfId="131" applyFont="1" applyBorder="1" applyAlignment="1">
      <alignment horizontal="center" vertical="center"/>
    </xf>
    <xf numFmtId="0" fontId="53" fillId="0" borderId="324" xfId="131" applyFont="1" applyBorder="1" applyAlignment="1">
      <alignment horizontal="center" vertical="center"/>
    </xf>
    <xf numFmtId="0" fontId="85" fillId="0" borderId="325" xfId="131" applyFont="1" applyBorder="1" applyAlignment="1">
      <alignment horizontal="center" vertical="center" wrapText="1"/>
    </xf>
    <xf numFmtId="0" fontId="85" fillId="0" borderId="74" xfId="131" applyFont="1" applyBorder="1" applyAlignment="1">
      <alignment horizontal="center" vertical="center" wrapText="1"/>
    </xf>
    <xf numFmtId="0" fontId="85" fillId="0" borderId="326" xfId="131" applyFont="1" applyBorder="1" applyAlignment="1">
      <alignment horizontal="center" vertical="center" wrapText="1"/>
    </xf>
    <xf numFmtId="0" fontId="85" fillId="0" borderId="327" xfId="131" applyFont="1" applyBorder="1" applyAlignment="1">
      <alignment horizontal="center" vertical="center" wrapText="1"/>
    </xf>
    <xf numFmtId="0" fontId="53" fillId="0" borderId="0" xfId="131" applyFont="1" applyAlignment="1">
      <alignment horizontal="right" vertical="center"/>
    </xf>
    <xf numFmtId="0" fontId="48" fillId="0" borderId="0" xfId="131" applyFont="1" applyAlignment="1">
      <alignment horizontal="center" vertical="center"/>
    </xf>
    <xf numFmtId="0" fontId="83" fillId="0" borderId="0" xfId="131" applyFont="1" applyAlignment="1">
      <alignment horizontal="center" vertical="center" wrapText="1"/>
    </xf>
    <xf numFmtId="0" fontId="83" fillId="0" borderId="0" xfId="131" applyFont="1" applyAlignment="1">
      <alignment horizontal="center" vertical="center"/>
    </xf>
    <xf numFmtId="0" fontId="84" fillId="40" borderId="21" xfId="131" applyFont="1" applyFill="1" applyBorder="1" applyAlignment="1">
      <alignment horizontal="center" vertical="center"/>
    </xf>
    <xf numFmtId="0" fontId="84" fillId="40" borderId="49" xfId="131" applyFont="1" applyFill="1" applyBorder="1" applyAlignment="1">
      <alignment horizontal="center" vertical="center"/>
    </xf>
    <xf numFmtId="0" fontId="84" fillId="40" borderId="32" xfId="131" applyFont="1" applyFill="1" applyBorder="1" applyAlignment="1">
      <alignment horizontal="center" vertical="center"/>
    </xf>
    <xf numFmtId="0" fontId="46" fillId="0" borderId="51" xfId="131" applyFont="1" applyBorder="1" applyAlignment="1">
      <alignment horizontal="distributed" vertical="center" wrapText="1"/>
    </xf>
    <xf numFmtId="0" fontId="48" fillId="44" borderId="51" xfId="131" applyFont="1" applyFill="1" applyBorder="1" applyAlignment="1" applyProtection="1">
      <alignment horizontal="center" vertical="center" shrinkToFit="1"/>
      <protection locked="0"/>
    </xf>
    <xf numFmtId="0" fontId="68" fillId="0" borderId="0" xfId="140" applyFont="1" applyAlignment="1">
      <alignment horizontal="right" vertical="center"/>
    </xf>
    <xf numFmtId="0" fontId="133" fillId="0" borderId="0" xfId="140" applyFont="1" applyAlignment="1">
      <alignment horizontal="center" vertical="center"/>
    </xf>
    <xf numFmtId="0" fontId="133" fillId="0" borderId="15" xfId="140" applyFont="1" applyBorder="1" applyAlignment="1">
      <alignment horizontal="center" vertical="center"/>
    </xf>
    <xf numFmtId="0" fontId="133" fillId="0" borderId="21" xfId="140" applyFont="1" applyBorder="1" applyAlignment="1">
      <alignment horizontal="center" vertical="center"/>
    </xf>
    <xf numFmtId="0" fontId="133" fillId="0" borderId="49" xfId="140" applyFont="1" applyBorder="1" applyAlignment="1">
      <alignment horizontal="center" vertical="center"/>
    </xf>
    <xf numFmtId="0" fontId="133" fillId="0" borderId="32" xfId="140" applyFont="1" applyBorder="1" applyAlignment="1">
      <alignment horizontal="center" vertical="center"/>
    </xf>
    <xf numFmtId="0" fontId="134" fillId="0" borderId="0" xfId="140" applyFont="1" applyAlignment="1">
      <alignment horizontal="center" vertical="center" wrapText="1"/>
    </xf>
    <xf numFmtId="0" fontId="134" fillId="0" borderId="15" xfId="140" applyFont="1" applyBorder="1" applyAlignment="1">
      <alignment horizontal="center" vertical="center" wrapText="1"/>
    </xf>
    <xf numFmtId="190" fontId="135" fillId="50" borderId="10" xfId="140" applyNumberFormat="1" applyFont="1" applyFill="1" applyBorder="1" applyAlignment="1">
      <alignment horizontal="center" vertical="center"/>
    </xf>
    <xf numFmtId="190" fontId="135" fillId="50" borderId="127" xfId="140" applyNumberFormat="1" applyFont="1" applyFill="1" applyBorder="1" applyAlignment="1">
      <alignment horizontal="center" vertical="center"/>
    </xf>
    <xf numFmtId="190" fontId="135" fillId="50" borderId="14" xfId="140" applyNumberFormat="1" applyFont="1" applyFill="1" applyBorder="1" applyAlignment="1">
      <alignment horizontal="center" vertical="center"/>
    </xf>
    <xf numFmtId="190" fontId="135" fillId="50" borderId="11" xfId="140" applyNumberFormat="1" applyFont="1" applyFill="1" applyBorder="1" applyAlignment="1">
      <alignment horizontal="center" vertical="center"/>
    </xf>
    <xf numFmtId="190" fontId="135" fillId="50" borderId="0" xfId="140" applyNumberFormat="1" applyFont="1" applyFill="1" applyAlignment="1">
      <alignment horizontal="center" vertical="center"/>
    </xf>
    <xf numFmtId="190" fontId="135" fillId="50" borderId="15" xfId="140" applyNumberFormat="1" applyFont="1" applyFill="1" applyBorder="1" applyAlignment="1">
      <alignment horizontal="center" vertical="center"/>
    </xf>
    <xf numFmtId="0" fontId="136" fillId="0" borderId="0" xfId="140" applyFont="1" applyAlignment="1">
      <alignment horizontal="center" vertical="center" shrinkToFit="1"/>
    </xf>
    <xf numFmtId="0" fontId="136" fillId="0" borderId="15" xfId="140" applyFont="1" applyBorder="1" applyAlignment="1">
      <alignment horizontal="center" vertical="center" shrinkToFit="1"/>
    </xf>
    <xf numFmtId="190" fontId="141" fillId="50" borderId="155" xfId="140" applyNumberFormat="1" applyFont="1" applyFill="1" applyBorder="1" applyAlignment="1">
      <alignment horizontal="right" vertical="center"/>
    </xf>
    <xf numFmtId="190" fontId="141" fillId="50" borderId="156" xfId="140" applyNumberFormat="1" applyFont="1" applyFill="1" applyBorder="1" applyAlignment="1">
      <alignment horizontal="right" vertical="center"/>
    </xf>
    <xf numFmtId="190" fontId="141" fillId="50" borderId="160" xfId="140" applyNumberFormat="1" applyFont="1" applyFill="1" applyBorder="1" applyAlignment="1">
      <alignment horizontal="right" vertical="center"/>
    </xf>
    <xf numFmtId="190" fontId="141" fillId="50" borderId="154" xfId="140" applyNumberFormat="1" applyFont="1" applyFill="1" applyBorder="1" applyAlignment="1">
      <alignment horizontal="right" vertical="center"/>
    </xf>
    <xf numFmtId="0" fontId="141" fillId="0" borderId="156" xfId="140" applyFont="1" applyBorder="1" applyAlignment="1">
      <alignment horizontal="left" vertical="center"/>
    </xf>
    <xf numFmtId="0" fontId="141" fillId="0" borderId="157" xfId="140" applyFont="1" applyBorder="1" applyAlignment="1">
      <alignment horizontal="left" vertical="center"/>
    </xf>
    <xf numFmtId="0" fontId="141" fillId="0" borderId="154" xfId="140" applyFont="1" applyBorder="1" applyAlignment="1">
      <alignment horizontal="left" vertical="center"/>
    </xf>
    <xf numFmtId="0" fontId="141" fillId="0" borderId="161" xfId="140" applyFont="1" applyBorder="1" applyAlignment="1">
      <alignment horizontal="left" vertical="center"/>
    </xf>
    <xf numFmtId="190" fontId="142" fillId="0" borderId="12" xfId="140" applyNumberFormat="1" applyFont="1" applyBorder="1" applyAlignment="1">
      <alignment horizontal="center" vertical="center"/>
    </xf>
    <xf numFmtId="190" fontId="142" fillId="0" borderId="51" xfId="140" applyNumberFormat="1" applyFont="1" applyBorder="1" applyAlignment="1">
      <alignment horizontal="center" vertical="center"/>
    </xf>
    <xf numFmtId="190" fontId="142" fillId="0" borderId="22" xfId="140" applyNumberFormat="1" applyFont="1" applyBorder="1" applyAlignment="1">
      <alignment horizontal="center" vertical="center"/>
    </xf>
    <xf numFmtId="0" fontId="146" fillId="0" borderId="46" xfId="140" applyFont="1" applyBorder="1" applyAlignment="1">
      <alignment horizontal="center" vertical="center" wrapText="1" shrinkToFit="1"/>
    </xf>
    <xf numFmtId="0" fontId="146" fillId="0" borderId="50" xfId="140" applyFont="1" applyBorder="1" applyAlignment="1">
      <alignment horizontal="center" vertical="center" shrinkToFit="1"/>
    </xf>
    <xf numFmtId="0" fontId="68" fillId="0" borderId="11" xfId="140" applyFont="1" applyBorder="1" applyAlignment="1">
      <alignment horizontal="left" shrinkToFit="1"/>
    </xf>
    <xf numFmtId="0" fontId="68" fillId="0" borderId="0" xfId="140" applyFont="1" applyAlignment="1">
      <alignment horizontal="left" shrinkToFit="1"/>
    </xf>
    <xf numFmtId="0" fontId="68" fillId="0" borderId="0" xfId="140" applyFont="1" applyAlignment="1">
      <alignment horizontal="left" vertical="top"/>
    </xf>
    <xf numFmtId="0" fontId="49" fillId="48" borderId="49" xfId="140" applyFont="1" applyFill="1" applyBorder="1" applyAlignment="1" applyProtection="1">
      <alignment horizontal="left" vertical="center" shrinkToFit="1"/>
      <protection locked="0"/>
    </xf>
    <xf numFmtId="0" fontId="70" fillId="0" borderId="0" xfId="140" applyFont="1" applyAlignment="1">
      <alignment horizontal="center" vertical="center" wrapText="1"/>
    </xf>
    <xf numFmtId="0" fontId="70" fillId="0" borderId="0" xfId="140" applyFont="1" applyAlignment="1">
      <alignment horizontal="center" vertical="center"/>
    </xf>
    <xf numFmtId="0" fontId="146" fillId="0" borderId="46" xfId="140" applyFont="1" applyBorder="1" applyAlignment="1">
      <alignment horizontal="center" vertical="center" wrapText="1"/>
    </xf>
    <xf numFmtId="0" fontId="146" fillId="0" borderId="50" xfId="140" applyFont="1" applyBorder="1" applyAlignment="1">
      <alignment horizontal="center" vertical="center"/>
    </xf>
    <xf numFmtId="0" fontId="68" fillId="0" borderId="11" xfId="140" applyFont="1" applyBorder="1" applyAlignment="1">
      <alignment horizontal="left" vertical="top" shrinkToFit="1"/>
    </xf>
    <xf numFmtId="0" fontId="68" fillId="0" borderId="0" xfId="140" applyFont="1" applyAlignment="1">
      <alignment horizontal="left" vertical="top" shrinkToFit="1"/>
    </xf>
    <xf numFmtId="0" fontId="151" fillId="40" borderId="21" xfId="140" applyFont="1" applyFill="1" applyBorder="1" applyAlignment="1">
      <alignment horizontal="center" vertical="center"/>
    </xf>
    <xf numFmtId="0" fontId="151" fillId="40" borderId="49" xfId="140" applyFont="1" applyFill="1" applyBorder="1" applyAlignment="1">
      <alignment horizontal="center" vertical="center"/>
    </xf>
    <xf numFmtId="0" fontId="151" fillId="40" borderId="32" xfId="140" applyFont="1" applyFill="1" applyBorder="1" applyAlignment="1">
      <alignment horizontal="center" vertical="center"/>
    </xf>
    <xf numFmtId="0" fontId="73" fillId="0" borderId="51" xfId="140" applyFont="1" applyBorder="1" applyAlignment="1">
      <alignment horizontal="distributed" vertical="center" wrapText="1"/>
    </xf>
    <xf numFmtId="0" fontId="49" fillId="49" borderId="51" xfId="140" applyFont="1" applyFill="1" applyBorder="1" applyAlignment="1" applyProtection="1">
      <alignment horizontal="center" vertical="center" shrinkToFit="1"/>
      <protection locked="0"/>
    </xf>
    <xf numFmtId="0" fontId="73" fillId="0" borderId="49" xfId="140" applyFont="1" applyBorder="1" applyAlignment="1">
      <alignment horizontal="distributed" vertical="center" wrapText="1"/>
    </xf>
    <xf numFmtId="0" fontId="49" fillId="49" borderId="49" xfId="140" applyFont="1" applyFill="1" applyBorder="1" applyAlignment="1" applyProtection="1">
      <alignment horizontal="center" vertical="center" shrinkToFit="1"/>
      <protection locked="0"/>
    </xf>
    <xf numFmtId="0" fontId="68" fillId="49" borderId="49" xfId="140" applyFont="1" applyFill="1" applyBorder="1" applyAlignment="1" applyProtection="1">
      <alignment horizontal="left" vertical="center" shrinkToFit="1"/>
      <protection locked="0"/>
    </xf>
    <xf numFmtId="0" fontId="49" fillId="49" borderId="49" xfId="140" applyFont="1" applyFill="1" applyBorder="1" applyAlignment="1" applyProtection="1">
      <alignment horizontal="left" vertical="center" indent="1"/>
      <protection locked="0"/>
    </xf>
    <xf numFmtId="0" fontId="49" fillId="49" borderId="127" xfId="140" applyFont="1" applyFill="1" applyBorder="1" applyAlignment="1" applyProtection="1">
      <alignment horizontal="left" vertical="center" indent="1"/>
      <protection locked="0"/>
    </xf>
    <xf numFmtId="0" fontId="155" fillId="0" borderId="51" xfId="140" applyFont="1" applyBorder="1" applyAlignment="1">
      <alignment horizontal="right" vertical="center"/>
    </xf>
    <xf numFmtId="191" fontId="154" fillId="50" borderId="51" xfId="140" applyNumberFormat="1" applyFont="1" applyFill="1" applyBorder="1" applyAlignment="1">
      <alignment horizontal="center" vertical="center"/>
    </xf>
    <xf numFmtId="0" fontId="49" fillId="49" borderId="49" xfId="140" applyFont="1" applyFill="1" applyBorder="1" applyAlignment="1" applyProtection="1">
      <alignment horizontal="left" vertical="center" indent="1" shrinkToFit="1"/>
      <protection locked="0"/>
    </xf>
    <xf numFmtId="0" fontId="153" fillId="0" borderId="154" xfId="140" applyFont="1" applyBorder="1" applyAlignment="1">
      <alignment horizontal="center" vertical="center"/>
    </xf>
    <xf numFmtId="182" fontId="154" fillId="0" borderId="134" xfId="140" applyNumberFormat="1" applyFont="1" applyBorder="1" applyAlignment="1">
      <alignment horizontal="center" vertical="center"/>
    </xf>
    <xf numFmtId="0" fontId="43" fillId="0" borderId="49" xfId="140" applyFont="1" applyBorder="1" applyAlignment="1" applyProtection="1">
      <alignment horizontal="center" vertical="center"/>
      <protection hidden="1"/>
    </xf>
    <xf numFmtId="0" fontId="156" fillId="0" borderId="0" xfId="140" applyFont="1" applyAlignment="1">
      <alignment horizontal="center" vertical="center" wrapText="1"/>
    </xf>
    <xf numFmtId="191" fontId="154" fillId="50" borderId="0" xfId="140" applyNumberFormat="1" applyFont="1" applyFill="1" applyAlignment="1">
      <alignment horizontal="center" vertical="center"/>
    </xf>
    <xf numFmtId="189" fontId="154" fillId="50" borderId="51" xfId="140" applyNumberFormat="1" applyFont="1" applyFill="1" applyBorder="1" applyAlignment="1">
      <alignment horizontal="center" vertical="center"/>
    </xf>
    <xf numFmtId="49" fontId="154" fillId="50" borderId="51" xfId="140" applyNumberFormat="1" applyFont="1" applyFill="1" applyBorder="1" applyAlignment="1">
      <alignment horizontal="center" vertical="center"/>
    </xf>
    <xf numFmtId="0" fontId="97" fillId="0" borderId="51" xfId="131" applyFont="1" applyBorder="1" applyAlignment="1">
      <alignment horizontal="center" vertical="center"/>
    </xf>
    <xf numFmtId="0" fontId="48" fillId="44" borderId="49" xfId="131" applyFont="1" applyFill="1" applyBorder="1" applyAlignment="1" applyProtection="1">
      <alignment horizontal="left" vertical="center" indent="1"/>
      <protection locked="0"/>
    </xf>
    <xf numFmtId="0" fontId="48" fillId="44" borderId="49" xfId="131" applyFont="1" applyFill="1" applyBorder="1" applyAlignment="1" applyProtection="1">
      <alignment horizontal="left" vertical="center" indent="1" shrinkToFit="1"/>
      <protection locked="0"/>
    </xf>
    <xf numFmtId="0" fontId="82" fillId="0" borderId="0" xfId="131" applyFont="1" applyAlignment="1">
      <alignment horizontal="center" vertical="center"/>
    </xf>
    <xf numFmtId="0" fontId="97" fillId="0" borderId="158" xfId="131" applyFont="1" applyBorder="1" applyAlignment="1">
      <alignment horizontal="left" vertical="center" wrapText="1"/>
    </xf>
    <xf numFmtId="0" fontId="97" fillId="0" borderId="0" xfId="131" applyFont="1" applyAlignment="1">
      <alignment horizontal="left" vertical="center" wrapText="1"/>
    </xf>
    <xf numFmtId="0" fontId="97" fillId="0" borderId="159" xfId="131" applyFont="1" applyBorder="1" applyAlignment="1">
      <alignment horizontal="left" vertical="center" wrapText="1"/>
    </xf>
    <xf numFmtId="0" fontId="48" fillId="45" borderId="49" xfId="131" applyFont="1" applyFill="1" applyBorder="1" applyAlignment="1" applyProtection="1">
      <alignment horizontal="left" vertical="center" wrapText="1"/>
      <protection locked="0"/>
    </xf>
    <xf numFmtId="0" fontId="48" fillId="44" borderId="49" xfId="131" applyFont="1" applyFill="1" applyBorder="1" applyAlignment="1" applyProtection="1">
      <alignment horizontal="left" vertical="center" shrinkToFit="1"/>
      <protection locked="0"/>
    </xf>
    <xf numFmtId="0" fontId="53" fillId="44" borderId="49" xfId="131" applyFont="1" applyFill="1" applyBorder="1" applyAlignment="1" applyProtection="1">
      <alignment horizontal="left" vertical="center" shrinkToFit="1"/>
      <protection locked="0"/>
    </xf>
    <xf numFmtId="0" fontId="48" fillId="0" borderId="51" xfId="131" applyFont="1" applyBorder="1" applyAlignment="1">
      <alignment horizontal="left" vertical="center"/>
    </xf>
    <xf numFmtId="0" fontId="48" fillId="0" borderId="51" xfId="131" applyFont="1" applyBorder="1">
      <alignment vertical="center"/>
    </xf>
    <xf numFmtId="0" fontId="59" fillId="0" borderId="49" xfId="131" applyFont="1" applyBorder="1" applyAlignment="1">
      <alignment horizontal="center" vertical="center" wrapText="1"/>
    </xf>
    <xf numFmtId="0" fontId="59" fillId="0" borderId="32" xfId="131" applyFont="1" applyBorder="1" applyAlignment="1">
      <alignment horizontal="center" vertical="center" wrapText="1"/>
    </xf>
    <xf numFmtId="0" fontId="53" fillId="0" borderId="10" xfId="131" applyFont="1" applyBorder="1" applyAlignment="1">
      <alignment horizontal="left" vertical="center" shrinkToFit="1"/>
    </xf>
    <xf numFmtId="0" fontId="53" fillId="0" borderId="127" xfId="131" applyFont="1" applyBorder="1" applyAlignment="1">
      <alignment horizontal="left" vertical="center" shrinkToFit="1"/>
    </xf>
    <xf numFmtId="0" fontId="53" fillId="0" borderId="49" xfId="131" applyFont="1" applyBorder="1" applyAlignment="1">
      <alignment horizontal="center" vertical="center"/>
    </xf>
    <xf numFmtId="0" fontId="53" fillId="0" borderId="21" xfId="131" applyFont="1" applyBorder="1" applyAlignment="1">
      <alignment horizontal="left" vertical="center" shrinkToFit="1"/>
    </xf>
    <xf numFmtId="0" fontId="53" fillId="0" borderId="49" xfId="131" applyFont="1" applyBorder="1" applyAlignment="1">
      <alignment horizontal="left" vertical="center" shrinkToFit="1"/>
    </xf>
    <xf numFmtId="0" fontId="44" fillId="0" borderId="21" xfId="131" applyFont="1" applyBorder="1" applyAlignment="1">
      <alignment horizontal="center" vertical="center" wrapText="1"/>
    </xf>
    <xf numFmtId="0" fontId="44" fillId="0" borderId="49" xfId="131" applyFont="1" applyBorder="1" applyAlignment="1">
      <alignment horizontal="center" vertical="center" wrapText="1"/>
    </xf>
    <xf numFmtId="0" fontId="112" fillId="0" borderId="49" xfId="122" applyFont="1" applyBorder="1" applyAlignment="1">
      <alignment horizontal="center" vertical="center" wrapText="1"/>
    </xf>
    <xf numFmtId="0" fontId="112" fillId="0" borderId="32" xfId="122" applyFont="1" applyBorder="1" applyAlignment="1">
      <alignment horizontal="center" vertical="center" wrapText="1"/>
    </xf>
    <xf numFmtId="0" fontId="110" fillId="0" borderId="155" xfId="131" applyFont="1" applyBorder="1" applyAlignment="1">
      <alignment horizontal="center" vertical="center" wrapText="1"/>
    </xf>
    <xf numFmtId="0" fontId="110" fillId="0" borderId="156" xfId="131" applyFont="1" applyBorder="1" applyAlignment="1">
      <alignment horizontal="center" vertical="center" wrapText="1"/>
    </xf>
    <xf numFmtId="0" fontId="110" fillId="0" borderId="157" xfId="131" applyFont="1" applyBorder="1" applyAlignment="1">
      <alignment horizontal="center" vertical="center" wrapText="1"/>
    </xf>
    <xf numFmtId="0" fontId="110" fillId="0" borderId="160" xfId="131" applyFont="1" applyBorder="1" applyAlignment="1">
      <alignment horizontal="center" vertical="center" wrapText="1"/>
    </xf>
    <xf numFmtId="0" fontId="110" fillId="0" borderId="154" xfId="131" applyFont="1" applyBorder="1" applyAlignment="1">
      <alignment horizontal="center" vertical="center" wrapText="1"/>
    </xf>
    <xf numFmtId="0" fontId="110" fillId="0" borderId="161" xfId="131" applyFont="1" applyBorder="1" applyAlignment="1">
      <alignment horizontal="center" vertical="center" wrapText="1"/>
    </xf>
    <xf numFmtId="0" fontId="106" fillId="0" borderId="0" xfId="131" applyFont="1" applyAlignment="1">
      <alignment horizontal="center" vertical="center"/>
    </xf>
    <xf numFmtId="0" fontId="106" fillId="0" borderId="15" xfId="131" applyFont="1" applyBorder="1" applyAlignment="1">
      <alignment horizontal="center" vertical="center"/>
    </xf>
    <xf numFmtId="0" fontId="81" fillId="0" borderId="21" xfId="131" applyFont="1" applyBorder="1" applyAlignment="1">
      <alignment horizontal="center" vertical="center"/>
    </xf>
    <xf numFmtId="0" fontId="81" fillId="0" borderId="49" xfId="131" applyFont="1" applyBorder="1" applyAlignment="1">
      <alignment horizontal="center" vertical="center"/>
    </xf>
    <xf numFmtId="0" fontId="81" fillId="0" borderId="32" xfId="131" applyFont="1" applyBorder="1" applyAlignment="1">
      <alignment horizontal="center" vertical="center"/>
    </xf>
    <xf numFmtId="0" fontId="97" fillId="0" borderId="0" xfId="131" applyFont="1" applyAlignment="1">
      <alignment horizontal="left" vertical="center"/>
    </xf>
    <xf numFmtId="0" fontId="97" fillId="0" borderId="15" xfId="131" applyFont="1" applyBorder="1" applyAlignment="1">
      <alignment horizontal="left" vertical="center"/>
    </xf>
    <xf numFmtId="0" fontId="53" fillId="0" borderId="10" xfId="131" applyFont="1" applyBorder="1" applyAlignment="1">
      <alignment horizontal="center" vertical="center"/>
    </xf>
    <xf numFmtId="0" fontId="53" fillId="0" borderId="127" xfId="131" applyFont="1" applyBorder="1" applyAlignment="1">
      <alignment horizontal="center" vertical="center"/>
    </xf>
    <xf numFmtId="0" fontId="53" fillId="0" borderId="14" xfId="131" applyFont="1" applyBorder="1" applyAlignment="1">
      <alignment horizontal="center" vertical="center"/>
    </xf>
    <xf numFmtId="0" fontId="53" fillId="0" borderId="11" xfId="131" applyFont="1" applyBorder="1" applyAlignment="1">
      <alignment horizontal="center" vertical="center"/>
    </xf>
    <xf numFmtId="0" fontId="53" fillId="0" borderId="0" xfId="131" applyFont="1" applyAlignment="1">
      <alignment horizontal="center" vertical="center"/>
    </xf>
    <xf numFmtId="0" fontId="53" fillId="0" borderId="15" xfId="131" applyFont="1" applyBorder="1" applyAlignment="1">
      <alignment horizontal="center" vertical="center"/>
    </xf>
    <xf numFmtId="0" fontId="53" fillId="0" borderId="12" xfId="131" applyFont="1" applyBorder="1" applyAlignment="1">
      <alignment horizontal="center" vertical="center"/>
    </xf>
    <xf numFmtId="0" fontId="53" fillId="0" borderId="51" xfId="131" applyFont="1" applyBorder="1" applyAlignment="1">
      <alignment horizontal="center" vertical="center"/>
    </xf>
    <xf numFmtId="0" fontId="53" fillId="0" borderId="22" xfId="131" applyFont="1" applyBorder="1" applyAlignment="1">
      <alignment horizontal="center" vertical="center"/>
    </xf>
    <xf numFmtId="0" fontId="97" fillId="0" borderId="15" xfId="131" applyFont="1" applyBorder="1" applyAlignment="1">
      <alignment horizontal="left" vertical="center" wrapText="1"/>
    </xf>
    <xf numFmtId="0" fontId="52" fillId="0" borderId="0" xfId="120" applyFont="1" applyAlignment="1" applyProtection="1">
      <alignment horizontal="center" vertical="center"/>
      <protection locked="0"/>
    </xf>
    <xf numFmtId="0" fontId="52" fillId="0" borderId="0" xfId="131" applyFont="1" applyAlignment="1" applyProtection="1">
      <alignment horizontal="left" vertical="center"/>
      <protection locked="0"/>
    </xf>
    <xf numFmtId="0" fontId="52" fillId="32" borderId="0" xfId="131" applyFont="1" applyFill="1" applyAlignment="1" applyProtection="1">
      <alignment horizontal="left" vertical="center"/>
      <protection locked="0"/>
    </xf>
    <xf numFmtId="0" fontId="52" fillId="32" borderId="0" xfId="131" applyFont="1" applyFill="1" applyAlignment="1" applyProtection="1">
      <alignment horizontal="left" vertical="top" wrapText="1"/>
      <protection locked="0"/>
    </xf>
    <xf numFmtId="0" fontId="119" fillId="0" borderId="13" xfId="131" applyFont="1" applyBorder="1" applyAlignment="1" applyProtection="1">
      <alignment horizontal="left" vertical="top" wrapText="1"/>
      <protection locked="0"/>
    </xf>
    <xf numFmtId="0" fontId="119" fillId="32" borderId="10" xfId="131" applyFont="1" applyFill="1" applyBorder="1" applyAlignment="1" applyProtection="1">
      <alignment horizontal="center" vertical="top" wrapText="1"/>
      <protection locked="0"/>
    </xf>
    <xf numFmtId="0" fontId="119" fillId="32" borderId="127" xfId="131" applyFont="1" applyFill="1" applyBorder="1" applyAlignment="1" applyProtection="1">
      <alignment horizontal="center" vertical="top" wrapText="1"/>
      <protection locked="0"/>
    </xf>
    <xf numFmtId="0" fontId="119" fillId="32" borderId="14" xfId="131" applyFont="1" applyFill="1" applyBorder="1" applyAlignment="1" applyProtection="1">
      <alignment horizontal="center" vertical="top" wrapText="1"/>
      <protection locked="0"/>
    </xf>
    <xf numFmtId="0" fontId="119" fillId="32" borderId="12" xfId="131" applyFont="1" applyFill="1" applyBorder="1" applyAlignment="1" applyProtection="1">
      <alignment horizontal="center" vertical="top" wrapText="1"/>
      <protection locked="0"/>
    </xf>
    <xf numFmtId="0" fontId="119" fillId="32" borderId="51" xfId="131" applyFont="1" applyFill="1" applyBorder="1" applyAlignment="1" applyProtection="1">
      <alignment horizontal="center" vertical="top" wrapText="1"/>
      <protection locked="0"/>
    </xf>
    <xf numFmtId="0" fontId="119" fillId="32" borderId="22" xfId="131" applyFont="1" applyFill="1" applyBorder="1" applyAlignment="1" applyProtection="1">
      <alignment horizontal="center" vertical="top" wrapText="1"/>
      <protection locked="0"/>
    </xf>
    <xf numFmtId="0" fontId="119" fillId="32" borderId="13" xfId="131" applyFont="1" applyFill="1" applyBorder="1" applyAlignment="1" applyProtection="1">
      <alignment horizontal="left" vertical="top" wrapText="1"/>
      <protection locked="0"/>
    </xf>
    <xf numFmtId="0" fontId="52" fillId="0" borderId="0" xfId="131" applyFont="1" applyAlignment="1">
      <alignment horizontal="left" vertical="center"/>
    </xf>
    <xf numFmtId="0" fontId="119" fillId="0" borderId="328" xfId="131" applyFont="1" applyBorder="1" applyAlignment="1" applyProtection="1">
      <alignment horizontal="left" vertical="center"/>
      <protection locked="0"/>
    </xf>
    <xf numFmtId="0" fontId="119" fillId="0" borderId="13" xfId="131" applyFont="1" applyBorder="1" applyAlignment="1" applyProtection="1">
      <alignment horizontal="center" vertical="center" wrapText="1"/>
      <protection locked="0"/>
    </xf>
    <xf numFmtId="0" fontId="119" fillId="0" borderId="10" xfId="131" applyFont="1" applyBorder="1" applyAlignment="1" applyProtection="1">
      <alignment horizontal="center" vertical="center" wrapText="1"/>
      <protection locked="0"/>
    </xf>
    <xf numFmtId="0" fontId="119" fillId="0" borderId="127" xfId="131" applyFont="1" applyBorder="1" applyAlignment="1" applyProtection="1">
      <alignment horizontal="center" vertical="center" wrapText="1"/>
      <protection locked="0"/>
    </xf>
    <xf numFmtId="0" fontId="119" fillId="0" borderId="14" xfId="131" applyFont="1" applyBorder="1" applyAlignment="1" applyProtection="1">
      <alignment horizontal="center" vertical="center" wrapText="1"/>
      <protection locked="0"/>
    </xf>
    <xf numFmtId="0" fontId="119" fillId="0" borderId="11" xfId="131" applyFont="1" applyBorder="1" applyAlignment="1" applyProtection="1">
      <alignment horizontal="center" vertical="center" wrapText="1"/>
      <protection locked="0"/>
    </xf>
    <xf numFmtId="0" fontId="119" fillId="0" borderId="0" xfId="131" applyFont="1" applyAlignment="1" applyProtection="1">
      <alignment horizontal="center" vertical="center" wrapText="1"/>
      <protection locked="0"/>
    </xf>
    <xf numFmtId="0" fontId="119" fillId="0" borderId="15" xfId="131" applyFont="1" applyBorder="1" applyAlignment="1" applyProtection="1">
      <alignment horizontal="center" vertical="center" wrapText="1"/>
      <protection locked="0"/>
    </xf>
    <xf numFmtId="0" fontId="119" fillId="0" borderId="12" xfId="131" applyFont="1" applyBorder="1" applyAlignment="1" applyProtection="1">
      <alignment horizontal="center" vertical="center" wrapText="1"/>
      <protection locked="0"/>
    </xf>
    <xf numFmtId="0" fontId="119" fillId="0" borderId="51" xfId="131" applyFont="1" applyBorder="1" applyAlignment="1" applyProtection="1">
      <alignment horizontal="center" vertical="center" wrapText="1"/>
      <protection locked="0"/>
    </xf>
    <xf numFmtId="0" fontId="119" fillId="0" borderId="22" xfId="131" applyFont="1" applyBorder="1" applyAlignment="1" applyProtection="1">
      <alignment horizontal="center" vertical="center" wrapText="1"/>
      <protection locked="0"/>
    </xf>
    <xf numFmtId="0" fontId="52" fillId="0" borderId="0" xfId="131" applyFont="1" applyAlignment="1">
      <alignment horizontal="center" vertical="center"/>
    </xf>
    <xf numFmtId="182" fontId="97" fillId="44" borderId="49" xfId="131" applyNumberFormat="1" applyFont="1" applyFill="1" applyBorder="1" applyAlignment="1" applyProtection="1">
      <alignment horizontal="center" vertical="center"/>
      <protection locked="0"/>
    </xf>
    <xf numFmtId="179" fontId="97" fillId="45" borderId="49" xfId="131" applyNumberFormat="1" applyFont="1" applyFill="1" applyBorder="1" applyAlignment="1" applyProtection="1">
      <alignment horizontal="center" vertical="center"/>
      <protection locked="0"/>
    </xf>
    <xf numFmtId="0" fontId="52" fillId="45" borderId="0" xfId="131" applyFont="1" applyFill="1" applyAlignment="1" applyProtection="1">
      <alignment horizontal="left" vertical="center"/>
      <protection locked="0"/>
    </xf>
    <xf numFmtId="0" fontId="52" fillId="45" borderId="0" xfId="131" applyFont="1" applyFill="1" applyAlignment="1">
      <alignment horizontal="left" vertical="center"/>
    </xf>
    <xf numFmtId="0" fontId="97" fillId="44" borderId="49" xfId="131" applyFont="1" applyFill="1" applyBorder="1" applyAlignment="1" applyProtection="1">
      <alignment horizontal="center" vertical="center"/>
      <protection locked="0"/>
    </xf>
    <xf numFmtId="0" fontId="52" fillId="0" borderId="49" xfId="131" applyFont="1" applyBorder="1" applyAlignment="1" applyProtection="1">
      <alignment horizontal="left" vertical="center"/>
      <protection locked="0"/>
    </xf>
    <xf numFmtId="0" fontId="52" fillId="45" borderId="0" xfId="120" applyFont="1" applyFill="1" applyAlignment="1" applyProtection="1">
      <alignment horizontal="left" vertical="top" wrapText="1"/>
      <protection locked="0"/>
    </xf>
    <xf numFmtId="0" fontId="52" fillId="45" borderId="0" xfId="120" applyFont="1" applyFill="1" applyAlignment="1" applyProtection="1">
      <alignment horizontal="left" vertical="center"/>
      <protection locked="0"/>
    </xf>
    <xf numFmtId="0" fontId="52" fillId="0" borderId="0" xfId="120" applyFont="1" applyAlignment="1">
      <alignment horizontal="center" vertical="center"/>
    </xf>
    <xf numFmtId="0" fontId="52" fillId="45" borderId="0" xfId="120" applyFont="1" applyFill="1" applyAlignment="1" applyProtection="1">
      <alignment horizontal="left" vertical="center" shrinkToFit="1"/>
      <protection locked="0"/>
    </xf>
    <xf numFmtId="0" fontId="52" fillId="45" borderId="0" xfId="120" applyFont="1" applyFill="1" applyAlignment="1" applyProtection="1">
      <alignment horizontal="left" vertical="top" shrinkToFit="1"/>
      <protection locked="0"/>
    </xf>
    <xf numFmtId="49" fontId="52" fillId="0" borderId="0" xfId="120" applyNumberFormat="1" applyFont="1" applyAlignment="1" applyProtection="1">
      <alignment horizontal="left" vertical="center"/>
      <protection locked="0"/>
    </xf>
    <xf numFmtId="49" fontId="52" fillId="0" borderId="0" xfId="120" applyNumberFormat="1" applyFont="1" applyAlignment="1" applyProtection="1">
      <alignment horizontal="left" vertical="center" shrinkToFit="1"/>
      <protection locked="0"/>
    </xf>
    <xf numFmtId="0" fontId="52" fillId="45" borderId="0" xfId="120" applyFont="1" applyFill="1" applyAlignment="1" applyProtection="1">
      <alignment horizontal="center" vertical="center"/>
      <protection locked="0"/>
    </xf>
    <xf numFmtId="0" fontId="52" fillId="45" borderId="0" xfId="120" applyFont="1" applyFill="1" applyAlignment="1" applyProtection="1">
      <alignment horizontal="center" vertical="center" shrinkToFit="1"/>
      <protection locked="0"/>
    </xf>
    <xf numFmtId="49" fontId="52" fillId="0" borderId="0" xfId="120" applyNumberFormat="1" applyFont="1" applyAlignment="1" applyProtection="1">
      <alignment horizontal="center" vertical="center" shrinkToFit="1"/>
      <protection locked="0"/>
    </xf>
    <xf numFmtId="0" fontId="52" fillId="0" borderId="0" xfId="120" applyFont="1" applyAlignment="1" applyProtection="1">
      <alignment horizontal="left" vertical="center"/>
      <protection locked="0"/>
    </xf>
    <xf numFmtId="0" fontId="52" fillId="0" borderId="0" xfId="120" applyFont="1" applyAlignment="1" applyProtection="1">
      <alignment horizontal="left" vertical="top" wrapText="1"/>
      <protection locked="0"/>
    </xf>
    <xf numFmtId="0" fontId="52" fillId="0" borderId="0" xfId="120" applyFont="1" applyAlignment="1" applyProtection="1">
      <alignment horizontal="center" vertical="center" shrinkToFit="1"/>
      <protection locked="0"/>
    </xf>
    <xf numFmtId="0" fontId="52" fillId="45" borderId="0" xfId="120" applyFont="1" applyFill="1" applyAlignment="1">
      <alignment horizontal="left" vertical="center"/>
    </xf>
    <xf numFmtId="0" fontId="52" fillId="0" borderId="0" xfId="120" applyFont="1" applyAlignment="1">
      <alignment horizontal="center" vertical="center" shrinkToFit="1"/>
    </xf>
    <xf numFmtId="0" fontId="52" fillId="0" borderId="13" xfId="131" applyFont="1" applyBorder="1" applyAlignment="1">
      <alignment horizontal="left" vertical="center"/>
    </xf>
    <xf numFmtId="0" fontId="52" fillId="45" borderId="0" xfId="131" applyFont="1" applyFill="1" applyAlignment="1" applyProtection="1">
      <alignment horizontal="left" vertical="top" wrapText="1"/>
      <protection locked="0"/>
    </xf>
    <xf numFmtId="0" fontId="52" fillId="45" borderId="51" xfId="131" applyFont="1" applyFill="1" applyBorder="1" applyAlignment="1" applyProtection="1">
      <alignment horizontal="left" vertical="top" wrapText="1"/>
      <protection locked="0"/>
    </xf>
    <xf numFmtId="0" fontId="52" fillId="0" borderId="21" xfId="131" applyFont="1" applyBorder="1" applyAlignment="1">
      <alignment horizontal="left" vertical="center"/>
    </xf>
    <xf numFmtId="0" fontId="88" fillId="0" borderId="0" xfId="131" applyFont="1" applyAlignment="1">
      <alignment horizontal="center" vertical="center"/>
    </xf>
    <xf numFmtId="0" fontId="52" fillId="0" borderId="0" xfId="120" applyFont="1" applyAlignment="1">
      <alignment horizontal="left" vertical="center" wrapText="1"/>
    </xf>
    <xf numFmtId="0" fontId="97" fillId="0" borderId="0" xfId="131" applyFont="1" applyAlignment="1">
      <alignment horizontal="right" vertical="center"/>
    </xf>
    <xf numFmtId="0" fontId="97" fillId="0" borderId="13" xfId="131" applyFont="1" applyBorder="1" applyAlignment="1">
      <alignment horizontal="left" vertical="center" shrinkToFit="1"/>
    </xf>
    <xf numFmtId="181" fontId="97" fillId="0" borderId="49" xfId="131" applyNumberFormat="1" applyFont="1" applyBorder="1" applyAlignment="1">
      <alignment horizontal="center" vertical="center"/>
    </xf>
    <xf numFmtId="0" fontId="97" fillId="0" borderId="31" xfId="131" applyFont="1" applyBorder="1" applyAlignment="1">
      <alignment horizontal="left" vertical="center"/>
    </xf>
    <xf numFmtId="0" fontId="97" fillId="0" borderId="0" xfId="131" applyFont="1" applyAlignment="1">
      <alignment horizontal="center" vertical="center"/>
    </xf>
    <xf numFmtId="0" fontId="97" fillId="0" borderId="13" xfId="131" applyFont="1" applyBorder="1" applyAlignment="1">
      <alignment horizontal="left" vertical="center"/>
    </xf>
    <xf numFmtId="0" fontId="97" fillId="0" borderId="10" xfId="131" applyFont="1" applyBorder="1" applyAlignment="1">
      <alignment horizontal="left" vertical="center"/>
    </xf>
    <xf numFmtId="0" fontId="97" fillId="0" borderId="127" xfId="131" applyFont="1" applyBorder="1" applyAlignment="1">
      <alignment horizontal="left" vertical="center"/>
    </xf>
    <xf numFmtId="0" fontId="97" fillId="0" borderId="14" xfId="131" applyFont="1" applyBorder="1" applyAlignment="1">
      <alignment horizontal="left" vertical="center"/>
    </xf>
    <xf numFmtId="0" fontId="98" fillId="0" borderId="13" xfId="131" applyFont="1" applyBorder="1" applyAlignment="1">
      <alignment horizontal="left" vertical="center" shrinkToFit="1"/>
    </xf>
    <xf numFmtId="0" fontId="97" fillId="45" borderId="0" xfId="131" applyFont="1" applyFill="1" applyAlignment="1" applyProtection="1">
      <alignment horizontal="left" vertical="top" wrapText="1"/>
      <protection locked="0"/>
    </xf>
    <xf numFmtId="0" fontId="97" fillId="45" borderId="13" xfId="131" applyFont="1" applyFill="1" applyBorder="1" applyAlignment="1" applyProtection="1">
      <alignment horizontal="left" vertical="center" wrapText="1" indent="1"/>
      <protection locked="0"/>
    </xf>
    <xf numFmtId="189" fontId="97" fillId="0" borderId="0" xfId="123" applyNumberFormat="1" applyFont="1" applyAlignment="1">
      <alignment horizontal="distributed" vertical="center" indent="1"/>
    </xf>
    <xf numFmtId="0" fontId="97" fillId="49" borderId="0" xfId="123" applyFont="1" applyFill="1" applyAlignment="1" applyProtection="1">
      <alignment horizontal="left" vertical="top" wrapText="1"/>
      <protection locked="0"/>
    </xf>
    <xf numFmtId="0" fontId="97" fillId="48" borderId="0" xfId="123" applyFont="1" applyFill="1" applyAlignment="1" applyProtection="1">
      <alignment horizontal="left" vertical="top" shrinkToFit="1"/>
      <protection locked="0"/>
    </xf>
    <xf numFmtId="0" fontId="97" fillId="0" borderId="0" xfId="123" applyFont="1" applyAlignment="1">
      <alignment horizontal="center" vertical="center"/>
    </xf>
    <xf numFmtId="0" fontId="97" fillId="0" borderId="0" xfId="123" applyFont="1" applyAlignment="1">
      <alignment horizontal="left" vertical="center"/>
    </xf>
    <xf numFmtId="0" fontId="98" fillId="0" borderId="0" xfId="123" applyFont="1" applyAlignment="1">
      <alignment horizontal="left" vertical="center"/>
    </xf>
    <xf numFmtId="49" fontId="97" fillId="0" borderId="0" xfId="123" applyNumberFormat="1" applyFont="1" applyAlignment="1" applyProtection="1">
      <alignment horizontal="center" vertical="center"/>
      <protection locked="0"/>
    </xf>
    <xf numFmtId="0" fontId="97" fillId="0" borderId="0" xfId="123" applyFont="1" applyAlignment="1">
      <alignment horizontal="left" vertical="center" wrapText="1"/>
    </xf>
    <xf numFmtId="0" fontId="97" fillId="49" borderId="0" xfId="123" applyFont="1" applyFill="1" applyAlignment="1" applyProtection="1">
      <alignment horizontal="left" vertical="center"/>
      <protection locked="0"/>
    </xf>
    <xf numFmtId="49" fontId="97" fillId="49" borderId="0" xfId="123" applyNumberFormat="1" applyFont="1" applyFill="1" applyAlignment="1" applyProtection="1">
      <alignment horizontal="left" vertical="center"/>
      <protection locked="0"/>
    </xf>
    <xf numFmtId="189" fontId="97" fillId="48" borderId="0" xfId="123" applyNumberFormat="1" applyFont="1" applyFill="1" applyAlignment="1">
      <alignment horizontal="distributed" vertical="center"/>
    </xf>
    <xf numFmtId="0" fontId="88" fillId="0" borderId="0" xfId="123" applyFont="1" applyAlignment="1">
      <alignment horizontal="center" vertical="center"/>
    </xf>
    <xf numFmtId="49" fontId="52" fillId="49" borderId="0" xfId="120" applyNumberFormat="1" applyFont="1" applyFill="1" applyAlignment="1" applyProtection="1">
      <alignment horizontal="left" vertical="center"/>
      <protection locked="0"/>
    </xf>
    <xf numFmtId="0" fontId="52" fillId="49" borderId="0" xfId="120" applyFont="1" applyFill="1" applyAlignment="1" applyProtection="1">
      <alignment horizontal="left" vertical="center"/>
      <protection locked="0"/>
    </xf>
    <xf numFmtId="0" fontId="52" fillId="49" borderId="0" xfId="120" applyFont="1" applyFill="1" applyAlignment="1" applyProtection="1">
      <alignment horizontal="left" vertical="top" wrapText="1"/>
      <protection locked="0"/>
    </xf>
    <xf numFmtId="0" fontId="52" fillId="55" borderId="0" xfId="120" applyFont="1" applyFill="1" applyAlignment="1" applyProtection="1">
      <alignment horizontal="left" vertical="center" shrinkToFit="1"/>
      <protection locked="0"/>
    </xf>
    <xf numFmtId="0" fontId="52" fillId="0" borderId="0" xfId="120" applyFont="1" applyAlignment="1">
      <alignment horizontal="left" vertical="top" wrapText="1"/>
    </xf>
    <xf numFmtId="0" fontId="121" fillId="30" borderId="0" xfId="120" applyFont="1" applyFill="1" applyAlignment="1" applyProtection="1">
      <alignment horizontal="center" vertical="center"/>
      <protection locked="0"/>
    </xf>
    <xf numFmtId="0" fontId="121" fillId="0" borderId="0" xfId="120" applyFont="1" applyAlignment="1" applyProtection="1">
      <alignment horizontal="center" vertical="center"/>
      <protection locked="0"/>
    </xf>
    <xf numFmtId="49" fontId="121" fillId="49" borderId="0" xfId="120" applyNumberFormat="1" applyFont="1" applyFill="1" applyAlignment="1" applyProtection="1">
      <alignment horizontal="center" vertical="center" shrinkToFit="1"/>
      <protection locked="0"/>
    </xf>
    <xf numFmtId="0" fontId="119" fillId="0" borderId="0" xfId="120" applyFont="1" applyAlignment="1" applyProtection="1">
      <alignment horizontal="center" vertical="center" shrinkToFit="1"/>
      <protection locked="0"/>
    </xf>
    <xf numFmtId="49" fontId="52" fillId="49" borderId="0" xfId="120" applyNumberFormat="1" applyFont="1" applyFill="1" applyAlignment="1" applyProtection="1">
      <alignment horizontal="left" vertical="center" shrinkToFit="1"/>
      <protection locked="0"/>
    </xf>
    <xf numFmtId="182" fontId="98" fillId="49" borderId="0" xfId="123" applyNumberFormat="1" applyFont="1" applyFill="1" applyAlignment="1" applyProtection="1">
      <alignment horizontal="distributed" vertical="center" shrinkToFit="1"/>
      <protection locked="0"/>
    </xf>
    <xf numFmtId="49" fontId="97" fillId="49" borderId="0" xfId="123" applyNumberFormat="1" applyFont="1" applyFill="1" applyAlignment="1" applyProtection="1">
      <alignment horizontal="distributed" vertical="center" shrinkToFit="1"/>
      <protection locked="0"/>
    </xf>
    <xf numFmtId="0" fontId="97" fillId="48" borderId="0" xfId="123" applyFont="1" applyFill="1" applyAlignment="1">
      <alignment horizontal="left" vertical="top" wrapText="1"/>
    </xf>
    <xf numFmtId="0" fontId="98" fillId="49" borderId="0" xfId="123" applyFont="1" applyFill="1" applyAlignment="1">
      <alignment horizontal="center" vertical="top"/>
    </xf>
    <xf numFmtId="0" fontId="98" fillId="49" borderId="51" xfId="123" applyFont="1" applyFill="1" applyBorder="1" applyAlignment="1">
      <alignment horizontal="center" vertical="top"/>
    </xf>
    <xf numFmtId="0" fontId="97" fillId="49" borderId="0" xfId="123" applyFont="1" applyFill="1" applyAlignment="1">
      <alignment horizontal="left" vertical="top" wrapText="1"/>
    </xf>
    <xf numFmtId="0" fontId="97" fillId="49" borderId="51" xfId="123" applyFont="1" applyFill="1" applyBorder="1" applyAlignment="1">
      <alignment horizontal="left" vertical="top" wrapText="1"/>
    </xf>
    <xf numFmtId="0" fontId="52" fillId="29" borderId="0" xfId="120" applyFont="1" applyFill="1" applyAlignment="1" applyProtection="1">
      <alignment horizontal="left" vertical="center" shrinkToFit="1"/>
      <protection locked="0"/>
    </xf>
    <xf numFmtId="182" fontId="97" fillId="0" borderId="0" xfId="123" applyNumberFormat="1" applyFont="1" applyAlignment="1">
      <alignment horizontal="distributed" vertical="center" indent="1"/>
    </xf>
    <xf numFmtId="0" fontId="98" fillId="56" borderId="0" xfId="123" applyFont="1" applyFill="1" applyAlignment="1" applyProtection="1">
      <alignment horizontal="distributed" vertical="center" shrinkToFit="1"/>
      <protection locked="0"/>
    </xf>
    <xf numFmtId="0" fontId="97" fillId="56" borderId="0" xfId="123" applyFont="1" applyFill="1" applyAlignment="1" applyProtection="1">
      <alignment horizontal="distributed" vertical="center" shrinkToFit="1"/>
      <protection locked="0"/>
    </xf>
    <xf numFmtId="0" fontId="97" fillId="0" borderId="0" xfId="123" applyFont="1" applyAlignment="1">
      <alignment horizontal="left" vertical="top" wrapText="1"/>
    </xf>
    <xf numFmtId="49" fontId="97" fillId="49" borderId="0" xfId="123" applyNumberFormat="1" applyFont="1" applyFill="1" applyAlignment="1" applyProtection="1">
      <alignment horizontal="center" vertical="center"/>
      <protection locked="0"/>
    </xf>
    <xf numFmtId="182" fontId="98" fillId="49" borderId="0" xfId="123" applyNumberFormat="1" applyFont="1" applyFill="1" applyAlignment="1" applyProtection="1">
      <alignment horizontal="distributed" vertical="center"/>
      <protection locked="0"/>
    </xf>
    <xf numFmtId="182" fontId="98" fillId="44" borderId="0" xfId="123" applyNumberFormat="1" applyFont="1" applyFill="1" applyAlignment="1" applyProtection="1">
      <alignment horizontal="distributed" vertical="center"/>
      <protection locked="0"/>
    </xf>
    <xf numFmtId="0" fontId="97" fillId="44" borderId="0" xfId="123" applyFont="1" applyFill="1" applyAlignment="1" applyProtection="1">
      <alignment horizontal="center" vertical="center"/>
      <protection locked="0"/>
    </xf>
    <xf numFmtId="182" fontId="98" fillId="48" borderId="0" xfId="123" applyNumberFormat="1" applyFont="1" applyFill="1" applyAlignment="1" applyProtection="1">
      <alignment horizontal="distributed" vertical="center"/>
      <protection locked="0"/>
    </xf>
    <xf numFmtId="0" fontId="97" fillId="49" borderId="0" xfId="123" applyFont="1" applyFill="1" applyAlignment="1" applyProtection="1">
      <alignment horizontal="distributed" vertical="center" shrinkToFit="1"/>
      <protection locked="0"/>
    </xf>
    <xf numFmtId="182" fontId="98" fillId="56" borderId="0" xfId="123" applyNumberFormat="1" applyFont="1" applyFill="1" applyAlignment="1" applyProtection="1">
      <alignment horizontal="distributed" vertical="center" shrinkToFit="1"/>
      <protection locked="0"/>
    </xf>
    <xf numFmtId="0" fontId="11" fillId="32" borderId="0" xfId="133" applyFont="1" applyFill="1" applyAlignment="1">
      <alignment horizontal="left" vertical="top" wrapText="1"/>
    </xf>
    <xf numFmtId="0" fontId="11" fillId="32" borderId="31" xfId="133" applyFont="1" applyFill="1" applyBorder="1" applyAlignment="1">
      <alignment horizontal="left" vertical="top" wrapText="1"/>
    </xf>
    <xf numFmtId="0" fontId="11" fillId="0" borderId="0" xfId="133" applyFont="1" applyAlignment="1">
      <alignment horizontal="left" vertical="top" wrapText="1"/>
    </xf>
    <xf numFmtId="0" fontId="11" fillId="32" borderId="0" xfId="133" applyFont="1" applyFill="1" applyAlignment="1">
      <alignment horizontal="left" vertical="center"/>
    </xf>
    <xf numFmtId="49" fontId="11" fillId="32" borderId="0" xfId="133" applyNumberFormat="1" applyFont="1" applyFill="1" applyAlignment="1">
      <alignment horizontal="left" vertical="center"/>
    </xf>
    <xf numFmtId="0" fontId="11" fillId="32" borderId="0" xfId="133" applyFont="1" applyFill="1" applyAlignment="1" applyProtection="1">
      <alignment horizontal="left" vertical="top" wrapText="1"/>
      <protection locked="0"/>
    </xf>
    <xf numFmtId="0" fontId="11" fillId="32" borderId="31" xfId="133" applyFont="1" applyFill="1" applyBorder="1" applyAlignment="1" applyProtection="1">
      <alignment horizontal="left" vertical="top" wrapText="1"/>
      <protection locked="0"/>
    </xf>
    <xf numFmtId="0" fontId="103" fillId="0" borderId="0" xfId="133" applyFont="1" applyAlignment="1">
      <alignment horizontal="center" vertical="center"/>
    </xf>
    <xf numFmtId="0" fontId="11" fillId="0" borderId="0" xfId="133" applyFont="1" applyAlignment="1">
      <alignment horizontal="right" vertical="center"/>
    </xf>
    <xf numFmtId="49" fontId="11" fillId="32" borderId="0" xfId="133" applyNumberFormat="1" applyFont="1" applyFill="1" applyAlignment="1" applyProtection="1">
      <alignment horizontal="left" vertical="center"/>
      <protection locked="0"/>
    </xf>
    <xf numFmtId="0" fontId="11" fillId="32" borderId="0" xfId="133" applyFont="1" applyFill="1" applyAlignment="1" applyProtection="1">
      <alignment horizontal="left" vertical="center"/>
      <protection locked="0"/>
    </xf>
    <xf numFmtId="0" fontId="11" fillId="0" borderId="0" xfId="133" applyFont="1" applyAlignment="1">
      <alignment horizontal="left" vertical="center" wrapText="1"/>
    </xf>
    <xf numFmtId="0" fontId="11" fillId="0" borderId="0" xfId="133" applyFont="1" applyAlignment="1">
      <alignment horizontal="center" vertical="center"/>
    </xf>
    <xf numFmtId="49" fontId="11" fillId="32" borderId="31" xfId="133" applyNumberFormat="1" applyFont="1" applyFill="1" applyBorder="1" applyAlignment="1" applyProtection="1">
      <alignment horizontal="center" vertical="center"/>
      <protection locked="0"/>
    </xf>
    <xf numFmtId="0" fontId="97" fillId="45" borderId="0" xfId="123" applyFont="1" applyFill="1" applyAlignment="1" applyProtection="1">
      <alignment horizontal="left" vertical="center"/>
      <protection locked="0"/>
    </xf>
    <xf numFmtId="0" fontId="97" fillId="32" borderId="0" xfId="123" applyFont="1" applyFill="1" applyAlignment="1" applyProtection="1">
      <alignment horizontal="left" vertical="center"/>
      <protection locked="0"/>
    </xf>
    <xf numFmtId="0" fontId="97" fillId="44" borderId="0" xfId="123" applyFont="1" applyFill="1" applyAlignment="1" applyProtection="1">
      <alignment horizontal="left" vertical="top" wrapText="1"/>
      <protection locked="0"/>
    </xf>
    <xf numFmtId="0" fontId="97" fillId="0" borderId="0" xfId="123" applyFont="1" applyAlignment="1">
      <alignment horizontal="right" vertical="center"/>
    </xf>
    <xf numFmtId="0" fontId="97" fillId="0" borderId="13" xfId="123" applyFont="1" applyBorder="1" applyAlignment="1">
      <alignment horizontal="center" vertical="center"/>
    </xf>
    <xf numFmtId="182" fontId="98" fillId="44" borderId="0" xfId="123" applyNumberFormat="1" applyFont="1" applyFill="1" applyAlignment="1" applyProtection="1">
      <alignment horizontal="center" vertical="center" shrinkToFit="1"/>
      <protection locked="0"/>
    </xf>
    <xf numFmtId="0" fontId="97" fillId="44" borderId="0" xfId="123" applyFont="1" applyFill="1" applyAlignment="1" applyProtection="1">
      <alignment horizontal="distributed" vertical="center" shrinkToFit="1"/>
      <protection locked="0"/>
    </xf>
    <xf numFmtId="0" fontId="97" fillId="32" borderId="0" xfId="123" applyFont="1" applyFill="1" applyAlignment="1">
      <alignment horizontal="left" vertical="top" wrapText="1"/>
    </xf>
    <xf numFmtId="0" fontId="97" fillId="32" borderId="31" xfId="123" applyFont="1" applyFill="1" applyBorder="1" applyAlignment="1">
      <alignment horizontal="left" vertical="top" wrapText="1"/>
    </xf>
    <xf numFmtId="0" fontId="97" fillId="0" borderId="13" xfId="123" applyFont="1" applyBorder="1" applyAlignment="1">
      <alignment horizontal="center" vertical="center" textRotation="255"/>
    </xf>
    <xf numFmtId="0" fontId="97" fillId="45" borderId="0" xfId="123" applyFont="1" applyFill="1" applyAlignment="1" applyProtection="1">
      <alignment horizontal="left" vertical="top" wrapText="1"/>
      <protection locked="0"/>
    </xf>
    <xf numFmtId="0" fontId="97" fillId="32" borderId="0" xfId="123" applyFont="1" applyFill="1" applyAlignment="1" applyProtection="1">
      <alignment horizontal="left" vertical="top" wrapText="1"/>
      <protection locked="0"/>
    </xf>
    <xf numFmtId="49" fontId="97" fillId="32" borderId="0" xfId="123" applyNumberFormat="1" applyFont="1" applyFill="1" applyAlignment="1" applyProtection="1">
      <alignment horizontal="left" vertical="center"/>
      <protection locked="0"/>
    </xf>
    <xf numFmtId="0" fontId="97" fillId="45" borderId="31" xfId="123" applyFont="1" applyFill="1" applyBorder="1" applyAlignment="1" applyProtection="1">
      <alignment horizontal="left" vertical="top" wrapText="1"/>
      <protection locked="0"/>
    </xf>
    <xf numFmtId="0" fontId="167" fillId="0" borderId="119" xfId="146" applyFont="1" applyBorder="1" applyAlignment="1">
      <alignment vertical="center"/>
    </xf>
    <xf numFmtId="0" fontId="167" fillId="0" borderId="120" xfId="146" applyFont="1" applyBorder="1" applyAlignment="1">
      <alignment horizontal="left" vertical="center" shrinkToFit="1"/>
    </xf>
    <xf numFmtId="0" fontId="167" fillId="0" borderId="121" xfId="146" applyFont="1" applyBorder="1" applyAlignment="1">
      <alignment horizontal="left" vertical="center" shrinkToFit="1"/>
    </xf>
    <xf numFmtId="0" fontId="167" fillId="47" borderId="120" xfId="146" applyFont="1" applyFill="1" applyBorder="1" applyAlignment="1">
      <alignment vertical="center"/>
    </xf>
    <xf numFmtId="0" fontId="167" fillId="0" borderId="120" xfId="146" applyFont="1" applyBorder="1" applyAlignment="1">
      <alignment vertical="center"/>
    </xf>
    <xf numFmtId="0" fontId="167" fillId="0" borderId="120" xfId="146" applyFont="1" applyBorder="1" applyAlignment="1">
      <alignment horizontal="right" vertical="center"/>
    </xf>
    <xf numFmtId="0" fontId="167" fillId="0" borderId="329" xfId="146" applyFont="1" applyBorder="1" applyAlignment="1">
      <alignment horizontal="left" vertical="center" shrinkToFit="1"/>
    </xf>
    <xf numFmtId="0" fontId="167" fillId="0" borderId="172" xfId="146" applyFont="1" applyBorder="1" applyAlignment="1">
      <alignment vertical="center"/>
    </xf>
    <xf numFmtId="0" fontId="167" fillId="0" borderId="127" xfId="146" applyFont="1" applyBorder="1" applyAlignment="1">
      <alignment vertical="center"/>
    </xf>
    <xf numFmtId="0" fontId="167" fillId="0" borderId="127" xfId="146" applyFont="1" applyBorder="1" applyAlignment="1">
      <alignment horizontal="left" vertical="center"/>
    </xf>
    <xf numFmtId="0" fontId="167" fillId="0" borderId="14" xfId="146" applyFont="1" applyBorder="1" applyAlignment="1">
      <alignment vertical="center"/>
    </xf>
    <xf numFmtId="0" fontId="169" fillId="0" borderId="0" xfId="146" applyFont="1" applyAlignment="1">
      <alignment vertical="center"/>
    </xf>
    <xf numFmtId="0" fontId="167" fillId="0" borderId="122" xfId="146" applyFont="1" applyBorder="1" applyAlignment="1">
      <alignment vertical="center"/>
    </xf>
    <xf numFmtId="0" fontId="167" fillId="0" borderId="123" xfId="146" applyFont="1" applyBorder="1" applyAlignment="1">
      <alignment vertical="center"/>
    </xf>
    <xf numFmtId="0" fontId="167" fillId="47" borderId="123" xfId="146" applyFont="1" applyFill="1" applyBorder="1" applyAlignment="1">
      <alignment vertical="center"/>
    </xf>
    <xf numFmtId="0" fontId="167" fillId="0" borderId="123" xfId="146" applyFont="1" applyBorder="1" applyAlignment="1">
      <alignment horizontal="right" vertical="center"/>
    </xf>
    <xf numFmtId="0" fontId="167" fillId="0" borderId="123" xfId="146" applyFont="1" applyBorder="1" applyAlignment="1">
      <alignment horizontal="left" vertical="center" shrinkToFit="1"/>
    </xf>
    <xf numFmtId="0" fontId="167" fillId="0" borderId="184" xfId="146" applyFont="1" applyBorder="1" applyAlignment="1">
      <alignment horizontal="left" vertical="center" shrinkToFit="1"/>
    </xf>
    <xf numFmtId="0" fontId="167" fillId="0" borderId="174" xfId="146" applyFont="1" applyBorder="1" applyAlignment="1">
      <alignment vertical="center"/>
    </xf>
    <xf numFmtId="0" fontId="167" fillId="0" borderId="51" xfId="146" applyFont="1" applyBorder="1" applyAlignment="1">
      <alignment vertical="center"/>
    </xf>
    <xf numFmtId="0" fontId="167" fillId="0" borderId="51" xfId="146" applyFont="1" applyBorder="1" applyAlignment="1">
      <alignment horizontal="left" vertical="center"/>
    </xf>
    <xf numFmtId="0" fontId="167" fillId="0" borderId="22" xfId="146" applyFont="1" applyBorder="1" applyAlignment="1">
      <alignment vertical="center"/>
    </xf>
    <xf numFmtId="0" fontId="167" fillId="0" borderId="21" xfId="146" applyFont="1" applyBorder="1" applyAlignment="1">
      <alignment vertical="center"/>
    </xf>
    <xf numFmtId="0" fontId="167" fillId="0" borderId="49" xfId="146" applyFont="1" applyBorder="1" applyAlignment="1">
      <alignment vertical="center"/>
    </xf>
    <xf numFmtId="0" fontId="167" fillId="0" borderId="12" xfId="146" applyFont="1" applyBorder="1" applyAlignment="1">
      <alignment vertical="center"/>
    </xf>
    <xf numFmtId="0" fontId="167" fillId="47" borderId="51" xfId="146" applyFont="1" applyFill="1" applyBorder="1" applyAlignment="1">
      <alignment vertical="center"/>
    </xf>
    <xf numFmtId="0" fontId="167" fillId="0" borderId="51" xfId="146" applyFont="1" applyBorder="1" applyAlignment="1">
      <alignment horizontal="right" vertical="center"/>
    </xf>
    <xf numFmtId="0" fontId="167" fillId="47" borderId="49" xfId="146" applyFont="1" applyFill="1" applyBorder="1" applyAlignment="1">
      <alignment vertical="center"/>
    </xf>
    <xf numFmtId="0" fontId="167" fillId="0" borderId="49" xfId="146" applyFont="1" applyBorder="1" applyAlignment="1">
      <alignment horizontal="right" vertical="center"/>
    </xf>
    <xf numFmtId="0" fontId="169" fillId="0" borderId="49" xfId="146" applyFont="1" applyBorder="1" applyAlignment="1">
      <alignment vertical="center"/>
    </xf>
    <xf numFmtId="0" fontId="167" fillId="0" borderId="142" xfId="146" applyFont="1" applyBorder="1" applyAlignment="1">
      <alignment vertical="center"/>
    </xf>
    <xf numFmtId="0" fontId="167" fillId="0" borderId="32" xfId="146" applyFont="1" applyBorder="1" applyAlignment="1">
      <alignment vertical="center"/>
    </xf>
    <xf numFmtId="0" fontId="167" fillId="0" borderId="0" xfId="146" applyFont="1" applyAlignment="1">
      <alignment horizontal="right" vertical="center"/>
    </xf>
    <xf numFmtId="0" fontId="167" fillId="30" borderId="49" xfId="146" applyFont="1" applyFill="1" applyBorder="1" applyAlignment="1">
      <alignment horizontal="center" vertical="center"/>
    </xf>
    <xf numFmtId="0" fontId="167" fillId="0" borderId="49" xfId="146" applyFont="1" applyBorder="1" applyAlignment="1">
      <alignment horizontal="center" vertical="center"/>
    </xf>
    <xf numFmtId="0" fontId="167" fillId="0" borderId="10" xfId="146" applyFont="1" applyBorder="1" applyAlignment="1">
      <alignment vertical="center"/>
    </xf>
    <xf numFmtId="0" fontId="169" fillId="0" borderId="127" xfId="146" applyFont="1" applyBorder="1" applyAlignment="1">
      <alignment vertical="center"/>
    </xf>
    <xf numFmtId="0" fontId="167" fillId="0" borderId="127" xfId="146" applyFont="1" applyBorder="1" applyAlignment="1">
      <alignment vertical="center"/>
    </xf>
    <xf numFmtId="0" fontId="167" fillId="47" borderId="127" xfId="146" applyFont="1" applyFill="1" applyBorder="1" applyAlignment="1">
      <alignment vertical="center"/>
    </xf>
    <xf numFmtId="0" fontId="167" fillId="0" borderId="185" xfId="146" applyFont="1" applyBorder="1" applyAlignment="1">
      <alignment vertical="center"/>
    </xf>
    <xf numFmtId="0" fontId="169" fillId="0" borderId="51" xfId="146" applyFont="1" applyBorder="1" applyAlignment="1">
      <alignment vertical="center"/>
    </xf>
    <xf numFmtId="0" fontId="167" fillId="0" borderId="127" xfId="146" applyFont="1" applyBorder="1" applyAlignment="1">
      <alignment horizontal="right" vertical="center"/>
    </xf>
    <xf numFmtId="0" fontId="167" fillId="0" borderId="49" xfId="146" applyFont="1" applyBorder="1" applyAlignment="1">
      <alignment horizontal="left" vertical="center" shrinkToFit="1"/>
    </xf>
    <xf numFmtId="0" fontId="167" fillId="0" borderId="32" xfId="146" applyFont="1" applyBorder="1" applyAlignment="1">
      <alignment horizontal="left" vertical="center" shrinkToFit="1"/>
    </xf>
    <xf numFmtId="0" fontId="167" fillId="0" borderId="330" xfId="146" applyFont="1" applyBorder="1" applyAlignment="1">
      <alignment vertical="center"/>
    </xf>
    <xf numFmtId="0" fontId="167" fillId="0" borderId="51" xfId="146" applyFont="1" applyBorder="1" applyAlignment="1">
      <alignment horizontal="left" vertical="center" shrinkToFit="1"/>
    </xf>
    <xf numFmtId="0" fontId="167" fillId="0" borderId="49" xfId="146" applyFont="1" applyBorder="1" applyAlignment="1">
      <alignment vertical="center" wrapText="1" shrinkToFit="1"/>
    </xf>
    <xf numFmtId="0" fontId="169" fillId="47" borderId="49" xfId="146" applyFont="1" applyFill="1" applyBorder="1" applyAlignment="1">
      <alignment vertical="center"/>
    </xf>
    <xf numFmtId="189" fontId="167" fillId="49" borderId="49" xfId="146" applyNumberFormat="1" applyFont="1" applyFill="1" applyBorder="1" applyAlignment="1">
      <alignment horizontal="right" vertical="center" shrinkToFit="1"/>
    </xf>
    <xf numFmtId="0" fontId="167" fillId="0" borderId="185" xfId="146" applyFont="1" applyBorder="1" applyAlignment="1">
      <alignment horizontal="left" vertical="center" shrinkToFit="1"/>
    </xf>
    <xf numFmtId="0" fontId="170" fillId="0" borderId="127" xfId="146" applyFont="1" applyBorder="1" applyAlignment="1">
      <alignment vertical="center"/>
    </xf>
    <xf numFmtId="0" fontId="167" fillId="0" borderId="11" xfId="146" applyFont="1" applyBorder="1" applyAlignment="1">
      <alignment vertical="center"/>
    </xf>
    <xf numFmtId="0" fontId="171" fillId="0" borderId="0" xfId="146" applyFont="1" applyAlignment="1">
      <alignment vertical="center"/>
    </xf>
    <xf numFmtId="0" fontId="169" fillId="47" borderId="0" xfId="146" applyFont="1" applyFill="1" applyAlignment="1">
      <alignment vertical="center"/>
    </xf>
    <xf numFmtId="0" fontId="167" fillId="0" borderId="15" xfId="146" applyFont="1" applyBorder="1" applyAlignment="1">
      <alignment vertical="center"/>
    </xf>
    <xf numFmtId="0" fontId="169" fillId="47" borderId="51" xfId="146" applyFont="1" applyFill="1" applyBorder="1" applyAlignment="1">
      <alignment vertical="center"/>
    </xf>
    <xf numFmtId="0" fontId="173" fillId="0" borderId="331" xfId="150" applyFont="1" applyBorder="1" applyAlignment="1">
      <alignment vertical="center"/>
    </xf>
    <xf numFmtId="0" fontId="167" fillId="0" borderId="331" xfId="150" applyFont="1" applyBorder="1" applyAlignment="1">
      <alignment vertical="center"/>
    </xf>
    <xf numFmtId="0" fontId="174" fillId="0" borderId="331" xfId="150" applyFont="1" applyBorder="1" applyAlignment="1">
      <alignment vertical="center"/>
    </xf>
    <xf numFmtId="0" fontId="169" fillId="0" borderId="0" xfId="150" applyFont="1" applyAlignment="1">
      <alignment vertical="center"/>
    </xf>
    <xf numFmtId="0" fontId="173" fillId="0" borderId="0" xfId="150" applyFont="1" applyAlignment="1">
      <alignment vertical="center"/>
    </xf>
    <xf numFmtId="0" fontId="167" fillId="0" borderId="0" xfId="150" applyFont="1" applyAlignment="1">
      <alignment vertical="center"/>
    </xf>
    <xf numFmtId="0" fontId="174" fillId="0" borderId="0" xfId="150" applyFont="1" applyAlignment="1">
      <alignment vertical="center"/>
    </xf>
    <xf numFmtId="0" fontId="175" fillId="0" borderId="0" xfId="150" applyFont="1" applyAlignment="1">
      <alignment horizontal="center" vertical="center"/>
    </xf>
    <xf numFmtId="0" fontId="177" fillId="0" borderId="0" xfId="150" applyFont="1" applyAlignment="1">
      <alignment horizontal="center" vertical="center"/>
    </xf>
    <xf numFmtId="0" fontId="178" fillId="0" borderId="0" xfId="150" applyFont="1" applyAlignment="1">
      <alignment vertical="center"/>
    </xf>
    <xf numFmtId="0" fontId="178" fillId="0" borderId="51" xfId="150" applyFont="1" applyBorder="1" applyAlignment="1">
      <alignment vertical="center"/>
    </xf>
    <xf numFmtId="0" fontId="178" fillId="0" borderId="51" xfId="150" applyFont="1" applyBorder="1" applyAlignment="1">
      <alignment horizontal="center" vertical="center"/>
    </xf>
    <xf numFmtId="0" fontId="21" fillId="36" borderId="332" xfId="150" applyFont="1" applyFill="1" applyBorder="1" applyAlignment="1">
      <alignment horizontal="center" vertical="center"/>
    </xf>
    <xf numFmtId="0" fontId="178" fillId="0" borderId="51" xfId="150" applyFont="1" applyBorder="1" applyAlignment="1">
      <alignment horizontal="center" vertical="center" shrinkToFit="1"/>
    </xf>
    <xf numFmtId="0" fontId="21" fillId="36" borderId="333" xfId="150" applyFont="1" applyFill="1" applyBorder="1" applyAlignment="1">
      <alignment horizontal="center" vertical="center"/>
    </xf>
    <xf numFmtId="0" fontId="21" fillId="36" borderId="334" xfId="150" applyFont="1" applyFill="1" applyBorder="1" applyAlignment="1">
      <alignment horizontal="center" vertical="center"/>
    </xf>
    <xf numFmtId="0" fontId="178" fillId="0" borderId="0" xfId="150" applyFont="1" applyAlignment="1">
      <alignment horizontal="center" vertical="center" shrinkToFit="1"/>
    </xf>
    <xf numFmtId="0" fontId="179" fillId="0" borderId="0" xfId="150" applyFont="1" applyAlignment="1">
      <alignment vertical="center"/>
    </xf>
    <xf numFmtId="0" fontId="167" fillId="0" borderId="0" xfId="150" applyFont="1" applyAlignment="1">
      <alignment horizontal="center" vertical="center" shrinkToFit="1"/>
    </xf>
    <xf numFmtId="0" fontId="180" fillId="0" borderId="0" xfId="150" applyFont="1" applyAlignment="1">
      <alignment vertical="center"/>
    </xf>
    <xf numFmtId="0" fontId="167" fillId="0" borderId="21" xfId="150" applyFont="1" applyBorder="1" applyAlignment="1">
      <alignment vertical="center"/>
    </xf>
    <xf numFmtId="0" fontId="167" fillId="0" borderId="49" xfId="150" applyFont="1" applyBorder="1" applyAlignment="1">
      <alignment vertical="center"/>
    </xf>
    <xf numFmtId="0" fontId="181" fillId="36" borderId="333" xfId="150" applyFont="1" applyFill="1" applyBorder="1" applyAlignment="1">
      <alignment horizontal="left" vertical="center"/>
    </xf>
    <xf numFmtId="0" fontId="181" fillId="36" borderId="335" xfId="150" applyFont="1" applyFill="1" applyBorder="1" applyAlignment="1">
      <alignment horizontal="left" vertical="center"/>
    </xf>
    <xf numFmtId="0" fontId="181" fillId="36" borderId="334" xfId="150" applyFont="1" applyFill="1" applyBorder="1" applyAlignment="1">
      <alignment horizontal="left" vertical="center"/>
    </xf>
    <xf numFmtId="0" fontId="167" fillId="0" borderId="32" xfId="150" applyFont="1" applyBorder="1" applyAlignment="1">
      <alignment horizontal="left" vertical="center"/>
    </xf>
    <xf numFmtId="0" fontId="167" fillId="0" borderId="310" xfId="150" applyFont="1" applyBorder="1" applyAlignment="1">
      <alignment horizontal="left" vertical="center"/>
    </xf>
    <xf numFmtId="0" fontId="174" fillId="0" borderId="52" xfId="150" applyFont="1" applyBorder="1" applyAlignment="1">
      <alignment vertical="center"/>
    </xf>
    <xf numFmtId="0" fontId="166" fillId="0" borderId="51" xfId="150" applyFont="1" applyBorder="1" applyAlignment="1">
      <alignment vertical="center"/>
    </xf>
    <xf numFmtId="0" fontId="167" fillId="0" borderId="51" xfId="150" applyFont="1" applyBorder="1" applyAlignment="1">
      <alignment vertical="center"/>
    </xf>
    <xf numFmtId="0" fontId="167" fillId="0" borderId="51" xfId="150" applyFont="1" applyBorder="1" applyAlignment="1">
      <alignment horizontal="right" vertical="center"/>
    </xf>
    <xf numFmtId="0" fontId="166" fillId="0" borderId="0" xfId="150" applyFont="1" applyAlignment="1">
      <alignment vertical="center"/>
    </xf>
    <xf numFmtId="0" fontId="167" fillId="0" borderId="166" xfId="150" applyFont="1" applyBorder="1" applyAlignment="1">
      <alignment vertical="center"/>
    </xf>
    <xf numFmtId="0" fontId="167" fillId="0" borderId="32" xfId="150" applyFont="1" applyBorder="1" applyAlignment="1">
      <alignment vertical="center"/>
    </xf>
    <xf numFmtId="0" fontId="167" fillId="0" borderId="310" xfId="150" applyFont="1" applyBorder="1" applyAlignment="1">
      <alignment vertical="center"/>
    </xf>
    <xf numFmtId="0" fontId="182" fillId="0" borderId="0" xfId="150" applyFont="1" applyAlignment="1">
      <alignment vertical="center" wrapText="1"/>
    </xf>
    <xf numFmtId="0" fontId="167" fillId="0" borderId="10" xfId="150" applyFont="1" applyBorder="1" applyAlignment="1">
      <alignment vertical="center"/>
    </xf>
    <xf numFmtId="0" fontId="167" fillId="0" borderId="127" xfId="150" applyFont="1" applyBorder="1" applyAlignment="1">
      <alignment vertical="center"/>
    </xf>
    <xf numFmtId="0" fontId="166" fillId="0" borderId="127" xfId="150" applyFont="1" applyBorder="1" applyAlignment="1">
      <alignment vertical="center"/>
    </xf>
    <xf numFmtId="0" fontId="166" fillId="36" borderId="127" xfId="150" applyFont="1" applyFill="1" applyBorder="1" applyAlignment="1">
      <alignment horizontal="center" vertical="center" shrinkToFit="1"/>
    </xf>
    <xf numFmtId="0" fontId="167" fillId="0" borderId="127" xfId="150" applyFont="1" applyBorder="1" applyAlignment="1">
      <alignment horizontal="center" vertical="center"/>
    </xf>
    <xf numFmtId="187" fontId="166" fillId="37" borderId="127" xfId="150" applyNumberFormat="1" applyFont="1" applyFill="1" applyBorder="1" applyAlignment="1">
      <alignment horizontal="right" vertical="center"/>
    </xf>
    <xf numFmtId="0" fontId="167" fillId="0" borderId="14" xfId="150" applyFont="1" applyBorder="1" applyAlignment="1">
      <alignment vertical="center"/>
    </xf>
    <xf numFmtId="0" fontId="167" fillId="0" borderId="11" xfId="150" applyFont="1" applyBorder="1" applyAlignment="1">
      <alignment vertical="center"/>
    </xf>
    <xf numFmtId="0" fontId="170" fillId="0" borderId="0" xfId="150" applyFont="1" applyAlignment="1">
      <alignment horizontal="left" vertical="center"/>
    </xf>
    <xf numFmtId="0" fontId="167" fillId="36" borderId="0" xfId="150" applyFont="1" applyFill="1" applyAlignment="1">
      <alignment horizontal="center" vertical="center" shrinkToFit="1"/>
    </xf>
    <xf numFmtId="0" fontId="167" fillId="0" borderId="0" xfId="150" applyFont="1" applyAlignment="1">
      <alignment horizontal="center" vertical="center"/>
    </xf>
    <xf numFmtId="0" fontId="167" fillId="0" borderId="0" xfId="150" applyFont="1" applyAlignment="1">
      <alignment horizontal="center" vertical="center"/>
    </xf>
    <xf numFmtId="0" fontId="167" fillId="0" borderId="15" xfId="150" applyFont="1" applyBorder="1" applyAlignment="1">
      <alignment vertical="center"/>
    </xf>
    <xf numFmtId="0" fontId="166" fillId="36" borderId="0" xfId="150" applyFont="1" applyFill="1" applyAlignment="1">
      <alignment horizontal="center" vertical="center" shrinkToFit="1"/>
    </xf>
    <xf numFmtId="0" fontId="173" fillId="0" borderId="0" xfId="150" applyFont="1" applyAlignment="1">
      <alignment horizontal="left" vertical="center" wrapText="1" indent="1"/>
    </xf>
    <xf numFmtId="0" fontId="167" fillId="0" borderId="12" xfId="150" applyFont="1" applyBorder="1" applyAlignment="1">
      <alignment vertical="center"/>
    </xf>
    <xf numFmtId="0" fontId="167" fillId="0" borderId="22" xfId="150" applyFont="1" applyBorder="1" applyAlignment="1">
      <alignment vertical="center"/>
    </xf>
    <xf numFmtId="0" fontId="167" fillId="0" borderId="51" xfId="150" applyFont="1" applyBorder="1" applyAlignment="1">
      <alignment horizontal="center" vertical="center" shrinkToFit="1"/>
    </xf>
    <xf numFmtId="0" fontId="167" fillId="0" borderId="51" xfId="150" applyFont="1" applyBorder="1" applyAlignment="1">
      <alignment horizontal="center" vertical="center"/>
    </xf>
    <xf numFmtId="0" fontId="173" fillId="0" borderId="0" xfId="150" applyFont="1" applyAlignment="1">
      <alignment vertical="center" textRotation="255"/>
    </xf>
    <xf numFmtId="0" fontId="173" fillId="0" borderId="15" xfId="150" applyFont="1" applyBorder="1" applyAlignment="1">
      <alignment vertical="center" textRotation="255"/>
    </xf>
    <xf numFmtId="0" fontId="166" fillId="0" borderId="49" xfId="150" applyFont="1" applyBorder="1" applyAlignment="1">
      <alignment vertical="center"/>
    </xf>
    <xf numFmtId="0" fontId="167" fillId="0" borderId="49" xfId="150" applyFont="1" applyBorder="1" applyAlignment="1">
      <alignment horizontal="right" vertical="center"/>
    </xf>
    <xf numFmtId="0" fontId="167" fillId="0" borderId="142" xfId="150" applyFont="1" applyBorder="1" applyAlignment="1">
      <alignment horizontal="left" vertical="center"/>
    </xf>
    <xf numFmtId="0" fontId="183" fillId="0" borderId="49" xfId="150" applyFont="1" applyBorder="1" applyAlignment="1">
      <alignment vertical="center"/>
    </xf>
    <xf numFmtId="0" fontId="167" fillId="0" borderId="0" xfId="150" applyFont="1" applyAlignment="1">
      <alignment horizontal="right" vertical="center"/>
    </xf>
    <xf numFmtId="0" fontId="167" fillId="0" borderId="173" xfId="150" applyFont="1" applyBorder="1" applyAlignment="1">
      <alignment horizontal="left" vertical="center"/>
    </xf>
    <xf numFmtId="0" fontId="183" fillId="0" borderId="0" xfId="150" applyFont="1" applyAlignment="1">
      <alignment vertical="center"/>
    </xf>
    <xf numFmtId="0" fontId="182" fillId="0" borderId="0" xfId="150" applyFont="1" applyAlignment="1">
      <alignment vertical="center" textRotation="255"/>
    </xf>
    <xf numFmtId="0" fontId="182" fillId="0" borderId="15" xfId="150" applyFont="1" applyBorder="1" applyAlignment="1">
      <alignment horizontal="left" vertical="center" textRotation="255"/>
    </xf>
    <xf numFmtId="0" fontId="21" fillId="37" borderId="0" xfId="150" applyFont="1" applyFill="1" applyAlignment="1">
      <alignment horizontal="center" vertical="center"/>
    </xf>
    <xf numFmtId="0" fontId="167" fillId="37" borderId="0" xfId="150" applyFont="1" applyFill="1" applyAlignment="1">
      <alignment horizontal="center" vertical="center"/>
    </xf>
    <xf numFmtId="0" fontId="167" fillId="0" borderId="173" xfId="150" applyFont="1" applyBorder="1" applyAlignment="1">
      <alignment vertical="center"/>
    </xf>
    <xf numFmtId="0" fontId="182" fillId="0" borderId="0" xfId="150" applyFont="1" applyAlignment="1">
      <alignment vertical="center"/>
    </xf>
    <xf numFmtId="0" fontId="167" fillId="0" borderId="0" xfId="150" applyFont="1" applyAlignment="1">
      <alignment horizontal="left" vertical="center"/>
    </xf>
    <xf numFmtId="0" fontId="167" fillId="0" borderId="0" xfId="150" applyFont="1" applyAlignment="1">
      <alignment horizontal="left" vertical="center"/>
    </xf>
    <xf numFmtId="0" fontId="167" fillId="0" borderId="51" xfId="150" applyFont="1" applyBorder="1" applyAlignment="1">
      <alignment horizontal="left" vertical="center"/>
    </xf>
    <xf numFmtId="0" fontId="182" fillId="0" borderId="0" xfId="150" applyFont="1" applyAlignment="1">
      <alignment horizontal="left" vertical="center" textRotation="255"/>
    </xf>
    <xf numFmtId="0" fontId="167" fillId="0" borderId="49" xfId="150" applyFont="1" applyBorder="1" applyAlignment="1">
      <alignment horizontal="left" vertical="center"/>
    </xf>
    <xf numFmtId="0" fontId="166" fillId="36" borderId="49" xfId="150" applyFont="1" applyFill="1" applyBorder="1" applyAlignment="1">
      <alignment horizontal="center" vertical="center"/>
    </xf>
    <xf numFmtId="0" fontId="167" fillId="0" borderId="0" xfId="150" applyFont="1" applyAlignment="1">
      <alignment vertical="top" wrapText="1"/>
    </xf>
    <xf numFmtId="0" fontId="167" fillId="0" borderId="142" xfId="150" applyFont="1" applyBorder="1" applyAlignment="1">
      <alignment vertical="center"/>
    </xf>
    <xf numFmtId="0" fontId="174" fillId="0" borderId="144" xfId="150" applyFont="1" applyBorder="1" applyAlignment="1">
      <alignment vertical="center"/>
    </xf>
    <xf numFmtId="0" fontId="167" fillId="0" borderId="185" xfId="150" applyFont="1" applyBorder="1" applyAlignment="1">
      <alignment vertical="center"/>
    </xf>
    <xf numFmtId="0" fontId="167" fillId="0" borderId="336" xfId="150" applyFont="1" applyBorder="1" applyAlignment="1">
      <alignment vertical="center"/>
    </xf>
    <xf numFmtId="0" fontId="167" fillId="0" borderId="178" xfId="150" applyFont="1" applyBorder="1" applyAlignment="1">
      <alignment vertical="center"/>
    </xf>
    <xf numFmtId="0" fontId="167" fillId="0" borderId="179" xfId="150" applyFont="1" applyBorder="1" applyAlignment="1">
      <alignment vertical="center"/>
    </xf>
    <xf numFmtId="0" fontId="167" fillId="0" borderId="180" xfId="150" applyFont="1" applyBorder="1" applyAlignment="1">
      <alignment vertical="center"/>
    </xf>
    <xf numFmtId="49" fontId="21" fillId="37" borderId="178" xfId="150" applyNumberFormat="1" applyFont="1" applyFill="1" applyBorder="1" applyAlignment="1">
      <alignment horizontal="center" vertical="center"/>
    </xf>
    <xf numFmtId="49" fontId="21" fillId="37" borderId="179" xfId="150" applyNumberFormat="1" applyFont="1" applyFill="1" applyBorder="1" applyAlignment="1">
      <alignment horizontal="center" vertical="center"/>
    </xf>
    <xf numFmtId="49" fontId="21" fillId="37" borderId="289" xfId="150" applyNumberFormat="1" applyFont="1" applyFill="1" applyBorder="1" applyAlignment="1">
      <alignment horizontal="center" vertical="center"/>
    </xf>
    <xf numFmtId="49" fontId="166" fillId="37" borderId="178" xfId="150" applyNumberFormat="1" applyFont="1" applyFill="1" applyBorder="1" applyAlignment="1">
      <alignment horizontal="center" vertical="center"/>
    </xf>
    <xf numFmtId="49" fontId="166" fillId="37" borderId="179" xfId="150" applyNumberFormat="1" applyFont="1" applyFill="1" applyBorder="1" applyAlignment="1">
      <alignment horizontal="center" vertical="center"/>
    </xf>
    <xf numFmtId="49" fontId="166" fillId="37" borderId="289" xfId="150" applyNumberFormat="1" applyFont="1" applyFill="1" applyBorder="1" applyAlignment="1">
      <alignment horizontal="center" vertical="center"/>
    </xf>
    <xf numFmtId="49" fontId="167" fillId="37" borderId="178" xfId="150" applyNumberFormat="1" applyFont="1" applyFill="1" applyBorder="1" applyAlignment="1">
      <alignment horizontal="center" vertical="center"/>
    </xf>
    <xf numFmtId="49" fontId="167" fillId="37" borderId="179" xfId="150" applyNumberFormat="1" applyFont="1" applyFill="1" applyBorder="1" applyAlignment="1">
      <alignment horizontal="center" vertical="center"/>
    </xf>
    <xf numFmtId="49" fontId="167" fillId="37" borderId="289" xfId="150" applyNumberFormat="1" applyFont="1" applyFill="1" applyBorder="1" applyAlignment="1">
      <alignment horizontal="center" vertical="center"/>
    </xf>
    <xf numFmtId="177" fontId="166" fillId="36" borderId="183" xfId="150" applyNumberFormat="1" applyFont="1" applyFill="1" applyBorder="1" applyAlignment="1">
      <alignment horizontal="right" vertical="center"/>
    </xf>
    <xf numFmtId="177" fontId="166" fillId="36" borderId="182" xfId="150" applyNumberFormat="1" applyFont="1" applyFill="1" applyBorder="1" applyAlignment="1">
      <alignment horizontal="right" vertical="center"/>
    </xf>
    <xf numFmtId="0" fontId="167" fillId="0" borderId="181" xfId="150" applyFont="1" applyBorder="1" applyAlignment="1">
      <alignment vertical="center"/>
    </xf>
    <xf numFmtId="0" fontId="167" fillId="0" borderId="182" xfId="150" applyFont="1" applyBorder="1" applyAlignment="1">
      <alignment vertical="center"/>
    </xf>
    <xf numFmtId="177" fontId="167" fillId="36" borderId="183" xfId="150" applyNumberFormat="1" applyFont="1" applyFill="1" applyBorder="1" applyAlignment="1">
      <alignment horizontal="right" vertical="center"/>
    </xf>
    <xf numFmtId="177" fontId="167" fillId="36" borderId="182" xfId="150" applyNumberFormat="1" applyFont="1" applyFill="1" applyBorder="1" applyAlignment="1">
      <alignment horizontal="right" vertical="center"/>
    </xf>
    <xf numFmtId="177" fontId="166" fillId="0" borderId="0" xfId="150" applyNumberFormat="1" applyFont="1" applyAlignment="1">
      <alignment horizontal="right" vertical="center"/>
    </xf>
    <xf numFmtId="177" fontId="167" fillId="0" borderId="0" xfId="150" applyNumberFormat="1" applyFont="1" applyAlignment="1">
      <alignment horizontal="right" vertical="center"/>
    </xf>
    <xf numFmtId="49" fontId="21" fillId="37" borderId="183" xfId="150" applyNumberFormat="1" applyFont="1" applyFill="1" applyBorder="1" applyAlignment="1">
      <alignment horizontal="center" vertical="center"/>
    </xf>
    <xf numFmtId="49" fontId="21" fillId="37" borderId="182" xfId="150" applyNumberFormat="1" applyFont="1" applyFill="1" applyBorder="1" applyAlignment="1">
      <alignment horizontal="center" vertical="center"/>
    </xf>
    <xf numFmtId="49" fontId="21" fillId="37" borderId="181" xfId="150" applyNumberFormat="1" applyFont="1" applyFill="1" applyBorder="1" applyAlignment="1">
      <alignment horizontal="center" vertical="center"/>
    </xf>
    <xf numFmtId="0" fontId="167" fillId="0" borderId="183" xfId="150" applyFont="1" applyBorder="1" applyAlignment="1">
      <alignment vertical="center"/>
    </xf>
    <xf numFmtId="177" fontId="166" fillId="36" borderId="183" xfId="150" applyNumberFormat="1" applyFont="1" applyFill="1" applyBorder="1" applyAlignment="1">
      <alignment horizontal="center" vertical="center"/>
    </xf>
    <xf numFmtId="177" fontId="166" fillId="36" borderId="182" xfId="150" applyNumberFormat="1" applyFont="1" applyFill="1" applyBorder="1" applyAlignment="1">
      <alignment horizontal="center" vertical="center"/>
    </xf>
    <xf numFmtId="0" fontId="166" fillId="37" borderId="182" xfId="150" applyFont="1" applyFill="1" applyBorder="1" applyAlignment="1">
      <alignment horizontal="center" vertical="center"/>
    </xf>
    <xf numFmtId="0" fontId="166" fillId="36" borderId="182" xfId="150" applyFont="1" applyFill="1" applyBorder="1" applyAlignment="1">
      <alignment vertical="center"/>
    </xf>
    <xf numFmtId="0" fontId="167" fillId="0" borderId="182" xfId="150" applyFont="1" applyBorder="1" applyAlignment="1">
      <alignment horizontal="center" vertical="center" shrinkToFit="1"/>
    </xf>
    <xf numFmtId="0" fontId="166" fillId="36" borderId="183" xfId="150" applyFont="1" applyFill="1" applyBorder="1" applyAlignment="1">
      <alignment horizontal="right" vertical="center"/>
    </xf>
    <xf numFmtId="0" fontId="166" fillId="36" borderId="182" xfId="150" applyFont="1" applyFill="1" applyBorder="1" applyAlignment="1">
      <alignment horizontal="right" vertical="center"/>
    </xf>
    <xf numFmtId="0" fontId="166" fillId="36" borderId="182" xfId="150" applyFont="1" applyFill="1" applyBorder="1" applyAlignment="1">
      <alignment horizontal="center" vertical="center"/>
    </xf>
    <xf numFmtId="177" fontId="166" fillId="0" borderId="0" xfId="150" applyNumberFormat="1" applyFont="1" applyAlignment="1">
      <alignment horizontal="center" vertical="center"/>
    </xf>
    <xf numFmtId="0" fontId="166" fillId="0" borderId="0" xfId="150" applyFont="1" applyAlignment="1">
      <alignment horizontal="center" vertical="center"/>
    </xf>
    <xf numFmtId="0" fontId="166" fillId="0" borderId="0" xfId="150" applyFont="1" applyAlignment="1">
      <alignment horizontal="right" vertical="center"/>
    </xf>
    <xf numFmtId="0" fontId="167" fillId="0" borderId="174" xfId="150" applyFont="1" applyBorder="1" applyAlignment="1">
      <alignment vertical="center"/>
    </xf>
    <xf numFmtId="0" fontId="166" fillId="0" borderId="120" xfId="150" applyFont="1" applyBorder="1" applyAlignment="1">
      <alignment vertical="center"/>
    </xf>
    <xf numFmtId="0" fontId="167" fillId="0" borderId="172" xfId="150" applyFont="1" applyBorder="1" applyAlignment="1">
      <alignment vertical="center"/>
    </xf>
    <xf numFmtId="0" fontId="167" fillId="0" borderId="16" xfId="150" applyFont="1" applyBorder="1" applyAlignment="1">
      <alignment vertical="center"/>
    </xf>
    <xf numFmtId="0" fontId="167" fillId="0" borderId="337" xfId="150" applyFont="1" applyBorder="1" applyAlignment="1">
      <alignment vertical="center"/>
    </xf>
    <xf numFmtId="0" fontId="167" fillId="0" borderId="218" xfId="150" applyFont="1" applyBorder="1" applyAlignment="1">
      <alignment vertical="center"/>
    </xf>
    <xf numFmtId="0" fontId="167" fillId="0" borderId="218" xfId="150" applyFont="1" applyBorder="1" applyAlignment="1">
      <alignment horizontal="right" vertical="center"/>
    </xf>
    <xf numFmtId="0" fontId="167" fillId="0" borderId="338" xfId="150" applyFont="1" applyBorder="1" applyAlignment="1">
      <alignment vertical="center"/>
    </xf>
    <xf numFmtId="0" fontId="169" fillId="0" borderId="51" xfId="150" applyFont="1" applyBorder="1" applyAlignment="1">
      <alignment vertical="center"/>
    </xf>
    <xf numFmtId="0" fontId="167" fillId="0" borderId="25" xfId="150" applyFont="1" applyBorder="1" applyAlignment="1">
      <alignment vertical="center"/>
    </xf>
    <xf numFmtId="0" fontId="174" fillId="0" borderId="31" xfId="150" applyFont="1" applyBorder="1" applyAlignment="1">
      <alignment vertical="center"/>
    </xf>
    <xf numFmtId="0" fontId="167" fillId="0" borderId="120" xfId="151" applyFont="1" applyBorder="1" applyAlignment="1">
      <alignment vertical="center"/>
    </xf>
    <xf numFmtId="0" fontId="167" fillId="0" borderId="120" xfId="151" applyFont="1" applyBorder="1" applyAlignment="1">
      <alignment horizontal="right" vertical="center"/>
    </xf>
    <xf numFmtId="0" fontId="167" fillId="0" borderId="120" xfId="151" applyFont="1" applyBorder="1" applyAlignment="1">
      <alignment horizontal="left" vertical="center" shrinkToFit="1"/>
    </xf>
    <xf numFmtId="0" fontId="167" fillId="0" borderId="329" xfId="151" applyFont="1" applyBorder="1" applyAlignment="1">
      <alignment horizontal="left" vertical="center" shrinkToFit="1"/>
    </xf>
    <xf numFmtId="0" fontId="166" fillId="0" borderId="127" xfId="150" applyFont="1" applyBorder="1" applyAlignment="1">
      <alignment horizontal="center" vertical="center"/>
    </xf>
    <xf numFmtId="0" fontId="167" fillId="0" borderId="127" xfId="150" applyFont="1" applyBorder="1" applyAlignment="1">
      <alignment horizontal="left" vertical="center"/>
    </xf>
    <xf numFmtId="0" fontId="167" fillId="0" borderId="123" xfId="151" applyFont="1" applyBorder="1" applyAlignment="1">
      <alignment vertical="center"/>
    </xf>
    <xf numFmtId="0" fontId="167" fillId="0" borderId="123" xfId="151" applyFont="1" applyBorder="1" applyAlignment="1">
      <alignment horizontal="right" vertical="center"/>
    </xf>
    <xf numFmtId="0" fontId="167" fillId="0" borderId="123" xfId="151" applyFont="1" applyBorder="1" applyAlignment="1">
      <alignment horizontal="left" vertical="center" shrinkToFit="1"/>
    </xf>
    <xf numFmtId="0" fontId="167" fillId="0" borderId="184" xfId="151" applyFont="1" applyBorder="1" applyAlignment="1">
      <alignment horizontal="left" vertical="center" shrinkToFit="1"/>
    </xf>
    <xf numFmtId="0" fontId="166" fillId="0" borderId="51" xfId="150" applyFont="1" applyBorder="1" applyAlignment="1">
      <alignment horizontal="center" vertical="center"/>
    </xf>
    <xf numFmtId="0" fontId="167" fillId="0" borderId="51" xfId="150" applyFont="1" applyBorder="1" applyAlignment="1">
      <alignment horizontal="left" vertical="center"/>
    </xf>
    <xf numFmtId="0" fontId="6" fillId="0" borderId="51" xfId="151" applyFont="1" applyBorder="1" applyAlignment="1">
      <alignment vertical="center"/>
    </xf>
    <xf numFmtId="0" fontId="6" fillId="0" borderId="51" xfId="151" applyFont="1" applyBorder="1" applyAlignment="1">
      <alignment horizontal="right" vertical="center"/>
    </xf>
    <xf numFmtId="0" fontId="6" fillId="0" borderId="0" xfId="151" applyFont="1" applyAlignment="1">
      <alignment vertical="center"/>
    </xf>
    <xf numFmtId="0" fontId="6" fillId="0" borderId="49" xfId="151" applyFont="1" applyBorder="1" applyAlignment="1">
      <alignment vertical="center"/>
    </xf>
    <xf numFmtId="0" fontId="6" fillId="0" borderId="49" xfId="151" applyFont="1" applyBorder="1" applyAlignment="1">
      <alignment horizontal="right" vertical="center"/>
    </xf>
    <xf numFmtId="0" fontId="5" fillId="0" borderId="49" xfId="151" applyFont="1" applyBorder="1" applyAlignment="1">
      <alignment vertical="center"/>
    </xf>
    <xf numFmtId="0" fontId="167" fillId="37" borderId="49" xfId="150" applyFont="1" applyFill="1" applyBorder="1" applyAlignment="1">
      <alignment horizontal="center" vertical="center"/>
    </xf>
    <xf numFmtId="0" fontId="169" fillId="0" borderId="49" xfId="150" applyFont="1" applyBorder="1" applyAlignment="1">
      <alignment vertical="center"/>
    </xf>
    <xf numFmtId="0" fontId="167" fillId="0" borderId="49" xfId="150" applyFont="1" applyBorder="1" applyAlignment="1">
      <alignment horizontal="center" vertical="center"/>
    </xf>
    <xf numFmtId="0" fontId="5" fillId="0" borderId="0" xfId="151" applyFont="1" applyAlignment="1">
      <alignment vertical="center"/>
    </xf>
    <xf numFmtId="0" fontId="6" fillId="0" borderId="21" xfId="151" applyFont="1" applyBorder="1" applyAlignment="1">
      <alignment vertical="center"/>
    </xf>
    <xf numFmtId="0" fontId="6" fillId="0" borderId="142" xfId="151" applyFont="1" applyBorder="1" applyAlignment="1">
      <alignment vertical="center"/>
    </xf>
    <xf numFmtId="0" fontId="6" fillId="0" borderId="32" xfId="151" applyFont="1" applyBorder="1" applyAlignment="1">
      <alignment vertical="center"/>
    </xf>
    <xf numFmtId="0" fontId="169" fillId="0" borderId="0" xfId="151" applyFont="1" applyAlignment="1">
      <alignment vertical="center"/>
    </xf>
    <xf numFmtId="0" fontId="167" fillId="0" borderId="10" xfId="151" applyFont="1" applyBorder="1" applyAlignment="1">
      <alignment vertical="center"/>
    </xf>
    <xf numFmtId="0" fontId="167" fillId="0" borderId="127" xfId="151" applyFont="1" applyBorder="1" applyAlignment="1">
      <alignment vertical="center"/>
    </xf>
    <xf numFmtId="0" fontId="167" fillId="0" borderId="14" xfId="151" applyFont="1" applyBorder="1" applyAlignment="1">
      <alignment vertical="center"/>
    </xf>
    <xf numFmtId="0" fontId="167" fillId="0" borderId="21" xfId="151" applyFont="1" applyBorder="1" applyAlignment="1">
      <alignment vertical="center"/>
    </xf>
    <xf numFmtId="0" fontId="167" fillId="0" borderId="49" xfId="151" applyFont="1" applyBorder="1" applyAlignment="1">
      <alignment vertical="center"/>
    </xf>
    <xf numFmtId="0" fontId="167" fillId="0" borderId="49" xfId="151" applyFont="1" applyBorder="1" applyAlignment="1">
      <alignment horizontal="right" vertical="center"/>
    </xf>
    <xf numFmtId="0" fontId="169" fillId="0" borderId="49" xfId="151" applyFont="1" applyBorder="1" applyAlignment="1">
      <alignment vertical="center"/>
    </xf>
    <xf numFmtId="0" fontId="167" fillId="0" borderId="142" xfId="151" applyFont="1" applyBorder="1" applyAlignment="1">
      <alignment vertical="center"/>
    </xf>
    <xf numFmtId="0" fontId="167" fillId="0" borderId="32" xfId="151" applyFont="1" applyBorder="1" applyAlignment="1">
      <alignment vertical="center"/>
    </xf>
    <xf numFmtId="0" fontId="168" fillId="0" borderId="0" xfId="151" applyFont="1" applyAlignment="1">
      <alignment vertical="center"/>
    </xf>
    <xf numFmtId="0" fontId="167" fillId="0" borderId="185" xfId="151" applyFont="1" applyBorder="1" applyAlignment="1">
      <alignment vertical="center"/>
    </xf>
    <xf numFmtId="0" fontId="167" fillId="0" borderId="0" xfId="151" applyFont="1" applyAlignment="1">
      <alignment vertical="center"/>
    </xf>
    <xf numFmtId="0" fontId="167" fillId="0" borderId="51" xfId="151" applyFont="1" applyBorder="1" applyAlignment="1">
      <alignment vertical="center"/>
    </xf>
    <xf numFmtId="0" fontId="167" fillId="0" borderId="51" xfId="151" applyFont="1" applyBorder="1" applyAlignment="1">
      <alignment horizontal="left" vertical="center" shrinkToFit="1"/>
    </xf>
    <xf numFmtId="0" fontId="167" fillId="0" borderId="49" xfId="151" applyFont="1" applyBorder="1" applyAlignment="1">
      <alignment vertical="center" wrapText="1" shrinkToFit="1"/>
    </xf>
    <xf numFmtId="0" fontId="167" fillId="0" borderId="127" xfId="151" applyFont="1" applyBorder="1" applyAlignment="1">
      <alignment horizontal="right" vertical="center"/>
    </xf>
    <xf numFmtId="0" fontId="169" fillId="0" borderId="127" xfId="151" applyFont="1" applyBorder="1" applyAlignment="1">
      <alignment vertical="center"/>
    </xf>
    <xf numFmtId="0" fontId="167" fillId="0" borderId="330" xfId="151" applyFont="1" applyBorder="1" applyAlignment="1">
      <alignment vertical="center"/>
    </xf>
    <xf numFmtId="189" fontId="167" fillId="0" borderId="49" xfId="151" applyNumberFormat="1" applyFont="1" applyBorder="1" applyAlignment="1">
      <alignment horizontal="right" vertical="center" shrinkToFit="1"/>
    </xf>
    <xf numFmtId="0" fontId="167" fillId="0" borderId="49" xfId="151" applyFont="1" applyBorder="1" applyAlignment="1">
      <alignment horizontal="left" vertical="center" shrinkToFit="1"/>
    </xf>
    <xf numFmtId="0" fontId="167" fillId="0" borderId="185" xfId="151" applyFont="1" applyBorder="1" applyAlignment="1">
      <alignment horizontal="left" vertical="center" shrinkToFit="1"/>
    </xf>
    <xf numFmtId="0" fontId="6" fillId="0" borderId="10" xfId="151" applyFont="1" applyBorder="1" applyAlignment="1">
      <alignment vertical="center"/>
    </xf>
    <xf numFmtId="0" fontId="6" fillId="0" borderId="127" xfId="151" applyFont="1" applyBorder="1" applyAlignment="1">
      <alignment vertical="center"/>
    </xf>
    <xf numFmtId="0" fontId="7" fillId="0" borderId="127" xfId="151" applyFont="1" applyBorder="1" applyAlignment="1">
      <alignment vertical="center"/>
    </xf>
    <xf numFmtId="0" fontId="5" fillId="0" borderId="127" xfId="151" applyFont="1" applyBorder="1" applyAlignment="1">
      <alignment vertical="center"/>
    </xf>
    <xf numFmtId="0" fontId="6" fillId="0" borderId="14" xfId="151" applyFont="1" applyBorder="1" applyAlignment="1">
      <alignment vertical="center"/>
    </xf>
    <xf numFmtId="0" fontId="6" fillId="0" borderId="11" xfId="151" applyFont="1" applyBorder="1" applyAlignment="1">
      <alignment vertical="center"/>
    </xf>
    <xf numFmtId="0" fontId="158" fillId="0" borderId="0" xfId="151" applyFont="1" applyAlignment="1">
      <alignment vertical="center"/>
    </xf>
    <xf numFmtId="0" fontId="6" fillId="0" borderId="15" xfId="151" applyFont="1" applyBorder="1" applyAlignment="1">
      <alignment vertical="center"/>
    </xf>
    <xf numFmtId="0" fontId="6" fillId="0" borderId="12" xfId="151" applyFont="1" applyBorder="1" applyAlignment="1">
      <alignment vertical="center"/>
    </xf>
    <xf numFmtId="0" fontId="5" fillId="0" borderId="51" xfId="151" applyFont="1" applyBorder="1" applyAlignment="1">
      <alignment vertical="center"/>
    </xf>
    <xf numFmtId="0" fontId="6" fillId="0" borderId="22" xfId="151" applyFont="1" applyBorder="1" applyAlignment="1">
      <alignment vertical="center"/>
    </xf>
    <xf numFmtId="0" fontId="167" fillId="0" borderId="339" xfId="150" applyFont="1" applyBorder="1" applyAlignment="1">
      <alignment horizontal="center" vertical="center" shrinkToFit="1"/>
    </xf>
    <xf numFmtId="0" fontId="167" fillId="0" borderId="340" xfId="150" applyFont="1" applyBorder="1" applyAlignment="1">
      <alignment horizontal="center" vertical="center" shrinkToFit="1"/>
    </xf>
    <xf numFmtId="0" fontId="167" fillId="0" borderId="341" xfId="150" applyFont="1" applyBorder="1" applyAlignment="1">
      <alignment horizontal="center" vertical="center" shrinkToFit="1"/>
    </xf>
    <xf numFmtId="0" fontId="167" fillId="0" borderId="10" xfId="150" applyFont="1" applyBorder="1" applyAlignment="1">
      <alignment horizontal="center" vertical="center"/>
    </xf>
    <xf numFmtId="0" fontId="167" fillId="0" borderId="127" xfId="150" applyFont="1" applyBorder="1" applyAlignment="1">
      <alignment horizontal="center" vertical="center"/>
    </xf>
    <xf numFmtId="0" fontId="167" fillId="0" borderId="14" xfId="150" applyFont="1" applyBorder="1" applyAlignment="1">
      <alignment horizontal="center" vertical="center"/>
    </xf>
    <xf numFmtId="0" fontId="170" fillId="0" borderId="127" xfId="150" applyFont="1" applyBorder="1" applyAlignment="1">
      <alignment vertical="center"/>
    </xf>
    <xf numFmtId="57" fontId="21" fillId="36" borderId="342" xfId="150" applyNumberFormat="1" applyFont="1" applyFill="1" applyBorder="1" applyAlignment="1">
      <alignment horizontal="center" vertical="center" shrinkToFit="1"/>
    </xf>
    <xf numFmtId="0" fontId="21" fillId="36" borderId="343" xfId="150" applyFont="1" applyFill="1" applyBorder="1" applyAlignment="1">
      <alignment horizontal="center" vertical="center" shrinkToFit="1"/>
    </xf>
    <xf numFmtId="0" fontId="21" fillId="36" borderId="344" xfId="150" applyFont="1" applyFill="1" applyBorder="1" applyAlignment="1">
      <alignment horizontal="center" vertical="center" shrinkToFit="1"/>
    </xf>
    <xf numFmtId="0" fontId="21" fillId="36" borderId="345" xfId="150" applyFont="1" applyFill="1" applyBorder="1" applyAlignment="1">
      <alignment horizontal="center" vertical="center"/>
    </xf>
    <xf numFmtId="0" fontId="21" fillId="36" borderId="343" xfId="150" applyFont="1" applyFill="1" applyBorder="1" applyAlignment="1">
      <alignment horizontal="center" vertical="center"/>
    </xf>
    <xf numFmtId="0" fontId="21" fillId="36" borderId="344" xfId="150" applyFont="1" applyFill="1" applyBorder="1" applyAlignment="1">
      <alignment horizontal="center" vertical="center"/>
    </xf>
    <xf numFmtId="0" fontId="21" fillId="36" borderId="346" xfId="150" applyFont="1" applyFill="1" applyBorder="1" applyAlignment="1">
      <alignment horizontal="center" vertical="center"/>
    </xf>
    <xf numFmtId="0" fontId="170" fillId="0" borderId="0" xfId="150" applyFont="1" applyAlignment="1">
      <alignment vertical="center"/>
    </xf>
    <xf numFmtId="57" fontId="21" fillId="36" borderId="347" xfId="150" applyNumberFormat="1" applyFont="1" applyFill="1" applyBorder="1" applyAlignment="1">
      <alignment horizontal="center" vertical="center" shrinkToFit="1"/>
    </xf>
    <xf numFmtId="0" fontId="21" fillId="36" borderId="0" xfId="150" applyFont="1" applyFill="1" applyAlignment="1">
      <alignment horizontal="center" vertical="center" shrinkToFit="1"/>
    </xf>
    <xf numFmtId="0" fontId="21" fillId="36" borderId="15" xfId="150" applyFont="1" applyFill="1" applyBorder="1" applyAlignment="1">
      <alignment horizontal="center" vertical="center" shrinkToFit="1"/>
    </xf>
    <xf numFmtId="0" fontId="21" fillId="36" borderId="11" xfId="150" applyFont="1" applyFill="1" applyBorder="1" applyAlignment="1">
      <alignment horizontal="center" vertical="center"/>
    </xf>
    <xf numFmtId="0" fontId="21" fillId="36" borderId="0" xfId="150" applyFont="1" applyFill="1" applyAlignment="1">
      <alignment horizontal="center" vertical="center"/>
    </xf>
    <xf numFmtId="0" fontId="21" fillId="36" borderId="15" xfId="150" applyFont="1" applyFill="1" applyBorder="1" applyAlignment="1">
      <alignment horizontal="center" vertical="center"/>
    </xf>
    <xf numFmtId="0" fontId="21" fillId="36" borderId="348" xfId="150" applyFont="1" applyFill="1" applyBorder="1" applyAlignment="1">
      <alignment horizontal="center" vertical="center"/>
    </xf>
    <xf numFmtId="0" fontId="170" fillId="0" borderId="51" xfId="150" applyFont="1" applyBorder="1" applyAlignment="1">
      <alignment vertical="center"/>
    </xf>
    <xf numFmtId="57" fontId="21" fillId="36" borderId="349" xfId="150" applyNumberFormat="1" applyFont="1" applyFill="1" applyBorder="1" applyAlignment="1">
      <alignment horizontal="center" vertical="center" shrinkToFit="1"/>
    </xf>
    <xf numFmtId="0" fontId="21" fillId="36" borderId="350" xfId="150" applyFont="1" applyFill="1" applyBorder="1" applyAlignment="1">
      <alignment horizontal="center" vertical="center" shrinkToFit="1"/>
    </xf>
    <xf numFmtId="0" fontId="21" fillId="36" borderId="351" xfId="150" applyFont="1" applyFill="1" applyBorder="1" applyAlignment="1">
      <alignment horizontal="center" vertical="center" shrinkToFit="1"/>
    </xf>
    <xf numFmtId="0" fontId="21" fillId="36" borderId="352" xfId="150" applyFont="1" applyFill="1" applyBorder="1" applyAlignment="1">
      <alignment horizontal="center" vertical="center"/>
    </xf>
    <xf numFmtId="0" fontId="21" fillId="36" borderId="350" xfId="150" applyFont="1" applyFill="1" applyBorder="1" applyAlignment="1">
      <alignment horizontal="center" vertical="center"/>
    </xf>
    <xf numFmtId="0" fontId="21" fillId="36" borderId="351" xfId="150" applyFont="1" applyFill="1" applyBorder="1" applyAlignment="1">
      <alignment horizontal="center" vertical="center"/>
    </xf>
    <xf numFmtId="0" fontId="21" fillId="36" borderId="353" xfId="150" applyFont="1" applyFill="1" applyBorder="1" applyAlignment="1">
      <alignment horizontal="center" vertical="center"/>
    </xf>
    <xf numFmtId="57" fontId="166" fillId="0" borderId="0" xfId="150" applyNumberFormat="1" applyFont="1" applyAlignment="1">
      <alignment horizontal="center" vertical="center" shrinkToFit="1"/>
    </xf>
    <xf numFmtId="0" fontId="166" fillId="0" borderId="0" xfId="150" applyFont="1" applyAlignment="1">
      <alignment horizontal="center" vertical="center" shrinkToFit="1"/>
    </xf>
    <xf numFmtId="0" fontId="186" fillId="0" borderId="354" xfId="150" applyFont="1" applyBorder="1" applyAlignment="1">
      <alignment horizontal="center" vertical="center"/>
    </xf>
    <xf numFmtId="0" fontId="44" fillId="0" borderId="52" xfId="136" applyFont="1" applyBorder="1" applyAlignment="1">
      <alignment vertical="center"/>
    </xf>
  </cellXfs>
  <cellStyles count="152">
    <cellStyle name="20% - アクセント 1 2" xfId="5" xr:uid="{00000000-0005-0000-0000-000000000000}"/>
    <cellStyle name="20% - アクセント 2 2" xfId="6" xr:uid="{00000000-0005-0000-0000-000001000000}"/>
    <cellStyle name="20% - アクセント 3 2" xfId="7" xr:uid="{00000000-0005-0000-0000-000002000000}"/>
    <cellStyle name="20% - アクセント 4 2" xfId="8" xr:uid="{00000000-0005-0000-0000-000003000000}"/>
    <cellStyle name="20% - アクセント 5 2" xfId="9" xr:uid="{00000000-0005-0000-0000-000004000000}"/>
    <cellStyle name="20% - アクセント 6 2" xfId="10" xr:uid="{00000000-0005-0000-0000-000005000000}"/>
    <cellStyle name="40% - アクセント 1 2" xfId="11" xr:uid="{00000000-0005-0000-0000-000006000000}"/>
    <cellStyle name="40% - アクセント 2 2" xfId="12" xr:uid="{00000000-0005-0000-0000-000007000000}"/>
    <cellStyle name="40% - アクセント 3 2" xfId="13" xr:uid="{00000000-0005-0000-0000-000008000000}"/>
    <cellStyle name="40% - アクセント 4 2" xfId="14" xr:uid="{00000000-0005-0000-0000-000009000000}"/>
    <cellStyle name="40% - アクセント 5 2" xfId="15" xr:uid="{00000000-0005-0000-0000-00000A000000}"/>
    <cellStyle name="40% - アクセント 6 2" xfId="16" xr:uid="{00000000-0005-0000-0000-00000B000000}"/>
    <cellStyle name="60% - アクセント 1 2" xfId="17" xr:uid="{00000000-0005-0000-0000-00000C000000}"/>
    <cellStyle name="60% - アクセント 2 2" xfId="18" xr:uid="{00000000-0005-0000-0000-00000D000000}"/>
    <cellStyle name="60% - アクセント 3 2" xfId="19" xr:uid="{00000000-0005-0000-0000-00000E000000}"/>
    <cellStyle name="60% - アクセント 4 2" xfId="20" xr:uid="{00000000-0005-0000-0000-00000F000000}"/>
    <cellStyle name="60% - アクセント 5 2" xfId="21" xr:uid="{00000000-0005-0000-0000-000010000000}"/>
    <cellStyle name="60% - アクセント 6 2" xfId="22" xr:uid="{00000000-0005-0000-0000-000011000000}"/>
    <cellStyle name="アクセント 1 2" xfId="23" xr:uid="{00000000-0005-0000-0000-000012000000}"/>
    <cellStyle name="アクセント 2 2" xfId="24" xr:uid="{00000000-0005-0000-0000-000013000000}"/>
    <cellStyle name="アクセント 3 2" xfId="25" xr:uid="{00000000-0005-0000-0000-000014000000}"/>
    <cellStyle name="アクセント 4 2" xfId="26" xr:uid="{00000000-0005-0000-0000-000015000000}"/>
    <cellStyle name="アクセント 5 2" xfId="27" xr:uid="{00000000-0005-0000-0000-000016000000}"/>
    <cellStyle name="アクセント 6 2" xfId="28" xr:uid="{00000000-0005-0000-0000-000017000000}"/>
    <cellStyle name="タイトル 2" xfId="29" xr:uid="{00000000-0005-0000-0000-000018000000}"/>
    <cellStyle name="チェック セル 2" xfId="30" xr:uid="{00000000-0005-0000-0000-000019000000}"/>
    <cellStyle name="どちらでもない 2" xfId="31" xr:uid="{00000000-0005-0000-0000-00001A000000}"/>
    <cellStyle name="パーセント 2" xfId="32" xr:uid="{00000000-0005-0000-0000-00001B000000}"/>
    <cellStyle name="パーセント 2 2" xfId="59" xr:uid="{00000000-0005-0000-0000-00001C000000}"/>
    <cellStyle name="パーセント 2 3" xfId="60" xr:uid="{00000000-0005-0000-0000-00001D000000}"/>
    <cellStyle name="ハイパーリンク" xfId="2" builtinId="8"/>
    <cellStyle name="ハイパーリンク 2" xfId="134" xr:uid="{00000000-0005-0000-0000-00001F000000}"/>
    <cellStyle name="ハイパーリンク 2 2" xfId="122" xr:uid="{00000000-0005-0000-0000-000020000000}"/>
    <cellStyle name="ハイパーリンク 2 2 2" xfId="141" xr:uid="{00000000-0005-0000-0000-000021000000}"/>
    <cellStyle name="ハイパーリンク 3" xfId="124" xr:uid="{00000000-0005-0000-0000-000022000000}"/>
    <cellStyle name="ハイパーリンク 3 2" xfId="138" xr:uid="{00000000-0005-0000-0000-000023000000}"/>
    <cellStyle name="メモ 2" xfId="33" xr:uid="{00000000-0005-0000-0000-000024000000}"/>
    <cellStyle name="リンク セル 2" xfId="34" xr:uid="{00000000-0005-0000-0000-000025000000}"/>
    <cellStyle name="悪い 2" xfId="35" xr:uid="{00000000-0005-0000-0000-000026000000}"/>
    <cellStyle name="計算 2" xfId="36" xr:uid="{00000000-0005-0000-0000-000027000000}"/>
    <cellStyle name="警告文 2" xfId="37" xr:uid="{00000000-0005-0000-0000-000028000000}"/>
    <cellStyle name="桁区切り 2" xfId="38" xr:uid="{00000000-0005-0000-0000-000029000000}"/>
    <cellStyle name="桁区切り 3" xfId="148" xr:uid="{00000000-0005-0000-0000-00002A000000}"/>
    <cellStyle name="見出し 1 2" xfId="39" xr:uid="{00000000-0005-0000-0000-00002B000000}"/>
    <cellStyle name="見出し 2 2" xfId="40" xr:uid="{00000000-0005-0000-0000-00002C000000}"/>
    <cellStyle name="見出し 3 2" xfId="41" xr:uid="{00000000-0005-0000-0000-00002D000000}"/>
    <cellStyle name="見出し 4 2" xfId="42" xr:uid="{00000000-0005-0000-0000-00002E000000}"/>
    <cellStyle name="集計 2" xfId="43" xr:uid="{00000000-0005-0000-0000-00002F000000}"/>
    <cellStyle name="出力 2" xfId="44" xr:uid="{00000000-0005-0000-0000-000030000000}"/>
    <cellStyle name="説明文 2" xfId="45" xr:uid="{00000000-0005-0000-0000-000031000000}"/>
    <cellStyle name="通貨 2" xfId="47" xr:uid="{00000000-0005-0000-0000-000032000000}"/>
    <cellStyle name="通貨 2 2" xfId="61" xr:uid="{00000000-0005-0000-0000-000033000000}"/>
    <cellStyle name="通貨 2 2 2" xfId="62" xr:uid="{00000000-0005-0000-0000-000034000000}"/>
    <cellStyle name="通貨 2 2 3" xfId="63" xr:uid="{00000000-0005-0000-0000-000035000000}"/>
    <cellStyle name="通貨 2 3" xfId="64" xr:uid="{00000000-0005-0000-0000-000036000000}"/>
    <cellStyle name="通貨 2 4" xfId="65" xr:uid="{00000000-0005-0000-0000-000037000000}"/>
    <cellStyle name="通貨 2 5" xfId="66" xr:uid="{00000000-0005-0000-0000-000038000000}"/>
    <cellStyle name="通貨 2 6" xfId="67" xr:uid="{00000000-0005-0000-0000-000039000000}"/>
    <cellStyle name="通貨 3" xfId="46" xr:uid="{00000000-0005-0000-0000-00003A000000}"/>
    <cellStyle name="通貨 3 2" xfId="68" xr:uid="{00000000-0005-0000-0000-00003B000000}"/>
    <cellStyle name="入力 2" xfId="48" xr:uid="{00000000-0005-0000-0000-00003C000000}"/>
    <cellStyle name="標準" xfId="0" builtinId="0"/>
    <cellStyle name="標準 10" xfId="69" xr:uid="{00000000-0005-0000-0000-00003E000000}"/>
    <cellStyle name="標準 10 2" xfId="126" xr:uid="{00000000-0005-0000-0000-00003F000000}"/>
    <cellStyle name="標準 10 2 2" xfId="133" xr:uid="{00000000-0005-0000-0000-000040000000}"/>
    <cellStyle name="標準 10 2 2 2" xfId="123" xr:uid="{00000000-0005-0000-0000-000041000000}"/>
    <cellStyle name="標準 10 2 2 2 2" xfId="143" xr:uid="{00000000-0005-0000-0000-000042000000}"/>
    <cellStyle name="標準 10 2 3" xfId="128" xr:uid="{00000000-0005-0000-0000-000043000000}"/>
    <cellStyle name="標準 10 2 3 2" xfId="137" xr:uid="{00000000-0005-0000-0000-000044000000}"/>
    <cellStyle name="標準 11" xfId="70" xr:uid="{00000000-0005-0000-0000-000045000000}"/>
    <cellStyle name="標準 12" xfId="71" xr:uid="{00000000-0005-0000-0000-000046000000}"/>
    <cellStyle name="標準 13" xfId="72" xr:uid="{00000000-0005-0000-0000-000047000000}"/>
    <cellStyle name="標準 14" xfId="73" xr:uid="{00000000-0005-0000-0000-000048000000}"/>
    <cellStyle name="標準 15" xfId="74" xr:uid="{00000000-0005-0000-0000-000049000000}"/>
    <cellStyle name="標準 15 2" xfId="130" xr:uid="{00000000-0005-0000-0000-00004A000000}"/>
    <cellStyle name="標準 15 2 2" xfId="139" xr:uid="{00000000-0005-0000-0000-00004B000000}"/>
    <cellStyle name="標準 16" xfId="75" xr:uid="{00000000-0005-0000-0000-00004C000000}"/>
    <cellStyle name="標準 17" xfId="76" xr:uid="{00000000-0005-0000-0000-00004D000000}"/>
    <cellStyle name="標準 18" xfId="77" xr:uid="{00000000-0005-0000-0000-00004E000000}"/>
    <cellStyle name="標準 19" xfId="78" xr:uid="{00000000-0005-0000-0000-00004F000000}"/>
    <cellStyle name="標準 2" xfId="1" xr:uid="{00000000-0005-0000-0000-000050000000}"/>
    <cellStyle name="標準 2 2" xfId="50" xr:uid="{00000000-0005-0000-0000-000051000000}"/>
    <cellStyle name="標準 2 3" xfId="51" xr:uid="{00000000-0005-0000-0000-000052000000}"/>
    <cellStyle name="標準 2 3 2" xfId="79" xr:uid="{00000000-0005-0000-0000-000053000000}"/>
    <cellStyle name="標準 2 4" xfId="49" xr:uid="{00000000-0005-0000-0000-000054000000}"/>
    <cellStyle name="標準 2 5" xfId="80" xr:uid="{00000000-0005-0000-0000-000055000000}"/>
    <cellStyle name="標準 2 5 2" xfId="129" xr:uid="{00000000-0005-0000-0000-000056000000}"/>
    <cellStyle name="標準 2 5 2 2" xfId="146" xr:uid="{00000000-0005-0000-0000-000057000000}"/>
    <cellStyle name="標準 2 5 2 2 2" xfId="151" xr:uid="{B3EF175E-A652-4098-B3A9-68379FB37B78}"/>
    <cellStyle name="標準 2 6" xfId="135" xr:uid="{00000000-0005-0000-0000-000058000000}"/>
    <cellStyle name="標準 2 6 2" xfId="132" xr:uid="{00000000-0005-0000-0000-000059000000}"/>
    <cellStyle name="標準 20" xfId="81" xr:uid="{00000000-0005-0000-0000-00005A000000}"/>
    <cellStyle name="標準 21" xfId="82" xr:uid="{00000000-0005-0000-0000-00005B000000}"/>
    <cellStyle name="標準 22" xfId="83" xr:uid="{00000000-0005-0000-0000-00005C000000}"/>
    <cellStyle name="標準 23" xfId="84" xr:uid="{00000000-0005-0000-0000-00005D000000}"/>
    <cellStyle name="標準 24" xfId="85" xr:uid="{00000000-0005-0000-0000-00005E000000}"/>
    <cellStyle name="標準 25" xfId="86" xr:uid="{00000000-0005-0000-0000-00005F000000}"/>
    <cellStyle name="標準 26" xfId="87" xr:uid="{00000000-0005-0000-0000-000060000000}"/>
    <cellStyle name="標準 27" xfId="88" xr:uid="{00000000-0005-0000-0000-000061000000}"/>
    <cellStyle name="標準 28" xfId="89" xr:uid="{00000000-0005-0000-0000-000062000000}"/>
    <cellStyle name="標準 29" xfId="90" xr:uid="{00000000-0005-0000-0000-000063000000}"/>
    <cellStyle name="標準 3" xfId="52" xr:uid="{00000000-0005-0000-0000-000064000000}"/>
    <cellStyle name="標準 3 2" xfId="56" xr:uid="{00000000-0005-0000-0000-000065000000}"/>
    <cellStyle name="標準 3 3" xfId="127" xr:uid="{00000000-0005-0000-0000-000066000000}"/>
    <cellStyle name="標準 3 3 2" xfId="120" xr:uid="{00000000-0005-0000-0000-000067000000}"/>
    <cellStyle name="標準 3 3 2 2" xfId="136" xr:uid="{00000000-0005-0000-0000-000068000000}"/>
    <cellStyle name="標準 3 3 3" xfId="145" xr:uid="{00000000-0005-0000-0000-000069000000}"/>
    <cellStyle name="標準 3 3 4" xfId="147" xr:uid="{00000000-0005-0000-0000-00006A000000}"/>
    <cellStyle name="標準 30" xfId="58" xr:uid="{00000000-0005-0000-0000-00006B000000}"/>
    <cellStyle name="標準 31" xfId="91" xr:uid="{00000000-0005-0000-0000-00006C000000}"/>
    <cellStyle name="標準 32" xfId="92" xr:uid="{00000000-0005-0000-0000-00006D000000}"/>
    <cellStyle name="標準 33" xfId="93" xr:uid="{00000000-0005-0000-0000-00006E000000}"/>
    <cellStyle name="標準 34" xfId="94" xr:uid="{00000000-0005-0000-0000-00006F000000}"/>
    <cellStyle name="標準 35" xfId="95" xr:uid="{00000000-0005-0000-0000-000070000000}"/>
    <cellStyle name="標準 36" xfId="96" xr:uid="{00000000-0005-0000-0000-000071000000}"/>
    <cellStyle name="標準 37" xfId="97" xr:uid="{00000000-0005-0000-0000-000072000000}"/>
    <cellStyle name="標準 38" xfId="98" xr:uid="{00000000-0005-0000-0000-000073000000}"/>
    <cellStyle name="標準 39" xfId="99" xr:uid="{00000000-0005-0000-0000-000074000000}"/>
    <cellStyle name="標準 4" xfId="53" xr:uid="{00000000-0005-0000-0000-000075000000}"/>
    <cellStyle name="標準 4 2" xfId="100" xr:uid="{00000000-0005-0000-0000-000076000000}"/>
    <cellStyle name="標準 4 2 2" xfId="101" xr:uid="{00000000-0005-0000-0000-000077000000}"/>
    <cellStyle name="標準 4 2 2 2" xfId="131" xr:uid="{00000000-0005-0000-0000-000078000000}"/>
    <cellStyle name="標準 4 2 2 2 2" xfId="140" xr:uid="{00000000-0005-0000-0000-000079000000}"/>
    <cellStyle name="標準 4 2 3" xfId="125" xr:uid="{00000000-0005-0000-0000-00007A000000}"/>
    <cellStyle name="標準 4 2 3 2" xfId="144" xr:uid="{00000000-0005-0000-0000-00007B000000}"/>
    <cellStyle name="標準 4 3" xfId="102" xr:uid="{00000000-0005-0000-0000-00007C000000}"/>
    <cellStyle name="標準 4 3 2" xfId="121" xr:uid="{00000000-0005-0000-0000-00007D000000}"/>
    <cellStyle name="標準 4 3 2 2" xfId="142" xr:uid="{00000000-0005-0000-0000-00007E000000}"/>
    <cellStyle name="標準 40" xfId="103" xr:uid="{00000000-0005-0000-0000-00007F000000}"/>
    <cellStyle name="標準 41" xfId="104" xr:uid="{00000000-0005-0000-0000-000080000000}"/>
    <cellStyle name="標準 42" xfId="105" xr:uid="{00000000-0005-0000-0000-000081000000}"/>
    <cellStyle name="標準 43" xfId="106" xr:uid="{00000000-0005-0000-0000-000082000000}"/>
    <cellStyle name="標準 44" xfId="107" xr:uid="{00000000-0005-0000-0000-000083000000}"/>
    <cellStyle name="標準 45" xfId="108" xr:uid="{00000000-0005-0000-0000-000084000000}"/>
    <cellStyle name="標準 46" xfId="150" xr:uid="{347490D6-5FDF-4189-A222-AC49037ACE9C}"/>
    <cellStyle name="標準 5" xfId="4" xr:uid="{00000000-0005-0000-0000-000085000000}"/>
    <cellStyle name="標準 5 2" xfId="57" xr:uid="{00000000-0005-0000-0000-000086000000}"/>
    <cellStyle name="標準 5 2 2" xfId="109" xr:uid="{00000000-0005-0000-0000-000087000000}"/>
    <cellStyle name="標準 5 2 3" xfId="110" xr:uid="{00000000-0005-0000-0000-000088000000}"/>
    <cellStyle name="標準 5 2 4" xfId="111" xr:uid="{00000000-0005-0000-0000-000089000000}"/>
    <cellStyle name="標準 5 3" xfId="112" xr:uid="{00000000-0005-0000-0000-00008A000000}"/>
    <cellStyle name="標準 5 4" xfId="113" xr:uid="{00000000-0005-0000-0000-00008B000000}"/>
    <cellStyle name="標準 5 5" xfId="114" xr:uid="{00000000-0005-0000-0000-00008C000000}"/>
    <cellStyle name="標準 51" xfId="149" xr:uid="{00000000-0005-0000-0000-00008D000000}"/>
    <cellStyle name="標準 6" xfId="55" xr:uid="{00000000-0005-0000-0000-00008E000000}"/>
    <cellStyle name="標準 6 2" xfId="115" xr:uid="{00000000-0005-0000-0000-00008F000000}"/>
    <cellStyle name="標準 7" xfId="116" xr:uid="{00000000-0005-0000-0000-000090000000}"/>
    <cellStyle name="標準 7 2" xfId="117" xr:uid="{00000000-0005-0000-0000-000091000000}"/>
    <cellStyle name="標準 8" xfId="118" xr:uid="{00000000-0005-0000-0000-000092000000}"/>
    <cellStyle name="標準 9" xfId="119" xr:uid="{00000000-0005-0000-0000-000093000000}"/>
    <cellStyle name="標準_主要用途" xfId="3" xr:uid="{00000000-0005-0000-0000-000094000000}"/>
    <cellStyle name="良い 2" xfId="54" xr:uid="{00000000-0005-0000-0000-000095000000}"/>
  </cellStyles>
  <dxfs count="43">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9" defaultPivotStyle="PivotStyleLight16"/>
  <colors>
    <mruColors>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checked="Checked"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checked="Checked"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checked="Checked" lockText="1" noThreeD="1"/>
</file>

<file path=xl/ctrlProps/ctrlProp954.xml><?xml version="1.0" encoding="utf-8"?>
<formControlPr xmlns="http://schemas.microsoft.com/office/spreadsheetml/2009/9/main" objectType="CheckBox" checked="Checked"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checked="Checked" lockText="1" noThreeD="1"/>
</file>

<file path=xl/ctrlProps/ctrlProp957.xml><?xml version="1.0" encoding="utf-8"?>
<formControlPr xmlns="http://schemas.microsoft.com/office/spreadsheetml/2009/9/main" objectType="CheckBox" checked="Checked"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ctrlProps/ctrlProp990.xml><?xml version="1.0" encoding="utf-8"?>
<formControlPr xmlns="http://schemas.microsoft.com/office/spreadsheetml/2009/9/main" objectType="CheckBox" checked="Checked"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hyperlink" Target="#&#30446;&#27425;&#12539;&#20837;&#21147;&#12471;&#12540;&#12488;!A1"/></Relationships>
</file>

<file path=xl/drawings/_rels/drawing10.xml.rels><?xml version="1.0" encoding="UTF-8" standalone="yes"?>
<Relationships xmlns="http://schemas.openxmlformats.org/package/2006/relationships"><Relationship Id="rId1" Type="http://schemas.openxmlformats.org/officeDocument/2006/relationships/hyperlink" Target="#&#30446;&#27425;&#12539;&#20837;&#21147;&#12471;&#12540;&#12488;!A1"/></Relationships>
</file>

<file path=xl/drawings/_rels/drawing12.xml.rels><?xml version="1.0" encoding="UTF-8" standalone="yes"?>
<Relationships xmlns="http://schemas.openxmlformats.org/package/2006/relationships"><Relationship Id="rId1" Type="http://schemas.openxmlformats.org/officeDocument/2006/relationships/hyperlink" Target="#&#30446;&#27425;&#12539;&#20837;&#21147;&#12471;&#12540;&#12488;!A1"/></Relationships>
</file>

<file path=xl/drawings/_rels/drawing13.xml.rels><?xml version="1.0" encoding="UTF-8" standalone="yes"?>
<Relationships xmlns="http://schemas.openxmlformats.org/package/2006/relationships"><Relationship Id="rId1" Type="http://schemas.openxmlformats.org/officeDocument/2006/relationships/hyperlink" Target="#&#12522;&#12473;&#12488;_2!A1"/></Relationships>
</file>

<file path=xl/drawings/_rels/drawing14.xml.rels><?xml version="1.0" encoding="UTF-8" standalone="yes"?>
<Relationships xmlns="http://schemas.openxmlformats.org/package/2006/relationships"><Relationship Id="rId1" Type="http://schemas.openxmlformats.org/officeDocument/2006/relationships/hyperlink" Target="#&#12522;&#12473;&#12488;_2!A1"/></Relationships>
</file>

<file path=xl/drawings/_rels/drawing17.xml.rels><?xml version="1.0" encoding="UTF-8" standalone="yes"?>
<Relationships xmlns="http://schemas.openxmlformats.org/package/2006/relationships"><Relationship Id="rId1" Type="http://schemas.openxmlformats.org/officeDocument/2006/relationships/hyperlink" Target="#&#30446;&#27425;&#12539;&#20837;&#21147;&#12471;&#12540;&#12488;!A1"/></Relationships>
</file>

<file path=xl/drawings/_rels/drawing18.xml.rels><?xml version="1.0" encoding="UTF-8" standalone="yes"?>
<Relationships xmlns="http://schemas.openxmlformats.org/package/2006/relationships"><Relationship Id="rId1" Type="http://schemas.openxmlformats.org/officeDocument/2006/relationships/hyperlink" Target="#&#30446;&#27425;&#12539;&#20837;&#21147;&#12471;&#12540;&#12488;!A1"/></Relationships>
</file>

<file path=xl/drawings/_rels/drawing19.xml.rels><?xml version="1.0" encoding="UTF-8" standalone="yes"?>
<Relationships xmlns="http://schemas.openxmlformats.org/package/2006/relationships"><Relationship Id="rId1" Type="http://schemas.openxmlformats.org/officeDocument/2006/relationships/hyperlink" Target="#&#30446;&#27425;&#12539;&#20837;&#21147;&#12471;&#12540;&#12488;!A1"/></Relationships>
</file>

<file path=xl/drawings/_rels/drawing20.xml.rels><?xml version="1.0" encoding="UTF-8" standalone="yes"?>
<Relationships xmlns="http://schemas.openxmlformats.org/package/2006/relationships"><Relationship Id="rId1" Type="http://schemas.openxmlformats.org/officeDocument/2006/relationships/hyperlink" Target="#&#30446;&#27425;&#12539;&#20837;&#21147;&#12471;&#12540;&#12488;!A1"/></Relationships>
</file>

<file path=xl/drawings/_rels/drawing21.xml.rels><?xml version="1.0" encoding="UTF-8" standalone="yes"?>
<Relationships xmlns="http://schemas.openxmlformats.org/package/2006/relationships"><Relationship Id="rId1" Type="http://schemas.openxmlformats.org/officeDocument/2006/relationships/hyperlink" Target="#&#30446;&#27425;&#12539;&#20837;&#21147;&#12471;&#12540;&#12488;!A1"/></Relationships>
</file>

<file path=xl/drawings/_rels/drawing22.xml.rels><?xml version="1.0" encoding="UTF-8" standalone="yes"?>
<Relationships xmlns="http://schemas.openxmlformats.org/package/2006/relationships"><Relationship Id="rId1" Type="http://schemas.openxmlformats.org/officeDocument/2006/relationships/image" Target="../media/image4.png"/></Relationships>
</file>

<file path=xl/drawings/_rels/drawing23.xml.rels><?xml version="1.0" encoding="UTF-8" standalone="yes"?>
<Relationships xmlns="http://schemas.openxmlformats.org/package/2006/relationships"><Relationship Id="rId1" Type="http://schemas.openxmlformats.org/officeDocument/2006/relationships/hyperlink" Target="#&#30446;&#27425;&#12539;&#20837;&#21147;&#12471;&#12540;&#12488;!A1"/></Relationships>
</file>

<file path=xl/drawings/_rels/drawing24.xml.rels><?xml version="1.0" encoding="UTF-8" standalone="yes"?>
<Relationships xmlns="http://schemas.openxmlformats.org/package/2006/relationships"><Relationship Id="rId1" Type="http://schemas.openxmlformats.org/officeDocument/2006/relationships/hyperlink" Target="#&#30446;&#27425;&#12539;&#20837;&#21147;&#12471;&#12540;&#12488;!A1"/></Relationships>
</file>

<file path=xl/drawings/_rels/drawing25.xml.rels><?xml version="1.0" encoding="UTF-8" standalone="yes"?>
<Relationships xmlns="http://schemas.openxmlformats.org/package/2006/relationships"><Relationship Id="rId1" Type="http://schemas.openxmlformats.org/officeDocument/2006/relationships/hyperlink" Target="#&#30446;&#27425;&#12539;&#20837;&#21147;&#12471;&#12540;&#12488;!A1"/></Relationships>
</file>

<file path=xl/drawings/_rels/drawing27.xml.rels><?xml version="1.0" encoding="UTF-8" standalone="yes"?>
<Relationships xmlns="http://schemas.openxmlformats.org/package/2006/relationships"><Relationship Id="rId1" Type="http://schemas.openxmlformats.org/officeDocument/2006/relationships/hyperlink" Target="#&#30446;&#27425;&#12539;&#20837;&#21147;&#12471;&#12540;&#12488;!A1"/></Relationships>
</file>

<file path=xl/drawings/_rels/drawing29.xml.rels><?xml version="1.0" encoding="UTF-8" standalone="yes"?>
<Relationships xmlns="http://schemas.openxmlformats.org/package/2006/relationships"><Relationship Id="rId1" Type="http://schemas.openxmlformats.org/officeDocument/2006/relationships/hyperlink" Target="#&#30446;&#27425;&#12539;&#20837;&#21147;&#12471;&#12540;&#12488;!A1"/></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1" Type="http://schemas.openxmlformats.org/officeDocument/2006/relationships/hyperlink" Target="#&#30446;&#27425;&#12539;&#20837;&#21147;&#12471;&#12540;&#12488;!A1"/></Relationships>
</file>

<file path=xl/drawings/_rels/drawing33.xml.rels><?xml version="1.0" encoding="UTF-8" standalone="yes"?>
<Relationships xmlns="http://schemas.openxmlformats.org/package/2006/relationships"><Relationship Id="rId1" Type="http://schemas.openxmlformats.org/officeDocument/2006/relationships/hyperlink" Target="#&#30446;&#27425;&#12539;&#20837;&#21147;&#12471;&#12540;&#12488;!A1"/></Relationships>
</file>

<file path=xl/drawings/_rels/drawing34.xml.rels><?xml version="1.0" encoding="UTF-8" standalone="yes"?>
<Relationships xmlns="http://schemas.openxmlformats.org/package/2006/relationships"><Relationship Id="rId1" Type="http://schemas.openxmlformats.org/officeDocument/2006/relationships/hyperlink" Target="#&#30446;&#27425;&#12539;&#20837;&#21147;&#12471;&#12540;&#12488;!A1"/></Relationships>
</file>

<file path=xl/drawings/_rels/drawing35.xml.rels><?xml version="1.0" encoding="UTF-8" standalone="yes"?>
<Relationships xmlns="http://schemas.openxmlformats.org/package/2006/relationships"><Relationship Id="rId1" Type="http://schemas.openxmlformats.org/officeDocument/2006/relationships/hyperlink" Target="#&#30446;&#27425;&#12539;&#20837;&#21147;&#12471;&#12540;&#12488;!A1"/></Relationships>
</file>

<file path=xl/drawings/_rels/drawing4.xml.rels><?xml version="1.0" encoding="UTF-8" standalone="yes"?>
<Relationships xmlns="http://schemas.openxmlformats.org/package/2006/relationships"><Relationship Id="rId3" Type="http://schemas.openxmlformats.org/officeDocument/2006/relationships/hyperlink" Target="#&#30446;&#27425;&#12539;&#20837;&#21147;&#12471;&#12540;&#12488;!A1"/><Relationship Id="rId2" Type="http://schemas.openxmlformats.org/officeDocument/2006/relationships/image" Target="../media/image3.emf"/><Relationship Id="rId1" Type="http://schemas.openxmlformats.org/officeDocument/2006/relationships/image" Target="../media/image2.emf"/></Relationships>
</file>

<file path=xl/drawings/_rels/drawing6.xml.rels><?xml version="1.0" encoding="UTF-8" standalone="yes"?>
<Relationships xmlns="http://schemas.openxmlformats.org/package/2006/relationships"><Relationship Id="rId1" Type="http://schemas.openxmlformats.org/officeDocument/2006/relationships/hyperlink" Target="#&#24037;&#20107;&#23626;!N90"/></Relationships>
</file>

<file path=xl/drawings/_rels/drawing7.xml.rels><?xml version="1.0" encoding="UTF-8" standalone="yes"?>
<Relationships xmlns="http://schemas.openxmlformats.org/package/2006/relationships"><Relationship Id="rId2" Type="http://schemas.openxmlformats.org/officeDocument/2006/relationships/hyperlink" Target="#&#24037;&#20107;&#23626;!N90"/><Relationship Id="rId1" Type="http://schemas.openxmlformats.org/officeDocument/2006/relationships/hyperlink" Target="#&#30446;&#27425;&#12539;&#20837;&#21147;&#12471;&#12540;&#12488;!A1"/></Relationships>
</file>

<file path=xl/drawings/_rels/drawing8.xml.rels><?xml version="1.0" encoding="UTF-8" standalone="yes"?>
<Relationships xmlns="http://schemas.openxmlformats.org/package/2006/relationships"><Relationship Id="rId1" Type="http://schemas.openxmlformats.org/officeDocument/2006/relationships/hyperlink" Target="#&#30446;&#27425;&#12539;&#20837;&#21147;&#12471;&#12540;&#12488;!A1"/></Relationships>
</file>

<file path=xl/drawings/_rels/drawing9.xml.rels><?xml version="1.0" encoding="UTF-8" standalone="yes"?>
<Relationships xmlns="http://schemas.openxmlformats.org/package/2006/relationships"><Relationship Id="rId1" Type="http://schemas.openxmlformats.org/officeDocument/2006/relationships/hyperlink" Target="#&#30446;&#27425;&#12539;&#20837;&#21147;&#12471;&#12540;&#12488;!A1"/></Relationships>
</file>

<file path=xl/drawings/drawing1.xml><?xml version="1.0" encoding="utf-8"?>
<xdr:wsDr xmlns:xdr="http://schemas.openxmlformats.org/drawingml/2006/spreadsheetDrawing" xmlns:a="http://schemas.openxmlformats.org/drawingml/2006/main">
  <xdr:twoCellAnchor>
    <xdr:from>
      <xdr:col>1</xdr:col>
      <xdr:colOff>95203</xdr:colOff>
      <xdr:row>35</xdr:row>
      <xdr:rowOff>133201</xdr:rowOff>
    </xdr:from>
    <xdr:to>
      <xdr:col>5</xdr:col>
      <xdr:colOff>133285</xdr:colOff>
      <xdr:row>38</xdr:row>
      <xdr:rowOff>171152</xdr:rowOff>
    </xdr:to>
    <xdr:grpSp>
      <xdr:nvGrpSpPr>
        <xdr:cNvPr id="2" name="グループ化 3">
          <a:hlinkClick xmlns:r="http://schemas.openxmlformats.org/officeDocument/2006/relationships" r:id="rId1"/>
          <a:extLst>
            <a:ext uri="{FF2B5EF4-FFF2-40B4-BE49-F238E27FC236}">
              <a16:creationId xmlns:a16="http://schemas.microsoft.com/office/drawing/2014/main" id="{00000000-0008-0000-0800-000002000000}"/>
            </a:ext>
          </a:extLst>
        </xdr:cNvPr>
        <xdr:cNvGrpSpPr>
          <a:grpSpLocks/>
        </xdr:cNvGrpSpPr>
      </xdr:nvGrpSpPr>
      <xdr:grpSpPr bwMode="auto">
        <a:xfrm>
          <a:off x="314278" y="6800701"/>
          <a:ext cx="914382" cy="609451"/>
          <a:chOff x="8122440" y="0"/>
          <a:chExt cx="1143003" cy="806380"/>
        </a:xfrm>
      </xdr:grpSpPr>
      <xdr:sp macro="" textlink="">
        <xdr:nvSpPr>
          <xdr:cNvPr id="3" name="円/楕円 112">
            <a:extLst>
              <a:ext uri="{FF2B5EF4-FFF2-40B4-BE49-F238E27FC236}">
                <a16:creationId xmlns:a16="http://schemas.microsoft.com/office/drawing/2014/main" id="{00000000-0008-0000-0800-000003000000}"/>
              </a:ext>
            </a:extLst>
          </xdr:cNvPr>
          <xdr:cNvSpPr/>
        </xdr:nvSpPr>
        <xdr:spPr>
          <a:xfrm>
            <a:off x="8289128" y="0"/>
            <a:ext cx="762002" cy="743382"/>
          </a:xfrm>
          <a:prstGeom prst="ellipse">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en-US" altLang="ja-JP" sz="8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4" name="テキスト ボックス 3">
            <a:extLst>
              <a:ext uri="{FF2B5EF4-FFF2-40B4-BE49-F238E27FC236}">
                <a16:creationId xmlns:a16="http://schemas.microsoft.com/office/drawing/2014/main" id="{00000000-0008-0000-0800-000004000000}"/>
              </a:ext>
            </a:extLst>
          </xdr:cNvPr>
          <xdr:cNvSpPr txBox="1"/>
        </xdr:nvSpPr>
        <xdr:spPr>
          <a:xfrm>
            <a:off x="8122440" y="75598"/>
            <a:ext cx="1143003" cy="730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300"/>
              </a:lnSpc>
            </a:pPr>
            <a:r>
              <a:rPr kumimoji="1" lang="ja-JP" altLang="en-US" sz="1050">
                <a:latin typeface="+mn-ea"/>
                <a:ea typeface="+mn-ea"/>
              </a:rPr>
              <a:t>目次</a:t>
            </a:r>
            <a:endParaRPr kumimoji="1" lang="en-US" altLang="ja-JP" sz="1050">
              <a:latin typeface="+mn-ea"/>
              <a:ea typeface="+mn-ea"/>
            </a:endParaRPr>
          </a:p>
          <a:p>
            <a:pPr algn="ctr">
              <a:lnSpc>
                <a:spcPts val="1200"/>
              </a:lnSpc>
            </a:pPr>
            <a:r>
              <a:rPr kumimoji="1" lang="ja-JP" altLang="en-US" sz="1050">
                <a:latin typeface="+mn-ea"/>
                <a:ea typeface="+mn-ea"/>
              </a:rPr>
              <a:t>入力ｼｰﾄ</a:t>
            </a:r>
            <a:endParaRPr kumimoji="1" lang="en-US" altLang="ja-JP" sz="1050">
              <a:latin typeface="+mn-ea"/>
              <a:ea typeface="+mn-ea"/>
            </a:endParaRP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13</xdr:col>
      <xdr:colOff>190388</xdr:colOff>
      <xdr:row>2</xdr:row>
      <xdr:rowOff>294680</xdr:rowOff>
    </xdr:from>
    <xdr:to>
      <xdr:col>14</xdr:col>
      <xdr:colOff>257156</xdr:colOff>
      <xdr:row>5</xdr:row>
      <xdr:rowOff>28240</xdr:rowOff>
    </xdr:to>
    <xdr:sp macro="" textlink="">
      <xdr:nvSpPr>
        <xdr:cNvPr id="7169" name="Picture 7169">
          <a:extLst>
            <a:ext uri="{FF2B5EF4-FFF2-40B4-BE49-F238E27FC236}">
              <a16:creationId xmlns:a16="http://schemas.microsoft.com/office/drawing/2014/main" id="{00000000-0008-0000-1000-0000011C0000}"/>
            </a:ext>
          </a:extLst>
        </xdr:cNvPr>
        <xdr:cNvSpPr/>
      </xdr:nvSpPr>
      <xdr:spPr>
        <a:xfrm flipH="1">
          <a:off x="5915025" y="809625"/>
          <a:ext cx="476250" cy="676275"/>
        </a:xfrm>
        <a:prstGeom prst="line">
          <a:avLst/>
        </a:prstGeom>
        <a:ln w="19050">
          <a:solidFill>
            <a:srgbClr val="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a:lstStyle/>
        <a:p>
          <a:endParaRPr/>
        </a:p>
      </xdr:txBody>
    </xdr:sp>
    <xdr:clientData/>
  </xdr:twoCellAnchor>
  <xdr:twoCellAnchor>
    <xdr:from>
      <xdr:col>10</xdr:col>
      <xdr:colOff>0</xdr:colOff>
      <xdr:row>0</xdr:row>
      <xdr:rowOff>0</xdr:rowOff>
    </xdr:from>
    <xdr:to>
      <xdr:col>12</xdr:col>
      <xdr:colOff>295182</xdr:colOff>
      <xdr:row>1</xdr:row>
      <xdr:rowOff>47885</xdr:rowOff>
    </xdr:to>
    <xdr:sp macro="" textlink="">
      <xdr:nvSpPr>
        <xdr:cNvPr id="12" name="テキスト ボックス 38">
          <a:extLst>
            <a:ext uri="{FF2B5EF4-FFF2-40B4-BE49-F238E27FC236}">
              <a16:creationId xmlns:a16="http://schemas.microsoft.com/office/drawing/2014/main" id="{00000000-0008-0000-1000-000027000000}"/>
            </a:ext>
          </a:extLst>
        </xdr:cNvPr>
        <xdr:cNvSpPr txBox="1"/>
      </xdr:nvSpPr>
      <xdr:spPr>
        <a:xfrm>
          <a:off x="4495800" y="0"/>
          <a:ext cx="1114425" cy="24765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印刷は白黒で</a:t>
          </a:r>
        </a:p>
      </xdr:txBody>
    </xdr:sp>
    <xdr:clientData fPrintsWithSheet="0"/>
  </xdr:twoCellAnchor>
  <xdr:twoCellAnchor>
    <xdr:from>
      <xdr:col>16</xdr:col>
      <xdr:colOff>0</xdr:colOff>
      <xdr:row>5</xdr:row>
      <xdr:rowOff>0</xdr:rowOff>
    </xdr:from>
    <xdr:to>
      <xdr:col>18</xdr:col>
      <xdr:colOff>314102</xdr:colOff>
      <xdr:row>11</xdr:row>
      <xdr:rowOff>28575</xdr:rowOff>
    </xdr:to>
    <xdr:sp macro="" textlink="">
      <xdr:nvSpPr>
        <xdr:cNvPr id="13" name="テキスト ボックス 39">
          <a:extLst>
            <a:ext uri="{FF2B5EF4-FFF2-40B4-BE49-F238E27FC236}">
              <a16:creationId xmlns:a16="http://schemas.microsoft.com/office/drawing/2014/main" id="{00000000-0008-0000-1000-000028000000}"/>
            </a:ext>
          </a:extLst>
        </xdr:cNvPr>
        <xdr:cNvSpPr txBox="1"/>
      </xdr:nvSpPr>
      <xdr:spPr>
        <a:xfrm>
          <a:off x="7010400" y="1457325"/>
          <a:ext cx="1685925" cy="121920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交付希望日上段（</a:t>
          </a:r>
          <a:r>
            <a:rPr lang="en-US" altLang="ja-JP" sz="1100" b="1" i="0">
              <a:solidFill>
                <a:srgbClr val="FFFFFF"/>
              </a:solidFill>
              <a:latin typeface="ＭＳ Ｐゴシック"/>
              <a:ea typeface="ＭＳ Ｐゴシック"/>
              <a:cs typeface="ＭＳ Ｐゴシック"/>
            </a:rPr>
            <a:t>F3</a:t>
          </a:r>
          <a:r>
            <a:rPr lang="ja-JP" altLang="en-US" sz="1100" b="1" i="0">
              <a:solidFill>
                <a:srgbClr val="FFFFFF"/>
              </a:solidFill>
              <a:latin typeface="ＭＳ Ｐゴシック"/>
              <a:ea typeface="ＭＳ Ｐゴシック"/>
              <a:cs typeface="ＭＳ Ｐゴシック"/>
            </a:rPr>
            <a:t>）：月下段（</a:t>
          </a:r>
          <a:r>
            <a:rPr lang="en-US" altLang="ja-JP" sz="1100" b="1" i="0">
              <a:solidFill>
                <a:srgbClr val="FFFFFF"/>
              </a:solidFill>
              <a:latin typeface="ＭＳ Ｐゴシック"/>
              <a:ea typeface="ＭＳ Ｐゴシック"/>
              <a:cs typeface="ＭＳ Ｐゴシック"/>
            </a:rPr>
            <a:t>F5</a:t>
          </a:r>
          <a:r>
            <a:rPr lang="ja-JP" altLang="en-US" sz="1100" b="1" i="0">
              <a:solidFill>
                <a:srgbClr val="FFFFFF"/>
              </a:solidFill>
              <a:latin typeface="ＭＳ Ｐゴシック"/>
              <a:ea typeface="ＭＳ Ｐゴシック"/>
              <a:cs typeface="ＭＳ Ｐゴシック"/>
            </a:rPr>
            <a:t>）：日プルダウンリストから選択して入力してください。</a:t>
          </a:r>
        </a:p>
      </xdr:txBody>
    </xdr:sp>
    <xdr:clientData fPrintsWithSheet="0"/>
  </xdr:twoCellAnchor>
  <xdr:twoCellAnchor>
    <xdr:from>
      <xdr:col>16</xdr:col>
      <xdr:colOff>0</xdr:colOff>
      <xdr:row>20</xdr:row>
      <xdr:rowOff>0</xdr:rowOff>
    </xdr:from>
    <xdr:to>
      <xdr:col>18</xdr:col>
      <xdr:colOff>314102</xdr:colOff>
      <xdr:row>26</xdr:row>
      <xdr:rowOff>162074</xdr:rowOff>
    </xdr:to>
    <xdr:sp macro="" textlink="">
      <xdr:nvSpPr>
        <xdr:cNvPr id="14" name="テキスト ボックス 40">
          <a:extLst>
            <a:ext uri="{FF2B5EF4-FFF2-40B4-BE49-F238E27FC236}">
              <a16:creationId xmlns:a16="http://schemas.microsoft.com/office/drawing/2014/main" id="{00000000-0008-0000-1000-000029000000}"/>
            </a:ext>
          </a:extLst>
        </xdr:cNvPr>
        <xdr:cNvSpPr txBox="1"/>
      </xdr:nvSpPr>
      <xdr:spPr>
        <a:xfrm>
          <a:off x="7010400" y="5114925"/>
          <a:ext cx="1685925" cy="13049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設計者チェック欄提出した書類に　”✓”</a:t>
          </a:r>
          <a:endParaRPr lang="en-US" altLang="ja-JP" sz="1100" b="1" i="0">
            <a:solidFill>
              <a:srgbClr val="FFFFFF"/>
            </a:solidFill>
            <a:latin typeface="ＭＳ Ｐゴシック"/>
            <a:ea typeface="ＭＳ Ｐゴシック"/>
            <a:cs typeface="ＭＳ Ｐゴシック"/>
          </a:endParaRPr>
        </a:p>
        <a:p>
          <a:pPr algn="ctr"/>
          <a:r>
            <a:rPr lang="ja-JP" altLang="en-US" sz="1100" b="1" i="0">
              <a:solidFill>
                <a:srgbClr val="FFFFFF"/>
              </a:solidFill>
              <a:latin typeface="ＭＳ Ｐゴシック"/>
              <a:ea typeface="ＭＳ Ｐゴシック"/>
              <a:cs typeface="ＭＳ Ｐゴシック"/>
            </a:rPr>
            <a:t>でチェックしてください。</a:t>
          </a:r>
        </a:p>
      </xdr:txBody>
    </xdr:sp>
    <xdr:clientData fPrintsWithSheet="0"/>
  </xdr:twoCellAnchor>
  <xdr:twoCellAnchor>
    <xdr:from>
      <xdr:col>16</xdr:col>
      <xdr:colOff>0</xdr:colOff>
      <xdr:row>0</xdr:row>
      <xdr:rowOff>0</xdr:rowOff>
    </xdr:from>
    <xdr:to>
      <xdr:col>18</xdr:col>
      <xdr:colOff>194890</xdr:colOff>
      <xdr:row>2</xdr:row>
      <xdr:rowOff>238199</xdr:rowOff>
    </xdr:to>
    <xdr:grpSp>
      <xdr:nvGrpSpPr>
        <xdr:cNvPr id="42" name="グループ化 41">
          <a:hlinkClick xmlns:r="http://schemas.openxmlformats.org/officeDocument/2006/relationships" r:id="rId1"/>
          <a:extLst>
            <a:ext uri="{FF2B5EF4-FFF2-40B4-BE49-F238E27FC236}">
              <a16:creationId xmlns:a16="http://schemas.microsoft.com/office/drawing/2014/main" id="{00000000-0008-0000-1000-00002A000000}"/>
            </a:ext>
          </a:extLst>
        </xdr:cNvPr>
        <xdr:cNvGrpSpPr/>
      </xdr:nvGrpSpPr>
      <xdr:grpSpPr>
        <a:xfrm>
          <a:off x="7010400" y="0"/>
          <a:ext cx="1566490" cy="752549"/>
          <a:chOff x="7896221" y="0"/>
          <a:chExt cx="1566617" cy="781050"/>
        </a:xfrm>
      </xdr:grpSpPr>
      <xdr:sp macro="" textlink="">
        <xdr:nvSpPr>
          <xdr:cNvPr id="43" name="円/楕円 112">
            <a:extLst>
              <a:ext uri="{FF2B5EF4-FFF2-40B4-BE49-F238E27FC236}">
                <a16:creationId xmlns:a16="http://schemas.microsoft.com/office/drawing/2014/main" id="{00000000-0008-0000-1000-00002B000000}"/>
              </a:ext>
            </a:extLst>
          </xdr:cNvPr>
          <xdr:cNvSpPr/>
        </xdr:nvSpPr>
        <xdr:spPr>
          <a:xfrm>
            <a:off x="8286749" y="0"/>
            <a:ext cx="763649" cy="738187"/>
          </a:xfrm>
          <a:prstGeom prst="ellipse">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en-US" altLang="ja-JP" sz="8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44" name="テキスト ボックス 43">
            <a:extLst>
              <a:ext uri="{FF2B5EF4-FFF2-40B4-BE49-F238E27FC236}">
                <a16:creationId xmlns:a16="http://schemas.microsoft.com/office/drawing/2014/main" id="{00000000-0008-0000-1000-00002C000000}"/>
              </a:ext>
            </a:extLst>
          </xdr:cNvPr>
          <xdr:cNvSpPr txBox="1"/>
        </xdr:nvSpPr>
        <xdr:spPr>
          <a:xfrm>
            <a:off x="7896221" y="46792"/>
            <a:ext cx="1566617" cy="7342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600">
                <a:latin typeface="+mn-ea"/>
                <a:ea typeface="+mn-ea"/>
              </a:rPr>
              <a:t>目次</a:t>
            </a:r>
            <a:endParaRPr kumimoji="1" lang="en-US" altLang="ja-JP" sz="1600">
              <a:latin typeface="+mn-ea"/>
              <a:ea typeface="+mn-ea"/>
            </a:endParaRPr>
          </a:p>
          <a:p>
            <a:pPr algn="ctr"/>
            <a:r>
              <a:rPr kumimoji="1" lang="ja-JP" altLang="en-US" sz="1600">
                <a:latin typeface="+mn-ea"/>
                <a:ea typeface="+mn-ea"/>
              </a:rPr>
              <a:t>入力ｼｰﾄ</a:t>
            </a:r>
            <a:endParaRPr kumimoji="1" lang="en-US" altLang="ja-JP" sz="1600">
              <a:latin typeface="+mn-ea"/>
              <a:ea typeface="+mn-ea"/>
            </a:endParaRPr>
          </a:p>
        </xdr:txBody>
      </xdr:sp>
    </xdr:grpSp>
    <xdr:clientData/>
  </xdr:twoCellAnchor>
  <xdr:twoCellAnchor>
    <xdr:from>
      <xdr:col>9</xdr:col>
      <xdr:colOff>342779</xdr:colOff>
      <xdr:row>7</xdr:row>
      <xdr:rowOff>57150</xdr:rowOff>
    </xdr:from>
    <xdr:to>
      <xdr:col>15</xdr:col>
      <xdr:colOff>104831</xdr:colOff>
      <xdr:row>10</xdr:row>
      <xdr:rowOff>66749</xdr:rowOff>
    </xdr:to>
    <xdr:sp macro="" textlink="">
      <xdr:nvSpPr>
        <xdr:cNvPr id="15" name="テキスト ボックス 44">
          <a:extLst>
            <a:ext uri="{FF2B5EF4-FFF2-40B4-BE49-F238E27FC236}">
              <a16:creationId xmlns:a16="http://schemas.microsoft.com/office/drawing/2014/main" id="{00000000-0008-0000-1000-00002D000000}"/>
            </a:ext>
          </a:extLst>
        </xdr:cNvPr>
        <xdr:cNvSpPr txBox="1"/>
      </xdr:nvSpPr>
      <xdr:spPr>
        <a:xfrm>
          <a:off x="4429124" y="2028825"/>
          <a:ext cx="2247901" cy="56197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ja-JP" altLang="en-US" sz="1100" b="1" i="0">
              <a:solidFill>
                <a:srgbClr val="FFFFFF"/>
              </a:solidFill>
              <a:latin typeface="ＭＳ Ｐゴシック"/>
              <a:ea typeface="ＭＳ Ｐゴシック"/>
              <a:cs typeface="ＭＳ Ｐゴシック"/>
            </a:rPr>
            <a:t>郵送申請の場合は、</a:t>
          </a:r>
          <a:endParaRPr lang="en-US" altLang="ja-JP" sz="1100" b="1" i="0">
            <a:solidFill>
              <a:srgbClr val="FFFFFF"/>
            </a:solidFill>
            <a:latin typeface="ＭＳ Ｐゴシック"/>
            <a:ea typeface="ＭＳ Ｐゴシック"/>
            <a:cs typeface="ＭＳ Ｐゴシック"/>
          </a:endParaRPr>
        </a:p>
        <a:p>
          <a:pPr algn="ctr"/>
          <a:r>
            <a:rPr lang="ja-JP" altLang="en-US" sz="1100" b="1" i="0">
              <a:solidFill>
                <a:srgbClr val="FFFFFF"/>
              </a:solidFill>
              <a:latin typeface="ＭＳ Ｐゴシック"/>
              <a:ea typeface="ＭＳ Ｐゴシック"/>
              <a:cs typeface="ＭＳ Ｐゴシック"/>
            </a:rPr>
            <a:t>郵送申請の提出票のみ提出</a:t>
          </a:r>
        </a:p>
      </xdr:txBody>
    </xdr:sp>
    <xdr:clientData fPrintsWithSheet="0"/>
  </xdr:twoCellAnchor>
  <mc:AlternateContent xmlns:mc="http://schemas.openxmlformats.org/markup-compatibility/2006">
    <mc:Choice xmlns:a14="http://schemas.microsoft.com/office/drawing/2010/main" Requires="a14">
      <xdr:twoCellAnchor editAs="oneCell">
        <xdr:from>
          <xdr:col>14</xdr:col>
          <xdr:colOff>104775</xdr:colOff>
          <xdr:row>22</xdr:row>
          <xdr:rowOff>38100</xdr:rowOff>
        </xdr:from>
        <xdr:to>
          <xdr:col>14</xdr:col>
          <xdr:colOff>409575</xdr:colOff>
          <xdr:row>23</xdr:row>
          <xdr:rowOff>38100</xdr:rowOff>
        </xdr:to>
        <xdr:sp macro="" textlink="">
          <xdr:nvSpPr>
            <xdr:cNvPr id="38913" name="Check Box 1" hidden="1">
              <a:extLst>
                <a:ext uri="{63B3BB69-23CF-44E3-9099-C40C66FF867C}">
                  <a14:compatExt spid="_x0000_s38913"/>
                </a:ext>
                <a:ext uri="{FF2B5EF4-FFF2-40B4-BE49-F238E27FC236}">
                  <a16:creationId xmlns:a16="http://schemas.microsoft.com/office/drawing/2014/main" id="{00000000-0008-0000-1100-000001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23</xdr:row>
          <xdr:rowOff>38100</xdr:rowOff>
        </xdr:from>
        <xdr:to>
          <xdr:col>14</xdr:col>
          <xdr:colOff>409575</xdr:colOff>
          <xdr:row>24</xdr:row>
          <xdr:rowOff>38100</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1100-000002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24</xdr:row>
          <xdr:rowOff>38100</xdr:rowOff>
        </xdr:from>
        <xdr:to>
          <xdr:col>14</xdr:col>
          <xdr:colOff>409575</xdr:colOff>
          <xdr:row>25</xdr:row>
          <xdr:rowOff>38100</xdr:rowOff>
        </xdr:to>
        <xdr:sp macro="" textlink="">
          <xdr:nvSpPr>
            <xdr:cNvPr id="38915" name="Check Box 3" hidden="1">
              <a:extLst>
                <a:ext uri="{63B3BB69-23CF-44E3-9099-C40C66FF867C}">
                  <a14:compatExt spid="_x0000_s38915"/>
                </a:ext>
                <a:ext uri="{FF2B5EF4-FFF2-40B4-BE49-F238E27FC236}">
                  <a16:creationId xmlns:a16="http://schemas.microsoft.com/office/drawing/2014/main" id="{00000000-0008-0000-1100-000003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26</xdr:row>
          <xdr:rowOff>38100</xdr:rowOff>
        </xdr:from>
        <xdr:to>
          <xdr:col>14</xdr:col>
          <xdr:colOff>409575</xdr:colOff>
          <xdr:row>27</xdr:row>
          <xdr:rowOff>38100</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1100-000004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27</xdr:row>
          <xdr:rowOff>38100</xdr:rowOff>
        </xdr:from>
        <xdr:to>
          <xdr:col>14</xdr:col>
          <xdr:colOff>409575</xdr:colOff>
          <xdr:row>28</xdr:row>
          <xdr:rowOff>38100</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1100-000005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28</xdr:row>
          <xdr:rowOff>38100</xdr:rowOff>
        </xdr:from>
        <xdr:to>
          <xdr:col>14</xdr:col>
          <xdr:colOff>409575</xdr:colOff>
          <xdr:row>29</xdr:row>
          <xdr:rowOff>38100</xdr:rowOff>
        </xdr:to>
        <xdr:sp macro="" textlink="">
          <xdr:nvSpPr>
            <xdr:cNvPr id="38918" name="Check Box 6" hidden="1">
              <a:extLst>
                <a:ext uri="{63B3BB69-23CF-44E3-9099-C40C66FF867C}">
                  <a14:compatExt spid="_x0000_s38918"/>
                </a:ext>
                <a:ext uri="{FF2B5EF4-FFF2-40B4-BE49-F238E27FC236}">
                  <a16:creationId xmlns:a16="http://schemas.microsoft.com/office/drawing/2014/main" id="{00000000-0008-0000-1100-000006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29</xdr:row>
          <xdr:rowOff>38100</xdr:rowOff>
        </xdr:from>
        <xdr:to>
          <xdr:col>14</xdr:col>
          <xdr:colOff>409575</xdr:colOff>
          <xdr:row>30</xdr:row>
          <xdr:rowOff>38100</xdr:rowOff>
        </xdr:to>
        <xdr:sp macro="" textlink="">
          <xdr:nvSpPr>
            <xdr:cNvPr id="38919" name="Check Box 7" hidden="1">
              <a:extLst>
                <a:ext uri="{63B3BB69-23CF-44E3-9099-C40C66FF867C}">
                  <a14:compatExt spid="_x0000_s38919"/>
                </a:ext>
                <a:ext uri="{FF2B5EF4-FFF2-40B4-BE49-F238E27FC236}">
                  <a16:creationId xmlns:a16="http://schemas.microsoft.com/office/drawing/2014/main" id="{00000000-0008-0000-1100-000007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29</xdr:row>
          <xdr:rowOff>38100</xdr:rowOff>
        </xdr:from>
        <xdr:to>
          <xdr:col>14</xdr:col>
          <xdr:colOff>409575</xdr:colOff>
          <xdr:row>30</xdr:row>
          <xdr:rowOff>38100</xdr:rowOff>
        </xdr:to>
        <xdr:sp macro="" textlink="">
          <xdr:nvSpPr>
            <xdr:cNvPr id="38920" name="Check Box 8" hidden="1">
              <a:extLst>
                <a:ext uri="{63B3BB69-23CF-44E3-9099-C40C66FF867C}">
                  <a14:compatExt spid="_x0000_s38920"/>
                </a:ext>
                <a:ext uri="{FF2B5EF4-FFF2-40B4-BE49-F238E27FC236}">
                  <a16:creationId xmlns:a16="http://schemas.microsoft.com/office/drawing/2014/main" id="{00000000-0008-0000-1100-000008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30</xdr:row>
          <xdr:rowOff>38100</xdr:rowOff>
        </xdr:from>
        <xdr:to>
          <xdr:col>14</xdr:col>
          <xdr:colOff>409575</xdr:colOff>
          <xdr:row>31</xdr:row>
          <xdr:rowOff>38100</xdr:rowOff>
        </xdr:to>
        <xdr:sp macro="" textlink="">
          <xdr:nvSpPr>
            <xdr:cNvPr id="38921" name="Check Box 9" hidden="1">
              <a:extLst>
                <a:ext uri="{63B3BB69-23CF-44E3-9099-C40C66FF867C}">
                  <a14:compatExt spid="_x0000_s38921"/>
                </a:ext>
                <a:ext uri="{FF2B5EF4-FFF2-40B4-BE49-F238E27FC236}">
                  <a16:creationId xmlns:a16="http://schemas.microsoft.com/office/drawing/2014/main" id="{00000000-0008-0000-1100-000009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30</xdr:row>
          <xdr:rowOff>38100</xdr:rowOff>
        </xdr:from>
        <xdr:to>
          <xdr:col>14</xdr:col>
          <xdr:colOff>409575</xdr:colOff>
          <xdr:row>31</xdr:row>
          <xdr:rowOff>38100</xdr:rowOff>
        </xdr:to>
        <xdr:sp macro="" textlink="">
          <xdr:nvSpPr>
            <xdr:cNvPr id="38922" name="Check Box 10" hidden="1">
              <a:extLst>
                <a:ext uri="{63B3BB69-23CF-44E3-9099-C40C66FF867C}">
                  <a14:compatExt spid="_x0000_s38922"/>
                </a:ext>
                <a:ext uri="{FF2B5EF4-FFF2-40B4-BE49-F238E27FC236}">
                  <a16:creationId xmlns:a16="http://schemas.microsoft.com/office/drawing/2014/main" id="{00000000-0008-0000-1100-00000A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31</xdr:row>
          <xdr:rowOff>38100</xdr:rowOff>
        </xdr:from>
        <xdr:to>
          <xdr:col>14</xdr:col>
          <xdr:colOff>409575</xdr:colOff>
          <xdr:row>32</xdr:row>
          <xdr:rowOff>38100</xdr:rowOff>
        </xdr:to>
        <xdr:sp macro="" textlink="">
          <xdr:nvSpPr>
            <xdr:cNvPr id="38923" name="Check Box 11" hidden="1">
              <a:extLst>
                <a:ext uri="{63B3BB69-23CF-44E3-9099-C40C66FF867C}">
                  <a14:compatExt spid="_x0000_s38923"/>
                </a:ext>
                <a:ext uri="{FF2B5EF4-FFF2-40B4-BE49-F238E27FC236}">
                  <a16:creationId xmlns:a16="http://schemas.microsoft.com/office/drawing/2014/main" id="{00000000-0008-0000-1100-00000B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31</xdr:row>
          <xdr:rowOff>38100</xdr:rowOff>
        </xdr:from>
        <xdr:to>
          <xdr:col>14</xdr:col>
          <xdr:colOff>409575</xdr:colOff>
          <xdr:row>32</xdr:row>
          <xdr:rowOff>38100</xdr:rowOff>
        </xdr:to>
        <xdr:sp macro="" textlink="">
          <xdr:nvSpPr>
            <xdr:cNvPr id="38924" name="Check Box 12" hidden="1">
              <a:extLst>
                <a:ext uri="{63B3BB69-23CF-44E3-9099-C40C66FF867C}">
                  <a14:compatExt spid="_x0000_s38924"/>
                </a:ext>
                <a:ext uri="{FF2B5EF4-FFF2-40B4-BE49-F238E27FC236}">
                  <a16:creationId xmlns:a16="http://schemas.microsoft.com/office/drawing/2014/main" id="{00000000-0008-0000-1100-00000C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32</xdr:row>
          <xdr:rowOff>38100</xdr:rowOff>
        </xdr:from>
        <xdr:to>
          <xdr:col>14</xdr:col>
          <xdr:colOff>409575</xdr:colOff>
          <xdr:row>33</xdr:row>
          <xdr:rowOff>38100</xdr:rowOff>
        </xdr:to>
        <xdr:sp macro="" textlink="">
          <xdr:nvSpPr>
            <xdr:cNvPr id="38925" name="Check Box 13" hidden="1">
              <a:extLst>
                <a:ext uri="{63B3BB69-23CF-44E3-9099-C40C66FF867C}">
                  <a14:compatExt spid="_x0000_s38925"/>
                </a:ext>
                <a:ext uri="{FF2B5EF4-FFF2-40B4-BE49-F238E27FC236}">
                  <a16:creationId xmlns:a16="http://schemas.microsoft.com/office/drawing/2014/main" id="{00000000-0008-0000-1100-00000D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32</xdr:row>
          <xdr:rowOff>38100</xdr:rowOff>
        </xdr:from>
        <xdr:to>
          <xdr:col>14</xdr:col>
          <xdr:colOff>409575</xdr:colOff>
          <xdr:row>33</xdr:row>
          <xdr:rowOff>38100</xdr:rowOff>
        </xdr:to>
        <xdr:sp macro="" textlink="">
          <xdr:nvSpPr>
            <xdr:cNvPr id="38926" name="Check Box 14" hidden="1">
              <a:extLst>
                <a:ext uri="{63B3BB69-23CF-44E3-9099-C40C66FF867C}">
                  <a14:compatExt spid="_x0000_s38926"/>
                </a:ext>
                <a:ext uri="{FF2B5EF4-FFF2-40B4-BE49-F238E27FC236}">
                  <a16:creationId xmlns:a16="http://schemas.microsoft.com/office/drawing/2014/main" id="{00000000-0008-0000-1100-00000E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33</xdr:row>
          <xdr:rowOff>38100</xdr:rowOff>
        </xdr:from>
        <xdr:to>
          <xdr:col>14</xdr:col>
          <xdr:colOff>409575</xdr:colOff>
          <xdr:row>34</xdr:row>
          <xdr:rowOff>38100</xdr:rowOff>
        </xdr:to>
        <xdr:sp macro="" textlink="">
          <xdr:nvSpPr>
            <xdr:cNvPr id="38927" name="Check Box 15" hidden="1">
              <a:extLst>
                <a:ext uri="{63B3BB69-23CF-44E3-9099-C40C66FF867C}">
                  <a14:compatExt spid="_x0000_s38927"/>
                </a:ext>
                <a:ext uri="{FF2B5EF4-FFF2-40B4-BE49-F238E27FC236}">
                  <a16:creationId xmlns:a16="http://schemas.microsoft.com/office/drawing/2014/main" id="{00000000-0008-0000-1100-00000F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33</xdr:row>
          <xdr:rowOff>38100</xdr:rowOff>
        </xdr:from>
        <xdr:to>
          <xdr:col>14</xdr:col>
          <xdr:colOff>409575</xdr:colOff>
          <xdr:row>34</xdr:row>
          <xdr:rowOff>38100</xdr:rowOff>
        </xdr:to>
        <xdr:sp macro="" textlink="">
          <xdr:nvSpPr>
            <xdr:cNvPr id="38928" name="Check Box 16" hidden="1">
              <a:extLst>
                <a:ext uri="{63B3BB69-23CF-44E3-9099-C40C66FF867C}">
                  <a14:compatExt spid="_x0000_s38928"/>
                </a:ext>
                <a:ext uri="{FF2B5EF4-FFF2-40B4-BE49-F238E27FC236}">
                  <a16:creationId xmlns:a16="http://schemas.microsoft.com/office/drawing/2014/main" id="{00000000-0008-0000-1100-000010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34</xdr:row>
          <xdr:rowOff>38100</xdr:rowOff>
        </xdr:from>
        <xdr:to>
          <xdr:col>14</xdr:col>
          <xdr:colOff>409575</xdr:colOff>
          <xdr:row>35</xdr:row>
          <xdr:rowOff>38100</xdr:rowOff>
        </xdr:to>
        <xdr:sp macro="" textlink="">
          <xdr:nvSpPr>
            <xdr:cNvPr id="38929" name="Check Box 17" hidden="1">
              <a:extLst>
                <a:ext uri="{63B3BB69-23CF-44E3-9099-C40C66FF867C}">
                  <a14:compatExt spid="_x0000_s38929"/>
                </a:ext>
                <a:ext uri="{FF2B5EF4-FFF2-40B4-BE49-F238E27FC236}">
                  <a16:creationId xmlns:a16="http://schemas.microsoft.com/office/drawing/2014/main" id="{00000000-0008-0000-1100-000011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34</xdr:row>
          <xdr:rowOff>38100</xdr:rowOff>
        </xdr:from>
        <xdr:to>
          <xdr:col>14</xdr:col>
          <xdr:colOff>409575</xdr:colOff>
          <xdr:row>35</xdr:row>
          <xdr:rowOff>38100</xdr:rowOff>
        </xdr:to>
        <xdr:sp macro="" textlink="">
          <xdr:nvSpPr>
            <xdr:cNvPr id="38930" name="Check Box 18" hidden="1">
              <a:extLst>
                <a:ext uri="{63B3BB69-23CF-44E3-9099-C40C66FF867C}">
                  <a14:compatExt spid="_x0000_s38930"/>
                </a:ext>
                <a:ext uri="{FF2B5EF4-FFF2-40B4-BE49-F238E27FC236}">
                  <a16:creationId xmlns:a16="http://schemas.microsoft.com/office/drawing/2014/main" id="{00000000-0008-0000-1100-000012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35</xdr:row>
          <xdr:rowOff>38100</xdr:rowOff>
        </xdr:from>
        <xdr:to>
          <xdr:col>14</xdr:col>
          <xdr:colOff>409575</xdr:colOff>
          <xdr:row>36</xdr:row>
          <xdr:rowOff>38100</xdr:rowOff>
        </xdr:to>
        <xdr:sp macro="" textlink="">
          <xdr:nvSpPr>
            <xdr:cNvPr id="38931" name="Check Box 19" hidden="1">
              <a:extLst>
                <a:ext uri="{63B3BB69-23CF-44E3-9099-C40C66FF867C}">
                  <a14:compatExt spid="_x0000_s38931"/>
                </a:ext>
                <a:ext uri="{FF2B5EF4-FFF2-40B4-BE49-F238E27FC236}">
                  <a16:creationId xmlns:a16="http://schemas.microsoft.com/office/drawing/2014/main" id="{00000000-0008-0000-1100-000013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36</xdr:row>
          <xdr:rowOff>38100</xdr:rowOff>
        </xdr:from>
        <xdr:to>
          <xdr:col>14</xdr:col>
          <xdr:colOff>409575</xdr:colOff>
          <xdr:row>37</xdr:row>
          <xdr:rowOff>38100</xdr:rowOff>
        </xdr:to>
        <xdr:sp macro="" textlink="">
          <xdr:nvSpPr>
            <xdr:cNvPr id="38932" name="Check Box 20" hidden="1">
              <a:extLst>
                <a:ext uri="{63B3BB69-23CF-44E3-9099-C40C66FF867C}">
                  <a14:compatExt spid="_x0000_s38932"/>
                </a:ext>
                <a:ext uri="{FF2B5EF4-FFF2-40B4-BE49-F238E27FC236}">
                  <a16:creationId xmlns:a16="http://schemas.microsoft.com/office/drawing/2014/main" id="{00000000-0008-0000-1100-000014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36</xdr:row>
          <xdr:rowOff>38100</xdr:rowOff>
        </xdr:from>
        <xdr:to>
          <xdr:col>14</xdr:col>
          <xdr:colOff>409575</xdr:colOff>
          <xdr:row>37</xdr:row>
          <xdr:rowOff>38100</xdr:rowOff>
        </xdr:to>
        <xdr:sp macro="" textlink="">
          <xdr:nvSpPr>
            <xdr:cNvPr id="38933" name="Check Box 21" hidden="1">
              <a:extLst>
                <a:ext uri="{63B3BB69-23CF-44E3-9099-C40C66FF867C}">
                  <a14:compatExt spid="_x0000_s38933"/>
                </a:ext>
                <a:ext uri="{FF2B5EF4-FFF2-40B4-BE49-F238E27FC236}">
                  <a16:creationId xmlns:a16="http://schemas.microsoft.com/office/drawing/2014/main" id="{00000000-0008-0000-1100-000015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37</xdr:row>
          <xdr:rowOff>38100</xdr:rowOff>
        </xdr:from>
        <xdr:to>
          <xdr:col>14</xdr:col>
          <xdr:colOff>409575</xdr:colOff>
          <xdr:row>38</xdr:row>
          <xdr:rowOff>38100</xdr:rowOff>
        </xdr:to>
        <xdr:sp macro="" textlink="">
          <xdr:nvSpPr>
            <xdr:cNvPr id="38934" name="Check Box 22" hidden="1">
              <a:extLst>
                <a:ext uri="{63B3BB69-23CF-44E3-9099-C40C66FF867C}">
                  <a14:compatExt spid="_x0000_s38934"/>
                </a:ext>
                <a:ext uri="{FF2B5EF4-FFF2-40B4-BE49-F238E27FC236}">
                  <a16:creationId xmlns:a16="http://schemas.microsoft.com/office/drawing/2014/main" id="{00000000-0008-0000-1100-000016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37</xdr:row>
          <xdr:rowOff>38100</xdr:rowOff>
        </xdr:from>
        <xdr:to>
          <xdr:col>14</xdr:col>
          <xdr:colOff>409575</xdr:colOff>
          <xdr:row>38</xdr:row>
          <xdr:rowOff>38100</xdr:rowOff>
        </xdr:to>
        <xdr:sp macro="" textlink="">
          <xdr:nvSpPr>
            <xdr:cNvPr id="38935" name="Check Box 23" hidden="1">
              <a:extLst>
                <a:ext uri="{63B3BB69-23CF-44E3-9099-C40C66FF867C}">
                  <a14:compatExt spid="_x0000_s38935"/>
                </a:ext>
                <a:ext uri="{FF2B5EF4-FFF2-40B4-BE49-F238E27FC236}">
                  <a16:creationId xmlns:a16="http://schemas.microsoft.com/office/drawing/2014/main" id="{00000000-0008-0000-1100-000017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38</xdr:row>
          <xdr:rowOff>38100</xdr:rowOff>
        </xdr:from>
        <xdr:to>
          <xdr:col>14</xdr:col>
          <xdr:colOff>409575</xdr:colOff>
          <xdr:row>39</xdr:row>
          <xdr:rowOff>38100</xdr:rowOff>
        </xdr:to>
        <xdr:sp macro="" textlink="">
          <xdr:nvSpPr>
            <xdr:cNvPr id="38936" name="Check Box 24" hidden="1">
              <a:extLst>
                <a:ext uri="{63B3BB69-23CF-44E3-9099-C40C66FF867C}">
                  <a14:compatExt spid="_x0000_s38936"/>
                </a:ext>
                <a:ext uri="{FF2B5EF4-FFF2-40B4-BE49-F238E27FC236}">
                  <a16:creationId xmlns:a16="http://schemas.microsoft.com/office/drawing/2014/main" id="{00000000-0008-0000-1100-000018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38</xdr:row>
          <xdr:rowOff>38100</xdr:rowOff>
        </xdr:from>
        <xdr:to>
          <xdr:col>14</xdr:col>
          <xdr:colOff>409575</xdr:colOff>
          <xdr:row>39</xdr:row>
          <xdr:rowOff>38100</xdr:rowOff>
        </xdr:to>
        <xdr:sp macro="" textlink="">
          <xdr:nvSpPr>
            <xdr:cNvPr id="38937" name="Check Box 25" hidden="1">
              <a:extLst>
                <a:ext uri="{63B3BB69-23CF-44E3-9099-C40C66FF867C}">
                  <a14:compatExt spid="_x0000_s38937"/>
                </a:ext>
                <a:ext uri="{FF2B5EF4-FFF2-40B4-BE49-F238E27FC236}">
                  <a16:creationId xmlns:a16="http://schemas.microsoft.com/office/drawing/2014/main" id="{00000000-0008-0000-1100-000019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38</xdr:row>
          <xdr:rowOff>38100</xdr:rowOff>
        </xdr:from>
        <xdr:to>
          <xdr:col>14</xdr:col>
          <xdr:colOff>409575</xdr:colOff>
          <xdr:row>39</xdr:row>
          <xdr:rowOff>38100</xdr:rowOff>
        </xdr:to>
        <xdr:sp macro="" textlink="">
          <xdr:nvSpPr>
            <xdr:cNvPr id="38938" name="Check Box 26" hidden="1">
              <a:extLst>
                <a:ext uri="{63B3BB69-23CF-44E3-9099-C40C66FF867C}">
                  <a14:compatExt spid="_x0000_s38938"/>
                </a:ext>
                <a:ext uri="{FF2B5EF4-FFF2-40B4-BE49-F238E27FC236}">
                  <a16:creationId xmlns:a16="http://schemas.microsoft.com/office/drawing/2014/main" id="{00000000-0008-0000-1100-00001A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39</xdr:row>
          <xdr:rowOff>38100</xdr:rowOff>
        </xdr:from>
        <xdr:to>
          <xdr:col>14</xdr:col>
          <xdr:colOff>409575</xdr:colOff>
          <xdr:row>40</xdr:row>
          <xdr:rowOff>38100</xdr:rowOff>
        </xdr:to>
        <xdr:sp macro="" textlink="">
          <xdr:nvSpPr>
            <xdr:cNvPr id="38939" name="Check Box 27" hidden="1">
              <a:extLst>
                <a:ext uri="{63B3BB69-23CF-44E3-9099-C40C66FF867C}">
                  <a14:compatExt spid="_x0000_s38939"/>
                </a:ext>
                <a:ext uri="{FF2B5EF4-FFF2-40B4-BE49-F238E27FC236}">
                  <a16:creationId xmlns:a16="http://schemas.microsoft.com/office/drawing/2014/main" id="{00000000-0008-0000-1100-00001B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39</xdr:row>
          <xdr:rowOff>38100</xdr:rowOff>
        </xdr:from>
        <xdr:to>
          <xdr:col>14</xdr:col>
          <xdr:colOff>409575</xdr:colOff>
          <xdr:row>40</xdr:row>
          <xdr:rowOff>38100</xdr:rowOff>
        </xdr:to>
        <xdr:sp macro="" textlink="">
          <xdr:nvSpPr>
            <xdr:cNvPr id="38940" name="Check Box 28" hidden="1">
              <a:extLst>
                <a:ext uri="{63B3BB69-23CF-44E3-9099-C40C66FF867C}">
                  <a14:compatExt spid="_x0000_s38940"/>
                </a:ext>
                <a:ext uri="{FF2B5EF4-FFF2-40B4-BE49-F238E27FC236}">
                  <a16:creationId xmlns:a16="http://schemas.microsoft.com/office/drawing/2014/main" id="{00000000-0008-0000-1100-00001C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39</xdr:row>
          <xdr:rowOff>38100</xdr:rowOff>
        </xdr:from>
        <xdr:to>
          <xdr:col>14</xdr:col>
          <xdr:colOff>409575</xdr:colOff>
          <xdr:row>40</xdr:row>
          <xdr:rowOff>38100</xdr:rowOff>
        </xdr:to>
        <xdr:sp macro="" textlink="">
          <xdr:nvSpPr>
            <xdr:cNvPr id="38941" name="Check Box 29" hidden="1">
              <a:extLst>
                <a:ext uri="{63B3BB69-23CF-44E3-9099-C40C66FF867C}">
                  <a14:compatExt spid="_x0000_s38941"/>
                </a:ext>
                <a:ext uri="{FF2B5EF4-FFF2-40B4-BE49-F238E27FC236}">
                  <a16:creationId xmlns:a16="http://schemas.microsoft.com/office/drawing/2014/main" id="{00000000-0008-0000-1100-00001D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40</xdr:row>
          <xdr:rowOff>38100</xdr:rowOff>
        </xdr:from>
        <xdr:to>
          <xdr:col>14</xdr:col>
          <xdr:colOff>409575</xdr:colOff>
          <xdr:row>41</xdr:row>
          <xdr:rowOff>38100</xdr:rowOff>
        </xdr:to>
        <xdr:sp macro="" textlink="">
          <xdr:nvSpPr>
            <xdr:cNvPr id="38942" name="Check Box 30" hidden="1">
              <a:extLst>
                <a:ext uri="{63B3BB69-23CF-44E3-9099-C40C66FF867C}">
                  <a14:compatExt spid="_x0000_s38942"/>
                </a:ext>
                <a:ext uri="{FF2B5EF4-FFF2-40B4-BE49-F238E27FC236}">
                  <a16:creationId xmlns:a16="http://schemas.microsoft.com/office/drawing/2014/main" id="{00000000-0008-0000-1100-00001E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40</xdr:row>
          <xdr:rowOff>38100</xdr:rowOff>
        </xdr:from>
        <xdr:to>
          <xdr:col>14</xdr:col>
          <xdr:colOff>409575</xdr:colOff>
          <xdr:row>41</xdr:row>
          <xdr:rowOff>38100</xdr:rowOff>
        </xdr:to>
        <xdr:sp macro="" textlink="">
          <xdr:nvSpPr>
            <xdr:cNvPr id="38943" name="Check Box 31" hidden="1">
              <a:extLst>
                <a:ext uri="{63B3BB69-23CF-44E3-9099-C40C66FF867C}">
                  <a14:compatExt spid="_x0000_s38943"/>
                </a:ext>
                <a:ext uri="{FF2B5EF4-FFF2-40B4-BE49-F238E27FC236}">
                  <a16:creationId xmlns:a16="http://schemas.microsoft.com/office/drawing/2014/main" id="{00000000-0008-0000-1100-00001F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40</xdr:row>
          <xdr:rowOff>38100</xdr:rowOff>
        </xdr:from>
        <xdr:to>
          <xdr:col>14</xdr:col>
          <xdr:colOff>409575</xdr:colOff>
          <xdr:row>41</xdr:row>
          <xdr:rowOff>38100</xdr:rowOff>
        </xdr:to>
        <xdr:sp macro="" textlink="">
          <xdr:nvSpPr>
            <xdr:cNvPr id="38944" name="Check Box 32" hidden="1">
              <a:extLst>
                <a:ext uri="{63B3BB69-23CF-44E3-9099-C40C66FF867C}">
                  <a14:compatExt spid="_x0000_s38944"/>
                </a:ext>
                <a:ext uri="{FF2B5EF4-FFF2-40B4-BE49-F238E27FC236}">
                  <a16:creationId xmlns:a16="http://schemas.microsoft.com/office/drawing/2014/main" id="{00000000-0008-0000-1100-000020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41</xdr:row>
          <xdr:rowOff>38100</xdr:rowOff>
        </xdr:from>
        <xdr:to>
          <xdr:col>14</xdr:col>
          <xdr:colOff>409575</xdr:colOff>
          <xdr:row>42</xdr:row>
          <xdr:rowOff>47625</xdr:rowOff>
        </xdr:to>
        <xdr:sp macro="" textlink="">
          <xdr:nvSpPr>
            <xdr:cNvPr id="38945" name="Check Box 33" hidden="1">
              <a:extLst>
                <a:ext uri="{63B3BB69-23CF-44E3-9099-C40C66FF867C}">
                  <a14:compatExt spid="_x0000_s38945"/>
                </a:ext>
                <a:ext uri="{FF2B5EF4-FFF2-40B4-BE49-F238E27FC236}">
                  <a16:creationId xmlns:a16="http://schemas.microsoft.com/office/drawing/2014/main" id="{00000000-0008-0000-1100-000021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41</xdr:row>
          <xdr:rowOff>38100</xdr:rowOff>
        </xdr:from>
        <xdr:to>
          <xdr:col>14</xdr:col>
          <xdr:colOff>409575</xdr:colOff>
          <xdr:row>42</xdr:row>
          <xdr:rowOff>47625</xdr:rowOff>
        </xdr:to>
        <xdr:sp macro="" textlink="">
          <xdr:nvSpPr>
            <xdr:cNvPr id="38946" name="Check Box 34" hidden="1">
              <a:extLst>
                <a:ext uri="{63B3BB69-23CF-44E3-9099-C40C66FF867C}">
                  <a14:compatExt spid="_x0000_s38946"/>
                </a:ext>
                <a:ext uri="{FF2B5EF4-FFF2-40B4-BE49-F238E27FC236}">
                  <a16:creationId xmlns:a16="http://schemas.microsoft.com/office/drawing/2014/main" id="{00000000-0008-0000-1100-000022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43</xdr:row>
          <xdr:rowOff>38100</xdr:rowOff>
        </xdr:from>
        <xdr:to>
          <xdr:col>14</xdr:col>
          <xdr:colOff>409575</xdr:colOff>
          <xdr:row>44</xdr:row>
          <xdr:rowOff>38100</xdr:rowOff>
        </xdr:to>
        <xdr:sp macro="" textlink="">
          <xdr:nvSpPr>
            <xdr:cNvPr id="38947" name="Check Box 35" hidden="1">
              <a:extLst>
                <a:ext uri="{63B3BB69-23CF-44E3-9099-C40C66FF867C}">
                  <a14:compatExt spid="_x0000_s38947"/>
                </a:ext>
                <a:ext uri="{FF2B5EF4-FFF2-40B4-BE49-F238E27FC236}">
                  <a16:creationId xmlns:a16="http://schemas.microsoft.com/office/drawing/2014/main" id="{00000000-0008-0000-1100-000023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44</xdr:row>
          <xdr:rowOff>38100</xdr:rowOff>
        </xdr:from>
        <xdr:to>
          <xdr:col>14</xdr:col>
          <xdr:colOff>409575</xdr:colOff>
          <xdr:row>45</xdr:row>
          <xdr:rowOff>38100</xdr:rowOff>
        </xdr:to>
        <xdr:sp macro="" textlink="">
          <xdr:nvSpPr>
            <xdr:cNvPr id="38948" name="Check Box 36" hidden="1">
              <a:extLst>
                <a:ext uri="{63B3BB69-23CF-44E3-9099-C40C66FF867C}">
                  <a14:compatExt spid="_x0000_s38948"/>
                </a:ext>
                <a:ext uri="{FF2B5EF4-FFF2-40B4-BE49-F238E27FC236}">
                  <a16:creationId xmlns:a16="http://schemas.microsoft.com/office/drawing/2014/main" id="{00000000-0008-0000-1100-000024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0</xdr:col>
      <xdr:colOff>0</xdr:colOff>
      <xdr:row>10</xdr:row>
      <xdr:rowOff>57299</xdr:rowOff>
    </xdr:from>
    <xdr:to>
      <xdr:col>0</xdr:col>
      <xdr:colOff>0</xdr:colOff>
      <xdr:row>14</xdr:row>
      <xdr:rowOff>171152</xdr:rowOff>
    </xdr:to>
    <xdr:sp macro="" textlink="">
      <xdr:nvSpPr>
        <xdr:cNvPr id="2" name="左中かっこ 1">
          <a:extLst>
            <a:ext uri="{FF2B5EF4-FFF2-40B4-BE49-F238E27FC236}">
              <a16:creationId xmlns:a16="http://schemas.microsoft.com/office/drawing/2014/main" id="{00000000-0008-0000-1200-000002000000}"/>
            </a:ext>
          </a:extLst>
        </xdr:cNvPr>
        <xdr:cNvSpPr/>
      </xdr:nvSpPr>
      <xdr:spPr>
        <a:xfrm>
          <a:off x="0" y="1695599"/>
          <a:ext cx="0" cy="875853"/>
        </a:xfrm>
        <a:prstGeom prst="leftBrace">
          <a:avLst>
            <a:gd name="adj1" fmla="val 8333"/>
            <a:gd name="adj2" fmla="val 50166"/>
          </a:avLst>
        </a:prstGeom>
        <a:ln w="12700">
          <a:solidFill>
            <a:srgbClr val="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lstStyle/>
        <a:p>
          <a:endParaRPr/>
        </a:p>
      </xdr:txBody>
    </xdr:sp>
    <xdr:clientData/>
  </xdr:twoCellAnchor>
  <xdr:twoCellAnchor>
    <xdr:from>
      <xdr:col>0</xdr:col>
      <xdr:colOff>0</xdr:colOff>
      <xdr:row>17</xdr:row>
      <xdr:rowOff>19348</xdr:rowOff>
    </xdr:from>
    <xdr:to>
      <xdr:col>0</xdr:col>
      <xdr:colOff>0</xdr:colOff>
      <xdr:row>50</xdr:row>
      <xdr:rowOff>171152</xdr:rowOff>
    </xdr:to>
    <xdr:sp macro="" textlink="">
      <xdr:nvSpPr>
        <xdr:cNvPr id="3" name="左中かっこ 2">
          <a:extLst>
            <a:ext uri="{FF2B5EF4-FFF2-40B4-BE49-F238E27FC236}">
              <a16:creationId xmlns:a16="http://schemas.microsoft.com/office/drawing/2014/main" id="{00000000-0008-0000-1200-000003000000}"/>
            </a:ext>
          </a:extLst>
        </xdr:cNvPr>
        <xdr:cNvSpPr/>
      </xdr:nvSpPr>
      <xdr:spPr>
        <a:xfrm>
          <a:off x="0" y="2991148"/>
          <a:ext cx="0" cy="6438304"/>
        </a:xfrm>
        <a:prstGeom prst="leftBrace">
          <a:avLst>
            <a:gd name="adj1" fmla="val 8333"/>
            <a:gd name="adj2" fmla="val 50166"/>
          </a:avLst>
        </a:prstGeom>
        <a:ln w="12700">
          <a:solidFill>
            <a:srgbClr val="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lstStyle/>
        <a:p>
          <a:endParaRPr/>
        </a:p>
      </xdr:txBody>
    </xdr:sp>
    <xdr:clientData/>
  </xdr:twoCellAnchor>
  <xdr:twoCellAnchor>
    <xdr:from>
      <xdr:col>21</xdr:col>
      <xdr:colOff>0</xdr:colOff>
      <xdr:row>0</xdr:row>
      <xdr:rowOff>0</xdr:rowOff>
    </xdr:from>
    <xdr:to>
      <xdr:col>25</xdr:col>
      <xdr:colOff>161851</xdr:colOff>
      <xdr:row>1</xdr:row>
      <xdr:rowOff>85427</xdr:rowOff>
    </xdr:to>
    <xdr:sp macro="" textlink="">
      <xdr:nvSpPr>
        <xdr:cNvPr id="19" name="テキスト ボックス 111">
          <a:extLst>
            <a:ext uri="{FF2B5EF4-FFF2-40B4-BE49-F238E27FC236}">
              <a16:creationId xmlns:a16="http://schemas.microsoft.com/office/drawing/2014/main" id="{00000000-0008-0000-1200-000004000000}"/>
            </a:ext>
          </a:extLst>
        </xdr:cNvPr>
        <xdr:cNvSpPr txBox="1"/>
      </xdr:nvSpPr>
      <xdr:spPr>
        <a:xfrm>
          <a:off x="4657725" y="0"/>
          <a:ext cx="1114351" cy="275927"/>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印刷は白黒で</a:t>
          </a:r>
        </a:p>
      </xdr:txBody>
    </xdr:sp>
    <xdr:clientData fPrintsWithSheet="0"/>
  </xdr:twoCellAnchor>
  <xdr:twoCellAnchor>
    <xdr:from>
      <xdr:col>35</xdr:col>
      <xdr:colOff>9534</xdr:colOff>
      <xdr:row>25</xdr:row>
      <xdr:rowOff>66973</xdr:rowOff>
    </xdr:from>
    <xdr:to>
      <xdr:col>57</xdr:col>
      <xdr:colOff>28603</xdr:colOff>
      <xdr:row>33</xdr:row>
      <xdr:rowOff>95250</xdr:rowOff>
    </xdr:to>
    <xdr:sp macro="" textlink="">
      <xdr:nvSpPr>
        <xdr:cNvPr id="20" name="テキスト ボックス 111">
          <a:extLst>
            <a:ext uri="{FF2B5EF4-FFF2-40B4-BE49-F238E27FC236}">
              <a16:creationId xmlns:a16="http://schemas.microsoft.com/office/drawing/2014/main" id="{00000000-0008-0000-1200-00006C000000}"/>
            </a:ext>
          </a:extLst>
        </xdr:cNvPr>
        <xdr:cNvSpPr txBox="1"/>
      </xdr:nvSpPr>
      <xdr:spPr>
        <a:xfrm>
          <a:off x="7658100" y="4562474"/>
          <a:ext cx="5257800" cy="155257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2000" b="1" i="0">
              <a:solidFill>
                <a:srgbClr val="FFFFFF"/>
              </a:solidFill>
              <a:latin typeface="ＭＳ Ｐゴシック"/>
            </a:rPr>
            <a:t>◇事前調査の重要性◇</a:t>
          </a:r>
          <a:endParaRPr lang="en-US" altLang="ja-JP" sz="2000" b="1" i="0">
            <a:solidFill>
              <a:srgbClr val="FFFFFF"/>
            </a:solidFill>
            <a:latin typeface="ＭＳ Ｐゴシック"/>
          </a:endParaRPr>
        </a:p>
        <a:p>
          <a:pPr indent="0" algn="ctr"/>
          <a:r>
            <a:rPr lang="ja-JP" altLang="ja-JP" sz="1100" b="0" i="0">
              <a:solidFill>
                <a:srgbClr val="FFFFFF"/>
              </a:solidFill>
              <a:latin typeface="+mn-lt"/>
            </a:rPr>
            <a:t>「現地調査票（又は、他法令等調査票）」を重要な位置づけとしております。　各市町村による特別の決め事や判断基準などもあるため、最新情報の収集や事前調査が重要不可欠であることは言うまでもありません。そのため、建築計画の前段階で、各市町村等の関係課と十分に協議されたうえで、当センターでの確認申請の手続きを行って頂くよう、よろしくお願いいたします。</a:t>
          </a:r>
          <a:endParaRPr lang="ja-JP" altLang="ja-JP" sz="2000" b="0" i="0">
            <a:solidFill>
              <a:srgbClr val="FFFFFF"/>
            </a:solidFill>
            <a:latin typeface="ＭＳ Ｐゴシック"/>
            <a:ea typeface="ＭＳ Ｐゴシック"/>
            <a:cs typeface="ＭＳ Ｐゴシック"/>
          </a:endParaRPr>
        </a:p>
        <a:p>
          <a:pPr algn="ctr"/>
          <a:endParaRPr/>
        </a:p>
      </xdr:txBody>
    </xdr:sp>
    <xdr:clientData fPrintsWithSheet="0"/>
  </xdr:twoCellAnchor>
  <xdr:twoCellAnchor>
    <xdr:from>
      <xdr:col>15</xdr:col>
      <xdr:colOff>161851</xdr:colOff>
      <xdr:row>10</xdr:row>
      <xdr:rowOff>66973</xdr:rowOff>
    </xdr:from>
    <xdr:to>
      <xdr:col>16</xdr:col>
      <xdr:colOff>0</xdr:colOff>
      <xdr:row>11</xdr:row>
      <xdr:rowOff>123527</xdr:rowOff>
    </xdr:to>
    <xdr:sp macro="" textlink="">
      <xdr:nvSpPr>
        <xdr:cNvPr id="145" name="右中かっこ 144">
          <a:extLst>
            <a:ext uri="{FF2B5EF4-FFF2-40B4-BE49-F238E27FC236}">
              <a16:creationId xmlns:a16="http://schemas.microsoft.com/office/drawing/2014/main" id="{00000000-0008-0000-1200-000091000000}"/>
            </a:ext>
          </a:extLst>
        </xdr:cNvPr>
        <xdr:cNvSpPr/>
      </xdr:nvSpPr>
      <xdr:spPr>
        <a:xfrm>
          <a:off x="3390900" y="1704975"/>
          <a:ext cx="76200" cy="24765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lstStyle/>
        <a:p>
          <a:endParaRPr/>
        </a:p>
      </xdr:txBody>
    </xdr:sp>
    <xdr:clientData/>
  </xdr:twoCellAnchor>
  <xdr:twoCellAnchor>
    <xdr:from>
      <xdr:col>35</xdr:col>
      <xdr:colOff>0</xdr:colOff>
      <xdr:row>60</xdr:row>
      <xdr:rowOff>0</xdr:rowOff>
    </xdr:from>
    <xdr:to>
      <xdr:col>57</xdr:col>
      <xdr:colOff>19069</xdr:colOff>
      <xdr:row>62</xdr:row>
      <xdr:rowOff>152549</xdr:rowOff>
    </xdr:to>
    <xdr:sp macro="" textlink="">
      <xdr:nvSpPr>
        <xdr:cNvPr id="21" name="テキスト ボックス 111">
          <a:extLst>
            <a:ext uri="{FF2B5EF4-FFF2-40B4-BE49-F238E27FC236}">
              <a16:creationId xmlns:a16="http://schemas.microsoft.com/office/drawing/2014/main" id="{00000000-0008-0000-1200-000092000000}"/>
            </a:ext>
          </a:extLst>
        </xdr:cNvPr>
        <xdr:cNvSpPr txBox="1"/>
      </xdr:nvSpPr>
      <xdr:spPr>
        <a:xfrm>
          <a:off x="7648575" y="11163301"/>
          <a:ext cx="5257800" cy="53340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2000" b="1" i="0">
              <a:solidFill>
                <a:srgbClr val="FFFFFF"/>
              </a:solidFill>
              <a:latin typeface="ＭＳ Ｐゴシック"/>
            </a:rPr>
            <a:t>担当課名は、正しい名称でご記入ください。</a:t>
          </a:r>
        </a:p>
      </xdr:txBody>
    </xdr:sp>
    <xdr:clientData fPrintsWithSheet="0"/>
  </xdr:twoCellAnchor>
  <mc:AlternateContent xmlns:mc="http://schemas.openxmlformats.org/markup-compatibility/2006">
    <mc:Choice xmlns:a14="http://schemas.microsoft.com/office/drawing/2010/main" Requires="a14">
      <xdr:twoCellAnchor editAs="oneCell">
        <xdr:from>
          <xdr:col>8</xdr:col>
          <xdr:colOff>0</xdr:colOff>
          <xdr:row>9</xdr:row>
          <xdr:rowOff>0</xdr:rowOff>
        </xdr:from>
        <xdr:to>
          <xdr:col>9</xdr:col>
          <xdr:colOff>66675</xdr:colOff>
          <xdr:row>10</xdr:row>
          <xdr:rowOff>19050</xdr:rowOff>
        </xdr:to>
        <xdr:sp macro="" textlink="">
          <xdr:nvSpPr>
            <xdr:cNvPr id="145409" name="Check_x0020_Box_x0020_1" hidden="1">
              <a:extLst>
                <a:ext uri="{63B3BB69-23CF-44E3-9099-C40C66FF867C}">
                  <a14:compatExt spid="_x0000_s145409"/>
                </a:ext>
                <a:ext uri="{FF2B5EF4-FFF2-40B4-BE49-F238E27FC236}">
                  <a16:creationId xmlns:a16="http://schemas.microsoft.com/office/drawing/2014/main" id="{00000000-0008-0000-1300-000001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47</xdr:row>
          <xdr:rowOff>180975</xdr:rowOff>
        </xdr:from>
        <xdr:to>
          <xdr:col>9</xdr:col>
          <xdr:colOff>66675</xdr:colOff>
          <xdr:row>49</xdr:row>
          <xdr:rowOff>9525</xdr:rowOff>
        </xdr:to>
        <xdr:sp macro="" textlink="">
          <xdr:nvSpPr>
            <xdr:cNvPr id="145410" name="Check_x0020_Box_x0020_2" hidden="1">
              <a:extLst>
                <a:ext uri="{63B3BB69-23CF-44E3-9099-C40C66FF867C}">
                  <a14:compatExt spid="_x0000_s145410"/>
                </a:ext>
                <a:ext uri="{FF2B5EF4-FFF2-40B4-BE49-F238E27FC236}">
                  <a16:creationId xmlns:a16="http://schemas.microsoft.com/office/drawing/2014/main" id="{00000000-0008-0000-1300-000002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45</xdr:row>
          <xdr:rowOff>180975</xdr:rowOff>
        </xdr:from>
        <xdr:to>
          <xdr:col>9</xdr:col>
          <xdr:colOff>66675</xdr:colOff>
          <xdr:row>47</xdr:row>
          <xdr:rowOff>9525</xdr:rowOff>
        </xdr:to>
        <xdr:sp macro="" textlink="">
          <xdr:nvSpPr>
            <xdr:cNvPr id="145411" name="Check_x0020_Box_x0020_3" hidden="1">
              <a:extLst>
                <a:ext uri="{63B3BB69-23CF-44E3-9099-C40C66FF867C}">
                  <a14:compatExt spid="_x0000_s145411"/>
                </a:ext>
                <a:ext uri="{FF2B5EF4-FFF2-40B4-BE49-F238E27FC236}">
                  <a16:creationId xmlns:a16="http://schemas.microsoft.com/office/drawing/2014/main" id="{00000000-0008-0000-1300-000003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44</xdr:row>
          <xdr:rowOff>180975</xdr:rowOff>
        </xdr:from>
        <xdr:to>
          <xdr:col>9</xdr:col>
          <xdr:colOff>66675</xdr:colOff>
          <xdr:row>46</xdr:row>
          <xdr:rowOff>9525</xdr:rowOff>
        </xdr:to>
        <xdr:sp macro="" textlink="">
          <xdr:nvSpPr>
            <xdr:cNvPr id="145412" name="Check_x0020_Box_x0020_4" hidden="1">
              <a:extLst>
                <a:ext uri="{63B3BB69-23CF-44E3-9099-C40C66FF867C}">
                  <a14:compatExt spid="_x0000_s145412"/>
                </a:ext>
                <a:ext uri="{FF2B5EF4-FFF2-40B4-BE49-F238E27FC236}">
                  <a16:creationId xmlns:a16="http://schemas.microsoft.com/office/drawing/2014/main" id="{00000000-0008-0000-1300-000004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43</xdr:row>
          <xdr:rowOff>180975</xdr:rowOff>
        </xdr:from>
        <xdr:to>
          <xdr:col>9</xdr:col>
          <xdr:colOff>66675</xdr:colOff>
          <xdr:row>45</xdr:row>
          <xdr:rowOff>9525</xdr:rowOff>
        </xdr:to>
        <xdr:sp macro="" textlink="">
          <xdr:nvSpPr>
            <xdr:cNvPr id="145413" name="Check_x0020_Box_x0020_5" hidden="1">
              <a:extLst>
                <a:ext uri="{63B3BB69-23CF-44E3-9099-C40C66FF867C}">
                  <a14:compatExt spid="_x0000_s145413"/>
                </a:ext>
                <a:ext uri="{FF2B5EF4-FFF2-40B4-BE49-F238E27FC236}">
                  <a16:creationId xmlns:a16="http://schemas.microsoft.com/office/drawing/2014/main" id="{00000000-0008-0000-1300-000005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180975</xdr:rowOff>
        </xdr:from>
        <xdr:to>
          <xdr:col>9</xdr:col>
          <xdr:colOff>66675</xdr:colOff>
          <xdr:row>44</xdr:row>
          <xdr:rowOff>9525</xdr:rowOff>
        </xdr:to>
        <xdr:sp macro="" textlink="">
          <xdr:nvSpPr>
            <xdr:cNvPr id="145414" name="Check_x0020_Box_x0020_6" hidden="1">
              <a:extLst>
                <a:ext uri="{63B3BB69-23CF-44E3-9099-C40C66FF867C}">
                  <a14:compatExt spid="_x0000_s145414"/>
                </a:ext>
                <a:ext uri="{FF2B5EF4-FFF2-40B4-BE49-F238E27FC236}">
                  <a16:creationId xmlns:a16="http://schemas.microsoft.com/office/drawing/2014/main" id="{00000000-0008-0000-1300-000006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9</xdr:col>
          <xdr:colOff>66675</xdr:colOff>
          <xdr:row>43</xdr:row>
          <xdr:rowOff>19050</xdr:rowOff>
        </xdr:to>
        <xdr:sp macro="" textlink="">
          <xdr:nvSpPr>
            <xdr:cNvPr id="145415" name="Check_x0020_Box_x0020_7" hidden="1">
              <a:extLst>
                <a:ext uri="{63B3BB69-23CF-44E3-9099-C40C66FF867C}">
                  <a14:compatExt spid="_x0000_s145415"/>
                </a:ext>
                <a:ext uri="{FF2B5EF4-FFF2-40B4-BE49-F238E27FC236}">
                  <a16:creationId xmlns:a16="http://schemas.microsoft.com/office/drawing/2014/main" id="{00000000-0008-0000-1300-000007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9</xdr:col>
          <xdr:colOff>66675</xdr:colOff>
          <xdr:row>43</xdr:row>
          <xdr:rowOff>19050</xdr:rowOff>
        </xdr:to>
        <xdr:sp macro="" textlink="">
          <xdr:nvSpPr>
            <xdr:cNvPr id="145416" name="Check_x0020_Box_x0020_8" hidden="1">
              <a:extLst>
                <a:ext uri="{63B3BB69-23CF-44E3-9099-C40C66FF867C}">
                  <a14:compatExt spid="_x0000_s145416"/>
                </a:ext>
                <a:ext uri="{FF2B5EF4-FFF2-40B4-BE49-F238E27FC236}">
                  <a16:creationId xmlns:a16="http://schemas.microsoft.com/office/drawing/2014/main" id="{00000000-0008-0000-1300-000008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209550</xdr:colOff>
          <xdr:row>42</xdr:row>
          <xdr:rowOff>180975</xdr:rowOff>
        </xdr:from>
        <xdr:to>
          <xdr:col>18</xdr:col>
          <xdr:colOff>38100</xdr:colOff>
          <xdr:row>44</xdr:row>
          <xdr:rowOff>9525</xdr:rowOff>
        </xdr:to>
        <xdr:sp macro="" textlink="">
          <xdr:nvSpPr>
            <xdr:cNvPr id="145417" name="Check_x0020_Box_x0020_9" hidden="1">
              <a:extLst>
                <a:ext uri="{63B3BB69-23CF-44E3-9099-C40C66FF867C}">
                  <a14:compatExt spid="_x0000_s145417"/>
                </a:ext>
                <a:ext uri="{FF2B5EF4-FFF2-40B4-BE49-F238E27FC236}">
                  <a16:creationId xmlns:a16="http://schemas.microsoft.com/office/drawing/2014/main" id="{00000000-0008-0000-1300-000009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209550</xdr:colOff>
          <xdr:row>42</xdr:row>
          <xdr:rowOff>180975</xdr:rowOff>
        </xdr:from>
        <xdr:to>
          <xdr:col>13</xdr:col>
          <xdr:colOff>38100</xdr:colOff>
          <xdr:row>44</xdr:row>
          <xdr:rowOff>9525</xdr:rowOff>
        </xdr:to>
        <xdr:sp macro="" textlink="">
          <xdr:nvSpPr>
            <xdr:cNvPr id="145418" name="Check_x0020_Box_x0020_10" hidden="1">
              <a:extLst>
                <a:ext uri="{63B3BB69-23CF-44E3-9099-C40C66FF867C}">
                  <a14:compatExt spid="_x0000_s145418"/>
                </a:ext>
                <a:ext uri="{FF2B5EF4-FFF2-40B4-BE49-F238E27FC236}">
                  <a16:creationId xmlns:a16="http://schemas.microsoft.com/office/drawing/2014/main" id="{00000000-0008-0000-1300-00000A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43</xdr:row>
          <xdr:rowOff>180975</xdr:rowOff>
        </xdr:from>
        <xdr:to>
          <xdr:col>31</xdr:col>
          <xdr:colOff>66675</xdr:colOff>
          <xdr:row>45</xdr:row>
          <xdr:rowOff>9525</xdr:rowOff>
        </xdr:to>
        <xdr:sp macro="" textlink="">
          <xdr:nvSpPr>
            <xdr:cNvPr id="145419" name="Check_x0020_Box_x0020_11" hidden="1">
              <a:extLst>
                <a:ext uri="{63B3BB69-23CF-44E3-9099-C40C66FF867C}">
                  <a14:compatExt spid="_x0000_s145419"/>
                </a:ext>
                <a:ext uri="{FF2B5EF4-FFF2-40B4-BE49-F238E27FC236}">
                  <a16:creationId xmlns:a16="http://schemas.microsoft.com/office/drawing/2014/main" id="{00000000-0008-0000-1300-00000B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44</xdr:row>
          <xdr:rowOff>180975</xdr:rowOff>
        </xdr:from>
        <xdr:to>
          <xdr:col>31</xdr:col>
          <xdr:colOff>66675</xdr:colOff>
          <xdr:row>46</xdr:row>
          <xdr:rowOff>9525</xdr:rowOff>
        </xdr:to>
        <xdr:sp macro="" textlink="">
          <xdr:nvSpPr>
            <xdr:cNvPr id="145420" name="Check_x0020_Box_x0020_12" hidden="1">
              <a:extLst>
                <a:ext uri="{63B3BB69-23CF-44E3-9099-C40C66FF867C}">
                  <a14:compatExt spid="_x0000_s145420"/>
                </a:ext>
                <a:ext uri="{FF2B5EF4-FFF2-40B4-BE49-F238E27FC236}">
                  <a16:creationId xmlns:a16="http://schemas.microsoft.com/office/drawing/2014/main" id="{00000000-0008-0000-1300-00000C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209550</xdr:colOff>
          <xdr:row>42</xdr:row>
          <xdr:rowOff>180975</xdr:rowOff>
        </xdr:from>
        <xdr:to>
          <xdr:col>23</xdr:col>
          <xdr:colOff>38100</xdr:colOff>
          <xdr:row>44</xdr:row>
          <xdr:rowOff>9525</xdr:rowOff>
        </xdr:to>
        <xdr:sp macro="" textlink="">
          <xdr:nvSpPr>
            <xdr:cNvPr id="145421" name="Check_x0020_Box_x0020_13" hidden="1">
              <a:extLst>
                <a:ext uri="{63B3BB69-23CF-44E3-9099-C40C66FF867C}">
                  <a14:compatExt spid="_x0000_s145421"/>
                </a:ext>
                <a:ext uri="{FF2B5EF4-FFF2-40B4-BE49-F238E27FC236}">
                  <a16:creationId xmlns:a16="http://schemas.microsoft.com/office/drawing/2014/main" id="{00000000-0008-0000-1300-00000D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42</xdr:row>
          <xdr:rowOff>0</xdr:rowOff>
        </xdr:from>
        <xdr:to>
          <xdr:col>31</xdr:col>
          <xdr:colOff>66675</xdr:colOff>
          <xdr:row>43</xdr:row>
          <xdr:rowOff>19050</xdr:rowOff>
        </xdr:to>
        <xdr:sp macro="" textlink="">
          <xdr:nvSpPr>
            <xdr:cNvPr id="145422" name="Check_x0020_Box_x0020_14" hidden="1">
              <a:extLst>
                <a:ext uri="{63B3BB69-23CF-44E3-9099-C40C66FF867C}">
                  <a14:compatExt spid="_x0000_s145422"/>
                </a:ext>
                <a:ext uri="{FF2B5EF4-FFF2-40B4-BE49-F238E27FC236}">
                  <a16:creationId xmlns:a16="http://schemas.microsoft.com/office/drawing/2014/main" id="{00000000-0008-0000-1300-00000E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39</xdr:row>
          <xdr:rowOff>180975</xdr:rowOff>
        </xdr:from>
        <xdr:to>
          <xdr:col>9</xdr:col>
          <xdr:colOff>66675</xdr:colOff>
          <xdr:row>41</xdr:row>
          <xdr:rowOff>9525</xdr:rowOff>
        </xdr:to>
        <xdr:sp macro="" textlink="">
          <xdr:nvSpPr>
            <xdr:cNvPr id="145423" name="Check_x0020_Box_x0020_15" hidden="1">
              <a:extLst>
                <a:ext uri="{63B3BB69-23CF-44E3-9099-C40C66FF867C}">
                  <a14:compatExt spid="_x0000_s145423"/>
                </a:ext>
                <a:ext uri="{FF2B5EF4-FFF2-40B4-BE49-F238E27FC236}">
                  <a16:creationId xmlns:a16="http://schemas.microsoft.com/office/drawing/2014/main" id="{00000000-0008-0000-1300-00000F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36</xdr:row>
          <xdr:rowOff>180975</xdr:rowOff>
        </xdr:from>
        <xdr:to>
          <xdr:col>9</xdr:col>
          <xdr:colOff>66675</xdr:colOff>
          <xdr:row>38</xdr:row>
          <xdr:rowOff>9525</xdr:rowOff>
        </xdr:to>
        <xdr:sp macro="" textlink="">
          <xdr:nvSpPr>
            <xdr:cNvPr id="145424" name="Check_x0020_Box_x0020_16" hidden="1">
              <a:extLst>
                <a:ext uri="{63B3BB69-23CF-44E3-9099-C40C66FF867C}">
                  <a14:compatExt spid="_x0000_s145424"/>
                </a:ext>
                <a:ext uri="{FF2B5EF4-FFF2-40B4-BE49-F238E27FC236}">
                  <a16:creationId xmlns:a16="http://schemas.microsoft.com/office/drawing/2014/main" id="{00000000-0008-0000-1300-000010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38</xdr:row>
          <xdr:rowOff>180975</xdr:rowOff>
        </xdr:from>
        <xdr:to>
          <xdr:col>16</xdr:col>
          <xdr:colOff>38100</xdr:colOff>
          <xdr:row>40</xdr:row>
          <xdr:rowOff>9525</xdr:rowOff>
        </xdr:to>
        <xdr:sp macro="" textlink="">
          <xdr:nvSpPr>
            <xdr:cNvPr id="145425" name="Check_x0020_Box_x0020_17" hidden="1">
              <a:extLst>
                <a:ext uri="{63B3BB69-23CF-44E3-9099-C40C66FF867C}">
                  <a14:compatExt spid="_x0000_s145425"/>
                </a:ext>
                <a:ext uri="{FF2B5EF4-FFF2-40B4-BE49-F238E27FC236}">
                  <a16:creationId xmlns:a16="http://schemas.microsoft.com/office/drawing/2014/main" id="{00000000-0008-0000-1300-000011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209550</xdr:colOff>
          <xdr:row>38</xdr:row>
          <xdr:rowOff>180975</xdr:rowOff>
        </xdr:from>
        <xdr:to>
          <xdr:col>28</xdr:col>
          <xdr:colOff>38100</xdr:colOff>
          <xdr:row>40</xdr:row>
          <xdr:rowOff>9525</xdr:rowOff>
        </xdr:to>
        <xdr:sp macro="" textlink="">
          <xdr:nvSpPr>
            <xdr:cNvPr id="145426" name="Check_x0020_Box_x0020_18" hidden="1">
              <a:extLst>
                <a:ext uri="{63B3BB69-23CF-44E3-9099-C40C66FF867C}">
                  <a14:compatExt spid="_x0000_s145426"/>
                </a:ext>
                <a:ext uri="{FF2B5EF4-FFF2-40B4-BE49-F238E27FC236}">
                  <a16:creationId xmlns:a16="http://schemas.microsoft.com/office/drawing/2014/main" id="{00000000-0008-0000-1300-000012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180975</xdr:rowOff>
        </xdr:from>
        <xdr:to>
          <xdr:col>9</xdr:col>
          <xdr:colOff>66675</xdr:colOff>
          <xdr:row>35</xdr:row>
          <xdr:rowOff>9525</xdr:rowOff>
        </xdr:to>
        <xdr:sp macro="" textlink="">
          <xdr:nvSpPr>
            <xdr:cNvPr id="145427" name="Check_x0020_Box_x0020_19" hidden="1">
              <a:extLst>
                <a:ext uri="{63B3BB69-23CF-44E3-9099-C40C66FF867C}">
                  <a14:compatExt spid="_x0000_s145427"/>
                </a:ext>
                <a:ext uri="{FF2B5EF4-FFF2-40B4-BE49-F238E27FC236}">
                  <a16:creationId xmlns:a16="http://schemas.microsoft.com/office/drawing/2014/main" id="{00000000-0008-0000-1300-000013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30</xdr:row>
          <xdr:rowOff>180975</xdr:rowOff>
        </xdr:from>
        <xdr:to>
          <xdr:col>9</xdr:col>
          <xdr:colOff>66675</xdr:colOff>
          <xdr:row>32</xdr:row>
          <xdr:rowOff>9525</xdr:rowOff>
        </xdr:to>
        <xdr:sp macro="" textlink="">
          <xdr:nvSpPr>
            <xdr:cNvPr id="145428" name="Check_x0020_Box_x0020_20" hidden="1">
              <a:extLst>
                <a:ext uri="{63B3BB69-23CF-44E3-9099-C40C66FF867C}">
                  <a14:compatExt spid="_x0000_s145428"/>
                </a:ext>
                <a:ext uri="{FF2B5EF4-FFF2-40B4-BE49-F238E27FC236}">
                  <a16:creationId xmlns:a16="http://schemas.microsoft.com/office/drawing/2014/main" id="{00000000-0008-0000-1300-000014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209550</xdr:colOff>
          <xdr:row>32</xdr:row>
          <xdr:rowOff>180975</xdr:rowOff>
        </xdr:from>
        <xdr:to>
          <xdr:col>5</xdr:col>
          <xdr:colOff>38100</xdr:colOff>
          <xdr:row>34</xdr:row>
          <xdr:rowOff>9525</xdr:rowOff>
        </xdr:to>
        <xdr:sp macro="" textlink="">
          <xdr:nvSpPr>
            <xdr:cNvPr id="145429" name="Check_x0020_Box_x0020_21" hidden="1">
              <a:extLst>
                <a:ext uri="{63B3BB69-23CF-44E3-9099-C40C66FF867C}">
                  <a14:compatExt spid="_x0000_s145429"/>
                </a:ext>
                <a:ext uri="{FF2B5EF4-FFF2-40B4-BE49-F238E27FC236}">
                  <a16:creationId xmlns:a16="http://schemas.microsoft.com/office/drawing/2014/main" id="{00000000-0008-0000-1300-000015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32</xdr:row>
          <xdr:rowOff>180975</xdr:rowOff>
        </xdr:from>
        <xdr:to>
          <xdr:col>2</xdr:col>
          <xdr:colOff>66675</xdr:colOff>
          <xdr:row>34</xdr:row>
          <xdr:rowOff>9525</xdr:rowOff>
        </xdr:to>
        <xdr:sp macro="" textlink="">
          <xdr:nvSpPr>
            <xdr:cNvPr id="145430" name="Check_x0020_Box_x0020_22" hidden="1">
              <a:extLst>
                <a:ext uri="{63B3BB69-23CF-44E3-9099-C40C66FF867C}">
                  <a14:compatExt spid="_x0000_s145430"/>
                </a:ext>
                <a:ext uri="{FF2B5EF4-FFF2-40B4-BE49-F238E27FC236}">
                  <a16:creationId xmlns:a16="http://schemas.microsoft.com/office/drawing/2014/main" id="{00000000-0008-0000-1300-000016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29</xdr:row>
          <xdr:rowOff>0</xdr:rowOff>
        </xdr:from>
        <xdr:to>
          <xdr:col>9</xdr:col>
          <xdr:colOff>66675</xdr:colOff>
          <xdr:row>30</xdr:row>
          <xdr:rowOff>19050</xdr:rowOff>
        </xdr:to>
        <xdr:sp macro="" textlink="">
          <xdr:nvSpPr>
            <xdr:cNvPr id="145431" name="Check_x0020_Box_x0020_23" hidden="1">
              <a:extLst>
                <a:ext uri="{63B3BB69-23CF-44E3-9099-C40C66FF867C}">
                  <a14:compatExt spid="_x0000_s145431"/>
                </a:ext>
                <a:ext uri="{FF2B5EF4-FFF2-40B4-BE49-F238E27FC236}">
                  <a16:creationId xmlns:a16="http://schemas.microsoft.com/office/drawing/2014/main" id="{00000000-0008-0000-1300-000017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29</xdr:row>
          <xdr:rowOff>0</xdr:rowOff>
        </xdr:from>
        <xdr:to>
          <xdr:col>12</xdr:col>
          <xdr:colOff>38100</xdr:colOff>
          <xdr:row>30</xdr:row>
          <xdr:rowOff>19050</xdr:rowOff>
        </xdr:to>
        <xdr:sp macro="" textlink="">
          <xdr:nvSpPr>
            <xdr:cNvPr id="145432" name="Check_x0020_Box_x0020_24" hidden="1">
              <a:extLst>
                <a:ext uri="{63B3BB69-23CF-44E3-9099-C40C66FF867C}">
                  <a14:compatExt spid="_x0000_s145432"/>
                </a:ext>
                <a:ext uri="{FF2B5EF4-FFF2-40B4-BE49-F238E27FC236}">
                  <a16:creationId xmlns:a16="http://schemas.microsoft.com/office/drawing/2014/main" id="{00000000-0008-0000-1300-000018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29</xdr:row>
          <xdr:rowOff>0</xdr:rowOff>
        </xdr:from>
        <xdr:to>
          <xdr:col>31</xdr:col>
          <xdr:colOff>66675</xdr:colOff>
          <xdr:row>30</xdr:row>
          <xdr:rowOff>19050</xdr:rowOff>
        </xdr:to>
        <xdr:sp macro="" textlink="">
          <xdr:nvSpPr>
            <xdr:cNvPr id="145433" name="Check_x0020_Box_x0020_25" hidden="1">
              <a:extLst>
                <a:ext uri="{63B3BB69-23CF-44E3-9099-C40C66FF867C}">
                  <a14:compatExt spid="_x0000_s145433"/>
                </a:ext>
                <a:ext uri="{FF2B5EF4-FFF2-40B4-BE49-F238E27FC236}">
                  <a16:creationId xmlns:a16="http://schemas.microsoft.com/office/drawing/2014/main" id="{00000000-0008-0000-1300-000019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24</xdr:row>
          <xdr:rowOff>180975</xdr:rowOff>
        </xdr:from>
        <xdr:to>
          <xdr:col>10</xdr:col>
          <xdr:colOff>38100</xdr:colOff>
          <xdr:row>26</xdr:row>
          <xdr:rowOff>9525</xdr:rowOff>
        </xdr:to>
        <xdr:sp macro="" textlink="">
          <xdr:nvSpPr>
            <xdr:cNvPr id="145434" name="Check_x0020_Box_x0020_26" hidden="1">
              <a:extLst>
                <a:ext uri="{63B3BB69-23CF-44E3-9099-C40C66FF867C}">
                  <a14:compatExt spid="_x0000_s145434"/>
                </a:ext>
                <a:ext uri="{FF2B5EF4-FFF2-40B4-BE49-F238E27FC236}">
                  <a16:creationId xmlns:a16="http://schemas.microsoft.com/office/drawing/2014/main" id="{00000000-0008-0000-1300-00001A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209550</xdr:colOff>
          <xdr:row>24</xdr:row>
          <xdr:rowOff>180975</xdr:rowOff>
        </xdr:from>
        <xdr:to>
          <xdr:col>23</xdr:col>
          <xdr:colOff>38100</xdr:colOff>
          <xdr:row>26</xdr:row>
          <xdr:rowOff>9525</xdr:rowOff>
        </xdr:to>
        <xdr:sp macro="" textlink="">
          <xdr:nvSpPr>
            <xdr:cNvPr id="145435" name="Check_x0020_Box_x0020_27" hidden="1">
              <a:extLst>
                <a:ext uri="{63B3BB69-23CF-44E3-9099-C40C66FF867C}">
                  <a14:compatExt spid="_x0000_s145435"/>
                </a:ext>
                <a:ext uri="{FF2B5EF4-FFF2-40B4-BE49-F238E27FC236}">
                  <a16:creationId xmlns:a16="http://schemas.microsoft.com/office/drawing/2014/main" id="{00000000-0008-0000-1300-00001B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26</xdr:row>
          <xdr:rowOff>180975</xdr:rowOff>
        </xdr:from>
        <xdr:to>
          <xdr:col>10</xdr:col>
          <xdr:colOff>38100</xdr:colOff>
          <xdr:row>28</xdr:row>
          <xdr:rowOff>9525</xdr:rowOff>
        </xdr:to>
        <xdr:sp macro="" textlink="">
          <xdr:nvSpPr>
            <xdr:cNvPr id="145436" name="Check_x0020_Box_x0020_28" hidden="1">
              <a:extLst>
                <a:ext uri="{63B3BB69-23CF-44E3-9099-C40C66FF867C}">
                  <a14:compatExt spid="_x0000_s145436"/>
                </a:ext>
                <a:ext uri="{FF2B5EF4-FFF2-40B4-BE49-F238E27FC236}">
                  <a16:creationId xmlns:a16="http://schemas.microsoft.com/office/drawing/2014/main" id="{00000000-0008-0000-1300-00001C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24</xdr:row>
          <xdr:rowOff>180975</xdr:rowOff>
        </xdr:from>
        <xdr:to>
          <xdr:col>16</xdr:col>
          <xdr:colOff>38100</xdr:colOff>
          <xdr:row>26</xdr:row>
          <xdr:rowOff>9525</xdr:rowOff>
        </xdr:to>
        <xdr:sp macro="" textlink="">
          <xdr:nvSpPr>
            <xdr:cNvPr id="145437" name="Check_x0020_Box_x0020_29" hidden="1">
              <a:extLst>
                <a:ext uri="{63B3BB69-23CF-44E3-9099-C40C66FF867C}">
                  <a14:compatExt spid="_x0000_s145437"/>
                </a:ext>
                <a:ext uri="{FF2B5EF4-FFF2-40B4-BE49-F238E27FC236}">
                  <a16:creationId xmlns:a16="http://schemas.microsoft.com/office/drawing/2014/main" id="{00000000-0008-0000-1300-00001D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25</xdr:row>
          <xdr:rowOff>180975</xdr:rowOff>
        </xdr:from>
        <xdr:to>
          <xdr:col>10</xdr:col>
          <xdr:colOff>38100</xdr:colOff>
          <xdr:row>27</xdr:row>
          <xdr:rowOff>9525</xdr:rowOff>
        </xdr:to>
        <xdr:sp macro="" textlink="">
          <xdr:nvSpPr>
            <xdr:cNvPr id="145438" name="Check_x0020_Box_x0020_30" hidden="1">
              <a:extLst>
                <a:ext uri="{63B3BB69-23CF-44E3-9099-C40C66FF867C}">
                  <a14:compatExt spid="_x0000_s145438"/>
                </a:ext>
                <a:ext uri="{FF2B5EF4-FFF2-40B4-BE49-F238E27FC236}">
                  <a16:creationId xmlns:a16="http://schemas.microsoft.com/office/drawing/2014/main" id="{00000000-0008-0000-1300-00001E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26</xdr:row>
          <xdr:rowOff>180975</xdr:rowOff>
        </xdr:from>
        <xdr:to>
          <xdr:col>16</xdr:col>
          <xdr:colOff>38100</xdr:colOff>
          <xdr:row>28</xdr:row>
          <xdr:rowOff>9525</xdr:rowOff>
        </xdr:to>
        <xdr:sp macro="" textlink="">
          <xdr:nvSpPr>
            <xdr:cNvPr id="145439" name="Check_x0020_Box_x0020_31" hidden="1">
              <a:extLst>
                <a:ext uri="{63B3BB69-23CF-44E3-9099-C40C66FF867C}">
                  <a14:compatExt spid="_x0000_s145439"/>
                </a:ext>
                <a:ext uri="{FF2B5EF4-FFF2-40B4-BE49-F238E27FC236}">
                  <a16:creationId xmlns:a16="http://schemas.microsoft.com/office/drawing/2014/main" id="{00000000-0008-0000-1300-00001F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25</xdr:row>
          <xdr:rowOff>180975</xdr:rowOff>
        </xdr:from>
        <xdr:to>
          <xdr:col>16</xdr:col>
          <xdr:colOff>38100</xdr:colOff>
          <xdr:row>27</xdr:row>
          <xdr:rowOff>9525</xdr:rowOff>
        </xdr:to>
        <xdr:sp macro="" textlink="">
          <xdr:nvSpPr>
            <xdr:cNvPr id="145440" name="Check_x0020_Box_x0020_32" hidden="1">
              <a:extLst>
                <a:ext uri="{63B3BB69-23CF-44E3-9099-C40C66FF867C}">
                  <a14:compatExt spid="_x0000_s145440"/>
                </a:ext>
                <a:ext uri="{FF2B5EF4-FFF2-40B4-BE49-F238E27FC236}">
                  <a16:creationId xmlns:a16="http://schemas.microsoft.com/office/drawing/2014/main" id="{00000000-0008-0000-1300-000020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xdr:row>
          <xdr:rowOff>180975</xdr:rowOff>
        </xdr:from>
        <xdr:to>
          <xdr:col>9</xdr:col>
          <xdr:colOff>66675</xdr:colOff>
          <xdr:row>11</xdr:row>
          <xdr:rowOff>9525</xdr:rowOff>
        </xdr:to>
        <xdr:sp macro="" textlink="">
          <xdr:nvSpPr>
            <xdr:cNvPr id="145441" name="Check_x0020_Box_x0020_33" hidden="1">
              <a:extLst>
                <a:ext uri="{63B3BB69-23CF-44E3-9099-C40C66FF867C}">
                  <a14:compatExt spid="_x0000_s145441"/>
                </a:ext>
                <a:ext uri="{FF2B5EF4-FFF2-40B4-BE49-F238E27FC236}">
                  <a16:creationId xmlns:a16="http://schemas.microsoft.com/office/drawing/2014/main" id="{00000000-0008-0000-1300-000021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xdr:row>
          <xdr:rowOff>180975</xdr:rowOff>
        </xdr:from>
        <xdr:to>
          <xdr:col>9</xdr:col>
          <xdr:colOff>66675</xdr:colOff>
          <xdr:row>12</xdr:row>
          <xdr:rowOff>9525</xdr:rowOff>
        </xdr:to>
        <xdr:sp macro="" textlink="">
          <xdr:nvSpPr>
            <xdr:cNvPr id="145442" name="Check_x0020_Box_x0020_34" hidden="1">
              <a:extLst>
                <a:ext uri="{63B3BB69-23CF-44E3-9099-C40C66FF867C}">
                  <a14:compatExt spid="_x0000_s145442"/>
                </a:ext>
                <a:ext uri="{FF2B5EF4-FFF2-40B4-BE49-F238E27FC236}">
                  <a16:creationId xmlns:a16="http://schemas.microsoft.com/office/drawing/2014/main" id="{00000000-0008-0000-1300-000022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180975</xdr:rowOff>
        </xdr:from>
        <xdr:to>
          <xdr:col>9</xdr:col>
          <xdr:colOff>66675</xdr:colOff>
          <xdr:row>17</xdr:row>
          <xdr:rowOff>9525</xdr:rowOff>
        </xdr:to>
        <xdr:sp macro="" textlink="">
          <xdr:nvSpPr>
            <xdr:cNvPr id="145443" name="Check_x0020_Box_x0020_38" hidden="1">
              <a:extLst>
                <a:ext uri="{63B3BB69-23CF-44E3-9099-C40C66FF867C}">
                  <a14:compatExt spid="_x0000_s145443"/>
                </a:ext>
                <a:ext uri="{FF2B5EF4-FFF2-40B4-BE49-F238E27FC236}">
                  <a16:creationId xmlns:a16="http://schemas.microsoft.com/office/drawing/2014/main" id="{00000000-0008-0000-1300-000023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23</xdr:row>
          <xdr:rowOff>180975</xdr:rowOff>
        </xdr:from>
        <xdr:to>
          <xdr:col>9</xdr:col>
          <xdr:colOff>66675</xdr:colOff>
          <xdr:row>25</xdr:row>
          <xdr:rowOff>9525</xdr:rowOff>
        </xdr:to>
        <xdr:sp macro="" textlink="">
          <xdr:nvSpPr>
            <xdr:cNvPr id="145444" name="Check_x0020_Box_x0020_39" hidden="1">
              <a:extLst>
                <a:ext uri="{63B3BB69-23CF-44E3-9099-C40C66FF867C}">
                  <a14:compatExt spid="_x0000_s145444"/>
                </a:ext>
                <a:ext uri="{FF2B5EF4-FFF2-40B4-BE49-F238E27FC236}">
                  <a16:creationId xmlns:a16="http://schemas.microsoft.com/office/drawing/2014/main" id="{00000000-0008-0000-1300-000024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16</xdr:row>
          <xdr:rowOff>180975</xdr:rowOff>
        </xdr:from>
        <xdr:to>
          <xdr:col>9</xdr:col>
          <xdr:colOff>66675</xdr:colOff>
          <xdr:row>18</xdr:row>
          <xdr:rowOff>9525</xdr:rowOff>
        </xdr:to>
        <xdr:sp macro="" textlink="">
          <xdr:nvSpPr>
            <xdr:cNvPr id="145445" name="Check_x0020_Box_x0020_40" hidden="1">
              <a:extLst>
                <a:ext uri="{63B3BB69-23CF-44E3-9099-C40C66FF867C}">
                  <a14:compatExt spid="_x0000_s145445"/>
                </a:ext>
                <a:ext uri="{FF2B5EF4-FFF2-40B4-BE49-F238E27FC236}">
                  <a16:creationId xmlns:a16="http://schemas.microsoft.com/office/drawing/2014/main" id="{00000000-0008-0000-1300-000025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17</xdr:row>
          <xdr:rowOff>180975</xdr:rowOff>
        </xdr:from>
        <xdr:to>
          <xdr:col>9</xdr:col>
          <xdr:colOff>66675</xdr:colOff>
          <xdr:row>19</xdr:row>
          <xdr:rowOff>9525</xdr:rowOff>
        </xdr:to>
        <xdr:sp macro="" textlink="">
          <xdr:nvSpPr>
            <xdr:cNvPr id="145446" name="Check_x0020_Box_x0020_41" hidden="1">
              <a:extLst>
                <a:ext uri="{63B3BB69-23CF-44E3-9099-C40C66FF867C}">
                  <a14:compatExt spid="_x0000_s145446"/>
                </a:ext>
                <a:ext uri="{FF2B5EF4-FFF2-40B4-BE49-F238E27FC236}">
                  <a16:creationId xmlns:a16="http://schemas.microsoft.com/office/drawing/2014/main" id="{00000000-0008-0000-1300-000026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180975</xdr:rowOff>
        </xdr:from>
        <xdr:to>
          <xdr:col>9</xdr:col>
          <xdr:colOff>66675</xdr:colOff>
          <xdr:row>20</xdr:row>
          <xdr:rowOff>9525</xdr:rowOff>
        </xdr:to>
        <xdr:sp macro="" textlink="">
          <xdr:nvSpPr>
            <xdr:cNvPr id="145447" name="Check_x0020_Box_x0020_42" hidden="1">
              <a:extLst>
                <a:ext uri="{63B3BB69-23CF-44E3-9099-C40C66FF867C}">
                  <a14:compatExt spid="_x0000_s145447"/>
                </a:ext>
                <a:ext uri="{FF2B5EF4-FFF2-40B4-BE49-F238E27FC236}">
                  <a16:creationId xmlns:a16="http://schemas.microsoft.com/office/drawing/2014/main" id="{00000000-0008-0000-1300-000027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180975</xdr:rowOff>
        </xdr:from>
        <xdr:to>
          <xdr:col>9</xdr:col>
          <xdr:colOff>66675</xdr:colOff>
          <xdr:row>21</xdr:row>
          <xdr:rowOff>9525</xdr:rowOff>
        </xdr:to>
        <xdr:sp macro="" textlink="">
          <xdr:nvSpPr>
            <xdr:cNvPr id="145448" name="Check_x0020_Box_x0020_43" hidden="1">
              <a:extLst>
                <a:ext uri="{63B3BB69-23CF-44E3-9099-C40C66FF867C}">
                  <a14:compatExt spid="_x0000_s145448"/>
                </a:ext>
                <a:ext uri="{FF2B5EF4-FFF2-40B4-BE49-F238E27FC236}">
                  <a16:creationId xmlns:a16="http://schemas.microsoft.com/office/drawing/2014/main" id="{00000000-0008-0000-1300-000028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21</xdr:row>
          <xdr:rowOff>180975</xdr:rowOff>
        </xdr:from>
        <xdr:to>
          <xdr:col>9</xdr:col>
          <xdr:colOff>66675</xdr:colOff>
          <xdr:row>23</xdr:row>
          <xdr:rowOff>9525</xdr:rowOff>
        </xdr:to>
        <xdr:sp macro="" textlink="">
          <xdr:nvSpPr>
            <xdr:cNvPr id="145449" name="Check_x0020_Box_x0020_44" hidden="1">
              <a:extLst>
                <a:ext uri="{63B3BB69-23CF-44E3-9099-C40C66FF867C}">
                  <a14:compatExt spid="_x0000_s145449"/>
                </a:ext>
                <a:ext uri="{FF2B5EF4-FFF2-40B4-BE49-F238E27FC236}">
                  <a16:creationId xmlns:a16="http://schemas.microsoft.com/office/drawing/2014/main" id="{00000000-0008-0000-1300-000029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9</xdr:row>
          <xdr:rowOff>0</xdr:rowOff>
        </xdr:from>
        <xdr:to>
          <xdr:col>12</xdr:col>
          <xdr:colOff>38100</xdr:colOff>
          <xdr:row>10</xdr:row>
          <xdr:rowOff>19050</xdr:rowOff>
        </xdr:to>
        <xdr:sp macro="" textlink="">
          <xdr:nvSpPr>
            <xdr:cNvPr id="145450" name="Check_x0020_Box_x0020_45" hidden="1">
              <a:extLst>
                <a:ext uri="{63B3BB69-23CF-44E3-9099-C40C66FF867C}">
                  <a14:compatExt spid="_x0000_s145450"/>
                </a:ext>
                <a:ext uri="{FF2B5EF4-FFF2-40B4-BE49-F238E27FC236}">
                  <a16:creationId xmlns:a16="http://schemas.microsoft.com/office/drawing/2014/main" id="{00000000-0008-0000-1300-00002A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209550</xdr:colOff>
          <xdr:row>9</xdr:row>
          <xdr:rowOff>0</xdr:rowOff>
        </xdr:from>
        <xdr:to>
          <xdr:col>17</xdr:col>
          <xdr:colOff>38100</xdr:colOff>
          <xdr:row>10</xdr:row>
          <xdr:rowOff>19050</xdr:rowOff>
        </xdr:to>
        <xdr:sp macro="" textlink="">
          <xdr:nvSpPr>
            <xdr:cNvPr id="145451" name="Check_x0020_Box_x0020_46" hidden="1">
              <a:extLst>
                <a:ext uri="{63B3BB69-23CF-44E3-9099-C40C66FF867C}">
                  <a14:compatExt spid="_x0000_s145451"/>
                </a:ext>
                <a:ext uri="{FF2B5EF4-FFF2-40B4-BE49-F238E27FC236}">
                  <a16:creationId xmlns:a16="http://schemas.microsoft.com/office/drawing/2014/main" id="{00000000-0008-0000-1300-00002B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209550</xdr:colOff>
          <xdr:row>9</xdr:row>
          <xdr:rowOff>0</xdr:rowOff>
        </xdr:from>
        <xdr:to>
          <xdr:col>23</xdr:col>
          <xdr:colOff>38100</xdr:colOff>
          <xdr:row>10</xdr:row>
          <xdr:rowOff>19050</xdr:rowOff>
        </xdr:to>
        <xdr:sp macro="" textlink="">
          <xdr:nvSpPr>
            <xdr:cNvPr id="145452" name="Check_x0020_Box_x0020_47" hidden="1">
              <a:extLst>
                <a:ext uri="{63B3BB69-23CF-44E3-9099-C40C66FF867C}">
                  <a14:compatExt spid="_x0000_s145452"/>
                </a:ext>
                <a:ext uri="{FF2B5EF4-FFF2-40B4-BE49-F238E27FC236}">
                  <a16:creationId xmlns:a16="http://schemas.microsoft.com/office/drawing/2014/main" id="{00000000-0008-0000-1300-00002C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9</xdr:row>
          <xdr:rowOff>0</xdr:rowOff>
        </xdr:from>
        <xdr:to>
          <xdr:col>31</xdr:col>
          <xdr:colOff>66675</xdr:colOff>
          <xdr:row>10</xdr:row>
          <xdr:rowOff>19050</xdr:rowOff>
        </xdr:to>
        <xdr:sp macro="" textlink="">
          <xdr:nvSpPr>
            <xdr:cNvPr id="145453" name="Check_x0020_Box_x0020_48" hidden="1">
              <a:extLst>
                <a:ext uri="{63B3BB69-23CF-44E3-9099-C40C66FF867C}">
                  <a14:compatExt spid="_x0000_s145453"/>
                </a:ext>
                <a:ext uri="{FF2B5EF4-FFF2-40B4-BE49-F238E27FC236}">
                  <a16:creationId xmlns:a16="http://schemas.microsoft.com/office/drawing/2014/main" id="{00000000-0008-0000-1300-00002D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209550</xdr:colOff>
          <xdr:row>9</xdr:row>
          <xdr:rowOff>180975</xdr:rowOff>
        </xdr:from>
        <xdr:to>
          <xdr:col>25</xdr:col>
          <xdr:colOff>38100</xdr:colOff>
          <xdr:row>11</xdr:row>
          <xdr:rowOff>9525</xdr:rowOff>
        </xdr:to>
        <xdr:sp macro="" textlink="">
          <xdr:nvSpPr>
            <xdr:cNvPr id="145454" name="Check_x0020_Box_x0020_49" hidden="1">
              <a:extLst>
                <a:ext uri="{63B3BB69-23CF-44E3-9099-C40C66FF867C}">
                  <a14:compatExt spid="_x0000_s145454"/>
                </a:ext>
                <a:ext uri="{FF2B5EF4-FFF2-40B4-BE49-F238E27FC236}">
                  <a16:creationId xmlns:a16="http://schemas.microsoft.com/office/drawing/2014/main" id="{00000000-0008-0000-1300-00002E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209550</xdr:colOff>
          <xdr:row>11</xdr:row>
          <xdr:rowOff>180975</xdr:rowOff>
        </xdr:from>
        <xdr:to>
          <xdr:col>25</xdr:col>
          <xdr:colOff>38100</xdr:colOff>
          <xdr:row>13</xdr:row>
          <xdr:rowOff>9525</xdr:rowOff>
        </xdr:to>
        <xdr:sp macro="" textlink="">
          <xdr:nvSpPr>
            <xdr:cNvPr id="145455" name="Check_x0020_Box_x0020_50" hidden="1">
              <a:extLst>
                <a:ext uri="{63B3BB69-23CF-44E3-9099-C40C66FF867C}">
                  <a14:compatExt spid="_x0000_s145455"/>
                </a:ext>
                <a:ext uri="{FF2B5EF4-FFF2-40B4-BE49-F238E27FC236}">
                  <a16:creationId xmlns:a16="http://schemas.microsoft.com/office/drawing/2014/main" id="{00000000-0008-0000-1300-00002F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209550</xdr:colOff>
          <xdr:row>12</xdr:row>
          <xdr:rowOff>180975</xdr:rowOff>
        </xdr:from>
        <xdr:to>
          <xdr:col>25</xdr:col>
          <xdr:colOff>38100</xdr:colOff>
          <xdr:row>14</xdr:row>
          <xdr:rowOff>9525</xdr:rowOff>
        </xdr:to>
        <xdr:sp macro="" textlink="">
          <xdr:nvSpPr>
            <xdr:cNvPr id="145456" name="Check_x0020_Box_x0020_51" hidden="1">
              <a:extLst>
                <a:ext uri="{63B3BB69-23CF-44E3-9099-C40C66FF867C}">
                  <a14:compatExt spid="_x0000_s145456"/>
                </a:ext>
                <a:ext uri="{FF2B5EF4-FFF2-40B4-BE49-F238E27FC236}">
                  <a16:creationId xmlns:a16="http://schemas.microsoft.com/office/drawing/2014/main" id="{00000000-0008-0000-1300-000030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209550</xdr:colOff>
          <xdr:row>13</xdr:row>
          <xdr:rowOff>180975</xdr:rowOff>
        </xdr:from>
        <xdr:to>
          <xdr:col>25</xdr:col>
          <xdr:colOff>38100</xdr:colOff>
          <xdr:row>15</xdr:row>
          <xdr:rowOff>9525</xdr:rowOff>
        </xdr:to>
        <xdr:sp macro="" textlink="">
          <xdr:nvSpPr>
            <xdr:cNvPr id="145457" name="Check_x0020_Box_x0020_52" hidden="1">
              <a:extLst>
                <a:ext uri="{63B3BB69-23CF-44E3-9099-C40C66FF867C}">
                  <a14:compatExt spid="_x0000_s145457"/>
                </a:ext>
                <a:ext uri="{FF2B5EF4-FFF2-40B4-BE49-F238E27FC236}">
                  <a16:creationId xmlns:a16="http://schemas.microsoft.com/office/drawing/2014/main" id="{00000000-0008-0000-1300-000031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209550</xdr:colOff>
          <xdr:row>14</xdr:row>
          <xdr:rowOff>180975</xdr:rowOff>
        </xdr:from>
        <xdr:to>
          <xdr:col>25</xdr:col>
          <xdr:colOff>38100</xdr:colOff>
          <xdr:row>16</xdr:row>
          <xdr:rowOff>9525</xdr:rowOff>
        </xdr:to>
        <xdr:sp macro="" textlink="">
          <xdr:nvSpPr>
            <xdr:cNvPr id="145458" name="Check_x0020_Box_x0020_53" hidden="1">
              <a:extLst>
                <a:ext uri="{63B3BB69-23CF-44E3-9099-C40C66FF867C}">
                  <a14:compatExt spid="_x0000_s145458"/>
                </a:ext>
                <a:ext uri="{FF2B5EF4-FFF2-40B4-BE49-F238E27FC236}">
                  <a16:creationId xmlns:a16="http://schemas.microsoft.com/office/drawing/2014/main" id="{00000000-0008-0000-1300-000032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209550</xdr:colOff>
          <xdr:row>11</xdr:row>
          <xdr:rowOff>180975</xdr:rowOff>
        </xdr:from>
        <xdr:to>
          <xdr:col>17</xdr:col>
          <xdr:colOff>38100</xdr:colOff>
          <xdr:row>13</xdr:row>
          <xdr:rowOff>9525</xdr:rowOff>
        </xdr:to>
        <xdr:sp macro="" textlink="">
          <xdr:nvSpPr>
            <xdr:cNvPr id="145459" name="Check_x0020_Box_x0020_54" hidden="1">
              <a:extLst>
                <a:ext uri="{63B3BB69-23CF-44E3-9099-C40C66FF867C}">
                  <a14:compatExt spid="_x0000_s145459"/>
                </a:ext>
                <a:ext uri="{FF2B5EF4-FFF2-40B4-BE49-F238E27FC236}">
                  <a16:creationId xmlns:a16="http://schemas.microsoft.com/office/drawing/2014/main" id="{00000000-0008-0000-1300-000033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209550</xdr:colOff>
          <xdr:row>12</xdr:row>
          <xdr:rowOff>180975</xdr:rowOff>
        </xdr:from>
        <xdr:to>
          <xdr:col>17</xdr:col>
          <xdr:colOff>38100</xdr:colOff>
          <xdr:row>14</xdr:row>
          <xdr:rowOff>9525</xdr:rowOff>
        </xdr:to>
        <xdr:sp macro="" textlink="">
          <xdr:nvSpPr>
            <xdr:cNvPr id="145460" name="Check_x0020_Box_x0020_55" hidden="1">
              <a:extLst>
                <a:ext uri="{63B3BB69-23CF-44E3-9099-C40C66FF867C}">
                  <a14:compatExt spid="_x0000_s145460"/>
                </a:ext>
                <a:ext uri="{FF2B5EF4-FFF2-40B4-BE49-F238E27FC236}">
                  <a16:creationId xmlns:a16="http://schemas.microsoft.com/office/drawing/2014/main" id="{00000000-0008-0000-1300-000034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209550</xdr:colOff>
          <xdr:row>13</xdr:row>
          <xdr:rowOff>180975</xdr:rowOff>
        </xdr:from>
        <xdr:to>
          <xdr:col>17</xdr:col>
          <xdr:colOff>38100</xdr:colOff>
          <xdr:row>15</xdr:row>
          <xdr:rowOff>9525</xdr:rowOff>
        </xdr:to>
        <xdr:sp macro="" textlink="">
          <xdr:nvSpPr>
            <xdr:cNvPr id="145461" name="Check_x0020_Box_x0020_56" hidden="1">
              <a:extLst>
                <a:ext uri="{63B3BB69-23CF-44E3-9099-C40C66FF867C}">
                  <a14:compatExt spid="_x0000_s145461"/>
                </a:ext>
                <a:ext uri="{FF2B5EF4-FFF2-40B4-BE49-F238E27FC236}">
                  <a16:creationId xmlns:a16="http://schemas.microsoft.com/office/drawing/2014/main" id="{00000000-0008-0000-1300-000035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209550</xdr:colOff>
          <xdr:row>14</xdr:row>
          <xdr:rowOff>180975</xdr:rowOff>
        </xdr:from>
        <xdr:to>
          <xdr:col>17</xdr:col>
          <xdr:colOff>38100</xdr:colOff>
          <xdr:row>16</xdr:row>
          <xdr:rowOff>9525</xdr:rowOff>
        </xdr:to>
        <xdr:sp macro="" textlink="">
          <xdr:nvSpPr>
            <xdr:cNvPr id="145462" name="Check_x0020_Box_x0020_57" hidden="1">
              <a:extLst>
                <a:ext uri="{63B3BB69-23CF-44E3-9099-C40C66FF867C}">
                  <a14:compatExt spid="_x0000_s145462"/>
                </a:ext>
                <a:ext uri="{FF2B5EF4-FFF2-40B4-BE49-F238E27FC236}">
                  <a16:creationId xmlns:a16="http://schemas.microsoft.com/office/drawing/2014/main" id="{00000000-0008-0000-1300-000036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23</xdr:row>
          <xdr:rowOff>0</xdr:rowOff>
        </xdr:from>
        <xdr:to>
          <xdr:col>23</xdr:col>
          <xdr:colOff>76200</xdr:colOff>
          <xdr:row>24</xdr:row>
          <xdr:rowOff>19050</xdr:rowOff>
        </xdr:to>
        <xdr:sp macro="" textlink="">
          <xdr:nvSpPr>
            <xdr:cNvPr id="145463" name="Check_x0020_Box_x0020_58" hidden="1">
              <a:extLst>
                <a:ext uri="{63B3BB69-23CF-44E3-9099-C40C66FF867C}">
                  <a14:compatExt spid="_x0000_s145463"/>
                </a:ext>
                <a:ext uri="{FF2B5EF4-FFF2-40B4-BE49-F238E27FC236}">
                  <a16:creationId xmlns:a16="http://schemas.microsoft.com/office/drawing/2014/main" id="{00000000-0008-0000-1300-000037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23</xdr:row>
          <xdr:rowOff>0</xdr:rowOff>
        </xdr:from>
        <xdr:to>
          <xdr:col>25</xdr:col>
          <xdr:colOff>76200</xdr:colOff>
          <xdr:row>24</xdr:row>
          <xdr:rowOff>19050</xdr:rowOff>
        </xdr:to>
        <xdr:sp macro="" textlink="">
          <xdr:nvSpPr>
            <xdr:cNvPr id="145464" name="Check_x0020_Box_x0020_59" hidden="1">
              <a:extLst>
                <a:ext uri="{63B3BB69-23CF-44E3-9099-C40C66FF867C}">
                  <a14:compatExt spid="_x0000_s145464"/>
                </a:ext>
                <a:ext uri="{FF2B5EF4-FFF2-40B4-BE49-F238E27FC236}">
                  <a16:creationId xmlns:a16="http://schemas.microsoft.com/office/drawing/2014/main" id="{00000000-0008-0000-1300-000038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22</xdr:row>
          <xdr:rowOff>180975</xdr:rowOff>
        </xdr:from>
        <xdr:to>
          <xdr:col>31</xdr:col>
          <xdr:colOff>66675</xdr:colOff>
          <xdr:row>24</xdr:row>
          <xdr:rowOff>9525</xdr:rowOff>
        </xdr:to>
        <xdr:sp macro="" textlink="">
          <xdr:nvSpPr>
            <xdr:cNvPr id="145465" name="Check_x0020_Box_x0020_60" hidden="1">
              <a:extLst>
                <a:ext uri="{63B3BB69-23CF-44E3-9099-C40C66FF867C}">
                  <a14:compatExt spid="_x0000_s145465"/>
                </a:ext>
                <a:ext uri="{FF2B5EF4-FFF2-40B4-BE49-F238E27FC236}">
                  <a16:creationId xmlns:a16="http://schemas.microsoft.com/office/drawing/2014/main" id="{00000000-0008-0000-1300-000039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23</xdr:row>
          <xdr:rowOff>180975</xdr:rowOff>
        </xdr:from>
        <xdr:to>
          <xdr:col>31</xdr:col>
          <xdr:colOff>66675</xdr:colOff>
          <xdr:row>25</xdr:row>
          <xdr:rowOff>9525</xdr:rowOff>
        </xdr:to>
        <xdr:sp macro="" textlink="">
          <xdr:nvSpPr>
            <xdr:cNvPr id="145466" name="Check_x0020_Box_x0020_61" hidden="1">
              <a:extLst>
                <a:ext uri="{63B3BB69-23CF-44E3-9099-C40C66FF867C}">
                  <a14:compatExt spid="_x0000_s145466"/>
                </a:ext>
                <a:ext uri="{FF2B5EF4-FFF2-40B4-BE49-F238E27FC236}">
                  <a16:creationId xmlns:a16="http://schemas.microsoft.com/office/drawing/2014/main" id="{00000000-0008-0000-1300-00003A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23</xdr:row>
          <xdr:rowOff>180975</xdr:rowOff>
        </xdr:from>
        <xdr:to>
          <xdr:col>12</xdr:col>
          <xdr:colOff>38100</xdr:colOff>
          <xdr:row>25</xdr:row>
          <xdr:rowOff>9525</xdr:rowOff>
        </xdr:to>
        <xdr:sp macro="" textlink="">
          <xdr:nvSpPr>
            <xdr:cNvPr id="145467" name="Check_x0020_Box_x0020_62" hidden="1">
              <a:extLst>
                <a:ext uri="{63B3BB69-23CF-44E3-9099-C40C66FF867C}">
                  <a14:compatExt spid="_x0000_s145467"/>
                </a:ext>
                <a:ext uri="{FF2B5EF4-FFF2-40B4-BE49-F238E27FC236}">
                  <a16:creationId xmlns:a16="http://schemas.microsoft.com/office/drawing/2014/main" id="{00000000-0008-0000-1300-00003B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48</xdr:row>
          <xdr:rowOff>180975</xdr:rowOff>
        </xdr:from>
        <xdr:to>
          <xdr:col>9</xdr:col>
          <xdr:colOff>66675</xdr:colOff>
          <xdr:row>50</xdr:row>
          <xdr:rowOff>9525</xdr:rowOff>
        </xdr:to>
        <xdr:sp macro="" textlink="">
          <xdr:nvSpPr>
            <xdr:cNvPr id="145468" name="Check_x0020_Box_x0020_63" hidden="1">
              <a:extLst>
                <a:ext uri="{63B3BB69-23CF-44E3-9099-C40C66FF867C}">
                  <a14:compatExt spid="_x0000_s145468"/>
                </a:ext>
                <a:ext uri="{FF2B5EF4-FFF2-40B4-BE49-F238E27FC236}">
                  <a16:creationId xmlns:a16="http://schemas.microsoft.com/office/drawing/2014/main" id="{00000000-0008-0000-1300-00003C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43</xdr:row>
          <xdr:rowOff>180975</xdr:rowOff>
        </xdr:from>
        <xdr:to>
          <xdr:col>16</xdr:col>
          <xdr:colOff>38100</xdr:colOff>
          <xdr:row>45</xdr:row>
          <xdr:rowOff>9525</xdr:rowOff>
        </xdr:to>
        <xdr:sp macro="" textlink="">
          <xdr:nvSpPr>
            <xdr:cNvPr id="145469" name="Check_x0020_Box_x0020_64" hidden="1">
              <a:extLst>
                <a:ext uri="{63B3BB69-23CF-44E3-9099-C40C66FF867C}">
                  <a14:compatExt spid="_x0000_s145469"/>
                </a:ext>
                <a:ext uri="{FF2B5EF4-FFF2-40B4-BE49-F238E27FC236}">
                  <a16:creationId xmlns:a16="http://schemas.microsoft.com/office/drawing/2014/main" id="{00000000-0008-0000-1300-00003D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209550</xdr:colOff>
          <xdr:row>43</xdr:row>
          <xdr:rowOff>180975</xdr:rowOff>
        </xdr:from>
        <xdr:to>
          <xdr:col>19</xdr:col>
          <xdr:colOff>38100</xdr:colOff>
          <xdr:row>45</xdr:row>
          <xdr:rowOff>9525</xdr:rowOff>
        </xdr:to>
        <xdr:sp macro="" textlink="">
          <xdr:nvSpPr>
            <xdr:cNvPr id="145470" name="Check_x0020_Box_x0020_65" hidden="1">
              <a:extLst>
                <a:ext uri="{63B3BB69-23CF-44E3-9099-C40C66FF867C}">
                  <a14:compatExt spid="_x0000_s145470"/>
                </a:ext>
                <a:ext uri="{FF2B5EF4-FFF2-40B4-BE49-F238E27FC236}">
                  <a16:creationId xmlns:a16="http://schemas.microsoft.com/office/drawing/2014/main" id="{00000000-0008-0000-1300-00003E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209550</xdr:colOff>
          <xdr:row>43</xdr:row>
          <xdr:rowOff>180975</xdr:rowOff>
        </xdr:from>
        <xdr:to>
          <xdr:col>23</xdr:col>
          <xdr:colOff>38100</xdr:colOff>
          <xdr:row>45</xdr:row>
          <xdr:rowOff>9525</xdr:rowOff>
        </xdr:to>
        <xdr:sp macro="" textlink="">
          <xdr:nvSpPr>
            <xdr:cNvPr id="145471" name="Check_x0020_Box_x0020_66" hidden="1">
              <a:extLst>
                <a:ext uri="{63B3BB69-23CF-44E3-9099-C40C66FF867C}">
                  <a14:compatExt spid="_x0000_s145471"/>
                </a:ext>
                <a:ext uri="{FF2B5EF4-FFF2-40B4-BE49-F238E27FC236}">
                  <a16:creationId xmlns:a16="http://schemas.microsoft.com/office/drawing/2014/main" id="{00000000-0008-0000-1300-00003F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43</xdr:row>
          <xdr:rowOff>180975</xdr:rowOff>
        </xdr:from>
        <xdr:to>
          <xdr:col>12</xdr:col>
          <xdr:colOff>38100</xdr:colOff>
          <xdr:row>45</xdr:row>
          <xdr:rowOff>9525</xdr:rowOff>
        </xdr:to>
        <xdr:sp macro="" textlink="">
          <xdr:nvSpPr>
            <xdr:cNvPr id="145472" name="Check_x0020_Box_x0020_67" hidden="1">
              <a:extLst>
                <a:ext uri="{63B3BB69-23CF-44E3-9099-C40C66FF867C}">
                  <a14:compatExt spid="_x0000_s145472"/>
                </a:ext>
                <a:ext uri="{FF2B5EF4-FFF2-40B4-BE49-F238E27FC236}">
                  <a16:creationId xmlns:a16="http://schemas.microsoft.com/office/drawing/2014/main" id="{00000000-0008-0000-1300-000040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44</xdr:row>
          <xdr:rowOff>180975</xdr:rowOff>
        </xdr:from>
        <xdr:to>
          <xdr:col>12</xdr:col>
          <xdr:colOff>38100</xdr:colOff>
          <xdr:row>46</xdr:row>
          <xdr:rowOff>9525</xdr:rowOff>
        </xdr:to>
        <xdr:sp macro="" textlink="">
          <xdr:nvSpPr>
            <xdr:cNvPr id="145473" name="Check_x0020_Box_x0020_68" hidden="1">
              <a:extLst>
                <a:ext uri="{63B3BB69-23CF-44E3-9099-C40C66FF867C}">
                  <a14:compatExt spid="_x0000_s145473"/>
                </a:ext>
                <a:ext uri="{FF2B5EF4-FFF2-40B4-BE49-F238E27FC236}">
                  <a16:creationId xmlns:a16="http://schemas.microsoft.com/office/drawing/2014/main" id="{00000000-0008-0000-1300-000041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209550</xdr:colOff>
          <xdr:row>44</xdr:row>
          <xdr:rowOff>180975</xdr:rowOff>
        </xdr:from>
        <xdr:to>
          <xdr:col>21</xdr:col>
          <xdr:colOff>38100</xdr:colOff>
          <xdr:row>46</xdr:row>
          <xdr:rowOff>9525</xdr:rowOff>
        </xdr:to>
        <xdr:sp macro="" textlink="">
          <xdr:nvSpPr>
            <xdr:cNvPr id="145474" name="Check_x0020_Box_x0020_69" hidden="1">
              <a:extLst>
                <a:ext uri="{63B3BB69-23CF-44E3-9099-C40C66FF867C}">
                  <a14:compatExt spid="_x0000_s145474"/>
                </a:ext>
                <a:ext uri="{FF2B5EF4-FFF2-40B4-BE49-F238E27FC236}">
                  <a16:creationId xmlns:a16="http://schemas.microsoft.com/office/drawing/2014/main" id="{00000000-0008-0000-1300-000042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45</xdr:row>
          <xdr:rowOff>180975</xdr:rowOff>
        </xdr:from>
        <xdr:to>
          <xdr:col>31</xdr:col>
          <xdr:colOff>66675</xdr:colOff>
          <xdr:row>47</xdr:row>
          <xdr:rowOff>9525</xdr:rowOff>
        </xdr:to>
        <xdr:sp macro="" textlink="">
          <xdr:nvSpPr>
            <xdr:cNvPr id="145475" name="Check_x0020_Box_x0020_70" hidden="1">
              <a:extLst>
                <a:ext uri="{63B3BB69-23CF-44E3-9099-C40C66FF867C}">
                  <a14:compatExt spid="_x0000_s145475"/>
                </a:ext>
                <a:ext uri="{FF2B5EF4-FFF2-40B4-BE49-F238E27FC236}">
                  <a16:creationId xmlns:a16="http://schemas.microsoft.com/office/drawing/2014/main" id="{00000000-0008-0000-1300-000043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47</xdr:row>
          <xdr:rowOff>180975</xdr:rowOff>
        </xdr:from>
        <xdr:to>
          <xdr:col>31</xdr:col>
          <xdr:colOff>66675</xdr:colOff>
          <xdr:row>49</xdr:row>
          <xdr:rowOff>9525</xdr:rowOff>
        </xdr:to>
        <xdr:sp macro="" textlink="">
          <xdr:nvSpPr>
            <xdr:cNvPr id="145476" name="Check_x0020_Box_x0020_71" hidden="1">
              <a:extLst>
                <a:ext uri="{63B3BB69-23CF-44E3-9099-C40C66FF867C}">
                  <a14:compatExt spid="_x0000_s145476"/>
                </a:ext>
                <a:ext uri="{FF2B5EF4-FFF2-40B4-BE49-F238E27FC236}">
                  <a16:creationId xmlns:a16="http://schemas.microsoft.com/office/drawing/2014/main" id="{00000000-0008-0000-1300-000044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48</xdr:row>
          <xdr:rowOff>180975</xdr:rowOff>
        </xdr:from>
        <xdr:to>
          <xdr:col>31</xdr:col>
          <xdr:colOff>66675</xdr:colOff>
          <xdr:row>50</xdr:row>
          <xdr:rowOff>9525</xdr:rowOff>
        </xdr:to>
        <xdr:sp macro="" textlink="">
          <xdr:nvSpPr>
            <xdr:cNvPr id="145477" name="Check_x0020_Box_x0020_72" hidden="1">
              <a:extLst>
                <a:ext uri="{63B3BB69-23CF-44E3-9099-C40C66FF867C}">
                  <a14:compatExt spid="_x0000_s145477"/>
                </a:ext>
                <a:ext uri="{FF2B5EF4-FFF2-40B4-BE49-F238E27FC236}">
                  <a16:creationId xmlns:a16="http://schemas.microsoft.com/office/drawing/2014/main" id="{00000000-0008-0000-1300-000045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209550</xdr:colOff>
          <xdr:row>25</xdr:row>
          <xdr:rowOff>180975</xdr:rowOff>
        </xdr:from>
        <xdr:to>
          <xdr:col>23</xdr:col>
          <xdr:colOff>38100</xdr:colOff>
          <xdr:row>27</xdr:row>
          <xdr:rowOff>9525</xdr:rowOff>
        </xdr:to>
        <xdr:sp macro="" textlink="">
          <xdr:nvSpPr>
            <xdr:cNvPr id="145478" name="Check_x0020_Box_x0020_73" hidden="1">
              <a:extLst>
                <a:ext uri="{63B3BB69-23CF-44E3-9099-C40C66FF867C}">
                  <a14:compatExt spid="_x0000_s145478"/>
                </a:ext>
                <a:ext uri="{FF2B5EF4-FFF2-40B4-BE49-F238E27FC236}">
                  <a16:creationId xmlns:a16="http://schemas.microsoft.com/office/drawing/2014/main" id="{00000000-0008-0000-1300-000046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209550</xdr:colOff>
          <xdr:row>42</xdr:row>
          <xdr:rowOff>0</xdr:rowOff>
        </xdr:from>
        <xdr:to>
          <xdr:col>15</xdr:col>
          <xdr:colOff>38100</xdr:colOff>
          <xdr:row>43</xdr:row>
          <xdr:rowOff>19050</xdr:rowOff>
        </xdr:to>
        <xdr:sp macro="" textlink="">
          <xdr:nvSpPr>
            <xdr:cNvPr id="145479" name="Check_x0020_Box_x0020_74" hidden="1">
              <a:extLst>
                <a:ext uri="{63B3BB69-23CF-44E3-9099-C40C66FF867C}">
                  <a14:compatExt spid="_x0000_s145479"/>
                </a:ext>
                <a:ext uri="{FF2B5EF4-FFF2-40B4-BE49-F238E27FC236}">
                  <a16:creationId xmlns:a16="http://schemas.microsoft.com/office/drawing/2014/main" id="{00000000-0008-0000-1300-000047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209550</xdr:colOff>
          <xdr:row>42</xdr:row>
          <xdr:rowOff>0</xdr:rowOff>
        </xdr:from>
        <xdr:to>
          <xdr:col>18</xdr:col>
          <xdr:colOff>38100</xdr:colOff>
          <xdr:row>43</xdr:row>
          <xdr:rowOff>19050</xdr:rowOff>
        </xdr:to>
        <xdr:sp macro="" textlink="">
          <xdr:nvSpPr>
            <xdr:cNvPr id="145480" name="Check_x0020_Box_x0020_75" hidden="1">
              <a:extLst>
                <a:ext uri="{63B3BB69-23CF-44E3-9099-C40C66FF867C}">
                  <a14:compatExt spid="_x0000_s145480"/>
                </a:ext>
                <a:ext uri="{FF2B5EF4-FFF2-40B4-BE49-F238E27FC236}">
                  <a16:creationId xmlns:a16="http://schemas.microsoft.com/office/drawing/2014/main" id="{00000000-0008-0000-1300-000048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20</xdr:row>
          <xdr:rowOff>180975</xdr:rowOff>
        </xdr:from>
        <xdr:to>
          <xdr:col>9</xdr:col>
          <xdr:colOff>66675</xdr:colOff>
          <xdr:row>22</xdr:row>
          <xdr:rowOff>9525</xdr:rowOff>
        </xdr:to>
        <xdr:sp macro="" textlink="">
          <xdr:nvSpPr>
            <xdr:cNvPr id="145481" name="Check_x0020_Box_x0020_76" hidden="1">
              <a:extLst>
                <a:ext uri="{63B3BB69-23CF-44E3-9099-C40C66FF867C}">
                  <a14:compatExt spid="_x0000_s145481"/>
                </a:ext>
                <a:ext uri="{FF2B5EF4-FFF2-40B4-BE49-F238E27FC236}">
                  <a16:creationId xmlns:a16="http://schemas.microsoft.com/office/drawing/2014/main" id="{00000000-0008-0000-1300-000049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180975</xdr:rowOff>
        </xdr:from>
        <xdr:to>
          <xdr:col>31</xdr:col>
          <xdr:colOff>66675</xdr:colOff>
          <xdr:row>18</xdr:row>
          <xdr:rowOff>9525</xdr:rowOff>
        </xdr:to>
        <xdr:sp macro="" textlink="">
          <xdr:nvSpPr>
            <xdr:cNvPr id="145482" name="Check_x0020_Box_x0020_77" hidden="1">
              <a:extLst>
                <a:ext uri="{63B3BB69-23CF-44E3-9099-C40C66FF867C}">
                  <a14:compatExt spid="_x0000_s145482"/>
                </a:ext>
                <a:ext uri="{FF2B5EF4-FFF2-40B4-BE49-F238E27FC236}">
                  <a16:creationId xmlns:a16="http://schemas.microsoft.com/office/drawing/2014/main" id="{00000000-0008-0000-1300-00004A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18</xdr:row>
          <xdr:rowOff>180975</xdr:rowOff>
        </xdr:from>
        <xdr:to>
          <xdr:col>16</xdr:col>
          <xdr:colOff>38100</xdr:colOff>
          <xdr:row>20</xdr:row>
          <xdr:rowOff>9525</xdr:rowOff>
        </xdr:to>
        <xdr:sp macro="" textlink="">
          <xdr:nvSpPr>
            <xdr:cNvPr id="145483" name="Check_x0020_Box_x0020_78" hidden="1">
              <a:extLst>
                <a:ext uri="{63B3BB69-23CF-44E3-9099-C40C66FF867C}">
                  <a14:compatExt spid="_x0000_s145483"/>
                </a:ext>
                <a:ext uri="{FF2B5EF4-FFF2-40B4-BE49-F238E27FC236}">
                  <a16:creationId xmlns:a16="http://schemas.microsoft.com/office/drawing/2014/main" id="{00000000-0008-0000-1300-00004B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19</xdr:row>
          <xdr:rowOff>180975</xdr:rowOff>
        </xdr:from>
        <xdr:to>
          <xdr:col>16</xdr:col>
          <xdr:colOff>38100</xdr:colOff>
          <xdr:row>21</xdr:row>
          <xdr:rowOff>9525</xdr:rowOff>
        </xdr:to>
        <xdr:sp macro="" textlink="">
          <xdr:nvSpPr>
            <xdr:cNvPr id="145484" name="Check_x0020_Box_x0020_79" hidden="1">
              <a:extLst>
                <a:ext uri="{63B3BB69-23CF-44E3-9099-C40C66FF867C}">
                  <a14:compatExt spid="_x0000_s145484"/>
                </a:ext>
                <a:ext uri="{FF2B5EF4-FFF2-40B4-BE49-F238E27FC236}">
                  <a16:creationId xmlns:a16="http://schemas.microsoft.com/office/drawing/2014/main" id="{00000000-0008-0000-1300-00004C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20</xdr:row>
          <xdr:rowOff>180975</xdr:rowOff>
        </xdr:from>
        <xdr:to>
          <xdr:col>16</xdr:col>
          <xdr:colOff>38100</xdr:colOff>
          <xdr:row>22</xdr:row>
          <xdr:rowOff>9525</xdr:rowOff>
        </xdr:to>
        <xdr:sp macro="" textlink="">
          <xdr:nvSpPr>
            <xdr:cNvPr id="145485" name="Check_x0020_Box_x0020_80" hidden="1">
              <a:extLst>
                <a:ext uri="{63B3BB69-23CF-44E3-9099-C40C66FF867C}">
                  <a14:compatExt spid="_x0000_s145485"/>
                </a:ext>
                <a:ext uri="{FF2B5EF4-FFF2-40B4-BE49-F238E27FC236}">
                  <a16:creationId xmlns:a16="http://schemas.microsoft.com/office/drawing/2014/main" id="{00000000-0008-0000-1300-00004D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209550</xdr:colOff>
          <xdr:row>18</xdr:row>
          <xdr:rowOff>180975</xdr:rowOff>
        </xdr:from>
        <xdr:to>
          <xdr:col>23</xdr:col>
          <xdr:colOff>38100</xdr:colOff>
          <xdr:row>20</xdr:row>
          <xdr:rowOff>9525</xdr:rowOff>
        </xdr:to>
        <xdr:sp macro="" textlink="">
          <xdr:nvSpPr>
            <xdr:cNvPr id="145486" name="Check_x0020_Box_x0020_81" hidden="1">
              <a:extLst>
                <a:ext uri="{63B3BB69-23CF-44E3-9099-C40C66FF867C}">
                  <a14:compatExt spid="_x0000_s145486"/>
                </a:ext>
                <a:ext uri="{FF2B5EF4-FFF2-40B4-BE49-F238E27FC236}">
                  <a16:creationId xmlns:a16="http://schemas.microsoft.com/office/drawing/2014/main" id="{00000000-0008-0000-1300-00004E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29</xdr:row>
          <xdr:rowOff>180975</xdr:rowOff>
        </xdr:from>
        <xdr:to>
          <xdr:col>9</xdr:col>
          <xdr:colOff>66675</xdr:colOff>
          <xdr:row>31</xdr:row>
          <xdr:rowOff>9525</xdr:rowOff>
        </xdr:to>
        <xdr:sp macro="" textlink="">
          <xdr:nvSpPr>
            <xdr:cNvPr id="145487" name="Check_x0020_Box_x0020_83" hidden="1">
              <a:extLst>
                <a:ext uri="{63B3BB69-23CF-44E3-9099-C40C66FF867C}">
                  <a14:compatExt spid="_x0000_s145487"/>
                </a:ext>
                <a:ext uri="{FF2B5EF4-FFF2-40B4-BE49-F238E27FC236}">
                  <a16:creationId xmlns:a16="http://schemas.microsoft.com/office/drawing/2014/main" id="{00000000-0008-0000-1300-00004F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29</xdr:row>
          <xdr:rowOff>180975</xdr:rowOff>
        </xdr:from>
        <xdr:to>
          <xdr:col>12</xdr:col>
          <xdr:colOff>38100</xdr:colOff>
          <xdr:row>31</xdr:row>
          <xdr:rowOff>9525</xdr:rowOff>
        </xdr:to>
        <xdr:sp macro="" textlink="">
          <xdr:nvSpPr>
            <xdr:cNvPr id="145488" name="Check_x0020_Box_x0020_84" hidden="1">
              <a:extLst>
                <a:ext uri="{63B3BB69-23CF-44E3-9099-C40C66FF867C}">
                  <a14:compatExt spid="_x0000_s145488"/>
                </a:ext>
                <a:ext uri="{FF2B5EF4-FFF2-40B4-BE49-F238E27FC236}">
                  <a16:creationId xmlns:a16="http://schemas.microsoft.com/office/drawing/2014/main" id="{00000000-0008-0000-1300-000050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29</xdr:row>
          <xdr:rowOff>180975</xdr:rowOff>
        </xdr:from>
        <xdr:to>
          <xdr:col>31</xdr:col>
          <xdr:colOff>66675</xdr:colOff>
          <xdr:row>31</xdr:row>
          <xdr:rowOff>9525</xdr:rowOff>
        </xdr:to>
        <xdr:sp macro="" textlink="">
          <xdr:nvSpPr>
            <xdr:cNvPr id="145489" name="Check_x0020_Box_x0020_85" hidden="1">
              <a:extLst>
                <a:ext uri="{63B3BB69-23CF-44E3-9099-C40C66FF867C}">
                  <a14:compatExt spid="_x0000_s145489"/>
                </a:ext>
                <a:ext uri="{FF2B5EF4-FFF2-40B4-BE49-F238E27FC236}">
                  <a16:creationId xmlns:a16="http://schemas.microsoft.com/office/drawing/2014/main" id="{00000000-0008-0000-1300-000051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27</xdr:row>
          <xdr:rowOff>180975</xdr:rowOff>
        </xdr:from>
        <xdr:to>
          <xdr:col>10</xdr:col>
          <xdr:colOff>38100</xdr:colOff>
          <xdr:row>29</xdr:row>
          <xdr:rowOff>9525</xdr:rowOff>
        </xdr:to>
        <xdr:sp macro="" textlink="">
          <xdr:nvSpPr>
            <xdr:cNvPr id="145490" name="Check_x0020_Box_x0020_86" hidden="1">
              <a:extLst>
                <a:ext uri="{63B3BB69-23CF-44E3-9099-C40C66FF867C}">
                  <a14:compatExt spid="_x0000_s145490"/>
                </a:ext>
                <a:ext uri="{FF2B5EF4-FFF2-40B4-BE49-F238E27FC236}">
                  <a16:creationId xmlns:a16="http://schemas.microsoft.com/office/drawing/2014/main" id="{00000000-0008-0000-1300-000052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209550</xdr:colOff>
          <xdr:row>40</xdr:row>
          <xdr:rowOff>180975</xdr:rowOff>
        </xdr:from>
        <xdr:to>
          <xdr:col>11</xdr:col>
          <xdr:colOff>38100</xdr:colOff>
          <xdr:row>42</xdr:row>
          <xdr:rowOff>9525</xdr:rowOff>
        </xdr:to>
        <xdr:sp macro="" textlink="">
          <xdr:nvSpPr>
            <xdr:cNvPr id="145491" name="Check_x0020_Box_x0020_87" hidden="1">
              <a:extLst>
                <a:ext uri="{63B3BB69-23CF-44E3-9099-C40C66FF867C}">
                  <a14:compatExt spid="_x0000_s145491"/>
                </a:ext>
                <a:ext uri="{FF2B5EF4-FFF2-40B4-BE49-F238E27FC236}">
                  <a16:creationId xmlns:a16="http://schemas.microsoft.com/office/drawing/2014/main" id="{00000000-0008-0000-1300-000053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15</xdr:row>
          <xdr:rowOff>180975</xdr:rowOff>
        </xdr:from>
        <xdr:to>
          <xdr:col>31</xdr:col>
          <xdr:colOff>66675</xdr:colOff>
          <xdr:row>17</xdr:row>
          <xdr:rowOff>9525</xdr:rowOff>
        </xdr:to>
        <xdr:sp macro="" textlink="">
          <xdr:nvSpPr>
            <xdr:cNvPr id="145492" name="Check_x0020_Box_x0020_88" hidden="1">
              <a:extLst>
                <a:ext uri="{63B3BB69-23CF-44E3-9099-C40C66FF867C}">
                  <a14:compatExt spid="_x0000_s145492"/>
                </a:ext>
                <a:ext uri="{FF2B5EF4-FFF2-40B4-BE49-F238E27FC236}">
                  <a16:creationId xmlns:a16="http://schemas.microsoft.com/office/drawing/2014/main" id="{00000000-0008-0000-1300-000054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15</xdr:row>
          <xdr:rowOff>180975</xdr:rowOff>
        </xdr:from>
        <xdr:to>
          <xdr:col>16</xdr:col>
          <xdr:colOff>38100</xdr:colOff>
          <xdr:row>17</xdr:row>
          <xdr:rowOff>9525</xdr:rowOff>
        </xdr:to>
        <xdr:sp macro="" textlink="">
          <xdr:nvSpPr>
            <xdr:cNvPr id="145493" name="Check_x0020_Box_x0020_89" hidden="1">
              <a:extLst>
                <a:ext uri="{63B3BB69-23CF-44E3-9099-C40C66FF867C}">
                  <a14:compatExt spid="_x0000_s145493"/>
                </a:ext>
                <a:ext uri="{FF2B5EF4-FFF2-40B4-BE49-F238E27FC236}">
                  <a16:creationId xmlns:a16="http://schemas.microsoft.com/office/drawing/2014/main" id="{00000000-0008-0000-1300-000055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209550</xdr:colOff>
          <xdr:row>15</xdr:row>
          <xdr:rowOff>180975</xdr:rowOff>
        </xdr:from>
        <xdr:to>
          <xdr:col>23</xdr:col>
          <xdr:colOff>38100</xdr:colOff>
          <xdr:row>17</xdr:row>
          <xdr:rowOff>9525</xdr:rowOff>
        </xdr:to>
        <xdr:sp macro="" textlink="">
          <xdr:nvSpPr>
            <xdr:cNvPr id="145494" name="Check_x0020_Box_x0020_90" hidden="1">
              <a:extLst>
                <a:ext uri="{63B3BB69-23CF-44E3-9099-C40C66FF867C}">
                  <a14:compatExt spid="_x0000_s145494"/>
                </a:ext>
                <a:ext uri="{FF2B5EF4-FFF2-40B4-BE49-F238E27FC236}">
                  <a16:creationId xmlns:a16="http://schemas.microsoft.com/office/drawing/2014/main" id="{00000000-0008-0000-1300-000056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36</xdr:row>
          <xdr:rowOff>180975</xdr:rowOff>
        </xdr:from>
        <xdr:to>
          <xdr:col>2</xdr:col>
          <xdr:colOff>66675</xdr:colOff>
          <xdr:row>38</xdr:row>
          <xdr:rowOff>9525</xdr:rowOff>
        </xdr:to>
        <xdr:sp macro="" textlink="">
          <xdr:nvSpPr>
            <xdr:cNvPr id="145495" name="Check_x0020_Box_x0020_91" hidden="1">
              <a:extLst>
                <a:ext uri="{63B3BB69-23CF-44E3-9099-C40C66FF867C}">
                  <a14:compatExt spid="_x0000_s145495"/>
                </a:ext>
                <a:ext uri="{FF2B5EF4-FFF2-40B4-BE49-F238E27FC236}">
                  <a16:creationId xmlns:a16="http://schemas.microsoft.com/office/drawing/2014/main" id="{00000000-0008-0000-1300-000057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49</xdr:row>
          <xdr:rowOff>180975</xdr:rowOff>
        </xdr:from>
        <xdr:to>
          <xdr:col>9</xdr:col>
          <xdr:colOff>66675</xdr:colOff>
          <xdr:row>51</xdr:row>
          <xdr:rowOff>9525</xdr:rowOff>
        </xdr:to>
        <xdr:sp macro="" textlink="">
          <xdr:nvSpPr>
            <xdr:cNvPr id="145496" name="Check_x0020_Box_x0020_92" hidden="1">
              <a:extLst>
                <a:ext uri="{63B3BB69-23CF-44E3-9099-C40C66FF867C}">
                  <a14:compatExt spid="_x0000_s145496"/>
                </a:ext>
                <a:ext uri="{FF2B5EF4-FFF2-40B4-BE49-F238E27FC236}">
                  <a16:creationId xmlns:a16="http://schemas.microsoft.com/office/drawing/2014/main" id="{00000000-0008-0000-1300-000058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49</xdr:row>
          <xdr:rowOff>180975</xdr:rowOff>
        </xdr:from>
        <xdr:to>
          <xdr:col>31</xdr:col>
          <xdr:colOff>66675</xdr:colOff>
          <xdr:row>51</xdr:row>
          <xdr:rowOff>9525</xdr:rowOff>
        </xdr:to>
        <xdr:sp macro="" textlink="">
          <xdr:nvSpPr>
            <xdr:cNvPr id="145497" name="Check_x0020_Box_x0020_93" hidden="1">
              <a:extLst>
                <a:ext uri="{63B3BB69-23CF-44E3-9099-C40C66FF867C}">
                  <a14:compatExt spid="_x0000_s145497"/>
                </a:ext>
                <a:ext uri="{FF2B5EF4-FFF2-40B4-BE49-F238E27FC236}">
                  <a16:creationId xmlns:a16="http://schemas.microsoft.com/office/drawing/2014/main" id="{00000000-0008-0000-1300-000059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209550</xdr:colOff>
          <xdr:row>36</xdr:row>
          <xdr:rowOff>180975</xdr:rowOff>
        </xdr:from>
        <xdr:to>
          <xdr:col>5</xdr:col>
          <xdr:colOff>38100</xdr:colOff>
          <xdr:row>38</xdr:row>
          <xdr:rowOff>9525</xdr:rowOff>
        </xdr:to>
        <xdr:sp macro="" textlink="">
          <xdr:nvSpPr>
            <xdr:cNvPr id="145498" name="Check_x0020_Box_x0020_94" hidden="1">
              <a:extLst>
                <a:ext uri="{63B3BB69-23CF-44E3-9099-C40C66FF867C}">
                  <a14:compatExt spid="_x0000_s145498"/>
                </a:ext>
                <a:ext uri="{FF2B5EF4-FFF2-40B4-BE49-F238E27FC236}">
                  <a16:creationId xmlns:a16="http://schemas.microsoft.com/office/drawing/2014/main" id="{00000000-0008-0000-1300-00005A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209550</xdr:colOff>
          <xdr:row>42</xdr:row>
          <xdr:rowOff>0</xdr:rowOff>
        </xdr:from>
        <xdr:to>
          <xdr:col>15</xdr:col>
          <xdr:colOff>38100</xdr:colOff>
          <xdr:row>43</xdr:row>
          <xdr:rowOff>19050</xdr:rowOff>
        </xdr:to>
        <xdr:sp macro="" textlink="">
          <xdr:nvSpPr>
            <xdr:cNvPr id="145499" name="Check_x0020_Box_x0020_95" hidden="1">
              <a:extLst>
                <a:ext uri="{63B3BB69-23CF-44E3-9099-C40C66FF867C}">
                  <a14:compatExt spid="_x0000_s145499"/>
                </a:ext>
                <a:ext uri="{FF2B5EF4-FFF2-40B4-BE49-F238E27FC236}">
                  <a16:creationId xmlns:a16="http://schemas.microsoft.com/office/drawing/2014/main" id="{00000000-0008-0000-1300-00005B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209550</xdr:colOff>
          <xdr:row>42</xdr:row>
          <xdr:rowOff>0</xdr:rowOff>
        </xdr:from>
        <xdr:to>
          <xdr:col>18</xdr:col>
          <xdr:colOff>38100</xdr:colOff>
          <xdr:row>43</xdr:row>
          <xdr:rowOff>19050</xdr:rowOff>
        </xdr:to>
        <xdr:sp macro="" textlink="">
          <xdr:nvSpPr>
            <xdr:cNvPr id="145500" name="Check_x0020_Box_x0020_96" hidden="1">
              <a:extLst>
                <a:ext uri="{63B3BB69-23CF-44E3-9099-C40C66FF867C}">
                  <a14:compatExt spid="_x0000_s145500"/>
                </a:ext>
                <a:ext uri="{FF2B5EF4-FFF2-40B4-BE49-F238E27FC236}">
                  <a16:creationId xmlns:a16="http://schemas.microsoft.com/office/drawing/2014/main" id="{00000000-0008-0000-1300-00005C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49</xdr:row>
          <xdr:rowOff>180975</xdr:rowOff>
        </xdr:from>
        <xdr:to>
          <xdr:col>12</xdr:col>
          <xdr:colOff>38100</xdr:colOff>
          <xdr:row>51</xdr:row>
          <xdr:rowOff>9525</xdr:rowOff>
        </xdr:to>
        <xdr:sp macro="" textlink="">
          <xdr:nvSpPr>
            <xdr:cNvPr id="145501" name="Check_x0020_Box_x0020_97" hidden="1">
              <a:extLst>
                <a:ext uri="{63B3BB69-23CF-44E3-9099-C40C66FF867C}">
                  <a14:compatExt spid="_x0000_s145501"/>
                </a:ext>
                <a:ext uri="{FF2B5EF4-FFF2-40B4-BE49-F238E27FC236}">
                  <a16:creationId xmlns:a16="http://schemas.microsoft.com/office/drawing/2014/main" id="{00000000-0008-0000-1300-00005D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49</xdr:row>
          <xdr:rowOff>180975</xdr:rowOff>
        </xdr:from>
        <xdr:to>
          <xdr:col>16</xdr:col>
          <xdr:colOff>38100</xdr:colOff>
          <xdr:row>51</xdr:row>
          <xdr:rowOff>9525</xdr:rowOff>
        </xdr:to>
        <xdr:sp macro="" textlink="">
          <xdr:nvSpPr>
            <xdr:cNvPr id="145502" name="Check_x0020_Box_x0020_98" hidden="1">
              <a:extLst>
                <a:ext uri="{63B3BB69-23CF-44E3-9099-C40C66FF867C}">
                  <a14:compatExt spid="_x0000_s145502"/>
                </a:ext>
                <a:ext uri="{FF2B5EF4-FFF2-40B4-BE49-F238E27FC236}">
                  <a16:creationId xmlns:a16="http://schemas.microsoft.com/office/drawing/2014/main" id="{00000000-0008-0000-1300-00005E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49</xdr:row>
          <xdr:rowOff>180975</xdr:rowOff>
        </xdr:from>
        <xdr:to>
          <xdr:col>12</xdr:col>
          <xdr:colOff>38100</xdr:colOff>
          <xdr:row>51</xdr:row>
          <xdr:rowOff>9525</xdr:rowOff>
        </xdr:to>
        <xdr:sp macro="" textlink="">
          <xdr:nvSpPr>
            <xdr:cNvPr id="145503" name="Check_x0020_Box_x0020_99" hidden="1">
              <a:extLst>
                <a:ext uri="{63B3BB69-23CF-44E3-9099-C40C66FF867C}">
                  <a14:compatExt spid="_x0000_s145503"/>
                </a:ext>
                <a:ext uri="{FF2B5EF4-FFF2-40B4-BE49-F238E27FC236}">
                  <a16:creationId xmlns:a16="http://schemas.microsoft.com/office/drawing/2014/main" id="{00000000-0008-0000-1300-00005F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49</xdr:row>
          <xdr:rowOff>180975</xdr:rowOff>
        </xdr:from>
        <xdr:to>
          <xdr:col>16</xdr:col>
          <xdr:colOff>38100</xdr:colOff>
          <xdr:row>51</xdr:row>
          <xdr:rowOff>9525</xdr:rowOff>
        </xdr:to>
        <xdr:sp macro="" textlink="">
          <xdr:nvSpPr>
            <xdr:cNvPr id="145504" name="Check_x0020_Box_x0020_100" hidden="1">
              <a:extLst>
                <a:ext uri="{63B3BB69-23CF-44E3-9099-C40C66FF867C}">
                  <a14:compatExt spid="_x0000_s145504"/>
                </a:ext>
                <a:ext uri="{FF2B5EF4-FFF2-40B4-BE49-F238E27FC236}">
                  <a16:creationId xmlns:a16="http://schemas.microsoft.com/office/drawing/2014/main" id="{00000000-0008-0000-1300-000060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43</xdr:row>
          <xdr:rowOff>0</xdr:rowOff>
        </xdr:from>
        <xdr:to>
          <xdr:col>31</xdr:col>
          <xdr:colOff>66675</xdr:colOff>
          <xdr:row>44</xdr:row>
          <xdr:rowOff>19050</xdr:rowOff>
        </xdr:to>
        <xdr:sp macro="" textlink="">
          <xdr:nvSpPr>
            <xdr:cNvPr id="145505" name="Check_x0020_Box_x0020_101" hidden="1">
              <a:extLst>
                <a:ext uri="{63B3BB69-23CF-44E3-9099-C40C66FF867C}">
                  <a14:compatExt spid="_x0000_s145505"/>
                </a:ext>
                <a:ext uri="{FF2B5EF4-FFF2-40B4-BE49-F238E27FC236}">
                  <a16:creationId xmlns:a16="http://schemas.microsoft.com/office/drawing/2014/main" id="{00000000-0008-0000-1300-000061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29</xdr:row>
          <xdr:rowOff>0</xdr:rowOff>
        </xdr:from>
        <xdr:to>
          <xdr:col>15</xdr:col>
          <xdr:colOff>66675</xdr:colOff>
          <xdr:row>30</xdr:row>
          <xdr:rowOff>19050</xdr:rowOff>
        </xdr:to>
        <xdr:sp macro="" textlink="">
          <xdr:nvSpPr>
            <xdr:cNvPr id="145506" name="Check_x0020_Box_x0020_103" hidden="1">
              <a:extLst>
                <a:ext uri="{63B3BB69-23CF-44E3-9099-C40C66FF867C}">
                  <a14:compatExt spid="_x0000_s145506"/>
                </a:ext>
                <a:ext uri="{FF2B5EF4-FFF2-40B4-BE49-F238E27FC236}">
                  <a16:creationId xmlns:a16="http://schemas.microsoft.com/office/drawing/2014/main" id="{00000000-0008-0000-1300-000062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30</xdr:row>
          <xdr:rowOff>0</xdr:rowOff>
        </xdr:from>
        <xdr:to>
          <xdr:col>15</xdr:col>
          <xdr:colOff>66675</xdr:colOff>
          <xdr:row>31</xdr:row>
          <xdr:rowOff>19050</xdr:rowOff>
        </xdr:to>
        <xdr:sp macro="" textlink="">
          <xdr:nvSpPr>
            <xdr:cNvPr id="145507" name="Check_x0020_Box_x0020_104" hidden="1">
              <a:extLst>
                <a:ext uri="{63B3BB69-23CF-44E3-9099-C40C66FF867C}">
                  <a14:compatExt spid="_x0000_s145507"/>
                </a:ext>
                <a:ext uri="{FF2B5EF4-FFF2-40B4-BE49-F238E27FC236}">
                  <a16:creationId xmlns:a16="http://schemas.microsoft.com/office/drawing/2014/main" id="{00000000-0008-0000-1300-000063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24</xdr:row>
          <xdr:rowOff>0</xdr:rowOff>
        </xdr:from>
        <xdr:to>
          <xdr:col>15</xdr:col>
          <xdr:colOff>66675</xdr:colOff>
          <xdr:row>25</xdr:row>
          <xdr:rowOff>19050</xdr:rowOff>
        </xdr:to>
        <xdr:sp macro="" textlink="">
          <xdr:nvSpPr>
            <xdr:cNvPr id="145508" name="Check_x0020_Box_x0020_105" hidden="1">
              <a:extLst>
                <a:ext uri="{63B3BB69-23CF-44E3-9099-C40C66FF867C}">
                  <a14:compatExt spid="_x0000_s145508"/>
                </a:ext>
                <a:ext uri="{FF2B5EF4-FFF2-40B4-BE49-F238E27FC236}">
                  <a16:creationId xmlns:a16="http://schemas.microsoft.com/office/drawing/2014/main" id="{00000000-0008-0000-1300-000064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41</xdr:row>
          <xdr:rowOff>0</xdr:rowOff>
        </xdr:from>
        <xdr:to>
          <xdr:col>14</xdr:col>
          <xdr:colOff>66675</xdr:colOff>
          <xdr:row>42</xdr:row>
          <xdr:rowOff>19050</xdr:rowOff>
        </xdr:to>
        <xdr:sp macro="" textlink="">
          <xdr:nvSpPr>
            <xdr:cNvPr id="145509" name="Check_x0020_Box_x0020_106" hidden="1">
              <a:extLst>
                <a:ext uri="{63B3BB69-23CF-44E3-9099-C40C66FF867C}">
                  <a14:compatExt spid="_x0000_s145509"/>
                </a:ext>
                <a:ext uri="{FF2B5EF4-FFF2-40B4-BE49-F238E27FC236}">
                  <a16:creationId xmlns:a16="http://schemas.microsoft.com/office/drawing/2014/main" id="{00000000-0008-0000-1300-000065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41</xdr:row>
          <xdr:rowOff>0</xdr:rowOff>
        </xdr:from>
        <xdr:to>
          <xdr:col>17</xdr:col>
          <xdr:colOff>66675</xdr:colOff>
          <xdr:row>42</xdr:row>
          <xdr:rowOff>19050</xdr:rowOff>
        </xdr:to>
        <xdr:sp macro="" textlink="">
          <xdr:nvSpPr>
            <xdr:cNvPr id="145510" name="Check_x0020_Box_x0020_107" hidden="1">
              <a:extLst>
                <a:ext uri="{63B3BB69-23CF-44E3-9099-C40C66FF867C}">
                  <a14:compatExt spid="_x0000_s145510"/>
                </a:ext>
                <a:ext uri="{FF2B5EF4-FFF2-40B4-BE49-F238E27FC236}">
                  <a16:creationId xmlns:a16="http://schemas.microsoft.com/office/drawing/2014/main" id="{00000000-0008-0000-1300-000066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22</xdr:row>
          <xdr:rowOff>180975</xdr:rowOff>
        </xdr:from>
        <xdr:to>
          <xdr:col>9</xdr:col>
          <xdr:colOff>66675</xdr:colOff>
          <xdr:row>24</xdr:row>
          <xdr:rowOff>9525</xdr:rowOff>
        </xdr:to>
        <xdr:sp macro="" textlink="">
          <xdr:nvSpPr>
            <xdr:cNvPr id="145511" name="Check_x0020_Box_x0020_109" hidden="1">
              <a:extLst>
                <a:ext uri="{63B3BB69-23CF-44E3-9099-C40C66FF867C}">
                  <a14:compatExt spid="_x0000_s145511"/>
                </a:ext>
                <a:ext uri="{FF2B5EF4-FFF2-40B4-BE49-F238E27FC236}">
                  <a16:creationId xmlns:a16="http://schemas.microsoft.com/office/drawing/2014/main" id="{00000000-0008-0000-1300-000067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10</xdr:row>
          <xdr:rowOff>0</xdr:rowOff>
        </xdr:from>
        <xdr:to>
          <xdr:col>20</xdr:col>
          <xdr:colOff>66675</xdr:colOff>
          <xdr:row>11</xdr:row>
          <xdr:rowOff>19050</xdr:rowOff>
        </xdr:to>
        <xdr:sp macro="" textlink="">
          <xdr:nvSpPr>
            <xdr:cNvPr id="145512" name="Check_x0020_Box_x0020_102" hidden="1">
              <a:extLst>
                <a:ext uri="{63B3BB69-23CF-44E3-9099-C40C66FF867C}">
                  <a14:compatExt spid="_x0000_s145512"/>
                </a:ext>
                <a:ext uri="{FF2B5EF4-FFF2-40B4-BE49-F238E27FC236}">
                  <a16:creationId xmlns:a16="http://schemas.microsoft.com/office/drawing/2014/main" id="{00000000-0008-0000-1300-000068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51</xdr:row>
          <xdr:rowOff>0</xdr:rowOff>
        </xdr:from>
        <xdr:to>
          <xdr:col>9</xdr:col>
          <xdr:colOff>66675</xdr:colOff>
          <xdr:row>52</xdr:row>
          <xdr:rowOff>19050</xdr:rowOff>
        </xdr:to>
        <xdr:sp macro="" textlink="">
          <xdr:nvSpPr>
            <xdr:cNvPr id="145513" name="Check Box 105" hidden="1">
              <a:extLst>
                <a:ext uri="{63B3BB69-23CF-44E3-9099-C40C66FF867C}">
                  <a14:compatExt spid="_x0000_s145513"/>
                </a:ext>
                <a:ext uri="{FF2B5EF4-FFF2-40B4-BE49-F238E27FC236}">
                  <a16:creationId xmlns:a16="http://schemas.microsoft.com/office/drawing/2014/main" id="{00000000-0008-0000-1300-000069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51</xdr:row>
          <xdr:rowOff>0</xdr:rowOff>
        </xdr:from>
        <xdr:to>
          <xdr:col>31</xdr:col>
          <xdr:colOff>66675</xdr:colOff>
          <xdr:row>52</xdr:row>
          <xdr:rowOff>19050</xdr:rowOff>
        </xdr:to>
        <xdr:sp macro="" textlink="">
          <xdr:nvSpPr>
            <xdr:cNvPr id="145514" name="Check Box 106" hidden="1">
              <a:extLst>
                <a:ext uri="{63B3BB69-23CF-44E3-9099-C40C66FF867C}">
                  <a14:compatExt spid="_x0000_s145514"/>
                </a:ext>
                <a:ext uri="{FF2B5EF4-FFF2-40B4-BE49-F238E27FC236}">
                  <a16:creationId xmlns:a16="http://schemas.microsoft.com/office/drawing/2014/main" id="{00000000-0008-0000-1300-00006A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51</xdr:row>
          <xdr:rowOff>0</xdr:rowOff>
        </xdr:from>
        <xdr:to>
          <xdr:col>12</xdr:col>
          <xdr:colOff>38100</xdr:colOff>
          <xdr:row>52</xdr:row>
          <xdr:rowOff>19050</xdr:rowOff>
        </xdr:to>
        <xdr:sp macro="" textlink="">
          <xdr:nvSpPr>
            <xdr:cNvPr id="145515" name="Check Box 107" hidden="1">
              <a:extLst>
                <a:ext uri="{63B3BB69-23CF-44E3-9099-C40C66FF867C}">
                  <a14:compatExt spid="_x0000_s145515"/>
                </a:ext>
                <a:ext uri="{FF2B5EF4-FFF2-40B4-BE49-F238E27FC236}">
                  <a16:creationId xmlns:a16="http://schemas.microsoft.com/office/drawing/2014/main" id="{00000000-0008-0000-1300-00006B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51</xdr:row>
          <xdr:rowOff>180975</xdr:rowOff>
        </xdr:from>
        <xdr:to>
          <xdr:col>9</xdr:col>
          <xdr:colOff>66675</xdr:colOff>
          <xdr:row>53</xdr:row>
          <xdr:rowOff>9525</xdr:rowOff>
        </xdr:to>
        <xdr:sp macro="" textlink="">
          <xdr:nvSpPr>
            <xdr:cNvPr id="145516" name="Check Box 108" hidden="1">
              <a:extLst>
                <a:ext uri="{63B3BB69-23CF-44E3-9099-C40C66FF867C}">
                  <a14:compatExt spid="_x0000_s145516"/>
                </a:ext>
                <a:ext uri="{FF2B5EF4-FFF2-40B4-BE49-F238E27FC236}">
                  <a16:creationId xmlns:a16="http://schemas.microsoft.com/office/drawing/2014/main" id="{00000000-0008-0000-1300-00006C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51</xdr:row>
          <xdr:rowOff>180975</xdr:rowOff>
        </xdr:from>
        <xdr:to>
          <xdr:col>31</xdr:col>
          <xdr:colOff>66675</xdr:colOff>
          <xdr:row>53</xdr:row>
          <xdr:rowOff>9525</xdr:rowOff>
        </xdr:to>
        <xdr:sp macro="" textlink="">
          <xdr:nvSpPr>
            <xdr:cNvPr id="145517" name="Check Box 109" hidden="1">
              <a:extLst>
                <a:ext uri="{63B3BB69-23CF-44E3-9099-C40C66FF867C}">
                  <a14:compatExt spid="_x0000_s145517"/>
                </a:ext>
                <a:ext uri="{FF2B5EF4-FFF2-40B4-BE49-F238E27FC236}">
                  <a16:creationId xmlns:a16="http://schemas.microsoft.com/office/drawing/2014/main" id="{00000000-0008-0000-1300-00006D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51</xdr:row>
          <xdr:rowOff>180975</xdr:rowOff>
        </xdr:from>
        <xdr:to>
          <xdr:col>12</xdr:col>
          <xdr:colOff>38100</xdr:colOff>
          <xdr:row>53</xdr:row>
          <xdr:rowOff>9525</xdr:rowOff>
        </xdr:to>
        <xdr:sp macro="" textlink="">
          <xdr:nvSpPr>
            <xdr:cNvPr id="145518" name="Check Box 110" hidden="1">
              <a:extLst>
                <a:ext uri="{63B3BB69-23CF-44E3-9099-C40C66FF867C}">
                  <a14:compatExt spid="_x0000_s145518"/>
                </a:ext>
                <a:ext uri="{FF2B5EF4-FFF2-40B4-BE49-F238E27FC236}">
                  <a16:creationId xmlns:a16="http://schemas.microsoft.com/office/drawing/2014/main" id="{00000000-0008-0000-1300-00006E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219075</xdr:colOff>
          <xdr:row>56</xdr:row>
          <xdr:rowOff>180975</xdr:rowOff>
        </xdr:from>
        <xdr:to>
          <xdr:col>5</xdr:col>
          <xdr:colOff>47625</xdr:colOff>
          <xdr:row>58</xdr:row>
          <xdr:rowOff>9525</xdr:rowOff>
        </xdr:to>
        <xdr:sp macro="" textlink="">
          <xdr:nvSpPr>
            <xdr:cNvPr id="145519" name="Check Box 111" hidden="1">
              <a:extLst>
                <a:ext uri="{63B3BB69-23CF-44E3-9099-C40C66FF867C}">
                  <a14:compatExt spid="_x0000_s145519"/>
                </a:ext>
                <a:ext uri="{FF2B5EF4-FFF2-40B4-BE49-F238E27FC236}">
                  <a16:creationId xmlns:a16="http://schemas.microsoft.com/office/drawing/2014/main" id="{00000000-0008-0000-1300-00006F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51</xdr:row>
          <xdr:rowOff>180975</xdr:rowOff>
        </xdr:from>
        <xdr:to>
          <xdr:col>16</xdr:col>
          <xdr:colOff>38100</xdr:colOff>
          <xdr:row>53</xdr:row>
          <xdr:rowOff>9525</xdr:rowOff>
        </xdr:to>
        <xdr:sp macro="" textlink="">
          <xdr:nvSpPr>
            <xdr:cNvPr id="145520" name="Check Box 112" hidden="1">
              <a:extLst>
                <a:ext uri="{63B3BB69-23CF-44E3-9099-C40C66FF867C}">
                  <a14:compatExt spid="_x0000_s145520"/>
                </a:ext>
                <a:ext uri="{FF2B5EF4-FFF2-40B4-BE49-F238E27FC236}">
                  <a16:creationId xmlns:a16="http://schemas.microsoft.com/office/drawing/2014/main" id="{00000000-0008-0000-1300-000070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209550</xdr:colOff>
          <xdr:row>51</xdr:row>
          <xdr:rowOff>180975</xdr:rowOff>
        </xdr:from>
        <xdr:to>
          <xdr:col>19</xdr:col>
          <xdr:colOff>38100</xdr:colOff>
          <xdr:row>53</xdr:row>
          <xdr:rowOff>9525</xdr:rowOff>
        </xdr:to>
        <xdr:sp macro="" textlink="">
          <xdr:nvSpPr>
            <xdr:cNvPr id="145521" name="Check Box 113" hidden="1">
              <a:extLst>
                <a:ext uri="{63B3BB69-23CF-44E3-9099-C40C66FF867C}">
                  <a14:compatExt spid="_x0000_s145521"/>
                </a:ext>
                <a:ext uri="{FF2B5EF4-FFF2-40B4-BE49-F238E27FC236}">
                  <a16:creationId xmlns:a16="http://schemas.microsoft.com/office/drawing/2014/main" id="{00000000-0008-0000-1300-000071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209550</xdr:colOff>
          <xdr:row>51</xdr:row>
          <xdr:rowOff>180975</xdr:rowOff>
        </xdr:from>
        <xdr:to>
          <xdr:col>23</xdr:col>
          <xdr:colOff>38100</xdr:colOff>
          <xdr:row>53</xdr:row>
          <xdr:rowOff>9525</xdr:rowOff>
        </xdr:to>
        <xdr:sp macro="" textlink="">
          <xdr:nvSpPr>
            <xdr:cNvPr id="145522" name="Check Box 114" hidden="1">
              <a:extLst>
                <a:ext uri="{63B3BB69-23CF-44E3-9099-C40C66FF867C}">
                  <a14:compatExt spid="_x0000_s145522"/>
                </a:ext>
                <a:ext uri="{FF2B5EF4-FFF2-40B4-BE49-F238E27FC236}">
                  <a16:creationId xmlns:a16="http://schemas.microsoft.com/office/drawing/2014/main" id="{00000000-0008-0000-1300-000072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51</xdr:row>
          <xdr:rowOff>0</xdr:rowOff>
        </xdr:from>
        <xdr:to>
          <xdr:col>16</xdr:col>
          <xdr:colOff>38100</xdr:colOff>
          <xdr:row>52</xdr:row>
          <xdr:rowOff>19050</xdr:rowOff>
        </xdr:to>
        <xdr:sp macro="" textlink="">
          <xdr:nvSpPr>
            <xdr:cNvPr id="145523" name="Check Box 115" hidden="1">
              <a:extLst>
                <a:ext uri="{63B3BB69-23CF-44E3-9099-C40C66FF867C}">
                  <a14:compatExt spid="_x0000_s145523"/>
                </a:ext>
                <a:ext uri="{FF2B5EF4-FFF2-40B4-BE49-F238E27FC236}">
                  <a16:creationId xmlns:a16="http://schemas.microsoft.com/office/drawing/2014/main" id="{00000000-0008-0000-1300-000073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51</xdr:row>
          <xdr:rowOff>0</xdr:rowOff>
        </xdr:from>
        <xdr:to>
          <xdr:col>16</xdr:col>
          <xdr:colOff>38100</xdr:colOff>
          <xdr:row>52</xdr:row>
          <xdr:rowOff>19050</xdr:rowOff>
        </xdr:to>
        <xdr:sp macro="" textlink="">
          <xdr:nvSpPr>
            <xdr:cNvPr id="145524" name="Check Box 116" hidden="1">
              <a:extLst>
                <a:ext uri="{63B3BB69-23CF-44E3-9099-C40C66FF867C}">
                  <a14:compatExt spid="_x0000_s145524"/>
                </a:ext>
                <a:ext uri="{FF2B5EF4-FFF2-40B4-BE49-F238E27FC236}">
                  <a16:creationId xmlns:a16="http://schemas.microsoft.com/office/drawing/2014/main" id="{00000000-0008-0000-1300-000074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209550</xdr:colOff>
          <xdr:row>51</xdr:row>
          <xdr:rowOff>0</xdr:rowOff>
        </xdr:from>
        <xdr:to>
          <xdr:col>19</xdr:col>
          <xdr:colOff>38100</xdr:colOff>
          <xdr:row>52</xdr:row>
          <xdr:rowOff>19050</xdr:rowOff>
        </xdr:to>
        <xdr:sp macro="" textlink="">
          <xdr:nvSpPr>
            <xdr:cNvPr id="145525" name="Check Box 117" hidden="1">
              <a:extLst>
                <a:ext uri="{63B3BB69-23CF-44E3-9099-C40C66FF867C}">
                  <a14:compatExt spid="_x0000_s145525"/>
                </a:ext>
                <a:ext uri="{FF2B5EF4-FFF2-40B4-BE49-F238E27FC236}">
                  <a16:creationId xmlns:a16="http://schemas.microsoft.com/office/drawing/2014/main" id="{00000000-0008-0000-1300-000075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209550</xdr:colOff>
          <xdr:row>51</xdr:row>
          <xdr:rowOff>0</xdr:rowOff>
        </xdr:from>
        <xdr:to>
          <xdr:col>19</xdr:col>
          <xdr:colOff>38100</xdr:colOff>
          <xdr:row>52</xdr:row>
          <xdr:rowOff>19050</xdr:rowOff>
        </xdr:to>
        <xdr:sp macro="" textlink="">
          <xdr:nvSpPr>
            <xdr:cNvPr id="145526" name="Check Box 118" hidden="1">
              <a:extLst>
                <a:ext uri="{63B3BB69-23CF-44E3-9099-C40C66FF867C}">
                  <a14:compatExt spid="_x0000_s145526"/>
                </a:ext>
                <a:ext uri="{FF2B5EF4-FFF2-40B4-BE49-F238E27FC236}">
                  <a16:creationId xmlns:a16="http://schemas.microsoft.com/office/drawing/2014/main" id="{00000000-0008-0000-1300-000076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209550</xdr:colOff>
          <xdr:row>38</xdr:row>
          <xdr:rowOff>180975</xdr:rowOff>
        </xdr:from>
        <xdr:to>
          <xdr:col>19</xdr:col>
          <xdr:colOff>38100</xdr:colOff>
          <xdr:row>40</xdr:row>
          <xdr:rowOff>9525</xdr:rowOff>
        </xdr:to>
        <xdr:sp macro="" textlink="">
          <xdr:nvSpPr>
            <xdr:cNvPr id="145527" name="Check Box 119" hidden="1">
              <a:extLst>
                <a:ext uri="{63B3BB69-23CF-44E3-9099-C40C66FF867C}">
                  <a14:compatExt spid="_x0000_s145527"/>
                </a:ext>
                <a:ext uri="{FF2B5EF4-FFF2-40B4-BE49-F238E27FC236}">
                  <a16:creationId xmlns:a16="http://schemas.microsoft.com/office/drawing/2014/main" id="{00000000-0008-0000-1300-000077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209550</xdr:colOff>
          <xdr:row>38</xdr:row>
          <xdr:rowOff>180975</xdr:rowOff>
        </xdr:from>
        <xdr:to>
          <xdr:col>22</xdr:col>
          <xdr:colOff>38100</xdr:colOff>
          <xdr:row>40</xdr:row>
          <xdr:rowOff>9525</xdr:rowOff>
        </xdr:to>
        <xdr:sp macro="" textlink="">
          <xdr:nvSpPr>
            <xdr:cNvPr id="145528" name="Check Box 120" hidden="1">
              <a:extLst>
                <a:ext uri="{63B3BB69-23CF-44E3-9099-C40C66FF867C}">
                  <a14:compatExt spid="_x0000_s145528"/>
                </a:ext>
                <a:ext uri="{FF2B5EF4-FFF2-40B4-BE49-F238E27FC236}">
                  <a16:creationId xmlns:a16="http://schemas.microsoft.com/office/drawing/2014/main" id="{00000000-0008-0000-1300-000078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209550</xdr:colOff>
          <xdr:row>38</xdr:row>
          <xdr:rowOff>180975</xdr:rowOff>
        </xdr:from>
        <xdr:to>
          <xdr:col>24</xdr:col>
          <xdr:colOff>38100</xdr:colOff>
          <xdr:row>40</xdr:row>
          <xdr:rowOff>9525</xdr:rowOff>
        </xdr:to>
        <xdr:sp macro="" textlink="">
          <xdr:nvSpPr>
            <xdr:cNvPr id="145529" name="Check Box 121" hidden="1">
              <a:extLst>
                <a:ext uri="{63B3BB69-23CF-44E3-9099-C40C66FF867C}">
                  <a14:compatExt spid="_x0000_s145529"/>
                </a:ext>
                <a:ext uri="{FF2B5EF4-FFF2-40B4-BE49-F238E27FC236}">
                  <a16:creationId xmlns:a16="http://schemas.microsoft.com/office/drawing/2014/main" id="{00000000-0008-0000-1300-000079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209550</xdr:colOff>
          <xdr:row>54</xdr:row>
          <xdr:rowOff>180975</xdr:rowOff>
        </xdr:from>
        <xdr:to>
          <xdr:col>11</xdr:col>
          <xdr:colOff>38100</xdr:colOff>
          <xdr:row>56</xdr:row>
          <xdr:rowOff>9525</xdr:rowOff>
        </xdr:to>
        <xdr:sp macro="" textlink="">
          <xdr:nvSpPr>
            <xdr:cNvPr id="145530" name="Check Box 122" hidden="1">
              <a:extLst>
                <a:ext uri="{63B3BB69-23CF-44E3-9099-C40C66FF867C}">
                  <a14:compatExt spid="_x0000_s145530"/>
                </a:ext>
                <a:ext uri="{FF2B5EF4-FFF2-40B4-BE49-F238E27FC236}">
                  <a16:creationId xmlns:a16="http://schemas.microsoft.com/office/drawing/2014/main" id="{00000000-0008-0000-1300-00007A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209550</xdr:colOff>
          <xdr:row>53</xdr:row>
          <xdr:rowOff>180975</xdr:rowOff>
        </xdr:from>
        <xdr:to>
          <xdr:col>5</xdr:col>
          <xdr:colOff>38100</xdr:colOff>
          <xdr:row>55</xdr:row>
          <xdr:rowOff>9525</xdr:rowOff>
        </xdr:to>
        <xdr:sp macro="" textlink="">
          <xdr:nvSpPr>
            <xdr:cNvPr id="145531" name="Check Box 123" hidden="1">
              <a:extLst>
                <a:ext uri="{63B3BB69-23CF-44E3-9099-C40C66FF867C}">
                  <a14:compatExt spid="_x0000_s145531"/>
                </a:ext>
                <a:ext uri="{FF2B5EF4-FFF2-40B4-BE49-F238E27FC236}">
                  <a16:creationId xmlns:a16="http://schemas.microsoft.com/office/drawing/2014/main" id="{00000000-0008-0000-1300-00007B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209550</xdr:colOff>
          <xdr:row>54</xdr:row>
          <xdr:rowOff>180975</xdr:rowOff>
        </xdr:from>
        <xdr:to>
          <xdr:col>5</xdr:col>
          <xdr:colOff>38100</xdr:colOff>
          <xdr:row>56</xdr:row>
          <xdr:rowOff>9525</xdr:rowOff>
        </xdr:to>
        <xdr:sp macro="" textlink="">
          <xdr:nvSpPr>
            <xdr:cNvPr id="145532" name="Check Box 124" hidden="1">
              <a:extLst>
                <a:ext uri="{63B3BB69-23CF-44E3-9099-C40C66FF867C}">
                  <a14:compatExt spid="_x0000_s145532"/>
                </a:ext>
                <a:ext uri="{FF2B5EF4-FFF2-40B4-BE49-F238E27FC236}">
                  <a16:creationId xmlns:a16="http://schemas.microsoft.com/office/drawing/2014/main" id="{00000000-0008-0000-1300-00007C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209550</xdr:colOff>
          <xdr:row>55</xdr:row>
          <xdr:rowOff>180975</xdr:rowOff>
        </xdr:from>
        <xdr:to>
          <xdr:col>11</xdr:col>
          <xdr:colOff>38100</xdr:colOff>
          <xdr:row>57</xdr:row>
          <xdr:rowOff>9525</xdr:rowOff>
        </xdr:to>
        <xdr:sp macro="" textlink="">
          <xdr:nvSpPr>
            <xdr:cNvPr id="145533" name="Check Box 125" hidden="1">
              <a:extLst>
                <a:ext uri="{63B3BB69-23CF-44E3-9099-C40C66FF867C}">
                  <a14:compatExt spid="_x0000_s145533"/>
                </a:ext>
                <a:ext uri="{FF2B5EF4-FFF2-40B4-BE49-F238E27FC236}">
                  <a16:creationId xmlns:a16="http://schemas.microsoft.com/office/drawing/2014/main" id="{00000000-0008-0000-1300-00007D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54</xdr:row>
          <xdr:rowOff>180975</xdr:rowOff>
        </xdr:from>
        <xdr:to>
          <xdr:col>16</xdr:col>
          <xdr:colOff>38100</xdr:colOff>
          <xdr:row>56</xdr:row>
          <xdr:rowOff>9525</xdr:rowOff>
        </xdr:to>
        <xdr:sp macro="" textlink="">
          <xdr:nvSpPr>
            <xdr:cNvPr id="145534" name="Check Box 126" hidden="1">
              <a:extLst>
                <a:ext uri="{63B3BB69-23CF-44E3-9099-C40C66FF867C}">
                  <a14:compatExt spid="_x0000_s145534"/>
                </a:ext>
                <a:ext uri="{FF2B5EF4-FFF2-40B4-BE49-F238E27FC236}">
                  <a16:creationId xmlns:a16="http://schemas.microsoft.com/office/drawing/2014/main" id="{00000000-0008-0000-1300-00007E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209550</xdr:colOff>
          <xdr:row>53</xdr:row>
          <xdr:rowOff>180975</xdr:rowOff>
        </xdr:from>
        <xdr:to>
          <xdr:col>11</xdr:col>
          <xdr:colOff>38100</xdr:colOff>
          <xdr:row>55</xdr:row>
          <xdr:rowOff>9525</xdr:rowOff>
        </xdr:to>
        <xdr:sp macro="" textlink="">
          <xdr:nvSpPr>
            <xdr:cNvPr id="145535" name="Check Box 127" hidden="1">
              <a:extLst>
                <a:ext uri="{63B3BB69-23CF-44E3-9099-C40C66FF867C}">
                  <a14:compatExt spid="_x0000_s145535"/>
                </a:ext>
                <a:ext uri="{FF2B5EF4-FFF2-40B4-BE49-F238E27FC236}">
                  <a16:creationId xmlns:a16="http://schemas.microsoft.com/office/drawing/2014/main" id="{00000000-0008-0000-1300-00007F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209550</xdr:colOff>
          <xdr:row>55</xdr:row>
          <xdr:rowOff>180975</xdr:rowOff>
        </xdr:from>
        <xdr:to>
          <xdr:col>5</xdr:col>
          <xdr:colOff>38100</xdr:colOff>
          <xdr:row>57</xdr:row>
          <xdr:rowOff>9525</xdr:rowOff>
        </xdr:to>
        <xdr:sp macro="" textlink="">
          <xdr:nvSpPr>
            <xdr:cNvPr id="145536" name="Check Box 128" hidden="1">
              <a:extLst>
                <a:ext uri="{63B3BB69-23CF-44E3-9099-C40C66FF867C}">
                  <a14:compatExt spid="_x0000_s145536"/>
                </a:ext>
                <a:ext uri="{FF2B5EF4-FFF2-40B4-BE49-F238E27FC236}">
                  <a16:creationId xmlns:a16="http://schemas.microsoft.com/office/drawing/2014/main" id="{00000000-0008-0000-1300-000080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55</xdr:row>
          <xdr:rowOff>180975</xdr:rowOff>
        </xdr:from>
        <xdr:to>
          <xdr:col>16</xdr:col>
          <xdr:colOff>38100</xdr:colOff>
          <xdr:row>57</xdr:row>
          <xdr:rowOff>9525</xdr:rowOff>
        </xdr:to>
        <xdr:sp macro="" textlink="">
          <xdr:nvSpPr>
            <xdr:cNvPr id="145537" name="Check Box 129" hidden="1">
              <a:extLst>
                <a:ext uri="{63B3BB69-23CF-44E3-9099-C40C66FF867C}">
                  <a14:compatExt spid="_x0000_s145537"/>
                </a:ext>
                <a:ext uri="{FF2B5EF4-FFF2-40B4-BE49-F238E27FC236}">
                  <a16:creationId xmlns:a16="http://schemas.microsoft.com/office/drawing/2014/main" id="{00000000-0008-0000-1300-000081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209550</xdr:colOff>
          <xdr:row>54</xdr:row>
          <xdr:rowOff>180975</xdr:rowOff>
        </xdr:from>
        <xdr:to>
          <xdr:col>21</xdr:col>
          <xdr:colOff>38100</xdr:colOff>
          <xdr:row>56</xdr:row>
          <xdr:rowOff>9525</xdr:rowOff>
        </xdr:to>
        <xdr:sp macro="" textlink="">
          <xdr:nvSpPr>
            <xdr:cNvPr id="145538" name="Check Box 130" hidden="1">
              <a:extLst>
                <a:ext uri="{63B3BB69-23CF-44E3-9099-C40C66FF867C}">
                  <a14:compatExt spid="_x0000_s145538"/>
                </a:ext>
                <a:ext uri="{FF2B5EF4-FFF2-40B4-BE49-F238E27FC236}">
                  <a16:creationId xmlns:a16="http://schemas.microsoft.com/office/drawing/2014/main" id="{00000000-0008-0000-1300-000082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209550</xdr:colOff>
          <xdr:row>55</xdr:row>
          <xdr:rowOff>180975</xdr:rowOff>
        </xdr:from>
        <xdr:to>
          <xdr:col>21</xdr:col>
          <xdr:colOff>38100</xdr:colOff>
          <xdr:row>57</xdr:row>
          <xdr:rowOff>9525</xdr:rowOff>
        </xdr:to>
        <xdr:sp macro="" textlink="">
          <xdr:nvSpPr>
            <xdr:cNvPr id="145539" name="Check Box 131" hidden="1">
              <a:extLst>
                <a:ext uri="{63B3BB69-23CF-44E3-9099-C40C66FF867C}">
                  <a14:compatExt spid="_x0000_s145539"/>
                </a:ext>
                <a:ext uri="{FF2B5EF4-FFF2-40B4-BE49-F238E27FC236}">
                  <a16:creationId xmlns:a16="http://schemas.microsoft.com/office/drawing/2014/main" id="{00000000-0008-0000-1300-000083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209550</xdr:colOff>
          <xdr:row>55</xdr:row>
          <xdr:rowOff>180975</xdr:rowOff>
        </xdr:from>
        <xdr:to>
          <xdr:col>26</xdr:col>
          <xdr:colOff>38100</xdr:colOff>
          <xdr:row>57</xdr:row>
          <xdr:rowOff>9525</xdr:rowOff>
        </xdr:to>
        <xdr:sp macro="" textlink="">
          <xdr:nvSpPr>
            <xdr:cNvPr id="145540" name="Check Box 132" hidden="1">
              <a:extLst>
                <a:ext uri="{63B3BB69-23CF-44E3-9099-C40C66FF867C}">
                  <a14:compatExt spid="_x0000_s145540"/>
                </a:ext>
                <a:ext uri="{FF2B5EF4-FFF2-40B4-BE49-F238E27FC236}">
                  <a16:creationId xmlns:a16="http://schemas.microsoft.com/office/drawing/2014/main" id="{00000000-0008-0000-1300-000084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209550</xdr:colOff>
          <xdr:row>54</xdr:row>
          <xdr:rowOff>180975</xdr:rowOff>
        </xdr:from>
        <xdr:to>
          <xdr:col>26</xdr:col>
          <xdr:colOff>38100</xdr:colOff>
          <xdr:row>56</xdr:row>
          <xdr:rowOff>9525</xdr:rowOff>
        </xdr:to>
        <xdr:sp macro="" textlink="">
          <xdr:nvSpPr>
            <xdr:cNvPr id="145541" name="Check Box 133" hidden="1">
              <a:extLst>
                <a:ext uri="{63B3BB69-23CF-44E3-9099-C40C66FF867C}">
                  <a14:compatExt spid="_x0000_s145541"/>
                </a:ext>
                <a:ext uri="{FF2B5EF4-FFF2-40B4-BE49-F238E27FC236}">
                  <a16:creationId xmlns:a16="http://schemas.microsoft.com/office/drawing/2014/main" id="{00000000-0008-0000-1300-000085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180975</xdr:rowOff>
        </xdr:from>
        <xdr:to>
          <xdr:col>9</xdr:col>
          <xdr:colOff>66675</xdr:colOff>
          <xdr:row>48</xdr:row>
          <xdr:rowOff>9525</xdr:rowOff>
        </xdr:to>
        <xdr:sp macro="" textlink="">
          <xdr:nvSpPr>
            <xdr:cNvPr id="145542" name="Check Box 134" hidden="1">
              <a:extLst>
                <a:ext uri="{63B3BB69-23CF-44E3-9099-C40C66FF867C}">
                  <a14:compatExt spid="_x0000_s145542"/>
                </a:ext>
                <a:ext uri="{FF2B5EF4-FFF2-40B4-BE49-F238E27FC236}">
                  <a16:creationId xmlns:a16="http://schemas.microsoft.com/office/drawing/2014/main" id="{00000000-0008-0000-1300-000086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46</xdr:row>
          <xdr:rowOff>180975</xdr:rowOff>
        </xdr:from>
        <xdr:to>
          <xdr:col>31</xdr:col>
          <xdr:colOff>66675</xdr:colOff>
          <xdr:row>48</xdr:row>
          <xdr:rowOff>9525</xdr:rowOff>
        </xdr:to>
        <xdr:sp macro="" textlink="">
          <xdr:nvSpPr>
            <xdr:cNvPr id="145543" name="Check Box 135" hidden="1">
              <a:extLst>
                <a:ext uri="{63B3BB69-23CF-44E3-9099-C40C66FF867C}">
                  <a14:compatExt spid="_x0000_s145543"/>
                </a:ext>
                <a:ext uri="{FF2B5EF4-FFF2-40B4-BE49-F238E27FC236}">
                  <a16:creationId xmlns:a16="http://schemas.microsoft.com/office/drawing/2014/main" id="{00000000-0008-0000-1300-000087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xdr:row>
          <xdr:rowOff>180975</xdr:rowOff>
        </xdr:from>
        <xdr:to>
          <xdr:col>9</xdr:col>
          <xdr:colOff>66675</xdr:colOff>
          <xdr:row>13</xdr:row>
          <xdr:rowOff>9525</xdr:rowOff>
        </xdr:to>
        <xdr:sp macro="" textlink="">
          <xdr:nvSpPr>
            <xdr:cNvPr id="145544" name="Check Box 136" hidden="1">
              <a:extLst>
                <a:ext uri="{63B3BB69-23CF-44E3-9099-C40C66FF867C}">
                  <a14:compatExt spid="_x0000_s145544"/>
                </a:ext>
                <a:ext uri="{FF2B5EF4-FFF2-40B4-BE49-F238E27FC236}">
                  <a16:creationId xmlns:a16="http://schemas.microsoft.com/office/drawing/2014/main" id="{00000000-0008-0000-1300-000088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180975</xdr:rowOff>
        </xdr:from>
        <xdr:to>
          <xdr:col>9</xdr:col>
          <xdr:colOff>66675</xdr:colOff>
          <xdr:row>14</xdr:row>
          <xdr:rowOff>9525</xdr:rowOff>
        </xdr:to>
        <xdr:sp macro="" textlink="">
          <xdr:nvSpPr>
            <xdr:cNvPr id="145545" name="Check Box 137" hidden="1">
              <a:extLst>
                <a:ext uri="{63B3BB69-23CF-44E3-9099-C40C66FF867C}">
                  <a14:compatExt spid="_x0000_s145545"/>
                </a:ext>
                <a:ext uri="{FF2B5EF4-FFF2-40B4-BE49-F238E27FC236}">
                  <a16:creationId xmlns:a16="http://schemas.microsoft.com/office/drawing/2014/main" id="{00000000-0008-0000-1300-000089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13</xdr:row>
          <xdr:rowOff>180975</xdr:rowOff>
        </xdr:from>
        <xdr:to>
          <xdr:col>9</xdr:col>
          <xdr:colOff>66675</xdr:colOff>
          <xdr:row>15</xdr:row>
          <xdr:rowOff>9525</xdr:rowOff>
        </xdr:to>
        <xdr:sp macro="" textlink="">
          <xdr:nvSpPr>
            <xdr:cNvPr id="145546" name="Check Box 138" hidden="1">
              <a:extLst>
                <a:ext uri="{63B3BB69-23CF-44E3-9099-C40C66FF867C}">
                  <a14:compatExt spid="_x0000_s145546"/>
                </a:ext>
                <a:ext uri="{FF2B5EF4-FFF2-40B4-BE49-F238E27FC236}">
                  <a16:creationId xmlns:a16="http://schemas.microsoft.com/office/drawing/2014/main" id="{00000000-0008-0000-1300-00008A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180975</xdr:rowOff>
        </xdr:from>
        <xdr:to>
          <xdr:col>9</xdr:col>
          <xdr:colOff>66675</xdr:colOff>
          <xdr:row>16</xdr:row>
          <xdr:rowOff>9525</xdr:rowOff>
        </xdr:to>
        <xdr:sp macro="" textlink="">
          <xdr:nvSpPr>
            <xdr:cNvPr id="145547" name="Check Box 139" hidden="1">
              <a:extLst>
                <a:ext uri="{63B3BB69-23CF-44E3-9099-C40C66FF867C}">
                  <a14:compatExt spid="_x0000_s145547"/>
                </a:ext>
                <a:ext uri="{FF2B5EF4-FFF2-40B4-BE49-F238E27FC236}">
                  <a16:creationId xmlns:a16="http://schemas.microsoft.com/office/drawing/2014/main" id="{00000000-0008-0000-1300-00008B3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24</xdr:col>
      <xdr:colOff>0</xdr:colOff>
      <xdr:row>19</xdr:row>
      <xdr:rowOff>0</xdr:rowOff>
    </xdr:from>
    <xdr:to>
      <xdr:col>35</xdr:col>
      <xdr:colOff>0</xdr:colOff>
      <xdr:row>21</xdr:row>
      <xdr:rowOff>37951</xdr:rowOff>
    </xdr:to>
    <xdr:sp macro="" textlink="">
      <xdr:nvSpPr>
        <xdr:cNvPr id="22" name="テキスト ボックス 5">
          <a:extLst>
            <a:ext uri="{FF2B5EF4-FFF2-40B4-BE49-F238E27FC236}">
              <a16:creationId xmlns:a16="http://schemas.microsoft.com/office/drawing/2014/main" id="{00000000-0008-0000-1300-000006000000}"/>
            </a:ext>
          </a:extLst>
        </xdr:cNvPr>
        <xdr:cNvSpPr txBox="1"/>
      </xdr:nvSpPr>
      <xdr:spPr>
        <a:xfrm>
          <a:off x="6629400" y="3619500"/>
          <a:ext cx="3038475" cy="41910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該当に✓し、必要事項を入力してください。</a:t>
          </a:r>
        </a:p>
      </xdr:txBody>
    </xdr:sp>
    <xdr:clientData fPrintsWithSheet="0"/>
  </xdr:twoCellAnchor>
  <xdr:twoCellAnchor>
    <xdr:from>
      <xdr:col>24</xdr:col>
      <xdr:colOff>0</xdr:colOff>
      <xdr:row>31</xdr:row>
      <xdr:rowOff>0</xdr:rowOff>
    </xdr:from>
    <xdr:to>
      <xdr:col>35</xdr:col>
      <xdr:colOff>0</xdr:colOff>
      <xdr:row>33</xdr:row>
      <xdr:rowOff>37951</xdr:rowOff>
    </xdr:to>
    <xdr:sp macro="" textlink="">
      <xdr:nvSpPr>
        <xdr:cNvPr id="23" name="テキスト ボックス 6">
          <a:extLst>
            <a:ext uri="{FF2B5EF4-FFF2-40B4-BE49-F238E27FC236}">
              <a16:creationId xmlns:a16="http://schemas.microsoft.com/office/drawing/2014/main" id="{00000000-0008-0000-1300-000007000000}"/>
            </a:ext>
          </a:extLst>
        </xdr:cNvPr>
        <xdr:cNvSpPr txBox="1"/>
      </xdr:nvSpPr>
      <xdr:spPr>
        <a:xfrm>
          <a:off x="6629400" y="5905500"/>
          <a:ext cx="3038475" cy="41910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委任された日を記入してください。</a:t>
          </a:r>
        </a:p>
      </xdr:txBody>
    </xdr:sp>
    <xdr:clientData fPrintsWithSheet="0"/>
  </xdr:twoCellAnchor>
  <xdr:twoCellAnchor>
    <xdr:from>
      <xdr:col>17</xdr:col>
      <xdr:colOff>0</xdr:colOff>
      <xdr:row>0</xdr:row>
      <xdr:rowOff>0</xdr:rowOff>
    </xdr:from>
    <xdr:to>
      <xdr:col>21</xdr:col>
      <xdr:colOff>9441</xdr:colOff>
      <xdr:row>1</xdr:row>
      <xdr:rowOff>85576</xdr:rowOff>
    </xdr:to>
    <xdr:sp macro="" textlink="">
      <xdr:nvSpPr>
        <xdr:cNvPr id="24" name="テキスト ボックス 7">
          <a:extLst>
            <a:ext uri="{FF2B5EF4-FFF2-40B4-BE49-F238E27FC236}">
              <a16:creationId xmlns:a16="http://schemas.microsoft.com/office/drawing/2014/main" id="{00000000-0008-0000-1300-000008000000}"/>
            </a:ext>
          </a:extLst>
        </xdr:cNvPr>
        <xdr:cNvSpPr txBox="1"/>
      </xdr:nvSpPr>
      <xdr:spPr>
        <a:xfrm>
          <a:off x="4695825" y="0"/>
          <a:ext cx="1114425" cy="2762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印刷は白黒で</a:t>
          </a:r>
        </a:p>
      </xdr:txBody>
    </xdr:sp>
    <xdr:clientData fPrintsWithSheet="0"/>
  </xdr:twoCellAnchor>
  <xdr:twoCellAnchor>
    <xdr:from>
      <xdr:col>24</xdr:col>
      <xdr:colOff>0</xdr:colOff>
      <xdr:row>0</xdr:row>
      <xdr:rowOff>0</xdr:rowOff>
    </xdr:from>
    <xdr:to>
      <xdr:col>29</xdr:col>
      <xdr:colOff>185589</xdr:colOff>
      <xdr:row>4</xdr:row>
      <xdr:rowOff>19348</xdr:rowOff>
    </xdr:to>
    <xdr:grpSp>
      <xdr:nvGrpSpPr>
        <xdr:cNvPr id="9" name="グループ化 8">
          <a:hlinkClick xmlns:r="http://schemas.openxmlformats.org/officeDocument/2006/relationships" r:id="rId1"/>
          <a:extLst>
            <a:ext uri="{FF2B5EF4-FFF2-40B4-BE49-F238E27FC236}">
              <a16:creationId xmlns:a16="http://schemas.microsoft.com/office/drawing/2014/main" id="{00000000-0008-0000-1300-000009000000}"/>
            </a:ext>
          </a:extLst>
        </xdr:cNvPr>
        <xdr:cNvGrpSpPr/>
      </xdr:nvGrpSpPr>
      <xdr:grpSpPr>
        <a:xfrm>
          <a:off x="6629400" y="0"/>
          <a:ext cx="1566714" cy="781348"/>
          <a:chOff x="7896221" y="0"/>
          <a:chExt cx="1566617" cy="781050"/>
        </a:xfrm>
      </xdr:grpSpPr>
      <xdr:sp macro="" textlink="">
        <xdr:nvSpPr>
          <xdr:cNvPr id="10" name="円/楕円 112">
            <a:extLst>
              <a:ext uri="{FF2B5EF4-FFF2-40B4-BE49-F238E27FC236}">
                <a16:creationId xmlns:a16="http://schemas.microsoft.com/office/drawing/2014/main" id="{00000000-0008-0000-1300-00000A000000}"/>
              </a:ext>
            </a:extLst>
          </xdr:cNvPr>
          <xdr:cNvSpPr/>
        </xdr:nvSpPr>
        <xdr:spPr>
          <a:xfrm>
            <a:off x="8286749" y="0"/>
            <a:ext cx="763649" cy="738187"/>
          </a:xfrm>
          <a:prstGeom prst="ellipse">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en-US" altLang="ja-JP" sz="8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11" name="テキスト ボックス 10">
            <a:extLst>
              <a:ext uri="{FF2B5EF4-FFF2-40B4-BE49-F238E27FC236}">
                <a16:creationId xmlns:a16="http://schemas.microsoft.com/office/drawing/2014/main" id="{00000000-0008-0000-1300-00000B000000}"/>
              </a:ext>
            </a:extLst>
          </xdr:cNvPr>
          <xdr:cNvSpPr txBox="1"/>
        </xdr:nvSpPr>
        <xdr:spPr>
          <a:xfrm>
            <a:off x="7896221" y="46792"/>
            <a:ext cx="1566617" cy="7342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600">
                <a:latin typeface="+mn-ea"/>
                <a:ea typeface="+mn-ea"/>
              </a:rPr>
              <a:t>目次</a:t>
            </a:r>
            <a:endParaRPr kumimoji="1" lang="en-US" altLang="ja-JP" sz="1600">
              <a:latin typeface="+mn-ea"/>
              <a:ea typeface="+mn-ea"/>
            </a:endParaRPr>
          </a:p>
          <a:p>
            <a:pPr algn="ctr"/>
            <a:r>
              <a:rPr kumimoji="1" lang="ja-JP" altLang="en-US" sz="1600">
                <a:latin typeface="+mn-ea"/>
                <a:ea typeface="+mn-ea"/>
              </a:rPr>
              <a:t>入力ｼｰﾄ</a:t>
            </a:r>
            <a:endParaRPr kumimoji="1" lang="en-US" altLang="ja-JP" sz="1600">
              <a:latin typeface="+mn-ea"/>
              <a:ea typeface="+mn-ea"/>
            </a:endParaRPr>
          </a:p>
        </xdr:txBody>
      </xdr:sp>
    </xdr:grpSp>
    <xdr:clientData/>
  </xdr:twoCellAnchor>
  <mc:AlternateContent xmlns:mc="http://schemas.openxmlformats.org/markup-compatibility/2006">
    <mc:Choice xmlns:a14="http://schemas.microsoft.com/office/drawing/2010/main" Requires="a14">
      <xdr:twoCellAnchor editAs="oneCell">
        <xdr:from>
          <xdr:col>2</xdr:col>
          <xdr:colOff>28575</xdr:colOff>
          <xdr:row>18</xdr:row>
          <xdr:rowOff>180975</xdr:rowOff>
        </xdr:from>
        <xdr:to>
          <xdr:col>3</xdr:col>
          <xdr:colOff>57150</xdr:colOff>
          <xdr:row>20</xdr:row>
          <xdr:rowOff>9525</xdr:rowOff>
        </xdr:to>
        <xdr:sp macro="" textlink="">
          <xdr:nvSpPr>
            <xdr:cNvPr id="40961" name="Check Box 1" hidden="1">
              <a:extLst>
                <a:ext uri="{63B3BB69-23CF-44E3-9099-C40C66FF867C}">
                  <a14:compatExt spid="_x0000_s40961"/>
                </a:ext>
                <a:ext uri="{FF2B5EF4-FFF2-40B4-BE49-F238E27FC236}">
                  <a16:creationId xmlns:a16="http://schemas.microsoft.com/office/drawing/2014/main" id="{00000000-0008-0000-1400-000001A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18</xdr:row>
          <xdr:rowOff>180975</xdr:rowOff>
        </xdr:from>
        <xdr:to>
          <xdr:col>7</xdr:col>
          <xdr:colOff>57150</xdr:colOff>
          <xdr:row>20</xdr:row>
          <xdr:rowOff>9525</xdr:rowOff>
        </xdr:to>
        <xdr:sp macro="" textlink="">
          <xdr:nvSpPr>
            <xdr:cNvPr id="40962" name="Check Box 2" hidden="1">
              <a:extLst>
                <a:ext uri="{63B3BB69-23CF-44E3-9099-C40C66FF867C}">
                  <a14:compatExt spid="_x0000_s40962"/>
                </a:ext>
                <a:ext uri="{FF2B5EF4-FFF2-40B4-BE49-F238E27FC236}">
                  <a16:creationId xmlns:a16="http://schemas.microsoft.com/office/drawing/2014/main" id="{00000000-0008-0000-1400-000002A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18</xdr:row>
          <xdr:rowOff>180975</xdr:rowOff>
        </xdr:from>
        <xdr:to>
          <xdr:col>11</xdr:col>
          <xdr:colOff>57150</xdr:colOff>
          <xdr:row>20</xdr:row>
          <xdr:rowOff>9525</xdr:rowOff>
        </xdr:to>
        <xdr:sp macro="" textlink="">
          <xdr:nvSpPr>
            <xdr:cNvPr id="40963" name="Check Box 3" hidden="1">
              <a:extLst>
                <a:ext uri="{63B3BB69-23CF-44E3-9099-C40C66FF867C}">
                  <a14:compatExt spid="_x0000_s40963"/>
                </a:ext>
                <a:ext uri="{FF2B5EF4-FFF2-40B4-BE49-F238E27FC236}">
                  <a16:creationId xmlns:a16="http://schemas.microsoft.com/office/drawing/2014/main" id="{00000000-0008-0000-1400-000003A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19</xdr:row>
          <xdr:rowOff>180975</xdr:rowOff>
        </xdr:from>
        <xdr:to>
          <xdr:col>3</xdr:col>
          <xdr:colOff>57150</xdr:colOff>
          <xdr:row>21</xdr:row>
          <xdr:rowOff>9525</xdr:rowOff>
        </xdr:to>
        <xdr:sp macro="" textlink="">
          <xdr:nvSpPr>
            <xdr:cNvPr id="40964" name="Check Box 4" hidden="1">
              <a:extLst>
                <a:ext uri="{63B3BB69-23CF-44E3-9099-C40C66FF867C}">
                  <a14:compatExt spid="_x0000_s40964"/>
                </a:ext>
                <a:ext uri="{FF2B5EF4-FFF2-40B4-BE49-F238E27FC236}">
                  <a16:creationId xmlns:a16="http://schemas.microsoft.com/office/drawing/2014/main" id="{00000000-0008-0000-1400-000004A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17</xdr:col>
      <xdr:colOff>0</xdr:colOff>
      <xdr:row>0</xdr:row>
      <xdr:rowOff>0</xdr:rowOff>
    </xdr:from>
    <xdr:to>
      <xdr:col>21</xdr:col>
      <xdr:colOff>9441</xdr:colOff>
      <xdr:row>1</xdr:row>
      <xdr:rowOff>85576</xdr:rowOff>
    </xdr:to>
    <xdr:sp macro="" textlink="">
      <xdr:nvSpPr>
        <xdr:cNvPr id="25" name="テキスト ボックス 1">
          <a:extLst>
            <a:ext uri="{FF2B5EF4-FFF2-40B4-BE49-F238E27FC236}">
              <a16:creationId xmlns:a16="http://schemas.microsoft.com/office/drawing/2014/main" id="{00000000-0008-0000-1400-000002000000}"/>
            </a:ext>
          </a:extLst>
        </xdr:cNvPr>
        <xdr:cNvSpPr txBox="1"/>
      </xdr:nvSpPr>
      <xdr:spPr>
        <a:xfrm>
          <a:off x="4695825" y="0"/>
          <a:ext cx="1114341" cy="276076"/>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印刷は白黒で</a:t>
          </a:r>
        </a:p>
      </xdr:txBody>
    </xdr:sp>
    <xdr:clientData fPrintsWithSheet="0"/>
  </xdr:twoCellAnchor>
  <xdr:twoCellAnchor>
    <xdr:from>
      <xdr:col>24</xdr:col>
      <xdr:colOff>0</xdr:colOff>
      <xdr:row>7</xdr:row>
      <xdr:rowOff>0</xdr:rowOff>
    </xdr:from>
    <xdr:to>
      <xdr:col>30</xdr:col>
      <xdr:colOff>83893</xdr:colOff>
      <xdr:row>8</xdr:row>
      <xdr:rowOff>85576</xdr:rowOff>
    </xdr:to>
    <xdr:sp macro="" textlink="">
      <xdr:nvSpPr>
        <xdr:cNvPr id="26" name="テキスト ボックス 6">
          <a:extLst>
            <a:ext uri="{FF2B5EF4-FFF2-40B4-BE49-F238E27FC236}">
              <a16:creationId xmlns:a16="http://schemas.microsoft.com/office/drawing/2014/main" id="{00000000-0008-0000-1400-000003000000}"/>
            </a:ext>
          </a:extLst>
        </xdr:cNvPr>
        <xdr:cNvSpPr txBox="1"/>
      </xdr:nvSpPr>
      <xdr:spPr>
        <a:xfrm>
          <a:off x="6629400" y="1333500"/>
          <a:ext cx="2369893" cy="276076"/>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日付は、確認申請の本受日と同じ</a:t>
          </a:r>
        </a:p>
      </xdr:txBody>
    </xdr:sp>
    <xdr:clientData fPrintsWithSheet="0"/>
  </xdr:twoCellAnchor>
  <xdr:twoCellAnchor>
    <xdr:from>
      <xdr:col>24</xdr:col>
      <xdr:colOff>0</xdr:colOff>
      <xdr:row>39</xdr:row>
      <xdr:rowOff>0</xdr:rowOff>
    </xdr:from>
    <xdr:to>
      <xdr:col>30</xdr:col>
      <xdr:colOff>159962</xdr:colOff>
      <xdr:row>48</xdr:row>
      <xdr:rowOff>122039</xdr:rowOff>
    </xdr:to>
    <xdr:sp macro="" textlink="">
      <xdr:nvSpPr>
        <xdr:cNvPr id="27" name="テキスト ボックス 7">
          <a:extLst>
            <a:ext uri="{FF2B5EF4-FFF2-40B4-BE49-F238E27FC236}">
              <a16:creationId xmlns:a16="http://schemas.microsoft.com/office/drawing/2014/main" id="{00000000-0008-0000-1400-000004000000}"/>
            </a:ext>
          </a:extLst>
        </xdr:cNvPr>
        <xdr:cNvSpPr txBox="1"/>
      </xdr:nvSpPr>
      <xdr:spPr>
        <a:xfrm>
          <a:off x="6629400" y="7429500"/>
          <a:ext cx="2445962" cy="1836539"/>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既存の建築物を除却し、引き続き、当該敷地内において建築物を建築しようとする場合に入力してください。</a:t>
          </a:r>
        </a:p>
        <a:p>
          <a:r>
            <a:rPr lang="ja-JP" altLang="en-US" sz="1100" b="1" i="0">
              <a:solidFill>
                <a:srgbClr val="FFFFFF"/>
              </a:solidFill>
              <a:latin typeface="ＭＳ Ｐゴシック"/>
              <a:ea typeface="ＭＳ Ｐゴシック"/>
              <a:cs typeface="ＭＳ Ｐゴシック"/>
            </a:rPr>
            <a:t>直営の場合は、氏名欄に”直営”と入力してください。</a:t>
          </a:r>
        </a:p>
        <a:p>
          <a:r>
            <a:rPr lang="ja-JP" altLang="en-US" sz="1100" b="1" i="0">
              <a:solidFill>
                <a:srgbClr val="FFFFFF"/>
              </a:solidFill>
              <a:latin typeface="ＭＳ Ｐゴシック"/>
              <a:ea typeface="ＭＳ Ｐゴシック"/>
              <a:cs typeface="ＭＳ Ｐゴシック"/>
            </a:rPr>
            <a:t>また、</a:t>
          </a:r>
          <a:r>
            <a:rPr lang="en-US" altLang="ja-JP" sz="1100" b="1" i="0">
              <a:solidFill>
                <a:srgbClr val="FFFFFF"/>
              </a:solidFill>
              <a:latin typeface="ＭＳ Ｐゴシック"/>
              <a:ea typeface="ＭＳ Ｐゴシック"/>
              <a:cs typeface="ＭＳ Ｐゴシック"/>
            </a:rPr>
            <a:t>【</a:t>
          </a:r>
          <a:r>
            <a:rPr lang="ja-JP" altLang="en-US" sz="1100" b="1" i="0">
              <a:solidFill>
                <a:srgbClr val="FFFFFF"/>
              </a:solidFill>
              <a:latin typeface="ＭＳ Ｐゴシック"/>
              <a:ea typeface="ＭＳ Ｐゴシック"/>
              <a:cs typeface="ＭＳ Ｐゴシック"/>
            </a:rPr>
            <a:t>第四面</a:t>
          </a:r>
          <a:r>
            <a:rPr lang="en-US" altLang="ja-JP" sz="1100" b="1" i="0">
              <a:solidFill>
                <a:srgbClr val="FFFFFF"/>
              </a:solidFill>
              <a:latin typeface="ＭＳ Ｐゴシック"/>
              <a:ea typeface="ＭＳ Ｐゴシック"/>
              <a:cs typeface="ＭＳ Ｐゴシック"/>
            </a:rPr>
            <a:t>】</a:t>
          </a:r>
          <a:r>
            <a:rPr lang="ja-JP" altLang="en-US" sz="1100" b="1" i="0">
              <a:solidFill>
                <a:srgbClr val="FFFFFF"/>
              </a:solidFill>
              <a:latin typeface="ＭＳ Ｐゴシック"/>
              <a:ea typeface="ＭＳ Ｐゴシック"/>
              <a:cs typeface="ＭＳ Ｐゴシック"/>
            </a:rPr>
            <a:t>の入力もお願いします。</a:t>
          </a:r>
        </a:p>
      </xdr:txBody>
    </xdr:sp>
    <xdr:clientData fPrintsWithSheet="0"/>
  </xdr:twoCellAnchor>
  <xdr:twoCellAnchor>
    <xdr:from>
      <xdr:col>24</xdr:col>
      <xdr:colOff>0</xdr:colOff>
      <xdr:row>63</xdr:row>
      <xdr:rowOff>0</xdr:rowOff>
    </xdr:from>
    <xdr:to>
      <xdr:col>30</xdr:col>
      <xdr:colOff>159962</xdr:colOff>
      <xdr:row>72</xdr:row>
      <xdr:rowOff>122039</xdr:rowOff>
    </xdr:to>
    <xdr:sp macro="" textlink="">
      <xdr:nvSpPr>
        <xdr:cNvPr id="28" name="テキスト ボックス 8">
          <a:extLst>
            <a:ext uri="{FF2B5EF4-FFF2-40B4-BE49-F238E27FC236}">
              <a16:creationId xmlns:a16="http://schemas.microsoft.com/office/drawing/2014/main" id="{00000000-0008-0000-1400-000005000000}"/>
            </a:ext>
          </a:extLst>
        </xdr:cNvPr>
        <xdr:cNvSpPr txBox="1"/>
      </xdr:nvSpPr>
      <xdr:spPr>
        <a:xfrm>
          <a:off x="6629400" y="12001500"/>
          <a:ext cx="2445962" cy="1836539"/>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nSpc>
              <a:spcPts val="1300"/>
            </a:lnSpc>
          </a:pPr>
          <a:r>
            <a:rPr lang="ja-JP" altLang="en-US" sz="1100" b="1" i="0">
              <a:solidFill>
                <a:srgbClr val="00B0F0"/>
              </a:solidFill>
              <a:latin typeface="ＭＳ Ｐゴシック"/>
            </a:rPr>
            <a:t>■</a:t>
          </a:r>
          <a:r>
            <a:rPr lang="ja-JP" altLang="en-US" sz="1100" b="1" i="0">
              <a:solidFill>
                <a:srgbClr val="FFFFFF"/>
              </a:solidFill>
              <a:latin typeface="ＭＳ Ｐゴシック"/>
              <a:ea typeface="ＭＳ Ｐゴシック"/>
              <a:cs typeface="ＭＳ Ｐゴシック"/>
            </a:rPr>
            <a:t>セルは、プルダウンから選択し、該当する項目に”☑</a:t>
          </a:r>
          <a:r>
            <a:rPr lang="en-US" altLang="ja-JP" sz="1100" b="1" i="0">
              <a:solidFill>
                <a:srgbClr val="FFFFFF"/>
              </a:solidFill>
              <a:latin typeface="ＭＳ Ｐゴシック"/>
              <a:ea typeface="ＭＳ Ｐゴシック"/>
              <a:cs typeface="ＭＳ Ｐゴシック"/>
            </a:rPr>
            <a:t>”</a:t>
          </a:r>
          <a:r>
            <a:rPr lang="ja-JP" altLang="en-US" sz="1100" b="1" i="0">
              <a:solidFill>
                <a:srgbClr val="FFFFFF"/>
              </a:solidFill>
              <a:latin typeface="ＭＳ Ｐゴシック"/>
              <a:ea typeface="ＭＳ Ｐゴシック"/>
              <a:cs typeface="ＭＳ Ｐゴシック"/>
            </a:rPr>
            <a:t>を表示させてください。（「レ」マーク）</a:t>
          </a:r>
        </a:p>
        <a:p>
          <a:pPr>
            <a:lnSpc>
              <a:spcPts val="1300"/>
            </a:lnSpc>
          </a:pPr>
          <a:endParaRPr lang="ja-JP" altLang="en-US" sz="1100" b="1" i="0">
            <a:solidFill>
              <a:srgbClr val="FFFFFF"/>
            </a:solidFill>
            <a:latin typeface="ＭＳ Ｐゴシック"/>
            <a:ea typeface="ＭＳ Ｐゴシック"/>
            <a:cs typeface="ＭＳ Ｐゴシック"/>
          </a:endParaRPr>
        </a:p>
        <a:p>
          <a:pPr>
            <a:lnSpc>
              <a:spcPts val="1300"/>
            </a:lnSpc>
          </a:pPr>
          <a:r>
            <a:rPr lang="ja-JP" altLang="en-US" sz="1100" b="1" i="0">
              <a:solidFill>
                <a:srgbClr val="FF0000"/>
              </a:solidFill>
              <a:latin typeface="ＭＳ Ｐゴシック"/>
            </a:rPr>
            <a:t>◀　</a:t>
          </a:r>
          <a:r>
            <a:rPr lang="ja-JP" altLang="en-US" sz="1100" b="1" i="0">
              <a:solidFill>
                <a:srgbClr val="FFFFFF"/>
              </a:solidFill>
              <a:latin typeface="ＭＳ Ｐゴシック"/>
              <a:ea typeface="ＭＳ Ｐゴシック"/>
              <a:cs typeface="ＭＳ Ｐゴシック"/>
            </a:rPr>
            <a:t>があるセルをクリックすると、入力の留意事項を確認することができます。ご参考としてください。</a:t>
          </a:r>
        </a:p>
        <a:p>
          <a:pPr>
            <a:lnSpc>
              <a:spcPts val="1300"/>
            </a:lnSpc>
          </a:pPr>
          <a:endParaRPr lang="ja-JP" altLang="en-US" sz="1100" b="1" i="0">
            <a:solidFill>
              <a:srgbClr val="FFFFFF"/>
            </a:solidFill>
            <a:latin typeface="ＭＳ Ｐゴシック"/>
            <a:ea typeface="ＭＳ Ｐゴシック"/>
            <a:cs typeface="ＭＳ Ｐゴシック"/>
          </a:endParaRPr>
        </a:p>
        <a:p>
          <a:pPr>
            <a:lnSpc>
              <a:spcPts val="1300"/>
            </a:lnSpc>
          </a:pPr>
          <a:r>
            <a:rPr lang="ja-JP" altLang="en-US" sz="1100" b="1" i="0">
              <a:solidFill>
                <a:srgbClr val="FFFFFF"/>
              </a:solidFill>
              <a:latin typeface="ＭＳ Ｐゴシック"/>
              <a:ea typeface="ＭＳ Ｐゴシック"/>
              <a:cs typeface="ＭＳ Ｐゴシック"/>
            </a:rPr>
            <a:t>以降同様</a:t>
          </a:r>
        </a:p>
      </xdr:txBody>
    </xdr:sp>
    <xdr:clientData fPrintsWithSheet="0"/>
  </xdr:twoCellAnchor>
  <xdr:twoCellAnchor>
    <xdr:from>
      <xdr:col>24</xdr:col>
      <xdr:colOff>37998</xdr:colOff>
      <xdr:row>78</xdr:row>
      <xdr:rowOff>9674</xdr:rowOff>
    </xdr:from>
    <xdr:to>
      <xdr:col>30</xdr:col>
      <xdr:colOff>197997</xdr:colOff>
      <xdr:row>85</xdr:row>
      <xdr:rowOff>162223</xdr:rowOff>
    </xdr:to>
    <xdr:sp macro="" textlink="">
      <xdr:nvSpPr>
        <xdr:cNvPr id="29" name="テキスト ボックス 9">
          <a:hlinkClick xmlns:r="http://schemas.openxmlformats.org/officeDocument/2006/relationships" r:id="rId1"/>
          <a:extLst>
            <a:ext uri="{FF2B5EF4-FFF2-40B4-BE49-F238E27FC236}">
              <a16:creationId xmlns:a16="http://schemas.microsoft.com/office/drawing/2014/main" id="{00000000-0008-0000-1400-000006000000}"/>
            </a:ext>
          </a:extLst>
        </xdr:cNvPr>
        <xdr:cNvSpPr txBox="1"/>
      </xdr:nvSpPr>
      <xdr:spPr>
        <a:xfrm>
          <a:off x="6667500" y="14868525"/>
          <a:ext cx="2445962" cy="1486049"/>
        </a:xfrm>
        <a:prstGeom prst="rect">
          <a:avLst/>
        </a:prstGeom>
        <a:solidFill>
          <a:srgbClr val="00B0F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nSpc>
              <a:spcPts val="1300"/>
            </a:lnSpc>
          </a:pPr>
          <a:r>
            <a:rPr lang="en-US" altLang="ja-JP" sz="1100" b="1" i="0">
              <a:solidFill>
                <a:srgbClr val="FFFFFF"/>
              </a:solidFill>
              <a:latin typeface="ＭＳ Ｐゴシック"/>
              <a:ea typeface="ＭＳ Ｐゴシック"/>
              <a:cs typeface="ＭＳ Ｐゴシック"/>
            </a:rPr>
            <a:t>(2)</a:t>
          </a:r>
          <a:r>
            <a:rPr lang="ja-JP" altLang="en-US" sz="1100" b="1" i="0">
              <a:solidFill>
                <a:srgbClr val="FFFFFF"/>
              </a:solidFill>
              <a:latin typeface="ＭＳ Ｐゴシック"/>
              <a:ea typeface="ＭＳ Ｐゴシック"/>
              <a:cs typeface="ＭＳ Ｐゴシック"/>
            </a:rPr>
            <a:t>と</a:t>
          </a:r>
          <a:r>
            <a:rPr lang="en-US" altLang="ja-JP" sz="1100" b="1" i="0">
              <a:solidFill>
                <a:srgbClr val="FFFFFF"/>
              </a:solidFill>
              <a:latin typeface="ＭＳ Ｐゴシック"/>
              <a:ea typeface="ＭＳ Ｐゴシック"/>
              <a:cs typeface="ＭＳ Ｐゴシック"/>
            </a:rPr>
            <a:t>(3)</a:t>
          </a:r>
          <a:r>
            <a:rPr lang="ja-JP" altLang="en-US" sz="1100" b="1" i="0">
              <a:solidFill>
                <a:srgbClr val="FFFFFF"/>
              </a:solidFill>
              <a:latin typeface="ＭＳ Ｐゴシック"/>
              <a:ea typeface="ＭＳ Ｐゴシック"/>
              <a:cs typeface="ＭＳ Ｐゴシック"/>
            </a:rPr>
            <a:t>に入力する用途番号は、</a:t>
          </a:r>
          <a:endParaRPr lang="en-US" altLang="ja-JP" sz="1100" b="1" i="0">
            <a:solidFill>
              <a:srgbClr val="FFFFFF"/>
            </a:solidFill>
            <a:latin typeface="ＭＳ Ｐゴシック"/>
            <a:ea typeface="ＭＳ Ｐゴシック"/>
            <a:cs typeface="ＭＳ Ｐゴシック"/>
          </a:endParaRPr>
        </a:p>
        <a:p>
          <a:pPr>
            <a:lnSpc>
              <a:spcPts val="1300"/>
            </a:lnSpc>
          </a:pPr>
          <a:r>
            <a:rPr lang="en-US" altLang="ja-JP" sz="1100" b="1" i="0">
              <a:solidFill>
                <a:srgbClr val="FFFFFF"/>
              </a:solidFill>
              <a:latin typeface="ＭＳ Ｐゴシック"/>
              <a:ea typeface="ＭＳ Ｐゴシック"/>
              <a:cs typeface="ＭＳ Ｐゴシック"/>
            </a:rPr>
            <a:t>【</a:t>
          </a:r>
          <a:r>
            <a:rPr lang="ja-JP" altLang="en-US" sz="1100" b="1" i="0">
              <a:solidFill>
                <a:srgbClr val="FFFFFF"/>
              </a:solidFill>
              <a:latin typeface="ＭＳ Ｐゴシック"/>
              <a:ea typeface="ＭＳ Ｐゴシック"/>
              <a:cs typeface="ＭＳ Ｐゴシック"/>
            </a:rPr>
            <a:t>リスト</a:t>
          </a:r>
          <a:r>
            <a:rPr lang="en-US" altLang="ja-JP" sz="1100" b="1" i="0">
              <a:solidFill>
                <a:srgbClr val="FFFFFF"/>
              </a:solidFill>
              <a:latin typeface="ＭＳ Ｐゴシック"/>
              <a:ea typeface="ＭＳ Ｐゴシック"/>
              <a:cs typeface="ＭＳ Ｐゴシック"/>
            </a:rPr>
            <a:t>_2】</a:t>
          </a:r>
          <a:r>
            <a:rPr lang="ja-JP" altLang="en-US" sz="1100" b="1" i="0">
              <a:solidFill>
                <a:srgbClr val="FFFFFF"/>
              </a:solidFill>
              <a:latin typeface="ＭＳ Ｐゴシック"/>
              <a:ea typeface="ＭＳ Ｐゴシック"/>
              <a:cs typeface="ＭＳ Ｐゴシック"/>
            </a:rPr>
            <a:t>シートで確認してください。</a:t>
          </a:r>
        </a:p>
        <a:p>
          <a:pPr>
            <a:lnSpc>
              <a:spcPts val="1300"/>
            </a:lnSpc>
          </a:pPr>
          <a:r>
            <a:rPr lang="en-US" altLang="ja-JP" sz="1100" b="1" i="0">
              <a:solidFill>
                <a:srgbClr val="FFFFFF"/>
              </a:solidFill>
              <a:latin typeface="ＭＳ Ｐゴシック"/>
              <a:ea typeface="ＭＳ Ｐゴシック"/>
              <a:cs typeface="ＭＳ Ｐゴシック"/>
            </a:rPr>
            <a:t>※</a:t>
          </a:r>
          <a:r>
            <a:rPr lang="ja-JP" altLang="en-US" sz="1100" b="1" i="0">
              <a:solidFill>
                <a:srgbClr val="FFFFFF"/>
              </a:solidFill>
              <a:latin typeface="ＭＳ Ｐゴシック"/>
              <a:ea typeface="ＭＳ Ｐゴシック"/>
              <a:cs typeface="ＭＳ Ｐゴシック"/>
            </a:rPr>
            <a:t>クリックすると、</a:t>
          </a:r>
          <a:r>
            <a:rPr lang="en-US" altLang="ja-JP" sz="1100" b="1" i="0">
              <a:solidFill>
                <a:srgbClr val="FFFFFF"/>
              </a:solidFill>
              <a:latin typeface="ＭＳ Ｐゴシック"/>
              <a:ea typeface="ＭＳ Ｐゴシック"/>
              <a:cs typeface="ＭＳ Ｐゴシック"/>
            </a:rPr>
            <a:t>【</a:t>
          </a:r>
          <a:r>
            <a:rPr lang="ja-JP" altLang="en-US" sz="1100" b="1" i="0">
              <a:solidFill>
                <a:srgbClr val="FFFFFF"/>
              </a:solidFill>
              <a:latin typeface="ＭＳ Ｐゴシック"/>
              <a:ea typeface="ＭＳ Ｐゴシック"/>
              <a:cs typeface="ＭＳ Ｐゴシック"/>
            </a:rPr>
            <a:t>リスト</a:t>
          </a:r>
          <a:r>
            <a:rPr lang="en-US" altLang="ja-JP" sz="1100" b="1" i="0">
              <a:solidFill>
                <a:srgbClr val="FFFFFF"/>
              </a:solidFill>
              <a:latin typeface="ＭＳ Ｐゴシック"/>
              <a:ea typeface="ＭＳ Ｐゴシック"/>
              <a:cs typeface="ＭＳ Ｐゴシック"/>
            </a:rPr>
            <a:t>】</a:t>
          </a:r>
          <a:r>
            <a:rPr lang="ja-JP" altLang="en-US" sz="1100" b="1" i="0">
              <a:solidFill>
                <a:srgbClr val="FFFFFF"/>
              </a:solidFill>
              <a:latin typeface="ＭＳ Ｐゴシック"/>
              <a:ea typeface="ＭＳ Ｐゴシック"/>
              <a:cs typeface="ＭＳ Ｐゴシック"/>
            </a:rPr>
            <a:t>シートに飛びます</a:t>
          </a:r>
        </a:p>
      </xdr:txBody>
    </xdr:sp>
    <xdr:clientData fPrintsWithSheet="0"/>
  </xdr:twoCellAnchor>
  <xdr:twoCellAnchor>
    <xdr:from>
      <xdr:col>24</xdr:col>
      <xdr:colOff>19441</xdr:colOff>
      <xdr:row>125</xdr:row>
      <xdr:rowOff>19348</xdr:rowOff>
    </xdr:from>
    <xdr:to>
      <xdr:col>29</xdr:col>
      <xdr:colOff>161851</xdr:colOff>
      <xdr:row>129</xdr:row>
      <xdr:rowOff>114598</xdr:rowOff>
    </xdr:to>
    <xdr:sp macro="" textlink="">
      <xdr:nvSpPr>
        <xdr:cNvPr id="30" name="テキスト ボックス 6">
          <a:extLst>
            <a:ext uri="{FF2B5EF4-FFF2-40B4-BE49-F238E27FC236}">
              <a16:creationId xmlns:a16="http://schemas.microsoft.com/office/drawing/2014/main" id="{00000000-0008-0000-1400-000007000000}"/>
            </a:ext>
          </a:extLst>
        </xdr:cNvPr>
        <xdr:cNvSpPr txBox="1"/>
      </xdr:nvSpPr>
      <xdr:spPr>
        <a:xfrm>
          <a:off x="6648451" y="23831549"/>
          <a:ext cx="2152650" cy="857251"/>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nSpc>
              <a:spcPts val="1300"/>
            </a:lnSpc>
          </a:pPr>
          <a:r>
            <a:rPr lang="ja-JP" altLang="en-US" sz="1100" b="1" i="0">
              <a:solidFill>
                <a:srgbClr val="FFFFFF"/>
              </a:solidFill>
              <a:latin typeface="ＭＳ Ｐゴシック"/>
              <a:ea typeface="ＭＳ Ｐゴシック"/>
              <a:cs typeface="ＭＳ Ｐゴシック"/>
            </a:rPr>
            <a:t>「チ」と「リ」の欄は、</a:t>
          </a:r>
          <a:endParaRPr lang="en-US" altLang="ja-JP" sz="1100" b="1" i="0">
            <a:solidFill>
              <a:srgbClr val="FFFFFF"/>
            </a:solidFill>
            <a:latin typeface="ＭＳ Ｐゴシック"/>
            <a:ea typeface="ＭＳ Ｐゴシック"/>
            <a:cs typeface="ＭＳ Ｐゴシック"/>
          </a:endParaRPr>
        </a:p>
        <a:p>
          <a:pPr>
            <a:lnSpc>
              <a:spcPts val="1300"/>
            </a:lnSpc>
          </a:pPr>
          <a:r>
            <a:rPr lang="ja-JP" altLang="en-US" sz="1100" b="1" i="0">
              <a:solidFill>
                <a:srgbClr val="FFFFFF"/>
              </a:solidFill>
              <a:latin typeface="ＭＳ Ｐゴシック"/>
              <a:ea typeface="ＭＳ Ｐゴシック"/>
              <a:cs typeface="ＭＳ Ｐゴシック"/>
            </a:rPr>
            <a:t>該当する「ト」欄の下に</a:t>
          </a:r>
          <a:endParaRPr lang="en-US" altLang="ja-JP" sz="1100" b="1" i="0">
            <a:solidFill>
              <a:srgbClr val="FFFFFF"/>
            </a:solidFill>
            <a:latin typeface="ＭＳ Ｐゴシック"/>
            <a:ea typeface="ＭＳ Ｐゴシック"/>
            <a:cs typeface="ＭＳ Ｐゴシック"/>
          </a:endParaRPr>
        </a:p>
        <a:p>
          <a:pPr>
            <a:lnSpc>
              <a:spcPts val="1300"/>
            </a:lnSpc>
          </a:pPr>
          <a:r>
            <a:rPr lang="ja-JP" altLang="en-US" sz="1100" b="1" i="0">
              <a:solidFill>
                <a:srgbClr val="FFFFFF"/>
              </a:solidFill>
              <a:latin typeface="ＭＳ Ｐゴシック"/>
              <a:ea typeface="ＭＳ Ｐゴシック"/>
              <a:cs typeface="ＭＳ Ｐゴシック"/>
            </a:rPr>
            <a:t>記入してください</a:t>
          </a:r>
        </a:p>
      </xdr:txBody>
    </xdr:sp>
    <xdr:clientData fPrintsWithSheet="0"/>
  </xdr:twoCellAnchor>
</xdr:wsDr>
</file>

<file path=xl/drawings/drawing14.xml><?xml version="1.0" encoding="utf-8"?>
<xdr:wsDr xmlns:xdr="http://schemas.openxmlformats.org/drawingml/2006/spreadsheetDrawing" xmlns:a="http://schemas.openxmlformats.org/drawingml/2006/main">
  <xdr:twoCellAnchor>
    <xdr:from>
      <xdr:col>17</xdr:col>
      <xdr:colOff>0</xdr:colOff>
      <xdr:row>0</xdr:row>
      <xdr:rowOff>0</xdr:rowOff>
    </xdr:from>
    <xdr:to>
      <xdr:col>21</xdr:col>
      <xdr:colOff>9441</xdr:colOff>
      <xdr:row>1</xdr:row>
      <xdr:rowOff>85576</xdr:rowOff>
    </xdr:to>
    <xdr:sp macro="" textlink="">
      <xdr:nvSpPr>
        <xdr:cNvPr id="31" name="テキスト ボックス 1">
          <a:extLst>
            <a:ext uri="{FF2B5EF4-FFF2-40B4-BE49-F238E27FC236}">
              <a16:creationId xmlns:a16="http://schemas.microsoft.com/office/drawing/2014/main" id="{00000000-0008-0000-1500-000002000000}"/>
            </a:ext>
          </a:extLst>
        </xdr:cNvPr>
        <xdr:cNvSpPr txBox="1"/>
      </xdr:nvSpPr>
      <xdr:spPr>
        <a:xfrm>
          <a:off x="4695825" y="0"/>
          <a:ext cx="1114341" cy="276076"/>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印刷は白黒で</a:t>
          </a:r>
        </a:p>
      </xdr:txBody>
    </xdr:sp>
    <xdr:clientData fPrintsWithSheet="0"/>
  </xdr:twoCellAnchor>
  <xdr:twoCellAnchor>
    <xdr:from>
      <xdr:col>24</xdr:col>
      <xdr:colOff>0</xdr:colOff>
      <xdr:row>7</xdr:row>
      <xdr:rowOff>0</xdr:rowOff>
    </xdr:from>
    <xdr:to>
      <xdr:col>30</xdr:col>
      <xdr:colOff>83893</xdr:colOff>
      <xdr:row>8</xdr:row>
      <xdr:rowOff>85576</xdr:rowOff>
    </xdr:to>
    <xdr:sp macro="" textlink="">
      <xdr:nvSpPr>
        <xdr:cNvPr id="32" name="テキスト ボックス 6">
          <a:extLst>
            <a:ext uri="{FF2B5EF4-FFF2-40B4-BE49-F238E27FC236}">
              <a16:creationId xmlns:a16="http://schemas.microsoft.com/office/drawing/2014/main" id="{00000000-0008-0000-1500-000003000000}"/>
            </a:ext>
          </a:extLst>
        </xdr:cNvPr>
        <xdr:cNvSpPr txBox="1"/>
      </xdr:nvSpPr>
      <xdr:spPr>
        <a:xfrm>
          <a:off x="6629400" y="1333500"/>
          <a:ext cx="2369893" cy="276076"/>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日付は、確認申請の本受日と同じ</a:t>
          </a:r>
        </a:p>
      </xdr:txBody>
    </xdr:sp>
    <xdr:clientData fPrintsWithSheet="0"/>
  </xdr:twoCellAnchor>
  <xdr:twoCellAnchor>
    <xdr:from>
      <xdr:col>24</xdr:col>
      <xdr:colOff>0</xdr:colOff>
      <xdr:row>39</xdr:row>
      <xdr:rowOff>0</xdr:rowOff>
    </xdr:from>
    <xdr:to>
      <xdr:col>30</xdr:col>
      <xdr:colOff>159962</xdr:colOff>
      <xdr:row>48</xdr:row>
      <xdr:rowOff>122039</xdr:rowOff>
    </xdr:to>
    <xdr:sp macro="" textlink="">
      <xdr:nvSpPr>
        <xdr:cNvPr id="33" name="テキスト ボックス 7">
          <a:extLst>
            <a:ext uri="{FF2B5EF4-FFF2-40B4-BE49-F238E27FC236}">
              <a16:creationId xmlns:a16="http://schemas.microsoft.com/office/drawing/2014/main" id="{00000000-0008-0000-1500-000004000000}"/>
            </a:ext>
          </a:extLst>
        </xdr:cNvPr>
        <xdr:cNvSpPr txBox="1"/>
      </xdr:nvSpPr>
      <xdr:spPr>
        <a:xfrm>
          <a:off x="6629400" y="7429500"/>
          <a:ext cx="2445962" cy="1836539"/>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既存の建築物を除却し、引き続き、当該敷地内において建築物を建築しようとする場合に入力してください。</a:t>
          </a:r>
        </a:p>
        <a:p>
          <a:r>
            <a:rPr lang="ja-JP" altLang="en-US" sz="1100" b="1" i="0">
              <a:solidFill>
                <a:srgbClr val="FFFFFF"/>
              </a:solidFill>
              <a:latin typeface="ＭＳ Ｐゴシック"/>
              <a:ea typeface="ＭＳ Ｐゴシック"/>
              <a:cs typeface="ＭＳ Ｐゴシック"/>
            </a:rPr>
            <a:t>直営の場合は、氏名欄に”直営”と入力してください。</a:t>
          </a:r>
        </a:p>
        <a:p>
          <a:r>
            <a:rPr lang="ja-JP" altLang="en-US" sz="1100" b="1" i="0">
              <a:solidFill>
                <a:srgbClr val="FFFFFF"/>
              </a:solidFill>
              <a:latin typeface="ＭＳ Ｐゴシック"/>
              <a:ea typeface="ＭＳ Ｐゴシック"/>
              <a:cs typeface="ＭＳ Ｐゴシック"/>
            </a:rPr>
            <a:t>また、</a:t>
          </a:r>
          <a:r>
            <a:rPr lang="en-US" altLang="ja-JP" sz="1100" b="1" i="0">
              <a:solidFill>
                <a:srgbClr val="FFFFFF"/>
              </a:solidFill>
              <a:latin typeface="ＭＳ Ｐゴシック"/>
              <a:ea typeface="ＭＳ Ｐゴシック"/>
              <a:cs typeface="ＭＳ Ｐゴシック"/>
            </a:rPr>
            <a:t>【</a:t>
          </a:r>
          <a:r>
            <a:rPr lang="ja-JP" altLang="en-US" sz="1100" b="1" i="0">
              <a:solidFill>
                <a:srgbClr val="FFFFFF"/>
              </a:solidFill>
              <a:latin typeface="ＭＳ Ｐゴシック"/>
              <a:ea typeface="ＭＳ Ｐゴシック"/>
              <a:cs typeface="ＭＳ Ｐゴシック"/>
            </a:rPr>
            <a:t>第四面</a:t>
          </a:r>
          <a:r>
            <a:rPr lang="en-US" altLang="ja-JP" sz="1100" b="1" i="0">
              <a:solidFill>
                <a:srgbClr val="FFFFFF"/>
              </a:solidFill>
              <a:latin typeface="ＭＳ Ｐゴシック"/>
              <a:ea typeface="ＭＳ Ｐゴシック"/>
              <a:cs typeface="ＭＳ Ｐゴシック"/>
            </a:rPr>
            <a:t>】</a:t>
          </a:r>
          <a:r>
            <a:rPr lang="ja-JP" altLang="en-US" sz="1100" b="1" i="0">
              <a:solidFill>
                <a:srgbClr val="FFFFFF"/>
              </a:solidFill>
              <a:latin typeface="ＭＳ Ｐゴシック"/>
              <a:ea typeface="ＭＳ Ｐゴシック"/>
              <a:cs typeface="ＭＳ Ｐゴシック"/>
            </a:rPr>
            <a:t>の入力もお願いします。</a:t>
          </a:r>
        </a:p>
      </xdr:txBody>
    </xdr:sp>
    <xdr:clientData fPrintsWithSheet="0"/>
  </xdr:twoCellAnchor>
  <xdr:twoCellAnchor>
    <xdr:from>
      <xdr:col>24</xdr:col>
      <xdr:colOff>0</xdr:colOff>
      <xdr:row>63</xdr:row>
      <xdr:rowOff>0</xdr:rowOff>
    </xdr:from>
    <xdr:to>
      <xdr:col>30</xdr:col>
      <xdr:colOff>159962</xdr:colOff>
      <xdr:row>72</xdr:row>
      <xdr:rowOff>122039</xdr:rowOff>
    </xdr:to>
    <xdr:sp macro="" textlink="">
      <xdr:nvSpPr>
        <xdr:cNvPr id="34" name="テキスト ボックス 8">
          <a:extLst>
            <a:ext uri="{FF2B5EF4-FFF2-40B4-BE49-F238E27FC236}">
              <a16:creationId xmlns:a16="http://schemas.microsoft.com/office/drawing/2014/main" id="{00000000-0008-0000-1500-000005000000}"/>
            </a:ext>
          </a:extLst>
        </xdr:cNvPr>
        <xdr:cNvSpPr txBox="1"/>
      </xdr:nvSpPr>
      <xdr:spPr>
        <a:xfrm>
          <a:off x="6629400" y="12001500"/>
          <a:ext cx="2445962" cy="1836539"/>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nSpc>
              <a:spcPts val="1300"/>
            </a:lnSpc>
          </a:pPr>
          <a:r>
            <a:rPr lang="ja-JP" altLang="en-US" sz="1100" b="1" i="0">
              <a:solidFill>
                <a:srgbClr val="00B0F0"/>
              </a:solidFill>
              <a:latin typeface="ＭＳ Ｐゴシック"/>
            </a:rPr>
            <a:t>■</a:t>
          </a:r>
          <a:r>
            <a:rPr lang="ja-JP" altLang="en-US" sz="1100" b="1" i="0">
              <a:solidFill>
                <a:srgbClr val="FFFFFF"/>
              </a:solidFill>
              <a:latin typeface="ＭＳ Ｐゴシック"/>
              <a:ea typeface="ＭＳ Ｐゴシック"/>
              <a:cs typeface="ＭＳ Ｐゴシック"/>
            </a:rPr>
            <a:t>セルは、プルダウンから選択し、該当する項目に”☑</a:t>
          </a:r>
          <a:r>
            <a:rPr lang="en-US" altLang="ja-JP" sz="1100" b="1" i="0">
              <a:solidFill>
                <a:srgbClr val="FFFFFF"/>
              </a:solidFill>
              <a:latin typeface="ＭＳ Ｐゴシック"/>
              <a:ea typeface="ＭＳ Ｐゴシック"/>
              <a:cs typeface="ＭＳ Ｐゴシック"/>
            </a:rPr>
            <a:t>”</a:t>
          </a:r>
          <a:r>
            <a:rPr lang="ja-JP" altLang="en-US" sz="1100" b="1" i="0">
              <a:solidFill>
                <a:srgbClr val="FFFFFF"/>
              </a:solidFill>
              <a:latin typeface="ＭＳ Ｐゴシック"/>
              <a:ea typeface="ＭＳ Ｐゴシック"/>
              <a:cs typeface="ＭＳ Ｐゴシック"/>
            </a:rPr>
            <a:t>を表示させてください。（「レ」マーク）</a:t>
          </a:r>
        </a:p>
        <a:p>
          <a:pPr>
            <a:lnSpc>
              <a:spcPts val="1300"/>
            </a:lnSpc>
          </a:pPr>
          <a:endParaRPr lang="ja-JP" altLang="en-US" sz="1100" b="1" i="0">
            <a:solidFill>
              <a:srgbClr val="FFFFFF"/>
            </a:solidFill>
            <a:latin typeface="ＭＳ Ｐゴシック"/>
            <a:ea typeface="ＭＳ Ｐゴシック"/>
            <a:cs typeface="ＭＳ Ｐゴシック"/>
          </a:endParaRPr>
        </a:p>
        <a:p>
          <a:pPr>
            <a:lnSpc>
              <a:spcPts val="1300"/>
            </a:lnSpc>
          </a:pPr>
          <a:r>
            <a:rPr lang="ja-JP" altLang="en-US" sz="1100" b="1" i="0">
              <a:solidFill>
                <a:srgbClr val="FF0000"/>
              </a:solidFill>
              <a:latin typeface="ＭＳ Ｐゴシック"/>
            </a:rPr>
            <a:t>◀　</a:t>
          </a:r>
          <a:r>
            <a:rPr lang="ja-JP" altLang="en-US" sz="1100" b="1" i="0">
              <a:solidFill>
                <a:srgbClr val="FFFFFF"/>
              </a:solidFill>
              <a:latin typeface="ＭＳ Ｐゴシック"/>
              <a:ea typeface="ＭＳ Ｐゴシック"/>
              <a:cs typeface="ＭＳ Ｐゴシック"/>
            </a:rPr>
            <a:t>があるセルをクリックすると、入力の留意事項を確認することができます。ご参考としてください。</a:t>
          </a:r>
        </a:p>
        <a:p>
          <a:pPr>
            <a:lnSpc>
              <a:spcPts val="1300"/>
            </a:lnSpc>
          </a:pPr>
          <a:endParaRPr lang="ja-JP" altLang="en-US" sz="1100" b="1" i="0">
            <a:solidFill>
              <a:srgbClr val="FFFFFF"/>
            </a:solidFill>
            <a:latin typeface="ＭＳ Ｐゴシック"/>
            <a:ea typeface="ＭＳ Ｐゴシック"/>
            <a:cs typeface="ＭＳ Ｐゴシック"/>
          </a:endParaRPr>
        </a:p>
        <a:p>
          <a:pPr>
            <a:lnSpc>
              <a:spcPts val="1300"/>
            </a:lnSpc>
          </a:pPr>
          <a:r>
            <a:rPr lang="ja-JP" altLang="en-US" sz="1100" b="1" i="0">
              <a:solidFill>
                <a:srgbClr val="FFFFFF"/>
              </a:solidFill>
              <a:latin typeface="ＭＳ Ｐゴシック"/>
              <a:ea typeface="ＭＳ Ｐゴシック"/>
              <a:cs typeface="ＭＳ Ｐゴシック"/>
            </a:rPr>
            <a:t>以降同様</a:t>
          </a:r>
        </a:p>
      </xdr:txBody>
    </xdr:sp>
    <xdr:clientData fPrintsWithSheet="0"/>
  </xdr:twoCellAnchor>
  <xdr:twoCellAnchor>
    <xdr:from>
      <xdr:col>24</xdr:col>
      <xdr:colOff>37998</xdr:colOff>
      <xdr:row>78</xdr:row>
      <xdr:rowOff>9674</xdr:rowOff>
    </xdr:from>
    <xdr:to>
      <xdr:col>30</xdr:col>
      <xdr:colOff>197997</xdr:colOff>
      <xdr:row>85</xdr:row>
      <xdr:rowOff>162223</xdr:rowOff>
    </xdr:to>
    <xdr:sp macro="" textlink="">
      <xdr:nvSpPr>
        <xdr:cNvPr id="35" name="テキスト ボックス 9">
          <a:hlinkClick xmlns:r="http://schemas.openxmlformats.org/officeDocument/2006/relationships" r:id="rId1"/>
          <a:extLst>
            <a:ext uri="{FF2B5EF4-FFF2-40B4-BE49-F238E27FC236}">
              <a16:creationId xmlns:a16="http://schemas.microsoft.com/office/drawing/2014/main" id="{00000000-0008-0000-1500-000006000000}"/>
            </a:ext>
          </a:extLst>
        </xdr:cNvPr>
        <xdr:cNvSpPr txBox="1"/>
      </xdr:nvSpPr>
      <xdr:spPr>
        <a:xfrm>
          <a:off x="6667500" y="14868525"/>
          <a:ext cx="2445962" cy="1486049"/>
        </a:xfrm>
        <a:prstGeom prst="rect">
          <a:avLst/>
        </a:prstGeom>
        <a:solidFill>
          <a:srgbClr val="00B0F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nSpc>
              <a:spcPts val="1300"/>
            </a:lnSpc>
          </a:pPr>
          <a:r>
            <a:rPr lang="en-US" altLang="ja-JP" sz="1100" b="1" i="0">
              <a:solidFill>
                <a:srgbClr val="FFFFFF"/>
              </a:solidFill>
              <a:latin typeface="ＭＳ Ｐゴシック"/>
              <a:ea typeface="ＭＳ Ｐゴシック"/>
              <a:cs typeface="ＭＳ Ｐゴシック"/>
            </a:rPr>
            <a:t>(2)</a:t>
          </a:r>
          <a:r>
            <a:rPr lang="ja-JP" altLang="en-US" sz="1100" b="1" i="0">
              <a:solidFill>
                <a:srgbClr val="FFFFFF"/>
              </a:solidFill>
              <a:latin typeface="ＭＳ Ｐゴシック"/>
              <a:ea typeface="ＭＳ Ｐゴシック"/>
              <a:cs typeface="ＭＳ Ｐゴシック"/>
            </a:rPr>
            <a:t>と</a:t>
          </a:r>
          <a:r>
            <a:rPr lang="en-US" altLang="ja-JP" sz="1100" b="1" i="0">
              <a:solidFill>
                <a:srgbClr val="FFFFFF"/>
              </a:solidFill>
              <a:latin typeface="ＭＳ Ｐゴシック"/>
              <a:ea typeface="ＭＳ Ｐゴシック"/>
              <a:cs typeface="ＭＳ Ｐゴシック"/>
            </a:rPr>
            <a:t>(3)</a:t>
          </a:r>
          <a:r>
            <a:rPr lang="ja-JP" altLang="en-US" sz="1100" b="1" i="0">
              <a:solidFill>
                <a:srgbClr val="FFFFFF"/>
              </a:solidFill>
              <a:latin typeface="ＭＳ Ｐゴシック"/>
              <a:ea typeface="ＭＳ Ｐゴシック"/>
              <a:cs typeface="ＭＳ Ｐゴシック"/>
            </a:rPr>
            <a:t>に入力する用途番号は、</a:t>
          </a:r>
          <a:endParaRPr lang="en-US" altLang="ja-JP" sz="1100" b="1" i="0">
            <a:solidFill>
              <a:srgbClr val="FFFFFF"/>
            </a:solidFill>
            <a:latin typeface="ＭＳ Ｐゴシック"/>
            <a:ea typeface="ＭＳ Ｐゴシック"/>
            <a:cs typeface="ＭＳ Ｐゴシック"/>
          </a:endParaRPr>
        </a:p>
        <a:p>
          <a:pPr>
            <a:lnSpc>
              <a:spcPts val="1300"/>
            </a:lnSpc>
          </a:pPr>
          <a:r>
            <a:rPr lang="en-US" altLang="ja-JP" sz="1100" b="1" i="0">
              <a:solidFill>
                <a:srgbClr val="FFFFFF"/>
              </a:solidFill>
              <a:latin typeface="ＭＳ Ｐゴシック"/>
              <a:ea typeface="ＭＳ Ｐゴシック"/>
              <a:cs typeface="ＭＳ Ｐゴシック"/>
            </a:rPr>
            <a:t>【</a:t>
          </a:r>
          <a:r>
            <a:rPr lang="ja-JP" altLang="en-US" sz="1100" b="1" i="0">
              <a:solidFill>
                <a:srgbClr val="FFFFFF"/>
              </a:solidFill>
              <a:latin typeface="ＭＳ Ｐゴシック"/>
              <a:ea typeface="ＭＳ Ｐゴシック"/>
              <a:cs typeface="ＭＳ Ｐゴシック"/>
            </a:rPr>
            <a:t>リスト</a:t>
          </a:r>
          <a:r>
            <a:rPr lang="en-US" altLang="ja-JP" sz="1100" b="1" i="0">
              <a:solidFill>
                <a:srgbClr val="FFFFFF"/>
              </a:solidFill>
              <a:latin typeface="ＭＳ Ｐゴシック"/>
              <a:ea typeface="ＭＳ Ｐゴシック"/>
              <a:cs typeface="ＭＳ Ｐゴシック"/>
            </a:rPr>
            <a:t>_2】</a:t>
          </a:r>
          <a:r>
            <a:rPr lang="ja-JP" altLang="en-US" sz="1100" b="1" i="0">
              <a:solidFill>
                <a:srgbClr val="FFFFFF"/>
              </a:solidFill>
              <a:latin typeface="ＭＳ Ｐゴシック"/>
              <a:ea typeface="ＭＳ Ｐゴシック"/>
              <a:cs typeface="ＭＳ Ｐゴシック"/>
            </a:rPr>
            <a:t>シートで確認してください。</a:t>
          </a:r>
        </a:p>
        <a:p>
          <a:pPr>
            <a:lnSpc>
              <a:spcPts val="1300"/>
            </a:lnSpc>
          </a:pPr>
          <a:r>
            <a:rPr lang="en-US" altLang="ja-JP" sz="1100" b="1" i="0">
              <a:solidFill>
                <a:srgbClr val="FFFFFF"/>
              </a:solidFill>
              <a:latin typeface="ＭＳ Ｐゴシック"/>
              <a:ea typeface="ＭＳ Ｐゴシック"/>
              <a:cs typeface="ＭＳ Ｐゴシック"/>
            </a:rPr>
            <a:t>※</a:t>
          </a:r>
          <a:r>
            <a:rPr lang="ja-JP" altLang="en-US" sz="1100" b="1" i="0">
              <a:solidFill>
                <a:srgbClr val="FFFFFF"/>
              </a:solidFill>
              <a:latin typeface="ＭＳ Ｐゴシック"/>
              <a:ea typeface="ＭＳ Ｐゴシック"/>
              <a:cs typeface="ＭＳ Ｐゴシック"/>
            </a:rPr>
            <a:t>クリックすると、</a:t>
          </a:r>
          <a:r>
            <a:rPr lang="en-US" altLang="ja-JP" sz="1100" b="1" i="0">
              <a:solidFill>
                <a:srgbClr val="FFFFFF"/>
              </a:solidFill>
              <a:latin typeface="ＭＳ Ｐゴシック"/>
              <a:ea typeface="ＭＳ Ｐゴシック"/>
              <a:cs typeface="ＭＳ Ｐゴシック"/>
            </a:rPr>
            <a:t>【</a:t>
          </a:r>
          <a:r>
            <a:rPr lang="ja-JP" altLang="en-US" sz="1100" b="1" i="0">
              <a:solidFill>
                <a:srgbClr val="FFFFFF"/>
              </a:solidFill>
              <a:latin typeface="ＭＳ Ｐゴシック"/>
              <a:ea typeface="ＭＳ Ｐゴシック"/>
              <a:cs typeface="ＭＳ Ｐゴシック"/>
            </a:rPr>
            <a:t>リスト</a:t>
          </a:r>
          <a:r>
            <a:rPr lang="en-US" altLang="ja-JP" sz="1100" b="1" i="0">
              <a:solidFill>
                <a:srgbClr val="FFFFFF"/>
              </a:solidFill>
              <a:latin typeface="ＭＳ Ｐゴシック"/>
              <a:ea typeface="ＭＳ Ｐゴシック"/>
              <a:cs typeface="ＭＳ Ｐゴシック"/>
            </a:rPr>
            <a:t>】</a:t>
          </a:r>
          <a:r>
            <a:rPr lang="ja-JP" altLang="en-US" sz="1100" b="1" i="0">
              <a:solidFill>
                <a:srgbClr val="FFFFFF"/>
              </a:solidFill>
              <a:latin typeface="ＭＳ Ｐゴシック"/>
              <a:ea typeface="ＭＳ Ｐゴシック"/>
              <a:cs typeface="ＭＳ Ｐゴシック"/>
            </a:rPr>
            <a:t>シートに飛びます</a:t>
          </a:r>
        </a:p>
      </xdr:txBody>
    </xdr:sp>
    <xdr:clientData fPrintsWithSheet="0"/>
  </xdr:twoCellAnchor>
  <xdr:twoCellAnchor>
    <xdr:from>
      <xdr:col>24</xdr:col>
      <xdr:colOff>19441</xdr:colOff>
      <xdr:row>125</xdr:row>
      <xdr:rowOff>19348</xdr:rowOff>
    </xdr:from>
    <xdr:to>
      <xdr:col>29</xdr:col>
      <xdr:colOff>161851</xdr:colOff>
      <xdr:row>129</xdr:row>
      <xdr:rowOff>114598</xdr:rowOff>
    </xdr:to>
    <xdr:sp macro="" textlink="">
      <xdr:nvSpPr>
        <xdr:cNvPr id="36" name="テキスト ボックス 6">
          <a:extLst>
            <a:ext uri="{FF2B5EF4-FFF2-40B4-BE49-F238E27FC236}">
              <a16:creationId xmlns:a16="http://schemas.microsoft.com/office/drawing/2014/main" id="{00000000-0008-0000-1500-000007000000}"/>
            </a:ext>
          </a:extLst>
        </xdr:cNvPr>
        <xdr:cNvSpPr txBox="1"/>
      </xdr:nvSpPr>
      <xdr:spPr>
        <a:xfrm>
          <a:off x="6648451" y="23831549"/>
          <a:ext cx="2152650" cy="857251"/>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nSpc>
              <a:spcPts val="1300"/>
            </a:lnSpc>
          </a:pPr>
          <a:r>
            <a:rPr lang="ja-JP" altLang="en-US" sz="1100" b="1" i="0">
              <a:solidFill>
                <a:srgbClr val="FFFFFF"/>
              </a:solidFill>
              <a:latin typeface="ＭＳ Ｐゴシック"/>
              <a:ea typeface="ＭＳ Ｐゴシック"/>
              <a:cs typeface="ＭＳ Ｐゴシック"/>
            </a:rPr>
            <a:t>「チ」と「リ」の欄は、</a:t>
          </a:r>
          <a:endParaRPr lang="en-US" altLang="ja-JP" sz="1100" b="1" i="0">
            <a:solidFill>
              <a:srgbClr val="FFFFFF"/>
            </a:solidFill>
            <a:latin typeface="ＭＳ Ｐゴシック"/>
            <a:ea typeface="ＭＳ Ｐゴシック"/>
            <a:cs typeface="ＭＳ Ｐゴシック"/>
          </a:endParaRPr>
        </a:p>
        <a:p>
          <a:pPr>
            <a:lnSpc>
              <a:spcPts val="1300"/>
            </a:lnSpc>
          </a:pPr>
          <a:r>
            <a:rPr lang="ja-JP" altLang="en-US" sz="1100" b="1" i="0">
              <a:solidFill>
                <a:srgbClr val="FFFFFF"/>
              </a:solidFill>
              <a:latin typeface="ＭＳ Ｐゴシック"/>
              <a:ea typeface="ＭＳ Ｐゴシック"/>
              <a:cs typeface="ＭＳ Ｐゴシック"/>
            </a:rPr>
            <a:t>該当する「ト」欄の下に</a:t>
          </a:r>
          <a:endParaRPr lang="en-US" altLang="ja-JP" sz="1100" b="1" i="0">
            <a:solidFill>
              <a:srgbClr val="FFFFFF"/>
            </a:solidFill>
            <a:latin typeface="ＭＳ Ｐゴシック"/>
            <a:ea typeface="ＭＳ Ｐゴシック"/>
            <a:cs typeface="ＭＳ Ｐゴシック"/>
          </a:endParaRPr>
        </a:p>
        <a:p>
          <a:pPr>
            <a:lnSpc>
              <a:spcPts val="1300"/>
            </a:lnSpc>
          </a:pPr>
          <a:r>
            <a:rPr lang="ja-JP" altLang="en-US" sz="1100" b="1" i="0">
              <a:solidFill>
                <a:srgbClr val="FFFFFF"/>
              </a:solidFill>
              <a:latin typeface="ＭＳ Ｐゴシック"/>
              <a:ea typeface="ＭＳ Ｐゴシック"/>
              <a:cs typeface="ＭＳ Ｐゴシック"/>
            </a:rPr>
            <a:t>記入してください</a:t>
          </a:r>
        </a:p>
      </xdr:txBody>
    </xdr:sp>
    <xdr:clientData fPrintsWithSheet="0"/>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0</xdr:colOff>
          <xdr:row>64</xdr:row>
          <xdr:rowOff>0</xdr:rowOff>
        </xdr:from>
        <xdr:to>
          <xdr:col>10</xdr:col>
          <xdr:colOff>0</xdr:colOff>
          <xdr:row>65</xdr:row>
          <xdr:rowOff>0</xdr:rowOff>
        </xdr:to>
        <xdr:sp macro="" textlink="">
          <xdr:nvSpPr>
            <xdr:cNvPr id="183302" name="チェック1" hidden="1">
              <a:extLst>
                <a:ext uri="{63B3BB69-23CF-44E3-9099-C40C66FF867C}">
                  <a14:compatExt spid="_x0000_s183302"/>
                </a:ext>
                <a:ext uri="{FF2B5EF4-FFF2-40B4-BE49-F238E27FC236}">
                  <a16:creationId xmlns:a16="http://schemas.microsoft.com/office/drawing/2014/main" id="{00000000-0008-0000-1700-000006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64</xdr:row>
          <xdr:rowOff>0</xdr:rowOff>
        </xdr:from>
        <xdr:to>
          <xdr:col>18</xdr:col>
          <xdr:colOff>0</xdr:colOff>
          <xdr:row>65</xdr:row>
          <xdr:rowOff>0</xdr:rowOff>
        </xdr:to>
        <xdr:sp macro="" textlink="">
          <xdr:nvSpPr>
            <xdr:cNvPr id="183303" name="チェック2" hidden="1">
              <a:extLst>
                <a:ext uri="{63B3BB69-23CF-44E3-9099-C40C66FF867C}">
                  <a14:compatExt spid="_x0000_s183303"/>
                </a:ext>
                <a:ext uri="{FF2B5EF4-FFF2-40B4-BE49-F238E27FC236}">
                  <a16:creationId xmlns:a16="http://schemas.microsoft.com/office/drawing/2014/main" id="{00000000-0008-0000-1700-000007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64</xdr:row>
          <xdr:rowOff>0</xdr:rowOff>
        </xdr:from>
        <xdr:to>
          <xdr:col>28</xdr:col>
          <xdr:colOff>0</xdr:colOff>
          <xdr:row>65</xdr:row>
          <xdr:rowOff>0</xdr:rowOff>
        </xdr:to>
        <xdr:sp macro="" textlink="">
          <xdr:nvSpPr>
            <xdr:cNvPr id="183304" name="チェック3" hidden="1">
              <a:extLst>
                <a:ext uri="{63B3BB69-23CF-44E3-9099-C40C66FF867C}">
                  <a14:compatExt spid="_x0000_s183304"/>
                </a:ext>
                <a:ext uri="{FF2B5EF4-FFF2-40B4-BE49-F238E27FC236}">
                  <a16:creationId xmlns:a16="http://schemas.microsoft.com/office/drawing/2014/main" id="{00000000-0008-0000-1700-000008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65</xdr:row>
          <xdr:rowOff>0</xdr:rowOff>
        </xdr:from>
        <xdr:to>
          <xdr:col>10</xdr:col>
          <xdr:colOff>0</xdr:colOff>
          <xdr:row>66</xdr:row>
          <xdr:rowOff>0</xdr:rowOff>
        </xdr:to>
        <xdr:sp macro="" textlink="">
          <xdr:nvSpPr>
            <xdr:cNvPr id="183305" name="チェック4" hidden="1">
              <a:extLst>
                <a:ext uri="{63B3BB69-23CF-44E3-9099-C40C66FF867C}">
                  <a14:compatExt spid="_x0000_s183305"/>
                </a:ext>
                <a:ext uri="{FF2B5EF4-FFF2-40B4-BE49-F238E27FC236}">
                  <a16:creationId xmlns:a16="http://schemas.microsoft.com/office/drawing/2014/main" id="{00000000-0008-0000-1700-000009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65</xdr:row>
          <xdr:rowOff>0</xdr:rowOff>
        </xdr:from>
        <xdr:to>
          <xdr:col>18</xdr:col>
          <xdr:colOff>0</xdr:colOff>
          <xdr:row>66</xdr:row>
          <xdr:rowOff>0</xdr:rowOff>
        </xdr:to>
        <xdr:sp macro="" textlink="">
          <xdr:nvSpPr>
            <xdr:cNvPr id="183306" name="チェック5" hidden="1">
              <a:extLst>
                <a:ext uri="{63B3BB69-23CF-44E3-9099-C40C66FF867C}">
                  <a14:compatExt spid="_x0000_s183306"/>
                </a:ext>
                <a:ext uri="{FF2B5EF4-FFF2-40B4-BE49-F238E27FC236}">
                  <a16:creationId xmlns:a16="http://schemas.microsoft.com/office/drawing/2014/main" id="{00000000-0008-0000-1700-00000A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180975</xdr:colOff>
          <xdr:row>65</xdr:row>
          <xdr:rowOff>0</xdr:rowOff>
        </xdr:from>
        <xdr:to>
          <xdr:col>28</xdr:col>
          <xdr:colOff>0</xdr:colOff>
          <xdr:row>66</xdr:row>
          <xdr:rowOff>0</xdr:rowOff>
        </xdr:to>
        <xdr:sp macro="" textlink="">
          <xdr:nvSpPr>
            <xdr:cNvPr id="183307" name="チェック6" hidden="1">
              <a:extLst>
                <a:ext uri="{63B3BB69-23CF-44E3-9099-C40C66FF867C}">
                  <a14:compatExt spid="_x0000_s183307"/>
                </a:ext>
                <a:ext uri="{FF2B5EF4-FFF2-40B4-BE49-F238E27FC236}">
                  <a16:creationId xmlns:a16="http://schemas.microsoft.com/office/drawing/2014/main" id="{00000000-0008-0000-1700-00000B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77</xdr:row>
          <xdr:rowOff>0</xdr:rowOff>
        </xdr:from>
        <xdr:to>
          <xdr:col>10</xdr:col>
          <xdr:colOff>0</xdr:colOff>
          <xdr:row>78</xdr:row>
          <xdr:rowOff>0</xdr:rowOff>
        </xdr:to>
        <xdr:sp macro="" textlink="">
          <xdr:nvSpPr>
            <xdr:cNvPr id="183308" name="チェック17" hidden="1">
              <a:extLst>
                <a:ext uri="{63B3BB69-23CF-44E3-9099-C40C66FF867C}">
                  <a14:compatExt spid="_x0000_s183308"/>
                </a:ext>
                <a:ext uri="{FF2B5EF4-FFF2-40B4-BE49-F238E27FC236}">
                  <a16:creationId xmlns:a16="http://schemas.microsoft.com/office/drawing/2014/main" id="{00000000-0008-0000-1700-00000C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77</xdr:row>
          <xdr:rowOff>0</xdr:rowOff>
        </xdr:from>
        <xdr:to>
          <xdr:col>15</xdr:col>
          <xdr:colOff>0</xdr:colOff>
          <xdr:row>78</xdr:row>
          <xdr:rowOff>0</xdr:rowOff>
        </xdr:to>
        <xdr:sp macro="" textlink="">
          <xdr:nvSpPr>
            <xdr:cNvPr id="183309" name="チェック18" hidden="1">
              <a:extLst>
                <a:ext uri="{63B3BB69-23CF-44E3-9099-C40C66FF867C}">
                  <a14:compatExt spid="_x0000_s183309"/>
                </a:ext>
                <a:ext uri="{FF2B5EF4-FFF2-40B4-BE49-F238E27FC236}">
                  <a16:creationId xmlns:a16="http://schemas.microsoft.com/office/drawing/2014/main" id="{00000000-0008-0000-1700-00000D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77</xdr:row>
          <xdr:rowOff>0</xdr:rowOff>
        </xdr:from>
        <xdr:to>
          <xdr:col>20</xdr:col>
          <xdr:colOff>0</xdr:colOff>
          <xdr:row>78</xdr:row>
          <xdr:rowOff>0</xdr:rowOff>
        </xdr:to>
        <xdr:sp macro="" textlink="">
          <xdr:nvSpPr>
            <xdr:cNvPr id="183310" name="チェック19" hidden="1">
              <a:extLst>
                <a:ext uri="{63B3BB69-23CF-44E3-9099-C40C66FF867C}">
                  <a14:compatExt spid="_x0000_s183310"/>
                </a:ext>
                <a:ext uri="{FF2B5EF4-FFF2-40B4-BE49-F238E27FC236}">
                  <a16:creationId xmlns:a16="http://schemas.microsoft.com/office/drawing/2014/main" id="{00000000-0008-0000-1700-00000E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77</xdr:row>
          <xdr:rowOff>0</xdr:rowOff>
        </xdr:from>
        <xdr:to>
          <xdr:col>25</xdr:col>
          <xdr:colOff>0</xdr:colOff>
          <xdr:row>78</xdr:row>
          <xdr:rowOff>0</xdr:rowOff>
        </xdr:to>
        <xdr:sp macro="" textlink="">
          <xdr:nvSpPr>
            <xdr:cNvPr id="183311" name="チェック20" hidden="1">
              <a:extLst>
                <a:ext uri="{63B3BB69-23CF-44E3-9099-C40C66FF867C}">
                  <a14:compatExt spid="_x0000_s183311"/>
                </a:ext>
                <a:ext uri="{FF2B5EF4-FFF2-40B4-BE49-F238E27FC236}">
                  <a16:creationId xmlns:a16="http://schemas.microsoft.com/office/drawing/2014/main" id="{00000000-0008-0000-1700-00000F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117</xdr:row>
          <xdr:rowOff>0</xdr:rowOff>
        </xdr:from>
        <xdr:to>
          <xdr:col>10</xdr:col>
          <xdr:colOff>0</xdr:colOff>
          <xdr:row>118</xdr:row>
          <xdr:rowOff>0</xdr:rowOff>
        </xdr:to>
        <xdr:sp macro="" textlink="">
          <xdr:nvSpPr>
            <xdr:cNvPr id="183312" name="チェック68" hidden="1">
              <a:extLst>
                <a:ext uri="{63B3BB69-23CF-44E3-9099-C40C66FF867C}">
                  <a14:compatExt spid="_x0000_s183312"/>
                </a:ext>
                <a:ext uri="{FF2B5EF4-FFF2-40B4-BE49-F238E27FC236}">
                  <a16:creationId xmlns:a16="http://schemas.microsoft.com/office/drawing/2014/main" id="{00000000-0008-0000-1700-000010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117</xdr:row>
          <xdr:rowOff>0</xdr:rowOff>
        </xdr:from>
        <xdr:to>
          <xdr:col>18</xdr:col>
          <xdr:colOff>0</xdr:colOff>
          <xdr:row>118</xdr:row>
          <xdr:rowOff>0</xdr:rowOff>
        </xdr:to>
        <xdr:sp macro="" textlink="">
          <xdr:nvSpPr>
            <xdr:cNvPr id="183313" name="チェック69" hidden="1">
              <a:extLst>
                <a:ext uri="{63B3BB69-23CF-44E3-9099-C40C66FF867C}">
                  <a14:compatExt spid="_x0000_s183313"/>
                </a:ext>
                <a:ext uri="{FF2B5EF4-FFF2-40B4-BE49-F238E27FC236}">
                  <a16:creationId xmlns:a16="http://schemas.microsoft.com/office/drawing/2014/main" id="{00000000-0008-0000-1700-000011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117</xdr:row>
          <xdr:rowOff>0</xdr:rowOff>
        </xdr:from>
        <xdr:to>
          <xdr:col>25</xdr:col>
          <xdr:colOff>0</xdr:colOff>
          <xdr:row>118</xdr:row>
          <xdr:rowOff>0</xdr:rowOff>
        </xdr:to>
        <xdr:sp macro="" textlink="">
          <xdr:nvSpPr>
            <xdr:cNvPr id="183314" name="チェック70" hidden="1">
              <a:extLst>
                <a:ext uri="{63B3BB69-23CF-44E3-9099-C40C66FF867C}">
                  <a14:compatExt spid="_x0000_s183314"/>
                </a:ext>
                <a:ext uri="{FF2B5EF4-FFF2-40B4-BE49-F238E27FC236}">
                  <a16:creationId xmlns:a16="http://schemas.microsoft.com/office/drawing/2014/main" id="{00000000-0008-0000-1700-000012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118</xdr:row>
          <xdr:rowOff>0</xdr:rowOff>
        </xdr:from>
        <xdr:to>
          <xdr:col>10</xdr:col>
          <xdr:colOff>0</xdr:colOff>
          <xdr:row>119</xdr:row>
          <xdr:rowOff>0</xdr:rowOff>
        </xdr:to>
        <xdr:sp macro="" textlink="">
          <xdr:nvSpPr>
            <xdr:cNvPr id="183315" name="チェック71" hidden="1">
              <a:extLst>
                <a:ext uri="{63B3BB69-23CF-44E3-9099-C40C66FF867C}">
                  <a14:compatExt spid="_x0000_s183315"/>
                </a:ext>
                <a:ext uri="{FF2B5EF4-FFF2-40B4-BE49-F238E27FC236}">
                  <a16:creationId xmlns:a16="http://schemas.microsoft.com/office/drawing/2014/main" id="{00000000-0008-0000-1700-000013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118</xdr:row>
          <xdr:rowOff>0</xdr:rowOff>
        </xdr:from>
        <xdr:to>
          <xdr:col>20</xdr:col>
          <xdr:colOff>0</xdr:colOff>
          <xdr:row>119</xdr:row>
          <xdr:rowOff>0</xdr:rowOff>
        </xdr:to>
        <xdr:sp macro="" textlink="">
          <xdr:nvSpPr>
            <xdr:cNvPr id="183316" name="チェック72" hidden="1">
              <a:extLst>
                <a:ext uri="{63B3BB69-23CF-44E3-9099-C40C66FF867C}">
                  <a14:compatExt spid="_x0000_s183316"/>
                </a:ext>
                <a:ext uri="{FF2B5EF4-FFF2-40B4-BE49-F238E27FC236}">
                  <a16:creationId xmlns:a16="http://schemas.microsoft.com/office/drawing/2014/main" id="{00000000-0008-0000-1700-000014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67</xdr:row>
          <xdr:rowOff>0</xdr:rowOff>
        </xdr:from>
        <xdr:to>
          <xdr:col>31</xdr:col>
          <xdr:colOff>0</xdr:colOff>
          <xdr:row>68</xdr:row>
          <xdr:rowOff>0</xdr:rowOff>
        </xdr:to>
        <xdr:sp macro="" textlink="">
          <xdr:nvSpPr>
            <xdr:cNvPr id="183317" name="Check Box 21" hidden="1">
              <a:extLst>
                <a:ext uri="{63B3BB69-23CF-44E3-9099-C40C66FF867C}">
                  <a14:compatExt spid="_x0000_s183317"/>
                </a:ext>
                <a:ext uri="{FF2B5EF4-FFF2-40B4-BE49-F238E27FC236}">
                  <a16:creationId xmlns:a16="http://schemas.microsoft.com/office/drawing/2014/main" id="{00000000-0008-0000-1700-000015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153</xdr:row>
          <xdr:rowOff>0</xdr:rowOff>
        </xdr:from>
        <xdr:to>
          <xdr:col>11</xdr:col>
          <xdr:colOff>180975</xdr:colOff>
          <xdr:row>154</xdr:row>
          <xdr:rowOff>0</xdr:rowOff>
        </xdr:to>
        <xdr:sp macro="" textlink="">
          <xdr:nvSpPr>
            <xdr:cNvPr id="183318" name="チェック86" hidden="1">
              <a:extLst>
                <a:ext uri="{63B3BB69-23CF-44E3-9099-C40C66FF867C}">
                  <a14:compatExt spid="_x0000_s183318"/>
                </a:ext>
                <a:ext uri="{FF2B5EF4-FFF2-40B4-BE49-F238E27FC236}">
                  <a16:creationId xmlns:a16="http://schemas.microsoft.com/office/drawing/2014/main" id="{00000000-0008-0000-1700-000016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153</xdr:row>
          <xdr:rowOff>0</xdr:rowOff>
        </xdr:from>
        <xdr:to>
          <xdr:col>24</xdr:col>
          <xdr:colOff>0</xdr:colOff>
          <xdr:row>154</xdr:row>
          <xdr:rowOff>0</xdr:rowOff>
        </xdr:to>
        <xdr:sp macro="" textlink="">
          <xdr:nvSpPr>
            <xdr:cNvPr id="183319" name="チェック87" hidden="1">
              <a:extLst>
                <a:ext uri="{63B3BB69-23CF-44E3-9099-C40C66FF867C}">
                  <a14:compatExt spid="_x0000_s183319"/>
                </a:ext>
                <a:ext uri="{FF2B5EF4-FFF2-40B4-BE49-F238E27FC236}">
                  <a16:creationId xmlns:a16="http://schemas.microsoft.com/office/drawing/2014/main" id="{00000000-0008-0000-1700-000017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154</xdr:row>
          <xdr:rowOff>0</xdr:rowOff>
        </xdr:from>
        <xdr:to>
          <xdr:col>11</xdr:col>
          <xdr:colOff>180975</xdr:colOff>
          <xdr:row>155</xdr:row>
          <xdr:rowOff>0</xdr:rowOff>
        </xdr:to>
        <xdr:sp macro="" textlink="">
          <xdr:nvSpPr>
            <xdr:cNvPr id="183320" name="チェック88" hidden="1">
              <a:extLst>
                <a:ext uri="{63B3BB69-23CF-44E3-9099-C40C66FF867C}">
                  <a14:compatExt spid="_x0000_s183320"/>
                </a:ext>
                <a:ext uri="{FF2B5EF4-FFF2-40B4-BE49-F238E27FC236}">
                  <a16:creationId xmlns:a16="http://schemas.microsoft.com/office/drawing/2014/main" id="{00000000-0008-0000-1700-000018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154</xdr:row>
          <xdr:rowOff>0</xdr:rowOff>
        </xdr:from>
        <xdr:to>
          <xdr:col>24</xdr:col>
          <xdr:colOff>0</xdr:colOff>
          <xdr:row>155</xdr:row>
          <xdr:rowOff>0</xdr:rowOff>
        </xdr:to>
        <xdr:sp macro="" textlink="">
          <xdr:nvSpPr>
            <xdr:cNvPr id="183321" name="チェック89" hidden="1">
              <a:extLst>
                <a:ext uri="{63B3BB69-23CF-44E3-9099-C40C66FF867C}">
                  <a14:compatExt spid="_x0000_s183321"/>
                </a:ext>
                <a:ext uri="{FF2B5EF4-FFF2-40B4-BE49-F238E27FC236}">
                  <a16:creationId xmlns:a16="http://schemas.microsoft.com/office/drawing/2014/main" id="{00000000-0008-0000-1700-000019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66</xdr:row>
          <xdr:rowOff>0</xdr:rowOff>
        </xdr:from>
        <xdr:to>
          <xdr:col>10</xdr:col>
          <xdr:colOff>0</xdr:colOff>
          <xdr:row>67</xdr:row>
          <xdr:rowOff>0</xdr:rowOff>
        </xdr:to>
        <xdr:sp macro="" textlink="">
          <xdr:nvSpPr>
            <xdr:cNvPr id="183322" name="Check Box 26" hidden="1">
              <a:extLst>
                <a:ext uri="{63B3BB69-23CF-44E3-9099-C40C66FF867C}">
                  <a14:compatExt spid="_x0000_s183322"/>
                </a:ext>
                <a:ext uri="{FF2B5EF4-FFF2-40B4-BE49-F238E27FC236}">
                  <a16:creationId xmlns:a16="http://schemas.microsoft.com/office/drawing/2014/main" id="{00000000-0008-0000-1700-00001A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66</xdr:row>
          <xdr:rowOff>0</xdr:rowOff>
        </xdr:from>
        <xdr:to>
          <xdr:col>21</xdr:col>
          <xdr:colOff>0</xdr:colOff>
          <xdr:row>67</xdr:row>
          <xdr:rowOff>0</xdr:rowOff>
        </xdr:to>
        <xdr:sp macro="" textlink="">
          <xdr:nvSpPr>
            <xdr:cNvPr id="183323" name="Check Box 27" hidden="1">
              <a:extLst>
                <a:ext uri="{63B3BB69-23CF-44E3-9099-C40C66FF867C}">
                  <a14:compatExt spid="_x0000_s183323"/>
                </a:ext>
                <a:ext uri="{FF2B5EF4-FFF2-40B4-BE49-F238E27FC236}">
                  <a16:creationId xmlns:a16="http://schemas.microsoft.com/office/drawing/2014/main" id="{00000000-0008-0000-1700-00001B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67</xdr:row>
          <xdr:rowOff>0</xdr:rowOff>
        </xdr:from>
        <xdr:to>
          <xdr:col>10</xdr:col>
          <xdr:colOff>0</xdr:colOff>
          <xdr:row>68</xdr:row>
          <xdr:rowOff>0</xdr:rowOff>
        </xdr:to>
        <xdr:sp macro="" textlink="">
          <xdr:nvSpPr>
            <xdr:cNvPr id="183324" name="Check Box 28" hidden="1">
              <a:extLst>
                <a:ext uri="{63B3BB69-23CF-44E3-9099-C40C66FF867C}">
                  <a14:compatExt spid="_x0000_s183324"/>
                </a:ext>
                <a:ext uri="{FF2B5EF4-FFF2-40B4-BE49-F238E27FC236}">
                  <a16:creationId xmlns:a16="http://schemas.microsoft.com/office/drawing/2014/main" id="{00000000-0008-0000-1700-00001C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67</xdr:row>
          <xdr:rowOff>0</xdr:rowOff>
        </xdr:from>
        <xdr:to>
          <xdr:col>21</xdr:col>
          <xdr:colOff>0</xdr:colOff>
          <xdr:row>68</xdr:row>
          <xdr:rowOff>0</xdr:rowOff>
        </xdr:to>
        <xdr:sp macro="" textlink="">
          <xdr:nvSpPr>
            <xdr:cNvPr id="183325" name="Check Box 29" hidden="1">
              <a:extLst>
                <a:ext uri="{63B3BB69-23CF-44E3-9099-C40C66FF867C}">
                  <a14:compatExt spid="_x0000_s183325"/>
                </a:ext>
                <a:ext uri="{FF2B5EF4-FFF2-40B4-BE49-F238E27FC236}">
                  <a16:creationId xmlns:a16="http://schemas.microsoft.com/office/drawing/2014/main" id="{00000000-0008-0000-1700-00001D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100</xdr:row>
          <xdr:rowOff>0</xdr:rowOff>
        </xdr:from>
        <xdr:to>
          <xdr:col>18</xdr:col>
          <xdr:colOff>190500</xdr:colOff>
          <xdr:row>101</xdr:row>
          <xdr:rowOff>209550</xdr:rowOff>
        </xdr:to>
        <xdr:sp macro="" textlink="">
          <xdr:nvSpPr>
            <xdr:cNvPr id="183326" name="チェック34" hidden="1">
              <a:extLst>
                <a:ext uri="{63B3BB69-23CF-44E3-9099-C40C66FF867C}">
                  <a14:compatExt spid="_x0000_s183326"/>
                </a:ext>
                <a:ext uri="{FF2B5EF4-FFF2-40B4-BE49-F238E27FC236}">
                  <a16:creationId xmlns:a16="http://schemas.microsoft.com/office/drawing/2014/main" id="{00000000-0008-0000-1700-00001E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100</xdr:row>
          <xdr:rowOff>0</xdr:rowOff>
        </xdr:from>
        <xdr:to>
          <xdr:col>10</xdr:col>
          <xdr:colOff>0</xdr:colOff>
          <xdr:row>101</xdr:row>
          <xdr:rowOff>200025</xdr:rowOff>
        </xdr:to>
        <xdr:sp macro="" textlink="">
          <xdr:nvSpPr>
            <xdr:cNvPr id="183327" name="Check Box 31" hidden="1">
              <a:extLst>
                <a:ext uri="{63B3BB69-23CF-44E3-9099-C40C66FF867C}">
                  <a14:compatExt spid="_x0000_s183327"/>
                </a:ext>
                <a:ext uri="{FF2B5EF4-FFF2-40B4-BE49-F238E27FC236}">
                  <a16:creationId xmlns:a16="http://schemas.microsoft.com/office/drawing/2014/main" id="{00000000-0008-0000-1700-00001F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100</xdr:row>
          <xdr:rowOff>0</xdr:rowOff>
        </xdr:from>
        <xdr:to>
          <xdr:col>28</xdr:col>
          <xdr:colOff>9525</xdr:colOff>
          <xdr:row>102</xdr:row>
          <xdr:rowOff>9525</xdr:rowOff>
        </xdr:to>
        <xdr:sp macro="" textlink="">
          <xdr:nvSpPr>
            <xdr:cNvPr id="183328" name="Check Box 32" hidden="1">
              <a:extLst>
                <a:ext uri="{63B3BB69-23CF-44E3-9099-C40C66FF867C}">
                  <a14:compatExt spid="_x0000_s183328"/>
                </a:ext>
                <a:ext uri="{FF2B5EF4-FFF2-40B4-BE49-F238E27FC236}">
                  <a16:creationId xmlns:a16="http://schemas.microsoft.com/office/drawing/2014/main" id="{00000000-0008-0000-1700-000020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157</xdr:row>
          <xdr:rowOff>0</xdr:rowOff>
        </xdr:from>
        <xdr:to>
          <xdr:col>11</xdr:col>
          <xdr:colOff>180975</xdr:colOff>
          <xdr:row>158</xdr:row>
          <xdr:rowOff>0</xdr:rowOff>
        </xdr:to>
        <xdr:sp macro="" textlink="">
          <xdr:nvSpPr>
            <xdr:cNvPr id="183329" name="チェック90" hidden="1">
              <a:extLst>
                <a:ext uri="{63B3BB69-23CF-44E3-9099-C40C66FF867C}">
                  <a14:compatExt spid="_x0000_s183329"/>
                </a:ext>
                <a:ext uri="{FF2B5EF4-FFF2-40B4-BE49-F238E27FC236}">
                  <a16:creationId xmlns:a16="http://schemas.microsoft.com/office/drawing/2014/main" id="{00000000-0008-0000-1700-000021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157</xdr:row>
          <xdr:rowOff>0</xdr:rowOff>
        </xdr:from>
        <xdr:to>
          <xdr:col>17</xdr:col>
          <xdr:colOff>0</xdr:colOff>
          <xdr:row>158</xdr:row>
          <xdr:rowOff>0</xdr:rowOff>
        </xdr:to>
        <xdr:sp macro="" textlink="">
          <xdr:nvSpPr>
            <xdr:cNvPr id="183330" name="チェック91" hidden="1">
              <a:extLst>
                <a:ext uri="{63B3BB69-23CF-44E3-9099-C40C66FF867C}">
                  <a14:compatExt spid="_x0000_s183330"/>
                </a:ext>
                <a:ext uri="{FF2B5EF4-FFF2-40B4-BE49-F238E27FC236}">
                  <a16:creationId xmlns:a16="http://schemas.microsoft.com/office/drawing/2014/main" id="{00000000-0008-0000-1700-000022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157</xdr:row>
          <xdr:rowOff>0</xdr:rowOff>
        </xdr:from>
        <xdr:to>
          <xdr:col>22</xdr:col>
          <xdr:colOff>0</xdr:colOff>
          <xdr:row>158</xdr:row>
          <xdr:rowOff>0</xdr:rowOff>
        </xdr:to>
        <xdr:sp macro="" textlink="">
          <xdr:nvSpPr>
            <xdr:cNvPr id="183331" name="チェック92" hidden="1">
              <a:extLst>
                <a:ext uri="{63B3BB69-23CF-44E3-9099-C40C66FF867C}">
                  <a14:compatExt spid="_x0000_s183331"/>
                </a:ext>
                <a:ext uri="{FF2B5EF4-FFF2-40B4-BE49-F238E27FC236}">
                  <a16:creationId xmlns:a16="http://schemas.microsoft.com/office/drawing/2014/main" id="{00000000-0008-0000-1700-000023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72</xdr:row>
          <xdr:rowOff>0</xdr:rowOff>
        </xdr:from>
        <xdr:to>
          <xdr:col>10</xdr:col>
          <xdr:colOff>0</xdr:colOff>
          <xdr:row>73</xdr:row>
          <xdr:rowOff>0</xdr:rowOff>
        </xdr:to>
        <xdr:sp macro="" textlink="">
          <xdr:nvSpPr>
            <xdr:cNvPr id="183332" name="チェック12" hidden="1">
              <a:extLst>
                <a:ext uri="{63B3BB69-23CF-44E3-9099-C40C66FF867C}">
                  <a14:compatExt spid="_x0000_s183332"/>
                </a:ext>
                <a:ext uri="{FF2B5EF4-FFF2-40B4-BE49-F238E27FC236}">
                  <a16:creationId xmlns:a16="http://schemas.microsoft.com/office/drawing/2014/main" id="{00000000-0008-0000-1700-000024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72</xdr:row>
          <xdr:rowOff>0</xdr:rowOff>
        </xdr:from>
        <xdr:to>
          <xdr:col>26</xdr:col>
          <xdr:colOff>0</xdr:colOff>
          <xdr:row>73</xdr:row>
          <xdr:rowOff>0</xdr:rowOff>
        </xdr:to>
        <xdr:sp macro="" textlink="">
          <xdr:nvSpPr>
            <xdr:cNvPr id="183333" name="チェック13" hidden="1">
              <a:extLst>
                <a:ext uri="{63B3BB69-23CF-44E3-9099-C40C66FF867C}">
                  <a14:compatExt spid="_x0000_s183333"/>
                </a:ext>
                <a:ext uri="{FF2B5EF4-FFF2-40B4-BE49-F238E27FC236}">
                  <a16:creationId xmlns:a16="http://schemas.microsoft.com/office/drawing/2014/main" id="{00000000-0008-0000-1700-000025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73</xdr:row>
          <xdr:rowOff>0</xdr:rowOff>
        </xdr:from>
        <xdr:to>
          <xdr:col>10</xdr:col>
          <xdr:colOff>0</xdr:colOff>
          <xdr:row>74</xdr:row>
          <xdr:rowOff>0</xdr:rowOff>
        </xdr:to>
        <xdr:sp macro="" textlink="">
          <xdr:nvSpPr>
            <xdr:cNvPr id="183334" name="チェック14" hidden="1">
              <a:extLst>
                <a:ext uri="{63B3BB69-23CF-44E3-9099-C40C66FF867C}">
                  <a14:compatExt spid="_x0000_s183334"/>
                </a:ext>
                <a:ext uri="{FF2B5EF4-FFF2-40B4-BE49-F238E27FC236}">
                  <a16:creationId xmlns:a16="http://schemas.microsoft.com/office/drawing/2014/main" id="{00000000-0008-0000-1700-000026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73</xdr:row>
          <xdr:rowOff>0</xdr:rowOff>
        </xdr:from>
        <xdr:to>
          <xdr:col>26</xdr:col>
          <xdr:colOff>0</xdr:colOff>
          <xdr:row>74</xdr:row>
          <xdr:rowOff>0</xdr:rowOff>
        </xdr:to>
        <xdr:sp macro="" textlink="">
          <xdr:nvSpPr>
            <xdr:cNvPr id="183335" name="チェック15" hidden="1">
              <a:extLst>
                <a:ext uri="{63B3BB69-23CF-44E3-9099-C40C66FF867C}">
                  <a14:compatExt spid="_x0000_s183335"/>
                </a:ext>
                <a:ext uri="{FF2B5EF4-FFF2-40B4-BE49-F238E27FC236}">
                  <a16:creationId xmlns:a16="http://schemas.microsoft.com/office/drawing/2014/main" id="{00000000-0008-0000-1700-000027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74</xdr:row>
          <xdr:rowOff>0</xdr:rowOff>
        </xdr:from>
        <xdr:to>
          <xdr:col>10</xdr:col>
          <xdr:colOff>0</xdr:colOff>
          <xdr:row>75</xdr:row>
          <xdr:rowOff>0</xdr:rowOff>
        </xdr:to>
        <xdr:sp macro="" textlink="">
          <xdr:nvSpPr>
            <xdr:cNvPr id="183336" name="チェック16" hidden="1">
              <a:extLst>
                <a:ext uri="{63B3BB69-23CF-44E3-9099-C40C66FF867C}">
                  <a14:compatExt spid="_x0000_s183336"/>
                </a:ext>
                <a:ext uri="{FF2B5EF4-FFF2-40B4-BE49-F238E27FC236}">
                  <a16:creationId xmlns:a16="http://schemas.microsoft.com/office/drawing/2014/main" id="{00000000-0008-0000-1700-000028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86</xdr:row>
          <xdr:rowOff>0</xdr:rowOff>
        </xdr:from>
        <xdr:to>
          <xdr:col>19</xdr:col>
          <xdr:colOff>0</xdr:colOff>
          <xdr:row>87</xdr:row>
          <xdr:rowOff>0</xdr:rowOff>
        </xdr:to>
        <xdr:sp macro="" textlink="">
          <xdr:nvSpPr>
            <xdr:cNvPr id="183337" name="Check Box 41" hidden="1">
              <a:extLst>
                <a:ext uri="{63B3BB69-23CF-44E3-9099-C40C66FF867C}">
                  <a14:compatExt spid="_x0000_s183337"/>
                </a:ext>
                <a:ext uri="{FF2B5EF4-FFF2-40B4-BE49-F238E27FC236}">
                  <a16:creationId xmlns:a16="http://schemas.microsoft.com/office/drawing/2014/main" id="{00000000-0008-0000-1700-000029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86</xdr:row>
          <xdr:rowOff>0</xdr:rowOff>
        </xdr:from>
        <xdr:to>
          <xdr:col>28</xdr:col>
          <xdr:colOff>0</xdr:colOff>
          <xdr:row>87</xdr:row>
          <xdr:rowOff>0</xdr:rowOff>
        </xdr:to>
        <xdr:sp macro="" textlink="">
          <xdr:nvSpPr>
            <xdr:cNvPr id="183338" name="Check Box 42" hidden="1">
              <a:extLst>
                <a:ext uri="{63B3BB69-23CF-44E3-9099-C40C66FF867C}">
                  <a14:compatExt spid="_x0000_s183338"/>
                </a:ext>
                <a:ext uri="{FF2B5EF4-FFF2-40B4-BE49-F238E27FC236}">
                  <a16:creationId xmlns:a16="http://schemas.microsoft.com/office/drawing/2014/main" id="{00000000-0008-0000-1700-00002A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122</xdr:row>
          <xdr:rowOff>0</xdr:rowOff>
        </xdr:from>
        <xdr:to>
          <xdr:col>10</xdr:col>
          <xdr:colOff>0</xdr:colOff>
          <xdr:row>123</xdr:row>
          <xdr:rowOff>0</xdr:rowOff>
        </xdr:to>
        <xdr:sp macro="" textlink="">
          <xdr:nvSpPr>
            <xdr:cNvPr id="183339" name="Check Box 43" hidden="1">
              <a:extLst>
                <a:ext uri="{63B3BB69-23CF-44E3-9099-C40C66FF867C}">
                  <a14:compatExt spid="_x0000_s183339"/>
                </a:ext>
                <a:ext uri="{FF2B5EF4-FFF2-40B4-BE49-F238E27FC236}">
                  <a16:creationId xmlns:a16="http://schemas.microsoft.com/office/drawing/2014/main" id="{00000000-0008-0000-1700-00002B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122</xdr:row>
          <xdr:rowOff>0</xdr:rowOff>
        </xdr:from>
        <xdr:to>
          <xdr:col>17</xdr:col>
          <xdr:colOff>0</xdr:colOff>
          <xdr:row>123</xdr:row>
          <xdr:rowOff>0</xdr:rowOff>
        </xdr:to>
        <xdr:sp macro="" textlink="">
          <xdr:nvSpPr>
            <xdr:cNvPr id="183340" name="チェック83" hidden="1">
              <a:extLst>
                <a:ext uri="{63B3BB69-23CF-44E3-9099-C40C66FF867C}">
                  <a14:compatExt spid="_x0000_s183340"/>
                </a:ext>
                <a:ext uri="{FF2B5EF4-FFF2-40B4-BE49-F238E27FC236}">
                  <a16:creationId xmlns:a16="http://schemas.microsoft.com/office/drawing/2014/main" id="{00000000-0008-0000-1700-00002C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122</xdr:row>
          <xdr:rowOff>0</xdr:rowOff>
        </xdr:from>
        <xdr:to>
          <xdr:col>24</xdr:col>
          <xdr:colOff>0</xdr:colOff>
          <xdr:row>123</xdr:row>
          <xdr:rowOff>0</xdr:rowOff>
        </xdr:to>
        <xdr:sp macro="" textlink="">
          <xdr:nvSpPr>
            <xdr:cNvPr id="183341" name="チェック84" hidden="1">
              <a:extLst>
                <a:ext uri="{63B3BB69-23CF-44E3-9099-C40C66FF867C}">
                  <a14:compatExt spid="_x0000_s183341"/>
                </a:ext>
                <a:ext uri="{FF2B5EF4-FFF2-40B4-BE49-F238E27FC236}">
                  <a16:creationId xmlns:a16="http://schemas.microsoft.com/office/drawing/2014/main" id="{00000000-0008-0000-1700-00002D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122</xdr:row>
          <xdr:rowOff>0</xdr:rowOff>
        </xdr:from>
        <xdr:to>
          <xdr:col>31</xdr:col>
          <xdr:colOff>0</xdr:colOff>
          <xdr:row>123</xdr:row>
          <xdr:rowOff>0</xdr:rowOff>
        </xdr:to>
        <xdr:sp macro="" textlink="">
          <xdr:nvSpPr>
            <xdr:cNvPr id="183342" name="チェック85" hidden="1">
              <a:extLst>
                <a:ext uri="{63B3BB69-23CF-44E3-9099-C40C66FF867C}">
                  <a14:compatExt spid="_x0000_s183342"/>
                </a:ext>
                <a:ext uri="{FF2B5EF4-FFF2-40B4-BE49-F238E27FC236}">
                  <a16:creationId xmlns:a16="http://schemas.microsoft.com/office/drawing/2014/main" id="{00000000-0008-0000-1700-00002E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119</xdr:row>
          <xdr:rowOff>0</xdr:rowOff>
        </xdr:from>
        <xdr:to>
          <xdr:col>10</xdr:col>
          <xdr:colOff>0</xdr:colOff>
          <xdr:row>120</xdr:row>
          <xdr:rowOff>0</xdr:rowOff>
        </xdr:to>
        <xdr:sp macro="" textlink="">
          <xdr:nvSpPr>
            <xdr:cNvPr id="183343" name="チェック73" hidden="1">
              <a:extLst>
                <a:ext uri="{63B3BB69-23CF-44E3-9099-C40C66FF867C}">
                  <a14:compatExt spid="_x0000_s183343"/>
                </a:ext>
                <a:ext uri="{FF2B5EF4-FFF2-40B4-BE49-F238E27FC236}">
                  <a16:creationId xmlns:a16="http://schemas.microsoft.com/office/drawing/2014/main" id="{00000000-0008-0000-1700-00002F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119</xdr:row>
          <xdr:rowOff>0</xdr:rowOff>
        </xdr:from>
        <xdr:to>
          <xdr:col>16</xdr:col>
          <xdr:colOff>180975</xdr:colOff>
          <xdr:row>120</xdr:row>
          <xdr:rowOff>0</xdr:rowOff>
        </xdr:to>
        <xdr:sp macro="" textlink="">
          <xdr:nvSpPr>
            <xdr:cNvPr id="183344" name="チェック74" hidden="1">
              <a:extLst>
                <a:ext uri="{63B3BB69-23CF-44E3-9099-C40C66FF867C}">
                  <a14:compatExt spid="_x0000_s183344"/>
                </a:ext>
                <a:ext uri="{FF2B5EF4-FFF2-40B4-BE49-F238E27FC236}">
                  <a16:creationId xmlns:a16="http://schemas.microsoft.com/office/drawing/2014/main" id="{00000000-0008-0000-1700-000030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119</xdr:row>
          <xdr:rowOff>0</xdr:rowOff>
        </xdr:from>
        <xdr:to>
          <xdr:col>24</xdr:col>
          <xdr:colOff>0</xdr:colOff>
          <xdr:row>120</xdr:row>
          <xdr:rowOff>0</xdr:rowOff>
        </xdr:to>
        <xdr:sp macro="" textlink="">
          <xdr:nvSpPr>
            <xdr:cNvPr id="183345" name="チェック75" hidden="1">
              <a:extLst>
                <a:ext uri="{63B3BB69-23CF-44E3-9099-C40C66FF867C}">
                  <a14:compatExt spid="_x0000_s183345"/>
                </a:ext>
                <a:ext uri="{FF2B5EF4-FFF2-40B4-BE49-F238E27FC236}">
                  <a16:creationId xmlns:a16="http://schemas.microsoft.com/office/drawing/2014/main" id="{00000000-0008-0000-1700-000031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120</xdr:row>
          <xdr:rowOff>0</xdr:rowOff>
        </xdr:from>
        <xdr:to>
          <xdr:col>10</xdr:col>
          <xdr:colOff>0</xdr:colOff>
          <xdr:row>121</xdr:row>
          <xdr:rowOff>0</xdr:rowOff>
        </xdr:to>
        <xdr:sp macro="" textlink="">
          <xdr:nvSpPr>
            <xdr:cNvPr id="183346" name="チェック76" hidden="1">
              <a:extLst>
                <a:ext uri="{63B3BB69-23CF-44E3-9099-C40C66FF867C}">
                  <a14:compatExt spid="_x0000_s183346"/>
                </a:ext>
                <a:ext uri="{FF2B5EF4-FFF2-40B4-BE49-F238E27FC236}">
                  <a16:creationId xmlns:a16="http://schemas.microsoft.com/office/drawing/2014/main" id="{00000000-0008-0000-1700-000032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120</xdr:row>
          <xdr:rowOff>0</xdr:rowOff>
        </xdr:from>
        <xdr:to>
          <xdr:col>16</xdr:col>
          <xdr:colOff>180975</xdr:colOff>
          <xdr:row>121</xdr:row>
          <xdr:rowOff>0</xdr:rowOff>
        </xdr:to>
        <xdr:sp macro="" textlink="">
          <xdr:nvSpPr>
            <xdr:cNvPr id="183347" name="チェック77" hidden="1">
              <a:extLst>
                <a:ext uri="{63B3BB69-23CF-44E3-9099-C40C66FF867C}">
                  <a14:compatExt spid="_x0000_s183347"/>
                </a:ext>
                <a:ext uri="{FF2B5EF4-FFF2-40B4-BE49-F238E27FC236}">
                  <a16:creationId xmlns:a16="http://schemas.microsoft.com/office/drawing/2014/main" id="{00000000-0008-0000-1700-000033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120</xdr:row>
          <xdr:rowOff>0</xdr:rowOff>
        </xdr:from>
        <xdr:to>
          <xdr:col>24</xdr:col>
          <xdr:colOff>0</xdr:colOff>
          <xdr:row>121</xdr:row>
          <xdr:rowOff>0</xdr:rowOff>
        </xdr:to>
        <xdr:sp macro="" textlink="">
          <xdr:nvSpPr>
            <xdr:cNvPr id="183348" name="チェック78" hidden="1">
              <a:extLst>
                <a:ext uri="{63B3BB69-23CF-44E3-9099-C40C66FF867C}">
                  <a14:compatExt spid="_x0000_s183348"/>
                </a:ext>
                <a:ext uri="{FF2B5EF4-FFF2-40B4-BE49-F238E27FC236}">
                  <a16:creationId xmlns:a16="http://schemas.microsoft.com/office/drawing/2014/main" id="{00000000-0008-0000-1700-000034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121</xdr:row>
          <xdr:rowOff>0</xdr:rowOff>
        </xdr:from>
        <xdr:to>
          <xdr:col>10</xdr:col>
          <xdr:colOff>0</xdr:colOff>
          <xdr:row>122</xdr:row>
          <xdr:rowOff>0</xdr:rowOff>
        </xdr:to>
        <xdr:sp macro="" textlink="">
          <xdr:nvSpPr>
            <xdr:cNvPr id="183349" name="チェック79" hidden="1">
              <a:extLst>
                <a:ext uri="{63B3BB69-23CF-44E3-9099-C40C66FF867C}">
                  <a14:compatExt spid="_x0000_s183349"/>
                </a:ext>
                <a:ext uri="{FF2B5EF4-FFF2-40B4-BE49-F238E27FC236}">
                  <a16:creationId xmlns:a16="http://schemas.microsoft.com/office/drawing/2014/main" id="{00000000-0008-0000-1700-000035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121</xdr:row>
          <xdr:rowOff>0</xdr:rowOff>
        </xdr:from>
        <xdr:to>
          <xdr:col>16</xdr:col>
          <xdr:colOff>180975</xdr:colOff>
          <xdr:row>122</xdr:row>
          <xdr:rowOff>0</xdr:rowOff>
        </xdr:to>
        <xdr:sp macro="" textlink="">
          <xdr:nvSpPr>
            <xdr:cNvPr id="183350" name="チェック80" hidden="1">
              <a:extLst>
                <a:ext uri="{63B3BB69-23CF-44E3-9099-C40C66FF867C}">
                  <a14:compatExt spid="_x0000_s183350"/>
                </a:ext>
                <a:ext uri="{FF2B5EF4-FFF2-40B4-BE49-F238E27FC236}">
                  <a16:creationId xmlns:a16="http://schemas.microsoft.com/office/drawing/2014/main" id="{00000000-0008-0000-1700-000036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121</xdr:row>
          <xdr:rowOff>0</xdr:rowOff>
        </xdr:from>
        <xdr:to>
          <xdr:col>24</xdr:col>
          <xdr:colOff>0</xdr:colOff>
          <xdr:row>122</xdr:row>
          <xdr:rowOff>0</xdr:rowOff>
        </xdr:to>
        <xdr:sp macro="" textlink="">
          <xdr:nvSpPr>
            <xdr:cNvPr id="183351" name="チェック81" hidden="1">
              <a:extLst>
                <a:ext uri="{63B3BB69-23CF-44E3-9099-C40C66FF867C}">
                  <a14:compatExt spid="_x0000_s183351"/>
                </a:ext>
                <a:ext uri="{FF2B5EF4-FFF2-40B4-BE49-F238E27FC236}">
                  <a16:creationId xmlns:a16="http://schemas.microsoft.com/office/drawing/2014/main" id="{00000000-0008-0000-1700-000037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86</xdr:row>
          <xdr:rowOff>0</xdr:rowOff>
        </xdr:from>
        <xdr:to>
          <xdr:col>10</xdr:col>
          <xdr:colOff>0</xdr:colOff>
          <xdr:row>87</xdr:row>
          <xdr:rowOff>0</xdr:rowOff>
        </xdr:to>
        <xdr:sp macro="" textlink="">
          <xdr:nvSpPr>
            <xdr:cNvPr id="183352" name="Check Box 56" hidden="1">
              <a:extLst>
                <a:ext uri="{63B3BB69-23CF-44E3-9099-C40C66FF867C}">
                  <a14:compatExt spid="_x0000_s183352"/>
                </a:ext>
                <a:ext uri="{FF2B5EF4-FFF2-40B4-BE49-F238E27FC236}">
                  <a16:creationId xmlns:a16="http://schemas.microsoft.com/office/drawing/2014/main" id="{00000000-0008-0000-1700-000038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129</xdr:row>
          <xdr:rowOff>0</xdr:rowOff>
        </xdr:from>
        <xdr:to>
          <xdr:col>10</xdr:col>
          <xdr:colOff>0</xdr:colOff>
          <xdr:row>130</xdr:row>
          <xdr:rowOff>0</xdr:rowOff>
        </xdr:to>
        <xdr:sp macro="" textlink="">
          <xdr:nvSpPr>
            <xdr:cNvPr id="183353" name="Check Box 57" hidden="1">
              <a:extLst>
                <a:ext uri="{63B3BB69-23CF-44E3-9099-C40C66FF867C}">
                  <a14:compatExt spid="_x0000_s183353"/>
                </a:ext>
                <a:ext uri="{FF2B5EF4-FFF2-40B4-BE49-F238E27FC236}">
                  <a16:creationId xmlns:a16="http://schemas.microsoft.com/office/drawing/2014/main" id="{00000000-0008-0000-1700-000039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129</xdr:row>
          <xdr:rowOff>0</xdr:rowOff>
        </xdr:from>
        <xdr:to>
          <xdr:col>18</xdr:col>
          <xdr:colOff>9525</xdr:colOff>
          <xdr:row>130</xdr:row>
          <xdr:rowOff>0</xdr:rowOff>
        </xdr:to>
        <xdr:sp macro="" textlink="">
          <xdr:nvSpPr>
            <xdr:cNvPr id="183354" name="Check Box 58" hidden="1">
              <a:extLst>
                <a:ext uri="{63B3BB69-23CF-44E3-9099-C40C66FF867C}">
                  <a14:compatExt spid="_x0000_s183354"/>
                </a:ext>
                <a:ext uri="{FF2B5EF4-FFF2-40B4-BE49-F238E27FC236}">
                  <a16:creationId xmlns:a16="http://schemas.microsoft.com/office/drawing/2014/main" id="{00000000-0008-0000-1700-00003A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129</xdr:row>
          <xdr:rowOff>0</xdr:rowOff>
        </xdr:from>
        <xdr:to>
          <xdr:col>25</xdr:col>
          <xdr:colOff>0</xdr:colOff>
          <xdr:row>130</xdr:row>
          <xdr:rowOff>0</xdr:rowOff>
        </xdr:to>
        <xdr:sp macro="" textlink="">
          <xdr:nvSpPr>
            <xdr:cNvPr id="183355" name="Check Box 59" hidden="1">
              <a:extLst>
                <a:ext uri="{63B3BB69-23CF-44E3-9099-C40C66FF867C}">
                  <a14:compatExt spid="_x0000_s183355"/>
                </a:ext>
                <a:ext uri="{FF2B5EF4-FFF2-40B4-BE49-F238E27FC236}">
                  <a16:creationId xmlns:a16="http://schemas.microsoft.com/office/drawing/2014/main" id="{00000000-0008-0000-1700-00003B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130</xdr:row>
          <xdr:rowOff>0</xdr:rowOff>
        </xdr:from>
        <xdr:to>
          <xdr:col>10</xdr:col>
          <xdr:colOff>0</xdr:colOff>
          <xdr:row>131</xdr:row>
          <xdr:rowOff>0</xdr:rowOff>
        </xdr:to>
        <xdr:sp macro="" textlink="">
          <xdr:nvSpPr>
            <xdr:cNvPr id="183356" name="Check Box 60" hidden="1">
              <a:extLst>
                <a:ext uri="{63B3BB69-23CF-44E3-9099-C40C66FF867C}">
                  <a14:compatExt spid="_x0000_s183356"/>
                </a:ext>
                <a:ext uri="{FF2B5EF4-FFF2-40B4-BE49-F238E27FC236}">
                  <a16:creationId xmlns:a16="http://schemas.microsoft.com/office/drawing/2014/main" id="{00000000-0008-0000-1700-00003C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130</xdr:row>
          <xdr:rowOff>0</xdr:rowOff>
        </xdr:from>
        <xdr:to>
          <xdr:col>20</xdr:col>
          <xdr:colOff>0</xdr:colOff>
          <xdr:row>131</xdr:row>
          <xdr:rowOff>0</xdr:rowOff>
        </xdr:to>
        <xdr:sp macro="" textlink="">
          <xdr:nvSpPr>
            <xdr:cNvPr id="183357" name="Check Box 61" hidden="1">
              <a:extLst>
                <a:ext uri="{63B3BB69-23CF-44E3-9099-C40C66FF867C}">
                  <a14:compatExt spid="_x0000_s183357"/>
                </a:ext>
                <a:ext uri="{FF2B5EF4-FFF2-40B4-BE49-F238E27FC236}">
                  <a16:creationId xmlns:a16="http://schemas.microsoft.com/office/drawing/2014/main" id="{00000000-0008-0000-1700-00003D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131</xdr:row>
          <xdr:rowOff>0</xdr:rowOff>
        </xdr:from>
        <xdr:to>
          <xdr:col>10</xdr:col>
          <xdr:colOff>0</xdr:colOff>
          <xdr:row>132</xdr:row>
          <xdr:rowOff>0</xdr:rowOff>
        </xdr:to>
        <xdr:sp macro="" textlink="">
          <xdr:nvSpPr>
            <xdr:cNvPr id="183358" name="Check Box 62" hidden="1">
              <a:extLst>
                <a:ext uri="{63B3BB69-23CF-44E3-9099-C40C66FF867C}">
                  <a14:compatExt spid="_x0000_s183358"/>
                </a:ext>
                <a:ext uri="{FF2B5EF4-FFF2-40B4-BE49-F238E27FC236}">
                  <a16:creationId xmlns:a16="http://schemas.microsoft.com/office/drawing/2014/main" id="{00000000-0008-0000-1700-00003E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131</xdr:row>
          <xdr:rowOff>0</xdr:rowOff>
        </xdr:from>
        <xdr:to>
          <xdr:col>16</xdr:col>
          <xdr:colOff>180975</xdr:colOff>
          <xdr:row>132</xdr:row>
          <xdr:rowOff>0</xdr:rowOff>
        </xdr:to>
        <xdr:sp macro="" textlink="">
          <xdr:nvSpPr>
            <xdr:cNvPr id="183359" name="Check Box 63" hidden="1">
              <a:extLst>
                <a:ext uri="{63B3BB69-23CF-44E3-9099-C40C66FF867C}">
                  <a14:compatExt spid="_x0000_s183359"/>
                </a:ext>
                <a:ext uri="{FF2B5EF4-FFF2-40B4-BE49-F238E27FC236}">
                  <a16:creationId xmlns:a16="http://schemas.microsoft.com/office/drawing/2014/main" id="{00000000-0008-0000-1700-00003F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131</xdr:row>
          <xdr:rowOff>0</xdr:rowOff>
        </xdr:from>
        <xdr:to>
          <xdr:col>24</xdr:col>
          <xdr:colOff>0</xdr:colOff>
          <xdr:row>132</xdr:row>
          <xdr:rowOff>0</xdr:rowOff>
        </xdr:to>
        <xdr:sp macro="" textlink="">
          <xdr:nvSpPr>
            <xdr:cNvPr id="183360" name="Check Box 64" hidden="1">
              <a:extLst>
                <a:ext uri="{63B3BB69-23CF-44E3-9099-C40C66FF867C}">
                  <a14:compatExt spid="_x0000_s183360"/>
                </a:ext>
                <a:ext uri="{FF2B5EF4-FFF2-40B4-BE49-F238E27FC236}">
                  <a16:creationId xmlns:a16="http://schemas.microsoft.com/office/drawing/2014/main" id="{00000000-0008-0000-1700-000040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132</xdr:row>
          <xdr:rowOff>0</xdr:rowOff>
        </xdr:from>
        <xdr:to>
          <xdr:col>10</xdr:col>
          <xdr:colOff>0</xdr:colOff>
          <xdr:row>133</xdr:row>
          <xdr:rowOff>0</xdr:rowOff>
        </xdr:to>
        <xdr:sp macro="" textlink="">
          <xdr:nvSpPr>
            <xdr:cNvPr id="183361" name="Check Box 65" hidden="1">
              <a:extLst>
                <a:ext uri="{63B3BB69-23CF-44E3-9099-C40C66FF867C}">
                  <a14:compatExt spid="_x0000_s183361"/>
                </a:ext>
                <a:ext uri="{FF2B5EF4-FFF2-40B4-BE49-F238E27FC236}">
                  <a16:creationId xmlns:a16="http://schemas.microsoft.com/office/drawing/2014/main" id="{00000000-0008-0000-1700-000041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132</xdr:row>
          <xdr:rowOff>0</xdr:rowOff>
        </xdr:from>
        <xdr:to>
          <xdr:col>17</xdr:col>
          <xdr:colOff>0</xdr:colOff>
          <xdr:row>133</xdr:row>
          <xdr:rowOff>0</xdr:rowOff>
        </xdr:to>
        <xdr:sp macro="" textlink="">
          <xdr:nvSpPr>
            <xdr:cNvPr id="183362" name="Check Box 66" hidden="1">
              <a:extLst>
                <a:ext uri="{63B3BB69-23CF-44E3-9099-C40C66FF867C}">
                  <a14:compatExt spid="_x0000_s183362"/>
                </a:ext>
                <a:ext uri="{FF2B5EF4-FFF2-40B4-BE49-F238E27FC236}">
                  <a16:creationId xmlns:a16="http://schemas.microsoft.com/office/drawing/2014/main" id="{00000000-0008-0000-1700-000042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132</xdr:row>
          <xdr:rowOff>0</xdr:rowOff>
        </xdr:from>
        <xdr:to>
          <xdr:col>24</xdr:col>
          <xdr:colOff>0</xdr:colOff>
          <xdr:row>133</xdr:row>
          <xdr:rowOff>0</xdr:rowOff>
        </xdr:to>
        <xdr:sp macro="" textlink="">
          <xdr:nvSpPr>
            <xdr:cNvPr id="183363" name="Check Box 67" hidden="1">
              <a:extLst>
                <a:ext uri="{63B3BB69-23CF-44E3-9099-C40C66FF867C}">
                  <a14:compatExt spid="_x0000_s183363"/>
                </a:ext>
                <a:ext uri="{FF2B5EF4-FFF2-40B4-BE49-F238E27FC236}">
                  <a16:creationId xmlns:a16="http://schemas.microsoft.com/office/drawing/2014/main" id="{00000000-0008-0000-1700-000043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133</xdr:row>
          <xdr:rowOff>0</xdr:rowOff>
        </xdr:from>
        <xdr:to>
          <xdr:col>10</xdr:col>
          <xdr:colOff>0</xdr:colOff>
          <xdr:row>134</xdr:row>
          <xdr:rowOff>0</xdr:rowOff>
        </xdr:to>
        <xdr:sp macro="" textlink="">
          <xdr:nvSpPr>
            <xdr:cNvPr id="183364" name="Check Box 68" hidden="1">
              <a:extLst>
                <a:ext uri="{63B3BB69-23CF-44E3-9099-C40C66FF867C}">
                  <a14:compatExt spid="_x0000_s183364"/>
                </a:ext>
                <a:ext uri="{FF2B5EF4-FFF2-40B4-BE49-F238E27FC236}">
                  <a16:creationId xmlns:a16="http://schemas.microsoft.com/office/drawing/2014/main" id="{00000000-0008-0000-1700-000044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133</xdr:row>
          <xdr:rowOff>0</xdr:rowOff>
        </xdr:from>
        <xdr:to>
          <xdr:col>17</xdr:col>
          <xdr:colOff>0</xdr:colOff>
          <xdr:row>134</xdr:row>
          <xdr:rowOff>9525</xdr:rowOff>
        </xdr:to>
        <xdr:sp macro="" textlink="">
          <xdr:nvSpPr>
            <xdr:cNvPr id="183365" name="Check Box 69" hidden="1">
              <a:extLst>
                <a:ext uri="{63B3BB69-23CF-44E3-9099-C40C66FF867C}">
                  <a14:compatExt spid="_x0000_s183365"/>
                </a:ext>
                <a:ext uri="{FF2B5EF4-FFF2-40B4-BE49-F238E27FC236}">
                  <a16:creationId xmlns:a16="http://schemas.microsoft.com/office/drawing/2014/main" id="{00000000-0008-0000-1700-000045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133</xdr:row>
          <xdr:rowOff>0</xdr:rowOff>
        </xdr:from>
        <xdr:to>
          <xdr:col>24</xdr:col>
          <xdr:colOff>0</xdr:colOff>
          <xdr:row>134</xdr:row>
          <xdr:rowOff>0</xdr:rowOff>
        </xdr:to>
        <xdr:sp macro="" textlink="">
          <xdr:nvSpPr>
            <xdr:cNvPr id="183366" name="Check Box 70" hidden="1">
              <a:extLst>
                <a:ext uri="{63B3BB69-23CF-44E3-9099-C40C66FF867C}">
                  <a14:compatExt spid="_x0000_s183366"/>
                </a:ext>
                <a:ext uri="{FF2B5EF4-FFF2-40B4-BE49-F238E27FC236}">
                  <a16:creationId xmlns:a16="http://schemas.microsoft.com/office/drawing/2014/main" id="{00000000-0008-0000-1700-000046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134</xdr:row>
          <xdr:rowOff>0</xdr:rowOff>
        </xdr:from>
        <xdr:to>
          <xdr:col>10</xdr:col>
          <xdr:colOff>0</xdr:colOff>
          <xdr:row>135</xdr:row>
          <xdr:rowOff>0</xdr:rowOff>
        </xdr:to>
        <xdr:sp macro="" textlink="">
          <xdr:nvSpPr>
            <xdr:cNvPr id="183367" name="Check Box 71" hidden="1">
              <a:extLst>
                <a:ext uri="{63B3BB69-23CF-44E3-9099-C40C66FF867C}">
                  <a14:compatExt spid="_x0000_s183367"/>
                </a:ext>
                <a:ext uri="{FF2B5EF4-FFF2-40B4-BE49-F238E27FC236}">
                  <a16:creationId xmlns:a16="http://schemas.microsoft.com/office/drawing/2014/main" id="{00000000-0008-0000-1700-000047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134</xdr:row>
          <xdr:rowOff>0</xdr:rowOff>
        </xdr:from>
        <xdr:to>
          <xdr:col>17</xdr:col>
          <xdr:colOff>0</xdr:colOff>
          <xdr:row>135</xdr:row>
          <xdr:rowOff>0</xdr:rowOff>
        </xdr:to>
        <xdr:sp macro="" textlink="">
          <xdr:nvSpPr>
            <xdr:cNvPr id="183368" name="Check Box 72" hidden="1">
              <a:extLst>
                <a:ext uri="{63B3BB69-23CF-44E3-9099-C40C66FF867C}">
                  <a14:compatExt spid="_x0000_s183368"/>
                </a:ext>
                <a:ext uri="{FF2B5EF4-FFF2-40B4-BE49-F238E27FC236}">
                  <a16:creationId xmlns:a16="http://schemas.microsoft.com/office/drawing/2014/main" id="{00000000-0008-0000-1700-000048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134</xdr:row>
          <xdr:rowOff>0</xdr:rowOff>
        </xdr:from>
        <xdr:to>
          <xdr:col>24</xdr:col>
          <xdr:colOff>0</xdr:colOff>
          <xdr:row>135</xdr:row>
          <xdr:rowOff>0</xdr:rowOff>
        </xdr:to>
        <xdr:sp macro="" textlink="">
          <xdr:nvSpPr>
            <xdr:cNvPr id="183369" name="Check Box 73" hidden="1">
              <a:extLst>
                <a:ext uri="{63B3BB69-23CF-44E3-9099-C40C66FF867C}">
                  <a14:compatExt spid="_x0000_s183369"/>
                </a:ext>
                <a:ext uri="{FF2B5EF4-FFF2-40B4-BE49-F238E27FC236}">
                  <a16:creationId xmlns:a16="http://schemas.microsoft.com/office/drawing/2014/main" id="{00000000-0008-0000-1700-000049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134</xdr:row>
          <xdr:rowOff>0</xdr:rowOff>
        </xdr:from>
        <xdr:to>
          <xdr:col>31</xdr:col>
          <xdr:colOff>0</xdr:colOff>
          <xdr:row>135</xdr:row>
          <xdr:rowOff>0</xdr:rowOff>
        </xdr:to>
        <xdr:sp macro="" textlink="">
          <xdr:nvSpPr>
            <xdr:cNvPr id="183370" name="Check Box 74" hidden="1">
              <a:extLst>
                <a:ext uri="{63B3BB69-23CF-44E3-9099-C40C66FF867C}">
                  <a14:compatExt spid="_x0000_s183370"/>
                </a:ext>
                <a:ext uri="{FF2B5EF4-FFF2-40B4-BE49-F238E27FC236}">
                  <a16:creationId xmlns:a16="http://schemas.microsoft.com/office/drawing/2014/main" id="{00000000-0008-0000-1700-00004A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141</xdr:row>
          <xdr:rowOff>0</xdr:rowOff>
        </xdr:from>
        <xdr:to>
          <xdr:col>10</xdr:col>
          <xdr:colOff>0</xdr:colOff>
          <xdr:row>142</xdr:row>
          <xdr:rowOff>0</xdr:rowOff>
        </xdr:to>
        <xdr:sp macro="" textlink="">
          <xdr:nvSpPr>
            <xdr:cNvPr id="183371" name="Check Box 75" hidden="1">
              <a:extLst>
                <a:ext uri="{63B3BB69-23CF-44E3-9099-C40C66FF867C}">
                  <a14:compatExt spid="_x0000_s183371"/>
                </a:ext>
                <a:ext uri="{FF2B5EF4-FFF2-40B4-BE49-F238E27FC236}">
                  <a16:creationId xmlns:a16="http://schemas.microsoft.com/office/drawing/2014/main" id="{00000000-0008-0000-1700-00004B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141</xdr:row>
          <xdr:rowOff>0</xdr:rowOff>
        </xdr:from>
        <xdr:to>
          <xdr:col>18</xdr:col>
          <xdr:colOff>0</xdr:colOff>
          <xdr:row>142</xdr:row>
          <xdr:rowOff>0</xdr:rowOff>
        </xdr:to>
        <xdr:sp macro="" textlink="">
          <xdr:nvSpPr>
            <xdr:cNvPr id="183372" name="Check Box 76" hidden="1">
              <a:extLst>
                <a:ext uri="{63B3BB69-23CF-44E3-9099-C40C66FF867C}">
                  <a14:compatExt spid="_x0000_s183372"/>
                </a:ext>
                <a:ext uri="{FF2B5EF4-FFF2-40B4-BE49-F238E27FC236}">
                  <a16:creationId xmlns:a16="http://schemas.microsoft.com/office/drawing/2014/main" id="{00000000-0008-0000-1700-00004C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141</xdr:row>
          <xdr:rowOff>0</xdr:rowOff>
        </xdr:from>
        <xdr:to>
          <xdr:col>25</xdr:col>
          <xdr:colOff>0</xdr:colOff>
          <xdr:row>142</xdr:row>
          <xdr:rowOff>0</xdr:rowOff>
        </xdr:to>
        <xdr:sp macro="" textlink="">
          <xdr:nvSpPr>
            <xdr:cNvPr id="183373" name="Check Box 77" hidden="1">
              <a:extLst>
                <a:ext uri="{63B3BB69-23CF-44E3-9099-C40C66FF867C}">
                  <a14:compatExt spid="_x0000_s183373"/>
                </a:ext>
                <a:ext uri="{FF2B5EF4-FFF2-40B4-BE49-F238E27FC236}">
                  <a16:creationId xmlns:a16="http://schemas.microsoft.com/office/drawing/2014/main" id="{00000000-0008-0000-1700-00004D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142</xdr:row>
          <xdr:rowOff>0</xdr:rowOff>
        </xdr:from>
        <xdr:to>
          <xdr:col>10</xdr:col>
          <xdr:colOff>0</xdr:colOff>
          <xdr:row>143</xdr:row>
          <xdr:rowOff>0</xdr:rowOff>
        </xdr:to>
        <xdr:sp macro="" textlink="">
          <xdr:nvSpPr>
            <xdr:cNvPr id="183374" name="Check Box 78" hidden="1">
              <a:extLst>
                <a:ext uri="{63B3BB69-23CF-44E3-9099-C40C66FF867C}">
                  <a14:compatExt spid="_x0000_s183374"/>
                </a:ext>
                <a:ext uri="{FF2B5EF4-FFF2-40B4-BE49-F238E27FC236}">
                  <a16:creationId xmlns:a16="http://schemas.microsoft.com/office/drawing/2014/main" id="{00000000-0008-0000-1700-00004E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142</xdr:row>
          <xdr:rowOff>0</xdr:rowOff>
        </xdr:from>
        <xdr:to>
          <xdr:col>20</xdr:col>
          <xdr:colOff>0</xdr:colOff>
          <xdr:row>143</xdr:row>
          <xdr:rowOff>0</xdr:rowOff>
        </xdr:to>
        <xdr:sp macro="" textlink="">
          <xdr:nvSpPr>
            <xdr:cNvPr id="183375" name="Check Box 79" hidden="1">
              <a:extLst>
                <a:ext uri="{63B3BB69-23CF-44E3-9099-C40C66FF867C}">
                  <a14:compatExt spid="_x0000_s183375"/>
                </a:ext>
                <a:ext uri="{FF2B5EF4-FFF2-40B4-BE49-F238E27FC236}">
                  <a16:creationId xmlns:a16="http://schemas.microsoft.com/office/drawing/2014/main" id="{00000000-0008-0000-1700-00004F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143</xdr:row>
          <xdr:rowOff>0</xdr:rowOff>
        </xdr:from>
        <xdr:to>
          <xdr:col>10</xdr:col>
          <xdr:colOff>0</xdr:colOff>
          <xdr:row>144</xdr:row>
          <xdr:rowOff>0</xdr:rowOff>
        </xdr:to>
        <xdr:sp macro="" textlink="">
          <xdr:nvSpPr>
            <xdr:cNvPr id="183376" name="Check Box 80" hidden="1">
              <a:extLst>
                <a:ext uri="{63B3BB69-23CF-44E3-9099-C40C66FF867C}">
                  <a14:compatExt spid="_x0000_s183376"/>
                </a:ext>
                <a:ext uri="{FF2B5EF4-FFF2-40B4-BE49-F238E27FC236}">
                  <a16:creationId xmlns:a16="http://schemas.microsoft.com/office/drawing/2014/main" id="{00000000-0008-0000-1700-000050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143</xdr:row>
          <xdr:rowOff>0</xdr:rowOff>
        </xdr:from>
        <xdr:to>
          <xdr:col>16</xdr:col>
          <xdr:colOff>180975</xdr:colOff>
          <xdr:row>144</xdr:row>
          <xdr:rowOff>0</xdr:rowOff>
        </xdr:to>
        <xdr:sp macro="" textlink="">
          <xdr:nvSpPr>
            <xdr:cNvPr id="183377" name="Check Box 81" hidden="1">
              <a:extLst>
                <a:ext uri="{63B3BB69-23CF-44E3-9099-C40C66FF867C}">
                  <a14:compatExt spid="_x0000_s183377"/>
                </a:ext>
                <a:ext uri="{FF2B5EF4-FFF2-40B4-BE49-F238E27FC236}">
                  <a16:creationId xmlns:a16="http://schemas.microsoft.com/office/drawing/2014/main" id="{00000000-0008-0000-1700-000051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143</xdr:row>
          <xdr:rowOff>0</xdr:rowOff>
        </xdr:from>
        <xdr:to>
          <xdr:col>24</xdr:col>
          <xdr:colOff>0</xdr:colOff>
          <xdr:row>144</xdr:row>
          <xdr:rowOff>0</xdr:rowOff>
        </xdr:to>
        <xdr:sp macro="" textlink="">
          <xdr:nvSpPr>
            <xdr:cNvPr id="183378" name="Check Box 82" hidden="1">
              <a:extLst>
                <a:ext uri="{63B3BB69-23CF-44E3-9099-C40C66FF867C}">
                  <a14:compatExt spid="_x0000_s183378"/>
                </a:ext>
                <a:ext uri="{FF2B5EF4-FFF2-40B4-BE49-F238E27FC236}">
                  <a16:creationId xmlns:a16="http://schemas.microsoft.com/office/drawing/2014/main" id="{00000000-0008-0000-1700-000052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144</xdr:row>
          <xdr:rowOff>0</xdr:rowOff>
        </xdr:from>
        <xdr:to>
          <xdr:col>10</xdr:col>
          <xdr:colOff>0</xdr:colOff>
          <xdr:row>145</xdr:row>
          <xdr:rowOff>0</xdr:rowOff>
        </xdr:to>
        <xdr:sp macro="" textlink="">
          <xdr:nvSpPr>
            <xdr:cNvPr id="183379" name="Check Box 83" hidden="1">
              <a:extLst>
                <a:ext uri="{63B3BB69-23CF-44E3-9099-C40C66FF867C}">
                  <a14:compatExt spid="_x0000_s183379"/>
                </a:ext>
                <a:ext uri="{FF2B5EF4-FFF2-40B4-BE49-F238E27FC236}">
                  <a16:creationId xmlns:a16="http://schemas.microsoft.com/office/drawing/2014/main" id="{00000000-0008-0000-1700-000053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144</xdr:row>
          <xdr:rowOff>0</xdr:rowOff>
        </xdr:from>
        <xdr:to>
          <xdr:col>16</xdr:col>
          <xdr:colOff>180975</xdr:colOff>
          <xdr:row>145</xdr:row>
          <xdr:rowOff>0</xdr:rowOff>
        </xdr:to>
        <xdr:sp macro="" textlink="">
          <xdr:nvSpPr>
            <xdr:cNvPr id="183380" name="Check Box 84" hidden="1">
              <a:extLst>
                <a:ext uri="{63B3BB69-23CF-44E3-9099-C40C66FF867C}">
                  <a14:compatExt spid="_x0000_s183380"/>
                </a:ext>
                <a:ext uri="{FF2B5EF4-FFF2-40B4-BE49-F238E27FC236}">
                  <a16:creationId xmlns:a16="http://schemas.microsoft.com/office/drawing/2014/main" id="{00000000-0008-0000-1700-000054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144</xdr:row>
          <xdr:rowOff>0</xdr:rowOff>
        </xdr:from>
        <xdr:to>
          <xdr:col>24</xdr:col>
          <xdr:colOff>0</xdr:colOff>
          <xdr:row>145</xdr:row>
          <xdr:rowOff>0</xdr:rowOff>
        </xdr:to>
        <xdr:sp macro="" textlink="">
          <xdr:nvSpPr>
            <xdr:cNvPr id="183381" name="Check Box 85" hidden="1">
              <a:extLst>
                <a:ext uri="{63B3BB69-23CF-44E3-9099-C40C66FF867C}">
                  <a14:compatExt spid="_x0000_s183381"/>
                </a:ext>
                <a:ext uri="{FF2B5EF4-FFF2-40B4-BE49-F238E27FC236}">
                  <a16:creationId xmlns:a16="http://schemas.microsoft.com/office/drawing/2014/main" id="{00000000-0008-0000-1700-000055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145</xdr:row>
          <xdr:rowOff>0</xdr:rowOff>
        </xdr:from>
        <xdr:to>
          <xdr:col>10</xdr:col>
          <xdr:colOff>0</xdr:colOff>
          <xdr:row>146</xdr:row>
          <xdr:rowOff>0</xdr:rowOff>
        </xdr:to>
        <xdr:sp macro="" textlink="">
          <xdr:nvSpPr>
            <xdr:cNvPr id="183382" name="Check Box 86" hidden="1">
              <a:extLst>
                <a:ext uri="{63B3BB69-23CF-44E3-9099-C40C66FF867C}">
                  <a14:compatExt spid="_x0000_s183382"/>
                </a:ext>
                <a:ext uri="{FF2B5EF4-FFF2-40B4-BE49-F238E27FC236}">
                  <a16:creationId xmlns:a16="http://schemas.microsoft.com/office/drawing/2014/main" id="{00000000-0008-0000-1700-000056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145</xdr:row>
          <xdr:rowOff>0</xdr:rowOff>
        </xdr:from>
        <xdr:to>
          <xdr:col>16</xdr:col>
          <xdr:colOff>180975</xdr:colOff>
          <xdr:row>146</xdr:row>
          <xdr:rowOff>0</xdr:rowOff>
        </xdr:to>
        <xdr:sp macro="" textlink="">
          <xdr:nvSpPr>
            <xdr:cNvPr id="183383" name="Check Box 87" hidden="1">
              <a:extLst>
                <a:ext uri="{63B3BB69-23CF-44E3-9099-C40C66FF867C}">
                  <a14:compatExt spid="_x0000_s183383"/>
                </a:ext>
                <a:ext uri="{FF2B5EF4-FFF2-40B4-BE49-F238E27FC236}">
                  <a16:creationId xmlns:a16="http://schemas.microsoft.com/office/drawing/2014/main" id="{00000000-0008-0000-1700-000057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145</xdr:row>
          <xdr:rowOff>0</xdr:rowOff>
        </xdr:from>
        <xdr:to>
          <xdr:col>24</xdr:col>
          <xdr:colOff>0</xdr:colOff>
          <xdr:row>146</xdr:row>
          <xdr:rowOff>0</xdr:rowOff>
        </xdr:to>
        <xdr:sp macro="" textlink="">
          <xdr:nvSpPr>
            <xdr:cNvPr id="183384" name="Check Box 88" hidden="1">
              <a:extLst>
                <a:ext uri="{63B3BB69-23CF-44E3-9099-C40C66FF867C}">
                  <a14:compatExt spid="_x0000_s183384"/>
                </a:ext>
                <a:ext uri="{FF2B5EF4-FFF2-40B4-BE49-F238E27FC236}">
                  <a16:creationId xmlns:a16="http://schemas.microsoft.com/office/drawing/2014/main" id="{00000000-0008-0000-1700-000058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146</xdr:row>
          <xdr:rowOff>0</xdr:rowOff>
        </xdr:from>
        <xdr:to>
          <xdr:col>10</xdr:col>
          <xdr:colOff>0</xdr:colOff>
          <xdr:row>147</xdr:row>
          <xdr:rowOff>0</xdr:rowOff>
        </xdr:to>
        <xdr:sp macro="" textlink="">
          <xdr:nvSpPr>
            <xdr:cNvPr id="183385" name="Check Box 89" hidden="1">
              <a:extLst>
                <a:ext uri="{63B3BB69-23CF-44E3-9099-C40C66FF867C}">
                  <a14:compatExt spid="_x0000_s183385"/>
                </a:ext>
                <a:ext uri="{FF2B5EF4-FFF2-40B4-BE49-F238E27FC236}">
                  <a16:creationId xmlns:a16="http://schemas.microsoft.com/office/drawing/2014/main" id="{00000000-0008-0000-1700-000059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146</xdr:row>
          <xdr:rowOff>0</xdr:rowOff>
        </xdr:from>
        <xdr:to>
          <xdr:col>17</xdr:col>
          <xdr:colOff>0</xdr:colOff>
          <xdr:row>147</xdr:row>
          <xdr:rowOff>0</xdr:rowOff>
        </xdr:to>
        <xdr:sp macro="" textlink="">
          <xdr:nvSpPr>
            <xdr:cNvPr id="183386" name="Check Box 90" hidden="1">
              <a:extLst>
                <a:ext uri="{63B3BB69-23CF-44E3-9099-C40C66FF867C}">
                  <a14:compatExt spid="_x0000_s183386"/>
                </a:ext>
                <a:ext uri="{FF2B5EF4-FFF2-40B4-BE49-F238E27FC236}">
                  <a16:creationId xmlns:a16="http://schemas.microsoft.com/office/drawing/2014/main" id="{00000000-0008-0000-1700-00005A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146</xdr:row>
          <xdr:rowOff>0</xdr:rowOff>
        </xdr:from>
        <xdr:to>
          <xdr:col>24</xdr:col>
          <xdr:colOff>0</xdr:colOff>
          <xdr:row>147</xdr:row>
          <xdr:rowOff>0</xdr:rowOff>
        </xdr:to>
        <xdr:sp macro="" textlink="">
          <xdr:nvSpPr>
            <xdr:cNvPr id="183387" name="Check Box 91" hidden="1">
              <a:extLst>
                <a:ext uri="{63B3BB69-23CF-44E3-9099-C40C66FF867C}">
                  <a14:compatExt spid="_x0000_s183387"/>
                </a:ext>
                <a:ext uri="{FF2B5EF4-FFF2-40B4-BE49-F238E27FC236}">
                  <a16:creationId xmlns:a16="http://schemas.microsoft.com/office/drawing/2014/main" id="{00000000-0008-0000-1700-00005B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146</xdr:row>
          <xdr:rowOff>0</xdr:rowOff>
        </xdr:from>
        <xdr:to>
          <xdr:col>31</xdr:col>
          <xdr:colOff>0</xdr:colOff>
          <xdr:row>147</xdr:row>
          <xdr:rowOff>0</xdr:rowOff>
        </xdr:to>
        <xdr:sp macro="" textlink="">
          <xdr:nvSpPr>
            <xdr:cNvPr id="183388" name="Check Box 92" hidden="1">
              <a:extLst>
                <a:ext uri="{63B3BB69-23CF-44E3-9099-C40C66FF867C}">
                  <a14:compatExt spid="_x0000_s183388"/>
                </a:ext>
                <a:ext uri="{FF2B5EF4-FFF2-40B4-BE49-F238E27FC236}">
                  <a16:creationId xmlns:a16="http://schemas.microsoft.com/office/drawing/2014/main" id="{00000000-0008-0000-1700-00005C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115</xdr:row>
          <xdr:rowOff>228600</xdr:rowOff>
        </xdr:from>
        <xdr:to>
          <xdr:col>10</xdr:col>
          <xdr:colOff>0</xdr:colOff>
          <xdr:row>117</xdr:row>
          <xdr:rowOff>0</xdr:rowOff>
        </xdr:to>
        <xdr:sp macro="" textlink="">
          <xdr:nvSpPr>
            <xdr:cNvPr id="183389" name="Check Box 93" hidden="1">
              <a:extLst>
                <a:ext uri="{63B3BB69-23CF-44E3-9099-C40C66FF867C}">
                  <a14:compatExt spid="_x0000_s183389"/>
                </a:ext>
                <a:ext uri="{FF2B5EF4-FFF2-40B4-BE49-F238E27FC236}">
                  <a16:creationId xmlns:a16="http://schemas.microsoft.com/office/drawing/2014/main" id="{00000000-0008-0000-1700-00005D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115</xdr:row>
          <xdr:rowOff>228600</xdr:rowOff>
        </xdr:from>
        <xdr:to>
          <xdr:col>15</xdr:col>
          <xdr:colOff>180975</xdr:colOff>
          <xdr:row>117</xdr:row>
          <xdr:rowOff>0</xdr:rowOff>
        </xdr:to>
        <xdr:sp macro="" textlink="">
          <xdr:nvSpPr>
            <xdr:cNvPr id="183390" name="Check Box 94" hidden="1">
              <a:extLst>
                <a:ext uri="{63B3BB69-23CF-44E3-9099-C40C66FF867C}">
                  <a14:compatExt spid="_x0000_s183390"/>
                </a:ext>
                <a:ext uri="{FF2B5EF4-FFF2-40B4-BE49-F238E27FC236}">
                  <a16:creationId xmlns:a16="http://schemas.microsoft.com/office/drawing/2014/main" id="{00000000-0008-0000-1700-00005E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127</xdr:row>
          <xdr:rowOff>228600</xdr:rowOff>
        </xdr:from>
        <xdr:to>
          <xdr:col>10</xdr:col>
          <xdr:colOff>0</xdr:colOff>
          <xdr:row>129</xdr:row>
          <xdr:rowOff>0</xdr:rowOff>
        </xdr:to>
        <xdr:sp macro="" textlink="">
          <xdr:nvSpPr>
            <xdr:cNvPr id="183391" name="Check Box 95" hidden="1">
              <a:extLst>
                <a:ext uri="{63B3BB69-23CF-44E3-9099-C40C66FF867C}">
                  <a14:compatExt spid="_x0000_s183391"/>
                </a:ext>
                <a:ext uri="{FF2B5EF4-FFF2-40B4-BE49-F238E27FC236}">
                  <a16:creationId xmlns:a16="http://schemas.microsoft.com/office/drawing/2014/main" id="{00000000-0008-0000-1700-00005F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127</xdr:row>
          <xdr:rowOff>228600</xdr:rowOff>
        </xdr:from>
        <xdr:to>
          <xdr:col>15</xdr:col>
          <xdr:colOff>180975</xdr:colOff>
          <xdr:row>129</xdr:row>
          <xdr:rowOff>0</xdr:rowOff>
        </xdr:to>
        <xdr:sp macro="" textlink="">
          <xdr:nvSpPr>
            <xdr:cNvPr id="183392" name="Check Box 96" hidden="1">
              <a:extLst>
                <a:ext uri="{63B3BB69-23CF-44E3-9099-C40C66FF867C}">
                  <a14:compatExt spid="_x0000_s183392"/>
                </a:ext>
                <a:ext uri="{FF2B5EF4-FFF2-40B4-BE49-F238E27FC236}">
                  <a16:creationId xmlns:a16="http://schemas.microsoft.com/office/drawing/2014/main" id="{00000000-0008-0000-1700-000060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139</xdr:row>
          <xdr:rowOff>228600</xdr:rowOff>
        </xdr:from>
        <xdr:to>
          <xdr:col>10</xdr:col>
          <xdr:colOff>0</xdr:colOff>
          <xdr:row>141</xdr:row>
          <xdr:rowOff>0</xdr:rowOff>
        </xdr:to>
        <xdr:sp macro="" textlink="">
          <xdr:nvSpPr>
            <xdr:cNvPr id="183393" name="Check Box 97" hidden="1">
              <a:extLst>
                <a:ext uri="{63B3BB69-23CF-44E3-9099-C40C66FF867C}">
                  <a14:compatExt spid="_x0000_s183393"/>
                </a:ext>
                <a:ext uri="{FF2B5EF4-FFF2-40B4-BE49-F238E27FC236}">
                  <a16:creationId xmlns:a16="http://schemas.microsoft.com/office/drawing/2014/main" id="{00000000-0008-0000-1700-000061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139</xdr:row>
          <xdr:rowOff>228600</xdr:rowOff>
        </xdr:from>
        <xdr:to>
          <xdr:col>15</xdr:col>
          <xdr:colOff>180975</xdr:colOff>
          <xdr:row>141</xdr:row>
          <xdr:rowOff>0</xdr:rowOff>
        </xdr:to>
        <xdr:sp macro="" textlink="">
          <xdr:nvSpPr>
            <xdr:cNvPr id="183394" name="Check Box 98" hidden="1">
              <a:extLst>
                <a:ext uri="{63B3BB69-23CF-44E3-9099-C40C66FF867C}">
                  <a14:compatExt spid="_x0000_s183394"/>
                </a:ext>
                <a:ext uri="{FF2B5EF4-FFF2-40B4-BE49-F238E27FC236}">
                  <a16:creationId xmlns:a16="http://schemas.microsoft.com/office/drawing/2014/main" id="{00000000-0008-0000-1700-000062C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0</xdr:colOff>
          <xdr:row>3</xdr:row>
          <xdr:rowOff>0</xdr:rowOff>
        </xdr:from>
        <xdr:to>
          <xdr:col>10</xdr:col>
          <xdr:colOff>0</xdr:colOff>
          <xdr:row>4</xdr:row>
          <xdr:rowOff>0</xdr:rowOff>
        </xdr:to>
        <xdr:sp macro="" textlink="">
          <xdr:nvSpPr>
            <xdr:cNvPr id="169985" name="チェック1" hidden="1">
              <a:extLst>
                <a:ext uri="{63B3BB69-23CF-44E3-9099-C40C66FF867C}">
                  <a14:compatExt spid="_x0000_s169985"/>
                </a:ext>
                <a:ext uri="{FF2B5EF4-FFF2-40B4-BE49-F238E27FC236}">
                  <a16:creationId xmlns:a16="http://schemas.microsoft.com/office/drawing/2014/main" id="{00000000-0008-0000-1900-000001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xdr:row>
          <xdr:rowOff>0</xdr:rowOff>
        </xdr:from>
        <xdr:to>
          <xdr:col>10</xdr:col>
          <xdr:colOff>0</xdr:colOff>
          <xdr:row>4</xdr:row>
          <xdr:rowOff>0</xdr:rowOff>
        </xdr:to>
        <xdr:sp macro="" textlink="">
          <xdr:nvSpPr>
            <xdr:cNvPr id="169986" name="チェック4" hidden="1">
              <a:extLst>
                <a:ext uri="{63B3BB69-23CF-44E3-9099-C40C66FF867C}">
                  <a14:compatExt spid="_x0000_s169986"/>
                </a:ext>
                <a:ext uri="{FF2B5EF4-FFF2-40B4-BE49-F238E27FC236}">
                  <a16:creationId xmlns:a16="http://schemas.microsoft.com/office/drawing/2014/main" id="{00000000-0008-0000-1900-000002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3</xdr:row>
          <xdr:rowOff>0</xdr:rowOff>
        </xdr:from>
        <xdr:to>
          <xdr:col>10</xdr:col>
          <xdr:colOff>0</xdr:colOff>
          <xdr:row>4</xdr:row>
          <xdr:rowOff>0</xdr:rowOff>
        </xdr:to>
        <xdr:sp macro="" textlink="">
          <xdr:nvSpPr>
            <xdr:cNvPr id="169987" name="チェック17" hidden="1">
              <a:extLst>
                <a:ext uri="{63B3BB69-23CF-44E3-9099-C40C66FF867C}">
                  <a14:compatExt spid="_x0000_s169987"/>
                </a:ext>
                <a:ext uri="{FF2B5EF4-FFF2-40B4-BE49-F238E27FC236}">
                  <a16:creationId xmlns:a16="http://schemas.microsoft.com/office/drawing/2014/main" id="{00000000-0008-0000-1900-000003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3</xdr:row>
          <xdr:rowOff>0</xdr:rowOff>
        </xdr:from>
        <xdr:to>
          <xdr:col>15</xdr:col>
          <xdr:colOff>0</xdr:colOff>
          <xdr:row>4</xdr:row>
          <xdr:rowOff>0</xdr:rowOff>
        </xdr:to>
        <xdr:sp macro="" textlink="">
          <xdr:nvSpPr>
            <xdr:cNvPr id="169988" name="チェック18" hidden="1">
              <a:extLst>
                <a:ext uri="{63B3BB69-23CF-44E3-9099-C40C66FF867C}">
                  <a14:compatExt spid="_x0000_s169988"/>
                </a:ext>
                <a:ext uri="{FF2B5EF4-FFF2-40B4-BE49-F238E27FC236}">
                  <a16:creationId xmlns:a16="http://schemas.microsoft.com/office/drawing/2014/main" id="{00000000-0008-0000-1900-000004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xdr:row>
          <xdr:rowOff>0</xdr:rowOff>
        </xdr:from>
        <xdr:to>
          <xdr:col>20</xdr:col>
          <xdr:colOff>0</xdr:colOff>
          <xdr:row>4</xdr:row>
          <xdr:rowOff>0</xdr:rowOff>
        </xdr:to>
        <xdr:sp macro="" textlink="">
          <xdr:nvSpPr>
            <xdr:cNvPr id="169989" name="チェック19" hidden="1">
              <a:extLst>
                <a:ext uri="{63B3BB69-23CF-44E3-9099-C40C66FF867C}">
                  <a14:compatExt spid="_x0000_s169989"/>
                </a:ext>
                <a:ext uri="{FF2B5EF4-FFF2-40B4-BE49-F238E27FC236}">
                  <a16:creationId xmlns:a16="http://schemas.microsoft.com/office/drawing/2014/main" id="{00000000-0008-0000-1900-000005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xdr:row>
          <xdr:rowOff>0</xdr:rowOff>
        </xdr:from>
        <xdr:to>
          <xdr:col>25</xdr:col>
          <xdr:colOff>0</xdr:colOff>
          <xdr:row>4</xdr:row>
          <xdr:rowOff>0</xdr:rowOff>
        </xdr:to>
        <xdr:sp macro="" textlink="">
          <xdr:nvSpPr>
            <xdr:cNvPr id="169990" name="チェック20" hidden="1">
              <a:extLst>
                <a:ext uri="{63B3BB69-23CF-44E3-9099-C40C66FF867C}">
                  <a14:compatExt spid="_x0000_s169990"/>
                </a:ext>
                <a:ext uri="{FF2B5EF4-FFF2-40B4-BE49-F238E27FC236}">
                  <a16:creationId xmlns:a16="http://schemas.microsoft.com/office/drawing/2014/main" id="{00000000-0008-0000-1900-000006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42</xdr:row>
          <xdr:rowOff>0</xdr:rowOff>
        </xdr:from>
        <xdr:to>
          <xdr:col>10</xdr:col>
          <xdr:colOff>0</xdr:colOff>
          <xdr:row>43</xdr:row>
          <xdr:rowOff>0</xdr:rowOff>
        </xdr:to>
        <xdr:sp macro="" textlink="">
          <xdr:nvSpPr>
            <xdr:cNvPr id="169991" name="チェック68" hidden="1">
              <a:extLst>
                <a:ext uri="{63B3BB69-23CF-44E3-9099-C40C66FF867C}">
                  <a14:compatExt spid="_x0000_s169991"/>
                </a:ext>
                <a:ext uri="{FF2B5EF4-FFF2-40B4-BE49-F238E27FC236}">
                  <a16:creationId xmlns:a16="http://schemas.microsoft.com/office/drawing/2014/main" id="{00000000-0008-0000-1900-000007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42</xdr:row>
          <xdr:rowOff>0</xdr:rowOff>
        </xdr:from>
        <xdr:to>
          <xdr:col>18</xdr:col>
          <xdr:colOff>0</xdr:colOff>
          <xdr:row>43</xdr:row>
          <xdr:rowOff>0</xdr:rowOff>
        </xdr:to>
        <xdr:sp macro="" textlink="">
          <xdr:nvSpPr>
            <xdr:cNvPr id="169992" name="チェック69" hidden="1">
              <a:extLst>
                <a:ext uri="{63B3BB69-23CF-44E3-9099-C40C66FF867C}">
                  <a14:compatExt spid="_x0000_s169992"/>
                </a:ext>
                <a:ext uri="{FF2B5EF4-FFF2-40B4-BE49-F238E27FC236}">
                  <a16:creationId xmlns:a16="http://schemas.microsoft.com/office/drawing/2014/main" id="{00000000-0008-0000-1900-000008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42</xdr:row>
          <xdr:rowOff>0</xdr:rowOff>
        </xdr:from>
        <xdr:to>
          <xdr:col>25</xdr:col>
          <xdr:colOff>0</xdr:colOff>
          <xdr:row>43</xdr:row>
          <xdr:rowOff>0</xdr:rowOff>
        </xdr:to>
        <xdr:sp macro="" textlink="">
          <xdr:nvSpPr>
            <xdr:cNvPr id="169993" name="チェック70" hidden="1">
              <a:extLst>
                <a:ext uri="{63B3BB69-23CF-44E3-9099-C40C66FF867C}">
                  <a14:compatExt spid="_x0000_s169993"/>
                </a:ext>
                <a:ext uri="{FF2B5EF4-FFF2-40B4-BE49-F238E27FC236}">
                  <a16:creationId xmlns:a16="http://schemas.microsoft.com/office/drawing/2014/main" id="{00000000-0008-0000-1900-000009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0</xdr:rowOff>
        </xdr:from>
        <xdr:to>
          <xdr:col>10</xdr:col>
          <xdr:colOff>0</xdr:colOff>
          <xdr:row>44</xdr:row>
          <xdr:rowOff>0</xdr:rowOff>
        </xdr:to>
        <xdr:sp macro="" textlink="">
          <xdr:nvSpPr>
            <xdr:cNvPr id="169994" name="チェック71" hidden="1">
              <a:extLst>
                <a:ext uri="{63B3BB69-23CF-44E3-9099-C40C66FF867C}">
                  <a14:compatExt spid="_x0000_s169994"/>
                </a:ext>
                <a:ext uri="{FF2B5EF4-FFF2-40B4-BE49-F238E27FC236}">
                  <a16:creationId xmlns:a16="http://schemas.microsoft.com/office/drawing/2014/main" id="{00000000-0008-0000-1900-00000A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43</xdr:row>
          <xdr:rowOff>0</xdr:rowOff>
        </xdr:from>
        <xdr:to>
          <xdr:col>20</xdr:col>
          <xdr:colOff>0</xdr:colOff>
          <xdr:row>44</xdr:row>
          <xdr:rowOff>0</xdr:rowOff>
        </xdr:to>
        <xdr:sp macro="" textlink="">
          <xdr:nvSpPr>
            <xdr:cNvPr id="169995" name="チェック72" hidden="1">
              <a:extLst>
                <a:ext uri="{63B3BB69-23CF-44E3-9099-C40C66FF867C}">
                  <a14:compatExt spid="_x0000_s169995"/>
                </a:ext>
                <a:ext uri="{FF2B5EF4-FFF2-40B4-BE49-F238E27FC236}">
                  <a16:creationId xmlns:a16="http://schemas.microsoft.com/office/drawing/2014/main" id="{00000000-0008-0000-1900-00000B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xdr:row>
          <xdr:rowOff>0</xdr:rowOff>
        </xdr:from>
        <xdr:to>
          <xdr:col>10</xdr:col>
          <xdr:colOff>0</xdr:colOff>
          <xdr:row>4</xdr:row>
          <xdr:rowOff>0</xdr:rowOff>
        </xdr:to>
        <xdr:sp macro="" textlink="">
          <xdr:nvSpPr>
            <xdr:cNvPr id="169996" name="Check Box 12" hidden="1">
              <a:extLst>
                <a:ext uri="{63B3BB69-23CF-44E3-9099-C40C66FF867C}">
                  <a14:compatExt spid="_x0000_s169996"/>
                </a:ext>
                <a:ext uri="{FF2B5EF4-FFF2-40B4-BE49-F238E27FC236}">
                  <a16:creationId xmlns:a16="http://schemas.microsoft.com/office/drawing/2014/main" id="{00000000-0008-0000-1900-00000C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xdr:row>
          <xdr:rowOff>0</xdr:rowOff>
        </xdr:from>
        <xdr:to>
          <xdr:col>10</xdr:col>
          <xdr:colOff>0</xdr:colOff>
          <xdr:row>4</xdr:row>
          <xdr:rowOff>0</xdr:rowOff>
        </xdr:to>
        <xdr:sp macro="" textlink="">
          <xdr:nvSpPr>
            <xdr:cNvPr id="169997" name="Check Box 13" hidden="1">
              <a:extLst>
                <a:ext uri="{63B3BB69-23CF-44E3-9099-C40C66FF867C}">
                  <a14:compatExt spid="_x0000_s169997"/>
                </a:ext>
                <a:ext uri="{FF2B5EF4-FFF2-40B4-BE49-F238E27FC236}">
                  <a16:creationId xmlns:a16="http://schemas.microsoft.com/office/drawing/2014/main" id="{00000000-0008-0000-1900-00000D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26</xdr:row>
          <xdr:rowOff>0</xdr:rowOff>
        </xdr:from>
        <xdr:to>
          <xdr:col>19</xdr:col>
          <xdr:colOff>0</xdr:colOff>
          <xdr:row>28</xdr:row>
          <xdr:rowOff>0</xdr:rowOff>
        </xdr:to>
        <xdr:sp macro="" textlink="">
          <xdr:nvSpPr>
            <xdr:cNvPr id="169998" name="チェック34" hidden="1">
              <a:extLst>
                <a:ext uri="{63B3BB69-23CF-44E3-9099-C40C66FF867C}">
                  <a14:compatExt spid="_x0000_s169998"/>
                </a:ext>
                <a:ext uri="{FF2B5EF4-FFF2-40B4-BE49-F238E27FC236}">
                  <a16:creationId xmlns:a16="http://schemas.microsoft.com/office/drawing/2014/main" id="{00000000-0008-0000-1900-00000E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26</xdr:row>
          <xdr:rowOff>0</xdr:rowOff>
        </xdr:from>
        <xdr:to>
          <xdr:col>10</xdr:col>
          <xdr:colOff>0</xdr:colOff>
          <xdr:row>28</xdr:row>
          <xdr:rowOff>0</xdr:rowOff>
        </xdr:to>
        <xdr:sp macro="" textlink="">
          <xdr:nvSpPr>
            <xdr:cNvPr id="169999" name="Check Box 15" hidden="1">
              <a:extLst>
                <a:ext uri="{63B3BB69-23CF-44E3-9099-C40C66FF867C}">
                  <a14:compatExt spid="_x0000_s169999"/>
                </a:ext>
                <a:ext uri="{FF2B5EF4-FFF2-40B4-BE49-F238E27FC236}">
                  <a16:creationId xmlns:a16="http://schemas.microsoft.com/office/drawing/2014/main" id="{00000000-0008-0000-1900-00000F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26</xdr:row>
          <xdr:rowOff>0</xdr:rowOff>
        </xdr:from>
        <xdr:to>
          <xdr:col>28</xdr:col>
          <xdr:colOff>0</xdr:colOff>
          <xdr:row>28</xdr:row>
          <xdr:rowOff>0</xdr:rowOff>
        </xdr:to>
        <xdr:sp macro="" textlink="">
          <xdr:nvSpPr>
            <xdr:cNvPr id="170000" name="Check Box 16" hidden="1">
              <a:extLst>
                <a:ext uri="{63B3BB69-23CF-44E3-9099-C40C66FF867C}">
                  <a14:compatExt spid="_x0000_s170000"/>
                </a:ext>
                <a:ext uri="{FF2B5EF4-FFF2-40B4-BE49-F238E27FC236}">
                  <a16:creationId xmlns:a16="http://schemas.microsoft.com/office/drawing/2014/main" id="{00000000-0008-0000-1900-000010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3</xdr:row>
          <xdr:rowOff>0</xdr:rowOff>
        </xdr:from>
        <xdr:to>
          <xdr:col>10</xdr:col>
          <xdr:colOff>0</xdr:colOff>
          <xdr:row>4</xdr:row>
          <xdr:rowOff>0</xdr:rowOff>
        </xdr:to>
        <xdr:sp macro="" textlink="">
          <xdr:nvSpPr>
            <xdr:cNvPr id="170001" name="チェック12" hidden="1">
              <a:extLst>
                <a:ext uri="{63B3BB69-23CF-44E3-9099-C40C66FF867C}">
                  <a14:compatExt spid="_x0000_s170001"/>
                </a:ext>
                <a:ext uri="{FF2B5EF4-FFF2-40B4-BE49-F238E27FC236}">
                  <a16:creationId xmlns:a16="http://schemas.microsoft.com/office/drawing/2014/main" id="{00000000-0008-0000-1900-000011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3</xdr:row>
          <xdr:rowOff>0</xdr:rowOff>
        </xdr:from>
        <xdr:to>
          <xdr:col>10</xdr:col>
          <xdr:colOff>0</xdr:colOff>
          <xdr:row>4</xdr:row>
          <xdr:rowOff>0</xdr:rowOff>
        </xdr:to>
        <xdr:sp macro="" textlink="">
          <xdr:nvSpPr>
            <xdr:cNvPr id="170002" name="チェック14" hidden="1">
              <a:extLst>
                <a:ext uri="{63B3BB69-23CF-44E3-9099-C40C66FF867C}">
                  <a14:compatExt spid="_x0000_s170002"/>
                </a:ext>
                <a:ext uri="{FF2B5EF4-FFF2-40B4-BE49-F238E27FC236}">
                  <a16:creationId xmlns:a16="http://schemas.microsoft.com/office/drawing/2014/main" id="{00000000-0008-0000-1900-000012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3</xdr:row>
          <xdr:rowOff>0</xdr:rowOff>
        </xdr:from>
        <xdr:to>
          <xdr:col>10</xdr:col>
          <xdr:colOff>0</xdr:colOff>
          <xdr:row>4</xdr:row>
          <xdr:rowOff>0</xdr:rowOff>
        </xdr:to>
        <xdr:sp macro="" textlink="">
          <xdr:nvSpPr>
            <xdr:cNvPr id="170003" name="チェック16" hidden="1">
              <a:extLst>
                <a:ext uri="{63B3BB69-23CF-44E3-9099-C40C66FF867C}">
                  <a14:compatExt spid="_x0000_s170003"/>
                </a:ext>
                <a:ext uri="{FF2B5EF4-FFF2-40B4-BE49-F238E27FC236}">
                  <a16:creationId xmlns:a16="http://schemas.microsoft.com/office/drawing/2014/main" id="{00000000-0008-0000-1900-000013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180975</xdr:colOff>
          <xdr:row>12</xdr:row>
          <xdr:rowOff>0</xdr:rowOff>
        </xdr:from>
        <xdr:to>
          <xdr:col>19</xdr:col>
          <xdr:colOff>0</xdr:colOff>
          <xdr:row>13</xdr:row>
          <xdr:rowOff>0</xdr:rowOff>
        </xdr:to>
        <xdr:sp macro="" textlink="">
          <xdr:nvSpPr>
            <xdr:cNvPr id="170004" name="Check Box 20" hidden="1">
              <a:extLst>
                <a:ext uri="{63B3BB69-23CF-44E3-9099-C40C66FF867C}">
                  <a14:compatExt spid="_x0000_s170004"/>
                </a:ext>
                <a:ext uri="{FF2B5EF4-FFF2-40B4-BE49-F238E27FC236}">
                  <a16:creationId xmlns:a16="http://schemas.microsoft.com/office/drawing/2014/main" id="{00000000-0008-0000-1900-000014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12</xdr:row>
          <xdr:rowOff>0</xdr:rowOff>
        </xdr:from>
        <xdr:to>
          <xdr:col>28</xdr:col>
          <xdr:colOff>0</xdr:colOff>
          <xdr:row>13</xdr:row>
          <xdr:rowOff>0</xdr:rowOff>
        </xdr:to>
        <xdr:sp macro="" textlink="">
          <xdr:nvSpPr>
            <xdr:cNvPr id="170005" name="Check Box 21" hidden="1">
              <a:extLst>
                <a:ext uri="{63B3BB69-23CF-44E3-9099-C40C66FF867C}">
                  <a14:compatExt spid="_x0000_s170005"/>
                </a:ext>
                <a:ext uri="{FF2B5EF4-FFF2-40B4-BE49-F238E27FC236}">
                  <a16:creationId xmlns:a16="http://schemas.microsoft.com/office/drawing/2014/main" id="{00000000-0008-0000-1900-000015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47</xdr:row>
          <xdr:rowOff>0</xdr:rowOff>
        </xdr:from>
        <xdr:to>
          <xdr:col>10</xdr:col>
          <xdr:colOff>0</xdr:colOff>
          <xdr:row>48</xdr:row>
          <xdr:rowOff>0</xdr:rowOff>
        </xdr:to>
        <xdr:sp macro="" textlink="">
          <xdr:nvSpPr>
            <xdr:cNvPr id="170006" name="Check Box 22" hidden="1">
              <a:extLst>
                <a:ext uri="{63B3BB69-23CF-44E3-9099-C40C66FF867C}">
                  <a14:compatExt spid="_x0000_s170006"/>
                </a:ext>
                <a:ext uri="{FF2B5EF4-FFF2-40B4-BE49-F238E27FC236}">
                  <a16:creationId xmlns:a16="http://schemas.microsoft.com/office/drawing/2014/main" id="{00000000-0008-0000-1900-000016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47</xdr:row>
          <xdr:rowOff>0</xdr:rowOff>
        </xdr:from>
        <xdr:to>
          <xdr:col>17</xdr:col>
          <xdr:colOff>0</xdr:colOff>
          <xdr:row>48</xdr:row>
          <xdr:rowOff>0</xdr:rowOff>
        </xdr:to>
        <xdr:sp macro="" textlink="">
          <xdr:nvSpPr>
            <xdr:cNvPr id="170007" name="チェック83" hidden="1">
              <a:extLst>
                <a:ext uri="{63B3BB69-23CF-44E3-9099-C40C66FF867C}">
                  <a14:compatExt spid="_x0000_s170007"/>
                </a:ext>
                <a:ext uri="{FF2B5EF4-FFF2-40B4-BE49-F238E27FC236}">
                  <a16:creationId xmlns:a16="http://schemas.microsoft.com/office/drawing/2014/main" id="{00000000-0008-0000-1900-000017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47</xdr:row>
          <xdr:rowOff>0</xdr:rowOff>
        </xdr:from>
        <xdr:to>
          <xdr:col>24</xdr:col>
          <xdr:colOff>0</xdr:colOff>
          <xdr:row>48</xdr:row>
          <xdr:rowOff>0</xdr:rowOff>
        </xdr:to>
        <xdr:sp macro="" textlink="">
          <xdr:nvSpPr>
            <xdr:cNvPr id="170008" name="チェック84" hidden="1">
              <a:extLst>
                <a:ext uri="{63B3BB69-23CF-44E3-9099-C40C66FF867C}">
                  <a14:compatExt spid="_x0000_s170008"/>
                </a:ext>
                <a:ext uri="{FF2B5EF4-FFF2-40B4-BE49-F238E27FC236}">
                  <a16:creationId xmlns:a16="http://schemas.microsoft.com/office/drawing/2014/main" id="{00000000-0008-0000-1900-000018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47</xdr:row>
          <xdr:rowOff>0</xdr:rowOff>
        </xdr:from>
        <xdr:to>
          <xdr:col>31</xdr:col>
          <xdr:colOff>0</xdr:colOff>
          <xdr:row>48</xdr:row>
          <xdr:rowOff>0</xdr:rowOff>
        </xdr:to>
        <xdr:sp macro="" textlink="">
          <xdr:nvSpPr>
            <xdr:cNvPr id="170009" name="チェック85" hidden="1">
              <a:extLst>
                <a:ext uri="{63B3BB69-23CF-44E3-9099-C40C66FF867C}">
                  <a14:compatExt spid="_x0000_s170009"/>
                </a:ext>
                <a:ext uri="{FF2B5EF4-FFF2-40B4-BE49-F238E27FC236}">
                  <a16:creationId xmlns:a16="http://schemas.microsoft.com/office/drawing/2014/main" id="{00000000-0008-0000-1900-000019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44</xdr:row>
          <xdr:rowOff>0</xdr:rowOff>
        </xdr:from>
        <xdr:to>
          <xdr:col>10</xdr:col>
          <xdr:colOff>0</xdr:colOff>
          <xdr:row>45</xdr:row>
          <xdr:rowOff>0</xdr:rowOff>
        </xdr:to>
        <xdr:sp macro="" textlink="">
          <xdr:nvSpPr>
            <xdr:cNvPr id="170010" name="チェック73" hidden="1">
              <a:extLst>
                <a:ext uri="{63B3BB69-23CF-44E3-9099-C40C66FF867C}">
                  <a14:compatExt spid="_x0000_s170010"/>
                </a:ext>
                <a:ext uri="{FF2B5EF4-FFF2-40B4-BE49-F238E27FC236}">
                  <a16:creationId xmlns:a16="http://schemas.microsoft.com/office/drawing/2014/main" id="{00000000-0008-0000-1900-00001A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44</xdr:row>
          <xdr:rowOff>0</xdr:rowOff>
        </xdr:from>
        <xdr:to>
          <xdr:col>16</xdr:col>
          <xdr:colOff>180975</xdr:colOff>
          <xdr:row>45</xdr:row>
          <xdr:rowOff>0</xdr:rowOff>
        </xdr:to>
        <xdr:sp macro="" textlink="">
          <xdr:nvSpPr>
            <xdr:cNvPr id="170011" name="チェック74" hidden="1">
              <a:extLst>
                <a:ext uri="{63B3BB69-23CF-44E3-9099-C40C66FF867C}">
                  <a14:compatExt spid="_x0000_s170011"/>
                </a:ext>
                <a:ext uri="{FF2B5EF4-FFF2-40B4-BE49-F238E27FC236}">
                  <a16:creationId xmlns:a16="http://schemas.microsoft.com/office/drawing/2014/main" id="{00000000-0008-0000-1900-00001B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44</xdr:row>
          <xdr:rowOff>0</xdr:rowOff>
        </xdr:from>
        <xdr:to>
          <xdr:col>24</xdr:col>
          <xdr:colOff>0</xdr:colOff>
          <xdr:row>45</xdr:row>
          <xdr:rowOff>0</xdr:rowOff>
        </xdr:to>
        <xdr:sp macro="" textlink="">
          <xdr:nvSpPr>
            <xdr:cNvPr id="170012" name="チェック75" hidden="1">
              <a:extLst>
                <a:ext uri="{63B3BB69-23CF-44E3-9099-C40C66FF867C}">
                  <a14:compatExt spid="_x0000_s170012"/>
                </a:ext>
                <a:ext uri="{FF2B5EF4-FFF2-40B4-BE49-F238E27FC236}">
                  <a16:creationId xmlns:a16="http://schemas.microsoft.com/office/drawing/2014/main" id="{00000000-0008-0000-1900-00001C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45</xdr:row>
          <xdr:rowOff>0</xdr:rowOff>
        </xdr:from>
        <xdr:to>
          <xdr:col>10</xdr:col>
          <xdr:colOff>0</xdr:colOff>
          <xdr:row>46</xdr:row>
          <xdr:rowOff>0</xdr:rowOff>
        </xdr:to>
        <xdr:sp macro="" textlink="">
          <xdr:nvSpPr>
            <xdr:cNvPr id="170013" name="チェック76" hidden="1">
              <a:extLst>
                <a:ext uri="{63B3BB69-23CF-44E3-9099-C40C66FF867C}">
                  <a14:compatExt spid="_x0000_s170013"/>
                </a:ext>
                <a:ext uri="{FF2B5EF4-FFF2-40B4-BE49-F238E27FC236}">
                  <a16:creationId xmlns:a16="http://schemas.microsoft.com/office/drawing/2014/main" id="{00000000-0008-0000-1900-00001D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45</xdr:row>
          <xdr:rowOff>0</xdr:rowOff>
        </xdr:from>
        <xdr:to>
          <xdr:col>16</xdr:col>
          <xdr:colOff>180975</xdr:colOff>
          <xdr:row>46</xdr:row>
          <xdr:rowOff>0</xdr:rowOff>
        </xdr:to>
        <xdr:sp macro="" textlink="">
          <xdr:nvSpPr>
            <xdr:cNvPr id="170014" name="チェック77" hidden="1">
              <a:extLst>
                <a:ext uri="{63B3BB69-23CF-44E3-9099-C40C66FF867C}">
                  <a14:compatExt spid="_x0000_s170014"/>
                </a:ext>
                <a:ext uri="{FF2B5EF4-FFF2-40B4-BE49-F238E27FC236}">
                  <a16:creationId xmlns:a16="http://schemas.microsoft.com/office/drawing/2014/main" id="{00000000-0008-0000-1900-00001E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45</xdr:row>
          <xdr:rowOff>0</xdr:rowOff>
        </xdr:from>
        <xdr:to>
          <xdr:col>24</xdr:col>
          <xdr:colOff>0</xdr:colOff>
          <xdr:row>46</xdr:row>
          <xdr:rowOff>0</xdr:rowOff>
        </xdr:to>
        <xdr:sp macro="" textlink="">
          <xdr:nvSpPr>
            <xdr:cNvPr id="170015" name="チェック78" hidden="1">
              <a:extLst>
                <a:ext uri="{63B3BB69-23CF-44E3-9099-C40C66FF867C}">
                  <a14:compatExt spid="_x0000_s170015"/>
                </a:ext>
                <a:ext uri="{FF2B5EF4-FFF2-40B4-BE49-F238E27FC236}">
                  <a16:creationId xmlns:a16="http://schemas.microsoft.com/office/drawing/2014/main" id="{00000000-0008-0000-1900-00001F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46</xdr:row>
          <xdr:rowOff>0</xdr:rowOff>
        </xdr:from>
        <xdr:to>
          <xdr:col>10</xdr:col>
          <xdr:colOff>0</xdr:colOff>
          <xdr:row>47</xdr:row>
          <xdr:rowOff>0</xdr:rowOff>
        </xdr:to>
        <xdr:sp macro="" textlink="">
          <xdr:nvSpPr>
            <xdr:cNvPr id="170016" name="チェック79" hidden="1">
              <a:extLst>
                <a:ext uri="{63B3BB69-23CF-44E3-9099-C40C66FF867C}">
                  <a14:compatExt spid="_x0000_s170016"/>
                </a:ext>
                <a:ext uri="{FF2B5EF4-FFF2-40B4-BE49-F238E27FC236}">
                  <a16:creationId xmlns:a16="http://schemas.microsoft.com/office/drawing/2014/main" id="{00000000-0008-0000-1900-000020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46</xdr:row>
          <xdr:rowOff>0</xdr:rowOff>
        </xdr:from>
        <xdr:to>
          <xdr:col>16</xdr:col>
          <xdr:colOff>180975</xdr:colOff>
          <xdr:row>47</xdr:row>
          <xdr:rowOff>0</xdr:rowOff>
        </xdr:to>
        <xdr:sp macro="" textlink="">
          <xdr:nvSpPr>
            <xdr:cNvPr id="170017" name="チェック80" hidden="1">
              <a:extLst>
                <a:ext uri="{63B3BB69-23CF-44E3-9099-C40C66FF867C}">
                  <a14:compatExt spid="_x0000_s170017"/>
                </a:ext>
                <a:ext uri="{FF2B5EF4-FFF2-40B4-BE49-F238E27FC236}">
                  <a16:creationId xmlns:a16="http://schemas.microsoft.com/office/drawing/2014/main" id="{00000000-0008-0000-1900-000021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46</xdr:row>
          <xdr:rowOff>0</xdr:rowOff>
        </xdr:from>
        <xdr:to>
          <xdr:col>24</xdr:col>
          <xdr:colOff>0</xdr:colOff>
          <xdr:row>47</xdr:row>
          <xdr:rowOff>0</xdr:rowOff>
        </xdr:to>
        <xdr:sp macro="" textlink="">
          <xdr:nvSpPr>
            <xdr:cNvPr id="170018" name="チェック81" hidden="1">
              <a:extLst>
                <a:ext uri="{63B3BB69-23CF-44E3-9099-C40C66FF867C}">
                  <a14:compatExt spid="_x0000_s170018"/>
                </a:ext>
                <a:ext uri="{FF2B5EF4-FFF2-40B4-BE49-F238E27FC236}">
                  <a16:creationId xmlns:a16="http://schemas.microsoft.com/office/drawing/2014/main" id="{00000000-0008-0000-1900-000022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12</xdr:row>
          <xdr:rowOff>0</xdr:rowOff>
        </xdr:from>
        <xdr:to>
          <xdr:col>10</xdr:col>
          <xdr:colOff>0</xdr:colOff>
          <xdr:row>13</xdr:row>
          <xdr:rowOff>0</xdr:rowOff>
        </xdr:to>
        <xdr:sp macro="" textlink="">
          <xdr:nvSpPr>
            <xdr:cNvPr id="170019" name="Check Box 35" hidden="1">
              <a:extLst>
                <a:ext uri="{63B3BB69-23CF-44E3-9099-C40C66FF867C}">
                  <a14:compatExt spid="_x0000_s170019"/>
                </a:ext>
                <a:ext uri="{FF2B5EF4-FFF2-40B4-BE49-F238E27FC236}">
                  <a16:creationId xmlns:a16="http://schemas.microsoft.com/office/drawing/2014/main" id="{00000000-0008-0000-1900-000023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54</xdr:row>
          <xdr:rowOff>0</xdr:rowOff>
        </xdr:from>
        <xdr:to>
          <xdr:col>10</xdr:col>
          <xdr:colOff>0</xdr:colOff>
          <xdr:row>55</xdr:row>
          <xdr:rowOff>0</xdr:rowOff>
        </xdr:to>
        <xdr:sp macro="" textlink="">
          <xdr:nvSpPr>
            <xdr:cNvPr id="170020" name="Check Box 36" hidden="1">
              <a:extLst>
                <a:ext uri="{63B3BB69-23CF-44E3-9099-C40C66FF867C}">
                  <a14:compatExt spid="_x0000_s170020"/>
                </a:ext>
                <a:ext uri="{FF2B5EF4-FFF2-40B4-BE49-F238E27FC236}">
                  <a16:creationId xmlns:a16="http://schemas.microsoft.com/office/drawing/2014/main" id="{00000000-0008-0000-1900-000024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54</xdr:row>
          <xdr:rowOff>0</xdr:rowOff>
        </xdr:from>
        <xdr:to>
          <xdr:col>18</xdr:col>
          <xdr:colOff>9525</xdr:colOff>
          <xdr:row>55</xdr:row>
          <xdr:rowOff>0</xdr:rowOff>
        </xdr:to>
        <xdr:sp macro="" textlink="">
          <xdr:nvSpPr>
            <xdr:cNvPr id="170021" name="Check Box 37" hidden="1">
              <a:extLst>
                <a:ext uri="{63B3BB69-23CF-44E3-9099-C40C66FF867C}">
                  <a14:compatExt spid="_x0000_s170021"/>
                </a:ext>
                <a:ext uri="{FF2B5EF4-FFF2-40B4-BE49-F238E27FC236}">
                  <a16:creationId xmlns:a16="http://schemas.microsoft.com/office/drawing/2014/main" id="{00000000-0008-0000-1900-000025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54</xdr:row>
          <xdr:rowOff>0</xdr:rowOff>
        </xdr:from>
        <xdr:to>
          <xdr:col>25</xdr:col>
          <xdr:colOff>0</xdr:colOff>
          <xdr:row>55</xdr:row>
          <xdr:rowOff>0</xdr:rowOff>
        </xdr:to>
        <xdr:sp macro="" textlink="">
          <xdr:nvSpPr>
            <xdr:cNvPr id="170022" name="Check Box 38" hidden="1">
              <a:extLst>
                <a:ext uri="{63B3BB69-23CF-44E3-9099-C40C66FF867C}">
                  <a14:compatExt spid="_x0000_s170022"/>
                </a:ext>
                <a:ext uri="{FF2B5EF4-FFF2-40B4-BE49-F238E27FC236}">
                  <a16:creationId xmlns:a16="http://schemas.microsoft.com/office/drawing/2014/main" id="{00000000-0008-0000-1900-000026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55</xdr:row>
          <xdr:rowOff>0</xdr:rowOff>
        </xdr:from>
        <xdr:to>
          <xdr:col>10</xdr:col>
          <xdr:colOff>0</xdr:colOff>
          <xdr:row>56</xdr:row>
          <xdr:rowOff>0</xdr:rowOff>
        </xdr:to>
        <xdr:sp macro="" textlink="">
          <xdr:nvSpPr>
            <xdr:cNvPr id="170023" name="Check Box 39" hidden="1">
              <a:extLst>
                <a:ext uri="{63B3BB69-23CF-44E3-9099-C40C66FF867C}">
                  <a14:compatExt spid="_x0000_s170023"/>
                </a:ext>
                <a:ext uri="{FF2B5EF4-FFF2-40B4-BE49-F238E27FC236}">
                  <a16:creationId xmlns:a16="http://schemas.microsoft.com/office/drawing/2014/main" id="{00000000-0008-0000-1900-000027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55</xdr:row>
          <xdr:rowOff>0</xdr:rowOff>
        </xdr:from>
        <xdr:to>
          <xdr:col>20</xdr:col>
          <xdr:colOff>0</xdr:colOff>
          <xdr:row>56</xdr:row>
          <xdr:rowOff>0</xdr:rowOff>
        </xdr:to>
        <xdr:sp macro="" textlink="">
          <xdr:nvSpPr>
            <xdr:cNvPr id="170024" name="Check Box 40" hidden="1">
              <a:extLst>
                <a:ext uri="{63B3BB69-23CF-44E3-9099-C40C66FF867C}">
                  <a14:compatExt spid="_x0000_s170024"/>
                </a:ext>
                <a:ext uri="{FF2B5EF4-FFF2-40B4-BE49-F238E27FC236}">
                  <a16:creationId xmlns:a16="http://schemas.microsoft.com/office/drawing/2014/main" id="{00000000-0008-0000-1900-000028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56</xdr:row>
          <xdr:rowOff>0</xdr:rowOff>
        </xdr:from>
        <xdr:to>
          <xdr:col>10</xdr:col>
          <xdr:colOff>0</xdr:colOff>
          <xdr:row>57</xdr:row>
          <xdr:rowOff>0</xdr:rowOff>
        </xdr:to>
        <xdr:sp macro="" textlink="">
          <xdr:nvSpPr>
            <xdr:cNvPr id="170025" name="Check Box 41" hidden="1">
              <a:extLst>
                <a:ext uri="{63B3BB69-23CF-44E3-9099-C40C66FF867C}">
                  <a14:compatExt spid="_x0000_s170025"/>
                </a:ext>
                <a:ext uri="{FF2B5EF4-FFF2-40B4-BE49-F238E27FC236}">
                  <a16:creationId xmlns:a16="http://schemas.microsoft.com/office/drawing/2014/main" id="{00000000-0008-0000-1900-000029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56</xdr:row>
          <xdr:rowOff>0</xdr:rowOff>
        </xdr:from>
        <xdr:to>
          <xdr:col>16</xdr:col>
          <xdr:colOff>180975</xdr:colOff>
          <xdr:row>57</xdr:row>
          <xdr:rowOff>0</xdr:rowOff>
        </xdr:to>
        <xdr:sp macro="" textlink="">
          <xdr:nvSpPr>
            <xdr:cNvPr id="170026" name="Check Box 42" hidden="1">
              <a:extLst>
                <a:ext uri="{63B3BB69-23CF-44E3-9099-C40C66FF867C}">
                  <a14:compatExt spid="_x0000_s170026"/>
                </a:ext>
                <a:ext uri="{FF2B5EF4-FFF2-40B4-BE49-F238E27FC236}">
                  <a16:creationId xmlns:a16="http://schemas.microsoft.com/office/drawing/2014/main" id="{00000000-0008-0000-1900-00002A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56</xdr:row>
          <xdr:rowOff>0</xdr:rowOff>
        </xdr:from>
        <xdr:to>
          <xdr:col>24</xdr:col>
          <xdr:colOff>0</xdr:colOff>
          <xdr:row>57</xdr:row>
          <xdr:rowOff>0</xdr:rowOff>
        </xdr:to>
        <xdr:sp macro="" textlink="">
          <xdr:nvSpPr>
            <xdr:cNvPr id="170027" name="Check Box 43" hidden="1">
              <a:extLst>
                <a:ext uri="{63B3BB69-23CF-44E3-9099-C40C66FF867C}">
                  <a14:compatExt spid="_x0000_s170027"/>
                </a:ext>
                <a:ext uri="{FF2B5EF4-FFF2-40B4-BE49-F238E27FC236}">
                  <a16:creationId xmlns:a16="http://schemas.microsoft.com/office/drawing/2014/main" id="{00000000-0008-0000-1900-00002B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57</xdr:row>
          <xdr:rowOff>0</xdr:rowOff>
        </xdr:from>
        <xdr:to>
          <xdr:col>10</xdr:col>
          <xdr:colOff>0</xdr:colOff>
          <xdr:row>58</xdr:row>
          <xdr:rowOff>0</xdr:rowOff>
        </xdr:to>
        <xdr:sp macro="" textlink="">
          <xdr:nvSpPr>
            <xdr:cNvPr id="170028" name="Check Box 44" hidden="1">
              <a:extLst>
                <a:ext uri="{63B3BB69-23CF-44E3-9099-C40C66FF867C}">
                  <a14:compatExt spid="_x0000_s170028"/>
                </a:ext>
                <a:ext uri="{FF2B5EF4-FFF2-40B4-BE49-F238E27FC236}">
                  <a16:creationId xmlns:a16="http://schemas.microsoft.com/office/drawing/2014/main" id="{00000000-0008-0000-1900-00002C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57</xdr:row>
          <xdr:rowOff>0</xdr:rowOff>
        </xdr:from>
        <xdr:to>
          <xdr:col>17</xdr:col>
          <xdr:colOff>0</xdr:colOff>
          <xdr:row>58</xdr:row>
          <xdr:rowOff>0</xdr:rowOff>
        </xdr:to>
        <xdr:sp macro="" textlink="">
          <xdr:nvSpPr>
            <xdr:cNvPr id="170029" name="Check Box 45" hidden="1">
              <a:extLst>
                <a:ext uri="{63B3BB69-23CF-44E3-9099-C40C66FF867C}">
                  <a14:compatExt spid="_x0000_s170029"/>
                </a:ext>
                <a:ext uri="{FF2B5EF4-FFF2-40B4-BE49-F238E27FC236}">
                  <a16:creationId xmlns:a16="http://schemas.microsoft.com/office/drawing/2014/main" id="{00000000-0008-0000-1900-00002D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57</xdr:row>
          <xdr:rowOff>0</xdr:rowOff>
        </xdr:from>
        <xdr:to>
          <xdr:col>24</xdr:col>
          <xdr:colOff>0</xdr:colOff>
          <xdr:row>58</xdr:row>
          <xdr:rowOff>0</xdr:rowOff>
        </xdr:to>
        <xdr:sp macro="" textlink="">
          <xdr:nvSpPr>
            <xdr:cNvPr id="170030" name="Check Box 46" hidden="1">
              <a:extLst>
                <a:ext uri="{63B3BB69-23CF-44E3-9099-C40C66FF867C}">
                  <a14:compatExt spid="_x0000_s170030"/>
                </a:ext>
                <a:ext uri="{FF2B5EF4-FFF2-40B4-BE49-F238E27FC236}">
                  <a16:creationId xmlns:a16="http://schemas.microsoft.com/office/drawing/2014/main" id="{00000000-0008-0000-1900-00002E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58</xdr:row>
          <xdr:rowOff>0</xdr:rowOff>
        </xdr:from>
        <xdr:to>
          <xdr:col>10</xdr:col>
          <xdr:colOff>0</xdr:colOff>
          <xdr:row>59</xdr:row>
          <xdr:rowOff>0</xdr:rowOff>
        </xdr:to>
        <xdr:sp macro="" textlink="">
          <xdr:nvSpPr>
            <xdr:cNvPr id="170031" name="Check Box 47" hidden="1">
              <a:extLst>
                <a:ext uri="{63B3BB69-23CF-44E3-9099-C40C66FF867C}">
                  <a14:compatExt spid="_x0000_s170031"/>
                </a:ext>
                <a:ext uri="{FF2B5EF4-FFF2-40B4-BE49-F238E27FC236}">
                  <a16:creationId xmlns:a16="http://schemas.microsoft.com/office/drawing/2014/main" id="{00000000-0008-0000-1900-00002F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58</xdr:row>
          <xdr:rowOff>0</xdr:rowOff>
        </xdr:from>
        <xdr:to>
          <xdr:col>17</xdr:col>
          <xdr:colOff>0</xdr:colOff>
          <xdr:row>59</xdr:row>
          <xdr:rowOff>9525</xdr:rowOff>
        </xdr:to>
        <xdr:sp macro="" textlink="">
          <xdr:nvSpPr>
            <xdr:cNvPr id="170032" name="Check Box 48" hidden="1">
              <a:extLst>
                <a:ext uri="{63B3BB69-23CF-44E3-9099-C40C66FF867C}">
                  <a14:compatExt spid="_x0000_s170032"/>
                </a:ext>
                <a:ext uri="{FF2B5EF4-FFF2-40B4-BE49-F238E27FC236}">
                  <a16:creationId xmlns:a16="http://schemas.microsoft.com/office/drawing/2014/main" id="{00000000-0008-0000-1900-000030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58</xdr:row>
          <xdr:rowOff>0</xdr:rowOff>
        </xdr:from>
        <xdr:to>
          <xdr:col>24</xdr:col>
          <xdr:colOff>0</xdr:colOff>
          <xdr:row>59</xdr:row>
          <xdr:rowOff>0</xdr:rowOff>
        </xdr:to>
        <xdr:sp macro="" textlink="">
          <xdr:nvSpPr>
            <xdr:cNvPr id="170033" name="Check Box 49" hidden="1">
              <a:extLst>
                <a:ext uri="{63B3BB69-23CF-44E3-9099-C40C66FF867C}">
                  <a14:compatExt spid="_x0000_s170033"/>
                </a:ext>
                <a:ext uri="{FF2B5EF4-FFF2-40B4-BE49-F238E27FC236}">
                  <a16:creationId xmlns:a16="http://schemas.microsoft.com/office/drawing/2014/main" id="{00000000-0008-0000-1900-000031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59</xdr:row>
          <xdr:rowOff>0</xdr:rowOff>
        </xdr:from>
        <xdr:to>
          <xdr:col>10</xdr:col>
          <xdr:colOff>0</xdr:colOff>
          <xdr:row>60</xdr:row>
          <xdr:rowOff>0</xdr:rowOff>
        </xdr:to>
        <xdr:sp macro="" textlink="">
          <xdr:nvSpPr>
            <xdr:cNvPr id="170034" name="Check Box 50" hidden="1">
              <a:extLst>
                <a:ext uri="{63B3BB69-23CF-44E3-9099-C40C66FF867C}">
                  <a14:compatExt spid="_x0000_s170034"/>
                </a:ext>
                <a:ext uri="{FF2B5EF4-FFF2-40B4-BE49-F238E27FC236}">
                  <a16:creationId xmlns:a16="http://schemas.microsoft.com/office/drawing/2014/main" id="{00000000-0008-0000-1900-000032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59</xdr:row>
          <xdr:rowOff>0</xdr:rowOff>
        </xdr:from>
        <xdr:to>
          <xdr:col>17</xdr:col>
          <xdr:colOff>0</xdr:colOff>
          <xdr:row>60</xdr:row>
          <xdr:rowOff>0</xdr:rowOff>
        </xdr:to>
        <xdr:sp macro="" textlink="">
          <xdr:nvSpPr>
            <xdr:cNvPr id="170035" name="Check Box 51" hidden="1">
              <a:extLst>
                <a:ext uri="{63B3BB69-23CF-44E3-9099-C40C66FF867C}">
                  <a14:compatExt spid="_x0000_s170035"/>
                </a:ext>
                <a:ext uri="{FF2B5EF4-FFF2-40B4-BE49-F238E27FC236}">
                  <a16:creationId xmlns:a16="http://schemas.microsoft.com/office/drawing/2014/main" id="{00000000-0008-0000-1900-000033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59</xdr:row>
          <xdr:rowOff>0</xdr:rowOff>
        </xdr:from>
        <xdr:to>
          <xdr:col>24</xdr:col>
          <xdr:colOff>0</xdr:colOff>
          <xdr:row>60</xdr:row>
          <xdr:rowOff>0</xdr:rowOff>
        </xdr:to>
        <xdr:sp macro="" textlink="">
          <xdr:nvSpPr>
            <xdr:cNvPr id="170036" name="Check Box 52" hidden="1">
              <a:extLst>
                <a:ext uri="{63B3BB69-23CF-44E3-9099-C40C66FF867C}">
                  <a14:compatExt spid="_x0000_s170036"/>
                </a:ext>
                <a:ext uri="{FF2B5EF4-FFF2-40B4-BE49-F238E27FC236}">
                  <a16:creationId xmlns:a16="http://schemas.microsoft.com/office/drawing/2014/main" id="{00000000-0008-0000-1900-000034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59</xdr:row>
          <xdr:rowOff>0</xdr:rowOff>
        </xdr:from>
        <xdr:to>
          <xdr:col>31</xdr:col>
          <xdr:colOff>0</xdr:colOff>
          <xdr:row>60</xdr:row>
          <xdr:rowOff>0</xdr:rowOff>
        </xdr:to>
        <xdr:sp macro="" textlink="">
          <xdr:nvSpPr>
            <xdr:cNvPr id="170037" name="Check Box 53" hidden="1">
              <a:extLst>
                <a:ext uri="{63B3BB69-23CF-44E3-9099-C40C66FF867C}">
                  <a14:compatExt spid="_x0000_s170037"/>
                </a:ext>
                <a:ext uri="{FF2B5EF4-FFF2-40B4-BE49-F238E27FC236}">
                  <a16:creationId xmlns:a16="http://schemas.microsoft.com/office/drawing/2014/main" id="{00000000-0008-0000-1900-000035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66</xdr:row>
          <xdr:rowOff>0</xdr:rowOff>
        </xdr:from>
        <xdr:to>
          <xdr:col>10</xdr:col>
          <xdr:colOff>0</xdr:colOff>
          <xdr:row>67</xdr:row>
          <xdr:rowOff>0</xdr:rowOff>
        </xdr:to>
        <xdr:sp macro="" textlink="">
          <xdr:nvSpPr>
            <xdr:cNvPr id="170038" name="Check Box 54" hidden="1">
              <a:extLst>
                <a:ext uri="{63B3BB69-23CF-44E3-9099-C40C66FF867C}">
                  <a14:compatExt spid="_x0000_s170038"/>
                </a:ext>
                <a:ext uri="{FF2B5EF4-FFF2-40B4-BE49-F238E27FC236}">
                  <a16:creationId xmlns:a16="http://schemas.microsoft.com/office/drawing/2014/main" id="{00000000-0008-0000-1900-000036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180975</xdr:colOff>
          <xdr:row>66</xdr:row>
          <xdr:rowOff>0</xdr:rowOff>
        </xdr:from>
        <xdr:to>
          <xdr:col>18</xdr:col>
          <xdr:colOff>0</xdr:colOff>
          <xdr:row>67</xdr:row>
          <xdr:rowOff>0</xdr:rowOff>
        </xdr:to>
        <xdr:sp macro="" textlink="">
          <xdr:nvSpPr>
            <xdr:cNvPr id="170039" name="Check Box 55" hidden="1">
              <a:extLst>
                <a:ext uri="{63B3BB69-23CF-44E3-9099-C40C66FF867C}">
                  <a14:compatExt spid="_x0000_s170039"/>
                </a:ext>
                <a:ext uri="{FF2B5EF4-FFF2-40B4-BE49-F238E27FC236}">
                  <a16:creationId xmlns:a16="http://schemas.microsoft.com/office/drawing/2014/main" id="{00000000-0008-0000-1900-000037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66</xdr:row>
          <xdr:rowOff>0</xdr:rowOff>
        </xdr:from>
        <xdr:to>
          <xdr:col>25</xdr:col>
          <xdr:colOff>0</xdr:colOff>
          <xdr:row>67</xdr:row>
          <xdr:rowOff>0</xdr:rowOff>
        </xdr:to>
        <xdr:sp macro="" textlink="">
          <xdr:nvSpPr>
            <xdr:cNvPr id="170040" name="Check Box 56" hidden="1">
              <a:extLst>
                <a:ext uri="{63B3BB69-23CF-44E3-9099-C40C66FF867C}">
                  <a14:compatExt spid="_x0000_s170040"/>
                </a:ext>
                <a:ext uri="{FF2B5EF4-FFF2-40B4-BE49-F238E27FC236}">
                  <a16:creationId xmlns:a16="http://schemas.microsoft.com/office/drawing/2014/main" id="{00000000-0008-0000-1900-000038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67</xdr:row>
          <xdr:rowOff>0</xdr:rowOff>
        </xdr:from>
        <xdr:to>
          <xdr:col>10</xdr:col>
          <xdr:colOff>0</xdr:colOff>
          <xdr:row>68</xdr:row>
          <xdr:rowOff>0</xdr:rowOff>
        </xdr:to>
        <xdr:sp macro="" textlink="">
          <xdr:nvSpPr>
            <xdr:cNvPr id="170041" name="Check Box 57" hidden="1">
              <a:extLst>
                <a:ext uri="{63B3BB69-23CF-44E3-9099-C40C66FF867C}">
                  <a14:compatExt spid="_x0000_s170041"/>
                </a:ext>
                <a:ext uri="{FF2B5EF4-FFF2-40B4-BE49-F238E27FC236}">
                  <a16:creationId xmlns:a16="http://schemas.microsoft.com/office/drawing/2014/main" id="{00000000-0008-0000-1900-000039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67</xdr:row>
          <xdr:rowOff>0</xdr:rowOff>
        </xdr:from>
        <xdr:to>
          <xdr:col>20</xdr:col>
          <xdr:colOff>0</xdr:colOff>
          <xdr:row>68</xdr:row>
          <xdr:rowOff>0</xdr:rowOff>
        </xdr:to>
        <xdr:sp macro="" textlink="">
          <xdr:nvSpPr>
            <xdr:cNvPr id="170042" name="Check Box 58" hidden="1">
              <a:extLst>
                <a:ext uri="{63B3BB69-23CF-44E3-9099-C40C66FF867C}">
                  <a14:compatExt spid="_x0000_s170042"/>
                </a:ext>
                <a:ext uri="{FF2B5EF4-FFF2-40B4-BE49-F238E27FC236}">
                  <a16:creationId xmlns:a16="http://schemas.microsoft.com/office/drawing/2014/main" id="{00000000-0008-0000-1900-00003A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68</xdr:row>
          <xdr:rowOff>0</xdr:rowOff>
        </xdr:from>
        <xdr:to>
          <xdr:col>10</xdr:col>
          <xdr:colOff>0</xdr:colOff>
          <xdr:row>69</xdr:row>
          <xdr:rowOff>0</xdr:rowOff>
        </xdr:to>
        <xdr:sp macro="" textlink="">
          <xdr:nvSpPr>
            <xdr:cNvPr id="170043" name="Check Box 59" hidden="1">
              <a:extLst>
                <a:ext uri="{63B3BB69-23CF-44E3-9099-C40C66FF867C}">
                  <a14:compatExt spid="_x0000_s170043"/>
                </a:ext>
                <a:ext uri="{FF2B5EF4-FFF2-40B4-BE49-F238E27FC236}">
                  <a16:creationId xmlns:a16="http://schemas.microsoft.com/office/drawing/2014/main" id="{00000000-0008-0000-1900-00003B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68</xdr:row>
          <xdr:rowOff>0</xdr:rowOff>
        </xdr:from>
        <xdr:to>
          <xdr:col>16</xdr:col>
          <xdr:colOff>180975</xdr:colOff>
          <xdr:row>69</xdr:row>
          <xdr:rowOff>0</xdr:rowOff>
        </xdr:to>
        <xdr:sp macro="" textlink="">
          <xdr:nvSpPr>
            <xdr:cNvPr id="170044" name="Check Box 60" hidden="1">
              <a:extLst>
                <a:ext uri="{63B3BB69-23CF-44E3-9099-C40C66FF867C}">
                  <a14:compatExt spid="_x0000_s170044"/>
                </a:ext>
                <a:ext uri="{FF2B5EF4-FFF2-40B4-BE49-F238E27FC236}">
                  <a16:creationId xmlns:a16="http://schemas.microsoft.com/office/drawing/2014/main" id="{00000000-0008-0000-1900-00003C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68</xdr:row>
          <xdr:rowOff>0</xdr:rowOff>
        </xdr:from>
        <xdr:to>
          <xdr:col>24</xdr:col>
          <xdr:colOff>0</xdr:colOff>
          <xdr:row>69</xdr:row>
          <xdr:rowOff>0</xdr:rowOff>
        </xdr:to>
        <xdr:sp macro="" textlink="">
          <xdr:nvSpPr>
            <xdr:cNvPr id="170045" name="Check Box 61" hidden="1">
              <a:extLst>
                <a:ext uri="{63B3BB69-23CF-44E3-9099-C40C66FF867C}">
                  <a14:compatExt spid="_x0000_s170045"/>
                </a:ext>
                <a:ext uri="{FF2B5EF4-FFF2-40B4-BE49-F238E27FC236}">
                  <a16:creationId xmlns:a16="http://schemas.microsoft.com/office/drawing/2014/main" id="{00000000-0008-0000-1900-00003D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69</xdr:row>
          <xdr:rowOff>0</xdr:rowOff>
        </xdr:from>
        <xdr:to>
          <xdr:col>10</xdr:col>
          <xdr:colOff>0</xdr:colOff>
          <xdr:row>70</xdr:row>
          <xdr:rowOff>0</xdr:rowOff>
        </xdr:to>
        <xdr:sp macro="" textlink="">
          <xdr:nvSpPr>
            <xdr:cNvPr id="170046" name="Check Box 62" hidden="1">
              <a:extLst>
                <a:ext uri="{63B3BB69-23CF-44E3-9099-C40C66FF867C}">
                  <a14:compatExt spid="_x0000_s170046"/>
                </a:ext>
                <a:ext uri="{FF2B5EF4-FFF2-40B4-BE49-F238E27FC236}">
                  <a16:creationId xmlns:a16="http://schemas.microsoft.com/office/drawing/2014/main" id="{00000000-0008-0000-1900-00003E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69</xdr:row>
          <xdr:rowOff>0</xdr:rowOff>
        </xdr:from>
        <xdr:to>
          <xdr:col>16</xdr:col>
          <xdr:colOff>180975</xdr:colOff>
          <xdr:row>70</xdr:row>
          <xdr:rowOff>0</xdr:rowOff>
        </xdr:to>
        <xdr:sp macro="" textlink="">
          <xdr:nvSpPr>
            <xdr:cNvPr id="170047" name="Check Box 63" hidden="1">
              <a:extLst>
                <a:ext uri="{63B3BB69-23CF-44E3-9099-C40C66FF867C}">
                  <a14:compatExt spid="_x0000_s170047"/>
                </a:ext>
                <a:ext uri="{FF2B5EF4-FFF2-40B4-BE49-F238E27FC236}">
                  <a16:creationId xmlns:a16="http://schemas.microsoft.com/office/drawing/2014/main" id="{00000000-0008-0000-1900-00003F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69</xdr:row>
          <xdr:rowOff>0</xdr:rowOff>
        </xdr:from>
        <xdr:to>
          <xdr:col>24</xdr:col>
          <xdr:colOff>0</xdr:colOff>
          <xdr:row>70</xdr:row>
          <xdr:rowOff>0</xdr:rowOff>
        </xdr:to>
        <xdr:sp macro="" textlink="">
          <xdr:nvSpPr>
            <xdr:cNvPr id="170048" name="Check Box 64" hidden="1">
              <a:extLst>
                <a:ext uri="{63B3BB69-23CF-44E3-9099-C40C66FF867C}">
                  <a14:compatExt spid="_x0000_s170048"/>
                </a:ext>
                <a:ext uri="{FF2B5EF4-FFF2-40B4-BE49-F238E27FC236}">
                  <a16:creationId xmlns:a16="http://schemas.microsoft.com/office/drawing/2014/main" id="{00000000-0008-0000-1900-000040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70</xdr:row>
          <xdr:rowOff>0</xdr:rowOff>
        </xdr:from>
        <xdr:to>
          <xdr:col>10</xdr:col>
          <xdr:colOff>0</xdr:colOff>
          <xdr:row>71</xdr:row>
          <xdr:rowOff>0</xdr:rowOff>
        </xdr:to>
        <xdr:sp macro="" textlink="">
          <xdr:nvSpPr>
            <xdr:cNvPr id="170049" name="Check Box 65" hidden="1">
              <a:extLst>
                <a:ext uri="{63B3BB69-23CF-44E3-9099-C40C66FF867C}">
                  <a14:compatExt spid="_x0000_s170049"/>
                </a:ext>
                <a:ext uri="{FF2B5EF4-FFF2-40B4-BE49-F238E27FC236}">
                  <a16:creationId xmlns:a16="http://schemas.microsoft.com/office/drawing/2014/main" id="{00000000-0008-0000-1900-000041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70</xdr:row>
          <xdr:rowOff>0</xdr:rowOff>
        </xdr:from>
        <xdr:to>
          <xdr:col>16</xdr:col>
          <xdr:colOff>180975</xdr:colOff>
          <xdr:row>71</xdr:row>
          <xdr:rowOff>0</xdr:rowOff>
        </xdr:to>
        <xdr:sp macro="" textlink="">
          <xdr:nvSpPr>
            <xdr:cNvPr id="170050" name="Check Box 66" hidden="1">
              <a:extLst>
                <a:ext uri="{63B3BB69-23CF-44E3-9099-C40C66FF867C}">
                  <a14:compatExt spid="_x0000_s170050"/>
                </a:ext>
                <a:ext uri="{FF2B5EF4-FFF2-40B4-BE49-F238E27FC236}">
                  <a16:creationId xmlns:a16="http://schemas.microsoft.com/office/drawing/2014/main" id="{00000000-0008-0000-1900-000042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70</xdr:row>
          <xdr:rowOff>0</xdr:rowOff>
        </xdr:from>
        <xdr:to>
          <xdr:col>24</xdr:col>
          <xdr:colOff>0</xdr:colOff>
          <xdr:row>71</xdr:row>
          <xdr:rowOff>0</xdr:rowOff>
        </xdr:to>
        <xdr:sp macro="" textlink="">
          <xdr:nvSpPr>
            <xdr:cNvPr id="170051" name="Check Box 67" hidden="1">
              <a:extLst>
                <a:ext uri="{63B3BB69-23CF-44E3-9099-C40C66FF867C}">
                  <a14:compatExt spid="_x0000_s170051"/>
                </a:ext>
                <a:ext uri="{FF2B5EF4-FFF2-40B4-BE49-F238E27FC236}">
                  <a16:creationId xmlns:a16="http://schemas.microsoft.com/office/drawing/2014/main" id="{00000000-0008-0000-1900-000043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71</xdr:row>
          <xdr:rowOff>0</xdr:rowOff>
        </xdr:from>
        <xdr:to>
          <xdr:col>10</xdr:col>
          <xdr:colOff>0</xdr:colOff>
          <xdr:row>72</xdr:row>
          <xdr:rowOff>0</xdr:rowOff>
        </xdr:to>
        <xdr:sp macro="" textlink="">
          <xdr:nvSpPr>
            <xdr:cNvPr id="170052" name="Check Box 68" hidden="1">
              <a:extLst>
                <a:ext uri="{63B3BB69-23CF-44E3-9099-C40C66FF867C}">
                  <a14:compatExt spid="_x0000_s170052"/>
                </a:ext>
                <a:ext uri="{FF2B5EF4-FFF2-40B4-BE49-F238E27FC236}">
                  <a16:creationId xmlns:a16="http://schemas.microsoft.com/office/drawing/2014/main" id="{00000000-0008-0000-1900-000044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180975</xdr:colOff>
          <xdr:row>71</xdr:row>
          <xdr:rowOff>0</xdr:rowOff>
        </xdr:from>
        <xdr:to>
          <xdr:col>17</xdr:col>
          <xdr:colOff>0</xdr:colOff>
          <xdr:row>72</xdr:row>
          <xdr:rowOff>0</xdr:rowOff>
        </xdr:to>
        <xdr:sp macro="" textlink="">
          <xdr:nvSpPr>
            <xdr:cNvPr id="170053" name="Check Box 69" hidden="1">
              <a:extLst>
                <a:ext uri="{63B3BB69-23CF-44E3-9099-C40C66FF867C}">
                  <a14:compatExt spid="_x0000_s170053"/>
                </a:ext>
                <a:ext uri="{FF2B5EF4-FFF2-40B4-BE49-F238E27FC236}">
                  <a16:creationId xmlns:a16="http://schemas.microsoft.com/office/drawing/2014/main" id="{00000000-0008-0000-1900-000045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180975</xdr:colOff>
          <xdr:row>71</xdr:row>
          <xdr:rowOff>0</xdr:rowOff>
        </xdr:from>
        <xdr:to>
          <xdr:col>24</xdr:col>
          <xdr:colOff>0</xdr:colOff>
          <xdr:row>72</xdr:row>
          <xdr:rowOff>0</xdr:rowOff>
        </xdr:to>
        <xdr:sp macro="" textlink="">
          <xdr:nvSpPr>
            <xdr:cNvPr id="170054" name="Check Box 70" hidden="1">
              <a:extLst>
                <a:ext uri="{63B3BB69-23CF-44E3-9099-C40C66FF867C}">
                  <a14:compatExt spid="_x0000_s170054"/>
                </a:ext>
                <a:ext uri="{FF2B5EF4-FFF2-40B4-BE49-F238E27FC236}">
                  <a16:creationId xmlns:a16="http://schemas.microsoft.com/office/drawing/2014/main" id="{00000000-0008-0000-1900-000046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180975</xdr:colOff>
          <xdr:row>71</xdr:row>
          <xdr:rowOff>0</xdr:rowOff>
        </xdr:from>
        <xdr:to>
          <xdr:col>31</xdr:col>
          <xdr:colOff>0</xdr:colOff>
          <xdr:row>72</xdr:row>
          <xdr:rowOff>0</xdr:rowOff>
        </xdr:to>
        <xdr:sp macro="" textlink="">
          <xdr:nvSpPr>
            <xdr:cNvPr id="170055" name="Check Box 71" hidden="1">
              <a:extLst>
                <a:ext uri="{63B3BB69-23CF-44E3-9099-C40C66FF867C}">
                  <a14:compatExt spid="_x0000_s170055"/>
                </a:ext>
                <a:ext uri="{FF2B5EF4-FFF2-40B4-BE49-F238E27FC236}">
                  <a16:creationId xmlns:a16="http://schemas.microsoft.com/office/drawing/2014/main" id="{00000000-0008-0000-1900-000047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40</xdr:row>
          <xdr:rowOff>228600</xdr:rowOff>
        </xdr:from>
        <xdr:to>
          <xdr:col>10</xdr:col>
          <xdr:colOff>0</xdr:colOff>
          <xdr:row>42</xdr:row>
          <xdr:rowOff>0</xdr:rowOff>
        </xdr:to>
        <xdr:sp macro="" textlink="">
          <xdr:nvSpPr>
            <xdr:cNvPr id="170056" name="Check Box 72" hidden="1">
              <a:extLst>
                <a:ext uri="{63B3BB69-23CF-44E3-9099-C40C66FF867C}">
                  <a14:compatExt spid="_x0000_s170056"/>
                </a:ext>
                <a:ext uri="{FF2B5EF4-FFF2-40B4-BE49-F238E27FC236}">
                  <a16:creationId xmlns:a16="http://schemas.microsoft.com/office/drawing/2014/main" id="{00000000-0008-0000-1900-000048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40</xdr:row>
          <xdr:rowOff>228600</xdr:rowOff>
        </xdr:from>
        <xdr:to>
          <xdr:col>15</xdr:col>
          <xdr:colOff>180975</xdr:colOff>
          <xdr:row>42</xdr:row>
          <xdr:rowOff>0</xdr:rowOff>
        </xdr:to>
        <xdr:sp macro="" textlink="">
          <xdr:nvSpPr>
            <xdr:cNvPr id="170057" name="Check Box 73" hidden="1">
              <a:extLst>
                <a:ext uri="{63B3BB69-23CF-44E3-9099-C40C66FF867C}">
                  <a14:compatExt spid="_x0000_s170057"/>
                </a:ext>
                <a:ext uri="{FF2B5EF4-FFF2-40B4-BE49-F238E27FC236}">
                  <a16:creationId xmlns:a16="http://schemas.microsoft.com/office/drawing/2014/main" id="{00000000-0008-0000-1900-000049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52</xdr:row>
          <xdr:rowOff>228600</xdr:rowOff>
        </xdr:from>
        <xdr:to>
          <xdr:col>10</xdr:col>
          <xdr:colOff>0</xdr:colOff>
          <xdr:row>54</xdr:row>
          <xdr:rowOff>0</xdr:rowOff>
        </xdr:to>
        <xdr:sp macro="" textlink="">
          <xdr:nvSpPr>
            <xdr:cNvPr id="170058" name="Check Box 74" hidden="1">
              <a:extLst>
                <a:ext uri="{63B3BB69-23CF-44E3-9099-C40C66FF867C}">
                  <a14:compatExt spid="_x0000_s170058"/>
                </a:ext>
                <a:ext uri="{FF2B5EF4-FFF2-40B4-BE49-F238E27FC236}">
                  <a16:creationId xmlns:a16="http://schemas.microsoft.com/office/drawing/2014/main" id="{00000000-0008-0000-1900-00004A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52</xdr:row>
          <xdr:rowOff>228600</xdr:rowOff>
        </xdr:from>
        <xdr:to>
          <xdr:col>15</xdr:col>
          <xdr:colOff>180975</xdr:colOff>
          <xdr:row>54</xdr:row>
          <xdr:rowOff>0</xdr:rowOff>
        </xdr:to>
        <xdr:sp macro="" textlink="">
          <xdr:nvSpPr>
            <xdr:cNvPr id="170059" name="Check Box 75" hidden="1">
              <a:extLst>
                <a:ext uri="{63B3BB69-23CF-44E3-9099-C40C66FF867C}">
                  <a14:compatExt spid="_x0000_s170059"/>
                </a:ext>
                <a:ext uri="{FF2B5EF4-FFF2-40B4-BE49-F238E27FC236}">
                  <a16:creationId xmlns:a16="http://schemas.microsoft.com/office/drawing/2014/main" id="{00000000-0008-0000-1900-00004B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64</xdr:row>
          <xdr:rowOff>228600</xdr:rowOff>
        </xdr:from>
        <xdr:to>
          <xdr:col>10</xdr:col>
          <xdr:colOff>0</xdr:colOff>
          <xdr:row>66</xdr:row>
          <xdr:rowOff>0</xdr:rowOff>
        </xdr:to>
        <xdr:sp macro="" textlink="">
          <xdr:nvSpPr>
            <xdr:cNvPr id="170060" name="Check Box 76" hidden="1">
              <a:extLst>
                <a:ext uri="{63B3BB69-23CF-44E3-9099-C40C66FF867C}">
                  <a14:compatExt spid="_x0000_s170060"/>
                </a:ext>
                <a:ext uri="{FF2B5EF4-FFF2-40B4-BE49-F238E27FC236}">
                  <a16:creationId xmlns:a16="http://schemas.microsoft.com/office/drawing/2014/main" id="{00000000-0008-0000-1900-00004C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64</xdr:row>
          <xdr:rowOff>228600</xdr:rowOff>
        </xdr:from>
        <xdr:to>
          <xdr:col>15</xdr:col>
          <xdr:colOff>180975</xdr:colOff>
          <xdr:row>66</xdr:row>
          <xdr:rowOff>0</xdr:rowOff>
        </xdr:to>
        <xdr:sp macro="" textlink="">
          <xdr:nvSpPr>
            <xdr:cNvPr id="170061" name="Check Box 77" hidden="1">
              <a:extLst>
                <a:ext uri="{63B3BB69-23CF-44E3-9099-C40C66FF867C}">
                  <a14:compatExt spid="_x0000_s170061"/>
                </a:ext>
                <a:ext uri="{FF2B5EF4-FFF2-40B4-BE49-F238E27FC236}">
                  <a16:creationId xmlns:a16="http://schemas.microsoft.com/office/drawing/2014/main" id="{00000000-0008-0000-1900-00004D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3</xdr:row>
          <xdr:rowOff>0</xdr:rowOff>
        </xdr:from>
        <xdr:to>
          <xdr:col>62</xdr:col>
          <xdr:colOff>0</xdr:colOff>
          <xdr:row>4</xdr:row>
          <xdr:rowOff>0</xdr:rowOff>
        </xdr:to>
        <xdr:sp macro="" textlink="">
          <xdr:nvSpPr>
            <xdr:cNvPr id="170062" name="チェック1" hidden="1">
              <a:extLst>
                <a:ext uri="{63B3BB69-23CF-44E3-9099-C40C66FF867C}">
                  <a14:compatExt spid="_x0000_s170062"/>
                </a:ext>
                <a:ext uri="{FF2B5EF4-FFF2-40B4-BE49-F238E27FC236}">
                  <a16:creationId xmlns:a16="http://schemas.microsoft.com/office/drawing/2014/main" id="{00000000-0008-0000-1900-00004E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3</xdr:row>
          <xdr:rowOff>0</xdr:rowOff>
        </xdr:from>
        <xdr:to>
          <xdr:col>62</xdr:col>
          <xdr:colOff>0</xdr:colOff>
          <xdr:row>4</xdr:row>
          <xdr:rowOff>0</xdr:rowOff>
        </xdr:to>
        <xdr:sp macro="" textlink="">
          <xdr:nvSpPr>
            <xdr:cNvPr id="170063" name="チェック4" hidden="1">
              <a:extLst>
                <a:ext uri="{63B3BB69-23CF-44E3-9099-C40C66FF867C}">
                  <a14:compatExt spid="_x0000_s170063"/>
                </a:ext>
                <a:ext uri="{FF2B5EF4-FFF2-40B4-BE49-F238E27FC236}">
                  <a16:creationId xmlns:a16="http://schemas.microsoft.com/office/drawing/2014/main" id="{00000000-0008-0000-1900-00004F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209550</xdr:colOff>
          <xdr:row>3</xdr:row>
          <xdr:rowOff>0</xdr:rowOff>
        </xdr:from>
        <xdr:to>
          <xdr:col>62</xdr:col>
          <xdr:colOff>0</xdr:colOff>
          <xdr:row>4</xdr:row>
          <xdr:rowOff>0</xdr:rowOff>
        </xdr:to>
        <xdr:sp macro="" textlink="">
          <xdr:nvSpPr>
            <xdr:cNvPr id="170064" name="チェック17" hidden="1">
              <a:extLst>
                <a:ext uri="{63B3BB69-23CF-44E3-9099-C40C66FF867C}">
                  <a14:compatExt spid="_x0000_s170064"/>
                </a:ext>
                <a:ext uri="{FF2B5EF4-FFF2-40B4-BE49-F238E27FC236}">
                  <a16:creationId xmlns:a16="http://schemas.microsoft.com/office/drawing/2014/main" id="{00000000-0008-0000-1900-000050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0</xdr:colOff>
          <xdr:row>3</xdr:row>
          <xdr:rowOff>0</xdr:rowOff>
        </xdr:from>
        <xdr:to>
          <xdr:col>67</xdr:col>
          <xdr:colOff>0</xdr:colOff>
          <xdr:row>4</xdr:row>
          <xdr:rowOff>0</xdr:rowOff>
        </xdr:to>
        <xdr:sp macro="" textlink="">
          <xdr:nvSpPr>
            <xdr:cNvPr id="170065" name="チェック18" hidden="1">
              <a:extLst>
                <a:ext uri="{63B3BB69-23CF-44E3-9099-C40C66FF867C}">
                  <a14:compatExt spid="_x0000_s170065"/>
                </a:ext>
                <a:ext uri="{FF2B5EF4-FFF2-40B4-BE49-F238E27FC236}">
                  <a16:creationId xmlns:a16="http://schemas.microsoft.com/office/drawing/2014/main" id="{00000000-0008-0000-1900-000051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0</xdr:colOff>
          <xdr:row>3</xdr:row>
          <xdr:rowOff>0</xdr:rowOff>
        </xdr:from>
        <xdr:to>
          <xdr:col>72</xdr:col>
          <xdr:colOff>0</xdr:colOff>
          <xdr:row>4</xdr:row>
          <xdr:rowOff>0</xdr:rowOff>
        </xdr:to>
        <xdr:sp macro="" textlink="">
          <xdr:nvSpPr>
            <xdr:cNvPr id="170066" name="チェック19" hidden="1">
              <a:extLst>
                <a:ext uri="{63B3BB69-23CF-44E3-9099-C40C66FF867C}">
                  <a14:compatExt spid="_x0000_s170066"/>
                </a:ext>
                <a:ext uri="{FF2B5EF4-FFF2-40B4-BE49-F238E27FC236}">
                  <a16:creationId xmlns:a16="http://schemas.microsoft.com/office/drawing/2014/main" id="{00000000-0008-0000-1900-000052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0</xdr:colOff>
          <xdr:row>3</xdr:row>
          <xdr:rowOff>0</xdr:rowOff>
        </xdr:from>
        <xdr:to>
          <xdr:col>77</xdr:col>
          <xdr:colOff>0</xdr:colOff>
          <xdr:row>4</xdr:row>
          <xdr:rowOff>0</xdr:rowOff>
        </xdr:to>
        <xdr:sp macro="" textlink="">
          <xdr:nvSpPr>
            <xdr:cNvPr id="170067" name="チェック20" hidden="1">
              <a:extLst>
                <a:ext uri="{63B3BB69-23CF-44E3-9099-C40C66FF867C}">
                  <a14:compatExt spid="_x0000_s170067"/>
                </a:ext>
                <a:ext uri="{FF2B5EF4-FFF2-40B4-BE49-F238E27FC236}">
                  <a16:creationId xmlns:a16="http://schemas.microsoft.com/office/drawing/2014/main" id="{00000000-0008-0000-1900-000053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42</xdr:row>
          <xdr:rowOff>0</xdr:rowOff>
        </xdr:from>
        <xdr:to>
          <xdr:col>62</xdr:col>
          <xdr:colOff>0</xdr:colOff>
          <xdr:row>43</xdr:row>
          <xdr:rowOff>0</xdr:rowOff>
        </xdr:to>
        <xdr:sp macro="" textlink="">
          <xdr:nvSpPr>
            <xdr:cNvPr id="170068" name="チェック68" hidden="1">
              <a:extLst>
                <a:ext uri="{63B3BB69-23CF-44E3-9099-C40C66FF867C}">
                  <a14:compatExt spid="_x0000_s170068"/>
                </a:ext>
                <a:ext uri="{FF2B5EF4-FFF2-40B4-BE49-F238E27FC236}">
                  <a16:creationId xmlns:a16="http://schemas.microsoft.com/office/drawing/2014/main" id="{00000000-0008-0000-1900-000054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180975</xdr:colOff>
          <xdr:row>42</xdr:row>
          <xdr:rowOff>0</xdr:rowOff>
        </xdr:from>
        <xdr:to>
          <xdr:col>70</xdr:col>
          <xdr:colOff>0</xdr:colOff>
          <xdr:row>43</xdr:row>
          <xdr:rowOff>0</xdr:rowOff>
        </xdr:to>
        <xdr:sp macro="" textlink="">
          <xdr:nvSpPr>
            <xdr:cNvPr id="170069" name="チェック69" hidden="1">
              <a:extLst>
                <a:ext uri="{63B3BB69-23CF-44E3-9099-C40C66FF867C}">
                  <a14:compatExt spid="_x0000_s170069"/>
                </a:ext>
                <a:ext uri="{FF2B5EF4-FFF2-40B4-BE49-F238E27FC236}">
                  <a16:creationId xmlns:a16="http://schemas.microsoft.com/office/drawing/2014/main" id="{00000000-0008-0000-1900-000055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0</xdr:colOff>
          <xdr:row>42</xdr:row>
          <xdr:rowOff>0</xdr:rowOff>
        </xdr:from>
        <xdr:to>
          <xdr:col>77</xdr:col>
          <xdr:colOff>0</xdr:colOff>
          <xdr:row>43</xdr:row>
          <xdr:rowOff>0</xdr:rowOff>
        </xdr:to>
        <xdr:sp macro="" textlink="">
          <xdr:nvSpPr>
            <xdr:cNvPr id="170070" name="チェック70" hidden="1">
              <a:extLst>
                <a:ext uri="{63B3BB69-23CF-44E3-9099-C40C66FF867C}">
                  <a14:compatExt spid="_x0000_s170070"/>
                </a:ext>
                <a:ext uri="{FF2B5EF4-FFF2-40B4-BE49-F238E27FC236}">
                  <a16:creationId xmlns:a16="http://schemas.microsoft.com/office/drawing/2014/main" id="{00000000-0008-0000-1900-000056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43</xdr:row>
          <xdr:rowOff>0</xdr:rowOff>
        </xdr:from>
        <xdr:to>
          <xdr:col>62</xdr:col>
          <xdr:colOff>0</xdr:colOff>
          <xdr:row>44</xdr:row>
          <xdr:rowOff>0</xdr:rowOff>
        </xdr:to>
        <xdr:sp macro="" textlink="">
          <xdr:nvSpPr>
            <xdr:cNvPr id="170071" name="チェック71" hidden="1">
              <a:extLst>
                <a:ext uri="{63B3BB69-23CF-44E3-9099-C40C66FF867C}">
                  <a14:compatExt spid="_x0000_s170071"/>
                </a:ext>
                <a:ext uri="{FF2B5EF4-FFF2-40B4-BE49-F238E27FC236}">
                  <a16:creationId xmlns:a16="http://schemas.microsoft.com/office/drawing/2014/main" id="{00000000-0008-0000-1900-000057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0</xdr:colOff>
          <xdr:row>43</xdr:row>
          <xdr:rowOff>0</xdr:rowOff>
        </xdr:from>
        <xdr:to>
          <xdr:col>72</xdr:col>
          <xdr:colOff>0</xdr:colOff>
          <xdr:row>44</xdr:row>
          <xdr:rowOff>0</xdr:rowOff>
        </xdr:to>
        <xdr:sp macro="" textlink="">
          <xdr:nvSpPr>
            <xdr:cNvPr id="170072" name="チェック72" hidden="1">
              <a:extLst>
                <a:ext uri="{63B3BB69-23CF-44E3-9099-C40C66FF867C}">
                  <a14:compatExt spid="_x0000_s170072"/>
                </a:ext>
                <a:ext uri="{FF2B5EF4-FFF2-40B4-BE49-F238E27FC236}">
                  <a16:creationId xmlns:a16="http://schemas.microsoft.com/office/drawing/2014/main" id="{00000000-0008-0000-1900-000058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3</xdr:row>
          <xdr:rowOff>0</xdr:rowOff>
        </xdr:from>
        <xdr:to>
          <xdr:col>62</xdr:col>
          <xdr:colOff>0</xdr:colOff>
          <xdr:row>4</xdr:row>
          <xdr:rowOff>0</xdr:rowOff>
        </xdr:to>
        <xdr:sp macro="" textlink="">
          <xdr:nvSpPr>
            <xdr:cNvPr id="170073" name="Check Box 89" hidden="1">
              <a:extLst>
                <a:ext uri="{63B3BB69-23CF-44E3-9099-C40C66FF867C}">
                  <a14:compatExt spid="_x0000_s170073"/>
                </a:ext>
                <a:ext uri="{FF2B5EF4-FFF2-40B4-BE49-F238E27FC236}">
                  <a16:creationId xmlns:a16="http://schemas.microsoft.com/office/drawing/2014/main" id="{00000000-0008-0000-1900-000059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3</xdr:row>
          <xdr:rowOff>0</xdr:rowOff>
        </xdr:from>
        <xdr:to>
          <xdr:col>62</xdr:col>
          <xdr:colOff>0</xdr:colOff>
          <xdr:row>4</xdr:row>
          <xdr:rowOff>0</xdr:rowOff>
        </xdr:to>
        <xdr:sp macro="" textlink="">
          <xdr:nvSpPr>
            <xdr:cNvPr id="170074" name="Check Box 90" hidden="1">
              <a:extLst>
                <a:ext uri="{63B3BB69-23CF-44E3-9099-C40C66FF867C}">
                  <a14:compatExt spid="_x0000_s170074"/>
                </a:ext>
                <a:ext uri="{FF2B5EF4-FFF2-40B4-BE49-F238E27FC236}">
                  <a16:creationId xmlns:a16="http://schemas.microsoft.com/office/drawing/2014/main" id="{00000000-0008-0000-1900-00005A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70</xdr:col>
          <xdr:colOff>0</xdr:colOff>
          <xdr:row>26</xdr:row>
          <xdr:rowOff>0</xdr:rowOff>
        </xdr:from>
        <xdr:to>
          <xdr:col>71</xdr:col>
          <xdr:colOff>0</xdr:colOff>
          <xdr:row>28</xdr:row>
          <xdr:rowOff>0</xdr:rowOff>
        </xdr:to>
        <xdr:sp macro="" textlink="">
          <xdr:nvSpPr>
            <xdr:cNvPr id="170075" name="チェック34" hidden="1">
              <a:extLst>
                <a:ext uri="{63B3BB69-23CF-44E3-9099-C40C66FF867C}">
                  <a14:compatExt spid="_x0000_s170075"/>
                </a:ext>
                <a:ext uri="{FF2B5EF4-FFF2-40B4-BE49-F238E27FC236}">
                  <a16:creationId xmlns:a16="http://schemas.microsoft.com/office/drawing/2014/main" id="{00000000-0008-0000-1900-00005B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209550</xdr:colOff>
          <xdr:row>26</xdr:row>
          <xdr:rowOff>0</xdr:rowOff>
        </xdr:from>
        <xdr:to>
          <xdr:col>62</xdr:col>
          <xdr:colOff>0</xdr:colOff>
          <xdr:row>28</xdr:row>
          <xdr:rowOff>0</xdr:rowOff>
        </xdr:to>
        <xdr:sp macro="" textlink="">
          <xdr:nvSpPr>
            <xdr:cNvPr id="170076" name="Check Box 92" hidden="1">
              <a:extLst>
                <a:ext uri="{63B3BB69-23CF-44E3-9099-C40C66FF867C}">
                  <a14:compatExt spid="_x0000_s170076"/>
                </a:ext>
                <a:ext uri="{FF2B5EF4-FFF2-40B4-BE49-F238E27FC236}">
                  <a16:creationId xmlns:a16="http://schemas.microsoft.com/office/drawing/2014/main" id="{00000000-0008-0000-1900-00005C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79</xdr:col>
          <xdr:colOff>0</xdr:colOff>
          <xdr:row>26</xdr:row>
          <xdr:rowOff>0</xdr:rowOff>
        </xdr:from>
        <xdr:to>
          <xdr:col>80</xdr:col>
          <xdr:colOff>0</xdr:colOff>
          <xdr:row>28</xdr:row>
          <xdr:rowOff>0</xdr:rowOff>
        </xdr:to>
        <xdr:sp macro="" textlink="">
          <xdr:nvSpPr>
            <xdr:cNvPr id="170077" name="Check Box 93" hidden="1">
              <a:extLst>
                <a:ext uri="{63B3BB69-23CF-44E3-9099-C40C66FF867C}">
                  <a14:compatExt spid="_x0000_s170077"/>
                </a:ext>
                <a:ext uri="{FF2B5EF4-FFF2-40B4-BE49-F238E27FC236}">
                  <a16:creationId xmlns:a16="http://schemas.microsoft.com/office/drawing/2014/main" id="{00000000-0008-0000-1900-00005D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209550</xdr:colOff>
          <xdr:row>3</xdr:row>
          <xdr:rowOff>0</xdr:rowOff>
        </xdr:from>
        <xdr:to>
          <xdr:col>62</xdr:col>
          <xdr:colOff>0</xdr:colOff>
          <xdr:row>4</xdr:row>
          <xdr:rowOff>0</xdr:rowOff>
        </xdr:to>
        <xdr:sp macro="" textlink="">
          <xdr:nvSpPr>
            <xdr:cNvPr id="170078" name="チェック12" hidden="1">
              <a:extLst>
                <a:ext uri="{63B3BB69-23CF-44E3-9099-C40C66FF867C}">
                  <a14:compatExt spid="_x0000_s170078"/>
                </a:ext>
                <a:ext uri="{FF2B5EF4-FFF2-40B4-BE49-F238E27FC236}">
                  <a16:creationId xmlns:a16="http://schemas.microsoft.com/office/drawing/2014/main" id="{00000000-0008-0000-1900-00005E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209550</xdr:colOff>
          <xdr:row>3</xdr:row>
          <xdr:rowOff>0</xdr:rowOff>
        </xdr:from>
        <xdr:to>
          <xdr:col>62</xdr:col>
          <xdr:colOff>0</xdr:colOff>
          <xdr:row>4</xdr:row>
          <xdr:rowOff>0</xdr:rowOff>
        </xdr:to>
        <xdr:sp macro="" textlink="">
          <xdr:nvSpPr>
            <xdr:cNvPr id="170079" name="チェック14" hidden="1">
              <a:extLst>
                <a:ext uri="{63B3BB69-23CF-44E3-9099-C40C66FF867C}">
                  <a14:compatExt spid="_x0000_s170079"/>
                </a:ext>
                <a:ext uri="{FF2B5EF4-FFF2-40B4-BE49-F238E27FC236}">
                  <a16:creationId xmlns:a16="http://schemas.microsoft.com/office/drawing/2014/main" id="{00000000-0008-0000-1900-00005F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209550</xdr:colOff>
          <xdr:row>3</xdr:row>
          <xdr:rowOff>0</xdr:rowOff>
        </xdr:from>
        <xdr:to>
          <xdr:col>62</xdr:col>
          <xdr:colOff>0</xdr:colOff>
          <xdr:row>4</xdr:row>
          <xdr:rowOff>0</xdr:rowOff>
        </xdr:to>
        <xdr:sp macro="" textlink="">
          <xdr:nvSpPr>
            <xdr:cNvPr id="170080" name="チェック16" hidden="1">
              <a:extLst>
                <a:ext uri="{63B3BB69-23CF-44E3-9099-C40C66FF867C}">
                  <a14:compatExt spid="_x0000_s170080"/>
                </a:ext>
                <a:ext uri="{FF2B5EF4-FFF2-40B4-BE49-F238E27FC236}">
                  <a16:creationId xmlns:a16="http://schemas.microsoft.com/office/drawing/2014/main" id="{00000000-0008-0000-1900-000060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180975</xdr:colOff>
          <xdr:row>12</xdr:row>
          <xdr:rowOff>0</xdr:rowOff>
        </xdr:from>
        <xdr:to>
          <xdr:col>71</xdr:col>
          <xdr:colOff>0</xdr:colOff>
          <xdr:row>13</xdr:row>
          <xdr:rowOff>0</xdr:rowOff>
        </xdr:to>
        <xdr:sp macro="" textlink="">
          <xdr:nvSpPr>
            <xdr:cNvPr id="170081" name="Check Box 97" hidden="1">
              <a:extLst>
                <a:ext uri="{63B3BB69-23CF-44E3-9099-C40C66FF867C}">
                  <a14:compatExt spid="_x0000_s170081"/>
                </a:ext>
                <a:ext uri="{FF2B5EF4-FFF2-40B4-BE49-F238E27FC236}">
                  <a16:creationId xmlns:a16="http://schemas.microsoft.com/office/drawing/2014/main" id="{00000000-0008-0000-1900-000061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79</xdr:col>
          <xdr:colOff>0</xdr:colOff>
          <xdr:row>12</xdr:row>
          <xdr:rowOff>0</xdr:rowOff>
        </xdr:from>
        <xdr:to>
          <xdr:col>80</xdr:col>
          <xdr:colOff>0</xdr:colOff>
          <xdr:row>13</xdr:row>
          <xdr:rowOff>0</xdr:rowOff>
        </xdr:to>
        <xdr:sp macro="" textlink="">
          <xdr:nvSpPr>
            <xdr:cNvPr id="170082" name="Check Box 98" hidden="1">
              <a:extLst>
                <a:ext uri="{63B3BB69-23CF-44E3-9099-C40C66FF867C}">
                  <a14:compatExt spid="_x0000_s170082"/>
                </a:ext>
                <a:ext uri="{FF2B5EF4-FFF2-40B4-BE49-F238E27FC236}">
                  <a16:creationId xmlns:a16="http://schemas.microsoft.com/office/drawing/2014/main" id="{00000000-0008-0000-1900-000062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47</xdr:row>
          <xdr:rowOff>0</xdr:rowOff>
        </xdr:from>
        <xdr:to>
          <xdr:col>62</xdr:col>
          <xdr:colOff>0</xdr:colOff>
          <xdr:row>48</xdr:row>
          <xdr:rowOff>0</xdr:rowOff>
        </xdr:to>
        <xdr:sp macro="" textlink="">
          <xdr:nvSpPr>
            <xdr:cNvPr id="170083" name="Check Box 99" hidden="1">
              <a:extLst>
                <a:ext uri="{63B3BB69-23CF-44E3-9099-C40C66FF867C}">
                  <a14:compatExt spid="_x0000_s170083"/>
                </a:ext>
                <a:ext uri="{FF2B5EF4-FFF2-40B4-BE49-F238E27FC236}">
                  <a16:creationId xmlns:a16="http://schemas.microsoft.com/office/drawing/2014/main" id="{00000000-0008-0000-1900-000063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47</xdr:row>
          <xdr:rowOff>0</xdr:rowOff>
        </xdr:from>
        <xdr:to>
          <xdr:col>69</xdr:col>
          <xdr:colOff>0</xdr:colOff>
          <xdr:row>48</xdr:row>
          <xdr:rowOff>0</xdr:rowOff>
        </xdr:to>
        <xdr:sp macro="" textlink="">
          <xdr:nvSpPr>
            <xdr:cNvPr id="170084" name="チェック83" hidden="1">
              <a:extLst>
                <a:ext uri="{63B3BB69-23CF-44E3-9099-C40C66FF867C}">
                  <a14:compatExt spid="_x0000_s170084"/>
                </a:ext>
                <a:ext uri="{FF2B5EF4-FFF2-40B4-BE49-F238E27FC236}">
                  <a16:creationId xmlns:a16="http://schemas.microsoft.com/office/drawing/2014/main" id="{00000000-0008-0000-1900-000064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180975</xdr:colOff>
          <xdr:row>47</xdr:row>
          <xdr:rowOff>0</xdr:rowOff>
        </xdr:from>
        <xdr:to>
          <xdr:col>76</xdr:col>
          <xdr:colOff>0</xdr:colOff>
          <xdr:row>48</xdr:row>
          <xdr:rowOff>0</xdr:rowOff>
        </xdr:to>
        <xdr:sp macro="" textlink="">
          <xdr:nvSpPr>
            <xdr:cNvPr id="170085" name="チェック84" hidden="1">
              <a:extLst>
                <a:ext uri="{63B3BB69-23CF-44E3-9099-C40C66FF867C}">
                  <a14:compatExt spid="_x0000_s170085"/>
                </a:ext>
                <a:ext uri="{FF2B5EF4-FFF2-40B4-BE49-F238E27FC236}">
                  <a16:creationId xmlns:a16="http://schemas.microsoft.com/office/drawing/2014/main" id="{00000000-0008-0000-1900-000065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81</xdr:col>
          <xdr:colOff>180975</xdr:colOff>
          <xdr:row>47</xdr:row>
          <xdr:rowOff>0</xdr:rowOff>
        </xdr:from>
        <xdr:to>
          <xdr:col>83</xdr:col>
          <xdr:colOff>0</xdr:colOff>
          <xdr:row>48</xdr:row>
          <xdr:rowOff>0</xdr:rowOff>
        </xdr:to>
        <xdr:sp macro="" textlink="">
          <xdr:nvSpPr>
            <xdr:cNvPr id="170086" name="チェック85" hidden="1">
              <a:extLst>
                <a:ext uri="{63B3BB69-23CF-44E3-9099-C40C66FF867C}">
                  <a14:compatExt spid="_x0000_s170086"/>
                </a:ext>
                <a:ext uri="{FF2B5EF4-FFF2-40B4-BE49-F238E27FC236}">
                  <a16:creationId xmlns:a16="http://schemas.microsoft.com/office/drawing/2014/main" id="{00000000-0008-0000-1900-000066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44</xdr:row>
          <xdr:rowOff>0</xdr:rowOff>
        </xdr:from>
        <xdr:to>
          <xdr:col>62</xdr:col>
          <xdr:colOff>0</xdr:colOff>
          <xdr:row>45</xdr:row>
          <xdr:rowOff>0</xdr:rowOff>
        </xdr:to>
        <xdr:sp macro="" textlink="">
          <xdr:nvSpPr>
            <xdr:cNvPr id="170087" name="チェック73" hidden="1">
              <a:extLst>
                <a:ext uri="{63B3BB69-23CF-44E3-9099-C40C66FF867C}">
                  <a14:compatExt spid="_x0000_s170087"/>
                </a:ext>
                <a:ext uri="{FF2B5EF4-FFF2-40B4-BE49-F238E27FC236}">
                  <a16:creationId xmlns:a16="http://schemas.microsoft.com/office/drawing/2014/main" id="{00000000-0008-0000-1900-000067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44</xdr:row>
          <xdr:rowOff>0</xdr:rowOff>
        </xdr:from>
        <xdr:to>
          <xdr:col>69</xdr:col>
          <xdr:colOff>0</xdr:colOff>
          <xdr:row>45</xdr:row>
          <xdr:rowOff>0</xdr:rowOff>
        </xdr:to>
        <xdr:sp macro="" textlink="">
          <xdr:nvSpPr>
            <xdr:cNvPr id="170088" name="チェック74" hidden="1">
              <a:extLst>
                <a:ext uri="{63B3BB69-23CF-44E3-9099-C40C66FF867C}">
                  <a14:compatExt spid="_x0000_s170088"/>
                </a:ext>
                <a:ext uri="{FF2B5EF4-FFF2-40B4-BE49-F238E27FC236}">
                  <a16:creationId xmlns:a16="http://schemas.microsoft.com/office/drawing/2014/main" id="{00000000-0008-0000-1900-000068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44</xdr:row>
          <xdr:rowOff>0</xdr:rowOff>
        </xdr:from>
        <xdr:to>
          <xdr:col>76</xdr:col>
          <xdr:colOff>0</xdr:colOff>
          <xdr:row>45</xdr:row>
          <xdr:rowOff>0</xdr:rowOff>
        </xdr:to>
        <xdr:sp macro="" textlink="">
          <xdr:nvSpPr>
            <xdr:cNvPr id="170089" name="チェック75" hidden="1">
              <a:extLst>
                <a:ext uri="{63B3BB69-23CF-44E3-9099-C40C66FF867C}">
                  <a14:compatExt spid="_x0000_s170089"/>
                </a:ext>
                <a:ext uri="{FF2B5EF4-FFF2-40B4-BE49-F238E27FC236}">
                  <a16:creationId xmlns:a16="http://schemas.microsoft.com/office/drawing/2014/main" id="{00000000-0008-0000-1900-000069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45</xdr:row>
          <xdr:rowOff>0</xdr:rowOff>
        </xdr:from>
        <xdr:to>
          <xdr:col>62</xdr:col>
          <xdr:colOff>0</xdr:colOff>
          <xdr:row>46</xdr:row>
          <xdr:rowOff>0</xdr:rowOff>
        </xdr:to>
        <xdr:sp macro="" textlink="">
          <xdr:nvSpPr>
            <xdr:cNvPr id="170090" name="チェック76" hidden="1">
              <a:extLst>
                <a:ext uri="{63B3BB69-23CF-44E3-9099-C40C66FF867C}">
                  <a14:compatExt spid="_x0000_s170090"/>
                </a:ext>
                <a:ext uri="{FF2B5EF4-FFF2-40B4-BE49-F238E27FC236}">
                  <a16:creationId xmlns:a16="http://schemas.microsoft.com/office/drawing/2014/main" id="{00000000-0008-0000-1900-00006A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45</xdr:row>
          <xdr:rowOff>0</xdr:rowOff>
        </xdr:from>
        <xdr:to>
          <xdr:col>69</xdr:col>
          <xdr:colOff>0</xdr:colOff>
          <xdr:row>46</xdr:row>
          <xdr:rowOff>0</xdr:rowOff>
        </xdr:to>
        <xdr:sp macro="" textlink="">
          <xdr:nvSpPr>
            <xdr:cNvPr id="170091" name="チェック77" hidden="1">
              <a:extLst>
                <a:ext uri="{63B3BB69-23CF-44E3-9099-C40C66FF867C}">
                  <a14:compatExt spid="_x0000_s170091"/>
                </a:ext>
                <a:ext uri="{FF2B5EF4-FFF2-40B4-BE49-F238E27FC236}">
                  <a16:creationId xmlns:a16="http://schemas.microsoft.com/office/drawing/2014/main" id="{00000000-0008-0000-1900-00006B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45</xdr:row>
          <xdr:rowOff>0</xdr:rowOff>
        </xdr:from>
        <xdr:to>
          <xdr:col>76</xdr:col>
          <xdr:colOff>0</xdr:colOff>
          <xdr:row>46</xdr:row>
          <xdr:rowOff>0</xdr:rowOff>
        </xdr:to>
        <xdr:sp macro="" textlink="">
          <xdr:nvSpPr>
            <xdr:cNvPr id="170092" name="チェック78" hidden="1">
              <a:extLst>
                <a:ext uri="{63B3BB69-23CF-44E3-9099-C40C66FF867C}">
                  <a14:compatExt spid="_x0000_s170092"/>
                </a:ext>
                <a:ext uri="{FF2B5EF4-FFF2-40B4-BE49-F238E27FC236}">
                  <a16:creationId xmlns:a16="http://schemas.microsoft.com/office/drawing/2014/main" id="{00000000-0008-0000-1900-00006C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46</xdr:row>
          <xdr:rowOff>0</xdr:rowOff>
        </xdr:from>
        <xdr:to>
          <xdr:col>62</xdr:col>
          <xdr:colOff>0</xdr:colOff>
          <xdr:row>47</xdr:row>
          <xdr:rowOff>0</xdr:rowOff>
        </xdr:to>
        <xdr:sp macro="" textlink="">
          <xdr:nvSpPr>
            <xdr:cNvPr id="170093" name="チェック79" hidden="1">
              <a:extLst>
                <a:ext uri="{63B3BB69-23CF-44E3-9099-C40C66FF867C}">
                  <a14:compatExt spid="_x0000_s170093"/>
                </a:ext>
                <a:ext uri="{FF2B5EF4-FFF2-40B4-BE49-F238E27FC236}">
                  <a16:creationId xmlns:a16="http://schemas.microsoft.com/office/drawing/2014/main" id="{00000000-0008-0000-1900-00006D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46</xdr:row>
          <xdr:rowOff>0</xdr:rowOff>
        </xdr:from>
        <xdr:to>
          <xdr:col>69</xdr:col>
          <xdr:colOff>0</xdr:colOff>
          <xdr:row>47</xdr:row>
          <xdr:rowOff>0</xdr:rowOff>
        </xdr:to>
        <xdr:sp macro="" textlink="">
          <xdr:nvSpPr>
            <xdr:cNvPr id="170094" name="チェック80" hidden="1">
              <a:extLst>
                <a:ext uri="{63B3BB69-23CF-44E3-9099-C40C66FF867C}">
                  <a14:compatExt spid="_x0000_s170094"/>
                </a:ext>
                <a:ext uri="{FF2B5EF4-FFF2-40B4-BE49-F238E27FC236}">
                  <a16:creationId xmlns:a16="http://schemas.microsoft.com/office/drawing/2014/main" id="{00000000-0008-0000-1900-00006E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46</xdr:row>
          <xdr:rowOff>0</xdr:rowOff>
        </xdr:from>
        <xdr:to>
          <xdr:col>76</xdr:col>
          <xdr:colOff>0</xdr:colOff>
          <xdr:row>47</xdr:row>
          <xdr:rowOff>0</xdr:rowOff>
        </xdr:to>
        <xdr:sp macro="" textlink="">
          <xdr:nvSpPr>
            <xdr:cNvPr id="170095" name="チェック81" hidden="1">
              <a:extLst>
                <a:ext uri="{63B3BB69-23CF-44E3-9099-C40C66FF867C}">
                  <a14:compatExt spid="_x0000_s170095"/>
                </a:ext>
                <a:ext uri="{FF2B5EF4-FFF2-40B4-BE49-F238E27FC236}">
                  <a16:creationId xmlns:a16="http://schemas.microsoft.com/office/drawing/2014/main" id="{00000000-0008-0000-1900-00006F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60</xdr:col>
          <xdr:colOff>209550</xdr:colOff>
          <xdr:row>12</xdr:row>
          <xdr:rowOff>0</xdr:rowOff>
        </xdr:from>
        <xdr:to>
          <xdr:col>62</xdr:col>
          <xdr:colOff>0</xdr:colOff>
          <xdr:row>13</xdr:row>
          <xdr:rowOff>0</xdr:rowOff>
        </xdr:to>
        <xdr:sp macro="" textlink="">
          <xdr:nvSpPr>
            <xdr:cNvPr id="170096" name="Check Box 112" hidden="1">
              <a:extLst>
                <a:ext uri="{63B3BB69-23CF-44E3-9099-C40C66FF867C}">
                  <a14:compatExt spid="_x0000_s170096"/>
                </a:ext>
                <a:ext uri="{FF2B5EF4-FFF2-40B4-BE49-F238E27FC236}">
                  <a16:creationId xmlns:a16="http://schemas.microsoft.com/office/drawing/2014/main" id="{00000000-0008-0000-1900-000070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54</xdr:row>
          <xdr:rowOff>0</xdr:rowOff>
        </xdr:from>
        <xdr:to>
          <xdr:col>62</xdr:col>
          <xdr:colOff>0</xdr:colOff>
          <xdr:row>55</xdr:row>
          <xdr:rowOff>0</xdr:rowOff>
        </xdr:to>
        <xdr:sp macro="" textlink="">
          <xdr:nvSpPr>
            <xdr:cNvPr id="170097" name="Check Box 113" hidden="1">
              <a:extLst>
                <a:ext uri="{63B3BB69-23CF-44E3-9099-C40C66FF867C}">
                  <a14:compatExt spid="_x0000_s170097"/>
                </a:ext>
                <a:ext uri="{FF2B5EF4-FFF2-40B4-BE49-F238E27FC236}">
                  <a16:creationId xmlns:a16="http://schemas.microsoft.com/office/drawing/2014/main" id="{00000000-0008-0000-1900-000071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180975</xdr:colOff>
          <xdr:row>54</xdr:row>
          <xdr:rowOff>0</xdr:rowOff>
        </xdr:from>
        <xdr:to>
          <xdr:col>70</xdr:col>
          <xdr:colOff>9525</xdr:colOff>
          <xdr:row>55</xdr:row>
          <xdr:rowOff>0</xdr:rowOff>
        </xdr:to>
        <xdr:sp macro="" textlink="">
          <xdr:nvSpPr>
            <xdr:cNvPr id="170098" name="Check Box 114" hidden="1">
              <a:extLst>
                <a:ext uri="{63B3BB69-23CF-44E3-9099-C40C66FF867C}">
                  <a14:compatExt spid="_x0000_s170098"/>
                </a:ext>
                <a:ext uri="{FF2B5EF4-FFF2-40B4-BE49-F238E27FC236}">
                  <a16:creationId xmlns:a16="http://schemas.microsoft.com/office/drawing/2014/main" id="{00000000-0008-0000-1900-000072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0</xdr:colOff>
          <xdr:row>54</xdr:row>
          <xdr:rowOff>0</xdr:rowOff>
        </xdr:from>
        <xdr:to>
          <xdr:col>77</xdr:col>
          <xdr:colOff>0</xdr:colOff>
          <xdr:row>55</xdr:row>
          <xdr:rowOff>0</xdr:rowOff>
        </xdr:to>
        <xdr:sp macro="" textlink="">
          <xdr:nvSpPr>
            <xdr:cNvPr id="170099" name="Check Box 115" hidden="1">
              <a:extLst>
                <a:ext uri="{63B3BB69-23CF-44E3-9099-C40C66FF867C}">
                  <a14:compatExt spid="_x0000_s170099"/>
                </a:ext>
                <a:ext uri="{FF2B5EF4-FFF2-40B4-BE49-F238E27FC236}">
                  <a16:creationId xmlns:a16="http://schemas.microsoft.com/office/drawing/2014/main" id="{00000000-0008-0000-1900-000073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55</xdr:row>
          <xdr:rowOff>0</xdr:rowOff>
        </xdr:from>
        <xdr:to>
          <xdr:col>62</xdr:col>
          <xdr:colOff>0</xdr:colOff>
          <xdr:row>56</xdr:row>
          <xdr:rowOff>0</xdr:rowOff>
        </xdr:to>
        <xdr:sp macro="" textlink="">
          <xdr:nvSpPr>
            <xdr:cNvPr id="170100" name="Check Box 116" hidden="1">
              <a:extLst>
                <a:ext uri="{63B3BB69-23CF-44E3-9099-C40C66FF867C}">
                  <a14:compatExt spid="_x0000_s170100"/>
                </a:ext>
                <a:ext uri="{FF2B5EF4-FFF2-40B4-BE49-F238E27FC236}">
                  <a16:creationId xmlns:a16="http://schemas.microsoft.com/office/drawing/2014/main" id="{00000000-0008-0000-1900-000074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0</xdr:colOff>
          <xdr:row>55</xdr:row>
          <xdr:rowOff>0</xdr:rowOff>
        </xdr:from>
        <xdr:to>
          <xdr:col>72</xdr:col>
          <xdr:colOff>0</xdr:colOff>
          <xdr:row>56</xdr:row>
          <xdr:rowOff>0</xdr:rowOff>
        </xdr:to>
        <xdr:sp macro="" textlink="">
          <xdr:nvSpPr>
            <xdr:cNvPr id="170101" name="Check Box 117" hidden="1">
              <a:extLst>
                <a:ext uri="{63B3BB69-23CF-44E3-9099-C40C66FF867C}">
                  <a14:compatExt spid="_x0000_s170101"/>
                </a:ext>
                <a:ext uri="{FF2B5EF4-FFF2-40B4-BE49-F238E27FC236}">
                  <a16:creationId xmlns:a16="http://schemas.microsoft.com/office/drawing/2014/main" id="{00000000-0008-0000-1900-000075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56</xdr:row>
          <xdr:rowOff>0</xdr:rowOff>
        </xdr:from>
        <xdr:to>
          <xdr:col>62</xdr:col>
          <xdr:colOff>0</xdr:colOff>
          <xdr:row>57</xdr:row>
          <xdr:rowOff>0</xdr:rowOff>
        </xdr:to>
        <xdr:sp macro="" textlink="">
          <xdr:nvSpPr>
            <xdr:cNvPr id="170102" name="Check Box 118" hidden="1">
              <a:extLst>
                <a:ext uri="{63B3BB69-23CF-44E3-9099-C40C66FF867C}">
                  <a14:compatExt spid="_x0000_s170102"/>
                </a:ext>
                <a:ext uri="{FF2B5EF4-FFF2-40B4-BE49-F238E27FC236}">
                  <a16:creationId xmlns:a16="http://schemas.microsoft.com/office/drawing/2014/main" id="{00000000-0008-0000-1900-000076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56</xdr:row>
          <xdr:rowOff>0</xdr:rowOff>
        </xdr:from>
        <xdr:to>
          <xdr:col>69</xdr:col>
          <xdr:colOff>0</xdr:colOff>
          <xdr:row>57</xdr:row>
          <xdr:rowOff>0</xdr:rowOff>
        </xdr:to>
        <xdr:sp macro="" textlink="">
          <xdr:nvSpPr>
            <xdr:cNvPr id="170103" name="Check Box 119" hidden="1">
              <a:extLst>
                <a:ext uri="{63B3BB69-23CF-44E3-9099-C40C66FF867C}">
                  <a14:compatExt spid="_x0000_s170103"/>
                </a:ext>
                <a:ext uri="{FF2B5EF4-FFF2-40B4-BE49-F238E27FC236}">
                  <a16:creationId xmlns:a16="http://schemas.microsoft.com/office/drawing/2014/main" id="{00000000-0008-0000-1900-000077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56</xdr:row>
          <xdr:rowOff>0</xdr:rowOff>
        </xdr:from>
        <xdr:to>
          <xdr:col>76</xdr:col>
          <xdr:colOff>0</xdr:colOff>
          <xdr:row>57</xdr:row>
          <xdr:rowOff>0</xdr:rowOff>
        </xdr:to>
        <xdr:sp macro="" textlink="">
          <xdr:nvSpPr>
            <xdr:cNvPr id="170104" name="Check Box 120" hidden="1">
              <a:extLst>
                <a:ext uri="{63B3BB69-23CF-44E3-9099-C40C66FF867C}">
                  <a14:compatExt spid="_x0000_s170104"/>
                </a:ext>
                <a:ext uri="{FF2B5EF4-FFF2-40B4-BE49-F238E27FC236}">
                  <a16:creationId xmlns:a16="http://schemas.microsoft.com/office/drawing/2014/main" id="{00000000-0008-0000-1900-000078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57</xdr:row>
          <xdr:rowOff>0</xdr:rowOff>
        </xdr:from>
        <xdr:to>
          <xdr:col>62</xdr:col>
          <xdr:colOff>0</xdr:colOff>
          <xdr:row>58</xdr:row>
          <xdr:rowOff>0</xdr:rowOff>
        </xdr:to>
        <xdr:sp macro="" textlink="">
          <xdr:nvSpPr>
            <xdr:cNvPr id="170105" name="Check Box 121" hidden="1">
              <a:extLst>
                <a:ext uri="{63B3BB69-23CF-44E3-9099-C40C66FF867C}">
                  <a14:compatExt spid="_x0000_s170105"/>
                </a:ext>
                <a:ext uri="{FF2B5EF4-FFF2-40B4-BE49-F238E27FC236}">
                  <a16:creationId xmlns:a16="http://schemas.microsoft.com/office/drawing/2014/main" id="{00000000-0008-0000-1900-000079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0</xdr:colOff>
          <xdr:row>57</xdr:row>
          <xdr:rowOff>0</xdr:rowOff>
        </xdr:from>
        <xdr:to>
          <xdr:col>69</xdr:col>
          <xdr:colOff>0</xdr:colOff>
          <xdr:row>58</xdr:row>
          <xdr:rowOff>0</xdr:rowOff>
        </xdr:to>
        <xdr:sp macro="" textlink="">
          <xdr:nvSpPr>
            <xdr:cNvPr id="170106" name="Check Box 122" hidden="1">
              <a:extLst>
                <a:ext uri="{63B3BB69-23CF-44E3-9099-C40C66FF867C}">
                  <a14:compatExt spid="_x0000_s170106"/>
                </a:ext>
                <a:ext uri="{FF2B5EF4-FFF2-40B4-BE49-F238E27FC236}">
                  <a16:creationId xmlns:a16="http://schemas.microsoft.com/office/drawing/2014/main" id="{00000000-0008-0000-1900-00007A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57</xdr:row>
          <xdr:rowOff>0</xdr:rowOff>
        </xdr:from>
        <xdr:to>
          <xdr:col>76</xdr:col>
          <xdr:colOff>0</xdr:colOff>
          <xdr:row>58</xdr:row>
          <xdr:rowOff>0</xdr:rowOff>
        </xdr:to>
        <xdr:sp macro="" textlink="">
          <xdr:nvSpPr>
            <xdr:cNvPr id="170107" name="Check Box 123" hidden="1">
              <a:extLst>
                <a:ext uri="{63B3BB69-23CF-44E3-9099-C40C66FF867C}">
                  <a14:compatExt spid="_x0000_s170107"/>
                </a:ext>
                <a:ext uri="{FF2B5EF4-FFF2-40B4-BE49-F238E27FC236}">
                  <a16:creationId xmlns:a16="http://schemas.microsoft.com/office/drawing/2014/main" id="{00000000-0008-0000-1900-00007B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58</xdr:row>
          <xdr:rowOff>0</xdr:rowOff>
        </xdr:from>
        <xdr:to>
          <xdr:col>62</xdr:col>
          <xdr:colOff>0</xdr:colOff>
          <xdr:row>59</xdr:row>
          <xdr:rowOff>0</xdr:rowOff>
        </xdr:to>
        <xdr:sp macro="" textlink="">
          <xdr:nvSpPr>
            <xdr:cNvPr id="170108" name="Check Box 124" hidden="1">
              <a:extLst>
                <a:ext uri="{63B3BB69-23CF-44E3-9099-C40C66FF867C}">
                  <a14:compatExt spid="_x0000_s170108"/>
                </a:ext>
                <a:ext uri="{FF2B5EF4-FFF2-40B4-BE49-F238E27FC236}">
                  <a16:creationId xmlns:a16="http://schemas.microsoft.com/office/drawing/2014/main" id="{00000000-0008-0000-1900-00007C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58</xdr:row>
          <xdr:rowOff>0</xdr:rowOff>
        </xdr:from>
        <xdr:to>
          <xdr:col>69</xdr:col>
          <xdr:colOff>0</xdr:colOff>
          <xdr:row>59</xdr:row>
          <xdr:rowOff>9525</xdr:rowOff>
        </xdr:to>
        <xdr:sp macro="" textlink="">
          <xdr:nvSpPr>
            <xdr:cNvPr id="170109" name="Check Box 125" hidden="1">
              <a:extLst>
                <a:ext uri="{63B3BB69-23CF-44E3-9099-C40C66FF867C}">
                  <a14:compatExt spid="_x0000_s170109"/>
                </a:ext>
                <a:ext uri="{FF2B5EF4-FFF2-40B4-BE49-F238E27FC236}">
                  <a16:creationId xmlns:a16="http://schemas.microsoft.com/office/drawing/2014/main" id="{00000000-0008-0000-1900-00007D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58</xdr:row>
          <xdr:rowOff>0</xdr:rowOff>
        </xdr:from>
        <xdr:to>
          <xdr:col>76</xdr:col>
          <xdr:colOff>0</xdr:colOff>
          <xdr:row>59</xdr:row>
          <xdr:rowOff>0</xdr:rowOff>
        </xdr:to>
        <xdr:sp macro="" textlink="">
          <xdr:nvSpPr>
            <xdr:cNvPr id="170110" name="Check Box 126" hidden="1">
              <a:extLst>
                <a:ext uri="{63B3BB69-23CF-44E3-9099-C40C66FF867C}">
                  <a14:compatExt spid="_x0000_s170110"/>
                </a:ext>
                <a:ext uri="{FF2B5EF4-FFF2-40B4-BE49-F238E27FC236}">
                  <a16:creationId xmlns:a16="http://schemas.microsoft.com/office/drawing/2014/main" id="{00000000-0008-0000-1900-00007E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59</xdr:row>
          <xdr:rowOff>0</xdr:rowOff>
        </xdr:from>
        <xdr:to>
          <xdr:col>62</xdr:col>
          <xdr:colOff>0</xdr:colOff>
          <xdr:row>60</xdr:row>
          <xdr:rowOff>0</xdr:rowOff>
        </xdr:to>
        <xdr:sp macro="" textlink="">
          <xdr:nvSpPr>
            <xdr:cNvPr id="170111" name="Check Box 127" hidden="1">
              <a:extLst>
                <a:ext uri="{63B3BB69-23CF-44E3-9099-C40C66FF867C}">
                  <a14:compatExt spid="_x0000_s170111"/>
                </a:ext>
                <a:ext uri="{FF2B5EF4-FFF2-40B4-BE49-F238E27FC236}">
                  <a16:creationId xmlns:a16="http://schemas.microsoft.com/office/drawing/2014/main" id="{00000000-0008-0000-1900-00007F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59</xdr:row>
          <xdr:rowOff>0</xdr:rowOff>
        </xdr:from>
        <xdr:to>
          <xdr:col>69</xdr:col>
          <xdr:colOff>0</xdr:colOff>
          <xdr:row>60</xdr:row>
          <xdr:rowOff>0</xdr:rowOff>
        </xdr:to>
        <xdr:sp macro="" textlink="">
          <xdr:nvSpPr>
            <xdr:cNvPr id="170112" name="Check Box 128" hidden="1">
              <a:extLst>
                <a:ext uri="{63B3BB69-23CF-44E3-9099-C40C66FF867C}">
                  <a14:compatExt spid="_x0000_s170112"/>
                </a:ext>
                <a:ext uri="{FF2B5EF4-FFF2-40B4-BE49-F238E27FC236}">
                  <a16:creationId xmlns:a16="http://schemas.microsoft.com/office/drawing/2014/main" id="{00000000-0008-0000-1900-000080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180975</xdr:colOff>
          <xdr:row>59</xdr:row>
          <xdr:rowOff>0</xdr:rowOff>
        </xdr:from>
        <xdr:to>
          <xdr:col>76</xdr:col>
          <xdr:colOff>0</xdr:colOff>
          <xdr:row>60</xdr:row>
          <xdr:rowOff>0</xdr:rowOff>
        </xdr:to>
        <xdr:sp macro="" textlink="">
          <xdr:nvSpPr>
            <xdr:cNvPr id="170113" name="Check Box 129" hidden="1">
              <a:extLst>
                <a:ext uri="{63B3BB69-23CF-44E3-9099-C40C66FF867C}">
                  <a14:compatExt spid="_x0000_s170113"/>
                </a:ext>
                <a:ext uri="{FF2B5EF4-FFF2-40B4-BE49-F238E27FC236}">
                  <a16:creationId xmlns:a16="http://schemas.microsoft.com/office/drawing/2014/main" id="{00000000-0008-0000-1900-000081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81</xdr:col>
          <xdr:colOff>180975</xdr:colOff>
          <xdr:row>59</xdr:row>
          <xdr:rowOff>0</xdr:rowOff>
        </xdr:from>
        <xdr:to>
          <xdr:col>83</xdr:col>
          <xdr:colOff>0</xdr:colOff>
          <xdr:row>60</xdr:row>
          <xdr:rowOff>0</xdr:rowOff>
        </xdr:to>
        <xdr:sp macro="" textlink="">
          <xdr:nvSpPr>
            <xdr:cNvPr id="170114" name="Check Box 130" hidden="1">
              <a:extLst>
                <a:ext uri="{63B3BB69-23CF-44E3-9099-C40C66FF867C}">
                  <a14:compatExt spid="_x0000_s170114"/>
                </a:ext>
                <a:ext uri="{FF2B5EF4-FFF2-40B4-BE49-F238E27FC236}">
                  <a16:creationId xmlns:a16="http://schemas.microsoft.com/office/drawing/2014/main" id="{00000000-0008-0000-1900-000082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66</xdr:row>
          <xdr:rowOff>0</xdr:rowOff>
        </xdr:from>
        <xdr:to>
          <xdr:col>62</xdr:col>
          <xdr:colOff>0</xdr:colOff>
          <xdr:row>67</xdr:row>
          <xdr:rowOff>0</xdr:rowOff>
        </xdr:to>
        <xdr:sp macro="" textlink="">
          <xdr:nvSpPr>
            <xdr:cNvPr id="170115" name="Check Box 131" hidden="1">
              <a:extLst>
                <a:ext uri="{63B3BB69-23CF-44E3-9099-C40C66FF867C}">
                  <a14:compatExt spid="_x0000_s170115"/>
                </a:ext>
                <a:ext uri="{FF2B5EF4-FFF2-40B4-BE49-F238E27FC236}">
                  <a16:creationId xmlns:a16="http://schemas.microsoft.com/office/drawing/2014/main" id="{00000000-0008-0000-1900-000083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180975</xdr:colOff>
          <xdr:row>66</xdr:row>
          <xdr:rowOff>0</xdr:rowOff>
        </xdr:from>
        <xdr:to>
          <xdr:col>70</xdr:col>
          <xdr:colOff>0</xdr:colOff>
          <xdr:row>67</xdr:row>
          <xdr:rowOff>0</xdr:rowOff>
        </xdr:to>
        <xdr:sp macro="" textlink="">
          <xdr:nvSpPr>
            <xdr:cNvPr id="170116" name="Check Box 132" hidden="1">
              <a:extLst>
                <a:ext uri="{63B3BB69-23CF-44E3-9099-C40C66FF867C}">
                  <a14:compatExt spid="_x0000_s170116"/>
                </a:ext>
                <a:ext uri="{FF2B5EF4-FFF2-40B4-BE49-F238E27FC236}">
                  <a16:creationId xmlns:a16="http://schemas.microsoft.com/office/drawing/2014/main" id="{00000000-0008-0000-1900-000084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76</xdr:col>
          <xdr:colOff>0</xdr:colOff>
          <xdr:row>66</xdr:row>
          <xdr:rowOff>0</xdr:rowOff>
        </xdr:from>
        <xdr:to>
          <xdr:col>77</xdr:col>
          <xdr:colOff>0</xdr:colOff>
          <xdr:row>67</xdr:row>
          <xdr:rowOff>0</xdr:rowOff>
        </xdr:to>
        <xdr:sp macro="" textlink="">
          <xdr:nvSpPr>
            <xdr:cNvPr id="170117" name="Check Box 133" hidden="1">
              <a:extLst>
                <a:ext uri="{63B3BB69-23CF-44E3-9099-C40C66FF867C}">
                  <a14:compatExt spid="_x0000_s170117"/>
                </a:ext>
                <a:ext uri="{FF2B5EF4-FFF2-40B4-BE49-F238E27FC236}">
                  <a16:creationId xmlns:a16="http://schemas.microsoft.com/office/drawing/2014/main" id="{00000000-0008-0000-1900-000085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67</xdr:row>
          <xdr:rowOff>0</xdr:rowOff>
        </xdr:from>
        <xdr:to>
          <xdr:col>62</xdr:col>
          <xdr:colOff>0</xdr:colOff>
          <xdr:row>68</xdr:row>
          <xdr:rowOff>0</xdr:rowOff>
        </xdr:to>
        <xdr:sp macro="" textlink="">
          <xdr:nvSpPr>
            <xdr:cNvPr id="170118" name="Check Box 134" hidden="1">
              <a:extLst>
                <a:ext uri="{63B3BB69-23CF-44E3-9099-C40C66FF867C}">
                  <a14:compatExt spid="_x0000_s170118"/>
                </a:ext>
                <a:ext uri="{FF2B5EF4-FFF2-40B4-BE49-F238E27FC236}">
                  <a16:creationId xmlns:a16="http://schemas.microsoft.com/office/drawing/2014/main" id="{00000000-0008-0000-1900-000086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0</xdr:colOff>
          <xdr:row>67</xdr:row>
          <xdr:rowOff>0</xdr:rowOff>
        </xdr:from>
        <xdr:to>
          <xdr:col>72</xdr:col>
          <xdr:colOff>0</xdr:colOff>
          <xdr:row>68</xdr:row>
          <xdr:rowOff>0</xdr:rowOff>
        </xdr:to>
        <xdr:sp macro="" textlink="">
          <xdr:nvSpPr>
            <xdr:cNvPr id="170119" name="Check Box 135" hidden="1">
              <a:extLst>
                <a:ext uri="{63B3BB69-23CF-44E3-9099-C40C66FF867C}">
                  <a14:compatExt spid="_x0000_s170119"/>
                </a:ext>
                <a:ext uri="{FF2B5EF4-FFF2-40B4-BE49-F238E27FC236}">
                  <a16:creationId xmlns:a16="http://schemas.microsoft.com/office/drawing/2014/main" id="{00000000-0008-0000-1900-000087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68</xdr:row>
          <xdr:rowOff>0</xdr:rowOff>
        </xdr:from>
        <xdr:to>
          <xdr:col>62</xdr:col>
          <xdr:colOff>0</xdr:colOff>
          <xdr:row>69</xdr:row>
          <xdr:rowOff>0</xdr:rowOff>
        </xdr:to>
        <xdr:sp macro="" textlink="">
          <xdr:nvSpPr>
            <xdr:cNvPr id="170120" name="Check Box 136" hidden="1">
              <a:extLst>
                <a:ext uri="{63B3BB69-23CF-44E3-9099-C40C66FF867C}">
                  <a14:compatExt spid="_x0000_s170120"/>
                </a:ext>
                <a:ext uri="{FF2B5EF4-FFF2-40B4-BE49-F238E27FC236}">
                  <a16:creationId xmlns:a16="http://schemas.microsoft.com/office/drawing/2014/main" id="{00000000-0008-0000-1900-000088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68</xdr:row>
          <xdr:rowOff>0</xdr:rowOff>
        </xdr:from>
        <xdr:to>
          <xdr:col>69</xdr:col>
          <xdr:colOff>0</xdr:colOff>
          <xdr:row>69</xdr:row>
          <xdr:rowOff>0</xdr:rowOff>
        </xdr:to>
        <xdr:sp macro="" textlink="">
          <xdr:nvSpPr>
            <xdr:cNvPr id="170121" name="Check Box 137" hidden="1">
              <a:extLst>
                <a:ext uri="{63B3BB69-23CF-44E3-9099-C40C66FF867C}">
                  <a14:compatExt spid="_x0000_s170121"/>
                </a:ext>
                <a:ext uri="{FF2B5EF4-FFF2-40B4-BE49-F238E27FC236}">
                  <a16:creationId xmlns:a16="http://schemas.microsoft.com/office/drawing/2014/main" id="{00000000-0008-0000-1900-000089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68</xdr:row>
          <xdr:rowOff>0</xdr:rowOff>
        </xdr:from>
        <xdr:to>
          <xdr:col>76</xdr:col>
          <xdr:colOff>0</xdr:colOff>
          <xdr:row>69</xdr:row>
          <xdr:rowOff>0</xdr:rowOff>
        </xdr:to>
        <xdr:sp macro="" textlink="">
          <xdr:nvSpPr>
            <xdr:cNvPr id="170122" name="Check Box 138" hidden="1">
              <a:extLst>
                <a:ext uri="{63B3BB69-23CF-44E3-9099-C40C66FF867C}">
                  <a14:compatExt spid="_x0000_s170122"/>
                </a:ext>
                <a:ext uri="{FF2B5EF4-FFF2-40B4-BE49-F238E27FC236}">
                  <a16:creationId xmlns:a16="http://schemas.microsoft.com/office/drawing/2014/main" id="{00000000-0008-0000-1900-00008A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69</xdr:row>
          <xdr:rowOff>0</xdr:rowOff>
        </xdr:from>
        <xdr:to>
          <xdr:col>62</xdr:col>
          <xdr:colOff>0</xdr:colOff>
          <xdr:row>70</xdr:row>
          <xdr:rowOff>0</xdr:rowOff>
        </xdr:to>
        <xdr:sp macro="" textlink="">
          <xdr:nvSpPr>
            <xdr:cNvPr id="170123" name="Check Box 139" hidden="1">
              <a:extLst>
                <a:ext uri="{63B3BB69-23CF-44E3-9099-C40C66FF867C}">
                  <a14:compatExt spid="_x0000_s170123"/>
                </a:ext>
                <a:ext uri="{FF2B5EF4-FFF2-40B4-BE49-F238E27FC236}">
                  <a16:creationId xmlns:a16="http://schemas.microsoft.com/office/drawing/2014/main" id="{00000000-0008-0000-1900-00008B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69</xdr:row>
          <xdr:rowOff>0</xdr:rowOff>
        </xdr:from>
        <xdr:to>
          <xdr:col>69</xdr:col>
          <xdr:colOff>0</xdr:colOff>
          <xdr:row>70</xdr:row>
          <xdr:rowOff>0</xdr:rowOff>
        </xdr:to>
        <xdr:sp macro="" textlink="">
          <xdr:nvSpPr>
            <xdr:cNvPr id="170124" name="Check Box 140" hidden="1">
              <a:extLst>
                <a:ext uri="{63B3BB69-23CF-44E3-9099-C40C66FF867C}">
                  <a14:compatExt spid="_x0000_s170124"/>
                </a:ext>
                <a:ext uri="{FF2B5EF4-FFF2-40B4-BE49-F238E27FC236}">
                  <a16:creationId xmlns:a16="http://schemas.microsoft.com/office/drawing/2014/main" id="{00000000-0008-0000-1900-00008C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69</xdr:row>
          <xdr:rowOff>0</xdr:rowOff>
        </xdr:from>
        <xdr:to>
          <xdr:col>76</xdr:col>
          <xdr:colOff>0</xdr:colOff>
          <xdr:row>70</xdr:row>
          <xdr:rowOff>0</xdr:rowOff>
        </xdr:to>
        <xdr:sp macro="" textlink="">
          <xdr:nvSpPr>
            <xdr:cNvPr id="170125" name="Check Box 141" hidden="1">
              <a:extLst>
                <a:ext uri="{63B3BB69-23CF-44E3-9099-C40C66FF867C}">
                  <a14:compatExt spid="_x0000_s170125"/>
                </a:ext>
                <a:ext uri="{FF2B5EF4-FFF2-40B4-BE49-F238E27FC236}">
                  <a16:creationId xmlns:a16="http://schemas.microsoft.com/office/drawing/2014/main" id="{00000000-0008-0000-1900-00008D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70</xdr:row>
          <xdr:rowOff>0</xdr:rowOff>
        </xdr:from>
        <xdr:to>
          <xdr:col>62</xdr:col>
          <xdr:colOff>0</xdr:colOff>
          <xdr:row>71</xdr:row>
          <xdr:rowOff>0</xdr:rowOff>
        </xdr:to>
        <xdr:sp macro="" textlink="">
          <xdr:nvSpPr>
            <xdr:cNvPr id="170126" name="Check Box 142" hidden="1">
              <a:extLst>
                <a:ext uri="{63B3BB69-23CF-44E3-9099-C40C66FF867C}">
                  <a14:compatExt spid="_x0000_s170126"/>
                </a:ext>
                <a:ext uri="{FF2B5EF4-FFF2-40B4-BE49-F238E27FC236}">
                  <a16:creationId xmlns:a16="http://schemas.microsoft.com/office/drawing/2014/main" id="{00000000-0008-0000-1900-00008E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70</xdr:row>
          <xdr:rowOff>0</xdr:rowOff>
        </xdr:from>
        <xdr:to>
          <xdr:col>69</xdr:col>
          <xdr:colOff>0</xdr:colOff>
          <xdr:row>71</xdr:row>
          <xdr:rowOff>0</xdr:rowOff>
        </xdr:to>
        <xdr:sp macro="" textlink="">
          <xdr:nvSpPr>
            <xdr:cNvPr id="170127" name="Check Box 143" hidden="1">
              <a:extLst>
                <a:ext uri="{63B3BB69-23CF-44E3-9099-C40C66FF867C}">
                  <a14:compatExt spid="_x0000_s170127"/>
                </a:ext>
                <a:ext uri="{FF2B5EF4-FFF2-40B4-BE49-F238E27FC236}">
                  <a16:creationId xmlns:a16="http://schemas.microsoft.com/office/drawing/2014/main" id="{00000000-0008-0000-1900-00008F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0</xdr:colOff>
          <xdr:row>70</xdr:row>
          <xdr:rowOff>0</xdr:rowOff>
        </xdr:from>
        <xdr:to>
          <xdr:col>76</xdr:col>
          <xdr:colOff>0</xdr:colOff>
          <xdr:row>71</xdr:row>
          <xdr:rowOff>0</xdr:rowOff>
        </xdr:to>
        <xdr:sp macro="" textlink="">
          <xdr:nvSpPr>
            <xdr:cNvPr id="170128" name="Check Box 144" hidden="1">
              <a:extLst>
                <a:ext uri="{63B3BB69-23CF-44E3-9099-C40C66FF867C}">
                  <a14:compatExt spid="_x0000_s170128"/>
                </a:ext>
                <a:ext uri="{FF2B5EF4-FFF2-40B4-BE49-F238E27FC236}">
                  <a16:creationId xmlns:a16="http://schemas.microsoft.com/office/drawing/2014/main" id="{00000000-0008-0000-1900-000090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71</xdr:row>
          <xdr:rowOff>0</xdr:rowOff>
        </xdr:from>
        <xdr:to>
          <xdr:col>62</xdr:col>
          <xdr:colOff>0</xdr:colOff>
          <xdr:row>72</xdr:row>
          <xdr:rowOff>0</xdr:rowOff>
        </xdr:to>
        <xdr:sp macro="" textlink="">
          <xdr:nvSpPr>
            <xdr:cNvPr id="170129" name="Check Box 145" hidden="1">
              <a:extLst>
                <a:ext uri="{63B3BB69-23CF-44E3-9099-C40C66FF867C}">
                  <a14:compatExt spid="_x0000_s170129"/>
                </a:ext>
                <a:ext uri="{FF2B5EF4-FFF2-40B4-BE49-F238E27FC236}">
                  <a16:creationId xmlns:a16="http://schemas.microsoft.com/office/drawing/2014/main" id="{00000000-0008-0000-1900-000091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180975</xdr:colOff>
          <xdr:row>71</xdr:row>
          <xdr:rowOff>0</xdr:rowOff>
        </xdr:from>
        <xdr:to>
          <xdr:col>69</xdr:col>
          <xdr:colOff>0</xdr:colOff>
          <xdr:row>72</xdr:row>
          <xdr:rowOff>0</xdr:rowOff>
        </xdr:to>
        <xdr:sp macro="" textlink="">
          <xdr:nvSpPr>
            <xdr:cNvPr id="170130" name="Check Box 146" hidden="1">
              <a:extLst>
                <a:ext uri="{63B3BB69-23CF-44E3-9099-C40C66FF867C}">
                  <a14:compatExt spid="_x0000_s170130"/>
                </a:ext>
                <a:ext uri="{FF2B5EF4-FFF2-40B4-BE49-F238E27FC236}">
                  <a16:creationId xmlns:a16="http://schemas.microsoft.com/office/drawing/2014/main" id="{00000000-0008-0000-1900-000092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74</xdr:col>
          <xdr:colOff>180975</xdr:colOff>
          <xdr:row>71</xdr:row>
          <xdr:rowOff>0</xdr:rowOff>
        </xdr:from>
        <xdr:to>
          <xdr:col>76</xdr:col>
          <xdr:colOff>0</xdr:colOff>
          <xdr:row>72</xdr:row>
          <xdr:rowOff>0</xdr:rowOff>
        </xdr:to>
        <xdr:sp macro="" textlink="">
          <xdr:nvSpPr>
            <xdr:cNvPr id="170131" name="Check Box 147" hidden="1">
              <a:extLst>
                <a:ext uri="{63B3BB69-23CF-44E3-9099-C40C66FF867C}">
                  <a14:compatExt spid="_x0000_s170131"/>
                </a:ext>
                <a:ext uri="{FF2B5EF4-FFF2-40B4-BE49-F238E27FC236}">
                  <a16:creationId xmlns:a16="http://schemas.microsoft.com/office/drawing/2014/main" id="{00000000-0008-0000-1900-000093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81</xdr:col>
          <xdr:colOff>180975</xdr:colOff>
          <xdr:row>71</xdr:row>
          <xdr:rowOff>0</xdr:rowOff>
        </xdr:from>
        <xdr:to>
          <xdr:col>83</xdr:col>
          <xdr:colOff>0</xdr:colOff>
          <xdr:row>72</xdr:row>
          <xdr:rowOff>0</xdr:rowOff>
        </xdr:to>
        <xdr:sp macro="" textlink="">
          <xdr:nvSpPr>
            <xdr:cNvPr id="170132" name="Check Box 148" hidden="1">
              <a:extLst>
                <a:ext uri="{63B3BB69-23CF-44E3-9099-C40C66FF867C}">
                  <a14:compatExt spid="_x0000_s170132"/>
                </a:ext>
                <a:ext uri="{FF2B5EF4-FFF2-40B4-BE49-F238E27FC236}">
                  <a16:creationId xmlns:a16="http://schemas.microsoft.com/office/drawing/2014/main" id="{00000000-0008-0000-1900-000094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40</xdr:row>
          <xdr:rowOff>228600</xdr:rowOff>
        </xdr:from>
        <xdr:to>
          <xdr:col>62</xdr:col>
          <xdr:colOff>0</xdr:colOff>
          <xdr:row>42</xdr:row>
          <xdr:rowOff>0</xdr:rowOff>
        </xdr:to>
        <xdr:sp macro="" textlink="">
          <xdr:nvSpPr>
            <xdr:cNvPr id="170133" name="Check Box 149" hidden="1">
              <a:extLst>
                <a:ext uri="{63B3BB69-23CF-44E3-9099-C40C66FF867C}">
                  <a14:compatExt spid="_x0000_s170133"/>
                </a:ext>
                <a:ext uri="{FF2B5EF4-FFF2-40B4-BE49-F238E27FC236}">
                  <a16:creationId xmlns:a16="http://schemas.microsoft.com/office/drawing/2014/main" id="{00000000-0008-0000-1900-000095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180975</xdr:colOff>
          <xdr:row>40</xdr:row>
          <xdr:rowOff>228600</xdr:rowOff>
        </xdr:from>
        <xdr:to>
          <xdr:col>68</xdr:col>
          <xdr:colOff>0</xdr:colOff>
          <xdr:row>42</xdr:row>
          <xdr:rowOff>0</xdr:rowOff>
        </xdr:to>
        <xdr:sp macro="" textlink="">
          <xdr:nvSpPr>
            <xdr:cNvPr id="170134" name="Check Box 150" hidden="1">
              <a:extLst>
                <a:ext uri="{63B3BB69-23CF-44E3-9099-C40C66FF867C}">
                  <a14:compatExt spid="_x0000_s170134"/>
                </a:ext>
                <a:ext uri="{FF2B5EF4-FFF2-40B4-BE49-F238E27FC236}">
                  <a16:creationId xmlns:a16="http://schemas.microsoft.com/office/drawing/2014/main" id="{00000000-0008-0000-1900-000096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52</xdr:row>
          <xdr:rowOff>228600</xdr:rowOff>
        </xdr:from>
        <xdr:to>
          <xdr:col>62</xdr:col>
          <xdr:colOff>0</xdr:colOff>
          <xdr:row>54</xdr:row>
          <xdr:rowOff>0</xdr:rowOff>
        </xdr:to>
        <xdr:sp macro="" textlink="">
          <xdr:nvSpPr>
            <xdr:cNvPr id="170135" name="Check Box 151" hidden="1">
              <a:extLst>
                <a:ext uri="{63B3BB69-23CF-44E3-9099-C40C66FF867C}">
                  <a14:compatExt spid="_x0000_s170135"/>
                </a:ext>
                <a:ext uri="{FF2B5EF4-FFF2-40B4-BE49-F238E27FC236}">
                  <a16:creationId xmlns:a16="http://schemas.microsoft.com/office/drawing/2014/main" id="{00000000-0008-0000-1900-000097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180975</xdr:colOff>
          <xdr:row>52</xdr:row>
          <xdr:rowOff>228600</xdr:rowOff>
        </xdr:from>
        <xdr:to>
          <xdr:col>68</xdr:col>
          <xdr:colOff>0</xdr:colOff>
          <xdr:row>54</xdr:row>
          <xdr:rowOff>0</xdr:rowOff>
        </xdr:to>
        <xdr:sp macro="" textlink="">
          <xdr:nvSpPr>
            <xdr:cNvPr id="170136" name="Check Box 152" hidden="1">
              <a:extLst>
                <a:ext uri="{63B3BB69-23CF-44E3-9099-C40C66FF867C}">
                  <a14:compatExt spid="_x0000_s170136"/>
                </a:ext>
                <a:ext uri="{FF2B5EF4-FFF2-40B4-BE49-F238E27FC236}">
                  <a16:creationId xmlns:a16="http://schemas.microsoft.com/office/drawing/2014/main" id="{00000000-0008-0000-1900-000098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0</xdr:colOff>
          <xdr:row>64</xdr:row>
          <xdr:rowOff>228600</xdr:rowOff>
        </xdr:from>
        <xdr:to>
          <xdr:col>62</xdr:col>
          <xdr:colOff>0</xdr:colOff>
          <xdr:row>66</xdr:row>
          <xdr:rowOff>0</xdr:rowOff>
        </xdr:to>
        <xdr:sp macro="" textlink="">
          <xdr:nvSpPr>
            <xdr:cNvPr id="170137" name="Check Box 153" hidden="1">
              <a:extLst>
                <a:ext uri="{63B3BB69-23CF-44E3-9099-C40C66FF867C}">
                  <a14:compatExt spid="_x0000_s170137"/>
                </a:ext>
                <a:ext uri="{FF2B5EF4-FFF2-40B4-BE49-F238E27FC236}">
                  <a16:creationId xmlns:a16="http://schemas.microsoft.com/office/drawing/2014/main" id="{00000000-0008-0000-1900-000099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180975</xdr:colOff>
          <xdr:row>64</xdr:row>
          <xdr:rowOff>228600</xdr:rowOff>
        </xdr:from>
        <xdr:to>
          <xdr:col>68</xdr:col>
          <xdr:colOff>0</xdr:colOff>
          <xdr:row>66</xdr:row>
          <xdr:rowOff>0</xdr:rowOff>
        </xdr:to>
        <xdr:sp macro="" textlink="">
          <xdr:nvSpPr>
            <xdr:cNvPr id="170138" name="Check Box 154" hidden="1">
              <a:extLst>
                <a:ext uri="{63B3BB69-23CF-44E3-9099-C40C66FF867C}">
                  <a14:compatExt spid="_x0000_s170138"/>
                </a:ext>
                <a:ext uri="{FF2B5EF4-FFF2-40B4-BE49-F238E27FC236}">
                  <a16:creationId xmlns:a16="http://schemas.microsoft.com/office/drawing/2014/main" id="{00000000-0008-0000-1900-00009A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3</xdr:row>
          <xdr:rowOff>0</xdr:rowOff>
        </xdr:from>
        <xdr:to>
          <xdr:col>114</xdr:col>
          <xdr:colOff>9525</xdr:colOff>
          <xdr:row>4</xdr:row>
          <xdr:rowOff>0</xdr:rowOff>
        </xdr:to>
        <xdr:sp macro="" textlink="">
          <xdr:nvSpPr>
            <xdr:cNvPr id="170139" name="Check Box 155" hidden="1">
              <a:extLst>
                <a:ext uri="{63B3BB69-23CF-44E3-9099-C40C66FF867C}">
                  <a14:compatExt spid="_x0000_s170139"/>
                </a:ext>
                <a:ext uri="{FF2B5EF4-FFF2-40B4-BE49-F238E27FC236}">
                  <a16:creationId xmlns:a16="http://schemas.microsoft.com/office/drawing/2014/main" id="{00000000-0008-0000-1900-00009B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3</xdr:row>
          <xdr:rowOff>0</xdr:rowOff>
        </xdr:from>
        <xdr:to>
          <xdr:col>114</xdr:col>
          <xdr:colOff>9525</xdr:colOff>
          <xdr:row>4</xdr:row>
          <xdr:rowOff>0</xdr:rowOff>
        </xdr:to>
        <xdr:sp macro="" textlink="">
          <xdr:nvSpPr>
            <xdr:cNvPr id="170140" name="Check Box 156" hidden="1">
              <a:extLst>
                <a:ext uri="{63B3BB69-23CF-44E3-9099-C40C66FF867C}">
                  <a14:compatExt spid="_x0000_s170140"/>
                </a:ext>
                <a:ext uri="{FF2B5EF4-FFF2-40B4-BE49-F238E27FC236}">
                  <a16:creationId xmlns:a16="http://schemas.microsoft.com/office/drawing/2014/main" id="{00000000-0008-0000-1900-00009C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xdr:colOff>
          <xdr:row>3</xdr:row>
          <xdr:rowOff>0</xdr:rowOff>
        </xdr:from>
        <xdr:to>
          <xdr:col>114</xdr:col>
          <xdr:colOff>9525</xdr:colOff>
          <xdr:row>4</xdr:row>
          <xdr:rowOff>0</xdr:rowOff>
        </xdr:to>
        <xdr:sp macro="" textlink="">
          <xdr:nvSpPr>
            <xdr:cNvPr id="170141" name="Check Box 157" hidden="1">
              <a:extLst>
                <a:ext uri="{63B3BB69-23CF-44E3-9099-C40C66FF867C}">
                  <a14:compatExt spid="_x0000_s170141"/>
                </a:ext>
                <a:ext uri="{FF2B5EF4-FFF2-40B4-BE49-F238E27FC236}">
                  <a16:creationId xmlns:a16="http://schemas.microsoft.com/office/drawing/2014/main" id="{00000000-0008-0000-1900-00009D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118</xdr:col>
          <xdr:colOff>0</xdr:colOff>
          <xdr:row>3</xdr:row>
          <xdr:rowOff>0</xdr:rowOff>
        </xdr:from>
        <xdr:to>
          <xdr:col>119</xdr:col>
          <xdr:colOff>9525</xdr:colOff>
          <xdr:row>4</xdr:row>
          <xdr:rowOff>0</xdr:rowOff>
        </xdr:to>
        <xdr:sp macro="" textlink="">
          <xdr:nvSpPr>
            <xdr:cNvPr id="170142" name="Check Box 158" hidden="1">
              <a:extLst>
                <a:ext uri="{63B3BB69-23CF-44E3-9099-C40C66FF867C}">
                  <a14:compatExt spid="_x0000_s170142"/>
                </a:ext>
                <a:ext uri="{FF2B5EF4-FFF2-40B4-BE49-F238E27FC236}">
                  <a16:creationId xmlns:a16="http://schemas.microsoft.com/office/drawing/2014/main" id="{00000000-0008-0000-1900-00009E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123</xdr:col>
          <xdr:colOff>0</xdr:colOff>
          <xdr:row>3</xdr:row>
          <xdr:rowOff>0</xdr:rowOff>
        </xdr:from>
        <xdr:to>
          <xdr:col>124</xdr:col>
          <xdr:colOff>9525</xdr:colOff>
          <xdr:row>4</xdr:row>
          <xdr:rowOff>0</xdr:rowOff>
        </xdr:to>
        <xdr:sp macro="" textlink="">
          <xdr:nvSpPr>
            <xdr:cNvPr id="170143" name="Check Box 159" hidden="1">
              <a:extLst>
                <a:ext uri="{63B3BB69-23CF-44E3-9099-C40C66FF867C}">
                  <a14:compatExt spid="_x0000_s170143"/>
                </a:ext>
                <a:ext uri="{FF2B5EF4-FFF2-40B4-BE49-F238E27FC236}">
                  <a16:creationId xmlns:a16="http://schemas.microsoft.com/office/drawing/2014/main" id="{00000000-0008-0000-1900-00009F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128</xdr:col>
          <xdr:colOff>0</xdr:colOff>
          <xdr:row>3</xdr:row>
          <xdr:rowOff>0</xdr:rowOff>
        </xdr:from>
        <xdr:to>
          <xdr:col>129</xdr:col>
          <xdr:colOff>9525</xdr:colOff>
          <xdr:row>4</xdr:row>
          <xdr:rowOff>0</xdr:rowOff>
        </xdr:to>
        <xdr:sp macro="" textlink="">
          <xdr:nvSpPr>
            <xdr:cNvPr id="170144" name="Check Box 160" hidden="1">
              <a:extLst>
                <a:ext uri="{63B3BB69-23CF-44E3-9099-C40C66FF867C}">
                  <a14:compatExt spid="_x0000_s170144"/>
                </a:ext>
                <a:ext uri="{FF2B5EF4-FFF2-40B4-BE49-F238E27FC236}">
                  <a16:creationId xmlns:a16="http://schemas.microsoft.com/office/drawing/2014/main" id="{00000000-0008-0000-1900-0000A0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42</xdr:row>
          <xdr:rowOff>0</xdr:rowOff>
        </xdr:from>
        <xdr:to>
          <xdr:col>114</xdr:col>
          <xdr:colOff>9525</xdr:colOff>
          <xdr:row>43</xdr:row>
          <xdr:rowOff>0</xdr:rowOff>
        </xdr:to>
        <xdr:sp macro="" textlink="">
          <xdr:nvSpPr>
            <xdr:cNvPr id="170145" name="Check Box 161" hidden="1">
              <a:extLst>
                <a:ext uri="{63B3BB69-23CF-44E3-9099-C40C66FF867C}">
                  <a14:compatExt spid="_x0000_s170145"/>
                </a:ext>
                <a:ext uri="{FF2B5EF4-FFF2-40B4-BE49-F238E27FC236}">
                  <a16:creationId xmlns:a16="http://schemas.microsoft.com/office/drawing/2014/main" id="{00000000-0008-0000-1900-0000A1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120</xdr:col>
          <xdr:colOff>180975</xdr:colOff>
          <xdr:row>42</xdr:row>
          <xdr:rowOff>0</xdr:rowOff>
        </xdr:from>
        <xdr:to>
          <xdr:col>122</xdr:col>
          <xdr:colOff>9525</xdr:colOff>
          <xdr:row>43</xdr:row>
          <xdr:rowOff>0</xdr:rowOff>
        </xdr:to>
        <xdr:sp macro="" textlink="">
          <xdr:nvSpPr>
            <xdr:cNvPr id="170146" name="Check Box 162" hidden="1">
              <a:extLst>
                <a:ext uri="{63B3BB69-23CF-44E3-9099-C40C66FF867C}">
                  <a14:compatExt spid="_x0000_s170146"/>
                </a:ext>
                <a:ext uri="{FF2B5EF4-FFF2-40B4-BE49-F238E27FC236}">
                  <a16:creationId xmlns:a16="http://schemas.microsoft.com/office/drawing/2014/main" id="{00000000-0008-0000-1900-0000A2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128</xdr:col>
          <xdr:colOff>0</xdr:colOff>
          <xdr:row>42</xdr:row>
          <xdr:rowOff>0</xdr:rowOff>
        </xdr:from>
        <xdr:to>
          <xdr:col>129</xdr:col>
          <xdr:colOff>9525</xdr:colOff>
          <xdr:row>43</xdr:row>
          <xdr:rowOff>0</xdr:rowOff>
        </xdr:to>
        <xdr:sp macro="" textlink="">
          <xdr:nvSpPr>
            <xdr:cNvPr id="170147" name="Check Box 163" hidden="1">
              <a:extLst>
                <a:ext uri="{63B3BB69-23CF-44E3-9099-C40C66FF867C}">
                  <a14:compatExt spid="_x0000_s170147"/>
                </a:ext>
                <a:ext uri="{FF2B5EF4-FFF2-40B4-BE49-F238E27FC236}">
                  <a16:creationId xmlns:a16="http://schemas.microsoft.com/office/drawing/2014/main" id="{00000000-0008-0000-1900-0000A3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43</xdr:row>
          <xdr:rowOff>0</xdr:rowOff>
        </xdr:from>
        <xdr:to>
          <xdr:col>114</xdr:col>
          <xdr:colOff>9525</xdr:colOff>
          <xdr:row>44</xdr:row>
          <xdr:rowOff>0</xdr:rowOff>
        </xdr:to>
        <xdr:sp macro="" textlink="">
          <xdr:nvSpPr>
            <xdr:cNvPr id="170148" name="Check Box 164" hidden="1">
              <a:extLst>
                <a:ext uri="{63B3BB69-23CF-44E3-9099-C40C66FF867C}">
                  <a14:compatExt spid="_x0000_s170148"/>
                </a:ext>
                <a:ext uri="{FF2B5EF4-FFF2-40B4-BE49-F238E27FC236}">
                  <a16:creationId xmlns:a16="http://schemas.microsoft.com/office/drawing/2014/main" id="{00000000-0008-0000-1900-0000A4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123</xdr:col>
          <xdr:colOff>0</xdr:colOff>
          <xdr:row>43</xdr:row>
          <xdr:rowOff>0</xdr:rowOff>
        </xdr:from>
        <xdr:to>
          <xdr:col>124</xdr:col>
          <xdr:colOff>9525</xdr:colOff>
          <xdr:row>44</xdr:row>
          <xdr:rowOff>0</xdr:rowOff>
        </xdr:to>
        <xdr:sp macro="" textlink="">
          <xdr:nvSpPr>
            <xdr:cNvPr id="170149" name="Check Box 165" hidden="1">
              <a:extLst>
                <a:ext uri="{63B3BB69-23CF-44E3-9099-C40C66FF867C}">
                  <a14:compatExt spid="_x0000_s170149"/>
                </a:ext>
                <a:ext uri="{FF2B5EF4-FFF2-40B4-BE49-F238E27FC236}">
                  <a16:creationId xmlns:a16="http://schemas.microsoft.com/office/drawing/2014/main" id="{00000000-0008-0000-1900-0000A5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3</xdr:row>
          <xdr:rowOff>0</xdr:rowOff>
        </xdr:from>
        <xdr:to>
          <xdr:col>114</xdr:col>
          <xdr:colOff>9525</xdr:colOff>
          <xdr:row>4</xdr:row>
          <xdr:rowOff>0</xdr:rowOff>
        </xdr:to>
        <xdr:sp macro="" textlink="">
          <xdr:nvSpPr>
            <xdr:cNvPr id="170150" name="Check Box 166" hidden="1">
              <a:extLst>
                <a:ext uri="{63B3BB69-23CF-44E3-9099-C40C66FF867C}">
                  <a14:compatExt spid="_x0000_s170150"/>
                </a:ext>
                <a:ext uri="{FF2B5EF4-FFF2-40B4-BE49-F238E27FC236}">
                  <a16:creationId xmlns:a16="http://schemas.microsoft.com/office/drawing/2014/main" id="{00000000-0008-0000-1900-0000A6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3</xdr:row>
          <xdr:rowOff>0</xdr:rowOff>
        </xdr:from>
        <xdr:to>
          <xdr:col>114</xdr:col>
          <xdr:colOff>9525</xdr:colOff>
          <xdr:row>4</xdr:row>
          <xdr:rowOff>0</xdr:rowOff>
        </xdr:to>
        <xdr:sp macro="" textlink="">
          <xdr:nvSpPr>
            <xdr:cNvPr id="170151" name="Check Box 167" hidden="1">
              <a:extLst>
                <a:ext uri="{63B3BB69-23CF-44E3-9099-C40C66FF867C}">
                  <a14:compatExt spid="_x0000_s170151"/>
                </a:ext>
                <a:ext uri="{FF2B5EF4-FFF2-40B4-BE49-F238E27FC236}">
                  <a16:creationId xmlns:a16="http://schemas.microsoft.com/office/drawing/2014/main" id="{00000000-0008-0000-1900-0000A7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122</xdr:col>
          <xdr:colOff>0</xdr:colOff>
          <xdr:row>26</xdr:row>
          <xdr:rowOff>0</xdr:rowOff>
        </xdr:from>
        <xdr:to>
          <xdr:col>123</xdr:col>
          <xdr:colOff>9525</xdr:colOff>
          <xdr:row>28</xdr:row>
          <xdr:rowOff>0</xdr:rowOff>
        </xdr:to>
        <xdr:sp macro="" textlink="">
          <xdr:nvSpPr>
            <xdr:cNvPr id="170152" name="Check Box 168" hidden="1">
              <a:extLst>
                <a:ext uri="{63B3BB69-23CF-44E3-9099-C40C66FF867C}">
                  <a14:compatExt spid="_x0000_s170152"/>
                </a:ext>
                <a:ext uri="{FF2B5EF4-FFF2-40B4-BE49-F238E27FC236}">
                  <a16:creationId xmlns:a16="http://schemas.microsoft.com/office/drawing/2014/main" id="{00000000-0008-0000-1900-0000A8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xdr:colOff>
          <xdr:row>26</xdr:row>
          <xdr:rowOff>0</xdr:rowOff>
        </xdr:from>
        <xdr:to>
          <xdr:col>114</xdr:col>
          <xdr:colOff>9525</xdr:colOff>
          <xdr:row>28</xdr:row>
          <xdr:rowOff>0</xdr:rowOff>
        </xdr:to>
        <xdr:sp macro="" textlink="">
          <xdr:nvSpPr>
            <xdr:cNvPr id="170153" name="Check Box 169" hidden="1">
              <a:extLst>
                <a:ext uri="{63B3BB69-23CF-44E3-9099-C40C66FF867C}">
                  <a14:compatExt spid="_x0000_s170153"/>
                </a:ext>
                <a:ext uri="{FF2B5EF4-FFF2-40B4-BE49-F238E27FC236}">
                  <a16:creationId xmlns:a16="http://schemas.microsoft.com/office/drawing/2014/main" id="{00000000-0008-0000-1900-0000A9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131</xdr:col>
          <xdr:colOff>0</xdr:colOff>
          <xdr:row>26</xdr:row>
          <xdr:rowOff>0</xdr:rowOff>
        </xdr:from>
        <xdr:to>
          <xdr:col>132</xdr:col>
          <xdr:colOff>9525</xdr:colOff>
          <xdr:row>28</xdr:row>
          <xdr:rowOff>0</xdr:rowOff>
        </xdr:to>
        <xdr:sp macro="" textlink="">
          <xdr:nvSpPr>
            <xdr:cNvPr id="170154" name="Check Box 170" hidden="1">
              <a:extLst>
                <a:ext uri="{63B3BB69-23CF-44E3-9099-C40C66FF867C}">
                  <a14:compatExt spid="_x0000_s170154"/>
                </a:ext>
                <a:ext uri="{FF2B5EF4-FFF2-40B4-BE49-F238E27FC236}">
                  <a16:creationId xmlns:a16="http://schemas.microsoft.com/office/drawing/2014/main" id="{00000000-0008-0000-1900-0000AA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xdr:colOff>
          <xdr:row>3</xdr:row>
          <xdr:rowOff>0</xdr:rowOff>
        </xdr:from>
        <xdr:to>
          <xdr:col>114</xdr:col>
          <xdr:colOff>9525</xdr:colOff>
          <xdr:row>4</xdr:row>
          <xdr:rowOff>0</xdr:rowOff>
        </xdr:to>
        <xdr:sp macro="" textlink="">
          <xdr:nvSpPr>
            <xdr:cNvPr id="170155" name="Check Box 171" hidden="1">
              <a:extLst>
                <a:ext uri="{63B3BB69-23CF-44E3-9099-C40C66FF867C}">
                  <a14:compatExt spid="_x0000_s170155"/>
                </a:ext>
                <a:ext uri="{FF2B5EF4-FFF2-40B4-BE49-F238E27FC236}">
                  <a16:creationId xmlns:a16="http://schemas.microsoft.com/office/drawing/2014/main" id="{00000000-0008-0000-1900-0000AB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xdr:colOff>
          <xdr:row>3</xdr:row>
          <xdr:rowOff>0</xdr:rowOff>
        </xdr:from>
        <xdr:to>
          <xdr:col>114</xdr:col>
          <xdr:colOff>9525</xdr:colOff>
          <xdr:row>4</xdr:row>
          <xdr:rowOff>0</xdr:rowOff>
        </xdr:to>
        <xdr:sp macro="" textlink="">
          <xdr:nvSpPr>
            <xdr:cNvPr id="170156" name="Check Box 172" hidden="1">
              <a:extLst>
                <a:ext uri="{63B3BB69-23CF-44E3-9099-C40C66FF867C}">
                  <a14:compatExt spid="_x0000_s170156"/>
                </a:ext>
                <a:ext uri="{FF2B5EF4-FFF2-40B4-BE49-F238E27FC236}">
                  <a16:creationId xmlns:a16="http://schemas.microsoft.com/office/drawing/2014/main" id="{00000000-0008-0000-1900-0000AC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xdr:colOff>
          <xdr:row>3</xdr:row>
          <xdr:rowOff>0</xdr:rowOff>
        </xdr:from>
        <xdr:to>
          <xdr:col>114</xdr:col>
          <xdr:colOff>9525</xdr:colOff>
          <xdr:row>4</xdr:row>
          <xdr:rowOff>0</xdr:rowOff>
        </xdr:to>
        <xdr:sp macro="" textlink="">
          <xdr:nvSpPr>
            <xdr:cNvPr id="170157" name="Check Box 173" hidden="1">
              <a:extLst>
                <a:ext uri="{63B3BB69-23CF-44E3-9099-C40C66FF867C}">
                  <a14:compatExt spid="_x0000_s170157"/>
                </a:ext>
                <a:ext uri="{FF2B5EF4-FFF2-40B4-BE49-F238E27FC236}">
                  <a16:creationId xmlns:a16="http://schemas.microsoft.com/office/drawing/2014/main" id="{00000000-0008-0000-1900-0000AD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121</xdr:col>
          <xdr:colOff>180975</xdr:colOff>
          <xdr:row>12</xdr:row>
          <xdr:rowOff>0</xdr:rowOff>
        </xdr:from>
        <xdr:to>
          <xdr:col>123</xdr:col>
          <xdr:colOff>9525</xdr:colOff>
          <xdr:row>13</xdr:row>
          <xdr:rowOff>0</xdr:rowOff>
        </xdr:to>
        <xdr:sp macro="" textlink="">
          <xdr:nvSpPr>
            <xdr:cNvPr id="170158" name="Check Box 174" hidden="1">
              <a:extLst>
                <a:ext uri="{63B3BB69-23CF-44E3-9099-C40C66FF867C}">
                  <a14:compatExt spid="_x0000_s170158"/>
                </a:ext>
                <a:ext uri="{FF2B5EF4-FFF2-40B4-BE49-F238E27FC236}">
                  <a16:creationId xmlns:a16="http://schemas.microsoft.com/office/drawing/2014/main" id="{00000000-0008-0000-1900-0000AE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131</xdr:col>
          <xdr:colOff>0</xdr:colOff>
          <xdr:row>12</xdr:row>
          <xdr:rowOff>0</xdr:rowOff>
        </xdr:from>
        <xdr:to>
          <xdr:col>132</xdr:col>
          <xdr:colOff>9525</xdr:colOff>
          <xdr:row>13</xdr:row>
          <xdr:rowOff>0</xdr:rowOff>
        </xdr:to>
        <xdr:sp macro="" textlink="">
          <xdr:nvSpPr>
            <xdr:cNvPr id="170159" name="Check Box 175" hidden="1">
              <a:extLst>
                <a:ext uri="{63B3BB69-23CF-44E3-9099-C40C66FF867C}">
                  <a14:compatExt spid="_x0000_s170159"/>
                </a:ext>
                <a:ext uri="{FF2B5EF4-FFF2-40B4-BE49-F238E27FC236}">
                  <a16:creationId xmlns:a16="http://schemas.microsoft.com/office/drawing/2014/main" id="{00000000-0008-0000-1900-0000AF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47</xdr:row>
          <xdr:rowOff>0</xdr:rowOff>
        </xdr:from>
        <xdr:to>
          <xdr:col>114</xdr:col>
          <xdr:colOff>9525</xdr:colOff>
          <xdr:row>48</xdr:row>
          <xdr:rowOff>0</xdr:rowOff>
        </xdr:to>
        <xdr:sp macro="" textlink="">
          <xdr:nvSpPr>
            <xdr:cNvPr id="170160" name="Check Box 176" hidden="1">
              <a:extLst>
                <a:ext uri="{63B3BB69-23CF-44E3-9099-C40C66FF867C}">
                  <a14:compatExt spid="_x0000_s170160"/>
                </a:ext>
                <a:ext uri="{FF2B5EF4-FFF2-40B4-BE49-F238E27FC236}">
                  <a16:creationId xmlns:a16="http://schemas.microsoft.com/office/drawing/2014/main" id="{00000000-0008-0000-1900-0000B0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47</xdr:row>
          <xdr:rowOff>0</xdr:rowOff>
        </xdr:from>
        <xdr:to>
          <xdr:col>121</xdr:col>
          <xdr:colOff>9525</xdr:colOff>
          <xdr:row>48</xdr:row>
          <xdr:rowOff>0</xdr:rowOff>
        </xdr:to>
        <xdr:sp macro="" textlink="">
          <xdr:nvSpPr>
            <xdr:cNvPr id="170161" name="Check Box 177" hidden="1">
              <a:extLst>
                <a:ext uri="{63B3BB69-23CF-44E3-9099-C40C66FF867C}">
                  <a14:compatExt spid="_x0000_s170161"/>
                </a:ext>
                <a:ext uri="{FF2B5EF4-FFF2-40B4-BE49-F238E27FC236}">
                  <a16:creationId xmlns:a16="http://schemas.microsoft.com/office/drawing/2014/main" id="{00000000-0008-0000-1900-0000B1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126</xdr:col>
          <xdr:colOff>180975</xdr:colOff>
          <xdr:row>47</xdr:row>
          <xdr:rowOff>0</xdr:rowOff>
        </xdr:from>
        <xdr:to>
          <xdr:col>128</xdr:col>
          <xdr:colOff>9525</xdr:colOff>
          <xdr:row>48</xdr:row>
          <xdr:rowOff>0</xdr:rowOff>
        </xdr:to>
        <xdr:sp macro="" textlink="">
          <xdr:nvSpPr>
            <xdr:cNvPr id="170162" name="Check Box 178" hidden="1">
              <a:extLst>
                <a:ext uri="{63B3BB69-23CF-44E3-9099-C40C66FF867C}">
                  <a14:compatExt spid="_x0000_s170162"/>
                </a:ext>
                <a:ext uri="{FF2B5EF4-FFF2-40B4-BE49-F238E27FC236}">
                  <a16:creationId xmlns:a16="http://schemas.microsoft.com/office/drawing/2014/main" id="{00000000-0008-0000-1900-0000B2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133</xdr:col>
          <xdr:colOff>180975</xdr:colOff>
          <xdr:row>47</xdr:row>
          <xdr:rowOff>0</xdr:rowOff>
        </xdr:from>
        <xdr:to>
          <xdr:col>135</xdr:col>
          <xdr:colOff>9525</xdr:colOff>
          <xdr:row>48</xdr:row>
          <xdr:rowOff>0</xdr:rowOff>
        </xdr:to>
        <xdr:sp macro="" textlink="">
          <xdr:nvSpPr>
            <xdr:cNvPr id="170163" name="Check Box 179" hidden="1">
              <a:extLst>
                <a:ext uri="{63B3BB69-23CF-44E3-9099-C40C66FF867C}">
                  <a14:compatExt spid="_x0000_s170163"/>
                </a:ext>
                <a:ext uri="{FF2B5EF4-FFF2-40B4-BE49-F238E27FC236}">
                  <a16:creationId xmlns:a16="http://schemas.microsoft.com/office/drawing/2014/main" id="{00000000-0008-0000-1900-0000B3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44</xdr:row>
          <xdr:rowOff>0</xdr:rowOff>
        </xdr:from>
        <xdr:to>
          <xdr:col>114</xdr:col>
          <xdr:colOff>9525</xdr:colOff>
          <xdr:row>45</xdr:row>
          <xdr:rowOff>0</xdr:rowOff>
        </xdr:to>
        <xdr:sp macro="" textlink="">
          <xdr:nvSpPr>
            <xdr:cNvPr id="170164" name="Check Box 180" hidden="1">
              <a:extLst>
                <a:ext uri="{63B3BB69-23CF-44E3-9099-C40C66FF867C}">
                  <a14:compatExt spid="_x0000_s170164"/>
                </a:ext>
                <a:ext uri="{FF2B5EF4-FFF2-40B4-BE49-F238E27FC236}">
                  <a16:creationId xmlns:a16="http://schemas.microsoft.com/office/drawing/2014/main" id="{00000000-0008-0000-1900-0000B4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44</xdr:row>
          <xdr:rowOff>0</xdr:rowOff>
        </xdr:from>
        <xdr:to>
          <xdr:col>121</xdr:col>
          <xdr:colOff>9525</xdr:colOff>
          <xdr:row>45</xdr:row>
          <xdr:rowOff>0</xdr:rowOff>
        </xdr:to>
        <xdr:sp macro="" textlink="">
          <xdr:nvSpPr>
            <xdr:cNvPr id="170165" name="Check Box 181" hidden="1">
              <a:extLst>
                <a:ext uri="{63B3BB69-23CF-44E3-9099-C40C66FF867C}">
                  <a14:compatExt spid="_x0000_s170165"/>
                </a:ext>
                <a:ext uri="{FF2B5EF4-FFF2-40B4-BE49-F238E27FC236}">
                  <a16:creationId xmlns:a16="http://schemas.microsoft.com/office/drawing/2014/main" id="{00000000-0008-0000-1900-0000B5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44</xdr:row>
          <xdr:rowOff>0</xdr:rowOff>
        </xdr:from>
        <xdr:to>
          <xdr:col>128</xdr:col>
          <xdr:colOff>9525</xdr:colOff>
          <xdr:row>45</xdr:row>
          <xdr:rowOff>0</xdr:rowOff>
        </xdr:to>
        <xdr:sp macro="" textlink="">
          <xdr:nvSpPr>
            <xdr:cNvPr id="170166" name="Check Box 182" hidden="1">
              <a:extLst>
                <a:ext uri="{63B3BB69-23CF-44E3-9099-C40C66FF867C}">
                  <a14:compatExt spid="_x0000_s170166"/>
                </a:ext>
                <a:ext uri="{FF2B5EF4-FFF2-40B4-BE49-F238E27FC236}">
                  <a16:creationId xmlns:a16="http://schemas.microsoft.com/office/drawing/2014/main" id="{00000000-0008-0000-1900-0000B6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45</xdr:row>
          <xdr:rowOff>0</xdr:rowOff>
        </xdr:from>
        <xdr:to>
          <xdr:col>114</xdr:col>
          <xdr:colOff>9525</xdr:colOff>
          <xdr:row>46</xdr:row>
          <xdr:rowOff>0</xdr:rowOff>
        </xdr:to>
        <xdr:sp macro="" textlink="">
          <xdr:nvSpPr>
            <xdr:cNvPr id="170167" name="Check Box 183" hidden="1">
              <a:extLst>
                <a:ext uri="{63B3BB69-23CF-44E3-9099-C40C66FF867C}">
                  <a14:compatExt spid="_x0000_s170167"/>
                </a:ext>
                <a:ext uri="{FF2B5EF4-FFF2-40B4-BE49-F238E27FC236}">
                  <a16:creationId xmlns:a16="http://schemas.microsoft.com/office/drawing/2014/main" id="{00000000-0008-0000-1900-0000B7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45</xdr:row>
          <xdr:rowOff>0</xdr:rowOff>
        </xdr:from>
        <xdr:to>
          <xdr:col>121</xdr:col>
          <xdr:colOff>9525</xdr:colOff>
          <xdr:row>46</xdr:row>
          <xdr:rowOff>0</xdr:rowOff>
        </xdr:to>
        <xdr:sp macro="" textlink="">
          <xdr:nvSpPr>
            <xdr:cNvPr id="170168" name="Check Box 184" hidden="1">
              <a:extLst>
                <a:ext uri="{63B3BB69-23CF-44E3-9099-C40C66FF867C}">
                  <a14:compatExt spid="_x0000_s170168"/>
                </a:ext>
                <a:ext uri="{FF2B5EF4-FFF2-40B4-BE49-F238E27FC236}">
                  <a16:creationId xmlns:a16="http://schemas.microsoft.com/office/drawing/2014/main" id="{00000000-0008-0000-1900-0000B8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45</xdr:row>
          <xdr:rowOff>0</xdr:rowOff>
        </xdr:from>
        <xdr:to>
          <xdr:col>128</xdr:col>
          <xdr:colOff>9525</xdr:colOff>
          <xdr:row>46</xdr:row>
          <xdr:rowOff>0</xdr:rowOff>
        </xdr:to>
        <xdr:sp macro="" textlink="">
          <xdr:nvSpPr>
            <xdr:cNvPr id="170169" name="Check Box 185" hidden="1">
              <a:extLst>
                <a:ext uri="{63B3BB69-23CF-44E3-9099-C40C66FF867C}">
                  <a14:compatExt spid="_x0000_s170169"/>
                </a:ext>
                <a:ext uri="{FF2B5EF4-FFF2-40B4-BE49-F238E27FC236}">
                  <a16:creationId xmlns:a16="http://schemas.microsoft.com/office/drawing/2014/main" id="{00000000-0008-0000-1900-0000B9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46</xdr:row>
          <xdr:rowOff>0</xdr:rowOff>
        </xdr:from>
        <xdr:to>
          <xdr:col>114</xdr:col>
          <xdr:colOff>9525</xdr:colOff>
          <xdr:row>47</xdr:row>
          <xdr:rowOff>0</xdr:rowOff>
        </xdr:to>
        <xdr:sp macro="" textlink="">
          <xdr:nvSpPr>
            <xdr:cNvPr id="170170" name="Check Box 186" hidden="1">
              <a:extLst>
                <a:ext uri="{63B3BB69-23CF-44E3-9099-C40C66FF867C}">
                  <a14:compatExt spid="_x0000_s170170"/>
                </a:ext>
                <a:ext uri="{FF2B5EF4-FFF2-40B4-BE49-F238E27FC236}">
                  <a16:creationId xmlns:a16="http://schemas.microsoft.com/office/drawing/2014/main" id="{00000000-0008-0000-1900-0000BA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46</xdr:row>
          <xdr:rowOff>0</xdr:rowOff>
        </xdr:from>
        <xdr:to>
          <xdr:col>121</xdr:col>
          <xdr:colOff>9525</xdr:colOff>
          <xdr:row>47</xdr:row>
          <xdr:rowOff>0</xdr:rowOff>
        </xdr:to>
        <xdr:sp macro="" textlink="">
          <xdr:nvSpPr>
            <xdr:cNvPr id="170171" name="Check Box 187" hidden="1">
              <a:extLst>
                <a:ext uri="{63B3BB69-23CF-44E3-9099-C40C66FF867C}">
                  <a14:compatExt spid="_x0000_s170171"/>
                </a:ext>
                <a:ext uri="{FF2B5EF4-FFF2-40B4-BE49-F238E27FC236}">
                  <a16:creationId xmlns:a16="http://schemas.microsoft.com/office/drawing/2014/main" id="{00000000-0008-0000-1900-0000BB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46</xdr:row>
          <xdr:rowOff>0</xdr:rowOff>
        </xdr:from>
        <xdr:to>
          <xdr:col>128</xdr:col>
          <xdr:colOff>9525</xdr:colOff>
          <xdr:row>47</xdr:row>
          <xdr:rowOff>0</xdr:rowOff>
        </xdr:to>
        <xdr:sp macro="" textlink="">
          <xdr:nvSpPr>
            <xdr:cNvPr id="170172" name="Check Box 188" hidden="1">
              <a:extLst>
                <a:ext uri="{63B3BB69-23CF-44E3-9099-C40C66FF867C}">
                  <a14:compatExt spid="_x0000_s170172"/>
                </a:ext>
                <a:ext uri="{FF2B5EF4-FFF2-40B4-BE49-F238E27FC236}">
                  <a16:creationId xmlns:a16="http://schemas.microsoft.com/office/drawing/2014/main" id="{00000000-0008-0000-1900-0000BC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-19050</xdr:colOff>
          <xdr:row>12</xdr:row>
          <xdr:rowOff>0</xdr:rowOff>
        </xdr:from>
        <xdr:to>
          <xdr:col>114</xdr:col>
          <xdr:colOff>9525</xdr:colOff>
          <xdr:row>13</xdr:row>
          <xdr:rowOff>0</xdr:rowOff>
        </xdr:to>
        <xdr:sp macro="" textlink="">
          <xdr:nvSpPr>
            <xdr:cNvPr id="170173" name="Check Box 189" hidden="1">
              <a:extLst>
                <a:ext uri="{63B3BB69-23CF-44E3-9099-C40C66FF867C}">
                  <a14:compatExt spid="_x0000_s170173"/>
                </a:ext>
                <a:ext uri="{FF2B5EF4-FFF2-40B4-BE49-F238E27FC236}">
                  <a16:creationId xmlns:a16="http://schemas.microsoft.com/office/drawing/2014/main" id="{00000000-0008-0000-1900-0000BD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54</xdr:row>
          <xdr:rowOff>0</xdr:rowOff>
        </xdr:from>
        <xdr:to>
          <xdr:col>114</xdr:col>
          <xdr:colOff>9525</xdr:colOff>
          <xdr:row>55</xdr:row>
          <xdr:rowOff>0</xdr:rowOff>
        </xdr:to>
        <xdr:sp macro="" textlink="">
          <xdr:nvSpPr>
            <xdr:cNvPr id="170174" name="Check Box 190" hidden="1">
              <a:extLst>
                <a:ext uri="{63B3BB69-23CF-44E3-9099-C40C66FF867C}">
                  <a14:compatExt spid="_x0000_s170174"/>
                </a:ext>
                <a:ext uri="{FF2B5EF4-FFF2-40B4-BE49-F238E27FC236}">
                  <a16:creationId xmlns:a16="http://schemas.microsoft.com/office/drawing/2014/main" id="{00000000-0008-0000-1900-0000BE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120</xdr:col>
          <xdr:colOff>180975</xdr:colOff>
          <xdr:row>54</xdr:row>
          <xdr:rowOff>0</xdr:rowOff>
        </xdr:from>
        <xdr:to>
          <xdr:col>122</xdr:col>
          <xdr:colOff>19050</xdr:colOff>
          <xdr:row>55</xdr:row>
          <xdr:rowOff>0</xdr:rowOff>
        </xdr:to>
        <xdr:sp macro="" textlink="">
          <xdr:nvSpPr>
            <xdr:cNvPr id="170175" name="Check Box 191" hidden="1">
              <a:extLst>
                <a:ext uri="{63B3BB69-23CF-44E3-9099-C40C66FF867C}">
                  <a14:compatExt spid="_x0000_s170175"/>
                </a:ext>
                <a:ext uri="{FF2B5EF4-FFF2-40B4-BE49-F238E27FC236}">
                  <a16:creationId xmlns:a16="http://schemas.microsoft.com/office/drawing/2014/main" id="{00000000-0008-0000-1900-0000BF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128</xdr:col>
          <xdr:colOff>0</xdr:colOff>
          <xdr:row>54</xdr:row>
          <xdr:rowOff>0</xdr:rowOff>
        </xdr:from>
        <xdr:to>
          <xdr:col>129</xdr:col>
          <xdr:colOff>9525</xdr:colOff>
          <xdr:row>55</xdr:row>
          <xdr:rowOff>0</xdr:rowOff>
        </xdr:to>
        <xdr:sp macro="" textlink="">
          <xdr:nvSpPr>
            <xdr:cNvPr id="170176" name="Check Box 192" hidden="1">
              <a:extLst>
                <a:ext uri="{63B3BB69-23CF-44E3-9099-C40C66FF867C}">
                  <a14:compatExt spid="_x0000_s170176"/>
                </a:ext>
                <a:ext uri="{FF2B5EF4-FFF2-40B4-BE49-F238E27FC236}">
                  <a16:creationId xmlns:a16="http://schemas.microsoft.com/office/drawing/2014/main" id="{00000000-0008-0000-1900-0000C0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55</xdr:row>
          <xdr:rowOff>0</xdr:rowOff>
        </xdr:from>
        <xdr:to>
          <xdr:col>114</xdr:col>
          <xdr:colOff>9525</xdr:colOff>
          <xdr:row>56</xdr:row>
          <xdr:rowOff>0</xdr:rowOff>
        </xdr:to>
        <xdr:sp macro="" textlink="">
          <xdr:nvSpPr>
            <xdr:cNvPr id="170177" name="Check Box 193" hidden="1">
              <a:extLst>
                <a:ext uri="{63B3BB69-23CF-44E3-9099-C40C66FF867C}">
                  <a14:compatExt spid="_x0000_s170177"/>
                </a:ext>
                <a:ext uri="{FF2B5EF4-FFF2-40B4-BE49-F238E27FC236}">
                  <a16:creationId xmlns:a16="http://schemas.microsoft.com/office/drawing/2014/main" id="{00000000-0008-0000-1900-0000C1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123</xdr:col>
          <xdr:colOff>0</xdr:colOff>
          <xdr:row>55</xdr:row>
          <xdr:rowOff>0</xdr:rowOff>
        </xdr:from>
        <xdr:to>
          <xdr:col>124</xdr:col>
          <xdr:colOff>9525</xdr:colOff>
          <xdr:row>56</xdr:row>
          <xdr:rowOff>0</xdr:rowOff>
        </xdr:to>
        <xdr:sp macro="" textlink="">
          <xdr:nvSpPr>
            <xdr:cNvPr id="170178" name="Check Box 194" hidden="1">
              <a:extLst>
                <a:ext uri="{63B3BB69-23CF-44E3-9099-C40C66FF867C}">
                  <a14:compatExt spid="_x0000_s170178"/>
                </a:ext>
                <a:ext uri="{FF2B5EF4-FFF2-40B4-BE49-F238E27FC236}">
                  <a16:creationId xmlns:a16="http://schemas.microsoft.com/office/drawing/2014/main" id="{00000000-0008-0000-1900-0000C2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56</xdr:row>
          <xdr:rowOff>0</xdr:rowOff>
        </xdr:from>
        <xdr:to>
          <xdr:col>114</xdr:col>
          <xdr:colOff>9525</xdr:colOff>
          <xdr:row>57</xdr:row>
          <xdr:rowOff>0</xdr:rowOff>
        </xdr:to>
        <xdr:sp macro="" textlink="">
          <xdr:nvSpPr>
            <xdr:cNvPr id="170179" name="Check Box 195" hidden="1">
              <a:extLst>
                <a:ext uri="{63B3BB69-23CF-44E3-9099-C40C66FF867C}">
                  <a14:compatExt spid="_x0000_s170179"/>
                </a:ext>
                <a:ext uri="{FF2B5EF4-FFF2-40B4-BE49-F238E27FC236}">
                  <a16:creationId xmlns:a16="http://schemas.microsoft.com/office/drawing/2014/main" id="{00000000-0008-0000-1900-0000C3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56</xdr:row>
          <xdr:rowOff>0</xdr:rowOff>
        </xdr:from>
        <xdr:to>
          <xdr:col>121</xdr:col>
          <xdr:colOff>9525</xdr:colOff>
          <xdr:row>57</xdr:row>
          <xdr:rowOff>0</xdr:rowOff>
        </xdr:to>
        <xdr:sp macro="" textlink="">
          <xdr:nvSpPr>
            <xdr:cNvPr id="170180" name="Check Box 196" hidden="1">
              <a:extLst>
                <a:ext uri="{63B3BB69-23CF-44E3-9099-C40C66FF867C}">
                  <a14:compatExt spid="_x0000_s170180"/>
                </a:ext>
                <a:ext uri="{FF2B5EF4-FFF2-40B4-BE49-F238E27FC236}">
                  <a16:creationId xmlns:a16="http://schemas.microsoft.com/office/drawing/2014/main" id="{00000000-0008-0000-1900-0000C4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56</xdr:row>
          <xdr:rowOff>0</xdr:rowOff>
        </xdr:from>
        <xdr:to>
          <xdr:col>128</xdr:col>
          <xdr:colOff>9525</xdr:colOff>
          <xdr:row>57</xdr:row>
          <xdr:rowOff>0</xdr:rowOff>
        </xdr:to>
        <xdr:sp macro="" textlink="">
          <xdr:nvSpPr>
            <xdr:cNvPr id="170181" name="Check Box 197" hidden="1">
              <a:extLst>
                <a:ext uri="{63B3BB69-23CF-44E3-9099-C40C66FF867C}">
                  <a14:compatExt spid="_x0000_s170181"/>
                </a:ext>
                <a:ext uri="{FF2B5EF4-FFF2-40B4-BE49-F238E27FC236}">
                  <a16:creationId xmlns:a16="http://schemas.microsoft.com/office/drawing/2014/main" id="{00000000-0008-0000-1900-0000C5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57</xdr:row>
          <xdr:rowOff>0</xdr:rowOff>
        </xdr:from>
        <xdr:to>
          <xdr:col>114</xdr:col>
          <xdr:colOff>9525</xdr:colOff>
          <xdr:row>58</xdr:row>
          <xdr:rowOff>0</xdr:rowOff>
        </xdr:to>
        <xdr:sp macro="" textlink="">
          <xdr:nvSpPr>
            <xdr:cNvPr id="170182" name="Check Box 198" hidden="1">
              <a:extLst>
                <a:ext uri="{63B3BB69-23CF-44E3-9099-C40C66FF867C}">
                  <a14:compatExt spid="_x0000_s170182"/>
                </a:ext>
                <a:ext uri="{FF2B5EF4-FFF2-40B4-BE49-F238E27FC236}">
                  <a16:creationId xmlns:a16="http://schemas.microsoft.com/office/drawing/2014/main" id="{00000000-0008-0000-1900-0000C6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120</xdr:col>
          <xdr:colOff>0</xdr:colOff>
          <xdr:row>57</xdr:row>
          <xdr:rowOff>0</xdr:rowOff>
        </xdr:from>
        <xdr:to>
          <xdr:col>121</xdr:col>
          <xdr:colOff>9525</xdr:colOff>
          <xdr:row>58</xdr:row>
          <xdr:rowOff>0</xdr:rowOff>
        </xdr:to>
        <xdr:sp macro="" textlink="">
          <xdr:nvSpPr>
            <xdr:cNvPr id="170183" name="Check Box 199" hidden="1">
              <a:extLst>
                <a:ext uri="{63B3BB69-23CF-44E3-9099-C40C66FF867C}">
                  <a14:compatExt spid="_x0000_s170183"/>
                </a:ext>
                <a:ext uri="{FF2B5EF4-FFF2-40B4-BE49-F238E27FC236}">
                  <a16:creationId xmlns:a16="http://schemas.microsoft.com/office/drawing/2014/main" id="{00000000-0008-0000-1900-0000C7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57</xdr:row>
          <xdr:rowOff>0</xdr:rowOff>
        </xdr:from>
        <xdr:to>
          <xdr:col>128</xdr:col>
          <xdr:colOff>9525</xdr:colOff>
          <xdr:row>58</xdr:row>
          <xdr:rowOff>0</xdr:rowOff>
        </xdr:to>
        <xdr:sp macro="" textlink="">
          <xdr:nvSpPr>
            <xdr:cNvPr id="170184" name="Check Box 200" hidden="1">
              <a:extLst>
                <a:ext uri="{63B3BB69-23CF-44E3-9099-C40C66FF867C}">
                  <a14:compatExt spid="_x0000_s170184"/>
                </a:ext>
                <a:ext uri="{FF2B5EF4-FFF2-40B4-BE49-F238E27FC236}">
                  <a16:creationId xmlns:a16="http://schemas.microsoft.com/office/drawing/2014/main" id="{00000000-0008-0000-1900-0000C8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58</xdr:row>
          <xdr:rowOff>0</xdr:rowOff>
        </xdr:from>
        <xdr:to>
          <xdr:col>114</xdr:col>
          <xdr:colOff>9525</xdr:colOff>
          <xdr:row>59</xdr:row>
          <xdr:rowOff>0</xdr:rowOff>
        </xdr:to>
        <xdr:sp macro="" textlink="">
          <xdr:nvSpPr>
            <xdr:cNvPr id="170185" name="Check Box 201" hidden="1">
              <a:extLst>
                <a:ext uri="{63B3BB69-23CF-44E3-9099-C40C66FF867C}">
                  <a14:compatExt spid="_x0000_s170185"/>
                </a:ext>
                <a:ext uri="{FF2B5EF4-FFF2-40B4-BE49-F238E27FC236}">
                  <a16:creationId xmlns:a16="http://schemas.microsoft.com/office/drawing/2014/main" id="{00000000-0008-0000-1900-0000C9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58</xdr:row>
          <xdr:rowOff>0</xdr:rowOff>
        </xdr:from>
        <xdr:to>
          <xdr:col>121</xdr:col>
          <xdr:colOff>9525</xdr:colOff>
          <xdr:row>59</xdr:row>
          <xdr:rowOff>9525</xdr:rowOff>
        </xdr:to>
        <xdr:sp macro="" textlink="">
          <xdr:nvSpPr>
            <xdr:cNvPr id="170186" name="Check Box 202" hidden="1">
              <a:extLst>
                <a:ext uri="{63B3BB69-23CF-44E3-9099-C40C66FF867C}">
                  <a14:compatExt spid="_x0000_s170186"/>
                </a:ext>
                <a:ext uri="{FF2B5EF4-FFF2-40B4-BE49-F238E27FC236}">
                  <a16:creationId xmlns:a16="http://schemas.microsoft.com/office/drawing/2014/main" id="{00000000-0008-0000-1900-0000CA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58</xdr:row>
          <xdr:rowOff>0</xdr:rowOff>
        </xdr:from>
        <xdr:to>
          <xdr:col>128</xdr:col>
          <xdr:colOff>9525</xdr:colOff>
          <xdr:row>59</xdr:row>
          <xdr:rowOff>0</xdr:rowOff>
        </xdr:to>
        <xdr:sp macro="" textlink="">
          <xdr:nvSpPr>
            <xdr:cNvPr id="170187" name="Check Box 203" hidden="1">
              <a:extLst>
                <a:ext uri="{63B3BB69-23CF-44E3-9099-C40C66FF867C}">
                  <a14:compatExt spid="_x0000_s170187"/>
                </a:ext>
                <a:ext uri="{FF2B5EF4-FFF2-40B4-BE49-F238E27FC236}">
                  <a16:creationId xmlns:a16="http://schemas.microsoft.com/office/drawing/2014/main" id="{00000000-0008-0000-1900-0000CB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59</xdr:row>
          <xdr:rowOff>0</xdr:rowOff>
        </xdr:from>
        <xdr:to>
          <xdr:col>114</xdr:col>
          <xdr:colOff>9525</xdr:colOff>
          <xdr:row>60</xdr:row>
          <xdr:rowOff>0</xdr:rowOff>
        </xdr:to>
        <xdr:sp macro="" textlink="">
          <xdr:nvSpPr>
            <xdr:cNvPr id="170188" name="Check Box 204" hidden="1">
              <a:extLst>
                <a:ext uri="{63B3BB69-23CF-44E3-9099-C40C66FF867C}">
                  <a14:compatExt spid="_x0000_s170188"/>
                </a:ext>
                <a:ext uri="{FF2B5EF4-FFF2-40B4-BE49-F238E27FC236}">
                  <a16:creationId xmlns:a16="http://schemas.microsoft.com/office/drawing/2014/main" id="{00000000-0008-0000-1900-0000CC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59</xdr:row>
          <xdr:rowOff>0</xdr:rowOff>
        </xdr:from>
        <xdr:to>
          <xdr:col>121</xdr:col>
          <xdr:colOff>9525</xdr:colOff>
          <xdr:row>60</xdr:row>
          <xdr:rowOff>0</xdr:rowOff>
        </xdr:to>
        <xdr:sp macro="" textlink="">
          <xdr:nvSpPr>
            <xdr:cNvPr id="170189" name="Check Box 205" hidden="1">
              <a:extLst>
                <a:ext uri="{63B3BB69-23CF-44E3-9099-C40C66FF867C}">
                  <a14:compatExt spid="_x0000_s170189"/>
                </a:ext>
                <a:ext uri="{FF2B5EF4-FFF2-40B4-BE49-F238E27FC236}">
                  <a16:creationId xmlns:a16="http://schemas.microsoft.com/office/drawing/2014/main" id="{00000000-0008-0000-1900-0000CD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126</xdr:col>
          <xdr:colOff>180975</xdr:colOff>
          <xdr:row>59</xdr:row>
          <xdr:rowOff>0</xdr:rowOff>
        </xdr:from>
        <xdr:to>
          <xdr:col>128</xdr:col>
          <xdr:colOff>9525</xdr:colOff>
          <xdr:row>60</xdr:row>
          <xdr:rowOff>0</xdr:rowOff>
        </xdr:to>
        <xdr:sp macro="" textlink="">
          <xdr:nvSpPr>
            <xdr:cNvPr id="170190" name="Check Box 206" hidden="1">
              <a:extLst>
                <a:ext uri="{63B3BB69-23CF-44E3-9099-C40C66FF867C}">
                  <a14:compatExt spid="_x0000_s170190"/>
                </a:ext>
                <a:ext uri="{FF2B5EF4-FFF2-40B4-BE49-F238E27FC236}">
                  <a16:creationId xmlns:a16="http://schemas.microsoft.com/office/drawing/2014/main" id="{00000000-0008-0000-1900-0000CE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133</xdr:col>
          <xdr:colOff>180975</xdr:colOff>
          <xdr:row>59</xdr:row>
          <xdr:rowOff>0</xdr:rowOff>
        </xdr:from>
        <xdr:to>
          <xdr:col>135</xdr:col>
          <xdr:colOff>9525</xdr:colOff>
          <xdr:row>60</xdr:row>
          <xdr:rowOff>0</xdr:rowOff>
        </xdr:to>
        <xdr:sp macro="" textlink="">
          <xdr:nvSpPr>
            <xdr:cNvPr id="170191" name="Check Box 207" hidden="1">
              <a:extLst>
                <a:ext uri="{63B3BB69-23CF-44E3-9099-C40C66FF867C}">
                  <a14:compatExt spid="_x0000_s170191"/>
                </a:ext>
                <a:ext uri="{FF2B5EF4-FFF2-40B4-BE49-F238E27FC236}">
                  <a16:creationId xmlns:a16="http://schemas.microsoft.com/office/drawing/2014/main" id="{00000000-0008-0000-1900-0000CF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66</xdr:row>
          <xdr:rowOff>0</xdr:rowOff>
        </xdr:from>
        <xdr:to>
          <xdr:col>114</xdr:col>
          <xdr:colOff>9525</xdr:colOff>
          <xdr:row>67</xdr:row>
          <xdr:rowOff>0</xdr:rowOff>
        </xdr:to>
        <xdr:sp macro="" textlink="">
          <xdr:nvSpPr>
            <xdr:cNvPr id="170192" name="Check Box 208" hidden="1">
              <a:extLst>
                <a:ext uri="{63B3BB69-23CF-44E3-9099-C40C66FF867C}">
                  <a14:compatExt spid="_x0000_s170192"/>
                </a:ext>
                <a:ext uri="{FF2B5EF4-FFF2-40B4-BE49-F238E27FC236}">
                  <a16:creationId xmlns:a16="http://schemas.microsoft.com/office/drawing/2014/main" id="{00000000-0008-0000-1900-0000D0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120</xdr:col>
          <xdr:colOff>180975</xdr:colOff>
          <xdr:row>66</xdr:row>
          <xdr:rowOff>0</xdr:rowOff>
        </xdr:from>
        <xdr:to>
          <xdr:col>122</xdr:col>
          <xdr:colOff>9525</xdr:colOff>
          <xdr:row>67</xdr:row>
          <xdr:rowOff>0</xdr:rowOff>
        </xdr:to>
        <xdr:sp macro="" textlink="">
          <xdr:nvSpPr>
            <xdr:cNvPr id="170193" name="Check Box 209" hidden="1">
              <a:extLst>
                <a:ext uri="{63B3BB69-23CF-44E3-9099-C40C66FF867C}">
                  <a14:compatExt spid="_x0000_s170193"/>
                </a:ext>
                <a:ext uri="{FF2B5EF4-FFF2-40B4-BE49-F238E27FC236}">
                  <a16:creationId xmlns:a16="http://schemas.microsoft.com/office/drawing/2014/main" id="{00000000-0008-0000-1900-0000D1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128</xdr:col>
          <xdr:colOff>0</xdr:colOff>
          <xdr:row>66</xdr:row>
          <xdr:rowOff>0</xdr:rowOff>
        </xdr:from>
        <xdr:to>
          <xdr:col>129</xdr:col>
          <xdr:colOff>9525</xdr:colOff>
          <xdr:row>67</xdr:row>
          <xdr:rowOff>0</xdr:rowOff>
        </xdr:to>
        <xdr:sp macro="" textlink="">
          <xdr:nvSpPr>
            <xdr:cNvPr id="170194" name="Check Box 210" hidden="1">
              <a:extLst>
                <a:ext uri="{63B3BB69-23CF-44E3-9099-C40C66FF867C}">
                  <a14:compatExt spid="_x0000_s170194"/>
                </a:ext>
                <a:ext uri="{FF2B5EF4-FFF2-40B4-BE49-F238E27FC236}">
                  <a16:creationId xmlns:a16="http://schemas.microsoft.com/office/drawing/2014/main" id="{00000000-0008-0000-1900-0000D2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67</xdr:row>
          <xdr:rowOff>0</xdr:rowOff>
        </xdr:from>
        <xdr:to>
          <xdr:col>114</xdr:col>
          <xdr:colOff>9525</xdr:colOff>
          <xdr:row>68</xdr:row>
          <xdr:rowOff>0</xdr:rowOff>
        </xdr:to>
        <xdr:sp macro="" textlink="">
          <xdr:nvSpPr>
            <xdr:cNvPr id="170195" name="Check Box 211" hidden="1">
              <a:extLst>
                <a:ext uri="{63B3BB69-23CF-44E3-9099-C40C66FF867C}">
                  <a14:compatExt spid="_x0000_s170195"/>
                </a:ext>
                <a:ext uri="{FF2B5EF4-FFF2-40B4-BE49-F238E27FC236}">
                  <a16:creationId xmlns:a16="http://schemas.microsoft.com/office/drawing/2014/main" id="{00000000-0008-0000-1900-0000D3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123</xdr:col>
          <xdr:colOff>0</xdr:colOff>
          <xdr:row>67</xdr:row>
          <xdr:rowOff>0</xdr:rowOff>
        </xdr:from>
        <xdr:to>
          <xdr:col>124</xdr:col>
          <xdr:colOff>9525</xdr:colOff>
          <xdr:row>68</xdr:row>
          <xdr:rowOff>0</xdr:rowOff>
        </xdr:to>
        <xdr:sp macro="" textlink="">
          <xdr:nvSpPr>
            <xdr:cNvPr id="170196" name="Check Box 212" hidden="1">
              <a:extLst>
                <a:ext uri="{63B3BB69-23CF-44E3-9099-C40C66FF867C}">
                  <a14:compatExt spid="_x0000_s170196"/>
                </a:ext>
                <a:ext uri="{FF2B5EF4-FFF2-40B4-BE49-F238E27FC236}">
                  <a16:creationId xmlns:a16="http://schemas.microsoft.com/office/drawing/2014/main" id="{00000000-0008-0000-1900-0000D4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68</xdr:row>
          <xdr:rowOff>0</xdr:rowOff>
        </xdr:from>
        <xdr:to>
          <xdr:col>114</xdr:col>
          <xdr:colOff>9525</xdr:colOff>
          <xdr:row>69</xdr:row>
          <xdr:rowOff>0</xdr:rowOff>
        </xdr:to>
        <xdr:sp macro="" textlink="">
          <xdr:nvSpPr>
            <xdr:cNvPr id="170197" name="Check Box 213" hidden="1">
              <a:extLst>
                <a:ext uri="{63B3BB69-23CF-44E3-9099-C40C66FF867C}">
                  <a14:compatExt spid="_x0000_s170197"/>
                </a:ext>
                <a:ext uri="{FF2B5EF4-FFF2-40B4-BE49-F238E27FC236}">
                  <a16:creationId xmlns:a16="http://schemas.microsoft.com/office/drawing/2014/main" id="{00000000-0008-0000-1900-0000D5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68</xdr:row>
          <xdr:rowOff>0</xdr:rowOff>
        </xdr:from>
        <xdr:to>
          <xdr:col>121</xdr:col>
          <xdr:colOff>9525</xdr:colOff>
          <xdr:row>69</xdr:row>
          <xdr:rowOff>0</xdr:rowOff>
        </xdr:to>
        <xdr:sp macro="" textlink="">
          <xdr:nvSpPr>
            <xdr:cNvPr id="170198" name="Check Box 214" hidden="1">
              <a:extLst>
                <a:ext uri="{63B3BB69-23CF-44E3-9099-C40C66FF867C}">
                  <a14:compatExt spid="_x0000_s170198"/>
                </a:ext>
                <a:ext uri="{FF2B5EF4-FFF2-40B4-BE49-F238E27FC236}">
                  <a16:creationId xmlns:a16="http://schemas.microsoft.com/office/drawing/2014/main" id="{00000000-0008-0000-1900-0000D6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68</xdr:row>
          <xdr:rowOff>0</xdr:rowOff>
        </xdr:from>
        <xdr:to>
          <xdr:col>128</xdr:col>
          <xdr:colOff>9525</xdr:colOff>
          <xdr:row>69</xdr:row>
          <xdr:rowOff>0</xdr:rowOff>
        </xdr:to>
        <xdr:sp macro="" textlink="">
          <xdr:nvSpPr>
            <xdr:cNvPr id="170199" name="Check Box 215" hidden="1">
              <a:extLst>
                <a:ext uri="{63B3BB69-23CF-44E3-9099-C40C66FF867C}">
                  <a14:compatExt spid="_x0000_s170199"/>
                </a:ext>
                <a:ext uri="{FF2B5EF4-FFF2-40B4-BE49-F238E27FC236}">
                  <a16:creationId xmlns:a16="http://schemas.microsoft.com/office/drawing/2014/main" id="{00000000-0008-0000-1900-0000D7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69</xdr:row>
          <xdr:rowOff>0</xdr:rowOff>
        </xdr:from>
        <xdr:to>
          <xdr:col>114</xdr:col>
          <xdr:colOff>9525</xdr:colOff>
          <xdr:row>70</xdr:row>
          <xdr:rowOff>0</xdr:rowOff>
        </xdr:to>
        <xdr:sp macro="" textlink="">
          <xdr:nvSpPr>
            <xdr:cNvPr id="170200" name="Check Box 216" hidden="1">
              <a:extLst>
                <a:ext uri="{63B3BB69-23CF-44E3-9099-C40C66FF867C}">
                  <a14:compatExt spid="_x0000_s170200"/>
                </a:ext>
                <a:ext uri="{FF2B5EF4-FFF2-40B4-BE49-F238E27FC236}">
                  <a16:creationId xmlns:a16="http://schemas.microsoft.com/office/drawing/2014/main" id="{00000000-0008-0000-1900-0000D8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69</xdr:row>
          <xdr:rowOff>0</xdr:rowOff>
        </xdr:from>
        <xdr:to>
          <xdr:col>121</xdr:col>
          <xdr:colOff>9525</xdr:colOff>
          <xdr:row>70</xdr:row>
          <xdr:rowOff>0</xdr:rowOff>
        </xdr:to>
        <xdr:sp macro="" textlink="">
          <xdr:nvSpPr>
            <xdr:cNvPr id="170201" name="Check Box 217" hidden="1">
              <a:extLst>
                <a:ext uri="{63B3BB69-23CF-44E3-9099-C40C66FF867C}">
                  <a14:compatExt spid="_x0000_s170201"/>
                </a:ext>
                <a:ext uri="{FF2B5EF4-FFF2-40B4-BE49-F238E27FC236}">
                  <a16:creationId xmlns:a16="http://schemas.microsoft.com/office/drawing/2014/main" id="{00000000-0008-0000-1900-0000D9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69</xdr:row>
          <xdr:rowOff>0</xdr:rowOff>
        </xdr:from>
        <xdr:to>
          <xdr:col>128</xdr:col>
          <xdr:colOff>9525</xdr:colOff>
          <xdr:row>70</xdr:row>
          <xdr:rowOff>0</xdr:rowOff>
        </xdr:to>
        <xdr:sp macro="" textlink="">
          <xdr:nvSpPr>
            <xdr:cNvPr id="170202" name="Check Box 218" hidden="1">
              <a:extLst>
                <a:ext uri="{63B3BB69-23CF-44E3-9099-C40C66FF867C}">
                  <a14:compatExt spid="_x0000_s170202"/>
                </a:ext>
                <a:ext uri="{FF2B5EF4-FFF2-40B4-BE49-F238E27FC236}">
                  <a16:creationId xmlns:a16="http://schemas.microsoft.com/office/drawing/2014/main" id="{00000000-0008-0000-1900-0000DA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70</xdr:row>
          <xdr:rowOff>0</xdr:rowOff>
        </xdr:from>
        <xdr:to>
          <xdr:col>114</xdr:col>
          <xdr:colOff>9525</xdr:colOff>
          <xdr:row>71</xdr:row>
          <xdr:rowOff>0</xdr:rowOff>
        </xdr:to>
        <xdr:sp macro="" textlink="">
          <xdr:nvSpPr>
            <xdr:cNvPr id="170203" name="Check Box 219" hidden="1">
              <a:extLst>
                <a:ext uri="{63B3BB69-23CF-44E3-9099-C40C66FF867C}">
                  <a14:compatExt spid="_x0000_s170203"/>
                </a:ext>
                <a:ext uri="{FF2B5EF4-FFF2-40B4-BE49-F238E27FC236}">
                  <a16:creationId xmlns:a16="http://schemas.microsoft.com/office/drawing/2014/main" id="{00000000-0008-0000-1900-0000DB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70</xdr:row>
          <xdr:rowOff>0</xdr:rowOff>
        </xdr:from>
        <xdr:to>
          <xdr:col>121</xdr:col>
          <xdr:colOff>9525</xdr:colOff>
          <xdr:row>71</xdr:row>
          <xdr:rowOff>0</xdr:rowOff>
        </xdr:to>
        <xdr:sp macro="" textlink="">
          <xdr:nvSpPr>
            <xdr:cNvPr id="170204" name="Check Box 220" hidden="1">
              <a:extLst>
                <a:ext uri="{63B3BB69-23CF-44E3-9099-C40C66FF867C}">
                  <a14:compatExt spid="_x0000_s170204"/>
                </a:ext>
                <a:ext uri="{FF2B5EF4-FFF2-40B4-BE49-F238E27FC236}">
                  <a16:creationId xmlns:a16="http://schemas.microsoft.com/office/drawing/2014/main" id="{00000000-0008-0000-1900-0000DC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127</xdr:col>
          <xdr:colOff>0</xdr:colOff>
          <xdr:row>70</xdr:row>
          <xdr:rowOff>0</xdr:rowOff>
        </xdr:from>
        <xdr:to>
          <xdr:col>128</xdr:col>
          <xdr:colOff>9525</xdr:colOff>
          <xdr:row>71</xdr:row>
          <xdr:rowOff>0</xdr:rowOff>
        </xdr:to>
        <xdr:sp macro="" textlink="">
          <xdr:nvSpPr>
            <xdr:cNvPr id="170205" name="Check Box 221" hidden="1">
              <a:extLst>
                <a:ext uri="{63B3BB69-23CF-44E3-9099-C40C66FF867C}">
                  <a14:compatExt spid="_x0000_s170205"/>
                </a:ext>
                <a:ext uri="{FF2B5EF4-FFF2-40B4-BE49-F238E27FC236}">
                  <a16:creationId xmlns:a16="http://schemas.microsoft.com/office/drawing/2014/main" id="{00000000-0008-0000-1900-0000DD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71</xdr:row>
          <xdr:rowOff>0</xdr:rowOff>
        </xdr:from>
        <xdr:to>
          <xdr:col>114</xdr:col>
          <xdr:colOff>9525</xdr:colOff>
          <xdr:row>72</xdr:row>
          <xdr:rowOff>0</xdr:rowOff>
        </xdr:to>
        <xdr:sp macro="" textlink="">
          <xdr:nvSpPr>
            <xdr:cNvPr id="170206" name="Check Box 222" hidden="1">
              <a:extLst>
                <a:ext uri="{63B3BB69-23CF-44E3-9099-C40C66FF867C}">
                  <a14:compatExt spid="_x0000_s170206"/>
                </a:ext>
                <a:ext uri="{FF2B5EF4-FFF2-40B4-BE49-F238E27FC236}">
                  <a16:creationId xmlns:a16="http://schemas.microsoft.com/office/drawing/2014/main" id="{00000000-0008-0000-1900-0000DE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119</xdr:col>
          <xdr:colOff>180975</xdr:colOff>
          <xdr:row>71</xdr:row>
          <xdr:rowOff>0</xdr:rowOff>
        </xdr:from>
        <xdr:to>
          <xdr:col>121</xdr:col>
          <xdr:colOff>9525</xdr:colOff>
          <xdr:row>72</xdr:row>
          <xdr:rowOff>0</xdr:rowOff>
        </xdr:to>
        <xdr:sp macro="" textlink="">
          <xdr:nvSpPr>
            <xdr:cNvPr id="170207" name="Check Box 223" hidden="1">
              <a:extLst>
                <a:ext uri="{63B3BB69-23CF-44E3-9099-C40C66FF867C}">
                  <a14:compatExt spid="_x0000_s170207"/>
                </a:ext>
                <a:ext uri="{FF2B5EF4-FFF2-40B4-BE49-F238E27FC236}">
                  <a16:creationId xmlns:a16="http://schemas.microsoft.com/office/drawing/2014/main" id="{00000000-0008-0000-1900-0000DF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126</xdr:col>
          <xdr:colOff>180975</xdr:colOff>
          <xdr:row>71</xdr:row>
          <xdr:rowOff>0</xdr:rowOff>
        </xdr:from>
        <xdr:to>
          <xdr:col>128</xdr:col>
          <xdr:colOff>9525</xdr:colOff>
          <xdr:row>72</xdr:row>
          <xdr:rowOff>0</xdr:rowOff>
        </xdr:to>
        <xdr:sp macro="" textlink="">
          <xdr:nvSpPr>
            <xdr:cNvPr id="170208" name="Check Box 224" hidden="1">
              <a:extLst>
                <a:ext uri="{63B3BB69-23CF-44E3-9099-C40C66FF867C}">
                  <a14:compatExt spid="_x0000_s170208"/>
                </a:ext>
                <a:ext uri="{FF2B5EF4-FFF2-40B4-BE49-F238E27FC236}">
                  <a16:creationId xmlns:a16="http://schemas.microsoft.com/office/drawing/2014/main" id="{00000000-0008-0000-1900-0000E0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133</xdr:col>
          <xdr:colOff>180975</xdr:colOff>
          <xdr:row>71</xdr:row>
          <xdr:rowOff>0</xdr:rowOff>
        </xdr:from>
        <xdr:to>
          <xdr:col>135</xdr:col>
          <xdr:colOff>9525</xdr:colOff>
          <xdr:row>72</xdr:row>
          <xdr:rowOff>0</xdr:rowOff>
        </xdr:to>
        <xdr:sp macro="" textlink="">
          <xdr:nvSpPr>
            <xdr:cNvPr id="170209" name="Check Box 225" hidden="1">
              <a:extLst>
                <a:ext uri="{63B3BB69-23CF-44E3-9099-C40C66FF867C}">
                  <a14:compatExt spid="_x0000_s170209"/>
                </a:ext>
                <a:ext uri="{FF2B5EF4-FFF2-40B4-BE49-F238E27FC236}">
                  <a16:creationId xmlns:a16="http://schemas.microsoft.com/office/drawing/2014/main" id="{00000000-0008-0000-1900-0000E1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40</xdr:row>
          <xdr:rowOff>228600</xdr:rowOff>
        </xdr:from>
        <xdr:to>
          <xdr:col>114</xdr:col>
          <xdr:colOff>9525</xdr:colOff>
          <xdr:row>42</xdr:row>
          <xdr:rowOff>0</xdr:rowOff>
        </xdr:to>
        <xdr:sp macro="" textlink="">
          <xdr:nvSpPr>
            <xdr:cNvPr id="170210" name="Check Box 226" hidden="1">
              <a:extLst>
                <a:ext uri="{63B3BB69-23CF-44E3-9099-C40C66FF867C}">
                  <a14:compatExt spid="_x0000_s170210"/>
                </a:ext>
                <a:ext uri="{FF2B5EF4-FFF2-40B4-BE49-F238E27FC236}">
                  <a16:creationId xmlns:a16="http://schemas.microsoft.com/office/drawing/2014/main" id="{00000000-0008-0000-1900-0000E2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118</xdr:col>
          <xdr:colOff>180975</xdr:colOff>
          <xdr:row>40</xdr:row>
          <xdr:rowOff>228600</xdr:rowOff>
        </xdr:from>
        <xdr:to>
          <xdr:col>120</xdr:col>
          <xdr:colOff>9525</xdr:colOff>
          <xdr:row>42</xdr:row>
          <xdr:rowOff>0</xdr:rowOff>
        </xdr:to>
        <xdr:sp macro="" textlink="">
          <xdr:nvSpPr>
            <xdr:cNvPr id="170211" name="Check Box 227" hidden="1">
              <a:extLst>
                <a:ext uri="{63B3BB69-23CF-44E3-9099-C40C66FF867C}">
                  <a14:compatExt spid="_x0000_s170211"/>
                </a:ext>
                <a:ext uri="{FF2B5EF4-FFF2-40B4-BE49-F238E27FC236}">
                  <a16:creationId xmlns:a16="http://schemas.microsoft.com/office/drawing/2014/main" id="{00000000-0008-0000-1900-0000E3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52</xdr:row>
          <xdr:rowOff>228600</xdr:rowOff>
        </xdr:from>
        <xdr:to>
          <xdr:col>114</xdr:col>
          <xdr:colOff>9525</xdr:colOff>
          <xdr:row>54</xdr:row>
          <xdr:rowOff>0</xdr:rowOff>
        </xdr:to>
        <xdr:sp macro="" textlink="">
          <xdr:nvSpPr>
            <xdr:cNvPr id="170212" name="Check Box 228" hidden="1">
              <a:extLst>
                <a:ext uri="{63B3BB69-23CF-44E3-9099-C40C66FF867C}">
                  <a14:compatExt spid="_x0000_s170212"/>
                </a:ext>
                <a:ext uri="{FF2B5EF4-FFF2-40B4-BE49-F238E27FC236}">
                  <a16:creationId xmlns:a16="http://schemas.microsoft.com/office/drawing/2014/main" id="{00000000-0008-0000-1900-0000E4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118</xdr:col>
          <xdr:colOff>180975</xdr:colOff>
          <xdr:row>52</xdr:row>
          <xdr:rowOff>228600</xdr:rowOff>
        </xdr:from>
        <xdr:to>
          <xdr:col>120</xdr:col>
          <xdr:colOff>9525</xdr:colOff>
          <xdr:row>54</xdr:row>
          <xdr:rowOff>0</xdr:rowOff>
        </xdr:to>
        <xdr:sp macro="" textlink="">
          <xdr:nvSpPr>
            <xdr:cNvPr id="170213" name="Check Box 229" hidden="1">
              <a:extLst>
                <a:ext uri="{63B3BB69-23CF-44E3-9099-C40C66FF867C}">
                  <a14:compatExt spid="_x0000_s170213"/>
                </a:ext>
                <a:ext uri="{FF2B5EF4-FFF2-40B4-BE49-F238E27FC236}">
                  <a16:creationId xmlns:a16="http://schemas.microsoft.com/office/drawing/2014/main" id="{00000000-0008-0000-1900-0000E5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0</xdr:colOff>
          <xdr:row>64</xdr:row>
          <xdr:rowOff>228600</xdr:rowOff>
        </xdr:from>
        <xdr:to>
          <xdr:col>114</xdr:col>
          <xdr:colOff>9525</xdr:colOff>
          <xdr:row>66</xdr:row>
          <xdr:rowOff>0</xdr:rowOff>
        </xdr:to>
        <xdr:sp macro="" textlink="">
          <xdr:nvSpPr>
            <xdr:cNvPr id="170214" name="Check Box 230" hidden="1">
              <a:extLst>
                <a:ext uri="{63B3BB69-23CF-44E3-9099-C40C66FF867C}">
                  <a14:compatExt spid="_x0000_s170214"/>
                </a:ext>
                <a:ext uri="{FF2B5EF4-FFF2-40B4-BE49-F238E27FC236}">
                  <a16:creationId xmlns:a16="http://schemas.microsoft.com/office/drawing/2014/main" id="{00000000-0008-0000-1900-0000E6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118</xdr:col>
          <xdr:colOff>180975</xdr:colOff>
          <xdr:row>64</xdr:row>
          <xdr:rowOff>228600</xdr:rowOff>
        </xdr:from>
        <xdr:to>
          <xdr:col>120</xdr:col>
          <xdr:colOff>9525</xdr:colOff>
          <xdr:row>66</xdr:row>
          <xdr:rowOff>0</xdr:rowOff>
        </xdr:to>
        <xdr:sp macro="" textlink="">
          <xdr:nvSpPr>
            <xdr:cNvPr id="170215" name="Check Box 231" hidden="1">
              <a:extLst>
                <a:ext uri="{63B3BB69-23CF-44E3-9099-C40C66FF867C}">
                  <a14:compatExt spid="_x0000_s170215"/>
                </a:ext>
                <a:ext uri="{FF2B5EF4-FFF2-40B4-BE49-F238E27FC236}">
                  <a16:creationId xmlns:a16="http://schemas.microsoft.com/office/drawing/2014/main" id="{00000000-0008-0000-1900-0000E7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3</xdr:row>
          <xdr:rowOff>0</xdr:rowOff>
        </xdr:from>
        <xdr:to>
          <xdr:col>166</xdr:col>
          <xdr:colOff>9525</xdr:colOff>
          <xdr:row>4</xdr:row>
          <xdr:rowOff>0</xdr:rowOff>
        </xdr:to>
        <xdr:sp macro="" textlink="">
          <xdr:nvSpPr>
            <xdr:cNvPr id="170216" name="Check Box 232" hidden="1">
              <a:extLst>
                <a:ext uri="{63B3BB69-23CF-44E3-9099-C40C66FF867C}">
                  <a14:compatExt spid="_x0000_s170216"/>
                </a:ext>
                <a:ext uri="{FF2B5EF4-FFF2-40B4-BE49-F238E27FC236}">
                  <a16:creationId xmlns:a16="http://schemas.microsoft.com/office/drawing/2014/main" id="{00000000-0008-0000-1900-0000E8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3</xdr:row>
          <xdr:rowOff>0</xdr:rowOff>
        </xdr:from>
        <xdr:to>
          <xdr:col>166</xdr:col>
          <xdr:colOff>9525</xdr:colOff>
          <xdr:row>4</xdr:row>
          <xdr:rowOff>0</xdr:rowOff>
        </xdr:to>
        <xdr:sp macro="" textlink="">
          <xdr:nvSpPr>
            <xdr:cNvPr id="170217" name="Check Box 233" hidden="1">
              <a:extLst>
                <a:ext uri="{63B3BB69-23CF-44E3-9099-C40C66FF867C}">
                  <a14:compatExt spid="_x0000_s170217"/>
                </a:ext>
                <a:ext uri="{FF2B5EF4-FFF2-40B4-BE49-F238E27FC236}">
                  <a16:creationId xmlns:a16="http://schemas.microsoft.com/office/drawing/2014/main" id="{00000000-0008-0000-1900-0000E9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-28575</xdr:colOff>
          <xdr:row>3</xdr:row>
          <xdr:rowOff>0</xdr:rowOff>
        </xdr:from>
        <xdr:to>
          <xdr:col>166</xdr:col>
          <xdr:colOff>9525</xdr:colOff>
          <xdr:row>4</xdr:row>
          <xdr:rowOff>0</xdr:rowOff>
        </xdr:to>
        <xdr:sp macro="" textlink="">
          <xdr:nvSpPr>
            <xdr:cNvPr id="170218" name="Check Box 234" hidden="1">
              <a:extLst>
                <a:ext uri="{63B3BB69-23CF-44E3-9099-C40C66FF867C}">
                  <a14:compatExt spid="_x0000_s170218"/>
                </a:ext>
                <a:ext uri="{FF2B5EF4-FFF2-40B4-BE49-F238E27FC236}">
                  <a16:creationId xmlns:a16="http://schemas.microsoft.com/office/drawing/2014/main" id="{00000000-0008-0000-1900-0000EA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170</xdr:col>
          <xdr:colOff>0</xdr:colOff>
          <xdr:row>3</xdr:row>
          <xdr:rowOff>0</xdr:rowOff>
        </xdr:from>
        <xdr:to>
          <xdr:col>171</xdr:col>
          <xdr:colOff>9525</xdr:colOff>
          <xdr:row>4</xdr:row>
          <xdr:rowOff>0</xdr:rowOff>
        </xdr:to>
        <xdr:sp macro="" textlink="">
          <xdr:nvSpPr>
            <xdr:cNvPr id="170219" name="Check Box 235" hidden="1">
              <a:extLst>
                <a:ext uri="{63B3BB69-23CF-44E3-9099-C40C66FF867C}">
                  <a14:compatExt spid="_x0000_s170219"/>
                </a:ext>
                <a:ext uri="{FF2B5EF4-FFF2-40B4-BE49-F238E27FC236}">
                  <a16:creationId xmlns:a16="http://schemas.microsoft.com/office/drawing/2014/main" id="{00000000-0008-0000-1900-0000EB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175</xdr:col>
          <xdr:colOff>0</xdr:colOff>
          <xdr:row>3</xdr:row>
          <xdr:rowOff>0</xdr:rowOff>
        </xdr:from>
        <xdr:to>
          <xdr:col>176</xdr:col>
          <xdr:colOff>9525</xdr:colOff>
          <xdr:row>4</xdr:row>
          <xdr:rowOff>0</xdr:rowOff>
        </xdr:to>
        <xdr:sp macro="" textlink="">
          <xdr:nvSpPr>
            <xdr:cNvPr id="170220" name="Check Box 236" hidden="1">
              <a:extLst>
                <a:ext uri="{63B3BB69-23CF-44E3-9099-C40C66FF867C}">
                  <a14:compatExt spid="_x0000_s170220"/>
                </a:ext>
                <a:ext uri="{FF2B5EF4-FFF2-40B4-BE49-F238E27FC236}">
                  <a16:creationId xmlns:a16="http://schemas.microsoft.com/office/drawing/2014/main" id="{00000000-0008-0000-1900-0000EC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0</xdr:colOff>
          <xdr:row>3</xdr:row>
          <xdr:rowOff>0</xdr:rowOff>
        </xdr:from>
        <xdr:to>
          <xdr:col>181</xdr:col>
          <xdr:colOff>9525</xdr:colOff>
          <xdr:row>4</xdr:row>
          <xdr:rowOff>0</xdr:rowOff>
        </xdr:to>
        <xdr:sp macro="" textlink="">
          <xdr:nvSpPr>
            <xdr:cNvPr id="170221" name="Check Box 237" hidden="1">
              <a:extLst>
                <a:ext uri="{63B3BB69-23CF-44E3-9099-C40C66FF867C}">
                  <a14:compatExt spid="_x0000_s170221"/>
                </a:ext>
                <a:ext uri="{FF2B5EF4-FFF2-40B4-BE49-F238E27FC236}">
                  <a16:creationId xmlns:a16="http://schemas.microsoft.com/office/drawing/2014/main" id="{00000000-0008-0000-1900-0000ED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42</xdr:row>
          <xdr:rowOff>0</xdr:rowOff>
        </xdr:from>
        <xdr:to>
          <xdr:col>166</xdr:col>
          <xdr:colOff>9525</xdr:colOff>
          <xdr:row>43</xdr:row>
          <xdr:rowOff>0</xdr:rowOff>
        </xdr:to>
        <xdr:sp macro="" textlink="">
          <xdr:nvSpPr>
            <xdr:cNvPr id="170222" name="Check Box 238" hidden="1">
              <a:extLst>
                <a:ext uri="{63B3BB69-23CF-44E3-9099-C40C66FF867C}">
                  <a14:compatExt spid="_x0000_s170222"/>
                </a:ext>
                <a:ext uri="{FF2B5EF4-FFF2-40B4-BE49-F238E27FC236}">
                  <a16:creationId xmlns:a16="http://schemas.microsoft.com/office/drawing/2014/main" id="{00000000-0008-0000-1900-0000EE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172</xdr:col>
          <xdr:colOff>180975</xdr:colOff>
          <xdr:row>42</xdr:row>
          <xdr:rowOff>0</xdr:rowOff>
        </xdr:from>
        <xdr:to>
          <xdr:col>174</xdr:col>
          <xdr:colOff>9525</xdr:colOff>
          <xdr:row>43</xdr:row>
          <xdr:rowOff>0</xdr:rowOff>
        </xdr:to>
        <xdr:sp macro="" textlink="">
          <xdr:nvSpPr>
            <xdr:cNvPr id="170223" name="Check Box 239" hidden="1">
              <a:extLst>
                <a:ext uri="{63B3BB69-23CF-44E3-9099-C40C66FF867C}">
                  <a14:compatExt spid="_x0000_s170223"/>
                </a:ext>
                <a:ext uri="{FF2B5EF4-FFF2-40B4-BE49-F238E27FC236}">
                  <a16:creationId xmlns:a16="http://schemas.microsoft.com/office/drawing/2014/main" id="{00000000-0008-0000-1900-0000EF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0</xdr:colOff>
          <xdr:row>42</xdr:row>
          <xdr:rowOff>0</xdr:rowOff>
        </xdr:from>
        <xdr:to>
          <xdr:col>181</xdr:col>
          <xdr:colOff>9525</xdr:colOff>
          <xdr:row>43</xdr:row>
          <xdr:rowOff>0</xdr:rowOff>
        </xdr:to>
        <xdr:sp macro="" textlink="">
          <xdr:nvSpPr>
            <xdr:cNvPr id="170224" name="Check Box 240" hidden="1">
              <a:extLst>
                <a:ext uri="{63B3BB69-23CF-44E3-9099-C40C66FF867C}">
                  <a14:compatExt spid="_x0000_s170224"/>
                </a:ext>
                <a:ext uri="{FF2B5EF4-FFF2-40B4-BE49-F238E27FC236}">
                  <a16:creationId xmlns:a16="http://schemas.microsoft.com/office/drawing/2014/main" id="{00000000-0008-0000-1900-0000F0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43</xdr:row>
          <xdr:rowOff>0</xdr:rowOff>
        </xdr:from>
        <xdr:to>
          <xdr:col>166</xdr:col>
          <xdr:colOff>9525</xdr:colOff>
          <xdr:row>44</xdr:row>
          <xdr:rowOff>0</xdr:rowOff>
        </xdr:to>
        <xdr:sp macro="" textlink="">
          <xdr:nvSpPr>
            <xdr:cNvPr id="170225" name="Check Box 241" hidden="1">
              <a:extLst>
                <a:ext uri="{63B3BB69-23CF-44E3-9099-C40C66FF867C}">
                  <a14:compatExt spid="_x0000_s170225"/>
                </a:ext>
                <a:ext uri="{FF2B5EF4-FFF2-40B4-BE49-F238E27FC236}">
                  <a16:creationId xmlns:a16="http://schemas.microsoft.com/office/drawing/2014/main" id="{00000000-0008-0000-1900-0000F1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175</xdr:col>
          <xdr:colOff>0</xdr:colOff>
          <xdr:row>43</xdr:row>
          <xdr:rowOff>0</xdr:rowOff>
        </xdr:from>
        <xdr:to>
          <xdr:col>176</xdr:col>
          <xdr:colOff>9525</xdr:colOff>
          <xdr:row>44</xdr:row>
          <xdr:rowOff>0</xdr:rowOff>
        </xdr:to>
        <xdr:sp macro="" textlink="">
          <xdr:nvSpPr>
            <xdr:cNvPr id="170226" name="Check Box 242" hidden="1">
              <a:extLst>
                <a:ext uri="{63B3BB69-23CF-44E3-9099-C40C66FF867C}">
                  <a14:compatExt spid="_x0000_s170226"/>
                </a:ext>
                <a:ext uri="{FF2B5EF4-FFF2-40B4-BE49-F238E27FC236}">
                  <a16:creationId xmlns:a16="http://schemas.microsoft.com/office/drawing/2014/main" id="{00000000-0008-0000-1900-0000F2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3</xdr:row>
          <xdr:rowOff>0</xdr:rowOff>
        </xdr:from>
        <xdr:to>
          <xdr:col>166</xdr:col>
          <xdr:colOff>9525</xdr:colOff>
          <xdr:row>4</xdr:row>
          <xdr:rowOff>0</xdr:rowOff>
        </xdr:to>
        <xdr:sp macro="" textlink="">
          <xdr:nvSpPr>
            <xdr:cNvPr id="170227" name="Check Box 243" hidden="1">
              <a:extLst>
                <a:ext uri="{63B3BB69-23CF-44E3-9099-C40C66FF867C}">
                  <a14:compatExt spid="_x0000_s170227"/>
                </a:ext>
                <a:ext uri="{FF2B5EF4-FFF2-40B4-BE49-F238E27FC236}">
                  <a16:creationId xmlns:a16="http://schemas.microsoft.com/office/drawing/2014/main" id="{00000000-0008-0000-1900-0000F3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3</xdr:row>
          <xdr:rowOff>0</xdr:rowOff>
        </xdr:from>
        <xdr:to>
          <xdr:col>166</xdr:col>
          <xdr:colOff>9525</xdr:colOff>
          <xdr:row>4</xdr:row>
          <xdr:rowOff>0</xdr:rowOff>
        </xdr:to>
        <xdr:sp macro="" textlink="">
          <xdr:nvSpPr>
            <xdr:cNvPr id="170228" name="Check Box 244" hidden="1">
              <a:extLst>
                <a:ext uri="{63B3BB69-23CF-44E3-9099-C40C66FF867C}">
                  <a14:compatExt spid="_x0000_s170228"/>
                </a:ext>
                <a:ext uri="{FF2B5EF4-FFF2-40B4-BE49-F238E27FC236}">
                  <a16:creationId xmlns:a16="http://schemas.microsoft.com/office/drawing/2014/main" id="{00000000-0008-0000-1900-0000F4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174</xdr:col>
          <xdr:colOff>0</xdr:colOff>
          <xdr:row>26</xdr:row>
          <xdr:rowOff>0</xdr:rowOff>
        </xdr:from>
        <xdr:to>
          <xdr:col>175</xdr:col>
          <xdr:colOff>9525</xdr:colOff>
          <xdr:row>28</xdr:row>
          <xdr:rowOff>0</xdr:rowOff>
        </xdr:to>
        <xdr:sp macro="" textlink="">
          <xdr:nvSpPr>
            <xdr:cNvPr id="170229" name="Check Box 245" hidden="1">
              <a:extLst>
                <a:ext uri="{63B3BB69-23CF-44E3-9099-C40C66FF867C}">
                  <a14:compatExt spid="_x0000_s170229"/>
                </a:ext>
                <a:ext uri="{FF2B5EF4-FFF2-40B4-BE49-F238E27FC236}">
                  <a16:creationId xmlns:a16="http://schemas.microsoft.com/office/drawing/2014/main" id="{00000000-0008-0000-1900-0000F5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-28575</xdr:colOff>
          <xdr:row>26</xdr:row>
          <xdr:rowOff>0</xdr:rowOff>
        </xdr:from>
        <xdr:to>
          <xdr:col>166</xdr:col>
          <xdr:colOff>9525</xdr:colOff>
          <xdr:row>28</xdr:row>
          <xdr:rowOff>0</xdr:rowOff>
        </xdr:to>
        <xdr:sp macro="" textlink="">
          <xdr:nvSpPr>
            <xdr:cNvPr id="170230" name="Check Box 246" hidden="1">
              <a:extLst>
                <a:ext uri="{63B3BB69-23CF-44E3-9099-C40C66FF867C}">
                  <a14:compatExt spid="_x0000_s170230"/>
                </a:ext>
                <a:ext uri="{FF2B5EF4-FFF2-40B4-BE49-F238E27FC236}">
                  <a16:creationId xmlns:a16="http://schemas.microsoft.com/office/drawing/2014/main" id="{00000000-0008-0000-1900-0000F6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183</xdr:col>
          <xdr:colOff>0</xdr:colOff>
          <xdr:row>26</xdr:row>
          <xdr:rowOff>0</xdr:rowOff>
        </xdr:from>
        <xdr:to>
          <xdr:col>184</xdr:col>
          <xdr:colOff>9525</xdr:colOff>
          <xdr:row>28</xdr:row>
          <xdr:rowOff>0</xdr:rowOff>
        </xdr:to>
        <xdr:sp macro="" textlink="">
          <xdr:nvSpPr>
            <xdr:cNvPr id="170231" name="Check Box 247" hidden="1">
              <a:extLst>
                <a:ext uri="{63B3BB69-23CF-44E3-9099-C40C66FF867C}">
                  <a14:compatExt spid="_x0000_s170231"/>
                </a:ext>
                <a:ext uri="{FF2B5EF4-FFF2-40B4-BE49-F238E27FC236}">
                  <a16:creationId xmlns:a16="http://schemas.microsoft.com/office/drawing/2014/main" id="{00000000-0008-0000-1900-0000F7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-28575</xdr:colOff>
          <xdr:row>3</xdr:row>
          <xdr:rowOff>0</xdr:rowOff>
        </xdr:from>
        <xdr:to>
          <xdr:col>166</xdr:col>
          <xdr:colOff>9525</xdr:colOff>
          <xdr:row>4</xdr:row>
          <xdr:rowOff>0</xdr:rowOff>
        </xdr:to>
        <xdr:sp macro="" textlink="">
          <xdr:nvSpPr>
            <xdr:cNvPr id="170232" name="Check Box 248" hidden="1">
              <a:extLst>
                <a:ext uri="{63B3BB69-23CF-44E3-9099-C40C66FF867C}">
                  <a14:compatExt spid="_x0000_s170232"/>
                </a:ext>
                <a:ext uri="{FF2B5EF4-FFF2-40B4-BE49-F238E27FC236}">
                  <a16:creationId xmlns:a16="http://schemas.microsoft.com/office/drawing/2014/main" id="{00000000-0008-0000-1900-0000F8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-28575</xdr:colOff>
          <xdr:row>3</xdr:row>
          <xdr:rowOff>0</xdr:rowOff>
        </xdr:from>
        <xdr:to>
          <xdr:col>166</xdr:col>
          <xdr:colOff>9525</xdr:colOff>
          <xdr:row>4</xdr:row>
          <xdr:rowOff>0</xdr:rowOff>
        </xdr:to>
        <xdr:sp macro="" textlink="">
          <xdr:nvSpPr>
            <xdr:cNvPr id="170233" name="Check Box 249" hidden="1">
              <a:extLst>
                <a:ext uri="{63B3BB69-23CF-44E3-9099-C40C66FF867C}">
                  <a14:compatExt spid="_x0000_s170233"/>
                </a:ext>
                <a:ext uri="{FF2B5EF4-FFF2-40B4-BE49-F238E27FC236}">
                  <a16:creationId xmlns:a16="http://schemas.microsoft.com/office/drawing/2014/main" id="{00000000-0008-0000-1900-0000F9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-28575</xdr:colOff>
          <xdr:row>3</xdr:row>
          <xdr:rowOff>0</xdr:rowOff>
        </xdr:from>
        <xdr:to>
          <xdr:col>166</xdr:col>
          <xdr:colOff>9525</xdr:colOff>
          <xdr:row>4</xdr:row>
          <xdr:rowOff>0</xdr:rowOff>
        </xdr:to>
        <xdr:sp macro="" textlink="">
          <xdr:nvSpPr>
            <xdr:cNvPr id="170234" name="Check Box 250" hidden="1">
              <a:extLst>
                <a:ext uri="{63B3BB69-23CF-44E3-9099-C40C66FF867C}">
                  <a14:compatExt spid="_x0000_s170234"/>
                </a:ext>
                <a:ext uri="{FF2B5EF4-FFF2-40B4-BE49-F238E27FC236}">
                  <a16:creationId xmlns:a16="http://schemas.microsoft.com/office/drawing/2014/main" id="{00000000-0008-0000-1900-0000FA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174</xdr:col>
          <xdr:colOff>0</xdr:colOff>
          <xdr:row>12</xdr:row>
          <xdr:rowOff>0</xdr:rowOff>
        </xdr:from>
        <xdr:to>
          <xdr:col>175</xdr:col>
          <xdr:colOff>28575</xdr:colOff>
          <xdr:row>13</xdr:row>
          <xdr:rowOff>9525</xdr:rowOff>
        </xdr:to>
        <xdr:sp macro="" textlink="">
          <xdr:nvSpPr>
            <xdr:cNvPr id="170235" name="Check Box 251" hidden="1">
              <a:extLst>
                <a:ext uri="{63B3BB69-23CF-44E3-9099-C40C66FF867C}">
                  <a14:compatExt spid="_x0000_s170235"/>
                </a:ext>
                <a:ext uri="{FF2B5EF4-FFF2-40B4-BE49-F238E27FC236}">
                  <a16:creationId xmlns:a16="http://schemas.microsoft.com/office/drawing/2014/main" id="{00000000-0008-0000-1900-0000FB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183</xdr:col>
          <xdr:colOff>0</xdr:colOff>
          <xdr:row>12</xdr:row>
          <xdr:rowOff>0</xdr:rowOff>
        </xdr:from>
        <xdr:to>
          <xdr:col>184</xdr:col>
          <xdr:colOff>9525</xdr:colOff>
          <xdr:row>13</xdr:row>
          <xdr:rowOff>0</xdr:rowOff>
        </xdr:to>
        <xdr:sp macro="" textlink="">
          <xdr:nvSpPr>
            <xdr:cNvPr id="170236" name="Check Box 252" hidden="1">
              <a:extLst>
                <a:ext uri="{63B3BB69-23CF-44E3-9099-C40C66FF867C}">
                  <a14:compatExt spid="_x0000_s170236"/>
                </a:ext>
                <a:ext uri="{FF2B5EF4-FFF2-40B4-BE49-F238E27FC236}">
                  <a16:creationId xmlns:a16="http://schemas.microsoft.com/office/drawing/2014/main" id="{00000000-0008-0000-1900-0000FC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47</xdr:row>
          <xdr:rowOff>0</xdr:rowOff>
        </xdr:from>
        <xdr:to>
          <xdr:col>166</xdr:col>
          <xdr:colOff>9525</xdr:colOff>
          <xdr:row>48</xdr:row>
          <xdr:rowOff>0</xdr:rowOff>
        </xdr:to>
        <xdr:sp macro="" textlink="">
          <xdr:nvSpPr>
            <xdr:cNvPr id="170237" name="Check Box 253" hidden="1">
              <a:extLst>
                <a:ext uri="{63B3BB69-23CF-44E3-9099-C40C66FF867C}">
                  <a14:compatExt spid="_x0000_s170237"/>
                </a:ext>
                <a:ext uri="{FF2B5EF4-FFF2-40B4-BE49-F238E27FC236}">
                  <a16:creationId xmlns:a16="http://schemas.microsoft.com/office/drawing/2014/main" id="{00000000-0008-0000-1900-0000FD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47</xdr:row>
          <xdr:rowOff>0</xdr:rowOff>
        </xdr:from>
        <xdr:to>
          <xdr:col>173</xdr:col>
          <xdr:colOff>9525</xdr:colOff>
          <xdr:row>48</xdr:row>
          <xdr:rowOff>0</xdr:rowOff>
        </xdr:to>
        <xdr:sp macro="" textlink="">
          <xdr:nvSpPr>
            <xdr:cNvPr id="170238" name="Check Box 254" hidden="1">
              <a:extLst>
                <a:ext uri="{63B3BB69-23CF-44E3-9099-C40C66FF867C}">
                  <a14:compatExt spid="_x0000_s170238"/>
                </a:ext>
                <a:ext uri="{FF2B5EF4-FFF2-40B4-BE49-F238E27FC236}">
                  <a16:creationId xmlns:a16="http://schemas.microsoft.com/office/drawing/2014/main" id="{00000000-0008-0000-1900-0000FE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178</xdr:col>
          <xdr:colOff>180975</xdr:colOff>
          <xdr:row>47</xdr:row>
          <xdr:rowOff>0</xdr:rowOff>
        </xdr:from>
        <xdr:to>
          <xdr:col>180</xdr:col>
          <xdr:colOff>9525</xdr:colOff>
          <xdr:row>48</xdr:row>
          <xdr:rowOff>0</xdr:rowOff>
        </xdr:to>
        <xdr:sp macro="" textlink="">
          <xdr:nvSpPr>
            <xdr:cNvPr id="170239" name="Check Box 255" hidden="1">
              <a:extLst>
                <a:ext uri="{63B3BB69-23CF-44E3-9099-C40C66FF867C}">
                  <a14:compatExt spid="_x0000_s170239"/>
                </a:ext>
                <a:ext uri="{FF2B5EF4-FFF2-40B4-BE49-F238E27FC236}">
                  <a16:creationId xmlns:a16="http://schemas.microsoft.com/office/drawing/2014/main" id="{00000000-0008-0000-1900-0000FF9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185</xdr:col>
          <xdr:colOff>180975</xdr:colOff>
          <xdr:row>47</xdr:row>
          <xdr:rowOff>0</xdr:rowOff>
        </xdr:from>
        <xdr:to>
          <xdr:col>187</xdr:col>
          <xdr:colOff>9525</xdr:colOff>
          <xdr:row>48</xdr:row>
          <xdr:rowOff>0</xdr:rowOff>
        </xdr:to>
        <xdr:sp macro="" textlink="">
          <xdr:nvSpPr>
            <xdr:cNvPr id="170240" name="Check Box 256" hidden="1">
              <a:extLst>
                <a:ext uri="{63B3BB69-23CF-44E3-9099-C40C66FF867C}">
                  <a14:compatExt spid="_x0000_s170240"/>
                </a:ext>
                <a:ext uri="{FF2B5EF4-FFF2-40B4-BE49-F238E27FC236}">
                  <a16:creationId xmlns:a16="http://schemas.microsoft.com/office/drawing/2014/main" id="{00000000-0008-0000-1900-000000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44</xdr:row>
          <xdr:rowOff>0</xdr:rowOff>
        </xdr:from>
        <xdr:to>
          <xdr:col>166</xdr:col>
          <xdr:colOff>9525</xdr:colOff>
          <xdr:row>45</xdr:row>
          <xdr:rowOff>0</xdr:rowOff>
        </xdr:to>
        <xdr:sp macro="" textlink="">
          <xdr:nvSpPr>
            <xdr:cNvPr id="170241" name="Check Box 257" hidden="1">
              <a:extLst>
                <a:ext uri="{63B3BB69-23CF-44E3-9099-C40C66FF867C}">
                  <a14:compatExt spid="_x0000_s170241"/>
                </a:ext>
                <a:ext uri="{FF2B5EF4-FFF2-40B4-BE49-F238E27FC236}">
                  <a16:creationId xmlns:a16="http://schemas.microsoft.com/office/drawing/2014/main" id="{00000000-0008-0000-1900-000001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44</xdr:row>
          <xdr:rowOff>0</xdr:rowOff>
        </xdr:from>
        <xdr:to>
          <xdr:col>173</xdr:col>
          <xdr:colOff>9525</xdr:colOff>
          <xdr:row>45</xdr:row>
          <xdr:rowOff>0</xdr:rowOff>
        </xdr:to>
        <xdr:sp macro="" textlink="">
          <xdr:nvSpPr>
            <xdr:cNvPr id="170242" name="Check Box 258" hidden="1">
              <a:extLst>
                <a:ext uri="{63B3BB69-23CF-44E3-9099-C40C66FF867C}">
                  <a14:compatExt spid="_x0000_s170242"/>
                </a:ext>
                <a:ext uri="{FF2B5EF4-FFF2-40B4-BE49-F238E27FC236}">
                  <a16:creationId xmlns:a16="http://schemas.microsoft.com/office/drawing/2014/main" id="{00000000-0008-0000-1900-000002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44</xdr:row>
          <xdr:rowOff>0</xdr:rowOff>
        </xdr:from>
        <xdr:to>
          <xdr:col>180</xdr:col>
          <xdr:colOff>9525</xdr:colOff>
          <xdr:row>45</xdr:row>
          <xdr:rowOff>0</xdr:rowOff>
        </xdr:to>
        <xdr:sp macro="" textlink="">
          <xdr:nvSpPr>
            <xdr:cNvPr id="170243" name="Check Box 259" hidden="1">
              <a:extLst>
                <a:ext uri="{63B3BB69-23CF-44E3-9099-C40C66FF867C}">
                  <a14:compatExt spid="_x0000_s170243"/>
                </a:ext>
                <a:ext uri="{FF2B5EF4-FFF2-40B4-BE49-F238E27FC236}">
                  <a16:creationId xmlns:a16="http://schemas.microsoft.com/office/drawing/2014/main" id="{00000000-0008-0000-1900-000003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45</xdr:row>
          <xdr:rowOff>0</xdr:rowOff>
        </xdr:from>
        <xdr:to>
          <xdr:col>166</xdr:col>
          <xdr:colOff>9525</xdr:colOff>
          <xdr:row>46</xdr:row>
          <xdr:rowOff>0</xdr:rowOff>
        </xdr:to>
        <xdr:sp macro="" textlink="">
          <xdr:nvSpPr>
            <xdr:cNvPr id="170244" name="Check Box 260" hidden="1">
              <a:extLst>
                <a:ext uri="{63B3BB69-23CF-44E3-9099-C40C66FF867C}">
                  <a14:compatExt spid="_x0000_s170244"/>
                </a:ext>
                <a:ext uri="{FF2B5EF4-FFF2-40B4-BE49-F238E27FC236}">
                  <a16:creationId xmlns:a16="http://schemas.microsoft.com/office/drawing/2014/main" id="{00000000-0008-0000-1900-000004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45</xdr:row>
          <xdr:rowOff>0</xdr:rowOff>
        </xdr:from>
        <xdr:to>
          <xdr:col>173</xdr:col>
          <xdr:colOff>9525</xdr:colOff>
          <xdr:row>46</xdr:row>
          <xdr:rowOff>0</xdr:rowOff>
        </xdr:to>
        <xdr:sp macro="" textlink="">
          <xdr:nvSpPr>
            <xdr:cNvPr id="170245" name="Check Box 261" hidden="1">
              <a:extLst>
                <a:ext uri="{63B3BB69-23CF-44E3-9099-C40C66FF867C}">
                  <a14:compatExt spid="_x0000_s170245"/>
                </a:ext>
                <a:ext uri="{FF2B5EF4-FFF2-40B4-BE49-F238E27FC236}">
                  <a16:creationId xmlns:a16="http://schemas.microsoft.com/office/drawing/2014/main" id="{00000000-0008-0000-1900-000005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45</xdr:row>
          <xdr:rowOff>0</xdr:rowOff>
        </xdr:from>
        <xdr:to>
          <xdr:col>180</xdr:col>
          <xdr:colOff>9525</xdr:colOff>
          <xdr:row>46</xdr:row>
          <xdr:rowOff>0</xdr:rowOff>
        </xdr:to>
        <xdr:sp macro="" textlink="">
          <xdr:nvSpPr>
            <xdr:cNvPr id="170246" name="Check Box 262" hidden="1">
              <a:extLst>
                <a:ext uri="{63B3BB69-23CF-44E3-9099-C40C66FF867C}">
                  <a14:compatExt spid="_x0000_s170246"/>
                </a:ext>
                <a:ext uri="{FF2B5EF4-FFF2-40B4-BE49-F238E27FC236}">
                  <a16:creationId xmlns:a16="http://schemas.microsoft.com/office/drawing/2014/main" id="{00000000-0008-0000-1900-000006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46</xdr:row>
          <xdr:rowOff>0</xdr:rowOff>
        </xdr:from>
        <xdr:to>
          <xdr:col>166</xdr:col>
          <xdr:colOff>9525</xdr:colOff>
          <xdr:row>47</xdr:row>
          <xdr:rowOff>0</xdr:rowOff>
        </xdr:to>
        <xdr:sp macro="" textlink="">
          <xdr:nvSpPr>
            <xdr:cNvPr id="170247" name="Check Box 263" hidden="1">
              <a:extLst>
                <a:ext uri="{63B3BB69-23CF-44E3-9099-C40C66FF867C}">
                  <a14:compatExt spid="_x0000_s170247"/>
                </a:ext>
                <a:ext uri="{FF2B5EF4-FFF2-40B4-BE49-F238E27FC236}">
                  <a16:creationId xmlns:a16="http://schemas.microsoft.com/office/drawing/2014/main" id="{00000000-0008-0000-1900-000007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46</xdr:row>
          <xdr:rowOff>0</xdr:rowOff>
        </xdr:from>
        <xdr:to>
          <xdr:col>173</xdr:col>
          <xdr:colOff>9525</xdr:colOff>
          <xdr:row>47</xdr:row>
          <xdr:rowOff>0</xdr:rowOff>
        </xdr:to>
        <xdr:sp macro="" textlink="">
          <xdr:nvSpPr>
            <xdr:cNvPr id="170248" name="Check Box 264" hidden="1">
              <a:extLst>
                <a:ext uri="{63B3BB69-23CF-44E3-9099-C40C66FF867C}">
                  <a14:compatExt spid="_x0000_s170248"/>
                </a:ext>
                <a:ext uri="{FF2B5EF4-FFF2-40B4-BE49-F238E27FC236}">
                  <a16:creationId xmlns:a16="http://schemas.microsoft.com/office/drawing/2014/main" id="{00000000-0008-0000-1900-000008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46</xdr:row>
          <xdr:rowOff>0</xdr:rowOff>
        </xdr:from>
        <xdr:to>
          <xdr:col>180</xdr:col>
          <xdr:colOff>9525</xdr:colOff>
          <xdr:row>47</xdr:row>
          <xdr:rowOff>0</xdr:rowOff>
        </xdr:to>
        <xdr:sp macro="" textlink="">
          <xdr:nvSpPr>
            <xdr:cNvPr id="170249" name="Check Box 265" hidden="1">
              <a:extLst>
                <a:ext uri="{63B3BB69-23CF-44E3-9099-C40C66FF867C}">
                  <a14:compatExt spid="_x0000_s170249"/>
                </a:ext>
                <a:ext uri="{FF2B5EF4-FFF2-40B4-BE49-F238E27FC236}">
                  <a16:creationId xmlns:a16="http://schemas.microsoft.com/office/drawing/2014/main" id="{00000000-0008-0000-1900-000009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54</xdr:row>
          <xdr:rowOff>0</xdr:rowOff>
        </xdr:from>
        <xdr:to>
          <xdr:col>166</xdr:col>
          <xdr:colOff>9525</xdr:colOff>
          <xdr:row>55</xdr:row>
          <xdr:rowOff>0</xdr:rowOff>
        </xdr:to>
        <xdr:sp macro="" textlink="">
          <xdr:nvSpPr>
            <xdr:cNvPr id="170250" name="Check Box 266" hidden="1">
              <a:extLst>
                <a:ext uri="{63B3BB69-23CF-44E3-9099-C40C66FF867C}">
                  <a14:compatExt spid="_x0000_s170250"/>
                </a:ext>
                <a:ext uri="{FF2B5EF4-FFF2-40B4-BE49-F238E27FC236}">
                  <a16:creationId xmlns:a16="http://schemas.microsoft.com/office/drawing/2014/main" id="{00000000-0008-0000-1900-00000A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172</xdr:col>
          <xdr:colOff>180975</xdr:colOff>
          <xdr:row>54</xdr:row>
          <xdr:rowOff>0</xdr:rowOff>
        </xdr:from>
        <xdr:to>
          <xdr:col>174</xdr:col>
          <xdr:colOff>19050</xdr:colOff>
          <xdr:row>55</xdr:row>
          <xdr:rowOff>0</xdr:rowOff>
        </xdr:to>
        <xdr:sp macro="" textlink="">
          <xdr:nvSpPr>
            <xdr:cNvPr id="170251" name="Check Box 267" hidden="1">
              <a:extLst>
                <a:ext uri="{63B3BB69-23CF-44E3-9099-C40C66FF867C}">
                  <a14:compatExt spid="_x0000_s170251"/>
                </a:ext>
                <a:ext uri="{FF2B5EF4-FFF2-40B4-BE49-F238E27FC236}">
                  <a16:creationId xmlns:a16="http://schemas.microsoft.com/office/drawing/2014/main" id="{00000000-0008-0000-1900-00000B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0</xdr:colOff>
          <xdr:row>54</xdr:row>
          <xdr:rowOff>0</xdr:rowOff>
        </xdr:from>
        <xdr:to>
          <xdr:col>181</xdr:col>
          <xdr:colOff>9525</xdr:colOff>
          <xdr:row>55</xdr:row>
          <xdr:rowOff>0</xdr:rowOff>
        </xdr:to>
        <xdr:sp macro="" textlink="">
          <xdr:nvSpPr>
            <xdr:cNvPr id="170252" name="Check Box 268" hidden="1">
              <a:extLst>
                <a:ext uri="{63B3BB69-23CF-44E3-9099-C40C66FF867C}">
                  <a14:compatExt spid="_x0000_s170252"/>
                </a:ext>
                <a:ext uri="{FF2B5EF4-FFF2-40B4-BE49-F238E27FC236}">
                  <a16:creationId xmlns:a16="http://schemas.microsoft.com/office/drawing/2014/main" id="{00000000-0008-0000-1900-00000C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55</xdr:row>
          <xdr:rowOff>0</xdr:rowOff>
        </xdr:from>
        <xdr:to>
          <xdr:col>166</xdr:col>
          <xdr:colOff>9525</xdr:colOff>
          <xdr:row>56</xdr:row>
          <xdr:rowOff>0</xdr:rowOff>
        </xdr:to>
        <xdr:sp macro="" textlink="">
          <xdr:nvSpPr>
            <xdr:cNvPr id="170253" name="Check Box 269" hidden="1">
              <a:extLst>
                <a:ext uri="{63B3BB69-23CF-44E3-9099-C40C66FF867C}">
                  <a14:compatExt spid="_x0000_s170253"/>
                </a:ext>
                <a:ext uri="{FF2B5EF4-FFF2-40B4-BE49-F238E27FC236}">
                  <a16:creationId xmlns:a16="http://schemas.microsoft.com/office/drawing/2014/main" id="{00000000-0008-0000-1900-00000D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175</xdr:col>
          <xdr:colOff>0</xdr:colOff>
          <xdr:row>55</xdr:row>
          <xdr:rowOff>0</xdr:rowOff>
        </xdr:from>
        <xdr:to>
          <xdr:col>176</xdr:col>
          <xdr:colOff>9525</xdr:colOff>
          <xdr:row>56</xdr:row>
          <xdr:rowOff>0</xdr:rowOff>
        </xdr:to>
        <xdr:sp macro="" textlink="">
          <xdr:nvSpPr>
            <xdr:cNvPr id="170254" name="Check Box 270" hidden="1">
              <a:extLst>
                <a:ext uri="{63B3BB69-23CF-44E3-9099-C40C66FF867C}">
                  <a14:compatExt spid="_x0000_s170254"/>
                </a:ext>
                <a:ext uri="{FF2B5EF4-FFF2-40B4-BE49-F238E27FC236}">
                  <a16:creationId xmlns:a16="http://schemas.microsoft.com/office/drawing/2014/main" id="{00000000-0008-0000-1900-00000E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56</xdr:row>
          <xdr:rowOff>0</xdr:rowOff>
        </xdr:from>
        <xdr:to>
          <xdr:col>166</xdr:col>
          <xdr:colOff>9525</xdr:colOff>
          <xdr:row>57</xdr:row>
          <xdr:rowOff>0</xdr:rowOff>
        </xdr:to>
        <xdr:sp macro="" textlink="">
          <xdr:nvSpPr>
            <xdr:cNvPr id="170255" name="Check Box 271" hidden="1">
              <a:extLst>
                <a:ext uri="{63B3BB69-23CF-44E3-9099-C40C66FF867C}">
                  <a14:compatExt spid="_x0000_s170255"/>
                </a:ext>
                <a:ext uri="{FF2B5EF4-FFF2-40B4-BE49-F238E27FC236}">
                  <a16:creationId xmlns:a16="http://schemas.microsoft.com/office/drawing/2014/main" id="{00000000-0008-0000-1900-00000F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56</xdr:row>
          <xdr:rowOff>0</xdr:rowOff>
        </xdr:from>
        <xdr:to>
          <xdr:col>173</xdr:col>
          <xdr:colOff>9525</xdr:colOff>
          <xdr:row>57</xdr:row>
          <xdr:rowOff>0</xdr:rowOff>
        </xdr:to>
        <xdr:sp macro="" textlink="">
          <xdr:nvSpPr>
            <xdr:cNvPr id="170256" name="Check Box 272" hidden="1">
              <a:extLst>
                <a:ext uri="{63B3BB69-23CF-44E3-9099-C40C66FF867C}">
                  <a14:compatExt spid="_x0000_s170256"/>
                </a:ext>
                <a:ext uri="{FF2B5EF4-FFF2-40B4-BE49-F238E27FC236}">
                  <a16:creationId xmlns:a16="http://schemas.microsoft.com/office/drawing/2014/main" id="{00000000-0008-0000-1900-000010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56</xdr:row>
          <xdr:rowOff>0</xdr:rowOff>
        </xdr:from>
        <xdr:to>
          <xdr:col>180</xdr:col>
          <xdr:colOff>9525</xdr:colOff>
          <xdr:row>57</xdr:row>
          <xdr:rowOff>0</xdr:rowOff>
        </xdr:to>
        <xdr:sp macro="" textlink="">
          <xdr:nvSpPr>
            <xdr:cNvPr id="170257" name="Check Box 273" hidden="1">
              <a:extLst>
                <a:ext uri="{63B3BB69-23CF-44E3-9099-C40C66FF867C}">
                  <a14:compatExt spid="_x0000_s170257"/>
                </a:ext>
                <a:ext uri="{FF2B5EF4-FFF2-40B4-BE49-F238E27FC236}">
                  <a16:creationId xmlns:a16="http://schemas.microsoft.com/office/drawing/2014/main" id="{00000000-0008-0000-1900-000011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57</xdr:row>
          <xdr:rowOff>0</xdr:rowOff>
        </xdr:from>
        <xdr:to>
          <xdr:col>166</xdr:col>
          <xdr:colOff>9525</xdr:colOff>
          <xdr:row>58</xdr:row>
          <xdr:rowOff>0</xdr:rowOff>
        </xdr:to>
        <xdr:sp macro="" textlink="">
          <xdr:nvSpPr>
            <xdr:cNvPr id="170258" name="Check Box 274" hidden="1">
              <a:extLst>
                <a:ext uri="{63B3BB69-23CF-44E3-9099-C40C66FF867C}">
                  <a14:compatExt spid="_x0000_s170258"/>
                </a:ext>
                <a:ext uri="{FF2B5EF4-FFF2-40B4-BE49-F238E27FC236}">
                  <a16:creationId xmlns:a16="http://schemas.microsoft.com/office/drawing/2014/main" id="{00000000-0008-0000-1900-000012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172</xdr:col>
          <xdr:colOff>0</xdr:colOff>
          <xdr:row>57</xdr:row>
          <xdr:rowOff>0</xdr:rowOff>
        </xdr:from>
        <xdr:to>
          <xdr:col>173</xdr:col>
          <xdr:colOff>9525</xdr:colOff>
          <xdr:row>58</xdr:row>
          <xdr:rowOff>0</xdr:rowOff>
        </xdr:to>
        <xdr:sp macro="" textlink="">
          <xdr:nvSpPr>
            <xdr:cNvPr id="170259" name="Check Box 275" hidden="1">
              <a:extLst>
                <a:ext uri="{63B3BB69-23CF-44E3-9099-C40C66FF867C}">
                  <a14:compatExt spid="_x0000_s170259"/>
                </a:ext>
                <a:ext uri="{FF2B5EF4-FFF2-40B4-BE49-F238E27FC236}">
                  <a16:creationId xmlns:a16="http://schemas.microsoft.com/office/drawing/2014/main" id="{00000000-0008-0000-1900-000013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57</xdr:row>
          <xdr:rowOff>0</xdr:rowOff>
        </xdr:from>
        <xdr:to>
          <xdr:col>180</xdr:col>
          <xdr:colOff>9525</xdr:colOff>
          <xdr:row>58</xdr:row>
          <xdr:rowOff>0</xdr:rowOff>
        </xdr:to>
        <xdr:sp macro="" textlink="">
          <xdr:nvSpPr>
            <xdr:cNvPr id="170260" name="Check Box 276" hidden="1">
              <a:extLst>
                <a:ext uri="{63B3BB69-23CF-44E3-9099-C40C66FF867C}">
                  <a14:compatExt spid="_x0000_s170260"/>
                </a:ext>
                <a:ext uri="{FF2B5EF4-FFF2-40B4-BE49-F238E27FC236}">
                  <a16:creationId xmlns:a16="http://schemas.microsoft.com/office/drawing/2014/main" id="{00000000-0008-0000-1900-000014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58</xdr:row>
          <xdr:rowOff>0</xdr:rowOff>
        </xdr:from>
        <xdr:to>
          <xdr:col>166</xdr:col>
          <xdr:colOff>9525</xdr:colOff>
          <xdr:row>59</xdr:row>
          <xdr:rowOff>0</xdr:rowOff>
        </xdr:to>
        <xdr:sp macro="" textlink="">
          <xdr:nvSpPr>
            <xdr:cNvPr id="170261" name="Check Box 277" hidden="1">
              <a:extLst>
                <a:ext uri="{63B3BB69-23CF-44E3-9099-C40C66FF867C}">
                  <a14:compatExt spid="_x0000_s170261"/>
                </a:ext>
                <a:ext uri="{FF2B5EF4-FFF2-40B4-BE49-F238E27FC236}">
                  <a16:creationId xmlns:a16="http://schemas.microsoft.com/office/drawing/2014/main" id="{00000000-0008-0000-1900-000015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58</xdr:row>
          <xdr:rowOff>0</xdr:rowOff>
        </xdr:from>
        <xdr:to>
          <xdr:col>173</xdr:col>
          <xdr:colOff>9525</xdr:colOff>
          <xdr:row>59</xdr:row>
          <xdr:rowOff>9525</xdr:rowOff>
        </xdr:to>
        <xdr:sp macro="" textlink="">
          <xdr:nvSpPr>
            <xdr:cNvPr id="170262" name="Check Box 278" hidden="1">
              <a:extLst>
                <a:ext uri="{63B3BB69-23CF-44E3-9099-C40C66FF867C}">
                  <a14:compatExt spid="_x0000_s170262"/>
                </a:ext>
                <a:ext uri="{FF2B5EF4-FFF2-40B4-BE49-F238E27FC236}">
                  <a16:creationId xmlns:a16="http://schemas.microsoft.com/office/drawing/2014/main" id="{00000000-0008-0000-1900-000016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58</xdr:row>
          <xdr:rowOff>0</xdr:rowOff>
        </xdr:from>
        <xdr:to>
          <xdr:col>180</xdr:col>
          <xdr:colOff>9525</xdr:colOff>
          <xdr:row>59</xdr:row>
          <xdr:rowOff>0</xdr:rowOff>
        </xdr:to>
        <xdr:sp macro="" textlink="">
          <xdr:nvSpPr>
            <xdr:cNvPr id="170263" name="Check Box 279" hidden="1">
              <a:extLst>
                <a:ext uri="{63B3BB69-23CF-44E3-9099-C40C66FF867C}">
                  <a14:compatExt spid="_x0000_s170263"/>
                </a:ext>
                <a:ext uri="{FF2B5EF4-FFF2-40B4-BE49-F238E27FC236}">
                  <a16:creationId xmlns:a16="http://schemas.microsoft.com/office/drawing/2014/main" id="{00000000-0008-0000-1900-000017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59</xdr:row>
          <xdr:rowOff>0</xdr:rowOff>
        </xdr:from>
        <xdr:to>
          <xdr:col>166</xdr:col>
          <xdr:colOff>9525</xdr:colOff>
          <xdr:row>60</xdr:row>
          <xdr:rowOff>0</xdr:rowOff>
        </xdr:to>
        <xdr:sp macro="" textlink="">
          <xdr:nvSpPr>
            <xdr:cNvPr id="170264" name="Check Box 280" hidden="1">
              <a:extLst>
                <a:ext uri="{63B3BB69-23CF-44E3-9099-C40C66FF867C}">
                  <a14:compatExt spid="_x0000_s170264"/>
                </a:ext>
                <a:ext uri="{FF2B5EF4-FFF2-40B4-BE49-F238E27FC236}">
                  <a16:creationId xmlns:a16="http://schemas.microsoft.com/office/drawing/2014/main" id="{00000000-0008-0000-1900-000018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59</xdr:row>
          <xdr:rowOff>0</xdr:rowOff>
        </xdr:from>
        <xdr:to>
          <xdr:col>173</xdr:col>
          <xdr:colOff>9525</xdr:colOff>
          <xdr:row>60</xdr:row>
          <xdr:rowOff>0</xdr:rowOff>
        </xdr:to>
        <xdr:sp macro="" textlink="">
          <xdr:nvSpPr>
            <xdr:cNvPr id="170265" name="Check Box 281" hidden="1">
              <a:extLst>
                <a:ext uri="{63B3BB69-23CF-44E3-9099-C40C66FF867C}">
                  <a14:compatExt spid="_x0000_s170265"/>
                </a:ext>
                <a:ext uri="{FF2B5EF4-FFF2-40B4-BE49-F238E27FC236}">
                  <a16:creationId xmlns:a16="http://schemas.microsoft.com/office/drawing/2014/main" id="{00000000-0008-0000-1900-000019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178</xdr:col>
          <xdr:colOff>180975</xdr:colOff>
          <xdr:row>59</xdr:row>
          <xdr:rowOff>0</xdr:rowOff>
        </xdr:from>
        <xdr:to>
          <xdr:col>180</xdr:col>
          <xdr:colOff>9525</xdr:colOff>
          <xdr:row>60</xdr:row>
          <xdr:rowOff>0</xdr:rowOff>
        </xdr:to>
        <xdr:sp macro="" textlink="">
          <xdr:nvSpPr>
            <xdr:cNvPr id="170266" name="Check Box 282" hidden="1">
              <a:extLst>
                <a:ext uri="{63B3BB69-23CF-44E3-9099-C40C66FF867C}">
                  <a14:compatExt spid="_x0000_s170266"/>
                </a:ext>
                <a:ext uri="{FF2B5EF4-FFF2-40B4-BE49-F238E27FC236}">
                  <a16:creationId xmlns:a16="http://schemas.microsoft.com/office/drawing/2014/main" id="{00000000-0008-0000-1900-00001A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185</xdr:col>
          <xdr:colOff>180975</xdr:colOff>
          <xdr:row>59</xdr:row>
          <xdr:rowOff>0</xdr:rowOff>
        </xdr:from>
        <xdr:to>
          <xdr:col>187</xdr:col>
          <xdr:colOff>9525</xdr:colOff>
          <xdr:row>60</xdr:row>
          <xdr:rowOff>0</xdr:rowOff>
        </xdr:to>
        <xdr:sp macro="" textlink="">
          <xdr:nvSpPr>
            <xdr:cNvPr id="170267" name="Check Box 283" hidden="1">
              <a:extLst>
                <a:ext uri="{63B3BB69-23CF-44E3-9099-C40C66FF867C}">
                  <a14:compatExt spid="_x0000_s170267"/>
                </a:ext>
                <a:ext uri="{FF2B5EF4-FFF2-40B4-BE49-F238E27FC236}">
                  <a16:creationId xmlns:a16="http://schemas.microsoft.com/office/drawing/2014/main" id="{00000000-0008-0000-1900-00001B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66</xdr:row>
          <xdr:rowOff>0</xdr:rowOff>
        </xdr:from>
        <xdr:to>
          <xdr:col>166</xdr:col>
          <xdr:colOff>9525</xdr:colOff>
          <xdr:row>67</xdr:row>
          <xdr:rowOff>0</xdr:rowOff>
        </xdr:to>
        <xdr:sp macro="" textlink="">
          <xdr:nvSpPr>
            <xdr:cNvPr id="170268" name="Check Box 284" hidden="1">
              <a:extLst>
                <a:ext uri="{63B3BB69-23CF-44E3-9099-C40C66FF867C}">
                  <a14:compatExt spid="_x0000_s170268"/>
                </a:ext>
                <a:ext uri="{FF2B5EF4-FFF2-40B4-BE49-F238E27FC236}">
                  <a16:creationId xmlns:a16="http://schemas.microsoft.com/office/drawing/2014/main" id="{00000000-0008-0000-1900-00001C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172</xdr:col>
          <xdr:colOff>180975</xdr:colOff>
          <xdr:row>66</xdr:row>
          <xdr:rowOff>0</xdr:rowOff>
        </xdr:from>
        <xdr:to>
          <xdr:col>174</xdr:col>
          <xdr:colOff>9525</xdr:colOff>
          <xdr:row>67</xdr:row>
          <xdr:rowOff>0</xdr:rowOff>
        </xdr:to>
        <xdr:sp macro="" textlink="">
          <xdr:nvSpPr>
            <xdr:cNvPr id="170269" name="Check Box 285" hidden="1">
              <a:extLst>
                <a:ext uri="{63B3BB69-23CF-44E3-9099-C40C66FF867C}">
                  <a14:compatExt spid="_x0000_s170269"/>
                </a:ext>
                <a:ext uri="{FF2B5EF4-FFF2-40B4-BE49-F238E27FC236}">
                  <a16:creationId xmlns:a16="http://schemas.microsoft.com/office/drawing/2014/main" id="{00000000-0008-0000-1900-00001D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180</xdr:col>
          <xdr:colOff>0</xdr:colOff>
          <xdr:row>66</xdr:row>
          <xdr:rowOff>0</xdr:rowOff>
        </xdr:from>
        <xdr:to>
          <xdr:col>181</xdr:col>
          <xdr:colOff>9525</xdr:colOff>
          <xdr:row>67</xdr:row>
          <xdr:rowOff>0</xdr:rowOff>
        </xdr:to>
        <xdr:sp macro="" textlink="">
          <xdr:nvSpPr>
            <xdr:cNvPr id="170270" name="Check Box 286" hidden="1">
              <a:extLst>
                <a:ext uri="{63B3BB69-23CF-44E3-9099-C40C66FF867C}">
                  <a14:compatExt spid="_x0000_s170270"/>
                </a:ext>
                <a:ext uri="{FF2B5EF4-FFF2-40B4-BE49-F238E27FC236}">
                  <a16:creationId xmlns:a16="http://schemas.microsoft.com/office/drawing/2014/main" id="{00000000-0008-0000-1900-00001E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67</xdr:row>
          <xdr:rowOff>0</xdr:rowOff>
        </xdr:from>
        <xdr:to>
          <xdr:col>166</xdr:col>
          <xdr:colOff>9525</xdr:colOff>
          <xdr:row>68</xdr:row>
          <xdr:rowOff>0</xdr:rowOff>
        </xdr:to>
        <xdr:sp macro="" textlink="">
          <xdr:nvSpPr>
            <xdr:cNvPr id="170271" name="Check Box 287" hidden="1">
              <a:extLst>
                <a:ext uri="{63B3BB69-23CF-44E3-9099-C40C66FF867C}">
                  <a14:compatExt spid="_x0000_s170271"/>
                </a:ext>
                <a:ext uri="{FF2B5EF4-FFF2-40B4-BE49-F238E27FC236}">
                  <a16:creationId xmlns:a16="http://schemas.microsoft.com/office/drawing/2014/main" id="{00000000-0008-0000-1900-00001F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175</xdr:col>
          <xdr:colOff>0</xdr:colOff>
          <xdr:row>67</xdr:row>
          <xdr:rowOff>0</xdr:rowOff>
        </xdr:from>
        <xdr:to>
          <xdr:col>176</xdr:col>
          <xdr:colOff>9525</xdr:colOff>
          <xdr:row>68</xdr:row>
          <xdr:rowOff>0</xdr:rowOff>
        </xdr:to>
        <xdr:sp macro="" textlink="">
          <xdr:nvSpPr>
            <xdr:cNvPr id="170272" name="Check Box 288" hidden="1">
              <a:extLst>
                <a:ext uri="{63B3BB69-23CF-44E3-9099-C40C66FF867C}">
                  <a14:compatExt spid="_x0000_s170272"/>
                </a:ext>
                <a:ext uri="{FF2B5EF4-FFF2-40B4-BE49-F238E27FC236}">
                  <a16:creationId xmlns:a16="http://schemas.microsoft.com/office/drawing/2014/main" id="{00000000-0008-0000-1900-000020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68</xdr:row>
          <xdr:rowOff>0</xdr:rowOff>
        </xdr:from>
        <xdr:to>
          <xdr:col>166</xdr:col>
          <xdr:colOff>9525</xdr:colOff>
          <xdr:row>69</xdr:row>
          <xdr:rowOff>0</xdr:rowOff>
        </xdr:to>
        <xdr:sp macro="" textlink="">
          <xdr:nvSpPr>
            <xdr:cNvPr id="170273" name="Check Box 289" hidden="1">
              <a:extLst>
                <a:ext uri="{63B3BB69-23CF-44E3-9099-C40C66FF867C}">
                  <a14:compatExt spid="_x0000_s170273"/>
                </a:ext>
                <a:ext uri="{FF2B5EF4-FFF2-40B4-BE49-F238E27FC236}">
                  <a16:creationId xmlns:a16="http://schemas.microsoft.com/office/drawing/2014/main" id="{00000000-0008-0000-1900-000021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68</xdr:row>
          <xdr:rowOff>0</xdr:rowOff>
        </xdr:from>
        <xdr:to>
          <xdr:col>173</xdr:col>
          <xdr:colOff>9525</xdr:colOff>
          <xdr:row>69</xdr:row>
          <xdr:rowOff>0</xdr:rowOff>
        </xdr:to>
        <xdr:sp macro="" textlink="">
          <xdr:nvSpPr>
            <xdr:cNvPr id="170274" name="Check Box 290" hidden="1">
              <a:extLst>
                <a:ext uri="{63B3BB69-23CF-44E3-9099-C40C66FF867C}">
                  <a14:compatExt spid="_x0000_s170274"/>
                </a:ext>
                <a:ext uri="{FF2B5EF4-FFF2-40B4-BE49-F238E27FC236}">
                  <a16:creationId xmlns:a16="http://schemas.microsoft.com/office/drawing/2014/main" id="{00000000-0008-0000-1900-000022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68</xdr:row>
          <xdr:rowOff>0</xdr:rowOff>
        </xdr:from>
        <xdr:to>
          <xdr:col>180</xdr:col>
          <xdr:colOff>9525</xdr:colOff>
          <xdr:row>69</xdr:row>
          <xdr:rowOff>0</xdr:rowOff>
        </xdr:to>
        <xdr:sp macro="" textlink="">
          <xdr:nvSpPr>
            <xdr:cNvPr id="170275" name="Check Box 291" hidden="1">
              <a:extLst>
                <a:ext uri="{63B3BB69-23CF-44E3-9099-C40C66FF867C}">
                  <a14:compatExt spid="_x0000_s170275"/>
                </a:ext>
                <a:ext uri="{FF2B5EF4-FFF2-40B4-BE49-F238E27FC236}">
                  <a16:creationId xmlns:a16="http://schemas.microsoft.com/office/drawing/2014/main" id="{00000000-0008-0000-1900-000023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69</xdr:row>
          <xdr:rowOff>0</xdr:rowOff>
        </xdr:from>
        <xdr:to>
          <xdr:col>166</xdr:col>
          <xdr:colOff>9525</xdr:colOff>
          <xdr:row>70</xdr:row>
          <xdr:rowOff>0</xdr:rowOff>
        </xdr:to>
        <xdr:sp macro="" textlink="">
          <xdr:nvSpPr>
            <xdr:cNvPr id="170276" name="Check Box 292" hidden="1">
              <a:extLst>
                <a:ext uri="{63B3BB69-23CF-44E3-9099-C40C66FF867C}">
                  <a14:compatExt spid="_x0000_s170276"/>
                </a:ext>
                <a:ext uri="{FF2B5EF4-FFF2-40B4-BE49-F238E27FC236}">
                  <a16:creationId xmlns:a16="http://schemas.microsoft.com/office/drawing/2014/main" id="{00000000-0008-0000-1900-000024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69</xdr:row>
          <xdr:rowOff>0</xdr:rowOff>
        </xdr:from>
        <xdr:to>
          <xdr:col>173</xdr:col>
          <xdr:colOff>9525</xdr:colOff>
          <xdr:row>70</xdr:row>
          <xdr:rowOff>0</xdr:rowOff>
        </xdr:to>
        <xdr:sp macro="" textlink="">
          <xdr:nvSpPr>
            <xdr:cNvPr id="170277" name="Check Box 293" hidden="1">
              <a:extLst>
                <a:ext uri="{63B3BB69-23CF-44E3-9099-C40C66FF867C}">
                  <a14:compatExt spid="_x0000_s170277"/>
                </a:ext>
                <a:ext uri="{FF2B5EF4-FFF2-40B4-BE49-F238E27FC236}">
                  <a16:creationId xmlns:a16="http://schemas.microsoft.com/office/drawing/2014/main" id="{00000000-0008-0000-1900-000025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69</xdr:row>
          <xdr:rowOff>0</xdr:rowOff>
        </xdr:from>
        <xdr:to>
          <xdr:col>180</xdr:col>
          <xdr:colOff>9525</xdr:colOff>
          <xdr:row>70</xdr:row>
          <xdr:rowOff>0</xdr:rowOff>
        </xdr:to>
        <xdr:sp macro="" textlink="">
          <xdr:nvSpPr>
            <xdr:cNvPr id="170278" name="Check Box 294" hidden="1">
              <a:extLst>
                <a:ext uri="{63B3BB69-23CF-44E3-9099-C40C66FF867C}">
                  <a14:compatExt spid="_x0000_s170278"/>
                </a:ext>
                <a:ext uri="{FF2B5EF4-FFF2-40B4-BE49-F238E27FC236}">
                  <a16:creationId xmlns:a16="http://schemas.microsoft.com/office/drawing/2014/main" id="{00000000-0008-0000-1900-000026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70</xdr:row>
          <xdr:rowOff>0</xdr:rowOff>
        </xdr:from>
        <xdr:to>
          <xdr:col>166</xdr:col>
          <xdr:colOff>9525</xdr:colOff>
          <xdr:row>71</xdr:row>
          <xdr:rowOff>0</xdr:rowOff>
        </xdr:to>
        <xdr:sp macro="" textlink="">
          <xdr:nvSpPr>
            <xdr:cNvPr id="170279" name="Check Box 295" hidden="1">
              <a:extLst>
                <a:ext uri="{63B3BB69-23CF-44E3-9099-C40C66FF867C}">
                  <a14:compatExt spid="_x0000_s170279"/>
                </a:ext>
                <a:ext uri="{FF2B5EF4-FFF2-40B4-BE49-F238E27FC236}">
                  <a16:creationId xmlns:a16="http://schemas.microsoft.com/office/drawing/2014/main" id="{00000000-0008-0000-1900-000027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70</xdr:row>
          <xdr:rowOff>0</xdr:rowOff>
        </xdr:from>
        <xdr:to>
          <xdr:col>173</xdr:col>
          <xdr:colOff>9525</xdr:colOff>
          <xdr:row>71</xdr:row>
          <xdr:rowOff>0</xdr:rowOff>
        </xdr:to>
        <xdr:sp macro="" textlink="">
          <xdr:nvSpPr>
            <xdr:cNvPr id="170280" name="Check Box 296" hidden="1">
              <a:extLst>
                <a:ext uri="{63B3BB69-23CF-44E3-9099-C40C66FF867C}">
                  <a14:compatExt spid="_x0000_s170280"/>
                </a:ext>
                <a:ext uri="{FF2B5EF4-FFF2-40B4-BE49-F238E27FC236}">
                  <a16:creationId xmlns:a16="http://schemas.microsoft.com/office/drawing/2014/main" id="{00000000-0008-0000-1900-000028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179</xdr:col>
          <xdr:colOff>0</xdr:colOff>
          <xdr:row>70</xdr:row>
          <xdr:rowOff>0</xdr:rowOff>
        </xdr:from>
        <xdr:to>
          <xdr:col>180</xdr:col>
          <xdr:colOff>9525</xdr:colOff>
          <xdr:row>71</xdr:row>
          <xdr:rowOff>0</xdr:rowOff>
        </xdr:to>
        <xdr:sp macro="" textlink="">
          <xdr:nvSpPr>
            <xdr:cNvPr id="170281" name="Check Box 297" hidden="1">
              <a:extLst>
                <a:ext uri="{63B3BB69-23CF-44E3-9099-C40C66FF867C}">
                  <a14:compatExt spid="_x0000_s170281"/>
                </a:ext>
                <a:ext uri="{FF2B5EF4-FFF2-40B4-BE49-F238E27FC236}">
                  <a16:creationId xmlns:a16="http://schemas.microsoft.com/office/drawing/2014/main" id="{00000000-0008-0000-1900-000029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71</xdr:row>
          <xdr:rowOff>0</xdr:rowOff>
        </xdr:from>
        <xdr:to>
          <xdr:col>166</xdr:col>
          <xdr:colOff>9525</xdr:colOff>
          <xdr:row>72</xdr:row>
          <xdr:rowOff>0</xdr:rowOff>
        </xdr:to>
        <xdr:sp macro="" textlink="">
          <xdr:nvSpPr>
            <xdr:cNvPr id="170282" name="Check Box 298" hidden="1">
              <a:extLst>
                <a:ext uri="{63B3BB69-23CF-44E3-9099-C40C66FF867C}">
                  <a14:compatExt spid="_x0000_s170282"/>
                </a:ext>
                <a:ext uri="{FF2B5EF4-FFF2-40B4-BE49-F238E27FC236}">
                  <a16:creationId xmlns:a16="http://schemas.microsoft.com/office/drawing/2014/main" id="{00000000-0008-0000-1900-00002A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171</xdr:col>
          <xdr:colOff>180975</xdr:colOff>
          <xdr:row>71</xdr:row>
          <xdr:rowOff>0</xdr:rowOff>
        </xdr:from>
        <xdr:to>
          <xdr:col>173</xdr:col>
          <xdr:colOff>9525</xdr:colOff>
          <xdr:row>72</xdr:row>
          <xdr:rowOff>0</xdr:rowOff>
        </xdr:to>
        <xdr:sp macro="" textlink="">
          <xdr:nvSpPr>
            <xdr:cNvPr id="170283" name="Check Box 299" hidden="1">
              <a:extLst>
                <a:ext uri="{63B3BB69-23CF-44E3-9099-C40C66FF867C}">
                  <a14:compatExt spid="_x0000_s170283"/>
                </a:ext>
                <a:ext uri="{FF2B5EF4-FFF2-40B4-BE49-F238E27FC236}">
                  <a16:creationId xmlns:a16="http://schemas.microsoft.com/office/drawing/2014/main" id="{00000000-0008-0000-1900-00002B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178</xdr:col>
          <xdr:colOff>180975</xdr:colOff>
          <xdr:row>71</xdr:row>
          <xdr:rowOff>0</xdr:rowOff>
        </xdr:from>
        <xdr:to>
          <xdr:col>180</xdr:col>
          <xdr:colOff>9525</xdr:colOff>
          <xdr:row>72</xdr:row>
          <xdr:rowOff>0</xdr:rowOff>
        </xdr:to>
        <xdr:sp macro="" textlink="">
          <xdr:nvSpPr>
            <xdr:cNvPr id="170284" name="Check Box 300" hidden="1">
              <a:extLst>
                <a:ext uri="{63B3BB69-23CF-44E3-9099-C40C66FF867C}">
                  <a14:compatExt spid="_x0000_s170284"/>
                </a:ext>
                <a:ext uri="{FF2B5EF4-FFF2-40B4-BE49-F238E27FC236}">
                  <a16:creationId xmlns:a16="http://schemas.microsoft.com/office/drawing/2014/main" id="{00000000-0008-0000-1900-00002C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185</xdr:col>
          <xdr:colOff>180975</xdr:colOff>
          <xdr:row>71</xdr:row>
          <xdr:rowOff>0</xdr:rowOff>
        </xdr:from>
        <xdr:to>
          <xdr:col>187</xdr:col>
          <xdr:colOff>9525</xdr:colOff>
          <xdr:row>72</xdr:row>
          <xdr:rowOff>0</xdr:rowOff>
        </xdr:to>
        <xdr:sp macro="" textlink="">
          <xdr:nvSpPr>
            <xdr:cNvPr id="170285" name="Check Box 301" hidden="1">
              <a:extLst>
                <a:ext uri="{63B3BB69-23CF-44E3-9099-C40C66FF867C}">
                  <a14:compatExt spid="_x0000_s170285"/>
                </a:ext>
                <a:ext uri="{FF2B5EF4-FFF2-40B4-BE49-F238E27FC236}">
                  <a16:creationId xmlns:a16="http://schemas.microsoft.com/office/drawing/2014/main" id="{00000000-0008-0000-1900-00002D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40</xdr:row>
          <xdr:rowOff>228600</xdr:rowOff>
        </xdr:from>
        <xdr:to>
          <xdr:col>166</xdr:col>
          <xdr:colOff>9525</xdr:colOff>
          <xdr:row>42</xdr:row>
          <xdr:rowOff>0</xdr:rowOff>
        </xdr:to>
        <xdr:sp macro="" textlink="">
          <xdr:nvSpPr>
            <xdr:cNvPr id="170286" name="Check Box 302" hidden="1">
              <a:extLst>
                <a:ext uri="{63B3BB69-23CF-44E3-9099-C40C66FF867C}">
                  <a14:compatExt spid="_x0000_s170286"/>
                </a:ext>
                <a:ext uri="{FF2B5EF4-FFF2-40B4-BE49-F238E27FC236}">
                  <a16:creationId xmlns:a16="http://schemas.microsoft.com/office/drawing/2014/main" id="{00000000-0008-0000-1900-00002E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170</xdr:col>
          <xdr:colOff>180975</xdr:colOff>
          <xdr:row>40</xdr:row>
          <xdr:rowOff>228600</xdr:rowOff>
        </xdr:from>
        <xdr:to>
          <xdr:col>172</xdr:col>
          <xdr:colOff>9525</xdr:colOff>
          <xdr:row>42</xdr:row>
          <xdr:rowOff>0</xdr:rowOff>
        </xdr:to>
        <xdr:sp macro="" textlink="">
          <xdr:nvSpPr>
            <xdr:cNvPr id="170287" name="Check Box 303" hidden="1">
              <a:extLst>
                <a:ext uri="{63B3BB69-23CF-44E3-9099-C40C66FF867C}">
                  <a14:compatExt spid="_x0000_s170287"/>
                </a:ext>
                <a:ext uri="{FF2B5EF4-FFF2-40B4-BE49-F238E27FC236}">
                  <a16:creationId xmlns:a16="http://schemas.microsoft.com/office/drawing/2014/main" id="{00000000-0008-0000-1900-00002F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52</xdr:row>
          <xdr:rowOff>228600</xdr:rowOff>
        </xdr:from>
        <xdr:to>
          <xdr:col>166</xdr:col>
          <xdr:colOff>9525</xdr:colOff>
          <xdr:row>54</xdr:row>
          <xdr:rowOff>0</xdr:rowOff>
        </xdr:to>
        <xdr:sp macro="" textlink="">
          <xdr:nvSpPr>
            <xdr:cNvPr id="170288" name="Check Box 304" hidden="1">
              <a:extLst>
                <a:ext uri="{63B3BB69-23CF-44E3-9099-C40C66FF867C}">
                  <a14:compatExt spid="_x0000_s170288"/>
                </a:ext>
                <a:ext uri="{FF2B5EF4-FFF2-40B4-BE49-F238E27FC236}">
                  <a16:creationId xmlns:a16="http://schemas.microsoft.com/office/drawing/2014/main" id="{00000000-0008-0000-1900-000030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170</xdr:col>
          <xdr:colOff>180975</xdr:colOff>
          <xdr:row>52</xdr:row>
          <xdr:rowOff>228600</xdr:rowOff>
        </xdr:from>
        <xdr:to>
          <xdr:col>172</xdr:col>
          <xdr:colOff>9525</xdr:colOff>
          <xdr:row>54</xdr:row>
          <xdr:rowOff>0</xdr:rowOff>
        </xdr:to>
        <xdr:sp macro="" textlink="">
          <xdr:nvSpPr>
            <xdr:cNvPr id="170289" name="Check Box 305" hidden="1">
              <a:extLst>
                <a:ext uri="{63B3BB69-23CF-44E3-9099-C40C66FF867C}">
                  <a14:compatExt spid="_x0000_s170289"/>
                </a:ext>
                <a:ext uri="{FF2B5EF4-FFF2-40B4-BE49-F238E27FC236}">
                  <a16:creationId xmlns:a16="http://schemas.microsoft.com/office/drawing/2014/main" id="{00000000-0008-0000-1900-000031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64</xdr:row>
          <xdr:rowOff>228600</xdr:rowOff>
        </xdr:from>
        <xdr:to>
          <xdr:col>166</xdr:col>
          <xdr:colOff>9525</xdr:colOff>
          <xdr:row>66</xdr:row>
          <xdr:rowOff>0</xdr:rowOff>
        </xdr:to>
        <xdr:sp macro="" textlink="">
          <xdr:nvSpPr>
            <xdr:cNvPr id="170290" name="Check Box 306" hidden="1">
              <a:extLst>
                <a:ext uri="{63B3BB69-23CF-44E3-9099-C40C66FF867C}">
                  <a14:compatExt spid="_x0000_s170290"/>
                </a:ext>
                <a:ext uri="{FF2B5EF4-FFF2-40B4-BE49-F238E27FC236}">
                  <a16:creationId xmlns:a16="http://schemas.microsoft.com/office/drawing/2014/main" id="{00000000-0008-0000-1900-000032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170</xdr:col>
          <xdr:colOff>180975</xdr:colOff>
          <xdr:row>64</xdr:row>
          <xdr:rowOff>228600</xdr:rowOff>
        </xdr:from>
        <xdr:to>
          <xdr:col>172</xdr:col>
          <xdr:colOff>9525</xdr:colOff>
          <xdr:row>66</xdr:row>
          <xdr:rowOff>0</xdr:rowOff>
        </xdr:to>
        <xdr:sp macro="" textlink="">
          <xdr:nvSpPr>
            <xdr:cNvPr id="170291" name="Check Box 307" hidden="1">
              <a:extLst>
                <a:ext uri="{63B3BB69-23CF-44E3-9099-C40C66FF867C}">
                  <a14:compatExt spid="_x0000_s170291"/>
                </a:ext>
                <a:ext uri="{FF2B5EF4-FFF2-40B4-BE49-F238E27FC236}">
                  <a16:creationId xmlns:a16="http://schemas.microsoft.com/office/drawing/2014/main" id="{00000000-0008-0000-1900-000033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0</xdr:colOff>
          <xdr:row>12</xdr:row>
          <xdr:rowOff>0</xdr:rowOff>
        </xdr:from>
        <xdr:to>
          <xdr:col>166</xdr:col>
          <xdr:colOff>0</xdr:colOff>
          <xdr:row>13</xdr:row>
          <xdr:rowOff>0</xdr:rowOff>
        </xdr:to>
        <xdr:sp macro="" textlink="">
          <xdr:nvSpPr>
            <xdr:cNvPr id="170292" name="Check Box 308" hidden="1">
              <a:extLst>
                <a:ext uri="{63B3BB69-23CF-44E3-9099-C40C66FF867C}">
                  <a14:compatExt spid="_x0000_s170292"/>
                </a:ext>
                <a:ext uri="{FF2B5EF4-FFF2-40B4-BE49-F238E27FC236}">
                  <a16:creationId xmlns:a16="http://schemas.microsoft.com/office/drawing/2014/main" id="{00000000-0008-0000-1900-0000349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xdr:from>
      <xdr:col>17</xdr:col>
      <xdr:colOff>0</xdr:colOff>
      <xdr:row>0</xdr:row>
      <xdr:rowOff>0</xdr:rowOff>
    </xdr:from>
    <xdr:to>
      <xdr:col>21</xdr:col>
      <xdr:colOff>9441</xdr:colOff>
      <xdr:row>1</xdr:row>
      <xdr:rowOff>85576</xdr:rowOff>
    </xdr:to>
    <xdr:sp macro="" textlink="">
      <xdr:nvSpPr>
        <xdr:cNvPr id="37" name="テキスト ボックス 3">
          <a:extLst>
            <a:ext uri="{FF2B5EF4-FFF2-40B4-BE49-F238E27FC236}">
              <a16:creationId xmlns:a16="http://schemas.microsoft.com/office/drawing/2014/main" id="{00000000-0008-0000-1600-000004000000}"/>
            </a:ext>
          </a:extLst>
        </xdr:cNvPr>
        <xdr:cNvSpPr txBox="1"/>
      </xdr:nvSpPr>
      <xdr:spPr>
        <a:xfrm>
          <a:off x="4695825" y="0"/>
          <a:ext cx="1114425" cy="25717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印刷は白黒で</a:t>
          </a:r>
        </a:p>
      </xdr:txBody>
    </xdr:sp>
    <xdr:clientData fPrintsWithSheet="0"/>
  </xdr:twoCellAnchor>
  <xdr:twoCellAnchor>
    <xdr:from>
      <xdr:col>24</xdr:col>
      <xdr:colOff>0</xdr:colOff>
      <xdr:row>31</xdr:row>
      <xdr:rowOff>0</xdr:rowOff>
    </xdr:from>
    <xdr:to>
      <xdr:col>32</xdr:col>
      <xdr:colOff>247631</xdr:colOff>
      <xdr:row>33</xdr:row>
      <xdr:rowOff>142429</xdr:rowOff>
    </xdr:to>
    <xdr:sp macro="" textlink="">
      <xdr:nvSpPr>
        <xdr:cNvPr id="38" name="テキスト ボックス 4">
          <a:extLst>
            <a:ext uri="{FF2B5EF4-FFF2-40B4-BE49-F238E27FC236}">
              <a16:creationId xmlns:a16="http://schemas.microsoft.com/office/drawing/2014/main" id="{00000000-0008-0000-1600-000005000000}"/>
            </a:ext>
          </a:extLst>
        </xdr:cNvPr>
        <xdr:cNvSpPr txBox="1"/>
      </xdr:nvSpPr>
      <xdr:spPr>
        <a:xfrm>
          <a:off x="6629400" y="6524625"/>
          <a:ext cx="2457450" cy="63817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罹災証明に記載の罹災の程度（状況）を✓してください</a:t>
          </a:r>
        </a:p>
      </xdr:txBody>
    </xdr:sp>
    <xdr:clientData fPrintsWithSheet="0"/>
  </xdr:twoCellAnchor>
  <xdr:twoCellAnchor>
    <xdr:from>
      <xdr:col>24</xdr:col>
      <xdr:colOff>0</xdr:colOff>
      <xdr:row>0</xdr:row>
      <xdr:rowOff>0</xdr:rowOff>
    </xdr:from>
    <xdr:to>
      <xdr:col>29</xdr:col>
      <xdr:colOff>185589</xdr:colOff>
      <xdr:row>4</xdr:row>
      <xdr:rowOff>18752</xdr:rowOff>
    </xdr:to>
    <xdr:grpSp>
      <xdr:nvGrpSpPr>
        <xdr:cNvPr id="6" name="グループ化 5">
          <a:hlinkClick xmlns:r="http://schemas.openxmlformats.org/officeDocument/2006/relationships" r:id="rId1"/>
          <a:extLst>
            <a:ext uri="{FF2B5EF4-FFF2-40B4-BE49-F238E27FC236}">
              <a16:creationId xmlns:a16="http://schemas.microsoft.com/office/drawing/2014/main" id="{00000000-0008-0000-1600-000006000000}"/>
            </a:ext>
          </a:extLst>
        </xdr:cNvPr>
        <xdr:cNvGrpSpPr/>
      </xdr:nvGrpSpPr>
      <xdr:grpSpPr>
        <a:xfrm>
          <a:off x="6629400" y="0"/>
          <a:ext cx="1566714" cy="742652"/>
          <a:chOff x="7896221" y="0"/>
          <a:chExt cx="1566617" cy="781050"/>
        </a:xfrm>
      </xdr:grpSpPr>
      <xdr:sp macro="" textlink="">
        <xdr:nvSpPr>
          <xdr:cNvPr id="7" name="円/楕円 112">
            <a:extLst>
              <a:ext uri="{FF2B5EF4-FFF2-40B4-BE49-F238E27FC236}">
                <a16:creationId xmlns:a16="http://schemas.microsoft.com/office/drawing/2014/main" id="{00000000-0008-0000-1600-000007000000}"/>
              </a:ext>
            </a:extLst>
          </xdr:cNvPr>
          <xdr:cNvSpPr/>
        </xdr:nvSpPr>
        <xdr:spPr>
          <a:xfrm>
            <a:off x="8286749" y="0"/>
            <a:ext cx="763649" cy="738187"/>
          </a:xfrm>
          <a:prstGeom prst="ellipse">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en-US" altLang="ja-JP" sz="8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8" name="テキスト ボックス 7">
            <a:extLst>
              <a:ext uri="{FF2B5EF4-FFF2-40B4-BE49-F238E27FC236}">
                <a16:creationId xmlns:a16="http://schemas.microsoft.com/office/drawing/2014/main" id="{00000000-0008-0000-1600-000008000000}"/>
              </a:ext>
            </a:extLst>
          </xdr:cNvPr>
          <xdr:cNvSpPr txBox="1"/>
        </xdr:nvSpPr>
        <xdr:spPr>
          <a:xfrm>
            <a:off x="7896221" y="46792"/>
            <a:ext cx="1566617" cy="7342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600">
                <a:latin typeface="+mn-ea"/>
                <a:ea typeface="+mn-ea"/>
              </a:rPr>
              <a:t>目次</a:t>
            </a:r>
            <a:endParaRPr kumimoji="1" lang="en-US" altLang="ja-JP" sz="1600">
              <a:latin typeface="+mn-ea"/>
              <a:ea typeface="+mn-ea"/>
            </a:endParaRPr>
          </a:p>
          <a:p>
            <a:pPr algn="ctr"/>
            <a:r>
              <a:rPr kumimoji="1" lang="ja-JP" altLang="en-US" sz="1600">
                <a:latin typeface="+mn-ea"/>
                <a:ea typeface="+mn-ea"/>
              </a:rPr>
              <a:t>入力ｼｰﾄ</a:t>
            </a:r>
            <a:endParaRPr kumimoji="1" lang="en-US" altLang="ja-JP" sz="1600">
              <a:latin typeface="+mn-ea"/>
              <a:ea typeface="+mn-ea"/>
            </a:endParaRPr>
          </a:p>
        </xdr:txBody>
      </xdr:sp>
    </xdr:grpSp>
    <xdr:clientData/>
  </xdr:twoCellAnchor>
  <xdr:twoCellAnchor>
    <xdr:from>
      <xdr:col>24</xdr:col>
      <xdr:colOff>0</xdr:colOff>
      <xdr:row>7</xdr:row>
      <xdr:rowOff>0</xdr:rowOff>
    </xdr:from>
    <xdr:to>
      <xdr:col>32</xdr:col>
      <xdr:colOff>159962</xdr:colOff>
      <xdr:row>8</xdr:row>
      <xdr:rowOff>85725</xdr:rowOff>
    </xdr:to>
    <xdr:sp macro="" textlink="">
      <xdr:nvSpPr>
        <xdr:cNvPr id="39" name="テキスト ボックス 8">
          <a:extLst>
            <a:ext uri="{FF2B5EF4-FFF2-40B4-BE49-F238E27FC236}">
              <a16:creationId xmlns:a16="http://schemas.microsoft.com/office/drawing/2014/main" id="{00000000-0008-0000-1600-000009000000}"/>
            </a:ext>
          </a:extLst>
        </xdr:cNvPr>
        <xdr:cNvSpPr txBox="1"/>
      </xdr:nvSpPr>
      <xdr:spPr>
        <a:xfrm>
          <a:off x="6629400" y="1304925"/>
          <a:ext cx="2369820" cy="25717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日付は空欄で、窓口にて記入</a:t>
          </a:r>
        </a:p>
      </xdr:txBody>
    </xdr:sp>
    <xdr:clientData fPrintsWithSheet="0"/>
  </xdr:twoCellAnchor>
  <xdr:twoCellAnchor>
    <xdr:from>
      <xdr:col>24</xdr:col>
      <xdr:colOff>9441</xdr:colOff>
      <xdr:row>34</xdr:row>
      <xdr:rowOff>56927</xdr:rowOff>
    </xdr:from>
    <xdr:to>
      <xdr:col>42</xdr:col>
      <xdr:colOff>104663</xdr:colOff>
      <xdr:row>38</xdr:row>
      <xdr:rowOff>162223</xdr:rowOff>
    </xdr:to>
    <xdr:sp macro="" textlink="">
      <xdr:nvSpPr>
        <xdr:cNvPr id="40" name="テキスト ボックス 11">
          <a:extLst>
            <a:ext uri="{FF2B5EF4-FFF2-40B4-BE49-F238E27FC236}">
              <a16:creationId xmlns:a16="http://schemas.microsoft.com/office/drawing/2014/main" id="{00000000-0008-0000-1600-00000C000000}"/>
            </a:ext>
          </a:extLst>
        </xdr:cNvPr>
        <xdr:cNvSpPr txBox="1"/>
      </xdr:nvSpPr>
      <xdr:spPr>
        <a:xfrm>
          <a:off x="6638924" y="7391400"/>
          <a:ext cx="5067301" cy="82867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0"/>
        <a:lstStyle/>
        <a:p>
          <a:pPr algn="ctr"/>
          <a:r>
            <a:rPr lang="ja-JP" altLang="en-US" sz="1100" b="1" i="0">
              <a:solidFill>
                <a:srgbClr val="FFFFFF"/>
              </a:solidFill>
              <a:latin typeface="ＭＳ Ｐゴシック"/>
              <a:ea typeface="ＭＳ Ｐゴシック"/>
              <a:cs typeface="ＭＳ Ｐゴシック"/>
            </a:rPr>
            <a:t>罹災の程度</a:t>
          </a:r>
          <a:endParaRPr lang="en-US" altLang="ja-JP" sz="1100" b="1" i="0">
            <a:solidFill>
              <a:srgbClr val="FFFFFF"/>
            </a:solidFill>
            <a:latin typeface="ＭＳ Ｐゴシック"/>
            <a:ea typeface="ＭＳ Ｐゴシック"/>
            <a:cs typeface="ＭＳ Ｐゴシック"/>
          </a:endParaRPr>
        </a:p>
        <a:p>
          <a:pPr algn="ctr"/>
          <a:r>
            <a:rPr lang="ja-JP" altLang="en-US" sz="1100" b="1" i="0">
              <a:solidFill>
                <a:srgbClr val="FFFFFF"/>
              </a:solidFill>
              <a:latin typeface="ＭＳ Ｐゴシック"/>
              <a:ea typeface="ＭＳ Ｐゴシック"/>
              <a:cs typeface="ＭＳ Ｐゴシック"/>
            </a:rPr>
            <a:t>東日本大震災は、持家（併用住宅可）で、半壊以上。</a:t>
          </a:r>
          <a:endParaRPr lang="en-US" altLang="ja-JP" sz="1100" b="1" i="0">
            <a:solidFill>
              <a:srgbClr val="FFFFFF"/>
            </a:solidFill>
            <a:latin typeface="ＭＳ Ｐゴシック"/>
            <a:ea typeface="ＭＳ Ｐゴシック"/>
            <a:cs typeface="ＭＳ Ｐゴシック"/>
          </a:endParaRPr>
        </a:p>
        <a:p>
          <a:pPr algn="ctr"/>
          <a:r>
            <a:rPr lang="ja-JP" altLang="en-US" sz="1100" b="1" i="0">
              <a:solidFill>
                <a:srgbClr val="FFFFFF"/>
              </a:solidFill>
              <a:latin typeface="ＭＳ Ｐゴシック"/>
              <a:ea typeface="ＭＳ Ｐゴシック"/>
              <a:cs typeface="ＭＳ Ｐゴシック"/>
            </a:rPr>
            <a:t>令和元年台風第</a:t>
          </a:r>
          <a:r>
            <a:rPr lang="en-US" altLang="ja-JP" sz="1100" b="1" i="0">
              <a:solidFill>
                <a:srgbClr val="FFFFFF"/>
              </a:solidFill>
              <a:latin typeface="ＭＳ Ｐゴシック"/>
              <a:ea typeface="ＭＳ Ｐゴシック"/>
              <a:cs typeface="ＭＳ Ｐゴシック"/>
            </a:rPr>
            <a:t>19</a:t>
          </a:r>
          <a:r>
            <a:rPr lang="ja-JP" altLang="en-US" sz="1100" b="1" i="0">
              <a:solidFill>
                <a:srgbClr val="FFFFFF"/>
              </a:solidFill>
              <a:latin typeface="ＭＳ Ｐゴシック"/>
              <a:ea typeface="ＭＳ Ｐゴシック"/>
              <a:cs typeface="ＭＳ Ｐゴシック"/>
            </a:rPr>
            <a:t>号は、持家（併用住宅可）で、床上浸水も対象です。</a:t>
          </a:r>
        </a:p>
      </xdr:txBody>
    </xdr:sp>
    <xdr:clientData fPrintsWithSheet="0"/>
  </xdr:twoCellAnchor>
  <mc:AlternateContent xmlns:mc="http://schemas.openxmlformats.org/markup-compatibility/2006">
    <mc:Choice xmlns:a14="http://schemas.microsoft.com/office/drawing/2010/main" Requires="a14">
      <xdr:twoCellAnchor editAs="oneCell">
        <xdr:from>
          <xdr:col>12</xdr:col>
          <xdr:colOff>28575</xdr:colOff>
          <xdr:row>32</xdr:row>
          <xdr:rowOff>28575</xdr:rowOff>
        </xdr:from>
        <xdr:to>
          <xdr:col>13</xdr:col>
          <xdr:colOff>57150</xdr:colOff>
          <xdr:row>32</xdr:row>
          <xdr:rowOff>238125</xdr:rowOff>
        </xdr:to>
        <xdr:sp macro="" textlink="">
          <xdr:nvSpPr>
            <xdr:cNvPr id="43009" name="Check Box 1" hidden="1">
              <a:extLst>
                <a:ext uri="{63B3BB69-23CF-44E3-9099-C40C66FF867C}">
                  <a14:compatExt spid="_x0000_s43009"/>
                </a:ext>
                <a:ext uri="{FF2B5EF4-FFF2-40B4-BE49-F238E27FC236}">
                  <a16:creationId xmlns:a16="http://schemas.microsoft.com/office/drawing/2014/main" id="{00000000-0008-0000-1A00-000001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32</xdr:row>
          <xdr:rowOff>28575</xdr:rowOff>
        </xdr:from>
        <xdr:to>
          <xdr:col>10</xdr:col>
          <xdr:colOff>57150</xdr:colOff>
          <xdr:row>32</xdr:row>
          <xdr:rowOff>238125</xdr:rowOff>
        </xdr:to>
        <xdr:sp macro="" textlink="">
          <xdr:nvSpPr>
            <xdr:cNvPr id="43010" name="Check Box 2" hidden="1">
              <a:extLst>
                <a:ext uri="{63B3BB69-23CF-44E3-9099-C40C66FF867C}">
                  <a14:compatExt spid="_x0000_s43010"/>
                </a:ext>
                <a:ext uri="{FF2B5EF4-FFF2-40B4-BE49-F238E27FC236}">
                  <a16:creationId xmlns:a16="http://schemas.microsoft.com/office/drawing/2014/main" id="{00000000-0008-0000-1A00-000002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32</xdr:row>
          <xdr:rowOff>28575</xdr:rowOff>
        </xdr:from>
        <xdr:to>
          <xdr:col>20</xdr:col>
          <xdr:colOff>57150</xdr:colOff>
          <xdr:row>32</xdr:row>
          <xdr:rowOff>238125</xdr:rowOff>
        </xdr:to>
        <xdr:sp macro="" textlink="">
          <xdr:nvSpPr>
            <xdr:cNvPr id="43011" name="Check Box 3" hidden="1">
              <a:extLst>
                <a:ext uri="{63B3BB69-23CF-44E3-9099-C40C66FF867C}">
                  <a14:compatExt spid="_x0000_s43011"/>
                </a:ext>
                <a:ext uri="{FF2B5EF4-FFF2-40B4-BE49-F238E27FC236}">
                  <a16:creationId xmlns:a16="http://schemas.microsoft.com/office/drawing/2014/main" id="{00000000-0008-0000-1A00-000003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32</xdr:row>
          <xdr:rowOff>28575</xdr:rowOff>
        </xdr:from>
        <xdr:to>
          <xdr:col>17</xdr:col>
          <xdr:colOff>57150</xdr:colOff>
          <xdr:row>32</xdr:row>
          <xdr:rowOff>238125</xdr:rowOff>
        </xdr:to>
        <xdr:sp macro="" textlink="">
          <xdr:nvSpPr>
            <xdr:cNvPr id="43012" name="Check Box 4" hidden="1">
              <a:extLst>
                <a:ext uri="{63B3BB69-23CF-44E3-9099-C40C66FF867C}">
                  <a14:compatExt spid="_x0000_s43012"/>
                </a:ext>
                <a:ext uri="{FF2B5EF4-FFF2-40B4-BE49-F238E27FC236}">
                  <a16:creationId xmlns:a16="http://schemas.microsoft.com/office/drawing/2014/main" id="{00000000-0008-0000-1A00-000004A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17</xdr:col>
      <xdr:colOff>9441</xdr:colOff>
      <xdr:row>0</xdr:row>
      <xdr:rowOff>0</xdr:rowOff>
    </xdr:from>
    <xdr:to>
      <xdr:col>21</xdr:col>
      <xdr:colOff>19152</xdr:colOff>
      <xdr:row>1</xdr:row>
      <xdr:rowOff>85576</xdr:rowOff>
    </xdr:to>
    <xdr:sp macro="" textlink="">
      <xdr:nvSpPr>
        <xdr:cNvPr id="41" name="テキスト ボックス 5">
          <a:extLst>
            <a:ext uri="{FF2B5EF4-FFF2-40B4-BE49-F238E27FC236}">
              <a16:creationId xmlns:a16="http://schemas.microsoft.com/office/drawing/2014/main" id="{00000000-0008-0000-1700-000006000000}"/>
            </a:ext>
          </a:extLst>
        </xdr:cNvPr>
        <xdr:cNvSpPr txBox="1"/>
      </xdr:nvSpPr>
      <xdr:spPr>
        <a:xfrm>
          <a:off x="4705350" y="0"/>
          <a:ext cx="1114425" cy="2762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印刷は白黒で</a:t>
          </a:r>
        </a:p>
      </xdr:txBody>
    </xdr:sp>
    <xdr:clientData fPrintsWithSheet="0"/>
  </xdr:twoCellAnchor>
  <xdr:twoCellAnchor>
    <xdr:from>
      <xdr:col>24</xdr:col>
      <xdr:colOff>85781</xdr:colOff>
      <xdr:row>31</xdr:row>
      <xdr:rowOff>85576</xdr:rowOff>
    </xdr:from>
    <xdr:to>
      <xdr:col>31</xdr:col>
      <xdr:colOff>114374</xdr:colOff>
      <xdr:row>34</xdr:row>
      <xdr:rowOff>142875</xdr:rowOff>
    </xdr:to>
    <xdr:sp macro="" textlink="">
      <xdr:nvSpPr>
        <xdr:cNvPr id="42" name="テキスト ボックス 6">
          <a:extLst>
            <a:ext uri="{FF2B5EF4-FFF2-40B4-BE49-F238E27FC236}">
              <a16:creationId xmlns:a16="http://schemas.microsoft.com/office/drawing/2014/main" id="{00000000-0008-0000-1700-000007000000}"/>
            </a:ext>
          </a:extLst>
        </xdr:cNvPr>
        <xdr:cNvSpPr txBox="1"/>
      </xdr:nvSpPr>
      <xdr:spPr>
        <a:xfrm>
          <a:off x="6715125" y="5991225"/>
          <a:ext cx="1962150" cy="62865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状況報告事項を入力してください</a:t>
          </a:r>
        </a:p>
      </xdr:txBody>
    </xdr:sp>
    <xdr:clientData fPrintsWithSheet="0"/>
  </xdr:twoCellAnchor>
  <xdr:twoCellAnchor>
    <xdr:from>
      <xdr:col>24</xdr:col>
      <xdr:colOff>0</xdr:colOff>
      <xdr:row>18</xdr:row>
      <xdr:rowOff>0</xdr:rowOff>
    </xdr:from>
    <xdr:to>
      <xdr:col>31</xdr:col>
      <xdr:colOff>28594</xdr:colOff>
      <xdr:row>23</xdr:row>
      <xdr:rowOff>19348</xdr:rowOff>
    </xdr:to>
    <xdr:sp macro="" textlink="">
      <xdr:nvSpPr>
        <xdr:cNvPr id="43" name="テキスト ボックス 7">
          <a:extLst>
            <a:ext uri="{FF2B5EF4-FFF2-40B4-BE49-F238E27FC236}">
              <a16:creationId xmlns:a16="http://schemas.microsoft.com/office/drawing/2014/main" id="{00000000-0008-0000-1700-000008000000}"/>
            </a:ext>
          </a:extLst>
        </xdr:cNvPr>
        <xdr:cNvSpPr txBox="1"/>
      </xdr:nvSpPr>
      <xdr:spPr>
        <a:xfrm>
          <a:off x="6629400" y="3429000"/>
          <a:ext cx="1962150" cy="97155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確認済証番号及び検査済証番号欄の該当箇所を入力してください</a:t>
          </a:r>
        </a:p>
      </xdr:txBody>
    </xdr:sp>
    <xdr:clientData fPrintsWithSheet="0"/>
  </xdr:twoCellAnchor>
  <xdr:twoCellAnchor>
    <xdr:from>
      <xdr:col>24</xdr:col>
      <xdr:colOff>0</xdr:colOff>
      <xdr:row>0</xdr:row>
      <xdr:rowOff>0</xdr:rowOff>
    </xdr:from>
    <xdr:to>
      <xdr:col>29</xdr:col>
      <xdr:colOff>185589</xdr:colOff>
      <xdr:row>4</xdr:row>
      <xdr:rowOff>19348</xdr:rowOff>
    </xdr:to>
    <xdr:grpSp>
      <xdr:nvGrpSpPr>
        <xdr:cNvPr id="9" name="グループ化 8">
          <a:hlinkClick xmlns:r="http://schemas.openxmlformats.org/officeDocument/2006/relationships" r:id="rId1"/>
          <a:extLst>
            <a:ext uri="{FF2B5EF4-FFF2-40B4-BE49-F238E27FC236}">
              <a16:creationId xmlns:a16="http://schemas.microsoft.com/office/drawing/2014/main" id="{00000000-0008-0000-1700-000009000000}"/>
            </a:ext>
          </a:extLst>
        </xdr:cNvPr>
        <xdr:cNvGrpSpPr/>
      </xdr:nvGrpSpPr>
      <xdr:grpSpPr>
        <a:xfrm>
          <a:off x="6629400" y="0"/>
          <a:ext cx="1566714" cy="781348"/>
          <a:chOff x="7896221" y="0"/>
          <a:chExt cx="1566617" cy="781050"/>
        </a:xfrm>
      </xdr:grpSpPr>
      <xdr:sp macro="" textlink="">
        <xdr:nvSpPr>
          <xdr:cNvPr id="10" name="円/楕円 112">
            <a:extLst>
              <a:ext uri="{FF2B5EF4-FFF2-40B4-BE49-F238E27FC236}">
                <a16:creationId xmlns:a16="http://schemas.microsoft.com/office/drawing/2014/main" id="{00000000-0008-0000-1700-00000A000000}"/>
              </a:ext>
            </a:extLst>
          </xdr:cNvPr>
          <xdr:cNvSpPr/>
        </xdr:nvSpPr>
        <xdr:spPr>
          <a:xfrm>
            <a:off x="8286749" y="0"/>
            <a:ext cx="763649" cy="738187"/>
          </a:xfrm>
          <a:prstGeom prst="ellipse">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en-US" altLang="ja-JP" sz="8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11" name="テキスト ボックス 10">
            <a:extLst>
              <a:ext uri="{FF2B5EF4-FFF2-40B4-BE49-F238E27FC236}">
                <a16:creationId xmlns:a16="http://schemas.microsoft.com/office/drawing/2014/main" id="{00000000-0008-0000-1700-00000B000000}"/>
              </a:ext>
            </a:extLst>
          </xdr:cNvPr>
          <xdr:cNvSpPr txBox="1"/>
        </xdr:nvSpPr>
        <xdr:spPr>
          <a:xfrm>
            <a:off x="7896221" y="46792"/>
            <a:ext cx="1566617" cy="7342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600">
                <a:latin typeface="+mn-ea"/>
                <a:ea typeface="+mn-ea"/>
              </a:rPr>
              <a:t>目次</a:t>
            </a:r>
            <a:endParaRPr kumimoji="1" lang="en-US" altLang="ja-JP" sz="1600">
              <a:latin typeface="+mn-ea"/>
              <a:ea typeface="+mn-ea"/>
            </a:endParaRPr>
          </a:p>
          <a:p>
            <a:pPr algn="ctr"/>
            <a:r>
              <a:rPr kumimoji="1" lang="ja-JP" altLang="en-US" sz="1600">
                <a:latin typeface="+mn-ea"/>
                <a:ea typeface="+mn-ea"/>
              </a:rPr>
              <a:t>入力ｼｰﾄ</a:t>
            </a:r>
            <a:endParaRPr kumimoji="1" lang="en-US" altLang="ja-JP" sz="1600">
              <a:latin typeface="+mn-ea"/>
              <a:ea typeface="+mn-ea"/>
            </a:endParaRPr>
          </a:p>
        </xdr:txBody>
      </xdr:sp>
    </xdr:grpSp>
    <xdr:clientData/>
  </xdr:twoCellAnchor>
  <xdr:twoCellAnchor>
    <xdr:from>
      <xdr:col>24</xdr:col>
      <xdr:colOff>0</xdr:colOff>
      <xdr:row>4</xdr:row>
      <xdr:rowOff>0</xdr:rowOff>
    </xdr:from>
    <xdr:to>
      <xdr:col>32</xdr:col>
      <xdr:colOff>159962</xdr:colOff>
      <xdr:row>5</xdr:row>
      <xdr:rowOff>85576</xdr:rowOff>
    </xdr:to>
    <xdr:sp macro="" textlink="">
      <xdr:nvSpPr>
        <xdr:cNvPr id="44" name="テキスト ボックス 11">
          <a:extLst>
            <a:ext uri="{FF2B5EF4-FFF2-40B4-BE49-F238E27FC236}">
              <a16:creationId xmlns:a16="http://schemas.microsoft.com/office/drawing/2014/main" id="{00000000-0008-0000-1700-00000C000000}"/>
            </a:ext>
          </a:extLst>
        </xdr:cNvPr>
        <xdr:cNvSpPr txBox="1"/>
      </xdr:nvSpPr>
      <xdr:spPr>
        <a:xfrm>
          <a:off x="6629400" y="762000"/>
          <a:ext cx="2369820" cy="2762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日付は空欄で、窓口にて記入</a:t>
          </a:r>
        </a:p>
      </xdr:txBody>
    </xdr:sp>
    <xdr:clientData fPrintsWithSheet="0"/>
  </xdr:twoCellAnchor>
  <mc:AlternateContent xmlns:mc="http://schemas.openxmlformats.org/markup-compatibility/2006">
    <mc:Choice xmlns:a14="http://schemas.microsoft.com/office/drawing/2010/main" Requires="a14">
      <xdr:twoCellAnchor editAs="oneCell">
        <xdr:from>
          <xdr:col>7</xdr:col>
          <xdr:colOff>38100</xdr:colOff>
          <xdr:row>18</xdr:row>
          <xdr:rowOff>0</xdr:rowOff>
        </xdr:from>
        <xdr:to>
          <xdr:col>8</xdr:col>
          <xdr:colOff>66675</xdr:colOff>
          <xdr:row>19</xdr:row>
          <xdr:rowOff>19050</xdr:rowOff>
        </xdr:to>
        <xdr:sp macro="" textlink="">
          <xdr:nvSpPr>
            <xdr:cNvPr id="44033" name="Check Box 1" hidden="1">
              <a:extLst>
                <a:ext uri="{63B3BB69-23CF-44E3-9099-C40C66FF867C}">
                  <a14:compatExt spid="_x0000_s44033"/>
                </a:ext>
                <a:ext uri="{FF2B5EF4-FFF2-40B4-BE49-F238E27FC236}">
                  <a16:creationId xmlns:a16="http://schemas.microsoft.com/office/drawing/2014/main" id="{00000000-0008-0000-1B00-000001A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18</xdr:row>
          <xdr:rowOff>0</xdr:rowOff>
        </xdr:from>
        <xdr:to>
          <xdr:col>22</xdr:col>
          <xdr:colOff>66675</xdr:colOff>
          <xdr:row>19</xdr:row>
          <xdr:rowOff>19050</xdr:rowOff>
        </xdr:to>
        <xdr:sp macro="" textlink="">
          <xdr:nvSpPr>
            <xdr:cNvPr id="44034" name="Check Box 2" hidden="1">
              <a:extLst>
                <a:ext uri="{63B3BB69-23CF-44E3-9099-C40C66FF867C}">
                  <a14:compatExt spid="_x0000_s44034"/>
                </a:ext>
                <a:ext uri="{FF2B5EF4-FFF2-40B4-BE49-F238E27FC236}">
                  <a16:creationId xmlns:a16="http://schemas.microsoft.com/office/drawing/2014/main" id="{00000000-0008-0000-1B00-000002A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20</xdr:row>
          <xdr:rowOff>0</xdr:rowOff>
        </xdr:from>
        <xdr:to>
          <xdr:col>8</xdr:col>
          <xdr:colOff>66675</xdr:colOff>
          <xdr:row>21</xdr:row>
          <xdr:rowOff>19050</xdr:rowOff>
        </xdr:to>
        <xdr:sp macro="" textlink="">
          <xdr:nvSpPr>
            <xdr:cNvPr id="44035" name="Check Box 3" hidden="1">
              <a:extLst>
                <a:ext uri="{63B3BB69-23CF-44E3-9099-C40C66FF867C}">
                  <a14:compatExt spid="_x0000_s44035"/>
                </a:ext>
                <a:ext uri="{FF2B5EF4-FFF2-40B4-BE49-F238E27FC236}">
                  <a16:creationId xmlns:a16="http://schemas.microsoft.com/office/drawing/2014/main" id="{00000000-0008-0000-1B00-000003A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20</xdr:row>
          <xdr:rowOff>0</xdr:rowOff>
        </xdr:from>
        <xdr:to>
          <xdr:col>22</xdr:col>
          <xdr:colOff>66675</xdr:colOff>
          <xdr:row>21</xdr:row>
          <xdr:rowOff>19050</xdr:rowOff>
        </xdr:to>
        <xdr:sp macro="" textlink="">
          <xdr:nvSpPr>
            <xdr:cNvPr id="44036" name="Check Box 4" hidden="1">
              <a:extLst>
                <a:ext uri="{63B3BB69-23CF-44E3-9099-C40C66FF867C}">
                  <a14:compatExt spid="_x0000_s44036"/>
                </a:ext>
                <a:ext uri="{FF2B5EF4-FFF2-40B4-BE49-F238E27FC236}">
                  <a16:creationId xmlns:a16="http://schemas.microsoft.com/office/drawing/2014/main" id="{00000000-0008-0000-1B00-000004A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xdr:from>
      <xdr:col>17</xdr:col>
      <xdr:colOff>19152</xdr:colOff>
      <xdr:row>0</xdr:row>
      <xdr:rowOff>0</xdr:rowOff>
    </xdr:from>
    <xdr:to>
      <xdr:col>21</xdr:col>
      <xdr:colOff>28594</xdr:colOff>
      <xdr:row>1</xdr:row>
      <xdr:rowOff>85576</xdr:rowOff>
    </xdr:to>
    <xdr:sp macro="" textlink="">
      <xdr:nvSpPr>
        <xdr:cNvPr id="45" name="テキスト ボックス 7">
          <a:extLst>
            <a:ext uri="{FF2B5EF4-FFF2-40B4-BE49-F238E27FC236}">
              <a16:creationId xmlns:a16="http://schemas.microsoft.com/office/drawing/2014/main" id="{00000000-0008-0000-1800-000008000000}"/>
            </a:ext>
          </a:extLst>
        </xdr:cNvPr>
        <xdr:cNvSpPr txBox="1"/>
      </xdr:nvSpPr>
      <xdr:spPr>
        <a:xfrm>
          <a:off x="4714875" y="0"/>
          <a:ext cx="1114425" cy="2762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印刷は白黒で</a:t>
          </a:r>
        </a:p>
      </xdr:txBody>
    </xdr:sp>
    <xdr:clientData fPrintsWithSheet="0"/>
  </xdr:twoCellAnchor>
  <xdr:twoCellAnchor>
    <xdr:from>
      <xdr:col>24</xdr:col>
      <xdr:colOff>0</xdr:colOff>
      <xdr:row>33</xdr:row>
      <xdr:rowOff>0</xdr:rowOff>
    </xdr:from>
    <xdr:to>
      <xdr:col>31</xdr:col>
      <xdr:colOff>28594</xdr:colOff>
      <xdr:row>38</xdr:row>
      <xdr:rowOff>19348</xdr:rowOff>
    </xdr:to>
    <xdr:sp macro="" textlink="">
      <xdr:nvSpPr>
        <xdr:cNvPr id="46" name="テキスト ボックス 8">
          <a:extLst>
            <a:ext uri="{FF2B5EF4-FFF2-40B4-BE49-F238E27FC236}">
              <a16:creationId xmlns:a16="http://schemas.microsoft.com/office/drawing/2014/main" id="{00000000-0008-0000-1800-000009000000}"/>
            </a:ext>
          </a:extLst>
        </xdr:cNvPr>
        <xdr:cNvSpPr txBox="1"/>
      </xdr:nvSpPr>
      <xdr:spPr>
        <a:xfrm>
          <a:off x="6629400" y="6286500"/>
          <a:ext cx="1962150" cy="97155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計画概要、調査結果概要欄の該当箇所を入力してください</a:t>
          </a:r>
        </a:p>
      </xdr:txBody>
    </xdr:sp>
    <xdr:clientData fPrintsWithSheet="0"/>
  </xdr:twoCellAnchor>
  <xdr:twoCellAnchor>
    <xdr:from>
      <xdr:col>24</xdr:col>
      <xdr:colOff>0</xdr:colOff>
      <xdr:row>0</xdr:row>
      <xdr:rowOff>0</xdr:rowOff>
    </xdr:from>
    <xdr:to>
      <xdr:col>29</xdr:col>
      <xdr:colOff>185589</xdr:colOff>
      <xdr:row>4</xdr:row>
      <xdr:rowOff>19348</xdr:rowOff>
    </xdr:to>
    <xdr:grpSp>
      <xdr:nvGrpSpPr>
        <xdr:cNvPr id="10" name="グループ化 9">
          <a:hlinkClick xmlns:r="http://schemas.openxmlformats.org/officeDocument/2006/relationships" r:id="rId1"/>
          <a:extLst>
            <a:ext uri="{FF2B5EF4-FFF2-40B4-BE49-F238E27FC236}">
              <a16:creationId xmlns:a16="http://schemas.microsoft.com/office/drawing/2014/main" id="{00000000-0008-0000-1800-00000A000000}"/>
            </a:ext>
          </a:extLst>
        </xdr:cNvPr>
        <xdr:cNvGrpSpPr/>
      </xdr:nvGrpSpPr>
      <xdr:grpSpPr>
        <a:xfrm>
          <a:off x="6629400" y="0"/>
          <a:ext cx="1566714" cy="781348"/>
          <a:chOff x="7896221" y="0"/>
          <a:chExt cx="1566617" cy="781050"/>
        </a:xfrm>
      </xdr:grpSpPr>
      <xdr:sp macro="" textlink="">
        <xdr:nvSpPr>
          <xdr:cNvPr id="11" name="円/楕円 112">
            <a:extLst>
              <a:ext uri="{FF2B5EF4-FFF2-40B4-BE49-F238E27FC236}">
                <a16:creationId xmlns:a16="http://schemas.microsoft.com/office/drawing/2014/main" id="{00000000-0008-0000-1800-00000B000000}"/>
              </a:ext>
            </a:extLst>
          </xdr:cNvPr>
          <xdr:cNvSpPr/>
        </xdr:nvSpPr>
        <xdr:spPr>
          <a:xfrm>
            <a:off x="8286749" y="0"/>
            <a:ext cx="763649" cy="738187"/>
          </a:xfrm>
          <a:prstGeom prst="ellipse">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en-US" altLang="ja-JP" sz="8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12" name="テキスト ボックス 11">
            <a:extLst>
              <a:ext uri="{FF2B5EF4-FFF2-40B4-BE49-F238E27FC236}">
                <a16:creationId xmlns:a16="http://schemas.microsoft.com/office/drawing/2014/main" id="{00000000-0008-0000-1800-00000C000000}"/>
              </a:ext>
            </a:extLst>
          </xdr:cNvPr>
          <xdr:cNvSpPr txBox="1"/>
        </xdr:nvSpPr>
        <xdr:spPr>
          <a:xfrm>
            <a:off x="7896221" y="46792"/>
            <a:ext cx="1566617" cy="7342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600">
                <a:latin typeface="+mn-ea"/>
                <a:ea typeface="+mn-ea"/>
              </a:rPr>
              <a:t>目次</a:t>
            </a:r>
            <a:endParaRPr kumimoji="1" lang="en-US" altLang="ja-JP" sz="1600">
              <a:latin typeface="+mn-ea"/>
              <a:ea typeface="+mn-ea"/>
            </a:endParaRPr>
          </a:p>
          <a:p>
            <a:pPr algn="ctr"/>
            <a:r>
              <a:rPr kumimoji="1" lang="ja-JP" altLang="en-US" sz="1600">
                <a:latin typeface="+mn-ea"/>
                <a:ea typeface="+mn-ea"/>
              </a:rPr>
              <a:t>入力ｼｰﾄ</a:t>
            </a:r>
            <a:endParaRPr kumimoji="1" lang="en-US" altLang="ja-JP" sz="1600">
              <a:latin typeface="+mn-ea"/>
              <a:ea typeface="+mn-ea"/>
            </a:endParaRPr>
          </a:p>
        </xdr:txBody>
      </xdr:sp>
    </xdr:grpSp>
    <xdr:clientData/>
  </xdr:twoCellAnchor>
  <xdr:twoCellAnchor>
    <xdr:from>
      <xdr:col>24</xdr:col>
      <xdr:colOff>0</xdr:colOff>
      <xdr:row>7</xdr:row>
      <xdr:rowOff>0</xdr:rowOff>
    </xdr:from>
    <xdr:to>
      <xdr:col>32</xdr:col>
      <xdr:colOff>159962</xdr:colOff>
      <xdr:row>8</xdr:row>
      <xdr:rowOff>85576</xdr:rowOff>
    </xdr:to>
    <xdr:sp macro="" textlink="">
      <xdr:nvSpPr>
        <xdr:cNvPr id="47" name="テキスト ボックス 12">
          <a:extLst>
            <a:ext uri="{FF2B5EF4-FFF2-40B4-BE49-F238E27FC236}">
              <a16:creationId xmlns:a16="http://schemas.microsoft.com/office/drawing/2014/main" id="{00000000-0008-0000-1800-00000D000000}"/>
            </a:ext>
          </a:extLst>
        </xdr:cNvPr>
        <xdr:cNvSpPr txBox="1"/>
      </xdr:nvSpPr>
      <xdr:spPr>
        <a:xfrm>
          <a:off x="6629400" y="1333500"/>
          <a:ext cx="2369820" cy="2762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日付は空欄で、窓口にて記入</a:t>
          </a:r>
        </a:p>
      </xdr:txBody>
    </xdr:sp>
    <xdr:clientData fPrintsWithSheet="0"/>
  </xdr:twoCellAnchor>
  <mc:AlternateContent xmlns:mc="http://schemas.openxmlformats.org/markup-compatibility/2006">
    <mc:Choice xmlns:a14="http://schemas.microsoft.com/office/drawing/2010/main" Requires="a14">
      <xdr:twoCellAnchor editAs="oneCell">
        <xdr:from>
          <xdr:col>10</xdr:col>
          <xdr:colOff>28575</xdr:colOff>
          <xdr:row>36</xdr:row>
          <xdr:rowOff>0</xdr:rowOff>
        </xdr:from>
        <xdr:to>
          <xdr:col>11</xdr:col>
          <xdr:colOff>57150</xdr:colOff>
          <xdr:row>37</xdr:row>
          <xdr:rowOff>19050</xdr:rowOff>
        </xdr:to>
        <xdr:sp macro="" textlink="">
          <xdr:nvSpPr>
            <xdr:cNvPr id="45057" name="Check Box 1" hidden="1">
              <a:extLst>
                <a:ext uri="{63B3BB69-23CF-44E3-9099-C40C66FF867C}">
                  <a14:compatExt spid="_x0000_s45057"/>
                </a:ext>
                <a:ext uri="{FF2B5EF4-FFF2-40B4-BE49-F238E27FC236}">
                  <a16:creationId xmlns:a16="http://schemas.microsoft.com/office/drawing/2014/main" id="{00000000-0008-0000-1C00-000001B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36</xdr:row>
          <xdr:rowOff>0</xdr:rowOff>
        </xdr:from>
        <xdr:to>
          <xdr:col>8</xdr:col>
          <xdr:colOff>66675</xdr:colOff>
          <xdr:row>37</xdr:row>
          <xdr:rowOff>19050</xdr:rowOff>
        </xdr:to>
        <xdr:sp macro="" textlink="">
          <xdr:nvSpPr>
            <xdr:cNvPr id="45058" name="Check Box 2" hidden="1">
              <a:extLst>
                <a:ext uri="{63B3BB69-23CF-44E3-9099-C40C66FF867C}">
                  <a14:compatExt spid="_x0000_s45058"/>
                </a:ext>
                <a:ext uri="{FF2B5EF4-FFF2-40B4-BE49-F238E27FC236}">
                  <a16:creationId xmlns:a16="http://schemas.microsoft.com/office/drawing/2014/main" id="{00000000-0008-0000-1C00-000002B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39</xdr:row>
          <xdr:rowOff>0</xdr:rowOff>
        </xdr:from>
        <xdr:to>
          <xdr:col>11</xdr:col>
          <xdr:colOff>57150</xdr:colOff>
          <xdr:row>40</xdr:row>
          <xdr:rowOff>19050</xdr:rowOff>
        </xdr:to>
        <xdr:sp macro="" textlink="">
          <xdr:nvSpPr>
            <xdr:cNvPr id="45059" name="Check Box 3" hidden="1">
              <a:extLst>
                <a:ext uri="{63B3BB69-23CF-44E3-9099-C40C66FF867C}">
                  <a14:compatExt spid="_x0000_s45059"/>
                </a:ext>
                <a:ext uri="{FF2B5EF4-FFF2-40B4-BE49-F238E27FC236}">
                  <a16:creationId xmlns:a16="http://schemas.microsoft.com/office/drawing/2014/main" id="{00000000-0008-0000-1C00-000003B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39</xdr:row>
          <xdr:rowOff>0</xdr:rowOff>
        </xdr:from>
        <xdr:to>
          <xdr:col>8</xdr:col>
          <xdr:colOff>66675</xdr:colOff>
          <xdr:row>40</xdr:row>
          <xdr:rowOff>19050</xdr:rowOff>
        </xdr:to>
        <xdr:sp macro="" textlink="">
          <xdr:nvSpPr>
            <xdr:cNvPr id="45060" name="Check Box 4" hidden="1">
              <a:extLst>
                <a:ext uri="{63B3BB69-23CF-44E3-9099-C40C66FF867C}">
                  <a14:compatExt spid="_x0000_s45060"/>
                </a:ext>
                <a:ext uri="{FF2B5EF4-FFF2-40B4-BE49-F238E27FC236}">
                  <a16:creationId xmlns:a16="http://schemas.microsoft.com/office/drawing/2014/main" id="{00000000-0008-0000-1C00-000004B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43</xdr:row>
          <xdr:rowOff>180975</xdr:rowOff>
        </xdr:from>
        <xdr:to>
          <xdr:col>11</xdr:col>
          <xdr:colOff>57150</xdr:colOff>
          <xdr:row>45</xdr:row>
          <xdr:rowOff>9525</xdr:rowOff>
        </xdr:to>
        <xdr:sp macro="" textlink="">
          <xdr:nvSpPr>
            <xdr:cNvPr id="45061" name="Check Box 5" hidden="1">
              <a:extLst>
                <a:ext uri="{63B3BB69-23CF-44E3-9099-C40C66FF867C}">
                  <a14:compatExt spid="_x0000_s45061"/>
                </a:ext>
                <a:ext uri="{FF2B5EF4-FFF2-40B4-BE49-F238E27FC236}">
                  <a16:creationId xmlns:a16="http://schemas.microsoft.com/office/drawing/2014/main" id="{00000000-0008-0000-1C00-000005B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43</xdr:row>
          <xdr:rowOff>180975</xdr:rowOff>
        </xdr:from>
        <xdr:to>
          <xdr:col>8</xdr:col>
          <xdr:colOff>66675</xdr:colOff>
          <xdr:row>45</xdr:row>
          <xdr:rowOff>9525</xdr:rowOff>
        </xdr:to>
        <xdr:sp macro="" textlink="">
          <xdr:nvSpPr>
            <xdr:cNvPr id="45062" name="Check Box 6" hidden="1">
              <a:extLst>
                <a:ext uri="{63B3BB69-23CF-44E3-9099-C40C66FF867C}">
                  <a14:compatExt spid="_x0000_s45062"/>
                </a:ext>
                <a:ext uri="{FF2B5EF4-FFF2-40B4-BE49-F238E27FC236}">
                  <a16:creationId xmlns:a16="http://schemas.microsoft.com/office/drawing/2014/main" id="{00000000-0008-0000-1C00-000006B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0</xdr:colOff>
      <xdr:row>10</xdr:row>
      <xdr:rowOff>57299</xdr:rowOff>
    </xdr:from>
    <xdr:to>
      <xdr:col>0</xdr:col>
      <xdr:colOff>0</xdr:colOff>
      <xdr:row>14</xdr:row>
      <xdr:rowOff>171152</xdr:rowOff>
    </xdr:to>
    <xdr:sp macro="" textlink="">
      <xdr:nvSpPr>
        <xdr:cNvPr id="2" name="左中かっこ 1">
          <a:extLst>
            <a:ext uri="{FF2B5EF4-FFF2-40B4-BE49-F238E27FC236}">
              <a16:creationId xmlns:a16="http://schemas.microsoft.com/office/drawing/2014/main" id="{30B07188-7D28-4614-A8A5-A79BD89A8D3E}"/>
            </a:ext>
          </a:extLst>
        </xdr:cNvPr>
        <xdr:cNvSpPr/>
      </xdr:nvSpPr>
      <xdr:spPr>
        <a:xfrm>
          <a:off x="0" y="1695599"/>
          <a:ext cx="0" cy="875853"/>
        </a:xfrm>
        <a:prstGeom prst="leftBrace">
          <a:avLst>
            <a:gd name="adj1" fmla="val 8333"/>
            <a:gd name="adj2" fmla="val 50166"/>
          </a:avLst>
        </a:prstGeom>
        <a:ln w="12700">
          <a:solidFill>
            <a:srgbClr val="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lstStyle/>
        <a:p>
          <a:endParaRPr/>
        </a:p>
      </xdr:txBody>
    </xdr:sp>
    <xdr:clientData/>
  </xdr:twoCellAnchor>
  <xdr:twoCellAnchor>
    <xdr:from>
      <xdr:col>0</xdr:col>
      <xdr:colOff>0</xdr:colOff>
      <xdr:row>17</xdr:row>
      <xdr:rowOff>19348</xdr:rowOff>
    </xdr:from>
    <xdr:to>
      <xdr:col>0</xdr:col>
      <xdr:colOff>0</xdr:colOff>
      <xdr:row>51</xdr:row>
      <xdr:rowOff>171152</xdr:rowOff>
    </xdr:to>
    <xdr:sp macro="" textlink="">
      <xdr:nvSpPr>
        <xdr:cNvPr id="3" name="左中かっこ 2">
          <a:extLst>
            <a:ext uri="{FF2B5EF4-FFF2-40B4-BE49-F238E27FC236}">
              <a16:creationId xmlns:a16="http://schemas.microsoft.com/office/drawing/2014/main" id="{3A298748-8957-4109-AB73-30DCABF5A0E7}"/>
            </a:ext>
          </a:extLst>
        </xdr:cNvPr>
        <xdr:cNvSpPr/>
      </xdr:nvSpPr>
      <xdr:spPr>
        <a:xfrm>
          <a:off x="0" y="2991148"/>
          <a:ext cx="0" cy="6628804"/>
        </a:xfrm>
        <a:prstGeom prst="leftBrace">
          <a:avLst>
            <a:gd name="adj1" fmla="val 8333"/>
            <a:gd name="adj2" fmla="val 50166"/>
          </a:avLst>
        </a:prstGeom>
        <a:ln w="12700">
          <a:solidFill>
            <a:srgbClr val="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lstStyle/>
        <a:p>
          <a:endParaRPr/>
        </a:p>
      </xdr:txBody>
    </xdr:sp>
    <xdr:clientData/>
  </xdr:twoCellAnchor>
  <xdr:twoCellAnchor>
    <xdr:from>
      <xdr:col>21</xdr:col>
      <xdr:colOff>0</xdr:colOff>
      <xdr:row>0</xdr:row>
      <xdr:rowOff>0</xdr:rowOff>
    </xdr:from>
    <xdr:to>
      <xdr:col>25</xdr:col>
      <xdr:colOff>161851</xdr:colOff>
      <xdr:row>1</xdr:row>
      <xdr:rowOff>85427</xdr:rowOff>
    </xdr:to>
    <xdr:sp macro="" textlink="">
      <xdr:nvSpPr>
        <xdr:cNvPr id="4" name="テキスト ボックス 111">
          <a:extLst>
            <a:ext uri="{FF2B5EF4-FFF2-40B4-BE49-F238E27FC236}">
              <a16:creationId xmlns:a16="http://schemas.microsoft.com/office/drawing/2014/main" id="{2BDD9F5D-E783-4817-8189-F26F9DEDF04D}"/>
            </a:ext>
          </a:extLst>
        </xdr:cNvPr>
        <xdr:cNvSpPr txBox="1"/>
      </xdr:nvSpPr>
      <xdr:spPr>
        <a:xfrm>
          <a:off x="4657725" y="0"/>
          <a:ext cx="1114351" cy="275927"/>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印刷は白黒で</a:t>
          </a:r>
        </a:p>
      </xdr:txBody>
    </xdr:sp>
    <xdr:clientData fPrintsWithSheet="0"/>
  </xdr:twoCellAnchor>
  <xdr:twoCellAnchor>
    <xdr:from>
      <xdr:col>15</xdr:col>
      <xdr:colOff>161851</xdr:colOff>
      <xdr:row>10</xdr:row>
      <xdr:rowOff>66973</xdr:rowOff>
    </xdr:from>
    <xdr:to>
      <xdr:col>16</xdr:col>
      <xdr:colOff>0</xdr:colOff>
      <xdr:row>11</xdr:row>
      <xdr:rowOff>123527</xdr:rowOff>
    </xdr:to>
    <xdr:sp macro="" textlink="">
      <xdr:nvSpPr>
        <xdr:cNvPr id="6" name="右中かっこ 5">
          <a:extLst>
            <a:ext uri="{FF2B5EF4-FFF2-40B4-BE49-F238E27FC236}">
              <a16:creationId xmlns:a16="http://schemas.microsoft.com/office/drawing/2014/main" id="{C0CCCD3D-04ED-44EE-81D6-765756073E32}"/>
            </a:ext>
          </a:extLst>
        </xdr:cNvPr>
        <xdr:cNvSpPr/>
      </xdr:nvSpPr>
      <xdr:spPr>
        <a:xfrm>
          <a:off x="3390826" y="1705273"/>
          <a:ext cx="76274" cy="247054"/>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lstStyle/>
        <a:p>
          <a:endParaRPr/>
        </a:p>
      </xdr:txBody>
    </xdr:sp>
    <xdr:clientData/>
  </xdr:twoCellAnchor>
  <mc:AlternateContent xmlns:mc="http://schemas.openxmlformats.org/markup-compatibility/2006">
    <mc:Choice xmlns:a14="http://schemas.microsoft.com/office/drawing/2010/main" Requires="a14">
      <xdr:twoCellAnchor editAs="oneCell">
        <xdr:from>
          <xdr:col>8</xdr:col>
          <xdr:colOff>0</xdr:colOff>
          <xdr:row>9</xdr:row>
          <xdr:rowOff>0</xdr:rowOff>
        </xdr:from>
        <xdr:to>
          <xdr:col>9</xdr:col>
          <xdr:colOff>66675</xdr:colOff>
          <xdr:row>10</xdr:row>
          <xdr:rowOff>19050</xdr:rowOff>
        </xdr:to>
        <xdr:sp macro="" textlink="">
          <xdr:nvSpPr>
            <xdr:cNvPr id="215041" name="Check_x0020_Box_x0020_1" hidden="1">
              <a:extLst>
                <a:ext uri="{63B3BB69-23CF-44E3-9099-C40C66FF867C}">
                  <a14:compatExt spid="_x0000_s215041"/>
                </a:ext>
                <a:ext uri="{FF2B5EF4-FFF2-40B4-BE49-F238E27FC236}">
                  <a16:creationId xmlns:a16="http://schemas.microsoft.com/office/drawing/2014/main" id="{00000000-0008-0000-0800-000001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48</xdr:row>
          <xdr:rowOff>180975</xdr:rowOff>
        </xdr:from>
        <xdr:to>
          <xdr:col>9</xdr:col>
          <xdr:colOff>66675</xdr:colOff>
          <xdr:row>50</xdr:row>
          <xdr:rowOff>9525</xdr:rowOff>
        </xdr:to>
        <xdr:sp macro="" textlink="">
          <xdr:nvSpPr>
            <xdr:cNvPr id="215042" name="Check_x0020_Box_x0020_2" hidden="1">
              <a:extLst>
                <a:ext uri="{63B3BB69-23CF-44E3-9099-C40C66FF867C}">
                  <a14:compatExt spid="_x0000_s215042"/>
                </a:ext>
                <a:ext uri="{FF2B5EF4-FFF2-40B4-BE49-F238E27FC236}">
                  <a16:creationId xmlns:a16="http://schemas.microsoft.com/office/drawing/2014/main" id="{00000000-0008-0000-0800-000002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46</xdr:row>
          <xdr:rowOff>180975</xdr:rowOff>
        </xdr:from>
        <xdr:to>
          <xdr:col>9</xdr:col>
          <xdr:colOff>66675</xdr:colOff>
          <xdr:row>48</xdr:row>
          <xdr:rowOff>9525</xdr:rowOff>
        </xdr:to>
        <xdr:sp macro="" textlink="">
          <xdr:nvSpPr>
            <xdr:cNvPr id="215043" name="Check_x0020_Box_x0020_3" hidden="1">
              <a:extLst>
                <a:ext uri="{63B3BB69-23CF-44E3-9099-C40C66FF867C}">
                  <a14:compatExt spid="_x0000_s215043"/>
                </a:ext>
                <a:ext uri="{FF2B5EF4-FFF2-40B4-BE49-F238E27FC236}">
                  <a16:creationId xmlns:a16="http://schemas.microsoft.com/office/drawing/2014/main" id="{00000000-0008-0000-0800-000003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43</xdr:row>
          <xdr:rowOff>180975</xdr:rowOff>
        </xdr:from>
        <xdr:to>
          <xdr:col>9</xdr:col>
          <xdr:colOff>66675</xdr:colOff>
          <xdr:row>45</xdr:row>
          <xdr:rowOff>9525</xdr:rowOff>
        </xdr:to>
        <xdr:sp macro="" textlink="">
          <xdr:nvSpPr>
            <xdr:cNvPr id="215044" name="Check_x0020_Box_x0020_5" hidden="1">
              <a:extLst>
                <a:ext uri="{63B3BB69-23CF-44E3-9099-C40C66FF867C}">
                  <a14:compatExt spid="_x0000_s215044"/>
                </a:ext>
                <a:ext uri="{FF2B5EF4-FFF2-40B4-BE49-F238E27FC236}">
                  <a16:creationId xmlns:a16="http://schemas.microsoft.com/office/drawing/2014/main" id="{00000000-0008-0000-0800-000004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180975</xdr:rowOff>
        </xdr:from>
        <xdr:to>
          <xdr:col>9</xdr:col>
          <xdr:colOff>66675</xdr:colOff>
          <xdr:row>44</xdr:row>
          <xdr:rowOff>9525</xdr:rowOff>
        </xdr:to>
        <xdr:sp macro="" textlink="">
          <xdr:nvSpPr>
            <xdr:cNvPr id="215045" name="Check_x0020_Box_x0020_6" hidden="1">
              <a:extLst>
                <a:ext uri="{63B3BB69-23CF-44E3-9099-C40C66FF867C}">
                  <a14:compatExt spid="_x0000_s215045"/>
                </a:ext>
                <a:ext uri="{FF2B5EF4-FFF2-40B4-BE49-F238E27FC236}">
                  <a16:creationId xmlns:a16="http://schemas.microsoft.com/office/drawing/2014/main" id="{00000000-0008-0000-0800-000005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9</xdr:col>
          <xdr:colOff>66675</xdr:colOff>
          <xdr:row>43</xdr:row>
          <xdr:rowOff>19050</xdr:rowOff>
        </xdr:to>
        <xdr:sp macro="" textlink="">
          <xdr:nvSpPr>
            <xdr:cNvPr id="215046" name="Check_x0020_Box_x0020_7" hidden="1">
              <a:extLst>
                <a:ext uri="{63B3BB69-23CF-44E3-9099-C40C66FF867C}">
                  <a14:compatExt spid="_x0000_s215046"/>
                </a:ext>
                <a:ext uri="{FF2B5EF4-FFF2-40B4-BE49-F238E27FC236}">
                  <a16:creationId xmlns:a16="http://schemas.microsoft.com/office/drawing/2014/main" id="{00000000-0008-0000-0800-000006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42</xdr:row>
          <xdr:rowOff>0</xdr:rowOff>
        </xdr:from>
        <xdr:to>
          <xdr:col>9</xdr:col>
          <xdr:colOff>66675</xdr:colOff>
          <xdr:row>43</xdr:row>
          <xdr:rowOff>19050</xdr:rowOff>
        </xdr:to>
        <xdr:sp macro="" textlink="">
          <xdr:nvSpPr>
            <xdr:cNvPr id="215047" name="Check_x0020_Box_x0020_8" hidden="1">
              <a:extLst>
                <a:ext uri="{63B3BB69-23CF-44E3-9099-C40C66FF867C}">
                  <a14:compatExt spid="_x0000_s215047"/>
                </a:ext>
                <a:ext uri="{FF2B5EF4-FFF2-40B4-BE49-F238E27FC236}">
                  <a16:creationId xmlns:a16="http://schemas.microsoft.com/office/drawing/2014/main" id="{00000000-0008-0000-0800-000007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209550</xdr:colOff>
          <xdr:row>42</xdr:row>
          <xdr:rowOff>180975</xdr:rowOff>
        </xdr:from>
        <xdr:to>
          <xdr:col>18</xdr:col>
          <xdr:colOff>38100</xdr:colOff>
          <xdr:row>44</xdr:row>
          <xdr:rowOff>9525</xdr:rowOff>
        </xdr:to>
        <xdr:sp macro="" textlink="">
          <xdr:nvSpPr>
            <xdr:cNvPr id="215048" name="Check_x0020_Box_x0020_9" hidden="1">
              <a:extLst>
                <a:ext uri="{63B3BB69-23CF-44E3-9099-C40C66FF867C}">
                  <a14:compatExt spid="_x0000_s215048"/>
                </a:ext>
                <a:ext uri="{FF2B5EF4-FFF2-40B4-BE49-F238E27FC236}">
                  <a16:creationId xmlns:a16="http://schemas.microsoft.com/office/drawing/2014/main" id="{00000000-0008-0000-0800-000008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209550</xdr:colOff>
          <xdr:row>42</xdr:row>
          <xdr:rowOff>180975</xdr:rowOff>
        </xdr:from>
        <xdr:to>
          <xdr:col>13</xdr:col>
          <xdr:colOff>38100</xdr:colOff>
          <xdr:row>44</xdr:row>
          <xdr:rowOff>9525</xdr:rowOff>
        </xdr:to>
        <xdr:sp macro="" textlink="">
          <xdr:nvSpPr>
            <xdr:cNvPr id="215049" name="Check_x0020_Box_x0020_10" hidden="1">
              <a:extLst>
                <a:ext uri="{63B3BB69-23CF-44E3-9099-C40C66FF867C}">
                  <a14:compatExt spid="_x0000_s215049"/>
                </a:ext>
                <a:ext uri="{FF2B5EF4-FFF2-40B4-BE49-F238E27FC236}">
                  <a16:creationId xmlns:a16="http://schemas.microsoft.com/office/drawing/2014/main" id="{00000000-0008-0000-0800-000009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209550</xdr:colOff>
          <xdr:row>42</xdr:row>
          <xdr:rowOff>180975</xdr:rowOff>
        </xdr:from>
        <xdr:to>
          <xdr:col>23</xdr:col>
          <xdr:colOff>38100</xdr:colOff>
          <xdr:row>44</xdr:row>
          <xdr:rowOff>9525</xdr:rowOff>
        </xdr:to>
        <xdr:sp macro="" textlink="">
          <xdr:nvSpPr>
            <xdr:cNvPr id="215050" name="Check_x0020_Box_x0020_13" hidden="1">
              <a:extLst>
                <a:ext uri="{63B3BB69-23CF-44E3-9099-C40C66FF867C}">
                  <a14:compatExt spid="_x0000_s215050"/>
                </a:ext>
                <a:ext uri="{FF2B5EF4-FFF2-40B4-BE49-F238E27FC236}">
                  <a16:creationId xmlns:a16="http://schemas.microsoft.com/office/drawing/2014/main" id="{00000000-0008-0000-0800-00000A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42</xdr:row>
          <xdr:rowOff>0</xdr:rowOff>
        </xdr:from>
        <xdr:to>
          <xdr:col>31</xdr:col>
          <xdr:colOff>66675</xdr:colOff>
          <xdr:row>43</xdr:row>
          <xdr:rowOff>19050</xdr:rowOff>
        </xdr:to>
        <xdr:sp macro="" textlink="">
          <xdr:nvSpPr>
            <xdr:cNvPr id="215051" name="Check_x0020_Box_x0020_14" hidden="1">
              <a:extLst>
                <a:ext uri="{63B3BB69-23CF-44E3-9099-C40C66FF867C}">
                  <a14:compatExt spid="_x0000_s215051"/>
                </a:ext>
                <a:ext uri="{FF2B5EF4-FFF2-40B4-BE49-F238E27FC236}">
                  <a16:creationId xmlns:a16="http://schemas.microsoft.com/office/drawing/2014/main" id="{00000000-0008-0000-0800-00000B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39</xdr:row>
          <xdr:rowOff>180975</xdr:rowOff>
        </xdr:from>
        <xdr:to>
          <xdr:col>9</xdr:col>
          <xdr:colOff>66675</xdr:colOff>
          <xdr:row>41</xdr:row>
          <xdr:rowOff>9525</xdr:rowOff>
        </xdr:to>
        <xdr:sp macro="" textlink="">
          <xdr:nvSpPr>
            <xdr:cNvPr id="215052" name="Check_x0020_Box_x0020_15" hidden="1">
              <a:extLst>
                <a:ext uri="{63B3BB69-23CF-44E3-9099-C40C66FF867C}">
                  <a14:compatExt spid="_x0000_s215052"/>
                </a:ext>
                <a:ext uri="{FF2B5EF4-FFF2-40B4-BE49-F238E27FC236}">
                  <a16:creationId xmlns:a16="http://schemas.microsoft.com/office/drawing/2014/main" id="{00000000-0008-0000-0800-00000C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36</xdr:row>
          <xdr:rowOff>180975</xdr:rowOff>
        </xdr:from>
        <xdr:to>
          <xdr:col>9</xdr:col>
          <xdr:colOff>66675</xdr:colOff>
          <xdr:row>38</xdr:row>
          <xdr:rowOff>9525</xdr:rowOff>
        </xdr:to>
        <xdr:sp macro="" textlink="">
          <xdr:nvSpPr>
            <xdr:cNvPr id="215053" name="Check_x0020_Box_x0020_16" hidden="1">
              <a:extLst>
                <a:ext uri="{63B3BB69-23CF-44E3-9099-C40C66FF867C}">
                  <a14:compatExt spid="_x0000_s215053"/>
                </a:ext>
                <a:ext uri="{FF2B5EF4-FFF2-40B4-BE49-F238E27FC236}">
                  <a16:creationId xmlns:a16="http://schemas.microsoft.com/office/drawing/2014/main" id="{00000000-0008-0000-0800-00000D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38</xdr:row>
          <xdr:rowOff>180975</xdr:rowOff>
        </xdr:from>
        <xdr:to>
          <xdr:col>16</xdr:col>
          <xdr:colOff>38100</xdr:colOff>
          <xdr:row>40</xdr:row>
          <xdr:rowOff>9525</xdr:rowOff>
        </xdr:to>
        <xdr:sp macro="" textlink="">
          <xdr:nvSpPr>
            <xdr:cNvPr id="215054" name="Check_x0020_Box_x0020_17" hidden="1">
              <a:extLst>
                <a:ext uri="{63B3BB69-23CF-44E3-9099-C40C66FF867C}">
                  <a14:compatExt spid="_x0000_s215054"/>
                </a:ext>
                <a:ext uri="{FF2B5EF4-FFF2-40B4-BE49-F238E27FC236}">
                  <a16:creationId xmlns:a16="http://schemas.microsoft.com/office/drawing/2014/main" id="{00000000-0008-0000-0800-00000E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209550</xdr:colOff>
          <xdr:row>38</xdr:row>
          <xdr:rowOff>180975</xdr:rowOff>
        </xdr:from>
        <xdr:to>
          <xdr:col>28</xdr:col>
          <xdr:colOff>38100</xdr:colOff>
          <xdr:row>40</xdr:row>
          <xdr:rowOff>9525</xdr:rowOff>
        </xdr:to>
        <xdr:sp macro="" textlink="">
          <xdr:nvSpPr>
            <xdr:cNvPr id="215055" name="Check_x0020_Box_x0020_18" hidden="1">
              <a:extLst>
                <a:ext uri="{63B3BB69-23CF-44E3-9099-C40C66FF867C}">
                  <a14:compatExt spid="_x0000_s215055"/>
                </a:ext>
                <a:ext uri="{FF2B5EF4-FFF2-40B4-BE49-F238E27FC236}">
                  <a16:creationId xmlns:a16="http://schemas.microsoft.com/office/drawing/2014/main" id="{00000000-0008-0000-0800-00000F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33</xdr:row>
          <xdr:rowOff>180975</xdr:rowOff>
        </xdr:from>
        <xdr:to>
          <xdr:col>9</xdr:col>
          <xdr:colOff>66675</xdr:colOff>
          <xdr:row>35</xdr:row>
          <xdr:rowOff>9525</xdr:rowOff>
        </xdr:to>
        <xdr:sp macro="" textlink="">
          <xdr:nvSpPr>
            <xdr:cNvPr id="215056" name="Check_x0020_Box_x0020_19" hidden="1">
              <a:extLst>
                <a:ext uri="{63B3BB69-23CF-44E3-9099-C40C66FF867C}">
                  <a14:compatExt spid="_x0000_s215056"/>
                </a:ext>
                <a:ext uri="{FF2B5EF4-FFF2-40B4-BE49-F238E27FC236}">
                  <a16:creationId xmlns:a16="http://schemas.microsoft.com/office/drawing/2014/main" id="{00000000-0008-0000-0800-000010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30</xdr:row>
          <xdr:rowOff>180975</xdr:rowOff>
        </xdr:from>
        <xdr:to>
          <xdr:col>9</xdr:col>
          <xdr:colOff>66675</xdr:colOff>
          <xdr:row>32</xdr:row>
          <xdr:rowOff>9525</xdr:rowOff>
        </xdr:to>
        <xdr:sp macro="" textlink="">
          <xdr:nvSpPr>
            <xdr:cNvPr id="215057" name="Check_x0020_Box_x0020_20" hidden="1">
              <a:extLst>
                <a:ext uri="{63B3BB69-23CF-44E3-9099-C40C66FF867C}">
                  <a14:compatExt spid="_x0000_s215057"/>
                </a:ext>
                <a:ext uri="{FF2B5EF4-FFF2-40B4-BE49-F238E27FC236}">
                  <a16:creationId xmlns:a16="http://schemas.microsoft.com/office/drawing/2014/main" id="{00000000-0008-0000-0800-000011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209550</xdr:colOff>
          <xdr:row>32</xdr:row>
          <xdr:rowOff>180975</xdr:rowOff>
        </xdr:from>
        <xdr:to>
          <xdr:col>5</xdr:col>
          <xdr:colOff>38100</xdr:colOff>
          <xdr:row>34</xdr:row>
          <xdr:rowOff>9525</xdr:rowOff>
        </xdr:to>
        <xdr:sp macro="" textlink="">
          <xdr:nvSpPr>
            <xdr:cNvPr id="215058" name="Check_x0020_Box_x0020_21" hidden="1">
              <a:extLst>
                <a:ext uri="{63B3BB69-23CF-44E3-9099-C40C66FF867C}">
                  <a14:compatExt spid="_x0000_s215058"/>
                </a:ext>
                <a:ext uri="{FF2B5EF4-FFF2-40B4-BE49-F238E27FC236}">
                  <a16:creationId xmlns:a16="http://schemas.microsoft.com/office/drawing/2014/main" id="{00000000-0008-0000-0800-000012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32</xdr:row>
          <xdr:rowOff>180975</xdr:rowOff>
        </xdr:from>
        <xdr:to>
          <xdr:col>2</xdr:col>
          <xdr:colOff>66675</xdr:colOff>
          <xdr:row>34</xdr:row>
          <xdr:rowOff>9525</xdr:rowOff>
        </xdr:to>
        <xdr:sp macro="" textlink="">
          <xdr:nvSpPr>
            <xdr:cNvPr id="215059" name="Check_x0020_Box_x0020_22" hidden="1">
              <a:extLst>
                <a:ext uri="{63B3BB69-23CF-44E3-9099-C40C66FF867C}">
                  <a14:compatExt spid="_x0000_s215059"/>
                </a:ext>
                <a:ext uri="{FF2B5EF4-FFF2-40B4-BE49-F238E27FC236}">
                  <a16:creationId xmlns:a16="http://schemas.microsoft.com/office/drawing/2014/main" id="{00000000-0008-0000-0800-000013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29</xdr:row>
          <xdr:rowOff>0</xdr:rowOff>
        </xdr:from>
        <xdr:to>
          <xdr:col>9</xdr:col>
          <xdr:colOff>66675</xdr:colOff>
          <xdr:row>30</xdr:row>
          <xdr:rowOff>19050</xdr:rowOff>
        </xdr:to>
        <xdr:sp macro="" textlink="">
          <xdr:nvSpPr>
            <xdr:cNvPr id="215060" name="Check_x0020_Box_x0020_23" hidden="1">
              <a:extLst>
                <a:ext uri="{63B3BB69-23CF-44E3-9099-C40C66FF867C}">
                  <a14:compatExt spid="_x0000_s215060"/>
                </a:ext>
                <a:ext uri="{FF2B5EF4-FFF2-40B4-BE49-F238E27FC236}">
                  <a16:creationId xmlns:a16="http://schemas.microsoft.com/office/drawing/2014/main" id="{00000000-0008-0000-0800-000014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29</xdr:row>
          <xdr:rowOff>0</xdr:rowOff>
        </xdr:from>
        <xdr:to>
          <xdr:col>12</xdr:col>
          <xdr:colOff>38100</xdr:colOff>
          <xdr:row>30</xdr:row>
          <xdr:rowOff>19050</xdr:rowOff>
        </xdr:to>
        <xdr:sp macro="" textlink="">
          <xdr:nvSpPr>
            <xdr:cNvPr id="215061" name="Check_x0020_Box_x0020_24" hidden="1">
              <a:extLst>
                <a:ext uri="{63B3BB69-23CF-44E3-9099-C40C66FF867C}">
                  <a14:compatExt spid="_x0000_s215061"/>
                </a:ext>
                <a:ext uri="{FF2B5EF4-FFF2-40B4-BE49-F238E27FC236}">
                  <a16:creationId xmlns:a16="http://schemas.microsoft.com/office/drawing/2014/main" id="{00000000-0008-0000-0800-000015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29</xdr:row>
          <xdr:rowOff>0</xdr:rowOff>
        </xdr:from>
        <xdr:to>
          <xdr:col>31</xdr:col>
          <xdr:colOff>66675</xdr:colOff>
          <xdr:row>30</xdr:row>
          <xdr:rowOff>19050</xdr:rowOff>
        </xdr:to>
        <xdr:sp macro="" textlink="">
          <xdr:nvSpPr>
            <xdr:cNvPr id="215062" name="Check_x0020_Box_x0020_25" hidden="1">
              <a:extLst>
                <a:ext uri="{63B3BB69-23CF-44E3-9099-C40C66FF867C}">
                  <a14:compatExt spid="_x0000_s215062"/>
                </a:ext>
                <a:ext uri="{FF2B5EF4-FFF2-40B4-BE49-F238E27FC236}">
                  <a16:creationId xmlns:a16="http://schemas.microsoft.com/office/drawing/2014/main" id="{00000000-0008-0000-0800-000016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24</xdr:row>
          <xdr:rowOff>180975</xdr:rowOff>
        </xdr:from>
        <xdr:to>
          <xdr:col>10</xdr:col>
          <xdr:colOff>38100</xdr:colOff>
          <xdr:row>26</xdr:row>
          <xdr:rowOff>9525</xdr:rowOff>
        </xdr:to>
        <xdr:sp macro="" textlink="">
          <xdr:nvSpPr>
            <xdr:cNvPr id="215063" name="Check_x0020_Box_x0020_26" hidden="1">
              <a:extLst>
                <a:ext uri="{63B3BB69-23CF-44E3-9099-C40C66FF867C}">
                  <a14:compatExt spid="_x0000_s215063"/>
                </a:ext>
                <a:ext uri="{FF2B5EF4-FFF2-40B4-BE49-F238E27FC236}">
                  <a16:creationId xmlns:a16="http://schemas.microsoft.com/office/drawing/2014/main" id="{00000000-0008-0000-0800-000017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209550</xdr:colOff>
          <xdr:row>24</xdr:row>
          <xdr:rowOff>180975</xdr:rowOff>
        </xdr:from>
        <xdr:to>
          <xdr:col>23</xdr:col>
          <xdr:colOff>38100</xdr:colOff>
          <xdr:row>26</xdr:row>
          <xdr:rowOff>9525</xdr:rowOff>
        </xdr:to>
        <xdr:sp macro="" textlink="">
          <xdr:nvSpPr>
            <xdr:cNvPr id="215064" name="Check_x0020_Box_x0020_27" hidden="1">
              <a:extLst>
                <a:ext uri="{63B3BB69-23CF-44E3-9099-C40C66FF867C}">
                  <a14:compatExt spid="_x0000_s215064"/>
                </a:ext>
                <a:ext uri="{FF2B5EF4-FFF2-40B4-BE49-F238E27FC236}">
                  <a16:creationId xmlns:a16="http://schemas.microsoft.com/office/drawing/2014/main" id="{00000000-0008-0000-0800-000018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26</xdr:row>
          <xdr:rowOff>180975</xdr:rowOff>
        </xdr:from>
        <xdr:to>
          <xdr:col>10</xdr:col>
          <xdr:colOff>38100</xdr:colOff>
          <xdr:row>28</xdr:row>
          <xdr:rowOff>9525</xdr:rowOff>
        </xdr:to>
        <xdr:sp macro="" textlink="">
          <xdr:nvSpPr>
            <xdr:cNvPr id="215065" name="Check_x0020_Box_x0020_28" hidden="1">
              <a:extLst>
                <a:ext uri="{63B3BB69-23CF-44E3-9099-C40C66FF867C}">
                  <a14:compatExt spid="_x0000_s215065"/>
                </a:ext>
                <a:ext uri="{FF2B5EF4-FFF2-40B4-BE49-F238E27FC236}">
                  <a16:creationId xmlns:a16="http://schemas.microsoft.com/office/drawing/2014/main" id="{00000000-0008-0000-0800-000019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24</xdr:row>
          <xdr:rowOff>180975</xdr:rowOff>
        </xdr:from>
        <xdr:to>
          <xdr:col>16</xdr:col>
          <xdr:colOff>38100</xdr:colOff>
          <xdr:row>26</xdr:row>
          <xdr:rowOff>9525</xdr:rowOff>
        </xdr:to>
        <xdr:sp macro="" textlink="">
          <xdr:nvSpPr>
            <xdr:cNvPr id="215066" name="Check_x0020_Box_x0020_29" hidden="1">
              <a:extLst>
                <a:ext uri="{63B3BB69-23CF-44E3-9099-C40C66FF867C}">
                  <a14:compatExt spid="_x0000_s215066"/>
                </a:ext>
                <a:ext uri="{FF2B5EF4-FFF2-40B4-BE49-F238E27FC236}">
                  <a16:creationId xmlns:a16="http://schemas.microsoft.com/office/drawing/2014/main" id="{00000000-0008-0000-0800-00001A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25</xdr:row>
          <xdr:rowOff>180975</xdr:rowOff>
        </xdr:from>
        <xdr:to>
          <xdr:col>10</xdr:col>
          <xdr:colOff>38100</xdr:colOff>
          <xdr:row>27</xdr:row>
          <xdr:rowOff>9525</xdr:rowOff>
        </xdr:to>
        <xdr:sp macro="" textlink="">
          <xdr:nvSpPr>
            <xdr:cNvPr id="215067" name="Check_x0020_Box_x0020_30" hidden="1">
              <a:extLst>
                <a:ext uri="{63B3BB69-23CF-44E3-9099-C40C66FF867C}">
                  <a14:compatExt spid="_x0000_s215067"/>
                </a:ext>
                <a:ext uri="{FF2B5EF4-FFF2-40B4-BE49-F238E27FC236}">
                  <a16:creationId xmlns:a16="http://schemas.microsoft.com/office/drawing/2014/main" id="{00000000-0008-0000-0800-00001B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26</xdr:row>
          <xdr:rowOff>180975</xdr:rowOff>
        </xdr:from>
        <xdr:to>
          <xdr:col>16</xdr:col>
          <xdr:colOff>38100</xdr:colOff>
          <xdr:row>28</xdr:row>
          <xdr:rowOff>9525</xdr:rowOff>
        </xdr:to>
        <xdr:sp macro="" textlink="">
          <xdr:nvSpPr>
            <xdr:cNvPr id="215068" name="Check_x0020_Box_x0020_31" hidden="1">
              <a:extLst>
                <a:ext uri="{63B3BB69-23CF-44E3-9099-C40C66FF867C}">
                  <a14:compatExt spid="_x0000_s215068"/>
                </a:ext>
                <a:ext uri="{FF2B5EF4-FFF2-40B4-BE49-F238E27FC236}">
                  <a16:creationId xmlns:a16="http://schemas.microsoft.com/office/drawing/2014/main" id="{00000000-0008-0000-0800-00001C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25</xdr:row>
          <xdr:rowOff>180975</xdr:rowOff>
        </xdr:from>
        <xdr:to>
          <xdr:col>16</xdr:col>
          <xdr:colOff>38100</xdr:colOff>
          <xdr:row>27</xdr:row>
          <xdr:rowOff>9525</xdr:rowOff>
        </xdr:to>
        <xdr:sp macro="" textlink="">
          <xdr:nvSpPr>
            <xdr:cNvPr id="215069" name="Check_x0020_Box_x0020_32" hidden="1">
              <a:extLst>
                <a:ext uri="{63B3BB69-23CF-44E3-9099-C40C66FF867C}">
                  <a14:compatExt spid="_x0000_s215069"/>
                </a:ext>
                <a:ext uri="{FF2B5EF4-FFF2-40B4-BE49-F238E27FC236}">
                  <a16:creationId xmlns:a16="http://schemas.microsoft.com/office/drawing/2014/main" id="{00000000-0008-0000-0800-00001D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xdr:row>
          <xdr:rowOff>180975</xdr:rowOff>
        </xdr:from>
        <xdr:to>
          <xdr:col>9</xdr:col>
          <xdr:colOff>66675</xdr:colOff>
          <xdr:row>11</xdr:row>
          <xdr:rowOff>9525</xdr:rowOff>
        </xdr:to>
        <xdr:sp macro="" textlink="">
          <xdr:nvSpPr>
            <xdr:cNvPr id="215070" name="Check_x0020_Box_x0020_33" hidden="1">
              <a:extLst>
                <a:ext uri="{63B3BB69-23CF-44E3-9099-C40C66FF867C}">
                  <a14:compatExt spid="_x0000_s215070"/>
                </a:ext>
                <a:ext uri="{FF2B5EF4-FFF2-40B4-BE49-F238E27FC236}">
                  <a16:creationId xmlns:a16="http://schemas.microsoft.com/office/drawing/2014/main" id="{00000000-0008-0000-0800-00001E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10</xdr:row>
          <xdr:rowOff>180975</xdr:rowOff>
        </xdr:from>
        <xdr:to>
          <xdr:col>9</xdr:col>
          <xdr:colOff>66675</xdr:colOff>
          <xdr:row>12</xdr:row>
          <xdr:rowOff>9525</xdr:rowOff>
        </xdr:to>
        <xdr:sp macro="" textlink="">
          <xdr:nvSpPr>
            <xdr:cNvPr id="215071" name="Check_x0020_Box_x0020_34" hidden="1">
              <a:extLst>
                <a:ext uri="{63B3BB69-23CF-44E3-9099-C40C66FF867C}">
                  <a14:compatExt spid="_x0000_s215071"/>
                </a:ext>
                <a:ext uri="{FF2B5EF4-FFF2-40B4-BE49-F238E27FC236}">
                  <a16:creationId xmlns:a16="http://schemas.microsoft.com/office/drawing/2014/main" id="{00000000-0008-0000-0800-00001F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180975</xdr:rowOff>
        </xdr:from>
        <xdr:to>
          <xdr:col>9</xdr:col>
          <xdr:colOff>66675</xdr:colOff>
          <xdr:row>17</xdr:row>
          <xdr:rowOff>9525</xdr:rowOff>
        </xdr:to>
        <xdr:sp macro="" textlink="">
          <xdr:nvSpPr>
            <xdr:cNvPr id="215072" name="Check_x0020_Box_x0020_38" hidden="1">
              <a:extLst>
                <a:ext uri="{63B3BB69-23CF-44E3-9099-C40C66FF867C}">
                  <a14:compatExt spid="_x0000_s215072"/>
                </a:ext>
                <a:ext uri="{FF2B5EF4-FFF2-40B4-BE49-F238E27FC236}">
                  <a16:creationId xmlns:a16="http://schemas.microsoft.com/office/drawing/2014/main" id="{00000000-0008-0000-0800-000020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23</xdr:row>
          <xdr:rowOff>180975</xdr:rowOff>
        </xdr:from>
        <xdr:to>
          <xdr:col>9</xdr:col>
          <xdr:colOff>66675</xdr:colOff>
          <xdr:row>25</xdr:row>
          <xdr:rowOff>9525</xdr:rowOff>
        </xdr:to>
        <xdr:sp macro="" textlink="">
          <xdr:nvSpPr>
            <xdr:cNvPr id="215073" name="Check_x0020_Box_x0020_39" hidden="1">
              <a:extLst>
                <a:ext uri="{63B3BB69-23CF-44E3-9099-C40C66FF867C}">
                  <a14:compatExt spid="_x0000_s215073"/>
                </a:ext>
                <a:ext uri="{FF2B5EF4-FFF2-40B4-BE49-F238E27FC236}">
                  <a16:creationId xmlns:a16="http://schemas.microsoft.com/office/drawing/2014/main" id="{00000000-0008-0000-0800-000021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16</xdr:row>
          <xdr:rowOff>180975</xdr:rowOff>
        </xdr:from>
        <xdr:to>
          <xdr:col>9</xdr:col>
          <xdr:colOff>66675</xdr:colOff>
          <xdr:row>18</xdr:row>
          <xdr:rowOff>9525</xdr:rowOff>
        </xdr:to>
        <xdr:sp macro="" textlink="">
          <xdr:nvSpPr>
            <xdr:cNvPr id="215074" name="Check_x0020_Box_x0020_40" hidden="1">
              <a:extLst>
                <a:ext uri="{63B3BB69-23CF-44E3-9099-C40C66FF867C}">
                  <a14:compatExt spid="_x0000_s215074"/>
                </a:ext>
                <a:ext uri="{FF2B5EF4-FFF2-40B4-BE49-F238E27FC236}">
                  <a16:creationId xmlns:a16="http://schemas.microsoft.com/office/drawing/2014/main" id="{00000000-0008-0000-0800-000022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17</xdr:row>
          <xdr:rowOff>180975</xdr:rowOff>
        </xdr:from>
        <xdr:to>
          <xdr:col>9</xdr:col>
          <xdr:colOff>66675</xdr:colOff>
          <xdr:row>19</xdr:row>
          <xdr:rowOff>9525</xdr:rowOff>
        </xdr:to>
        <xdr:sp macro="" textlink="">
          <xdr:nvSpPr>
            <xdr:cNvPr id="215075" name="Check_x0020_Box_x0020_41" hidden="1">
              <a:extLst>
                <a:ext uri="{63B3BB69-23CF-44E3-9099-C40C66FF867C}">
                  <a14:compatExt spid="_x0000_s215075"/>
                </a:ext>
                <a:ext uri="{FF2B5EF4-FFF2-40B4-BE49-F238E27FC236}">
                  <a16:creationId xmlns:a16="http://schemas.microsoft.com/office/drawing/2014/main" id="{00000000-0008-0000-0800-000023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180975</xdr:rowOff>
        </xdr:from>
        <xdr:to>
          <xdr:col>9</xdr:col>
          <xdr:colOff>66675</xdr:colOff>
          <xdr:row>20</xdr:row>
          <xdr:rowOff>9525</xdr:rowOff>
        </xdr:to>
        <xdr:sp macro="" textlink="">
          <xdr:nvSpPr>
            <xdr:cNvPr id="215076" name="Check_x0020_Box_x0020_42" hidden="1">
              <a:extLst>
                <a:ext uri="{63B3BB69-23CF-44E3-9099-C40C66FF867C}">
                  <a14:compatExt spid="_x0000_s215076"/>
                </a:ext>
                <a:ext uri="{FF2B5EF4-FFF2-40B4-BE49-F238E27FC236}">
                  <a16:creationId xmlns:a16="http://schemas.microsoft.com/office/drawing/2014/main" id="{00000000-0008-0000-0800-000024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180975</xdr:rowOff>
        </xdr:from>
        <xdr:to>
          <xdr:col>9</xdr:col>
          <xdr:colOff>66675</xdr:colOff>
          <xdr:row>21</xdr:row>
          <xdr:rowOff>9525</xdr:rowOff>
        </xdr:to>
        <xdr:sp macro="" textlink="">
          <xdr:nvSpPr>
            <xdr:cNvPr id="215077" name="Check_x0020_Box_x0020_43" hidden="1">
              <a:extLst>
                <a:ext uri="{63B3BB69-23CF-44E3-9099-C40C66FF867C}">
                  <a14:compatExt spid="_x0000_s215077"/>
                </a:ext>
                <a:ext uri="{FF2B5EF4-FFF2-40B4-BE49-F238E27FC236}">
                  <a16:creationId xmlns:a16="http://schemas.microsoft.com/office/drawing/2014/main" id="{00000000-0008-0000-0800-000025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21</xdr:row>
          <xdr:rowOff>180975</xdr:rowOff>
        </xdr:from>
        <xdr:to>
          <xdr:col>9</xdr:col>
          <xdr:colOff>66675</xdr:colOff>
          <xdr:row>23</xdr:row>
          <xdr:rowOff>9525</xdr:rowOff>
        </xdr:to>
        <xdr:sp macro="" textlink="">
          <xdr:nvSpPr>
            <xdr:cNvPr id="215078" name="Check_x0020_Box_x0020_44" hidden="1">
              <a:extLst>
                <a:ext uri="{63B3BB69-23CF-44E3-9099-C40C66FF867C}">
                  <a14:compatExt spid="_x0000_s215078"/>
                </a:ext>
                <a:ext uri="{FF2B5EF4-FFF2-40B4-BE49-F238E27FC236}">
                  <a16:creationId xmlns:a16="http://schemas.microsoft.com/office/drawing/2014/main" id="{00000000-0008-0000-0800-000026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9</xdr:row>
          <xdr:rowOff>0</xdr:rowOff>
        </xdr:from>
        <xdr:to>
          <xdr:col>12</xdr:col>
          <xdr:colOff>38100</xdr:colOff>
          <xdr:row>10</xdr:row>
          <xdr:rowOff>19050</xdr:rowOff>
        </xdr:to>
        <xdr:sp macro="" textlink="">
          <xdr:nvSpPr>
            <xdr:cNvPr id="215079" name="Check_x0020_Box_x0020_45" hidden="1">
              <a:extLst>
                <a:ext uri="{63B3BB69-23CF-44E3-9099-C40C66FF867C}">
                  <a14:compatExt spid="_x0000_s215079"/>
                </a:ext>
                <a:ext uri="{FF2B5EF4-FFF2-40B4-BE49-F238E27FC236}">
                  <a16:creationId xmlns:a16="http://schemas.microsoft.com/office/drawing/2014/main" id="{00000000-0008-0000-0800-000027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209550</xdr:colOff>
          <xdr:row>9</xdr:row>
          <xdr:rowOff>0</xdr:rowOff>
        </xdr:from>
        <xdr:to>
          <xdr:col>17</xdr:col>
          <xdr:colOff>38100</xdr:colOff>
          <xdr:row>10</xdr:row>
          <xdr:rowOff>19050</xdr:rowOff>
        </xdr:to>
        <xdr:sp macro="" textlink="">
          <xdr:nvSpPr>
            <xdr:cNvPr id="215080" name="Check_x0020_Box_x0020_46" hidden="1">
              <a:extLst>
                <a:ext uri="{63B3BB69-23CF-44E3-9099-C40C66FF867C}">
                  <a14:compatExt spid="_x0000_s215080"/>
                </a:ext>
                <a:ext uri="{FF2B5EF4-FFF2-40B4-BE49-F238E27FC236}">
                  <a16:creationId xmlns:a16="http://schemas.microsoft.com/office/drawing/2014/main" id="{00000000-0008-0000-0800-000028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209550</xdr:colOff>
          <xdr:row>9</xdr:row>
          <xdr:rowOff>0</xdr:rowOff>
        </xdr:from>
        <xdr:to>
          <xdr:col>23</xdr:col>
          <xdr:colOff>38100</xdr:colOff>
          <xdr:row>10</xdr:row>
          <xdr:rowOff>19050</xdr:rowOff>
        </xdr:to>
        <xdr:sp macro="" textlink="">
          <xdr:nvSpPr>
            <xdr:cNvPr id="215081" name="Check_x0020_Box_x0020_47" hidden="1">
              <a:extLst>
                <a:ext uri="{63B3BB69-23CF-44E3-9099-C40C66FF867C}">
                  <a14:compatExt spid="_x0000_s215081"/>
                </a:ext>
                <a:ext uri="{FF2B5EF4-FFF2-40B4-BE49-F238E27FC236}">
                  <a16:creationId xmlns:a16="http://schemas.microsoft.com/office/drawing/2014/main" id="{00000000-0008-0000-0800-000029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9</xdr:row>
          <xdr:rowOff>0</xdr:rowOff>
        </xdr:from>
        <xdr:to>
          <xdr:col>31</xdr:col>
          <xdr:colOff>66675</xdr:colOff>
          <xdr:row>10</xdr:row>
          <xdr:rowOff>19050</xdr:rowOff>
        </xdr:to>
        <xdr:sp macro="" textlink="">
          <xdr:nvSpPr>
            <xdr:cNvPr id="215082" name="Check_x0020_Box_x0020_48" hidden="1">
              <a:extLst>
                <a:ext uri="{63B3BB69-23CF-44E3-9099-C40C66FF867C}">
                  <a14:compatExt spid="_x0000_s215082"/>
                </a:ext>
                <a:ext uri="{FF2B5EF4-FFF2-40B4-BE49-F238E27FC236}">
                  <a16:creationId xmlns:a16="http://schemas.microsoft.com/office/drawing/2014/main" id="{00000000-0008-0000-0800-00002A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209550</xdr:colOff>
          <xdr:row>9</xdr:row>
          <xdr:rowOff>180975</xdr:rowOff>
        </xdr:from>
        <xdr:to>
          <xdr:col>25</xdr:col>
          <xdr:colOff>38100</xdr:colOff>
          <xdr:row>11</xdr:row>
          <xdr:rowOff>9525</xdr:rowOff>
        </xdr:to>
        <xdr:sp macro="" textlink="">
          <xdr:nvSpPr>
            <xdr:cNvPr id="215083" name="Check_x0020_Box_x0020_49" hidden="1">
              <a:extLst>
                <a:ext uri="{63B3BB69-23CF-44E3-9099-C40C66FF867C}">
                  <a14:compatExt spid="_x0000_s215083"/>
                </a:ext>
                <a:ext uri="{FF2B5EF4-FFF2-40B4-BE49-F238E27FC236}">
                  <a16:creationId xmlns:a16="http://schemas.microsoft.com/office/drawing/2014/main" id="{00000000-0008-0000-0800-00002B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209550</xdr:colOff>
          <xdr:row>11</xdr:row>
          <xdr:rowOff>180975</xdr:rowOff>
        </xdr:from>
        <xdr:to>
          <xdr:col>25</xdr:col>
          <xdr:colOff>38100</xdr:colOff>
          <xdr:row>13</xdr:row>
          <xdr:rowOff>9525</xdr:rowOff>
        </xdr:to>
        <xdr:sp macro="" textlink="">
          <xdr:nvSpPr>
            <xdr:cNvPr id="215084" name="Check_x0020_Box_x0020_50" hidden="1">
              <a:extLst>
                <a:ext uri="{63B3BB69-23CF-44E3-9099-C40C66FF867C}">
                  <a14:compatExt spid="_x0000_s215084"/>
                </a:ext>
                <a:ext uri="{FF2B5EF4-FFF2-40B4-BE49-F238E27FC236}">
                  <a16:creationId xmlns:a16="http://schemas.microsoft.com/office/drawing/2014/main" id="{00000000-0008-0000-0800-00002C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209550</xdr:colOff>
          <xdr:row>12</xdr:row>
          <xdr:rowOff>180975</xdr:rowOff>
        </xdr:from>
        <xdr:to>
          <xdr:col>25</xdr:col>
          <xdr:colOff>38100</xdr:colOff>
          <xdr:row>14</xdr:row>
          <xdr:rowOff>9525</xdr:rowOff>
        </xdr:to>
        <xdr:sp macro="" textlink="">
          <xdr:nvSpPr>
            <xdr:cNvPr id="215085" name="Check_x0020_Box_x0020_51" hidden="1">
              <a:extLst>
                <a:ext uri="{63B3BB69-23CF-44E3-9099-C40C66FF867C}">
                  <a14:compatExt spid="_x0000_s215085"/>
                </a:ext>
                <a:ext uri="{FF2B5EF4-FFF2-40B4-BE49-F238E27FC236}">
                  <a16:creationId xmlns:a16="http://schemas.microsoft.com/office/drawing/2014/main" id="{00000000-0008-0000-0800-00002D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209550</xdr:colOff>
          <xdr:row>13</xdr:row>
          <xdr:rowOff>180975</xdr:rowOff>
        </xdr:from>
        <xdr:to>
          <xdr:col>25</xdr:col>
          <xdr:colOff>38100</xdr:colOff>
          <xdr:row>15</xdr:row>
          <xdr:rowOff>9525</xdr:rowOff>
        </xdr:to>
        <xdr:sp macro="" textlink="">
          <xdr:nvSpPr>
            <xdr:cNvPr id="215086" name="Check_x0020_Box_x0020_52" hidden="1">
              <a:extLst>
                <a:ext uri="{63B3BB69-23CF-44E3-9099-C40C66FF867C}">
                  <a14:compatExt spid="_x0000_s215086"/>
                </a:ext>
                <a:ext uri="{FF2B5EF4-FFF2-40B4-BE49-F238E27FC236}">
                  <a16:creationId xmlns:a16="http://schemas.microsoft.com/office/drawing/2014/main" id="{00000000-0008-0000-0800-00002E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209550</xdr:colOff>
          <xdr:row>14</xdr:row>
          <xdr:rowOff>180975</xdr:rowOff>
        </xdr:from>
        <xdr:to>
          <xdr:col>25</xdr:col>
          <xdr:colOff>38100</xdr:colOff>
          <xdr:row>16</xdr:row>
          <xdr:rowOff>9525</xdr:rowOff>
        </xdr:to>
        <xdr:sp macro="" textlink="">
          <xdr:nvSpPr>
            <xdr:cNvPr id="215087" name="Check_x0020_Box_x0020_53" hidden="1">
              <a:extLst>
                <a:ext uri="{63B3BB69-23CF-44E3-9099-C40C66FF867C}">
                  <a14:compatExt spid="_x0000_s215087"/>
                </a:ext>
                <a:ext uri="{FF2B5EF4-FFF2-40B4-BE49-F238E27FC236}">
                  <a16:creationId xmlns:a16="http://schemas.microsoft.com/office/drawing/2014/main" id="{00000000-0008-0000-0800-00002F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209550</xdr:colOff>
          <xdr:row>11</xdr:row>
          <xdr:rowOff>180975</xdr:rowOff>
        </xdr:from>
        <xdr:to>
          <xdr:col>17</xdr:col>
          <xdr:colOff>38100</xdr:colOff>
          <xdr:row>13</xdr:row>
          <xdr:rowOff>9525</xdr:rowOff>
        </xdr:to>
        <xdr:sp macro="" textlink="">
          <xdr:nvSpPr>
            <xdr:cNvPr id="215088" name="Check_x0020_Box_x0020_54" hidden="1">
              <a:extLst>
                <a:ext uri="{63B3BB69-23CF-44E3-9099-C40C66FF867C}">
                  <a14:compatExt spid="_x0000_s215088"/>
                </a:ext>
                <a:ext uri="{FF2B5EF4-FFF2-40B4-BE49-F238E27FC236}">
                  <a16:creationId xmlns:a16="http://schemas.microsoft.com/office/drawing/2014/main" id="{00000000-0008-0000-0800-000030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209550</xdr:colOff>
          <xdr:row>12</xdr:row>
          <xdr:rowOff>180975</xdr:rowOff>
        </xdr:from>
        <xdr:to>
          <xdr:col>17</xdr:col>
          <xdr:colOff>38100</xdr:colOff>
          <xdr:row>14</xdr:row>
          <xdr:rowOff>9525</xdr:rowOff>
        </xdr:to>
        <xdr:sp macro="" textlink="">
          <xdr:nvSpPr>
            <xdr:cNvPr id="215089" name="Check_x0020_Box_x0020_55" hidden="1">
              <a:extLst>
                <a:ext uri="{63B3BB69-23CF-44E3-9099-C40C66FF867C}">
                  <a14:compatExt spid="_x0000_s215089"/>
                </a:ext>
                <a:ext uri="{FF2B5EF4-FFF2-40B4-BE49-F238E27FC236}">
                  <a16:creationId xmlns:a16="http://schemas.microsoft.com/office/drawing/2014/main" id="{00000000-0008-0000-0800-000031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209550</xdr:colOff>
          <xdr:row>13</xdr:row>
          <xdr:rowOff>180975</xdr:rowOff>
        </xdr:from>
        <xdr:to>
          <xdr:col>17</xdr:col>
          <xdr:colOff>38100</xdr:colOff>
          <xdr:row>15</xdr:row>
          <xdr:rowOff>9525</xdr:rowOff>
        </xdr:to>
        <xdr:sp macro="" textlink="">
          <xdr:nvSpPr>
            <xdr:cNvPr id="215090" name="Check_x0020_Box_x0020_56" hidden="1">
              <a:extLst>
                <a:ext uri="{63B3BB69-23CF-44E3-9099-C40C66FF867C}">
                  <a14:compatExt spid="_x0000_s215090"/>
                </a:ext>
                <a:ext uri="{FF2B5EF4-FFF2-40B4-BE49-F238E27FC236}">
                  <a16:creationId xmlns:a16="http://schemas.microsoft.com/office/drawing/2014/main" id="{00000000-0008-0000-0800-000032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209550</xdr:colOff>
          <xdr:row>14</xdr:row>
          <xdr:rowOff>180975</xdr:rowOff>
        </xdr:from>
        <xdr:to>
          <xdr:col>17</xdr:col>
          <xdr:colOff>38100</xdr:colOff>
          <xdr:row>16</xdr:row>
          <xdr:rowOff>9525</xdr:rowOff>
        </xdr:to>
        <xdr:sp macro="" textlink="">
          <xdr:nvSpPr>
            <xdr:cNvPr id="215091" name="Check_x0020_Box_x0020_57" hidden="1">
              <a:extLst>
                <a:ext uri="{63B3BB69-23CF-44E3-9099-C40C66FF867C}">
                  <a14:compatExt spid="_x0000_s215091"/>
                </a:ext>
                <a:ext uri="{FF2B5EF4-FFF2-40B4-BE49-F238E27FC236}">
                  <a16:creationId xmlns:a16="http://schemas.microsoft.com/office/drawing/2014/main" id="{00000000-0008-0000-0800-000033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23</xdr:row>
          <xdr:rowOff>0</xdr:rowOff>
        </xdr:from>
        <xdr:to>
          <xdr:col>23</xdr:col>
          <xdr:colOff>76200</xdr:colOff>
          <xdr:row>24</xdr:row>
          <xdr:rowOff>19050</xdr:rowOff>
        </xdr:to>
        <xdr:sp macro="" textlink="">
          <xdr:nvSpPr>
            <xdr:cNvPr id="215092" name="Check_x0020_Box_x0020_58" hidden="1">
              <a:extLst>
                <a:ext uri="{63B3BB69-23CF-44E3-9099-C40C66FF867C}">
                  <a14:compatExt spid="_x0000_s215092"/>
                </a:ext>
                <a:ext uri="{FF2B5EF4-FFF2-40B4-BE49-F238E27FC236}">
                  <a16:creationId xmlns:a16="http://schemas.microsoft.com/office/drawing/2014/main" id="{00000000-0008-0000-0800-000034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23</xdr:row>
          <xdr:rowOff>0</xdr:rowOff>
        </xdr:from>
        <xdr:to>
          <xdr:col>25</xdr:col>
          <xdr:colOff>76200</xdr:colOff>
          <xdr:row>24</xdr:row>
          <xdr:rowOff>19050</xdr:rowOff>
        </xdr:to>
        <xdr:sp macro="" textlink="">
          <xdr:nvSpPr>
            <xdr:cNvPr id="215093" name="Check_x0020_Box_x0020_59" hidden="1">
              <a:extLst>
                <a:ext uri="{63B3BB69-23CF-44E3-9099-C40C66FF867C}">
                  <a14:compatExt spid="_x0000_s215093"/>
                </a:ext>
                <a:ext uri="{FF2B5EF4-FFF2-40B4-BE49-F238E27FC236}">
                  <a16:creationId xmlns:a16="http://schemas.microsoft.com/office/drawing/2014/main" id="{00000000-0008-0000-0800-000035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22</xdr:row>
          <xdr:rowOff>180975</xdr:rowOff>
        </xdr:from>
        <xdr:to>
          <xdr:col>31</xdr:col>
          <xdr:colOff>66675</xdr:colOff>
          <xdr:row>24</xdr:row>
          <xdr:rowOff>9525</xdr:rowOff>
        </xdr:to>
        <xdr:sp macro="" textlink="">
          <xdr:nvSpPr>
            <xdr:cNvPr id="215094" name="Check_x0020_Box_x0020_60" hidden="1">
              <a:extLst>
                <a:ext uri="{63B3BB69-23CF-44E3-9099-C40C66FF867C}">
                  <a14:compatExt spid="_x0000_s215094"/>
                </a:ext>
                <a:ext uri="{FF2B5EF4-FFF2-40B4-BE49-F238E27FC236}">
                  <a16:creationId xmlns:a16="http://schemas.microsoft.com/office/drawing/2014/main" id="{00000000-0008-0000-0800-000036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23</xdr:row>
          <xdr:rowOff>180975</xdr:rowOff>
        </xdr:from>
        <xdr:to>
          <xdr:col>31</xdr:col>
          <xdr:colOff>66675</xdr:colOff>
          <xdr:row>25</xdr:row>
          <xdr:rowOff>9525</xdr:rowOff>
        </xdr:to>
        <xdr:sp macro="" textlink="">
          <xdr:nvSpPr>
            <xdr:cNvPr id="215095" name="Check_x0020_Box_x0020_61" hidden="1">
              <a:extLst>
                <a:ext uri="{63B3BB69-23CF-44E3-9099-C40C66FF867C}">
                  <a14:compatExt spid="_x0000_s215095"/>
                </a:ext>
                <a:ext uri="{FF2B5EF4-FFF2-40B4-BE49-F238E27FC236}">
                  <a16:creationId xmlns:a16="http://schemas.microsoft.com/office/drawing/2014/main" id="{00000000-0008-0000-0800-000037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49</xdr:row>
          <xdr:rowOff>180975</xdr:rowOff>
        </xdr:from>
        <xdr:to>
          <xdr:col>9</xdr:col>
          <xdr:colOff>66675</xdr:colOff>
          <xdr:row>51</xdr:row>
          <xdr:rowOff>9525</xdr:rowOff>
        </xdr:to>
        <xdr:sp macro="" textlink="">
          <xdr:nvSpPr>
            <xdr:cNvPr id="215096" name="Check_x0020_Box_x0020_63" hidden="1">
              <a:extLst>
                <a:ext uri="{63B3BB69-23CF-44E3-9099-C40C66FF867C}">
                  <a14:compatExt spid="_x0000_s215096"/>
                </a:ext>
                <a:ext uri="{FF2B5EF4-FFF2-40B4-BE49-F238E27FC236}">
                  <a16:creationId xmlns:a16="http://schemas.microsoft.com/office/drawing/2014/main" id="{00000000-0008-0000-0800-000038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46</xdr:row>
          <xdr:rowOff>180975</xdr:rowOff>
        </xdr:from>
        <xdr:to>
          <xdr:col>31</xdr:col>
          <xdr:colOff>66675</xdr:colOff>
          <xdr:row>48</xdr:row>
          <xdr:rowOff>9525</xdr:rowOff>
        </xdr:to>
        <xdr:sp macro="" textlink="">
          <xdr:nvSpPr>
            <xdr:cNvPr id="215097" name="Check_x0020_Box_x0020_70" hidden="1">
              <a:extLst>
                <a:ext uri="{63B3BB69-23CF-44E3-9099-C40C66FF867C}">
                  <a14:compatExt spid="_x0000_s215097"/>
                </a:ext>
                <a:ext uri="{FF2B5EF4-FFF2-40B4-BE49-F238E27FC236}">
                  <a16:creationId xmlns:a16="http://schemas.microsoft.com/office/drawing/2014/main" id="{00000000-0008-0000-0800-000039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48</xdr:row>
          <xdr:rowOff>180975</xdr:rowOff>
        </xdr:from>
        <xdr:to>
          <xdr:col>31</xdr:col>
          <xdr:colOff>66675</xdr:colOff>
          <xdr:row>50</xdr:row>
          <xdr:rowOff>9525</xdr:rowOff>
        </xdr:to>
        <xdr:sp macro="" textlink="">
          <xdr:nvSpPr>
            <xdr:cNvPr id="215098" name="Check_x0020_Box_x0020_71" hidden="1">
              <a:extLst>
                <a:ext uri="{63B3BB69-23CF-44E3-9099-C40C66FF867C}">
                  <a14:compatExt spid="_x0000_s215098"/>
                </a:ext>
                <a:ext uri="{FF2B5EF4-FFF2-40B4-BE49-F238E27FC236}">
                  <a16:creationId xmlns:a16="http://schemas.microsoft.com/office/drawing/2014/main" id="{00000000-0008-0000-0800-00003A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49</xdr:row>
          <xdr:rowOff>180975</xdr:rowOff>
        </xdr:from>
        <xdr:to>
          <xdr:col>31</xdr:col>
          <xdr:colOff>66675</xdr:colOff>
          <xdr:row>51</xdr:row>
          <xdr:rowOff>9525</xdr:rowOff>
        </xdr:to>
        <xdr:sp macro="" textlink="">
          <xdr:nvSpPr>
            <xdr:cNvPr id="215099" name="Check_x0020_Box_x0020_72" hidden="1">
              <a:extLst>
                <a:ext uri="{63B3BB69-23CF-44E3-9099-C40C66FF867C}">
                  <a14:compatExt spid="_x0000_s215099"/>
                </a:ext>
                <a:ext uri="{FF2B5EF4-FFF2-40B4-BE49-F238E27FC236}">
                  <a16:creationId xmlns:a16="http://schemas.microsoft.com/office/drawing/2014/main" id="{00000000-0008-0000-0800-00003B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209550</xdr:colOff>
          <xdr:row>25</xdr:row>
          <xdr:rowOff>180975</xdr:rowOff>
        </xdr:from>
        <xdr:to>
          <xdr:col>23</xdr:col>
          <xdr:colOff>38100</xdr:colOff>
          <xdr:row>27</xdr:row>
          <xdr:rowOff>9525</xdr:rowOff>
        </xdr:to>
        <xdr:sp macro="" textlink="">
          <xdr:nvSpPr>
            <xdr:cNvPr id="215100" name="Check_x0020_Box_x0020_73" hidden="1">
              <a:extLst>
                <a:ext uri="{63B3BB69-23CF-44E3-9099-C40C66FF867C}">
                  <a14:compatExt spid="_x0000_s215100"/>
                </a:ext>
                <a:ext uri="{FF2B5EF4-FFF2-40B4-BE49-F238E27FC236}">
                  <a16:creationId xmlns:a16="http://schemas.microsoft.com/office/drawing/2014/main" id="{00000000-0008-0000-0800-00003C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209550</xdr:colOff>
          <xdr:row>42</xdr:row>
          <xdr:rowOff>0</xdr:rowOff>
        </xdr:from>
        <xdr:to>
          <xdr:col>15</xdr:col>
          <xdr:colOff>38100</xdr:colOff>
          <xdr:row>43</xdr:row>
          <xdr:rowOff>19050</xdr:rowOff>
        </xdr:to>
        <xdr:sp macro="" textlink="">
          <xdr:nvSpPr>
            <xdr:cNvPr id="215101" name="Check_x0020_Box_x0020_74" hidden="1">
              <a:extLst>
                <a:ext uri="{63B3BB69-23CF-44E3-9099-C40C66FF867C}">
                  <a14:compatExt spid="_x0000_s215101"/>
                </a:ext>
                <a:ext uri="{FF2B5EF4-FFF2-40B4-BE49-F238E27FC236}">
                  <a16:creationId xmlns:a16="http://schemas.microsoft.com/office/drawing/2014/main" id="{00000000-0008-0000-0800-00003D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209550</xdr:colOff>
          <xdr:row>42</xdr:row>
          <xdr:rowOff>0</xdr:rowOff>
        </xdr:from>
        <xdr:to>
          <xdr:col>18</xdr:col>
          <xdr:colOff>38100</xdr:colOff>
          <xdr:row>43</xdr:row>
          <xdr:rowOff>19050</xdr:rowOff>
        </xdr:to>
        <xdr:sp macro="" textlink="">
          <xdr:nvSpPr>
            <xdr:cNvPr id="215102" name="Check_x0020_Box_x0020_75" hidden="1">
              <a:extLst>
                <a:ext uri="{63B3BB69-23CF-44E3-9099-C40C66FF867C}">
                  <a14:compatExt spid="_x0000_s215102"/>
                </a:ext>
                <a:ext uri="{FF2B5EF4-FFF2-40B4-BE49-F238E27FC236}">
                  <a16:creationId xmlns:a16="http://schemas.microsoft.com/office/drawing/2014/main" id="{00000000-0008-0000-0800-00003E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20</xdr:row>
          <xdr:rowOff>180975</xdr:rowOff>
        </xdr:from>
        <xdr:to>
          <xdr:col>9</xdr:col>
          <xdr:colOff>66675</xdr:colOff>
          <xdr:row>22</xdr:row>
          <xdr:rowOff>9525</xdr:rowOff>
        </xdr:to>
        <xdr:sp macro="" textlink="">
          <xdr:nvSpPr>
            <xdr:cNvPr id="215103" name="Check_x0020_Box_x0020_76" hidden="1">
              <a:extLst>
                <a:ext uri="{63B3BB69-23CF-44E3-9099-C40C66FF867C}">
                  <a14:compatExt spid="_x0000_s215103"/>
                </a:ext>
                <a:ext uri="{FF2B5EF4-FFF2-40B4-BE49-F238E27FC236}">
                  <a16:creationId xmlns:a16="http://schemas.microsoft.com/office/drawing/2014/main" id="{00000000-0008-0000-0800-00003F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180975</xdr:rowOff>
        </xdr:from>
        <xdr:to>
          <xdr:col>31</xdr:col>
          <xdr:colOff>66675</xdr:colOff>
          <xdr:row>18</xdr:row>
          <xdr:rowOff>9525</xdr:rowOff>
        </xdr:to>
        <xdr:sp macro="" textlink="">
          <xdr:nvSpPr>
            <xdr:cNvPr id="215104" name="Check_x0020_Box_x0020_77" hidden="1">
              <a:extLst>
                <a:ext uri="{63B3BB69-23CF-44E3-9099-C40C66FF867C}">
                  <a14:compatExt spid="_x0000_s215104"/>
                </a:ext>
                <a:ext uri="{FF2B5EF4-FFF2-40B4-BE49-F238E27FC236}">
                  <a16:creationId xmlns:a16="http://schemas.microsoft.com/office/drawing/2014/main" id="{00000000-0008-0000-0800-000040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18</xdr:row>
          <xdr:rowOff>180975</xdr:rowOff>
        </xdr:from>
        <xdr:to>
          <xdr:col>16</xdr:col>
          <xdr:colOff>38100</xdr:colOff>
          <xdr:row>20</xdr:row>
          <xdr:rowOff>9525</xdr:rowOff>
        </xdr:to>
        <xdr:sp macro="" textlink="">
          <xdr:nvSpPr>
            <xdr:cNvPr id="215105" name="Check_x0020_Box_x0020_78" hidden="1">
              <a:extLst>
                <a:ext uri="{63B3BB69-23CF-44E3-9099-C40C66FF867C}">
                  <a14:compatExt spid="_x0000_s215105"/>
                </a:ext>
                <a:ext uri="{FF2B5EF4-FFF2-40B4-BE49-F238E27FC236}">
                  <a16:creationId xmlns:a16="http://schemas.microsoft.com/office/drawing/2014/main" id="{00000000-0008-0000-0800-000041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19</xdr:row>
          <xdr:rowOff>180975</xdr:rowOff>
        </xdr:from>
        <xdr:to>
          <xdr:col>16</xdr:col>
          <xdr:colOff>38100</xdr:colOff>
          <xdr:row>21</xdr:row>
          <xdr:rowOff>9525</xdr:rowOff>
        </xdr:to>
        <xdr:sp macro="" textlink="">
          <xdr:nvSpPr>
            <xdr:cNvPr id="215106" name="Check_x0020_Box_x0020_79" hidden="1">
              <a:extLst>
                <a:ext uri="{63B3BB69-23CF-44E3-9099-C40C66FF867C}">
                  <a14:compatExt spid="_x0000_s215106"/>
                </a:ext>
                <a:ext uri="{FF2B5EF4-FFF2-40B4-BE49-F238E27FC236}">
                  <a16:creationId xmlns:a16="http://schemas.microsoft.com/office/drawing/2014/main" id="{00000000-0008-0000-0800-000042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20</xdr:row>
          <xdr:rowOff>180975</xdr:rowOff>
        </xdr:from>
        <xdr:to>
          <xdr:col>16</xdr:col>
          <xdr:colOff>38100</xdr:colOff>
          <xdr:row>22</xdr:row>
          <xdr:rowOff>9525</xdr:rowOff>
        </xdr:to>
        <xdr:sp macro="" textlink="">
          <xdr:nvSpPr>
            <xdr:cNvPr id="215107" name="Check_x0020_Box_x0020_80" hidden="1">
              <a:extLst>
                <a:ext uri="{63B3BB69-23CF-44E3-9099-C40C66FF867C}">
                  <a14:compatExt spid="_x0000_s215107"/>
                </a:ext>
                <a:ext uri="{FF2B5EF4-FFF2-40B4-BE49-F238E27FC236}">
                  <a16:creationId xmlns:a16="http://schemas.microsoft.com/office/drawing/2014/main" id="{00000000-0008-0000-0800-000043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209550</xdr:colOff>
          <xdr:row>18</xdr:row>
          <xdr:rowOff>180975</xdr:rowOff>
        </xdr:from>
        <xdr:to>
          <xdr:col>23</xdr:col>
          <xdr:colOff>38100</xdr:colOff>
          <xdr:row>20</xdr:row>
          <xdr:rowOff>9525</xdr:rowOff>
        </xdr:to>
        <xdr:sp macro="" textlink="">
          <xdr:nvSpPr>
            <xdr:cNvPr id="215108" name="Check_x0020_Box_x0020_81" hidden="1">
              <a:extLst>
                <a:ext uri="{63B3BB69-23CF-44E3-9099-C40C66FF867C}">
                  <a14:compatExt spid="_x0000_s215108"/>
                </a:ext>
                <a:ext uri="{FF2B5EF4-FFF2-40B4-BE49-F238E27FC236}">
                  <a16:creationId xmlns:a16="http://schemas.microsoft.com/office/drawing/2014/main" id="{00000000-0008-0000-0800-000044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29</xdr:row>
          <xdr:rowOff>180975</xdr:rowOff>
        </xdr:from>
        <xdr:to>
          <xdr:col>9</xdr:col>
          <xdr:colOff>66675</xdr:colOff>
          <xdr:row>31</xdr:row>
          <xdr:rowOff>9525</xdr:rowOff>
        </xdr:to>
        <xdr:sp macro="" textlink="">
          <xdr:nvSpPr>
            <xdr:cNvPr id="215109" name="Check_x0020_Box_x0020_83" hidden="1">
              <a:extLst>
                <a:ext uri="{63B3BB69-23CF-44E3-9099-C40C66FF867C}">
                  <a14:compatExt spid="_x0000_s215109"/>
                </a:ext>
                <a:ext uri="{FF2B5EF4-FFF2-40B4-BE49-F238E27FC236}">
                  <a16:creationId xmlns:a16="http://schemas.microsoft.com/office/drawing/2014/main" id="{00000000-0008-0000-0800-000045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29</xdr:row>
          <xdr:rowOff>180975</xdr:rowOff>
        </xdr:from>
        <xdr:to>
          <xdr:col>12</xdr:col>
          <xdr:colOff>38100</xdr:colOff>
          <xdr:row>31</xdr:row>
          <xdr:rowOff>9525</xdr:rowOff>
        </xdr:to>
        <xdr:sp macro="" textlink="">
          <xdr:nvSpPr>
            <xdr:cNvPr id="215110" name="Check_x0020_Box_x0020_84" hidden="1">
              <a:extLst>
                <a:ext uri="{63B3BB69-23CF-44E3-9099-C40C66FF867C}">
                  <a14:compatExt spid="_x0000_s215110"/>
                </a:ext>
                <a:ext uri="{FF2B5EF4-FFF2-40B4-BE49-F238E27FC236}">
                  <a16:creationId xmlns:a16="http://schemas.microsoft.com/office/drawing/2014/main" id="{00000000-0008-0000-0800-000046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29</xdr:row>
          <xdr:rowOff>180975</xdr:rowOff>
        </xdr:from>
        <xdr:to>
          <xdr:col>31</xdr:col>
          <xdr:colOff>66675</xdr:colOff>
          <xdr:row>31</xdr:row>
          <xdr:rowOff>9525</xdr:rowOff>
        </xdr:to>
        <xdr:sp macro="" textlink="">
          <xdr:nvSpPr>
            <xdr:cNvPr id="215111" name="Check_x0020_Box_x0020_85" hidden="1">
              <a:extLst>
                <a:ext uri="{63B3BB69-23CF-44E3-9099-C40C66FF867C}">
                  <a14:compatExt spid="_x0000_s215111"/>
                </a:ext>
                <a:ext uri="{FF2B5EF4-FFF2-40B4-BE49-F238E27FC236}">
                  <a16:creationId xmlns:a16="http://schemas.microsoft.com/office/drawing/2014/main" id="{00000000-0008-0000-0800-000047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209550</xdr:colOff>
          <xdr:row>27</xdr:row>
          <xdr:rowOff>180975</xdr:rowOff>
        </xdr:from>
        <xdr:to>
          <xdr:col>10</xdr:col>
          <xdr:colOff>38100</xdr:colOff>
          <xdr:row>29</xdr:row>
          <xdr:rowOff>9525</xdr:rowOff>
        </xdr:to>
        <xdr:sp macro="" textlink="">
          <xdr:nvSpPr>
            <xdr:cNvPr id="215112" name="Check_x0020_Box_x0020_86" hidden="1">
              <a:extLst>
                <a:ext uri="{63B3BB69-23CF-44E3-9099-C40C66FF867C}">
                  <a14:compatExt spid="_x0000_s215112"/>
                </a:ext>
                <a:ext uri="{FF2B5EF4-FFF2-40B4-BE49-F238E27FC236}">
                  <a16:creationId xmlns:a16="http://schemas.microsoft.com/office/drawing/2014/main" id="{00000000-0008-0000-0800-000048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209550</xdr:colOff>
          <xdr:row>40</xdr:row>
          <xdr:rowOff>180975</xdr:rowOff>
        </xdr:from>
        <xdr:to>
          <xdr:col>11</xdr:col>
          <xdr:colOff>38100</xdr:colOff>
          <xdr:row>42</xdr:row>
          <xdr:rowOff>9525</xdr:rowOff>
        </xdr:to>
        <xdr:sp macro="" textlink="">
          <xdr:nvSpPr>
            <xdr:cNvPr id="215113" name="Check_x0020_Box_x0020_87" hidden="1">
              <a:extLst>
                <a:ext uri="{63B3BB69-23CF-44E3-9099-C40C66FF867C}">
                  <a14:compatExt spid="_x0000_s215113"/>
                </a:ext>
                <a:ext uri="{FF2B5EF4-FFF2-40B4-BE49-F238E27FC236}">
                  <a16:creationId xmlns:a16="http://schemas.microsoft.com/office/drawing/2014/main" id="{00000000-0008-0000-0800-000049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15</xdr:row>
          <xdr:rowOff>180975</xdr:rowOff>
        </xdr:from>
        <xdr:to>
          <xdr:col>31</xdr:col>
          <xdr:colOff>66675</xdr:colOff>
          <xdr:row>17</xdr:row>
          <xdr:rowOff>9525</xdr:rowOff>
        </xdr:to>
        <xdr:sp macro="" textlink="">
          <xdr:nvSpPr>
            <xdr:cNvPr id="215114" name="Check_x0020_Box_x0020_88" hidden="1">
              <a:extLst>
                <a:ext uri="{63B3BB69-23CF-44E3-9099-C40C66FF867C}">
                  <a14:compatExt spid="_x0000_s215114"/>
                </a:ext>
                <a:ext uri="{FF2B5EF4-FFF2-40B4-BE49-F238E27FC236}">
                  <a16:creationId xmlns:a16="http://schemas.microsoft.com/office/drawing/2014/main" id="{00000000-0008-0000-0800-00004A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15</xdr:row>
          <xdr:rowOff>180975</xdr:rowOff>
        </xdr:from>
        <xdr:to>
          <xdr:col>16</xdr:col>
          <xdr:colOff>38100</xdr:colOff>
          <xdr:row>17</xdr:row>
          <xdr:rowOff>9525</xdr:rowOff>
        </xdr:to>
        <xdr:sp macro="" textlink="">
          <xdr:nvSpPr>
            <xdr:cNvPr id="215115" name="Check_x0020_Box_x0020_89" hidden="1">
              <a:extLst>
                <a:ext uri="{63B3BB69-23CF-44E3-9099-C40C66FF867C}">
                  <a14:compatExt spid="_x0000_s215115"/>
                </a:ext>
                <a:ext uri="{FF2B5EF4-FFF2-40B4-BE49-F238E27FC236}">
                  <a16:creationId xmlns:a16="http://schemas.microsoft.com/office/drawing/2014/main" id="{00000000-0008-0000-0800-00004B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209550</xdr:colOff>
          <xdr:row>15</xdr:row>
          <xdr:rowOff>180975</xdr:rowOff>
        </xdr:from>
        <xdr:to>
          <xdr:col>23</xdr:col>
          <xdr:colOff>38100</xdr:colOff>
          <xdr:row>17</xdr:row>
          <xdr:rowOff>9525</xdr:rowOff>
        </xdr:to>
        <xdr:sp macro="" textlink="">
          <xdr:nvSpPr>
            <xdr:cNvPr id="215116" name="Check_x0020_Box_x0020_90" hidden="1">
              <a:extLst>
                <a:ext uri="{63B3BB69-23CF-44E3-9099-C40C66FF867C}">
                  <a14:compatExt spid="_x0000_s215116"/>
                </a:ext>
                <a:ext uri="{FF2B5EF4-FFF2-40B4-BE49-F238E27FC236}">
                  <a16:creationId xmlns:a16="http://schemas.microsoft.com/office/drawing/2014/main" id="{00000000-0008-0000-0800-00004C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36</xdr:row>
          <xdr:rowOff>180975</xdr:rowOff>
        </xdr:from>
        <xdr:to>
          <xdr:col>2</xdr:col>
          <xdr:colOff>66675</xdr:colOff>
          <xdr:row>38</xdr:row>
          <xdr:rowOff>9525</xdr:rowOff>
        </xdr:to>
        <xdr:sp macro="" textlink="">
          <xdr:nvSpPr>
            <xdr:cNvPr id="215117" name="Check_x0020_Box_x0020_91" hidden="1">
              <a:extLst>
                <a:ext uri="{63B3BB69-23CF-44E3-9099-C40C66FF867C}">
                  <a14:compatExt spid="_x0000_s215117"/>
                </a:ext>
                <a:ext uri="{FF2B5EF4-FFF2-40B4-BE49-F238E27FC236}">
                  <a16:creationId xmlns:a16="http://schemas.microsoft.com/office/drawing/2014/main" id="{00000000-0008-0000-0800-00004D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50</xdr:row>
          <xdr:rowOff>180975</xdr:rowOff>
        </xdr:from>
        <xdr:to>
          <xdr:col>9</xdr:col>
          <xdr:colOff>66675</xdr:colOff>
          <xdr:row>52</xdr:row>
          <xdr:rowOff>9525</xdr:rowOff>
        </xdr:to>
        <xdr:sp macro="" textlink="">
          <xdr:nvSpPr>
            <xdr:cNvPr id="215118" name="Check_x0020_Box_x0020_92" hidden="1">
              <a:extLst>
                <a:ext uri="{63B3BB69-23CF-44E3-9099-C40C66FF867C}">
                  <a14:compatExt spid="_x0000_s215118"/>
                </a:ext>
                <a:ext uri="{FF2B5EF4-FFF2-40B4-BE49-F238E27FC236}">
                  <a16:creationId xmlns:a16="http://schemas.microsoft.com/office/drawing/2014/main" id="{00000000-0008-0000-0800-00004E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50</xdr:row>
          <xdr:rowOff>180975</xdr:rowOff>
        </xdr:from>
        <xdr:to>
          <xdr:col>31</xdr:col>
          <xdr:colOff>66675</xdr:colOff>
          <xdr:row>52</xdr:row>
          <xdr:rowOff>9525</xdr:rowOff>
        </xdr:to>
        <xdr:sp macro="" textlink="">
          <xdr:nvSpPr>
            <xdr:cNvPr id="215119" name="Check_x0020_Box_x0020_93" hidden="1">
              <a:extLst>
                <a:ext uri="{63B3BB69-23CF-44E3-9099-C40C66FF867C}">
                  <a14:compatExt spid="_x0000_s215119"/>
                </a:ext>
                <a:ext uri="{FF2B5EF4-FFF2-40B4-BE49-F238E27FC236}">
                  <a16:creationId xmlns:a16="http://schemas.microsoft.com/office/drawing/2014/main" id="{00000000-0008-0000-0800-00004F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209550</xdr:colOff>
          <xdr:row>36</xdr:row>
          <xdr:rowOff>180975</xdr:rowOff>
        </xdr:from>
        <xdr:to>
          <xdr:col>5</xdr:col>
          <xdr:colOff>38100</xdr:colOff>
          <xdr:row>38</xdr:row>
          <xdr:rowOff>9525</xdr:rowOff>
        </xdr:to>
        <xdr:sp macro="" textlink="">
          <xdr:nvSpPr>
            <xdr:cNvPr id="215120" name="Check_x0020_Box_x0020_94" hidden="1">
              <a:extLst>
                <a:ext uri="{63B3BB69-23CF-44E3-9099-C40C66FF867C}">
                  <a14:compatExt spid="_x0000_s215120"/>
                </a:ext>
                <a:ext uri="{FF2B5EF4-FFF2-40B4-BE49-F238E27FC236}">
                  <a16:creationId xmlns:a16="http://schemas.microsoft.com/office/drawing/2014/main" id="{00000000-0008-0000-0800-000050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209550</xdr:colOff>
          <xdr:row>42</xdr:row>
          <xdr:rowOff>0</xdr:rowOff>
        </xdr:from>
        <xdr:to>
          <xdr:col>15</xdr:col>
          <xdr:colOff>38100</xdr:colOff>
          <xdr:row>43</xdr:row>
          <xdr:rowOff>19050</xdr:rowOff>
        </xdr:to>
        <xdr:sp macro="" textlink="">
          <xdr:nvSpPr>
            <xdr:cNvPr id="215121" name="Check_x0020_Box_x0020_95" hidden="1">
              <a:extLst>
                <a:ext uri="{63B3BB69-23CF-44E3-9099-C40C66FF867C}">
                  <a14:compatExt spid="_x0000_s215121"/>
                </a:ext>
                <a:ext uri="{FF2B5EF4-FFF2-40B4-BE49-F238E27FC236}">
                  <a16:creationId xmlns:a16="http://schemas.microsoft.com/office/drawing/2014/main" id="{00000000-0008-0000-0800-000051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209550</xdr:colOff>
          <xdr:row>42</xdr:row>
          <xdr:rowOff>0</xdr:rowOff>
        </xdr:from>
        <xdr:to>
          <xdr:col>18</xdr:col>
          <xdr:colOff>38100</xdr:colOff>
          <xdr:row>43</xdr:row>
          <xdr:rowOff>19050</xdr:rowOff>
        </xdr:to>
        <xdr:sp macro="" textlink="">
          <xdr:nvSpPr>
            <xdr:cNvPr id="215122" name="Check_x0020_Box_x0020_96" hidden="1">
              <a:extLst>
                <a:ext uri="{63B3BB69-23CF-44E3-9099-C40C66FF867C}">
                  <a14:compatExt spid="_x0000_s215122"/>
                </a:ext>
                <a:ext uri="{FF2B5EF4-FFF2-40B4-BE49-F238E27FC236}">
                  <a16:creationId xmlns:a16="http://schemas.microsoft.com/office/drawing/2014/main" id="{00000000-0008-0000-0800-000052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50</xdr:row>
          <xdr:rowOff>180975</xdr:rowOff>
        </xdr:from>
        <xdr:to>
          <xdr:col>12</xdr:col>
          <xdr:colOff>38100</xdr:colOff>
          <xdr:row>52</xdr:row>
          <xdr:rowOff>9525</xdr:rowOff>
        </xdr:to>
        <xdr:sp macro="" textlink="">
          <xdr:nvSpPr>
            <xdr:cNvPr id="215123" name="Check_x0020_Box_x0020_97" hidden="1">
              <a:extLst>
                <a:ext uri="{63B3BB69-23CF-44E3-9099-C40C66FF867C}">
                  <a14:compatExt spid="_x0000_s215123"/>
                </a:ext>
                <a:ext uri="{FF2B5EF4-FFF2-40B4-BE49-F238E27FC236}">
                  <a16:creationId xmlns:a16="http://schemas.microsoft.com/office/drawing/2014/main" id="{00000000-0008-0000-0800-000053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50</xdr:row>
          <xdr:rowOff>180975</xdr:rowOff>
        </xdr:from>
        <xdr:to>
          <xdr:col>16</xdr:col>
          <xdr:colOff>38100</xdr:colOff>
          <xdr:row>52</xdr:row>
          <xdr:rowOff>9525</xdr:rowOff>
        </xdr:to>
        <xdr:sp macro="" textlink="">
          <xdr:nvSpPr>
            <xdr:cNvPr id="215124" name="Check_x0020_Box_x0020_98" hidden="1">
              <a:extLst>
                <a:ext uri="{63B3BB69-23CF-44E3-9099-C40C66FF867C}">
                  <a14:compatExt spid="_x0000_s215124"/>
                </a:ext>
                <a:ext uri="{FF2B5EF4-FFF2-40B4-BE49-F238E27FC236}">
                  <a16:creationId xmlns:a16="http://schemas.microsoft.com/office/drawing/2014/main" id="{00000000-0008-0000-0800-000054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50</xdr:row>
          <xdr:rowOff>180975</xdr:rowOff>
        </xdr:from>
        <xdr:to>
          <xdr:col>12</xdr:col>
          <xdr:colOff>38100</xdr:colOff>
          <xdr:row>52</xdr:row>
          <xdr:rowOff>9525</xdr:rowOff>
        </xdr:to>
        <xdr:sp macro="" textlink="">
          <xdr:nvSpPr>
            <xdr:cNvPr id="215125" name="Check_x0020_Box_x0020_99" hidden="1">
              <a:extLst>
                <a:ext uri="{63B3BB69-23CF-44E3-9099-C40C66FF867C}">
                  <a14:compatExt spid="_x0000_s215125"/>
                </a:ext>
                <a:ext uri="{FF2B5EF4-FFF2-40B4-BE49-F238E27FC236}">
                  <a16:creationId xmlns:a16="http://schemas.microsoft.com/office/drawing/2014/main" id="{00000000-0008-0000-0800-000055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50</xdr:row>
          <xdr:rowOff>180975</xdr:rowOff>
        </xdr:from>
        <xdr:to>
          <xdr:col>16</xdr:col>
          <xdr:colOff>38100</xdr:colOff>
          <xdr:row>52</xdr:row>
          <xdr:rowOff>9525</xdr:rowOff>
        </xdr:to>
        <xdr:sp macro="" textlink="">
          <xdr:nvSpPr>
            <xdr:cNvPr id="215126" name="Check_x0020_Box_x0020_100" hidden="1">
              <a:extLst>
                <a:ext uri="{63B3BB69-23CF-44E3-9099-C40C66FF867C}">
                  <a14:compatExt spid="_x0000_s215126"/>
                </a:ext>
                <a:ext uri="{FF2B5EF4-FFF2-40B4-BE49-F238E27FC236}">
                  <a16:creationId xmlns:a16="http://schemas.microsoft.com/office/drawing/2014/main" id="{00000000-0008-0000-0800-000056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43</xdr:row>
          <xdr:rowOff>0</xdr:rowOff>
        </xdr:from>
        <xdr:to>
          <xdr:col>31</xdr:col>
          <xdr:colOff>66675</xdr:colOff>
          <xdr:row>44</xdr:row>
          <xdr:rowOff>19050</xdr:rowOff>
        </xdr:to>
        <xdr:sp macro="" textlink="">
          <xdr:nvSpPr>
            <xdr:cNvPr id="215127" name="Check_x0020_Box_x0020_101" hidden="1">
              <a:extLst>
                <a:ext uri="{63B3BB69-23CF-44E3-9099-C40C66FF867C}">
                  <a14:compatExt spid="_x0000_s215127"/>
                </a:ext>
                <a:ext uri="{FF2B5EF4-FFF2-40B4-BE49-F238E27FC236}">
                  <a16:creationId xmlns:a16="http://schemas.microsoft.com/office/drawing/2014/main" id="{00000000-0008-0000-0800-000057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29</xdr:row>
          <xdr:rowOff>0</xdr:rowOff>
        </xdr:from>
        <xdr:to>
          <xdr:col>15</xdr:col>
          <xdr:colOff>66675</xdr:colOff>
          <xdr:row>30</xdr:row>
          <xdr:rowOff>19050</xdr:rowOff>
        </xdr:to>
        <xdr:sp macro="" textlink="">
          <xdr:nvSpPr>
            <xdr:cNvPr id="215128" name="Check_x0020_Box_x0020_103" hidden="1">
              <a:extLst>
                <a:ext uri="{63B3BB69-23CF-44E3-9099-C40C66FF867C}">
                  <a14:compatExt spid="_x0000_s215128"/>
                </a:ext>
                <a:ext uri="{FF2B5EF4-FFF2-40B4-BE49-F238E27FC236}">
                  <a16:creationId xmlns:a16="http://schemas.microsoft.com/office/drawing/2014/main" id="{00000000-0008-0000-0800-000058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30</xdr:row>
          <xdr:rowOff>0</xdr:rowOff>
        </xdr:from>
        <xdr:to>
          <xdr:col>15</xdr:col>
          <xdr:colOff>66675</xdr:colOff>
          <xdr:row>31</xdr:row>
          <xdr:rowOff>19050</xdr:rowOff>
        </xdr:to>
        <xdr:sp macro="" textlink="">
          <xdr:nvSpPr>
            <xdr:cNvPr id="215129" name="Check_x0020_Box_x0020_104" hidden="1">
              <a:extLst>
                <a:ext uri="{63B3BB69-23CF-44E3-9099-C40C66FF867C}">
                  <a14:compatExt spid="_x0000_s215129"/>
                </a:ext>
                <a:ext uri="{FF2B5EF4-FFF2-40B4-BE49-F238E27FC236}">
                  <a16:creationId xmlns:a16="http://schemas.microsoft.com/office/drawing/2014/main" id="{00000000-0008-0000-0800-000059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24</xdr:row>
          <xdr:rowOff>0</xdr:rowOff>
        </xdr:from>
        <xdr:to>
          <xdr:col>15</xdr:col>
          <xdr:colOff>66675</xdr:colOff>
          <xdr:row>25</xdr:row>
          <xdr:rowOff>19050</xdr:rowOff>
        </xdr:to>
        <xdr:sp macro="" textlink="">
          <xdr:nvSpPr>
            <xdr:cNvPr id="215130" name="Check_x0020_Box_x0020_105" hidden="1">
              <a:extLst>
                <a:ext uri="{63B3BB69-23CF-44E3-9099-C40C66FF867C}">
                  <a14:compatExt spid="_x0000_s215130"/>
                </a:ext>
                <a:ext uri="{FF2B5EF4-FFF2-40B4-BE49-F238E27FC236}">
                  <a16:creationId xmlns:a16="http://schemas.microsoft.com/office/drawing/2014/main" id="{00000000-0008-0000-0800-00005A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41</xdr:row>
          <xdr:rowOff>0</xdr:rowOff>
        </xdr:from>
        <xdr:to>
          <xdr:col>14</xdr:col>
          <xdr:colOff>66675</xdr:colOff>
          <xdr:row>42</xdr:row>
          <xdr:rowOff>19050</xdr:rowOff>
        </xdr:to>
        <xdr:sp macro="" textlink="">
          <xdr:nvSpPr>
            <xdr:cNvPr id="215131" name="Check_x0020_Box_x0020_106" hidden="1">
              <a:extLst>
                <a:ext uri="{63B3BB69-23CF-44E3-9099-C40C66FF867C}">
                  <a14:compatExt spid="_x0000_s215131"/>
                </a:ext>
                <a:ext uri="{FF2B5EF4-FFF2-40B4-BE49-F238E27FC236}">
                  <a16:creationId xmlns:a16="http://schemas.microsoft.com/office/drawing/2014/main" id="{00000000-0008-0000-0800-00005B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41</xdr:row>
          <xdr:rowOff>0</xdr:rowOff>
        </xdr:from>
        <xdr:to>
          <xdr:col>17</xdr:col>
          <xdr:colOff>66675</xdr:colOff>
          <xdr:row>42</xdr:row>
          <xdr:rowOff>19050</xdr:rowOff>
        </xdr:to>
        <xdr:sp macro="" textlink="">
          <xdr:nvSpPr>
            <xdr:cNvPr id="215132" name="Check_x0020_Box_x0020_107" hidden="1">
              <a:extLst>
                <a:ext uri="{63B3BB69-23CF-44E3-9099-C40C66FF867C}">
                  <a14:compatExt spid="_x0000_s215132"/>
                </a:ext>
                <a:ext uri="{FF2B5EF4-FFF2-40B4-BE49-F238E27FC236}">
                  <a16:creationId xmlns:a16="http://schemas.microsoft.com/office/drawing/2014/main" id="{00000000-0008-0000-0800-00005C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22</xdr:row>
          <xdr:rowOff>180975</xdr:rowOff>
        </xdr:from>
        <xdr:to>
          <xdr:col>9</xdr:col>
          <xdr:colOff>66675</xdr:colOff>
          <xdr:row>24</xdr:row>
          <xdr:rowOff>9525</xdr:rowOff>
        </xdr:to>
        <xdr:sp macro="" textlink="">
          <xdr:nvSpPr>
            <xdr:cNvPr id="215133" name="Check_x0020_Box_x0020_109" hidden="1">
              <a:extLst>
                <a:ext uri="{63B3BB69-23CF-44E3-9099-C40C66FF867C}">
                  <a14:compatExt spid="_x0000_s215133"/>
                </a:ext>
                <a:ext uri="{FF2B5EF4-FFF2-40B4-BE49-F238E27FC236}">
                  <a16:creationId xmlns:a16="http://schemas.microsoft.com/office/drawing/2014/main" id="{00000000-0008-0000-0800-00005D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10</xdr:row>
          <xdr:rowOff>0</xdr:rowOff>
        </xdr:from>
        <xdr:to>
          <xdr:col>20</xdr:col>
          <xdr:colOff>66675</xdr:colOff>
          <xdr:row>11</xdr:row>
          <xdr:rowOff>19050</xdr:rowOff>
        </xdr:to>
        <xdr:sp macro="" textlink="">
          <xdr:nvSpPr>
            <xdr:cNvPr id="215134" name="Check_x0020_Box_x0020_102" hidden="1">
              <a:extLst>
                <a:ext uri="{63B3BB69-23CF-44E3-9099-C40C66FF867C}">
                  <a14:compatExt spid="_x0000_s215134"/>
                </a:ext>
                <a:ext uri="{FF2B5EF4-FFF2-40B4-BE49-F238E27FC236}">
                  <a16:creationId xmlns:a16="http://schemas.microsoft.com/office/drawing/2014/main" id="{00000000-0008-0000-0800-00005E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52</xdr:row>
          <xdr:rowOff>0</xdr:rowOff>
        </xdr:from>
        <xdr:to>
          <xdr:col>9</xdr:col>
          <xdr:colOff>66675</xdr:colOff>
          <xdr:row>53</xdr:row>
          <xdr:rowOff>19050</xdr:rowOff>
        </xdr:to>
        <xdr:sp macro="" textlink="">
          <xdr:nvSpPr>
            <xdr:cNvPr id="215135" name="Check Box 105" hidden="1">
              <a:extLst>
                <a:ext uri="{63B3BB69-23CF-44E3-9099-C40C66FF867C}">
                  <a14:compatExt spid="_x0000_s215135"/>
                </a:ext>
                <a:ext uri="{FF2B5EF4-FFF2-40B4-BE49-F238E27FC236}">
                  <a16:creationId xmlns:a16="http://schemas.microsoft.com/office/drawing/2014/main" id="{00000000-0008-0000-0800-00005F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52</xdr:row>
          <xdr:rowOff>0</xdr:rowOff>
        </xdr:from>
        <xdr:to>
          <xdr:col>31</xdr:col>
          <xdr:colOff>66675</xdr:colOff>
          <xdr:row>53</xdr:row>
          <xdr:rowOff>19050</xdr:rowOff>
        </xdr:to>
        <xdr:sp macro="" textlink="">
          <xdr:nvSpPr>
            <xdr:cNvPr id="215136" name="Check Box 106" hidden="1">
              <a:extLst>
                <a:ext uri="{63B3BB69-23CF-44E3-9099-C40C66FF867C}">
                  <a14:compatExt spid="_x0000_s215136"/>
                </a:ext>
                <a:ext uri="{FF2B5EF4-FFF2-40B4-BE49-F238E27FC236}">
                  <a16:creationId xmlns:a16="http://schemas.microsoft.com/office/drawing/2014/main" id="{00000000-0008-0000-0800-000060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52</xdr:row>
          <xdr:rowOff>0</xdr:rowOff>
        </xdr:from>
        <xdr:to>
          <xdr:col>12</xdr:col>
          <xdr:colOff>38100</xdr:colOff>
          <xdr:row>53</xdr:row>
          <xdr:rowOff>19050</xdr:rowOff>
        </xdr:to>
        <xdr:sp macro="" textlink="">
          <xdr:nvSpPr>
            <xdr:cNvPr id="215137" name="Check Box 107" hidden="1">
              <a:extLst>
                <a:ext uri="{63B3BB69-23CF-44E3-9099-C40C66FF867C}">
                  <a14:compatExt spid="_x0000_s215137"/>
                </a:ext>
                <a:ext uri="{FF2B5EF4-FFF2-40B4-BE49-F238E27FC236}">
                  <a16:creationId xmlns:a16="http://schemas.microsoft.com/office/drawing/2014/main" id="{00000000-0008-0000-0800-000061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52</xdr:row>
          <xdr:rowOff>180975</xdr:rowOff>
        </xdr:from>
        <xdr:to>
          <xdr:col>9</xdr:col>
          <xdr:colOff>66675</xdr:colOff>
          <xdr:row>54</xdr:row>
          <xdr:rowOff>9525</xdr:rowOff>
        </xdr:to>
        <xdr:sp macro="" textlink="">
          <xdr:nvSpPr>
            <xdr:cNvPr id="215138" name="Check Box 108" hidden="1">
              <a:extLst>
                <a:ext uri="{63B3BB69-23CF-44E3-9099-C40C66FF867C}">
                  <a14:compatExt spid="_x0000_s215138"/>
                </a:ext>
                <a:ext uri="{FF2B5EF4-FFF2-40B4-BE49-F238E27FC236}">
                  <a16:creationId xmlns:a16="http://schemas.microsoft.com/office/drawing/2014/main" id="{00000000-0008-0000-0800-000062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52</xdr:row>
          <xdr:rowOff>180975</xdr:rowOff>
        </xdr:from>
        <xdr:to>
          <xdr:col>31</xdr:col>
          <xdr:colOff>66675</xdr:colOff>
          <xdr:row>54</xdr:row>
          <xdr:rowOff>9525</xdr:rowOff>
        </xdr:to>
        <xdr:sp macro="" textlink="">
          <xdr:nvSpPr>
            <xdr:cNvPr id="215139" name="Check Box 109" hidden="1">
              <a:extLst>
                <a:ext uri="{63B3BB69-23CF-44E3-9099-C40C66FF867C}">
                  <a14:compatExt spid="_x0000_s215139"/>
                </a:ext>
                <a:ext uri="{FF2B5EF4-FFF2-40B4-BE49-F238E27FC236}">
                  <a16:creationId xmlns:a16="http://schemas.microsoft.com/office/drawing/2014/main" id="{00000000-0008-0000-0800-000063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52</xdr:row>
          <xdr:rowOff>180975</xdr:rowOff>
        </xdr:from>
        <xdr:to>
          <xdr:col>12</xdr:col>
          <xdr:colOff>38100</xdr:colOff>
          <xdr:row>54</xdr:row>
          <xdr:rowOff>9525</xdr:rowOff>
        </xdr:to>
        <xdr:sp macro="" textlink="">
          <xdr:nvSpPr>
            <xdr:cNvPr id="215140" name="Check Box 110" hidden="1">
              <a:extLst>
                <a:ext uri="{63B3BB69-23CF-44E3-9099-C40C66FF867C}">
                  <a14:compatExt spid="_x0000_s215140"/>
                </a:ext>
                <a:ext uri="{FF2B5EF4-FFF2-40B4-BE49-F238E27FC236}">
                  <a16:creationId xmlns:a16="http://schemas.microsoft.com/office/drawing/2014/main" id="{00000000-0008-0000-0800-000064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52</xdr:row>
          <xdr:rowOff>180975</xdr:rowOff>
        </xdr:from>
        <xdr:to>
          <xdr:col>16</xdr:col>
          <xdr:colOff>38100</xdr:colOff>
          <xdr:row>54</xdr:row>
          <xdr:rowOff>9525</xdr:rowOff>
        </xdr:to>
        <xdr:sp macro="" textlink="">
          <xdr:nvSpPr>
            <xdr:cNvPr id="215141" name="Check Box 112" hidden="1">
              <a:extLst>
                <a:ext uri="{63B3BB69-23CF-44E3-9099-C40C66FF867C}">
                  <a14:compatExt spid="_x0000_s215141"/>
                </a:ext>
                <a:ext uri="{FF2B5EF4-FFF2-40B4-BE49-F238E27FC236}">
                  <a16:creationId xmlns:a16="http://schemas.microsoft.com/office/drawing/2014/main" id="{00000000-0008-0000-0800-000065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209550</xdr:colOff>
          <xdr:row>52</xdr:row>
          <xdr:rowOff>180975</xdr:rowOff>
        </xdr:from>
        <xdr:to>
          <xdr:col>19</xdr:col>
          <xdr:colOff>38100</xdr:colOff>
          <xdr:row>54</xdr:row>
          <xdr:rowOff>9525</xdr:rowOff>
        </xdr:to>
        <xdr:sp macro="" textlink="">
          <xdr:nvSpPr>
            <xdr:cNvPr id="215142" name="Check Box 113" hidden="1">
              <a:extLst>
                <a:ext uri="{63B3BB69-23CF-44E3-9099-C40C66FF867C}">
                  <a14:compatExt spid="_x0000_s215142"/>
                </a:ext>
                <a:ext uri="{FF2B5EF4-FFF2-40B4-BE49-F238E27FC236}">
                  <a16:creationId xmlns:a16="http://schemas.microsoft.com/office/drawing/2014/main" id="{00000000-0008-0000-0800-000066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209550</xdr:colOff>
          <xdr:row>52</xdr:row>
          <xdr:rowOff>180975</xdr:rowOff>
        </xdr:from>
        <xdr:to>
          <xdr:col>23</xdr:col>
          <xdr:colOff>38100</xdr:colOff>
          <xdr:row>54</xdr:row>
          <xdr:rowOff>9525</xdr:rowOff>
        </xdr:to>
        <xdr:sp macro="" textlink="">
          <xdr:nvSpPr>
            <xdr:cNvPr id="215143" name="Check Box 114" hidden="1">
              <a:extLst>
                <a:ext uri="{63B3BB69-23CF-44E3-9099-C40C66FF867C}">
                  <a14:compatExt spid="_x0000_s215143"/>
                </a:ext>
                <a:ext uri="{FF2B5EF4-FFF2-40B4-BE49-F238E27FC236}">
                  <a16:creationId xmlns:a16="http://schemas.microsoft.com/office/drawing/2014/main" id="{00000000-0008-0000-0800-000067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52</xdr:row>
          <xdr:rowOff>0</xdr:rowOff>
        </xdr:from>
        <xdr:to>
          <xdr:col>16</xdr:col>
          <xdr:colOff>38100</xdr:colOff>
          <xdr:row>53</xdr:row>
          <xdr:rowOff>19050</xdr:rowOff>
        </xdr:to>
        <xdr:sp macro="" textlink="">
          <xdr:nvSpPr>
            <xdr:cNvPr id="215144" name="Check Box 115" hidden="1">
              <a:extLst>
                <a:ext uri="{63B3BB69-23CF-44E3-9099-C40C66FF867C}">
                  <a14:compatExt spid="_x0000_s215144"/>
                </a:ext>
                <a:ext uri="{FF2B5EF4-FFF2-40B4-BE49-F238E27FC236}">
                  <a16:creationId xmlns:a16="http://schemas.microsoft.com/office/drawing/2014/main" id="{00000000-0008-0000-0800-000068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52</xdr:row>
          <xdr:rowOff>0</xdr:rowOff>
        </xdr:from>
        <xdr:to>
          <xdr:col>16</xdr:col>
          <xdr:colOff>38100</xdr:colOff>
          <xdr:row>53</xdr:row>
          <xdr:rowOff>19050</xdr:rowOff>
        </xdr:to>
        <xdr:sp macro="" textlink="">
          <xdr:nvSpPr>
            <xdr:cNvPr id="215145" name="Check Box 116" hidden="1">
              <a:extLst>
                <a:ext uri="{63B3BB69-23CF-44E3-9099-C40C66FF867C}">
                  <a14:compatExt spid="_x0000_s215145"/>
                </a:ext>
                <a:ext uri="{FF2B5EF4-FFF2-40B4-BE49-F238E27FC236}">
                  <a16:creationId xmlns:a16="http://schemas.microsoft.com/office/drawing/2014/main" id="{00000000-0008-0000-0800-000069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209550</xdr:colOff>
          <xdr:row>52</xdr:row>
          <xdr:rowOff>0</xdr:rowOff>
        </xdr:from>
        <xdr:to>
          <xdr:col>19</xdr:col>
          <xdr:colOff>38100</xdr:colOff>
          <xdr:row>53</xdr:row>
          <xdr:rowOff>19050</xdr:rowOff>
        </xdr:to>
        <xdr:sp macro="" textlink="">
          <xdr:nvSpPr>
            <xdr:cNvPr id="215146" name="Check Box 117" hidden="1">
              <a:extLst>
                <a:ext uri="{63B3BB69-23CF-44E3-9099-C40C66FF867C}">
                  <a14:compatExt spid="_x0000_s215146"/>
                </a:ext>
                <a:ext uri="{FF2B5EF4-FFF2-40B4-BE49-F238E27FC236}">
                  <a16:creationId xmlns:a16="http://schemas.microsoft.com/office/drawing/2014/main" id="{00000000-0008-0000-0800-00006A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209550</xdr:colOff>
          <xdr:row>52</xdr:row>
          <xdr:rowOff>0</xdr:rowOff>
        </xdr:from>
        <xdr:to>
          <xdr:col>19</xdr:col>
          <xdr:colOff>38100</xdr:colOff>
          <xdr:row>53</xdr:row>
          <xdr:rowOff>19050</xdr:rowOff>
        </xdr:to>
        <xdr:sp macro="" textlink="">
          <xdr:nvSpPr>
            <xdr:cNvPr id="215147" name="Check Box 118" hidden="1">
              <a:extLst>
                <a:ext uri="{63B3BB69-23CF-44E3-9099-C40C66FF867C}">
                  <a14:compatExt spid="_x0000_s215147"/>
                </a:ext>
                <a:ext uri="{FF2B5EF4-FFF2-40B4-BE49-F238E27FC236}">
                  <a16:creationId xmlns:a16="http://schemas.microsoft.com/office/drawing/2014/main" id="{00000000-0008-0000-0800-00006B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209550</xdr:colOff>
          <xdr:row>38</xdr:row>
          <xdr:rowOff>180975</xdr:rowOff>
        </xdr:from>
        <xdr:to>
          <xdr:col>19</xdr:col>
          <xdr:colOff>38100</xdr:colOff>
          <xdr:row>40</xdr:row>
          <xdr:rowOff>9525</xdr:rowOff>
        </xdr:to>
        <xdr:sp macro="" textlink="">
          <xdr:nvSpPr>
            <xdr:cNvPr id="215148" name="Check Box 119" hidden="1">
              <a:extLst>
                <a:ext uri="{63B3BB69-23CF-44E3-9099-C40C66FF867C}">
                  <a14:compatExt spid="_x0000_s215148"/>
                </a:ext>
                <a:ext uri="{FF2B5EF4-FFF2-40B4-BE49-F238E27FC236}">
                  <a16:creationId xmlns:a16="http://schemas.microsoft.com/office/drawing/2014/main" id="{00000000-0008-0000-0800-00006C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209550</xdr:colOff>
          <xdr:row>38</xdr:row>
          <xdr:rowOff>180975</xdr:rowOff>
        </xdr:from>
        <xdr:to>
          <xdr:col>22</xdr:col>
          <xdr:colOff>38100</xdr:colOff>
          <xdr:row>40</xdr:row>
          <xdr:rowOff>9525</xdr:rowOff>
        </xdr:to>
        <xdr:sp macro="" textlink="">
          <xdr:nvSpPr>
            <xdr:cNvPr id="215149" name="Check Box 120" hidden="1">
              <a:extLst>
                <a:ext uri="{63B3BB69-23CF-44E3-9099-C40C66FF867C}">
                  <a14:compatExt spid="_x0000_s215149"/>
                </a:ext>
                <a:ext uri="{FF2B5EF4-FFF2-40B4-BE49-F238E27FC236}">
                  <a16:creationId xmlns:a16="http://schemas.microsoft.com/office/drawing/2014/main" id="{00000000-0008-0000-0800-00006D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209550</xdr:colOff>
          <xdr:row>38</xdr:row>
          <xdr:rowOff>180975</xdr:rowOff>
        </xdr:from>
        <xdr:to>
          <xdr:col>24</xdr:col>
          <xdr:colOff>38100</xdr:colOff>
          <xdr:row>40</xdr:row>
          <xdr:rowOff>9525</xdr:rowOff>
        </xdr:to>
        <xdr:sp macro="" textlink="">
          <xdr:nvSpPr>
            <xdr:cNvPr id="215150" name="Check Box 121" hidden="1">
              <a:extLst>
                <a:ext uri="{63B3BB69-23CF-44E3-9099-C40C66FF867C}">
                  <a14:compatExt spid="_x0000_s215150"/>
                </a:ext>
                <a:ext uri="{FF2B5EF4-FFF2-40B4-BE49-F238E27FC236}">
                  <a16:creationId xmlns:a16="http://schemas.microsoft.com/office/drawing/2014/main" id="{00000000-0008-0000-0800-00006E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209550</xdr:colOff>
          <xdr:row>61</xdr:row>
          <xdr:rowOff>0</xdr:rowOff>
        </xdr:from>
        <xdr:to>
          <xdr:col>11</xdr:col>
          <xdr:colOff>38100</xdr:colOff>
          <xdr:row>62</xdr:row>
          <xdr:rowOff>19050</xdr:rowOff>
        </xdr:to>
        <xdr:sp macro="" textlink="">
          <xdr:nvSpPr>
            <xdr:cNvPr id="215151" name="Check Box 122" hidden="1">
              <a:extLst>
                <a:ext uri="{63B3BB69-23CF-44E3-9099-C40C66FF867C}">
                  <a14:compatExt spid="_x0000_s215151"/>
                </a:ext>
                <a:ext uri="{FF2B5EF4-FFF2-40B4-BE49-F238E27FC236}">
                  <a16:creationId xmlns:a16="http://schemas.microsoft.com/office/drawing/2014/main" id="{00000000-0008-0000-0800-00006F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209550</xdr:colOff>
          <xdr:row>61</xdr:row>
          <xdr:rowOff>0</xdr:rowOff>
        </xdr:from>
        <xdr:to>
          <xdr:col>5</xdr:col>
          <xdr:colOff>38100</xdr:colOff>
          <xdr:row>62</xdr:row>
          <xdr:rowOff>19050</xdr:rowOff>
        </xdr:to>
        <xdr:sp macro="" textlink="">
          <xdr:nvSpPr>
            <xdr:cNvPr id="215152" name="Check Box 124" hidden="1">
              <a:extLst>
                <a:ext uri="{63B3BB69-23CF-44E3-9099-C40C66FF867C}">
                  <a14:compatExt spid="_x0000_s215152"/>
                </a:ext>
                <a:ext uri="{FF2B5EF4-FFF2-40B4-BE49-F238E27FC236}">
                  <a16:creationId xmlns:a16="http://schemas.microsoft.com/office/drawing/2014/main" id="{00000000-0008-0000-0800-000070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209550</xdr:colOff>
          <xdr:row>61</xdr:row>
          <xdr:rowOff>180975</xdr:rowOff>
        </xdr:from>
        <xdr:to>
          <xdr:col>11</xdr:col>
          <xdr:colOff>38100</xdr:colOff>
          <xdr:row>63</xdr:row>
          <xdr:rowOff>9525</xdr:rowOff>
        </xdr:to>
        <xdr:sp macro="" textlink="">
          <xdr:nvSpPr>
            <xdr:cNvPr id="215153" name="Check Box 125" hidden="1">
              <a:extLst>
                <a:ext uri="{63B3BB69-23CF-44E3-9099-C40C66FF867C}">
                  <a14:compatExt spid="_x0000_s215153"/>
                </a:ext>
                <a:ext uri="{FF2B5EF4-FFF2-40B4-BE49-F238E27FC236}">
                  <a16:creationId xmlns:a16="http://schemas.microsoft.com/office/drawing/2014/main" id="{00000000-0008-0000-0800-000071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209550</xdr:colOff>
          <xdr:row>61</xdr:row>
          <xdr:rowOff>180975</xdr:rowOff>
        </xdr:from>
        <xdr:to>
          <xdr:col>5</xdr:col>
          <xdr:colOff>38100</xdr:colOff>
          <xdr:row>63</xdr:row>
          <xdr:rowOff>9525</xdr:rowOff>
        </xdr:to>
        <xdr:sp macro="" textlink="">
          <xdr:nvSpPr>
            <xdr:cNvPr id="215154" name="Check Box 128" hidden="1">
              <a:extLst>
                <a:ext uri="{63B3BB69-23CF-44E3-9099-C40C66FF867C}">
                  <a14:compatExt spid="_x0000_s215154"/>
                </a:ext>
                <a:ext uri="{FF2B5EF4-FFF2-40B4-BE49-F238E27FC236}">
                  <a16:creationId xmlns:a16="http://schemas.microsoft.com/office/drawing/2014/main" id="{00000000-0008-0000-0800-000072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61</xdr:row>
          <xdr:rowOff>180975</xdr:rowOff>
        </xdr:from>
        <xdr:to>
          <xdr:col>16</xdr:col>
          <xdr:colOff>38100</xdr:colOff>
          <xdr:row>63</xdr:row>
          <xdr:rowOff>9525</xdr:rowOff>
        </xdr:to>
        <xdr:sp macro="" textlink="">
          <xdr:nvSpPr>
            <xdr:cNvPr id="215155" name="Check Box 129" hidden="1">
              <a:extLst>
                <a:ext uri="{63B3BB69-23CF-44E3-9099-C40C66FF867C}">
                  <a14:compatExt spid="_x0000_s215155"/>
                </a:ext>
                <a:ext uri="{FF2B5EF4-FFF2-40B4-BE49-F238E27FC236}">
                  <a16:creationId xmlns:a16="http://schemas.microsoft.com/office/drawing/2014/main" id="{00000000-0008-0000-0800-000073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209550</xdr:colOff>
          <xdr:row>61</xdr:row>
          <xdr:rowOff>0</xdr:rowOff>
        </xdr:from>
        <xdr:to>
          <xdr:col>21</xdr:col>
          <xdr:colOff>38100</xdr:colOff>
          <xdr:row>62</xdr:row>
          <xdr:rowOff>19050</xdr:rowOff>
        </xdr:to>
        <xdr:sp macro="" textlink="">
          <xdr:nvSpPr>
            <xdr:cNvPr id="215156" name="Check Box 130" hidden="1">
              <a:extLst>
                <a:ext uri="{63B3BB69-23CF-44E3-9099-C40C66FF867C}">
                  <a14:compatExt spid="_x0000_s215156"/>
                </a:ext>
                <a:ext uri="{FF2B5EF4-FFF2-40B4-BE49-F238E27FC236}">
                  <a16:creationId xmlns:a16="http://schemas.microsoft.com/office/drawing/2014/main" id="{00000000-0008-0000-0800-000074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209550</xdr:colOff>
          <xdr:row>61</xdr:row>
          <xdr:rowOff>180975</xdr:rowOff>
        </xdr:from>
        <xdr:to>
          <xdr:col>21</xdr:col>
          <xdr:colOff>38100</xdr:colOff>
          <xdr:row>63</xdr:row>
          <xdr:rowOff>9525</xdr:rowOff>
        </xdr:to>
        <xdr:sp macro="" textlink="">
          <xdr:nvSpPr>
            <xdr:cNvPr id="215157" name="Check Box 131" hidden="1">
              <a:extLst>
                <a:ext uri="{63B3BB69-23CF-44E3-9099-C40C66FF867C}">
                  <a14:compatExt spid="_x0000_s215157"/>
                </a:ext>
                <a:ext uri="{FF2B5EF4-FFF2-40B4-BE49-F238E27FC236}">
                  <a16:creationId xmlns:a16="http://schemas.microsoft.com/office/drawing/2014/main" id="{00000000-0008-0000-0800-000075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209550</xdr:colOff>
          <xdr:row>61</xdr:row>
          <xdr:rowOff>180975</xdr:rowOff>
        </xdr:from>
        <xdr:to>
          <xdr:col>26</xdr:col>
          <xdr:colOff>38100</xdr:colOff>
          <xdr:row>63</xdr:row>
          <xdr:rowOff>9525</xdr:rowOff>
        </xdr:to>
        <xdr:sp macro="" textlink="">
          <xdr:nvSpPr>
            <xdr:cNvPr id="215158" name="Check Box 132" hidden="1">
              <a:extLst>
                <a:ext uri="{63B3BB69-23CF-44E3-9099-C40C66FF867C}">
                  <a14:compatExt spid="_x0000_s215158"/>
                </a:ext>
                <a:ext uri="{FF2B5EF4-FFF2-40B4-BE49-F238E27FC236}">
                  <a16:creationId xmlns:a16="http://schemas.microsoft.com/office/drawing/2014/main" id="{00000000-0008-0000-0800-000076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209550</xdr:colOff>
          <xdr:row>61</xdr:row>
          <xdr:rowOff>0</xdr:rowOff>
        </xdr:from>
        <xdr:to>
          <xdr:col>26</xdr:col>
          <xdr:colOff>38100</xdr:colOff>
          <xdr:row>62</xdr:row>
          <xdr:rowOff>19050</xdr:rowOff>
        </xdr:to>
        <xdr:sp macro="" textlink="">
          <xdr:nvSpPr>
            <xdr:cNvPr id="215159" name="Check Box 133" hidden="1">
              <a:extLst>
                <a:ext uri="{63B3BB69-23CF-44E3-9099-C40C66FF867C}">
                  <a14:compatExt spid="_x0000_s215159"/>
                </a:ext>
                <a:ext uri="{FF2B5EF4-FFF2-40B4-BE49-F238E27FC236}">
                  <a16:creationId xmlns:a16="http://schemas.microsoft.com/office/drawing/2014/main" id="{00000000-0008-0000-0800-000077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47</xdr:row>
          <xdr:rowOff>180975</xdr:rowOff>
        </xdr:from>
        <xdr:to>
          <xdr:col>9</xdr:col>
          <xdr:colOff>66675</xdr:colOff>
          <xdr:row>49</xdr:row>
          <xdr:rowOff>9525</xdr:rowOff>
        </xdr:to>
        <xdr:sp macro="" textlink="">
          <xdr:nvSpPr>
            <xdr:cNvPr id="215160" name="Check Box 134" hidden="1">
              <a:extLst>
                <a:ext uri="{63B3BB69-23CF-44E3-9099-C40C66FF867C}">
                  <a14:compatExt spid="_x0000_s215160"/>
                </a:ext>
                <a:ext uri="{FF2B5EF4-FFF2-40B4-BE49-F238E27FC236}">
                  <a16:creationId xmlns:a16="http://schemas.microsoft.com/office/drawing/2014/main" id="{00000000-0008-0000-0800-000078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47</xdr:row>
          <xdr:rowOff>180975</xdr:rowOff>
        </xdr:from>
        <xdr:to>
          <xdr:col>31</xdr:col>
          <xdr:colOff>66675</xdr:colOff>
          <xdr:row>49</xdr:row>
          <xdr:rowOff>9525</xdr:rowOff>
        </xdr:to>
        <xdr:sp macro="" textlink="">
          <xdr:nvSpPr>
            <xdr:cNvPr id="215161" name="Check Box 135" hidden="1">
              <a:extLst>
                <a:ext uri="{63B3BB69-23CF-44E3-9099-C40C66FF867C}">
                  <a14:compatExt spid="_x0000_s215161"/>
                </a:ext>
                <a:ext uri="{FF2B5EF4-FFF2-40B4-BE49-F238E27FC236}">
                  <a16:creationId xmlns:a16="http://schemas.microsoft.com/office/drawing/2014/main" id="{00000000-0008-0000-0800-000079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11</xdr:row>
          <xdr:rowOff>180975</xdr:rowOff>
        </xdr:from>
        <xdr:to>
          <xdr:col>9</xdr:col>
          <xdr:colOff>66675</xdr:colOff>
          <xdr:row>13</xdr:row>
          <xdr:rowOff>9525</xdr:rowOff>
        </xdr:to>
        <xdr:sp macro="" textlink="">
          <xdr:nvSpPr>
            <xdr:cNvPr id="215162" name="Check Box 136" hidden="1">
              <a:extLst>
                <a:ext uri="{63B3BB69-23CF-44E3-9099-C40C66FF867C}">
                  <a14:compatExt spid="_x0000_s215162"/>
                </a:ext>
                <a:ext uri="{FF2B5EF4-FFF2-40B4-BE49-F238E27FC236}">
                  <a16:creationId xmlns:a16="http://schemas.microsoft.com/office/drawing/2014/main" id="{00000000-0008-0000-0800-00007A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180975</xdr:rowOff>
        </xdr:from>
        <xdr:to>
          <xdr:col>9</xdr:col>
          <xdr:colOff>66675</xdr:colOff>
          <xdr:row>14</xdr:row>
          <xdr:rowOff>9525</xdr:rowOff>
        </xdr:to>
        <xdr:sp macro="" textlink="">
          <xdr:nvSpPr>
            <xdr:cNvPr id="215163" name="Check Box 137" hidden="1">
              <a:extLst>
                <a:ext uri="{63B3BB69-23CF-44E3-9099-C40C66FF867C}">
                  <a14:compatExt spid="_x0000_s215163"/>
                </a:ext>
                <a:ext uri="{FF2B5EF4-FFF2-40B4-BE49-F238E27FC236}">
                  <a16:creationId xmlns:a16="http://schemas.microsoft.com/office/drawing/2014/main" id="{00000000-0008-0000-0800-00007B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13</xdr:row>
          <xdr:rowOff>180975</xdr:rowOff>
        </xdr:from>
        <xdr:to>
          <xdr:col>9</xdr:col>
          <xdr:colOff>66675</xdr:colOff>
          <xdr:row>15</xdr:row>
          <xdr:rowOff>9525</xdr:rowOff>
        </xdr:to>
        <xdr:sp macro="" textlink="">
          <xdr:nvSpPr>
            <xdr:cNvPr id="215164" name="Check Box 138" hidden="1">
              <a:extLst>
                <a:ext uri="{63B3BB69-23CF-44E3-9099-C40C66FF867C}">
                  <a14:compatExt spid="_x0000_s215164"/>
                </a:ext>
                <a:ext uri="{FF2B5EF4-FFF2-40B4-BE49-F238E27FC236}">
                  <a16:creationId xmlns:a16="http://schemas.microsoft.com/office/drawing/2014/main" id="{00000000-0008-0000-0800-00007C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180975</xdr:rowOff>
        </xdr:from>
        <xdr:to>
          <xdr:col>9</xdr:col>
          <xdr:colOff>66675</xdr:colOff>
          <xdr:row>16</xdr:row>
          <xdr:rowOff>9525</xdr:rowOff>
        </xdr:to>
        <xdr:sp macro="" textlink="">
          <xdr:nvSpPr>
            <xdr:cNvPr id="215165" name="Check Box 139" hidden="1">
              <a:extLst>
                <a:ext uri="{63B3BB69-23CF-44E3-9099-C40C66FF867C}">
                  <a14:compatExt spid="_x0000_s215165"/>
                </a:ext>
                <a:ext uri="{FF2B5EF4-FFF2-40B4-BE49-F238E27FC236}">
                  <a16:creationId xmlns:a16="http://schemas.microsoft.com/office/drawing/2014/main" id="{00000000-0008-0000-0800-00007D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44</xdr:row>
          <xdr:rowOff>85725</xdr:rowOff>
        </xdr:from>
        <xdr:to>
          <xdr:col>31</xdr:col>
          <xdr:colOff>66675</xdr:colOff>
          <xdr:row>45</xdr:row>
          <xdr:rowOff>104775</xdr:rowOff>
        </xdr:to>
        <xdr:sp macro="" textlink="">
          <xdr:nvSpPr>
            <xdr:cNvPr id="215166" name="Check Box 126" hidden="1">
              <a:extLst>
                <a:ext uri="{63B3BB69-23CF-44E3-9099-C40C66FF867C}">
                  <a14:compatExt spid="_x0000_s215166"/>
                </a:ext>
                <a:ext uri="{FF2B5EF4-FFF2-40B4-BE49-F238E27FC236}">
                  <a16:creationId xmlns:a16="http://schemas.microsoft.com/office/drawing/2014/main" id="{00000000-0008-0000-0800-00007E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45</xdr:row>
          <xdr:rowOff>180975</xdr:rowOff>
        </xdr:from>
        <xdr:to>
          <xdr:col>31</xdr:col>
          <xdr:colOff>66675</xdr:colOff>
          <xdr:row>47</xdr:row>
          <xdr:rowOff>9525</xdr:rowOff>
        </xdr:to>
        <xdr:sp macro="" textlink="">
          <xdr:nvSpPr>
            <xdr:cNvPr id="215167" name="Check Box 127" hidden="1">
              <a:extLst>
                <a:ext uri="{63B3BB69-23CF-44E3-9099-C40C66FF867C}">
                  <a14:compatExt spid="_x0000_s215167"/>
                </a:ext>
                <a:ext uri="{FF2B5EF4-FFF2-40B4-BE49-F238E27FC236}">
                  <a16:creationId xmlns:a16="http://schemas.microsoft.com/office/drawing/2014/main" id="{00000000-0008-0000-0800-00007F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46</xdr:row>
          <xdr:rowOff>0</xdr:rowOff>
        </xdr:from>
        <xdr:to>
          <xdr:col>21</xdr:col>
          <xdr:colOff>66675</xdr:colOff>
          <xdr:row>47</xdr:row>
          <xdr:rowOff>19050</xdr:rowOff>
        </xdr:to>
        <xdr:sp macro="" textlink="">
          <xdr:nvSpPr>
            <xdr:cNvPr id="215168" name="Check Box 128" hidden="1">
              <a:extLst>
                <a:ext uri="{63B3BB69-23CF-44E3-9099-C40C66FF867C}">
                  <a14:compatExt spid="_x0000_s215168"/>
                </a:ext>
                <a:ext uri="{FF2B5EF4-FFF2-40B4-BE49-F238E27FC236}">
                  <a16:creationId xmlns:a16="http://schemas.microsoft.com/office/drawing/2014/main" id="{00000000-0008-0000-0800-000080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219075</xdr:colOff>
          <xdr:row>45</xdr:row>
          <xdr:rowOff>180975</xdr:rowOff>
        </xdr:from>
        <xdr:to>
          <xdr:col>12</xdr:col>
          <xdr:colOff>47625</xdr:colOff>
          <xdr:row>47</xdr:row>
          <xdr:rowOff>9525</xdr:rowOff>
        </xdr:to>
        <xdr:sp macro="" textlink="">
          <xdr:nvSpPr>
            <xdr:cNvPr id="215169" name="Check Box 129" hidden="1">
              <a:extLst>
                <a:ext uri="{63B3BB69-23CF-44E3-9099-C40C66FF867C}">
                  <a14:compatExt spid="_x0000_s215169"/>
                </a:ext>
                <a:ext uri="{FF2B5EF4-FFF2-40B4-BE49-F238E27FC236}">
                  <a16:creationId xmlns:a16="http://schemas.microsoft.com/office/drawing/2014/main" id="{00000000-0008-0000-0800-000081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45</xdr:row>
          <xdr:rowOff>180975</xdr:rowOff>
        </xdr:from>
        <xdr:to>
          <xdr:col>9</xdr:col>
          <xdr:colOff>66675</xdr:colOff>
          <xdr:row>47</xdr:row>
          <xdr:rowOff>9525</xdr:rowOff>
        </xdr:to>
        <xdr:sp macro="" textlink="">
          <xdr:nvSpPr>
            <xdr:cNvPr id="215170" name="Check Box 130" hidden="1">
              <a:extLst>
                <a:ext uri="{63B3BB69-23CF-44E3-9099-C40C66FF867C}">
                  <a14:compatExt spid="_x0000_s215170"/>
                </a:ext>
                <a:ext uri="{FF2B5EF4-FFF2-40B4-BE49-F238E27FC236}">
                  <a16:creationId xmlns:a16="http://schemas.microsoft.com/office/drawing/2014/main" id="{00000000-0008-0000-0800-000082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54</xdr:row>
          <xdr:rowOff>0</xdr:rowOff>
        </xdr:from>
        <xdr:to>
          <xdr:col>9</xdr:col>
          <xdr:colOff>66675</xdr:colOff>
          <xdr:row>55</xdr:row>
          <xdr:rowOff>19050</xdr:rowOff>
        </xdr:to>
        <xdr:sp macro="" textlink="">
          <xdr:nvSpPr>
            <xdr:cNvPr id="215171" name="Check Box 131" hidden="1">
              <a:extLst>
                <a:ext uri="{63B3BB69-23CF-44E3-9099-C40C66FF867C}">
                  <a14:compatExt spid="_x0000_s215171"/>
                </a:ext>
                <a:ext uri="{FF2B5EF4-FFF2-40B4-BE49-F238E27FC236}">
                  <a16:creationId xmlns:a16="http://schemas.microsoft.com/office/drawing/2014/main" id="{00000000-0008-0000-0800-000083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54</xdr:row>
          <xdr:rowOff>0</xdr:rowOff>
        </xdr:from>
        <xdr:to>
          <xdr:col>31</xdr:col>
          <xdr:colOff>66675</xdr:colOff>
          <xdr:row>55</xdr:row>
          <xdr:rowOff>19050</xdr:rowOff>
        </xdr:to>
        <xdr:sp macro="" textlink="">
          <xdr:nvSpPr>
            <xdr:cNvPr id="215172" name="Check Box 132" hidden="1">
              <a:extLst>
                <a:ext uri="{63B3BB69-23CF-44E3-9099-C40C66FF867C}">
                  <a14:compatExt spid="_x0000_s215172"/>
                </a:ext>
                <a:ext uri="{FF2B5EF4-FFF2-40B4-BE49-F238E27FC236}">
                  <a16:creationId xmlns:a16="http://schemas.microsoft.com/office/drawing/2014/main" id="{00000000-0008-0000-0800-000084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44</xdr:row>
          <xdr:rowOff>180975</xdr:rowOff>
        </xdr:from>
        <xdr:to>
          <xdr:col>9</xdr:col>
          <xdr:colOff>66675</xdr:colOff>
          <xdr:row>46</xdr:row>
          <xdr:rowOff>9525</xdr:rowOff>
        </xdr:to>
        <xdr:sp macro="" textlink="">
          <xdr:nvSpPr>
            <xdr:cNvPr id="215174" name="Check Box 134" hidden="1">
              <a:extLst>
                <a:ext uri="{63B3BB69-23CF-44E3-9099-C40C66FF867C}">
                  <a14:compatExt spid="_x0000_s215174"/>
                </a:ext>
                <a:ext uri="{FF2B5EF4-FFF2-40B4-BE49-F238E27FC236}">
                  <a16:creationId xmlns:a16="http://schemas.microsoft.com/office/drawing/2014/main" id="{00000000-0008-0000-0800-000086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44</xdr:row>
          <xdr:rowOff>180975</xdr:rowOff>
        </xdr:from>
        <xdr:to>
          <xdr:col>9</xdr:col>
          <xdr:colOff>66675</xdr:colOff>
          <xdr:row>46</xdr:row>
          <xdr:rowOff>9525</xdr:rowOff>
        </xdr:to>
        <xdr:sp macro="" textlink="">
          <xdr:nvSpPr>
            <xdr:cNvPr id="215175" name="Check Box 135" hidden="1">
              <a:extLst>
                <a:ext uri="{63B3BB69-23CF-44E3-9099-C40C66FF867C}">
                  <a14:compatExt spid="_x0000_s215175"/>
                </a:ext>
                <a:ext uri="{FF2B5EF4-FFF2-40B4-BE49-F238E27FC236}">
                  <a16:creationId xmlns:a16="http://schemas.microsoft.com/office/drawing/2014/main" id="{00000000-0008-0000-0800-000087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44</xdr:row>
          <xdr:rowOff>180975</xdr:rowOff>
        </xdr:from>
        <xdr:to>
          <xdr:col>9</xdr:col>
          <xdr:colOff>66675</xdr:colOff>
          <xdr:row>46</xdr:row>
          <xdr:rowOff>9525</xdr:rowOff>
        </xdr:to>
        <xdr:sp macro="" textlink="">
          <xdr:nvSpPr>
            <xdr:cNvPr id="215176" name="Check Box 136" hidden="1">
              <a:extLst>
                <a:ext uri="{63B3BB69-23CF-44E3-9099-C40C66FF867C}">
                  <a14:compatExt spid="_x0000_s215176"/>
                </a:ext>
                <a:ext uri="{FF2B5EF4-FFF2-40B4-BE49-F238E27FC236}">
                  <a16:creationId xmlns:a16="http://schemas.microsoft.com/office/drawing/2014/main" id="{00000000-0008-0000-0800-000088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43</xdr:row>
          <xdr:rowOff>180975</xdr:rowOff>
        </xdr:from>
        <xdr:to>
          <xdr:col>25</xdr:col>
          <xdr:colOff>66675</xdr:colOff>
          <xdr:row>45</xdr:row>
          <xdr:rowOff>9525</xdr:rowOff>
        </xdr:to>
        <xdr:sp macro="" textlink="">
          <xdr:nvSpPr>
            <xdr:cNvPr id="215177" name="Check Box 137" hidden="1">
              <a:extLst>
                <a:ext uri="{63B3BB69-23CF-44E3-9099-C40C66FF867C}">
                  <a14:compatExt spid="_x0000_s215177"/>
                </a:ext>
                <a:ext uri="{FF2B5EF4-FFF2-40B4-BE49-F238E27FC236}">
                  <a16:creationId xmlns:a16="http://schemas.microsoft.com/office/drawing/2014/main" id="{00000000-0008-0000-0800-000089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44</xdr:row>
          <xdr:rowOff>180975</xdr:rowOff>
        </xdr:from>
        <xdr:to>
          <xdr:col>25</xdr:col>
          <xdr:colOff>66675</xdr:colOff>
          <xdr:row>46</xdr:row>
          <xdr:rowOff>9525</xdr:rowOff>
        </xdr:to>
        <xdr:sp macro="" textlink="">
          <xdr:nvSpPr>
            <xdr:cNvPr id="215178" name="Check Box 138" hidden="1">
              <a:extLst>
                <a:ext uri="{63B3BB69-23CF-44E3-9099-C40C66FF867C}">
                  <a14:compatExt spid="_x0000_s215178"/>
                </a:ext>
                <a:ext uri="{FF2B5EF4-FFF2-40B4-BE49-F238E27FC236}">
                  <a16:creationId xmlns:a16="http://schemas.microsoft.com/office/drawing/2014/main" id="{00000000-0008-0000-0800-00008A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44</xdr:row>
          <xdr:rowOff>180975</xdr:rowOff>
        </xdr:from>
        <xdr:to>
          <xdr:col>25</xdr:col>
          <xdr:colOff>66675</xdr:colOff>
          <xdr:row>46</xdr:row>
          <xdr:rowOff>9525</xdr:rowOff>
        </xdr:to>
        <xdr:sp macro="" textlink="">
          <xdr:nvSpPr>
            <xdr:cNvPr id="215179" name="Check Box 139" hidden="1">
              <a:extLst>
                <a:ext uri="{63B3BB69-23CF-44E3-9099-C40C66FF867C}">
                  <a14:compatExt spid="_x0000_s215179"/>
                </a:ext>
                <a:ext uri="{FF2B5EF4-FFF2-40B4-BE49-F238E27FC236}">
                  <a16:creationId xmlns:a16="http://schemas.microsoft.com/office/drawing/2014/main" id="{00000000-0008-0000-0800-00008B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44</xdr:row>
          <xdr:rowOff>180975</xdr:rowOff>
        </xdr:from>
        <xdr:to>
          <xdr:col>25</xdr:col>
          <xdr:colOff>66675</xdr:colOff>
          <xdr:row>46</xdr:row>
          <xdr:rowOff>9525</xdr:rowOff>
        </xdr:to>
        <xdr:sp macro="" textlink="">
          <xdr:nvSpPr>
            <xdr:cNvPr id="215180" name="Check Box 140" hidden="1">
              <a:extLst>
                <a:ext uri="{63B3BB69-23CF-44E3-9099-C40C66FF867C}">
                  <a14:compatExt spid="_x0000_s215180"/>
                </a:ext>
                <a:ext uri="{FF2B5EF4-FFF2-40B4-BE49-F238E27FC236}">
                  <a16:creationId xmlns:a16="http://schemas.microsoft.com/office/drawing/2014/main" id="{00000000-0008-0000-0800-00008C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43</xdr:row>
          <xdr:rowOff>180975</xdr:rowOff>
        </xdr:from>
        <xdr:to>
          <xdr:col>14</xdr:col>
          <xdr:colOff>66675</xdr:colOff>
          <xdr:row>45</xdr:row>
          <xdr:rowOff>9525</xdr:rowOff>
        </xdr:to>
        <xdr:sp macro="" textlink="">
          <xdr:nvSpPr>
            <xdr:cNvPr id="215181" name="Check Box 141" hidden="1">
              <a:extLst>
                <a:ext uri="{63B3BB69-23CF-44E3-9099-C40C66FF867C}">
                  <a14:compatExt spid="_x0000_s215181"/>
                </a:ext>
                <a:ext uri="{FF2B5EF4-FFF2-40B4-BE49-F238E27FC236}">
                  <a16:creationId xmlns:a16="http://schemas.microsoft.com/office/drawing/2014/main" id="{00000000-0008-0000-0800-00008D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44</xdr:row>
          <xdr:rowOff>180975</xdr:rowOff>
        </xdr:from>
        <xdr:to>
          <xdr:col>14</xdr:col>
          <xdr:colOff>66675</xdr:colOff>
          <xdr:row>46</xdr:row>
          <xdr:rowOff>9525</xdr:rowOff>
        </xdr:to>
        <xdr:sp macro="" textlink="">
          <xdr:nvSpPr>
            <xdr:cNvPr id="215182" name="Check Box 142" hidden="1">
              <a:extLst>
                <a:ext uri="{63B3BB69-23CF-44E3-9099-C40C66FF867C}">
                  <a14:compatExt spid="_x0000_s215182"/>
                </a:ext>
                <a:ext uri="{FF2B5EF4-FFF2-40B4-BE49-F238E27FC236}">
                  <a16:creationId xmlns:a16="http://schemas.microsoft.com/office/drawing/2014/main" id="{00000000-0008-0000-0800-00008E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44</xdr:row>
          <xdr:rowOff>180975</xdr:rowOff>
        </xdr:from>
        <xdr:to>
          <xdr:col>14</xdr:col>
          <xdr:colOff>66675</xdr:colOff>
          <xdr:row>46</xdr:row>
          <xdr:rowOff>9525</xdr:rowOff>
        </xdr:to>
        <xdr:sp macro="" textlink="">
          <xdr:nvSpPr>
            <xdr:cNvPr id="215183" name="Check Box 143" hidden="1">
              <a:extLst>
                <a:ext uri="{63B3BB69-23CF-44E3-9099-C40C66FF867C}">
                  <a14:compatExt spid="_x0000_s215183"/>
                </a:ext>
                <a:ext uri="{FF2B5EF4-FFF2-40B4-BE49-F238E27FC236}">
                  <a16:creationId xmlns:a16="http://schemas.microsoft.com/office/drawing/2014/main" id="{00000000-0008-0000-0800-00008F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44</xdr:row>
          <xdr:rowOff>180975</xdr:rowOff>
        </xdr:from>
        <xdr:to>
          <xdr:col>14</xdr:col>
          <xdr:colOff>66675</xdr:colOff>
          <xdr:row>46</xdr:row>
          <xdr:rowOff>9525</xdr:rowOff>
        </xdr:to>
        <xdr:sp macro="" textlink="">
          <xdr:nvSpPr>
            <xdr:cNvPr id="215184" name="Check Box 144" hidden="1">
              <a:extLst>
                <a:ext uri="{63B3BB69-23CF-44E3-9099-C40C66FF867C}">
                  <a14:compatExt spid="_x0000_s215184"/>
                </a:ext>
                <a:ext uri="{FF2B5EF4-FFF2-40B4-BE49-F238E27FC236}">
                  <a16:creationId xmlns:a16="http://schemas.microsoft.com/office/drawing/2014/main" id="{00000000-0008-0000-0800-000090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43</xdr:row>
          <xdr:rowOff>180975</xdr:rowOff>
        </xdr:from>
        <xdr:to>
          <xdr:col>17</xdr:col>
          <xdr:colOff>66675</xdr:colOff>
          <xdr:row>45</xdr:row>
          <xdr:rowOff>9525</xdr:rowOff>
        </xdr:to>
        <xdr:sp macro="" textlink="">
          <xdr:nvSpPr>
            <xdr:cNvPr id="215185" name="Check Box 145" hidden="1">
              <a:extLst>
                <a:ext uri="{63B3BB69-23CF-44E3-9099-C40C66FF867C}">
                  <a14:compatExt spid="_x0000_s215185"/>
                </a:ext>
                <a:ext uri="{FF2B5EF4-FFF2-40B4-BE49-F238E27FC236}">
                  <a16:creationId xmlns:a16="http://schemas.microsoft.com/office/drawing/2014/main" id="{00000000-0008-0000-0800-000091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44</xdr:row>
          <xdr:rowOff>180975</xdr:rowOff>
        </xdr:from>
        <xdr:to>
          <xdr:col>17</xdr:col>
          <xdr:colOff>66675</xdr:colOff>
          <xdr:row>46</xdr:row>
          <xdr:rowOff>9525</xdr:rowOff>
        </xdr:to>
        <xdr:sp macro="" textlink="">
          <xdr:nvSpPr>
            <xdr:cNvPr id="215186" name="Check Box 146" hidden="1">
              <a:extLst>
                <a:ext uri="{63B3BB69-23CF-44E3-9099-C40C66FF867C}">
                  <a14:compatExt spid="_x0000_s215186"/>
                </a:ext>
                <a:ext uri="{FF2B5EF4-FFF2-40B4-BE49-F238E27FC236}">
                  <a16:creationId xmlns:a16="http://schemas.microsoft.com/office/drawing/2014/main" id="{00000000-0008-0000-0800-000092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44</xdr:row>
          <xdr:rowOff>180975</xdr:rowOff>
        </xdr:from>
        <xdr:to>
          <xdr:col>17</xdr:col>
          <xdr:colOff>66675</xdr:colOff>
          <xdr:row>46</xdr:row>
          <xdr:rowOff>9525</xdr:rowOff>
        </xdr:to>
        <xdr:sp macro="" textlink="">
          <xdr:nvSpPr>
            <xdr:cNvPr id="215187" name="Check Box 147" hidden="1">
              <a:extLst>
                <a:ext uri="{63B3BB69-23CF-44E3-9099-C40C66FF867C}">
                  <a14:compatExt spid="_x0000_s215187"/>
                </a:ext>
                <a:ext uri="{FF2B5EF4-FFF2-40B4-BE49-F238E27FC236}">
                  <a16:creationId xmlns:a16="http://schemas.microsoft.com/office/drawing/2014/main" id="{00000000-0008-0000-0800-000093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44</xdr:row>
          <xdr:rowOff>180975</xdr:rowOff>
        </xdr:from>
        <xdr:to>
          <xdr:col>17</xdr:col>
          <xdr:colOff>66675</xdr:colOff>
          <xdr:row>46</xdr:row>
          <xdr:rowOff>9525</xdr:rowOff>
        </xdr:to>
        <xdr:sp macro="" textlink="">
          <xdr:nvSpPr>
            <xdr:cNvPr id="215188" name="Check Box 148" hidden="1">
              <a:extLst>
                <a:ext uri="{63B3BB69-23CF-44E3-9099-C40C66FF867C}">
                  <a14:compatExt spid="_x0000_s215188"/>
                </a:ext>
                <a:ext uri="{FF2B5EF4-FFF2-40B4-BE49-F238E27FC236}">
                  <a16:creationId xmlns:a16="http://schemas.microsoft.com/office/drawing/2014/main" id="{00000000-0008-0000-0800-000094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44</xdr:row>
          <xdr:rowOff>180975</xdr:rowOff>
        </xdr:from>
        <xdr:to>
          <xdr:col>20</xdr:col>
          <xdr:colOff>66675</xdr:colOff>
          <xdr:row>46</xdr:row>
          <xdr:rowOff>9525</xdr:rowOff>
        </xdr:to>
        <xdr:sp macro="" textlink="">
          <xdr:nvSpPr>
            <xdr:cNvPr id="215189" name="Check Box 149" hidden="1">
              <a:extLst>
                <a:ext uri="{63B3BB69-23CF-44E3-9099-C40C66FF867C}">
                  <a14:compatExt spid="_x0000_s215189"/>
                </a:ext>
                <a:ext uri="{FF2B5EF4-FFF2-40B4-BE49-F238E27FC236}">
                  <a16:creationId xmlns:a16="http://schemas.microsoft.com/office/drawing/2014/main" id="{00000000-0008-0000-0800-000095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44</xdr:row>
          <xdr:rowOff>180975</xdr:rowOff>
        </xdr:from>
        <xdr:to>
          <xdr:col>20</xdr:col>
          <xdr:colOff>66675</xdr:colOff>
          <xdr:row>46</xdr:row>
          <xdr:rowOff>9525</xdr:rowOff>
        </xdr:to>
        <xdr:sp macro="" textlink="">
          <xdr:nvSpPr>
            <xdr:cNvPr id="215190" name="Check Box 150" hidden="1">
              <a:extLst>
                <a:ext uri="{63B3BB69-23CF-44E3-9099-C40C66FF867C}">
                  <a14:compatExt spid="_x0000_s215190"/>
                </a:ext>
                <a:ext uri="{FF2B5EF4-FFF2-40B4-BE49-F238E27FC236}">
                  <a16:creationId xmlns:a16="http://schemas.microsoft.com/office/drawing/2014/main" id="{00000000-0008-0000-0800-000096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44</xdr:row>
          <xdr:rowOff>180975</xdr:rowOff>
        </xdr:from>
        <xdr:to>
          <xdr:col>20</xdr:col>
          <xdr:colOff>66675</xdr:colOff>
          <xdr:row>46</xdr:row>
          <xdr:rowOff>9525</xdr:rowOff>
        </xdr:to>
        <xdr:sp macro="" textlink="">
          <xdr:nvSpPr>
            <xdr:cNvPr id="215191" name="Check Box 151" hidden="1">
              <a:extLst>
                <a:ext uri="{63B3BB69-23CF-44E3-9099-C40C66FF867C}">
                  <a14:compatExt spid="_x0000_s215191"/>
                </a:ext>
                <a:ext uri="{FF2B5EF4-FFF2-40B4-BE49-F238E27FC236}">
                  <a16:creationId xmlns:a16="http://schemas.microsoft.com/office/drawing/2014/main" id="{00000000-0008-0000-0800-000097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58</xdr:row>
          <xdr:rowOff>0</xdr:rowOff>
        </xdr:from>
        <xdr:to>
          <xdr:col>31</xdr:col>
          <xdr:colOff>66675</xdr:colOff>
          <xdr:row>59</xdr:row>
          <xdr:rowOff>19050</xdr:rowOff>
        </xdr:to>
        <xdr:sp macro="" textlink="">
          <xdr:nvSpPr>
            <xdr:cNvPr id="215192" name="Check Box 152" hidden="1">
              <a:extLst>
                <a:ext uri="{63B3BB69-23CF-44E3-9099-C40C66FF867C}">
                  <a14:compatExt spid="_x0000_s215192"/>
                </a:ext>
                <a:ext uri="{FF2B5EF4-FFF2-40B4-BE49-F238E27FC236}">
                  <a16:creationId xmlns:a16="http://schemas.microsoft.com/office/drawing/2014/main" id="{00000000-0008-0000-0800-000098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58</xdr:row>
          <xdr:rowOff>0</xdr:rowOff>
        </xdr:from>
        <xdr:to>
          <xdr:col>9</xdr:col>
          <xdr:colOff>66675</xdr:colOff>
          <xdr:row>59</xdr:row>
          <xdr:rowOff>19050</xdr:rowOff>
        </xdr:to>
        <xdr:sp macro="" textlink="">
          <xdr:nvSpPr>
            <xdr:cNvPr id="215193" name="Check Box 153" hidden="1">
              <a:extLst>
                <a:ext uri="{63B3BB69-23CF-44E3-9099-C40C66FF867C}">
                  <a14:compatExt spid="_x0000_s215193"/>
                </a:ext>
                <a:ext uri="{FF2B5EF4-FFF2-40B4-BE49-F238E27FC236}">
                  <a16:creationId xmlns:a16="http://schemas.microsoft.com/office/drawing/2014/main" id="{00000000-0008-0000-0800-000099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228600</xdr:colOff>
          <xdr:row>58</xdr:row>
          <xdr:rowOff>0</xdr:rowOff>
        </xdr:from>
        <xdr:to>
          <xdr:col>12</xdr:col>
          <xdr:colOff>57150</xdr:colOff>
          <xdr:row>59</xdr:row>
          <xdr:rowOff>19050</xdr:rowOff>
        </xdr:to>
        <xdr:sp macro="" textlink="">
          <xdr:nvSpPr>
            <xdr:cNvPr id="215194" name="Check Box 154" hidden="1">
              <a:extLst>
                <a:ext uri="{63B3BB69-23CF-44E3-9099-C40C66FF867C}">
                  <a14:compatExt spid="_x0000_s215194"/>
                </a:ext>
                <a:ext uri="{FF2B5EF4-FFF2-40B4-BE49-F238E27FC236}">
                  <a16:creationId xmlns:a16="http://schemas.microsoft.com/office/drawing/2014/main" id="{00000000-0008-0000-0800-00009A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58</xdr:row>
          <xdr:rowOff>0</xdr:rowOff>
        </xdr:from>
        <xdr:to>
          <xdr:col>16</xdr:col>
          <xdr:colOff>38100</xdr:colOff>
          <xdr:row>59</xdr:row>
          <xdr:rowOff>19050</xdr:rowOff>
        </xdr:to>
        <xdr:sp macro="" textlink="">
          <xdr:nvSpPr>
            <xdr:cNvPr id="215195" name="Check Box 155" hidden="1">
              <a:extLst>
                <a:ext uri="{63B3BB69-23CF-44E3-9099-C40C66FF867C}">
                  <a14:compatExt spid="_x0000_s215195"/>
                </a:ext>
                <a:ext uri="{FF2B5EF4-FFF2-40B4-BE49-F238E27FC236}">
                  <a16:creationId xmlns:a16="http://schemas.microsoft.com/office/drawing/2014/main" id="{00000000-0008-0000-0800-00009B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58</xdr:row>
          <xdr:rowOff>180975</xdr:rowOff>
        </xdr:from>
        <xdr:to>
          <xdr:col>31</xdr:col>
          <xdr:colOff>66675</xdr:colOff>
          <xdr:row>60</xdr:row>
          <xdr:rowOff>9525</xdr:rowOff>
        </xdr:to>
        <xdr:sp macro="" textlink="">
          <xdr:nvSpPr>
            <xdr:cNvPr id="215196" name="Check Box 156" hidden="1">
              <a:extLst>
                <a:ext uri="{63B3BB69-23CF-44E3-9099-C40C66FF867C}">
                  <a14:compatExt spid="_x0000_s215196"/>
                </a:ext>
                <a:ext uri="{FF2B5EF4-FFF2-40B4-BE49-F238E27FC236}">
                  <a16:creationId xmlns:a16="http://schemas.microsoft.com/office/drawing/2014/main" id="{00000000-0008-0000-0800-00009C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58</xdr:row>
          <xdr:rowOff>180975</xdr:rowOff>
        </xdr:from>
        <xdr:to>
          <xdr:col>25</xdr:col>
          <xdr:colOff>66675</xdr:colOff>
          <xdr:row>60</xdr:row>
          <xdr:rowOff>9525</xdr:rowOff>
        </xdr:to>
        <xdr:sp macro="" textlink="">
          <xdr:nvSpPr>
            <xdr:cNvPr id="215197" name="Check Box 157" hidden="1">
              <a:extLst>
                <a:ext uri="{63B3BB69-23CF-44E3-9099-C40C66FF867C}">
                  <a14:compatExt spid="_x0000_s215197"/>
                </a:ext>
                <a:ext uri="{FF2B5EF4-FFF2-40B4-BE49-F238E27FC236}">
                  <a16:creationId xmlns:a16="http://schemas.microsoft.com/office/drawing/2014/main" id="{00000000-0008-0000-0800-00009D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58</xdr:row>
          <xdr:rowOff>180975</xdr:rowOff>
        </xdr:from>
        <xdr:to>
          <xdr:col>9</xdr:col>
          <xdr:colOff>66675</xdr:colOff>
          <xdr:row>60</xdr:row>
          <xdr:rowOff>9525</xdr:rowOff>
        </xdr:to>
        <xdr:sp macro="" textlink="">
          <xdr:nvSpPr>
            <xdr:cNvPr id="215198" name="Check Box 158" hidden="1">
              <a:extLst>
                <a:ext uri="{63B3BB69-23CF-44E3-9099-C40C66FF867C}">
                  <a14:compatExt spid="_x0000_s215198"/>
                </a:ext>
                <a:ext uri="{FF2B5EF4-FFF2-40B4-BE49-F238E27FC236}">
                  <a16:creationId xmlns:a16="http://schemas.microsoft.com/office/drawing/2014/main" id="{00000000-0008-0000-0800-00009E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55</xdr:row>
          <xdr:rowOff>0</xdr:rowOff>
        </xdr:from>
        <xdr:to>
          <xdr:col>9</xdr:col>
          <xdr:colOff>66675</xdr:colOff>
          <xdr:row>56</xdr:row>
          <xdr:rowOff>19050</xdr:rowOff>
        </xdr:to>
        <xdr:sp macro="" textlink="">
          <xdr:nvSpPr>
            <xdr:cNvPr id="215199" name="Check Box 159" hidden="1">
              <a:extLst>
                <a:ext uri="{63B3BB69-23CF-44E3-9099-C40C66FF867C}">
                  <a14:compatExt spid="_x0000_s215199"/>
                </a:ext>
                <a:ext uri="{FF2B5EF4-FFF2-40B4-BE49-F238E27FC236}">
                  <a16:creationId xmlns:a16="http://schemas.microsoft.com/office/drawing/2014/main" id="{00000000-0008-0000-0800-00009F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55</xdr:row>
          <xdr:rowOff>0</xdr:rowOff>
        </xdr:from>
        <xdr:to>
          <xdr:col>31</xdr:col>
          <xdr:colOff>66675</xdr:colOff>
          <xdr:row>56</xdr:row>
          <xdr:rowOff>19050</xdr:rowOff>
        </xdr:to>
        <xdr:sp macro="" textlink="">
          <xdr:nvSpPr>
            <xdr:cNvPr id="215200" name="Check Box 160" hidden="1">
              <a:extLst>
                <a:ext uri="{63B3BB69-23CF-44E3-9099-C40C66FF867C}">
                  <a14:compatExt spid="_x0000_s215200"/>
                </a:ext>
                <a:ext uri="{FF2B5EF4-FFF2-40B4-BE49-F238E27FC236}">
                  <a16:creationId xmlns:a16="http://schemas.microsoft.com/office/drawing/2014/main" id="{00000000-0008-0000-0800-0000A0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24</xdr:row>
          <xdr:rowOff>0</xdr:rowOff>
        </xdr:from>
        <xdr:to>
          <xdr:col>12</xdr:col>
          <xdr:colOff>66675</xdr:colOff>
          <xdr:row>25</xdr:row>
          <xdr:rowOff>19050</xdr:rowOff>
        </xdr:to>
        <xdr:sp macro="" textlink="">
          <xdr:nvSpPr>
            <xdr:cNvPr id="215201" name="Check Box 161" hidden="1">
              <a:extLst>
                <a:ext uri="{63B3BB69-23CF-44E3-9099-C40C66FF867C}">
                  <a14:compatExt spid="_x0000_s215201"/>
                </a:ext>
                <a:ext uri="{FF2B5EF4-FFF2-40B4-BE49-F238E27FC236}">
                  <a16:creationId xmlns:a16="http://schemas.microsoft.com/office/drawing/2014/main" id="{00000000-0008-0000-0800-0000A148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35</xdr:col>
      <xdr:colOff>9</xdr:colOff>
      <xdr:row>32</xdr:row>
      <xdr:rowOff>0</xdr:rowOff>
    </xdr:from>
    <xdr:to>
      <xdr:col>57</xdr:col>
      <xdr:colOff>19078</xdr:colOff>
      <xdr:row>40</xdr:row>
      <xdr:rowOff>28277</xdr:rowOff>
    </xdr:to>
    <xdr:sp macro="" textlink="">
      <xdr:nvSpPr>
        <xdr:cNvPr id="5" name="テキスト ボックス 111">
          <a:extLst>
            <a:ext uri="{FF2B5EF4-FFF2-40B4-BE49-F238E27FC236}">
              <a16:creationId xmlns:a16="http://schemas.microsoft.com/office/drawing/2014/main" id="{735CC443-E461-44D0-918A-96B7F102A9A7}"/>
            </a:ext>
          </a:extLst>
        </xdr:cNvPr>
        <xdr:cNvSpPr txBox="1"/>
      </xdr:nvSpPr>
      <xdr:spPr>
        <a:xfrm>
          <a:off x="7648584" y="5829300"/>
          <a:ext cx="5257819" cy="1552277"/>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2000" b="1" i="0">
              <a:solidFill>
                <a:srgbClr val="FFFFFF"/>
              </a:solidFill>
              <a:latin typeface="ＭＳ Ｐゴシック"/>
            </a:rPr>
            <a:t>◇事前調査の重要性◇</a:t>
          </a:r>
          <a:endParaRPr lang="en-US" altLang="ja-JP" sz="2000" b="1" i="0">
            <a:solidFill>
              <a:srgbClr val="FFFFFF"/>
            </a:solidFill>
            <a:latin typeface="ＭＳ Ｐゴシック"/>
          </a:endParaRPr>
        </a:p>
        <a:p>
          <a:pPr indent="0" algn="ctr"/>
          <a:r>
            <a:rPr lang="ja-JP" altLang="ja-JP" sz="1100" b="0" i="0">
              <a:solidFill>
                <a:srgbClr val="FFFFFF"/>
              </a:solidFill>
              <a:latin typeface="+mn-lt"/>
            </a:rPr>
            <a:t>「現地調査票（又は、他法令等調査票）」を重要な位置づけとしております。　各市町村による特別の決め事や判断基準などもあるため、最新情報の収集や事前調査が重要不可欠であることは言うまでもありません。そのため、建築計画の前段階で、各市町村等の関係課と十分に協議されたうえで、当センターでの確認申請の手続きを行って頂くよう、よろしくお願いいたします。</a:t>
          </a:r>
          <a:endParaRPr lang="ja-JP" altLang="ja-JP" sz="2000" b="0" i="0">
            <a:solidFill>
              <a:srgbClr val="FFFFFF"/>
            </a:solidFill>
            <a:latin typeface="ＭＳ Ｐゴシック"/>
            <a:ea typeface="ＭＳ Ｐゴシック"/>
            <a:cs typeface="ＭＳ Ｐゴシック"/>
          </a:endParaRPr>
        </a:p>
        <a:p>
          <a:pPr algn="ctr"/>
          <a:endParaRPr/>
        </a:p>
      </xdr:txBody>
    </xdr:sp>
    <xdr:clientData fPrintsWithSheet="0"/>
  </xdr:twoCellAnchor>
  <xdr:twoCellAnchor>
    <xdr:from>
      <xdr:col>34</xdr:col>
      <xdr:colOff>142875</xdr:colOff>
      <xdr:row>65</xdr:row>
      <xdr:rowOff>18752</xdr:rowOff>
    </xdr:from>
    <xdr:to>
      <xdr:col>56</xdr:col>
      <xdr:colOff>161944</xdr:colOff>
      <xdr:row>67</xdr:row>
      <xdr:rowOff>171301</xdr:rowOff>
    </xdr:to>
    <xdr:sp macro="" textlink="">
      <xdr:nvSpPr>
        <xdr:cNvPr id="7" name="テキスト ボックス 111">
          <a:extLst>
            <a:ext uri="{FF2B5EF4-FFF2-40B4-BE49-F238E27FC236}">
              <a16:creationId xmlns:a16="http://schemas.microsoft.com/office/drawing/2014/main" id="{84B5AE4C-590C-4B37-BF22-BF1F4F85B77A}"/>
            </a:ext>
          </a:extLst>
        </xdr:cNvPr>
        <xdr:cNvSpPr txBox="1"/>
      </xdr:nvSpPr>
      <xdr:spPr>
        <a:xfrm>
          <a:off x="7553325" y="12001202"/>
          <a:ext cx="5257819" cy="533549"/>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2000" b="1" i="0">
              <a:solidFill>
                <a:srgbClr val="FFFFFF"/>
              </a:solidFill>
              <a:latin typeface="ＭＳ Ｐゴシック"/>
            </a:rPr>
            <a:t>担当課名は、正しい名称でご記入ください。</a:t>
          </a:r>
        </a:p>
      </xdr:txBody>
    </xdr:sp>
    <xdr:clientData fPrintsWithSheet="0"/>
  </xdr:twoCellAnchor>
</xdr:wsDr>
</file>

<file path=xl/drawings/drawing20.xml><?xml version="1.0" encoding="utf-8"?>
<xdr:wsDr xmlns:xdr="http://schemas.openxmlformats.org/drawingml/2006/spreadsheetDrawing" xmlns:a="http://schemas.openxmlformats.org/drawingml/2006/main">
  <xdr:twoCellAnchor>
    <xdr:from>
      <xdr:col>26</xdr:col>
      <xdr:colOff>0</xdr:colOff>
      <xdr:row>0</xdr:row>
      <xdr:rowOff>0</xdr:rowOff>
    </xdr:from>
    <xdr:to>
      <xdr:col>31</xdr:col>
      <xdr:colOff>185589</xdr:colOff>
      <xdr:row>3</xdr:row>
      <xdr:rowOff>219149</xdr:rowOff>
    </xdr:to>
    <xdr:grpSp>
      <xdr:nvGrpSpPr>
        <xdr:cNvPr id="28" name="グループ化 27">
          <a:hlinkClick xmlns:r="http://schemas.openxmlformats.org/officeDocument/2006/relationships" r:id="rId1"/>
          <a:extLst>
            <a:ext uri="{FF2B5EF4-FFF2-40B4-BE49-F238E27FC236}">
              <a16:creationId xmlns:a16="http://schemas.microsoft.com/office/drawing/2014/main" id="{00000000-0008-0000-1900-00001C000000}"/>
            </a:ext>
          </a:extLst>
        </xdr:cNvPr>
        <xdr:cNvGrpSpPr/>
      </xdr:nvGrpSpPr>
      <xdr:grpSpPr>
        <a:xfrm>
          <a:off x="12811125" y="0"/>
          <a:ext cx="1566714" cy="781124"/>
          <a:chOff x="7896221" y="0"/>
          <a:chExt cx="1566617" cy="781050"/>
        </a:xfrm>
      </xdr:grpSpPr>
      <xdr:sp macro="" textlink="">
        <xdr:nvSpPr>
          <xdr:cNvPr id="29" name="円/楕円 112">
            <a:extLst>
              <a:ext uri="{FF2B5EF4-FFF2-40B4-BE49-F238E27FC236}">
                <a16:creationId xmlns:a16="http://schemas.microsoft.com/office/drawing/2014/main" id="{00000000-0008-0000-1900-00001D000000}"/>
              </a:ext>
            </a:extLst>
          </xdr:cNvPr>
          <xdr:cNvSpPr/>
        </xdr:nvSpPr>
        <xdr:spPr>
          <a:xfrm>
            <a:off x="8286749" y="0"/>
            <a:ext cx="763649" cy="738187"/>
          </a:xfrm>
          <a:prstGeom prst="ellipse">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en-US" altLang="ja-JP" sz="8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30" name="テキスト ボックス 29">
            <a:extLst>
              <a:ext uri="{FF2B5EF4-FFF2-40B4-BE49-F238E27FC236}">
                <a16:creationId xmlns:a16="http://schemas.microsoft.com/office/drawing/2014/main" id="{00000000-0008-0000-1900-00001E000000}"/>
              </a:ext>
            </a:extLst>
          </xdr:cNvPr>
          <xdr:cNvSpPr txBox="1"/>
        </xdr:nvSpPr>
        <xdr:spPr>
          <a:xfrm>
            <a:off x="7896221" y="46792"/>
            <a:ext cx="1566617" cy="7342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600">
                <a:latin typeface="+mn-ea"/>
                <a:ea typeface="+mn-ea"/>
              </a:rPr>
              <a:t>目次</a:t>
            </a:r>
            <a:endParaRPr kumimoji="1" lang="en-US" altLang="ja-JP" sz="1600">
              <a:latin typeface="+mn-ea"/>
              <a:ea typeface="+mn-ea"/>
            </a:endParaRPr>
          </a:p>
          <a:p>
            <a:pPr algn="ctr"/>
            <a:r>
              <a:rPr kumimoji="1" lang="ja-JP" altLang="en-US" sz="1600">
                <a:latin typeface="+mn-ea"/>
                <a:ea typeface="+mn-ea"/>
              </a:rPr>
              <a:t>入力ｼｰﾄ</a:t>
            </a:r>
            <a:endParaRPr kumimoji="1" lang="en-US" altLang="ja-JP" sz="1600">
              <a:latin typeface="+mn-ea"/>
              <a:ea typeface="+mn-ea"/>
            </a:endParaRPr>
          </a:p>
        </xdr:txBody>
      </xdr:sp>
    </xdr:grpSp>
    <xdr:clientData/>
  </xdr:twoCellAnchor>
  <mc:AlternateContent xmlns:mc="http://schemas.openxmlformats.org/markup-compatibility/2006">
    <mc:Choice xmlns:a14="http://schemas.microsoft.com/office/drawing/2010/main" Requires="a14">
      <xdr:twoCellAnchor editAs="oneCell">
        <xdr:from>
          <xdr:col>6</xdr:col>
          <xdr:colOff>9525</xdr:colOff>
          <xdr:row>5</xdr:row>
          <xdr:rowOff>180975</xdr:rowOff>
        </xdr:from>
        <xdr:to>
          <xdr:col>7</xdr:col>
          <xdr:colOff>38100</xdr:colOff>
          <xdr:row>7</xdr:row>
          <xdr:rowOff>9525</xdr:rowOff>
        </xdr:to>
        <xdr:sp macro="" textlink="">
          <xdr:nvSpPr>
            <xdr:cNvPr id="46081" name="Check Box 1" hidden="1">
              <a:extLst>
                <a:ext uri="{63B3BB69-23CF-44E3-9099-C40C66FF867C}">
                  <a14:compatExt spid="_x0000_s46081"/>
                </a:ext>
                <a:ext uri="{FF2B5EF4-FFF2-40B4-BE49-F238E27FC236}">
                  <a16:creationId xmlns:a16="http://schemas.microsoft.com/office/drawing/2014/main" id="{00000000-0008-0000-1D00-000001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8</xdr:row>
          <xdr:rowOff>180975</xdr:rowOff>
        </xdr:from>
        <xdr:to>
          <xdr:col>7</xdr:col>
          <xdr:colOff>38100</xdr:colOff>
          <xdr:row>10</xdr:row>
          <xdr:rowOff>9525</xdr:rowOff>
        </xdr:to>
        <xdr:sp macro="" textlink="">
          <xdr:nvSpPr>
            <xdr:cNvPr id="46082" name="Check Box 2" hidden="1">
              <a:extLst>
                <a:ext uri="{63B3BB69-23CF-44E3-9099-C40C66FF867C}">
                  <a14:compatExt spid="_x0000_s46082"/>
                </a:ext>
                <a:ext uri="{FF2B5EF4-FFF2-40B4-BE49-F238E27FC236}">
                  <a16:creationId xmlns:a16="http://schemas.microsoft.com/office/drawing/2014/main" id="{00000000-0008-0000-1D00-000002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10</xdr:row>
          <xdr:rowOff>180975</xdr:rowOff>
        </xdr:from>
        <xdr:to>
          <xdr:col>7</xdr:col>
          <xdr:colOff>38100</xdr:colOff>
          <xdr:row>12</xdr:row>
          <xdr:rowOff>9525</xdr:rowOff>
        </xdr:to>
        <xdr:sp macro="" textlink="">
          <xdr:nvSpPr>
            <xdr:cNvPr id="46083" name="Check Box 3" hidden="1">
              <a:extLst>
                <a:ext uri="{63B3BB69-23CF-44E3-9099-C40C66FF867C}">
                  <a14:compatExt spid="_x0000_s46083"/>
                </a:ext>
                <a:ext uri="{FF2B5EF4-FFF2-40B4-BE49-F238E27FC236}">
                  <a16:creationId xmlns:a16="http://schemas.microsoft.com/office/drawing/2014/main" id="{00000000-0008-0000-1D00-000003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18</xdr:row>
          <xdr:rowOff>180975</xdr:rowOff>
        </xdr:from>
        <xdr:to>
          <xdr:col>7</xdr:col>
          <xdr:colOff>38100</xdr:colOff>
          <xdr:row>20</xdr:row>
          <xdr:rowOff>9525</xdr:rowOff>
        </xdr:to>
        <xdr:sp macro="" textlink="">
          <xdr:nvSpPr>
            <xdr:cNvPr id="46084" name="Check Box 4" hidden="1">
              <a:extLst>
                <a:ext uri="{63B3BB69-23CF-44E3-9099-C40C66FF867C}">
                  <a14:compatExt spid="_x0000_s46084"/>
                </a:ext>
                <a:ext uri="{FF2B5EF4-FFF2-40B4-BE49-F238E27FC236}">
                  <a16:creationId xmlns:a16="http://schemas.microsoft.com/office/drawing/2014/main" id="{00000000-0008-0000-1D00-000004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20</xdr:row>
          <xdr:rowOff>180975</xdr:rowOff>
        </xdr:from>
        <xdr:to>
          <xdr:col>7</xdr:col>
          <xdr:colOff>38100</xdr:colOff>
          <xdr:row>22</xdr:row>
          <xdr:rowOff>9525</xdr:rowOff>
        </xdr:to>
        <xdr:sp macro="" textlink="">
          <xdr:nvSpPr>
            <xdr:cNvPr id="46085" name="Check Box 5" hidden="1">
              <a:extLst>
                <a:ext uri="{63B3BB69-23CF-44E3-9099-C40C66FF867C}">
                  <a14:compatExt spid="_x0000_s46085"/>
                </a:ext>
                <a:ext uri="{FF2B5EF4-FFF2-40B4-BE49-F238E27FC236}">
                  <a16:creationId xmlns:a16="http://schemas.microsoft.com/office/drawing/2014/main" id="{00000000-0008-0000-1D00-000005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17</xdr:row>
          <xdr:rowOff>180975</xdr:rowOff>
        </xdr:from>
        <xdr:to>
          <xdr:col>7</xdr:col>
          <xdr:colOff>38100</xdr:colOff>
          <xdr:row>19</xdr:row>
          <xdr:rowOff>9525</xdr:rowOff>
        </xdr:to>
        <xdr:sp macro="" textlink="">
          <xdr:nvSpPr>
            <xdr:cNvPr id="46086" name="Check Box 6" hidden="1">
              <a:extLst>
                <a:ext uri="{63B3BB69-23CF-44E3-9099-C40C66FF867C}">
                  <a14:compatExt spid="_x0000_s46086"/>
                </a:ext>
                <a:ext uri="{FF2B5EF4-FFF2-40B4-BE49-F238E27FC236}">
                  <a16:creationId xmlns:a16="http://schemas.microsoft.com/office/drawing/2014/main" id="{00000000-0008-0000-1D00-000006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15</xdr:row>
          <xdr:rowOff>180975</xdr:rowOff>
        </xdr:from>
        <xdr:to>
          <xdr:col>7</xdr:col>
          <xdr:colOff>38100</xdr:colOff>
          <xdr:row>17</xdr:row>
          <xdr:rowOff>9525</xdr:rowOff>
        </xdr:to>
        <xdr:sp macro="" textlink="">
          <xdr:nvSpPr>
            <xdr:cNvPr id="46087" name="Check Box 7" hidden="1">
              <a:extLst>
                <a:ext uri="{63B3BB69-23CF-44E3-9099-C40C66FF867C}">
                  <a14:compatExt spid="_x0000_s46087"/>
                </a:ext>
                <a:ext uri="{FF2B5EF4-FFF2-40B4-BE49-F238E27FC236}">
                  <a16:creationId xmlns:a16="http://schemas.microsoft.com/office/drawing/2014/main" id="{00000000-0008-0000-1D00-000007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9</xdr:row>
          <xdr:rowOff>180975</xdr:rowOff>
        </xdr:from>
        <xdr:to>
          <xdr:col>7</xdr:col>
          <xdr:colOff>38100</xdr:colOff>
          <xdr:row>11</xdr:row>
          <xdr:rowOff>9525</xdr:rowOff>
        </xdr:to>
        <xdr:sp macro="" textlink="">
          <xdr:nvSpPr>
            <xdr:cNvPr id="46088" name="Check Box 8" hidden="1">
              <a:extLst>
                <a:ext uri="{63B3BB69-23CF-44E3-9099-C40C66FF867C}">
                  <a14:compatExt spid="_x0000_s46088"/>
                </a:ext>
                <a:ext uri="{FF2B5EF4-FFF2-40B4-BE49-F238E27FC236}">
                  <a16:creationId xmlns:a16="http://schemas.microsoft.com/office/drawing/2014/main" id="{00000000-0008-0000-1D00-000008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6</xdr:row>
          <xdr:rowOff>180975</xdr:rowOff>
        </xdr:from>
        <xdr:to>
          <xdr:col>7</xdr:col>
          <xdr:colOff>38100</xdr:colOff>
          <xdr:row>8</xdr:row>
          <xdr:rowOff>9525</xdr:rowOff>
        </xdr:to>
        <xdr:sp macro="" textlink="">
          <xdr:nvSpPr>
            <xdr:cNvPr id="46089" name="Check Box 9" hidden="1">
              <a:extLst>
                <a:ext uri="{63B3BB69-23CF-44E3-9099-C40C66FF867C}">
                  <a14:compatExt spid="_x0000_s46089"/>
                </a:ext>
                <a:ext uri="{FF2B5EF4-FFF2-40B4-BE49-F238E27FC236}">
                  <a16:creationId xmlns:a16="http://schemas.microsoft.com/office/drawing/2014/main" id="{00000000-0008-0000-1D00-000009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4</xdr:row>
          <xdr:rowOff>180975</xdr:rowOff>
        </xdr:from>
        <xdr:to>
          <xdr:col>7</xdr:col>
          <xdr:colOff>38100</xdr:colOff>
          <xdr:row>6</xdr:row>
          <xdr:rowOff>9525</xdr:rowOff>
        </xdr:to>
        <xdr:sp macro="" textlink="">
          <xdr:nvSpPr>
            <xdr:cNvPr id="46090" name="Check Box 10" hidden="1">
              <a:extLst>
                <a:ext uri="{63B3BB69-23CF-44E3-9099-C40C66FF867C}">
                  <a14:compatExt spid="_x0000_s46090"/>
                </a:ext>
                <a:ext uri="{FF2B5EF4-FFF2-40B4-BE49-F238E27FC236}">
                  <a16:creationId xmlns:a16="http://schemas.microsoft.com/office/drawing/2014/main" id="{00000000-0008-0000-1D00-00000A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5</xdr:row>
          <xdr:rowOff>180975</xdr:rowOff>
        </xdr:from>
        <xdr:to>
          <xdr:col>10</xdr:col>
          <xdr:colOff>38100</xdr:colOff>
          <xdr:row>7</xdr:row>
          <xdr:rowOff>9525</xdr:rowOff>
        </xdr:to>
        <xdr:sp macro="" textlink="">
          <xdr:nvSpPr>
            <xdr:cNvPr id="46091" name="Check Box 11" hidden="1">
              <a:extLst>
                <a:ext uri="{63B3BB69-23CF-44E3-9099-C40C66FF867C}">
                  <a14:compatExt spid="_x0000_s46091"/>
                </a:ext>
                <a:ext uri="{FF2B5EF4-FFF2-40B4-BE49-F238E27FC236}">
                  <a16:creationId xmlns:a16="http://schemas.microsoft.com/office/drawing/2014/main" id="{00000000-0008-0000-1D00-00000B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4</xdr:row>
          <xdr:rowOff>180975</xdr:rowOff>
        </xdr:from>
        <xdr:to>
          <xdr:col>10</xdr:col>
          <xdr:colOff>38100</xdr:colOff>
          <xdr:row>6</xdr:row>
          <xdr:rowOff>9525</xdr:rowOff>
        </xdr:to>
        <xdr:sp macro="" textlink="">
          <xdr:nvSpPr>
            <xdr:cNvPr id="46092" name="Check Box 12" hidden="1">
              <a:extLst>
                <a:ext uri="{63B3BB69-23CF-44E3-9099-C40C66FF867C}">
                  <a14:compatExt spid="_x0000_s46092"/>
                </a:ext>
                <a:ext uri="{FF2B5EF4-FFF2-40B4-BE49-F238E27FC236}">
                  <a16:creationId xmlns:a16="http://schemas.microsoft.com/office/drawing/2014/main" id="{00000000-0008-0000-1D00-00000C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6</xdr:row>
          <xdr:rowOff>180975</xdr:rowOff>
        </xdr:from>
        <xdr:to>
          <xdr:col>10</xdr:col>
          <xdr:colOff>38100</xdr:colOff>
          <xdr:row>8</xdr:row>
          <xdr:rowOff>9525</xdr:rowOff>
        </xdr:to>
        <xdr:sp macro="" textlink="">
          <xdr:nvSpPr>
            <xdr:cNvPr id="46093" name="Check Box 13" hidden="1">
              <a:extLst>
                <a:ext uri="{63B3BB69-23CF-44E3-9099-C40C66FF867C}">
                  <a14:compatExt spid="_x0000_s46093"/>
                </a:ext>
                <a:ext uri="{FF2B5EF4-FFF2-40B4-BE49-F238E27FC236}">
                  <a16:creationId xmlns:a16="http://schemas.microsoft.com/office/drawing/2014/main" id="{00000000-0008-0000-1D00-00000D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9</xdr:row>
          <xdr:rowOff>180975</xdr:rowOff>
        </xdr:from>
        <xdr:to>
          <xdr:col>11</xdr:col>
          <xdr:colOff>38100</xdr:colOff>
          <xdr:row>11</xdr:row>
          <xdr:rowOff>9525</xdr:rowOff>
        </xdr:to>
        <xdr:sp macro="" textlink="">
          <xdr:nvSpPr>
            <xdr:cNvPr id="46094" name="Check Box 14" hidden="1">
              <a:extLst>
                <a:ext uri="{63B3BB69-23CF-44E3-9099-C40C66FF867C}">
                  <a14:compatExt spid="_x0000_s46094"/>
                </a:ext>
                <a:ext uri="{FF2B5EF4-FFF2-40B4-BE49-F238E27FC236}">
                  <a16:creationId xmlns:a16="http://schemas.microsoft.com/office/drawing/2014/main" id="{00000000-0008-0000-1D00-00000E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10</xdr:row>
          <xdr:rowOff>180975</xdr:rowOff>
        </xdr:from>
        <xdr:to>
          <xdr:col>11</xdr:col>
          <xdr:colOff>38100</xdr:colOff>
          <xdr:row>12</xdr:row>
          <xdr:rowOff>9525</xdr:rowOff>
        </xdr:to>
        <xdr:sp macro="" textlink="">
          <xdr:nvSpPr>
            <xdr:cNvPr id="46095" name="Check Box 15" hidden="1">
              <a:extLst>
                <a:ext uri="{63B3BB69-23CF-44E3-9099-C40C66FF867C}">
                  <a14:compatExt spid="_x0000_s46095"/>
                </a:ext>
                <a:ext uri="{FF2B5EF4-FFF2-40B4-BE49-F238E27FC236}">
                  <a16:creationId xmlns:a16="http://schemas.microsoft.com/office/drawing/2014/main" id="{00000000-0008-0000-1D00-00000F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18</xdr:row>
          <xdr:rowOff>180975</xdr:rowOff>
        </xdr:from>
        <xdr:to>
          <xdr:col>11</xdr:col>
          <xdr:colOff>38100</xdr:colOff>
          <xdr:row>20</xdr:row>
          <xdr:rowOff>9525</xdr:rowOff>
        </xdr:to>
        <xdr:sp macro="" textlink="">
          <xdr:nvSpPr>
            <xdr:cNvPr id="46096" name="Check Box 16" hidden="1">
              <a:extLst>
                <a:ext uri="{63B3BB69-23CF-44E3-9099-C40C66FF867C}">
                  <a14:compatExt spid="_x0000_s46096"/>
                </a:ext>
                <a:ext uri="{FF2B5EF4-FFF2-40B4-BE49-F238E27FC236}">
                  <a16:creationId xmlns:a16="http://schemas.microsoft.com/office/drawing/2014/main" id="{00000000-0008-0000-1D00-000010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20</xdr:row>
          <xdr:rowOff>180975</xdr:rowOff>
        </xdr:from>
        <xdr:to>
          <xdr:col>11</xdr:col>
          <xdr:colOff>38100</xdr:colOff>
          <xdr:row>22</xdr:row>
          <xdr:rowOff>9525</xdr:rowOff>
        </xdr:to>
        <xdr:sp macro="" textlink="">
          <xdr:nvSpPr>
            <xdr:cNvPr id="46097" name="Check Box 17" hidden="1">
              <a:extLst>
                <a:ext uri="{63B3BB69-23CF-44E3-9099-C40C66FF867C}">
                  <a14:compatExt spid="_x0000_s46097"/>
                </a:ext>
                <a:ext uri="{FF2B5EF4-FFF2-40B4-BE49-F238E27FC236}">
                  <a16:creationId xmlns:a16="http://schemas.microsoft.com/office/drawing/2014/main" id="{00000000-0008-0000-1D00-000011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20</xdr:row>
          <xdr:rowOff>180975</xdr:rowOff>
        </xdr:from>
        <xdr:to>
          <xdr:col>16</xdr:col>
          <xdr:colOff>38100</xdr:colOff>
          <xdr:row>22</xdr:row>
          <xdr:rowOff>9525</xdr:rowOff>
        </xdr:to>
        <xdr:sp macro="" textlink="">
          <xdr:nvSpPr>
            <xdr:cNvPr id="46098" name="Check Box 18" hidden="1">
              <a:extLst>
                <a:ext uri="{63B3BB69-23CF-44E3-9099-C40C66FF867C}">
                  <a14:compatExt spid="_x0000_s46098"/>
                </a:ext>
                <a:ext uri="{FF2B5EF4-FFF2-40B4-BE49-F238E27FC236}">
                  <a16:creationId xmlns:a16="http://schemas.microsoft.com/office/drawing/2014/main" id="{00000000-0008-0000-1D00-000012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6</xdr:row>
          <xdr:rowOff>180975</xdr:rowOff>
        </xdr:from>
        <xdr:to>
          <xdr:col>17</xdr:col>
          <xdr:colOff>38100</xdr:colOff>
          <xdr:row>8</xdr:row>
          <xdr:rowOff>9525</xdr:rowOff>
        </xdr:to>
        <xdr:sp macro="" textlink="">
          <xdr:nvSpPr>
            <xdr:cNvPr id="46099" name="Check Box 19" hidden="1">
              <a:extLst>
                <a:ext uri="{63B3BB69-23CF-44E3-9099-C40C66FF867C}">
                  <a14:compatExt spid="_x0000_s46099"/>
                </a:ext>
                <a:ext uri="{FF2B5EF4-FFF2-40B4-BE49-F238E27FC236}">
                  <a16:creationId xmlns:a16="http://schemas.microsoft.com/office/drawing/2014/main" id="{00000000-0008-0000-1D00-000013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xdr:row>
          <xdr:rowOff>180975</xdr:rowOff>
        </xdr:from>
        <xdr:to>
          <xdr:col>13</xdr:col>
          <xdr:colOff>28575</xdr:colOff>
          <xdr:row>7</xdr:row>
          <xdr:rowOff>9525</xdr:rowOff>
        </xdr:to>
        <xdr:sp macro="" textlink="">
          <xdr:nvSpPr>
            <xdr:cNvPr id="46100" name="Check Box 20" hidden="1">
              <a:extLst>
                <a:ext uri="{63B3BB69-23CF-44E3-9099-C40C66FF867C}">
                  <a14:compatExt spid="_x0000_s46100"/>
                </a:ext>
                <a:ext uri="{FF2B5EF4-FFF2-40B4-BE49-F238E27FC236}">
                  <a16:creationId xmlns:a16="http://schemas.microsoft.com/office/drawing/2014/main" id="{00000000-0008-0000-1D00-000014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6</xdr:row>
          <xdr:rowOff>180975</xdr:rowOff>
        </xdr:from>
        <xdr:to>
          <xdr:col>13</xdr:col>
          <xdr:colOff>38100</xdr:colOff>
          <xdr:row>8</xdr:row>
          <xdr:rowOff>9525</xdr:rowOff>
        </xdr:to>
        <xdr:sp macro="" textlink="">
          <xdr:nvSpPr>
            <xdr:cNvPr id="46101" name="Check Box 21" hidden="1">
              <a:extLst>
                <a:ext uri="{63B3BB69-23CF-44E3-9099-C40C66FF867C}">
                  <a14:compatExt spid="_x0000_s46101"/>
                </a:ext>
                <a:ext uri="{FF2B5EF4-FFF2-40B4-BE49-F238E27FC236}">
                  <a16:creationId xmlns:a16="http://schemas.microsoft.com/office/drawing/2014/main" id="{00000000-0008-0000-1D00-000015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xdr:row>
          <xdr:rowOff>180975</xdr:rowOff>
        </xdr:from>
        <xdr:to>
          <xdr:col>13</xdr:col>
          <xdr:colOff>38100</xdr:colOff>
          <xdr:row>6</xdr:row>
          <xdr:rowOff>9525</xdr:rowOff>
        </xdr:to>
        <xdr:sp macro="" textlink="">
          <xdr:nvSpPr>
            <xdr:cNvPr id="46102" name="Check Box 22" hidden="1">
              <a:extLst>
                <a:ext uri="{63B3BB69-23CF-44E3-9099-C40C66FF867C}">
                  <a14:compatExt spid="_x0000_s46102"/>
                </a:ext>
                <a:ext uri="{FF2B5EF4-FFF2-40B4-BE49-F238E27FC236}">
                  <a16:creationId xmlns:a16="http://schemas.microsoft.com/office/drawing/2014/main" id="{00000000-0008-0000-1D00-000016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5</xdr:row>
          <xdr:rowOff>180975</xdr:rowOff>
        </xdr:from>
        <xdr:to>
          <xdr:col>17</xdr:col>
          <xdr:colOff>38100</xdr:colOff>
          <xdr:row>7</xdr:row>
          <xdr:rowOff>9525</xdr:rowOff>
        </xdr:to>
        <xdr:sp macro="" textlink="">
          <xdr:nvSpPr>
            <xdr:cNvPr id="46103" name="Check Box 23" hidden="1">
              <a:extLst>
                <a:ext uri="{63B3BB69-23CF-44E3-9099-C40C66FF867C}">
                  <a14:compatExt spid="_x0000_s46103"/>
                </a:ext>
                <a:ext uri="{FF2B5EF4-FFF2-40B4-BE49-F238E27FC236}">
                  <a16:creationId xmlns:a16="http://schemas.microsoft.com/office/drawing/2014/main" id="{00000000-0008-0000-1D00-000017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17</xdr:row>
          <xdr:rowOff>180975</xdr:rowOff>
        </xdr:from>
        <xdr:to>
          <xdr:col>11</xdr:col>
          <xdr:colOff>38100</xdr:colOff>
          <xdr:row>19</xdr:row>
          <xdr:rowOff>9525</xdr:rowOff>
        </xdr:to>
        <xdr:sp macro="" textlink="">
          <xdr:nvSpPr>
            <xdr:cNvPr id="46104" name="Check Box 24" hidden="1">
              <a:extLst>
                <a:ext uri="{63B3BB69-23CF-44E3-9099-C40C66FF867C}">
                  <a14:compatExt spid="_x0000_s46104"/>
                </a:ext>
                <a:ext uri="{FF2B5EF4-FFF2-40B4-BE49-F238E27FC236}">
                  <a16:creationId xmlns:a16="http://schemas.microsoft.com/office/drawing/2014/main" id="{00000000-0008-0000-1D00-000018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4</xdr:row>
          <xdr:rowOff>0</xdr:rowOff>
        </xdr:from>
        <xdr:to>
          <xdr:col>7</xdr:col>
          <xdr:colOff>38100</xdr:colOff>
          <xdr:row>5</xdr:row>
          <xdr:rowOff>19050</xdr:rowOff>
        </xdr:to>
        <xdr:sp macro="" textlink="">
          <xdr:nvSpPr>
            <xdr:cNvPr id="46105" name="Check Box 25" hidden="1">
              <a:extLst>
                <a:ext uri="{63B3BB69-23CF-44E3-9099-C40C66FF867C}">
                  <a14:compatExt spid="_x0000_s46105"/>
                </a:ext>
                <a:ext uri="{FF2B5EF4-FFF2-40B4-BE49-F238E27FC236}">
                  <a16:creationId xmlns:a16="http://schemas.microsoft.com/office/drawing/2014/main" id="{00000000-0008-0000-1D00-000019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xdr:row>
          <xdr:rowOff>285750</xdr:rowOff>
        </xdr:from>
        <xdr:to>
          <xdr:col>13</xdr:col>
          <xdr:colOff>38100</xdr:colOff>
          <xdr:row>5</xdr:row>
          <xdr:rowOff>9525</xdr:rowOff>
        </xdr:to>
        <xdr:sp macro="" textlink="">
          <xdr:nvSpPr>
            <xdr:cNvPr id="46106" name="Check Box 26" hidden="1">
              <a:extLst>
                <a:ext uri="{63B3BB69-23CF-44E3-9099-C40C66FF867C}">
                  <a14:compatExt spid="_x0000_s46106"/>
                </a:ext>
                <a:ext uri="{FF2B5EF4-FFF2-40B4-BE49-F238E27FC236}">
                  <a16:creationId xmlns:a16="http://schemas.microsoft.com/office/drawing/2014/main" id="{00000000-0008-0000-1D00-00001AB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6</xdr:col>
      <xdr:colOff>0</xdr:colOff>
      <xdr:row>0</xdr:row>
      <xdr:rowOff>0</xdr:rowOff>
    </xdr:from>
    <xdr:to>
      <xdr:col>8</xdr:col>
      <xdr:colOff>295182</xdr:colOff>
      <xdr:row>1</xdr:row>
      <xdr:rowOff>47476</xdr:rowOff>
    </xdr:to>
    <xdr:sp macro="" textlink="">
      <xdr:nvSpPr>
        <xdr:cNvPr id="48" name="テキスト ボックス 14">
          <a:extLst>
            <a:ext uri="{FF2B5EF4-FFF2-40B4-BE49-F238E27FC236}">
              <a16:creationId xmlns:a16="http://schemas.microsoft.com/office/drawing/2014/main" id="{00000000-0008-0000-1A00-00000F000000}"/>
            </a:ext>
          </a:extLst>
        </xdr:cNvPr>
        <xdr:cNvSpPr txBox="1"/>
      </xdr:nvSpPr>
      <xdr:spPr>
        <a:xfrm>
          <a:off x="2857500" y="0"/>
          <a:ext cx="1114425" cy="24765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印刷は白黒で</a:t>
          </a:r>
        </a:p>
      </xdr:txBody>
    </xdr:sp>
    <xdr:clientData fPrintsWithSheet="0"/>
  </xdr:twoCellAnchor>
  <xdr:twoCellAnchor>
    <xdr:from>
      <xdr:col>16</xdr:col>
      <xdr:colOff>0</xdr:colOff>
      <xdr:row>0</xdr:row>
      <xdr:rowOff>0</xdr:rowOff>
    </xdr:from>
    <xdr:to>
      <xdr:col>18</xdr:col>
      <xdr:colOff>190202</xdr:colOff>
      <xdr:row>3</xdr:row>
      <xdr:rowOff>123453</xdr:rowOff>
    </xdr:to>
    <xdr:grpSp>
      <xdr:nvGrpSpPr>
        <xdr:cNvPr id="16" name="グループ化 19">
          <a:hlinkClick xmlns:r="http://schemas.openxmlformats.org/officeDocument/2006/relationships" r:id="rId1"/>
          <a:extLst>
            <a:ext uri="{FF2B5EF4-FFF2-40B4-BE49-F238E27FC236}">
              <a16:creationId xmlns:a16="http://schemas.microsoft.com/office/drawing/2014/main" id="{00000000-0008-0000-1A00-000010000000}"/>
            </a:ext>
          </a:extLst>
        </xdr:cNvPr>
        <xdr:cNvGrpSpPr>
          <a:grpSpLocks/>
        </xdr:cNvGrpSpPr>
      </xdr:nvGrpSpPr>
      <xdr:grpSpPr bwMode="auto">
        <a:xfrm>
          <a:off x="7010400" y="0"/>
          <a:ext cx="1561802" cy="733053"/>
          <a:chOff x="7896221" y="0"/>
          <a:chExt cx="1566617" cy="781050"/>
        </a:xfrm>
      </xdr:grpSpPr>
      <xdr:sp macro="" textlink="">
        <xdr:nvSpPr>
          <xdr:cNvPr id="17" name="円/楕円 112">
            <a:extLst>
              <a:ext uri="{FF2B5EF4-FFF2-40B4-BE49-F238E27FC236}">
                <a16:creationId xmlns:a16="http://schemas.microsoft.com/office/drawing/2014/main" id="{00000000-0008-0000-1A00-000011000000}"/>
              </a:ext>
            </a:extLst>
          </xdr:cNvPr>
          <xdr:cNvSpPr/>
        </xdr:nvSpPr>
        <xdr:spPr>
          <a:xfrm>
            <a:off x="8287875" y="0"/>
            <a:ext cx="764203" cy="733425"/>
          </a:xfrm>
          <a:prstGeom prst="ellipse">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en-US" altLang="ja-JP" sz="8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18" name="テキスト ボックス 17">
            <a:extLst>
              <a:ext uri="{FF2B5EF4-FFF2-40B4-BE49-F238E27FC236}">
                <a16:creationId xmlns:a16="http://schemas.microsoft.com/office/drawing/2014/main" id="{00000000-0008-0000-1A00-000012000000}"/>
              </a:ext>
            </a:extLst>
          </xdr:cNvPr>
          <xdr:cNvSpPr txBox="1"/>
        </xdr:nvSpPr>
        <xdr:spPr>
          <a:xfrm>
            <a:off x="7896221" y="47625"/>
            <a:ext cx="1566617" cy="733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900"/>
              </a:lnSpc>
            </a:pPr>
            <a:r>
              <a:rPr kumimoji="1" lang="ja-JP" altLang="en-US" sz="1600">
                <a:latin typeface="+mn-ea"/>
                <a:ea typeface="+mn-ea"/>
              </a:rPr>
              <a:t>目次</a:t>
            </a:r>
            <a:endParaRPr kumimoji="1" lang="en-US" altLang="ja-JP" sz="1600">
              <a:latin typeface="+mn-ea"/>
              <a:ea typeface="+mn-ea"/>
            </a:endParaRPr>
          </a:p>
          <a:p>
            <a:pPr algn="ctr">
              <a:lnSpc>
                <a:spcPts val="1800"/>
              </a:lnSpc>
            </a:pPr>
            <a:r>
              <a:rPr kumimoji="1" lang="ja-JP" altLang="en-US" sz="1600">
                <a:latin typeface="+mn-ea"/>
                <a:ea typeface="+mn-ea"/>
              </a:rPr>
              <a:t>入力ｼｰﾄ</a:t>
            </a:r>
            <a:endParaRPr kumimoji="1" lang="en-US" altLang="ja-JP" sz="1600">
              <a:latin typeface="+mn-ea"/>
              <a:ea typeface="+mn-ea"/>
            </a:endParaRPr>
          </a:p>
        </xdr:txBody>
      </xdr:sp>
    </xdr:grpSp>
    <xdr:clientData/>
  </xdr:twoCellAnchor>
  <mc:AlternateContent xmlns:mc="http://schemas.openxmlformats.org/markup-compatibility/2006">
    <mc:Choice xmlns:a14="http://schemas.microsoft.com/office/drawing/2010/main" Requires="a14">
      <xdr:twoCellAnchor editAs="oneCell">
        <xdr:from>
          <xdr:col>14</xdr:col>
          <xdr:colOff>76200</xdr:colOff>
          <xdr:row>13</xdr:row>
          <xdr:rowOff>209550</xdr:rowOff>
        </xdr:from>
        <xdr:to>
          <xdr:col>14</xdr:col>
          <xdr:colOff>381000</xdr:colOff>
          <xdr:row>15</xdr:row>
          <xdr:rowOff>0</xdr:rowOff>
        </xdr:to>
        <xdr:sp macro="" textlink="">
          <xdr:nvSpPr>
            <xdr:cNvPr id="47105" name="Check Box 1" hidden="1">
              <a:extLst>
                <a:ext uri="{63B3BB69-23CF-44E3-9099-C40C66FF867C}">
                  <a14:compatExt spid="_x0000_s47105"/>
                </a:ext>
                <a:ext uri="{FF2B5EF4-FFF2-40B4-BE49-F238E27FC236}">
                  <a16:creationId xmlns:a16="http://schemas.microsoft.com/office/drawing/2014/main" id="{00000000-0008-0000-1E00-000001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16</xdr:row>
          <xdr:rowOff>19050</xdr:rowOff>
        </xdr:from>
        <xdr:to>
          <xdr:col>14</xdr:col>
          <xdr:colOff>381000</xdr:colOff>
          <xdr:row>17</xdr:row>
          <xdr:rowOff>38100</xdr:rowOff>
        </xdr:to>
        <xdr:sp macro="" textlink="">
          <xdr:nvSpPr>
            <xdr:cNvPr id="47106" name="Check Box 2" hidden="1">
              <a:extLst>
                <a:ext uri="{63B3BB69-23CF-44E3-9099-C40C66FF867C}">
                  <a14:compatExt spid="_x0000_s47106"/>
                </a:ext>
                <a:ext uri="{FF2B5EF4-FFF2-40B4-BE49-F238E27FC236}">
                  <a16:creationId xmlns:a16="http://schemas.microsoft.com/office/drawing/2014/main" id="{00000000-0008-0000-1E00-000002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17</xdr:row>
          <xdr:rowOff>19050</xdr:rowOff>
        </xdr:from>
        <xdr:to>
          <xdr:col>14</xdr:col>
          <xdr:colOff>381000</xdr:colOff>
          <xdr:row>18</xdr:row>
          <xdr:rowOff>38100</xdr:rowOff>
        </xdr:to>
        <xdr:sp macro="" textlink="">
          <xdr:nvSpPr>
            <xdr:cNvPr id="47107" name="Check Box 3" hidden="1">
              <a:extLst>
                <a:ext uri="{63B3BB69-23CF-44E3-9099-C40C66FF867C}">
                  <a14:compatExt spid="_x0000_s47107"/>
                </a:ext>
                <a:ext uri="{FF2B5EF4-FFF2-40B4-BE49-F238E27FC236}">
                  <a16:creationId xmlns:a16="http://schemas.microsoft.com/office/drawing/2014/main" id="{00000000-0008-0000-1E00-000003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15</xdr:row>
          <xdr:rowOff>19050</xdr:rowOff>
        </xdr:from>
        <xdr:to>
          <xdr:col>14</xdr:col>
          <xdr:colOff>381000</xdr:colOff>
          <xdr:row>16</xdr:row>
          <xdr:rowOff>38100</xdr:rowOff>
        </xdr:to>
        <xdr:sp macro="" textlink="">
          <xdr:nvSpPr>
            <xdr:cNvPr id="47108" name="Check Box 4" hidden="1">
              <a:extLst>
                <a:ext uri="{63B3BB69-23CF-44E3-9099-C40C66FF867C}">
                  <a14:compatExt spid="_x0000_s47108"/>
                </a:ext>
                <a:ext uri="{FF2B5EF4-FFF2-40B4-BE49-F238E27FC236}">
                  <a16:creationId xmlns:a16="http://schemas.microsoft.com/office/drawing/2014/main" id="{00000000-0008-0000-1E00-000004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18</xdr:row>
          <xdr:rowOff>19050</xdr:rowOff>
        </xdr:from>
        <xdr:to>
          <xdr:col>14</xdr:col>
          <xdr:colOff>381000</xdr:colOff>
          <xdr:row>19</xdr:row>
          <xdr:rowOff>38100</xdr:rowOff>
        </xdr:to>
        <xdr:sp macro="" textlink="">
          <xdr:nvSpPr>
            <xdr:cNvPr id="47109" name="Check Box 5" hidden="1">
              <a:extLst>
                <a:ext uri="{63B3BB69-23CF-44E3-9099-C40C66FF867C}">
                  <a14:compatExt spid="_x0000_s47109"/>
                </a:ext>
                <a:ext uri="{FF2B5EF4-FFF2-40B4-BE49-F238E27FC236}">
                  <a16:creationId xmlns:a16="http://schemas.microsoft.com/office/drawing/2014/main" id="{00000000-0008-0000-1E00-000005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28</xdr:row>
          <xdr:rowOff>19050</xdr:rowOff>
        </xdr:from>
        <xdr:to>
          <xdr:col>14</xdr:col>
          <xdr:colOff>381000</xdr:colOff>
          <xdr:row>29</xdr:row>
          <xdr:rowOff>38100</xdr:rowOff>
        </xdr:to>
        <xdr:sp macro="" textlink="">
          <xdr:nvSpPr>
            <xdr:cNvPr id="47110" name="Check Box 6" hidden="1">
              <a:extLst>
                <a:ext uri="{63B3BB69-23CF-44E3-9099-C40C66FF867C}">
                  <a14:compatExt spid="_x0000_s47110"/>
                </a:ext>
                <a:ext uri="{FF2B5EF4-FFF2-40B4-BE49-F238E27FC236}">
                  <a16:creationId xmlns:a16="http://schemas.microsoft.com/office/drawing/2014/main" id="{00000000-0008-0000-1E00-000006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30</xdr:row>
          <xdr:rowOff>19050</xdr:rowOff>
        </xdr:from>
        <xdr:to>
          <xdr:col>14</xdr:col>
          <xdr:colOff>381000</xdr:colOff>
          <xdr:row>31</xdr:row>
          <xdr:rowOff>38100</xdr:rowOff>
        </xdr:to>
        <xdr:sp macro="" textlink="">
          <xdr:nvSpPr>
            <xdr:cNvPr id="47111" name="Check Box 7" hidden="1">
              <a:extLst>
                <a:ext uri="{63B3BB69-23CF-44E3-9099-C40C66FF867C}">
                  <a14:compatExt spid="_x0000_s47111"/>
                </a:ext>
                <a:ext uri="{FF2B5EF4-FFF2-40B4-BE49-F238E27FC236}">
                  <a16:creationId xmlns:a16="http://schemas.microsoft.com/office/drawing/2014/main" id="{00000000-0008-0000-1E00-000007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32</xdr:row>
          <xdr:rowOff>19050</xdr:rowOff>
        </xdr:from>
        <xdr:to>
          <xdr:col>14</xdr:col>
          <xdr:colOff>381000</xdr:colOff>
          <xdr:row>33</xdr:row>
          <xdr:rowOff>38100</xdr:rowOff>
        </xdr:to>
        <xdr:sp macro="" textlink="">
          <xdr:nvSpPr>
            <xdr:cNvPr id="47112" name="Check Box 8" hidden="1">
              <a:extLst>
                <a:ext uri="{63B3BB69-23CF-44E3-9099-C40C66FF867C}">
                  <a14:compatExt spid="_x0000_s47112"/>
                </a:ext>
                <a:ext uri="{FF2B5EF4-FFF2-40B4-BE49-F238E27FC236}">
                  <a16:creationId xmlns:a16="http://schemas.microsoft.com/office/drawing/2014/main" id="{00000000-0008-0000-1E00-000008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33</xdr:row>
          <xdr:rowOff>19050</xdr:rowOff>
        </xdr:from>
        <xdr:to>
          <xdr:col>14</xdr:col>
          <xdr:colOff>381000</xdr:colOff>
          <xdr:row>34</xdr:row>
          <xdr:rowOff>38100</xdr:rowOff>
        </xdr:to>
        <xdr:sp macro="" textlink="">
          <xdr:nvSpPr>
            <xdr:cNvPr id="47113" name="Check Box 9" hidden="1">
              <a:extLst>
                <a:ext uri="{63B3BB69-23CF-44E3-9099-C40C66FF867C}">
                  <a14:compatExt spid="_x0000_s47113"/>
                </a:ext>
                <a:ext uri="{FF2B5EF4-FFF2-40B4-BE49-F238E27FC236}">
                  <a16:creationId xmlns:a16="http://schemas.microsoft.com/office/drawing/2014/main" id="{00000000-0008-0000-1E00-000009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36</xdr:row>
          <xdr:rowOff>19050</xdr:rowOff>
        </xdr:from>
        <xdr:to>
          <xdr:col>14</xdr:col>
          <xdr:colOff>381000</xdr:colOff>
          <xdr:row>37</xdr:row>
          <xdr:rowOff>38100</xdr:rowOff>
        </xdr:to>
        <xdr:sp macro="" textlink="">
          <xdr:nvSpPr>
            <xdr:cNvPr id="47114" name="Check Box 10" hidden="1">
              <a:extLst>
                <a:ext uri="{63B3BB69-23CF-44E3-9099-C40C66FF867C}">
                  <a14:compatExt spid="_x0000_s47114"/>
                </a:ext>
                <a:ext uri="{FF2B5EF4-FFF2-40B4-BE49-F238E27FC236}">
                  <a16:creationId xmlns:a16="http://schemas.microsoft.com/office/drawing/2014/main" id="{00000000-0008-0000-1E00-00000A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37</xdr:row>
          <xdr:rowOff>0</xdr:rowOff>
        </xdr:from>
        <xdr:to>
          <xdr:col>14</xdr:col>
          <xdr:colOff>381000</xdr:colOff>
          <xdr:row>38</xdr:row>
          <xdr:rowOff>19050</xdr:rowOff>
        </xdr:to>
        <xdr:sp macro="" textlink="">
          <xdr:nvSpPr>
            <xdr:cNvPr id="47115" name="Check Box 11" hidden="1">
              <a:extLst>
                <a:ext uri="{63B3BB69-23CF-44E3-9099-C40C66FF867C}">
                  <a14:compatExt spid="_x0000_s47115"/>
                </a:ext>
                <a:ext uri="{FF2B5EF4-FFF2-40B4-BE49-F238E27FC236}">
                  <a16:creationId xmlns:a16="http://schemas.microsoft.com/office/drawing/2014/main" id="{00000000-0008-0000-1E00-00000B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41</xdr:row>
          <xdr:rowOff>19050</xdr:rowOff>
        </xdr:from>
        <xdr:to>
          <xdr:col>14</xdr:col>
          <xdr:colOff>381000</xdr:colOff>
          <xdr:row>42</xdr:row>
          <xdr:rowOff>38100</xdr:rowOff>
        </xdr:to>
        <xdr:sp macro="" textlink="">
          <xdr:nvSpPr>
            <xdr:cNvPr id="47116" name="Check Box 12" hidden="1">
              <a:extLst>
                <a:ext uri="{63B3BB69-23CF-44E3-9099-C40C66FF867C}">
                  <a14:compatExt spid="_x0000_s47116"/>
                </a:ext>
                <a:ext uri="{FF2B5EF4-FFF2-40B4-BE49-F238E27FC236}">
                  <a16:creationId xmlns:a16="http://schemas.microsoft.com/office/drawing/2014/main" id="{00000000-0008-0000-1E00-00000C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42</xdr:row>
          <xdr:rowOff>0</xdr:rowOff>
        </xdr:from>
        <xdr:to>
          <xdr:col>14</xdr:col>
          <xdr:colOff>381000</xdr:colOff>
          <xdr:row>43</xdr:row>
          <xdr:rowOff>19050</xdr:rowOff>
        </xdr:to>
        <xdr:sp macro="" textlink="">
          <xdr:nvSpPr>
            <xdr:cNvPr id="47117" name="Check Box 13" hidden="1">
              <a:extLst>
                <a:ext uri="{63B3BB69-23CF-44E3-9099-C40C66FF867C}">
                  <a14:compatExt spid="_x0000_s47117"/>
                </a:ext>
                <a:ext uri="{FF2B5EF4-FFF2-40B4-BE49-F238E27FC236}">
                  <a16:creationId xmlns:a16="http://schemas.microsoft.com/office/drawing/2014/main" id="{00000000-0008-0000-1E00-00000DB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xdr:twoCellAnchor>
    <xdr:from>
      <xdr:col>8</xdr:col>
      <xdr:colOff>0</xdr:colOff>
      <xdr:row>0</xdr:row>
      <xdr:rowOff>0</xdr:rowOff>
    </xdr:from>
    <xdr:to>
      <xdr:col>10</xdr:col>
      <xdr:colOff>295182</xdr:colOff>
      <xdr:row>1</xdr:row>
      <xdr:rowOff>28575</xdr:rowOff>
    </xdr:to>
    <xdr:sp macro="" textlink="">
      <xdr:nvSpPr>
        <xdr:cNvPr id="49" name="テキスト ボックス 6">
          <a:extLst>
            <a:ext uri="{FF2B5EF4-FFF2-40B4-BE49-F238E27FC236}">
              <a16:creationId xmlns:a16="http://schemas.microsoft.com/office/drawing/2014/main" id="{00000000-0008-0000-1B00-000002000000}"/>
            </a:ext>
          </a:extLst>
        </xdr:cNvPr>
        <xdr:cNvSpPr txBox="1"/>
      </xdr:nvSpPr>
      <xdr:spPr>
        <a:xfrm>
          <a:off x="3390900" y="0"/>
          <a:ext cx="1114332" cy="2762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印刷は白黒で</a:t>
          </a:r>
        </a:p>
      </xdr:txBody>
    </xdr:sp>
    <xdr:clientData fPrintsWithSheet="0"/>
  </xdr:twoCellAnchor>
  <xdr:twoCellAnchor>
    <xdr:from>
      <xdr:col>19</xdr:col>
      <xdr:colOff>152698</xdr:colOff>
      <xdr:row>5</xdr:row>
      <xdr:rowOff>29021</xdr:rowOff>
    </xdr:from>
    <xdr:to>
      <xdr:col>29</xdr:col>
      <xdr:colOff>133276</xdr:colOff>
      <xdr:row>33</xdr:row>
      <xdr:rowOff>256617</xdr:rowOff>
    </xdr:to>
    <xdr:grpSp>
      <xdr:nvGrpSpPr>
        <xdr:cNvPr id="6" name="グループ化 12">
          <a:extLst>
            <a:ext uri="{FF2B5EF4-FFF2-40B4-BE49-F238E27FC236}">
              <a16:creationId xmlns:a16="http://schemas.microsoft.com/office/drawing/2014/main" id="{00000000-0008-0000-1B00-000006000000}"/>
            </a:ext>
          </a:extLst>
        </xdr:cNvPr>
        <xdr:cNvGrpSpPr>
          <a:grpSpLocks/>
        </xdr:cNvGrpSpPr>
      </xdr:nvGrpSpPr>
      <xdr:grpSpPr bwMode="auto">
        <a:xfrm>
          <a:off x="8096548" y="1076771"/>
          <a:ext cx="6838578" cy="6856996"/>
          <a:chOff x="8093528" y="1079047"/>
          <a:chExt cx="6841672" cy="6851196"/>
        </a:xfrm>
      </xdr:grpSpPr>
      <xdr:pic>
        <xdr:nvPicPr>
          <xdr:cNvPr id="50" name="図 5">
            <a:extLst>
              <a:ext uri="{FF2B5EF4-FFF2-40B4-BE49-F238E27FC236}">
                <a16:creationId xmlns:a16="http://schemas.microsoft.com/office/drawing/2014/main" id="{00000000-0008-0000-1B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09856" y="1526722"/>
            <a:ext cx="5314290" cy="60068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テキスト ボックス 6">
            <a:extLst>
              <a:ext uri="{FF2B5EF4-FFF2-40B4-BE49-F238E27FC236}">
                <a16:creationId xmlns:a16="http://schemas.microsoft.com/office/drawing/2014/main" id="{00000000-0008-0000-1B00-000008000000}"/>
              </a:ext>
            </a:extLst>
          </xdr:cNvPr>
          <xdr:cNvSpPr txBox="1"/>
        </xdr:nvSpPr>
        <xdr:spPr>
          <a:xfrm>
            <a:off x="8789130" y="3495997"/>
            <a:ext cx="4821568" cy="390138"/>
          </a:xfrm>
          <a:prstGeom prst="rect">
            <a:avLst/>
          </a:prstGeom>
          <a:noFill/>
          <a:ln w="9525">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l"/>
            <a:r>
              <a:rPr lang="ja-JP" altLang="en-US" sz="1600" b="1" i="0">
                <a:solidFill>
                  <a:srgbClr val="FF0000"/>
                </a:solidFill>
                <a:latin typeface="ＭＳ Ｐゴシック"/>
                <a:ea typeface="ＭＳ Ｐゴシック"/>
                <a:cs typeface="ＭＳ Ｐゴシック"/>
              </a:rPr>
              <a:t>▼をクリックして、「入力の順番」を選択してください。</a:t>
            </a:r>
            <a:endParaRPr lang="en-US" altLang="ja-JP" sz="1600" b="1" i="0">
              <a:solidFill>
                <a:srgbClr val="FF0000"/>
              </a:solidFill>
              <a:latin typeface="ＭＳ Ｐゴシック"/>
              <a:ea typeface="ＭＳ Ｐゴシック"/>
              <a:cs typeface="ＭＳ Ｐゴシック"/>
            </a:endParaRPr>
          </a:p>
          <a:p>
            <a:pPr algn="l"/>
            <a:endParaRPr lang="en-US" altLang="ja-JP" sz="1600" b="1" i="0">
              <a:solidFill>
                <a:srgbClr val="FF0000"/>
              </a:solidFill>
              <a:latin typeface="ＭＳ Ｐゴシック"/>
              <a:ea typeface="ＭＳ Ｐゴシック"/>
              <a:cs typeface="ＭＳ Ｐゴシック"/>
            </a:endParaRPr>
          </a:p>
          <a:p>
            <a:pPr algn="ctr"/>
            <a:endParaRPr lang="ja-JP" altLang="en-US" sz="1100" b="1" i="0">
              <a:solidFill>
                <a:srgbClr val="FF0000"/>
              </a:solidFill>
              <a:latin typeface="ＭＳ Ｐゴシック"/>
              <a:ea typeface="ＭＳ Ｐゴシック"/>
              <a:cs typeface="ＭＳ Ｐゴシック"/>
            </a:endParaRPr>
          </a:p>
        </xdr:txBody>
      </xdr:sp>
      <xdr:sp macro="" textlink="">
        <xdr:nvSpPr>
          <xdr:cNvPr id="9" name="テキスト ボックス 6">
            <a:extLst>
              <a:ext uri="{FF2B5EF4-FFF2-40B4-BE49-F238E27FC236}">
                <a16:creationId xmlns:a16="http://schemas.microsoft.com/office/drawing/2014/main" id="{00000000-0008-0000-1B00-000009000000}"/>
              </a:ext>
            </a:extLst>
          </xdr:cNvPr>
          <xdr:cNvSpPr txBox="1"/>
        </xdr:nvSpPr>
        <xdr:spPr>
          <a:xfrm>
            <a:off x="8789130" y="3096344"/>
            <a:ext cx="352565" cy="361591"/>
          </a:xfrm>
          <a:prstGeom prst="rect">
            <a:avLst/>
          </a:prstGeom>
          <a:noFill/>
          <a:ln w="28575">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l"/>
            <a:endParaRPr lang="en-US" altLang="ja-JP" sz="1100" b="1" i="0">
              <a:solidFill>
                <a:sysClr val="windowText" lastClr="000000"/>
              </a:solidFill>
              <a:latin typeface="ＭＳ Ｐゴシック"/>
              <a:ea typeface="ＭＳ Ｐゴシック"/>
              <a:cs typeface="ＭＳ Ｐゴシック"/>
            </a:endParaRPr>
          </a:p>
          <a:p>
            <a:pPr algn="ctr"/>
            <a:endParaRPr lang="ja-JP" altLang="en-US" sz="1100" b="1" i="0">
              <a:solidFill>
                <a:sysClr val="windowText" lastClr="000000"/>
              </a:solidFill>
              <a:latin typeface="ＭＳ Ｐゴシック"/>
              <a:ea typeface="ＭＳ Ｐゴシック"/>
              <a:cs typeface="ＭＳ Ｐゴシック"/>
            </a:endParaRPr>
          </a:p>
        </xdr:txBody>
      </xdr:sp>
      <xdr:sp macro="" textlink="">
        <xdr:nvSpPr>
          <xdr:cNvPr id="10" name="テキスト ボックス 6">
            <a:extLst>
              <a:ext uri="{FF2B5EF4-FFF2-40B4-BE49-F238E27FC236}">
                <a16:creationId xmlns:a16="http://schemas.microsoft.com/office/drawing/2014/main" id="{00000000-0008-0000-1B00-00000A000000}"/>
              </a:ext>
            </a:extLst>
          </xdr:cNvPr>
          <xdr:cNvSpPr txBox="1"/>
        </xdr:nvSpPr>
        <xdr:spPr>
          <a:xfrm>
            <a:off x="8484208" y="4590285"/>
            <a:ext cx="562199" cy="333044"/>
          </a:xfrm>
          <a:prstGeom prst="rect">
            <a:avLst/>
          </a:prstGeom>
          <a:noFill/>
          <a:ln w="9525">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l"/>
            <a:r>
              <a:rPr lang="ja-JP" altLang="en-US" sz="1400" b="1" i="0">
                <a:solidFill>
                  <a:srgbClr val="FF0000"/>
                </a:solidFill>
                <a:latin typeface="ＭＳ Ｐゴシック"/>
                <a:ea typeface="ＭＳ Ｐゴシック"/>
                <a:cs typeface="ＭＳ Ｐゴシック"/>
              </a:rPr>
              <a:t>①</a:t>
            </a:r>
            <a:endParaRPr lang="en-US" altLang="ja-JP" sz="1400" b="1" i="0">
              <a:solidFill>
                <a:srgbClr val="FF0000"/>
              </a:solidFill>
              <a:latin typeface="ＭＳ Ｐゴシック"/>
              <a:ea typeface="ＭＳ Ｐゴシック"/>
              <a:cs typeface="ＭＳ Ｐゴシック"/>
            </a:endParaRPr>
          </a:p>
          <a:p>
            <a:pPr algn="l"/>
            <a:endParaRPr lang="en-US" altLang="ja-JP" sz="1600" b="1" i="0">
              <a:solidFill>
                <a:srgbClr val="FF0000"/>
              </a:solidFill>
              <a:latin typeface="ＭＳ Ｐゴシック"/>
              <a:ea typeface="ＭＳ Ｐゴシック"/>
              <a:cs typeface="ＭＳ Ｐゴシック"/>
            </a:endParaRPr>
          </a:p>
          <a:p>
            <a:pPr algn="ctr"/>
            <a:endParaRPr lang="ja-JP" altLang="en-US" sz="1100" b="1" i="0">
              <a:solidFill>
                <a:srgbClr val="FF0000"/>
              </a:solidFill>
              <a:latin typeface="ＭＳ Ｐゴシック"/>
              <a:ea typeface="ＭＳ Ｐゴシック"/>
              <a:cs typeface="ＭＳ Ｐゴシック"/>
            </a:endParaRPr>
          </a:p>
        </xdr:txBody>
      </xdr:sp>
      <xdr:sp macro="" textlink="">
        <xdr:nvSpPr>
          <xdr:cNvPr id="11" name="テキスト ボックス 6">
            <a:extLst>
              <a:ext uri="{FF2B5EF4-FFF2-40B4-BE49-F238E27FC236}">
                <a16:creationId xmlns:a16="http://schemas.microsoft.com/office/drawing/2014/main" id="{00000000-0008-0000-1B00-00000B000000}"/>
              </a:ext>
            </a:extLst>
          </xdr:cNvPr>
          <xdr:cNvSpPr txBox="1"/>
        </xdr:nvSpPr>
        <xdr:spPr>
          <a:xfrm>
            <a:off x="12095620" y="4590285"/>
            <a:ext cx="562199" cy="333044"/>
          </a:xfrm>
          <a:prstGeom prst="rect">
            <a:avLst/>
          </a:prstGeom>
          <a:noFill/>
          <a:ln w="9525">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l"/>
            <a:r>
              <a:rPr lang="ja-JP" altLang="en-US" sz="1400" b="1" i="0">
                <a:solidFill>
                  <a:srgbClr val="FF0000"/>
                </a:solidFill>
                <a:latin typeface="ＭＳ Ｐゴシック"/>
                <a:ea typeface="ＭＳ Ｐゴシック"/>
                <a:cs typeface="ＭＳ Ｐゴシック"/>
              </a:rPr>
              <a:t>②</a:t>
            </a:r>
            <a:endParaRPr lang="en-US" altLang="ja-JP" sz="1400" b="1" i="0">
              <a:solidFill>
                <a:srgbClr val="FF0000"/>
              </a:solidFill>
              <a:latin typeface="ＭＳ Ｐゴシック"/>
              <a:ea typeface="ＭＳ Ｐゴシック"/>
              <a:cs typeface="ＭＳ Ｐゴシック"/>
            </a:endParaRPr>
          </a:p>
          <a:p>
            <a:pPr algn="l"/>
            <a:endParaRPr lang="en-US" altLang="ja-JP" sz="1600" b="1" i="0">
              <a:solidFill>
                <a:srgbClr val="FF0000"/>
              </a:solidFill>
              <a:latin typeface="ＭＳ Ｐゴシック"/>
              <a:ea typeface="ＭＳ Ｐゴシック"/>
              <a:cs typeface="ＭＳ Ｐゴシック"/>
            </a:endParaRPr>
          </a:p>
          <a:p>
            <a:pPr algn="ctr"/>
            <a:endParaRPr lang="ja-JP" altLang="en-US" sz="1100" b="1" i="0">
              <a:solidFill>
                <a:srgbClr val="FF0000"/>
              </a:solidFill>
              <a:latin typeface="ＭＳ Ｐゴシック"/>
              <a:ea typeface="ＭＳ Ｐゴシック"/>
              <a:cs typeface="ＭＳ Ｐゴシック"/>
            </a:endParaRPr>
          </a:p>
        </xdr:txBody>
      </xdr:sp>
      <xdr:sp macro="" textlink="">
        <xdr:nvSpPr>
          <xdr:cNvPr id="12" name="テキスト ボックス 6">
            <a:extLst>
              <a:ext uri="{FF2B5EF4-FFF2-40B4-BE49-F238E27FC236}">
                <a16:creationId xmlns:a16="http://schemas.microsoft.com/office/drawing/2014/main" id="{00000000-0008-0000-1B00-00000C000000}"/>
              </a:ext>
            </a:extLst>
          </xdr:cNvPr>
          <xdr:cNvSpPr txBox="1"/>
        </xdr:nvSpPr>
        <xdr:spPr>
          <a:xfrm>
            <a:off x="8484208" y="4837689"/>
            <a:ext cx="562199" cy="333044"/>
          </a:xfrm>
          <a:prstGeom prst="rect">
            <a:avLst/>
          </a:prstGeom>
          <a:noFill/>
          <a:ln w="9525">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l"/>
            <a:r>
              <a:rPr lang="ja-JP" altLang="en-US" sz="1400" b="1" i="0">
                <a:solidFill>
                  <a:srgbClr val="FF0000"/>
                </a:solidFill>
                <a:latin typeface="ＭＳ Ｐゴシック"/>
                <a:ea typeface="ＭＳ Ｐゴシック"/>
                <a:cs typeface="ＭＳ Ｐゴシック"/>
              </a:rPr>
              <a:t>③</a:t>
            </a:r>
            <a:endParaRPr lang="en-US" altLang="ja-JP" sz="1400" b="1" i="0">
              <a:solidFill>
                <a:srgbClr val="FF0000"/>
              </a:solidFill>
              <a:latin typeface="ＭＳ Ｐゴシック"/>
              <a:ea typeface="ＭＳ Ｐゴシック"/>
              <a:cs typeface="ＭＳ Ｐゴシック"/>
            </a:endParaRPr>
          </a:p>
          <a:p>
            <a:pPr algn="l"/>
            <a:endParaRPr lang="en-US" altLang="ja-JP" sz="1600" b="1" i="0">
              <a:solidFill>
                <a:srgbClr val="FF0000"/>
              </a:solidFill>
              <a:latin typeface="ＭＳ Ｐゴシック"/>
              <a:ea typeface="ＭＳ Ｐゴシック"/>
              <a:cs typeface="ＭＳ Ｐゴシック"/>
            </a:endParaRPr>
          </a:p>
          <a:p>
            <a:pPr algn="ctr"/>
            <a:endParaRPr lang="ja-JP" altLang="en-US" sz="1100" b="1" i="0">
              <a:solidFill>
                <a:srgbClr val="FF0000"/>
              </a:solidFill>
              <a:latin typeface="ＭＳ Ｐゴシック"/>
              <a:ea typeface="ＭＳ Ｐゴシック"/>
              <a:cs typeface="ＭＳ Ｐゴシック"/>
            </a:endParaRPr>
          </a:p>
        </xdr:txBody>
      </xdr:sp>
      <xdr:sp macro="" textlink="">
        <xdr:nvSpPr>
          <xdr:cNvPr id="13" name="テキスト ボックス 6">
            <a:extLst>
              <a:ext uri="{FF2B5EF4-FFF2-40B4-BE49-F238E27FC236}">
                <a16:creationId xmlns:a16="http://schemas.microsoft.com/office/drawing/2014/main" id="{00000000-0008-0000-1B00-00000D000000}"/>
              </a:ext>
            </a:extLst>
          </xdr:cNvPr>
          <xdr:cNvSpPr txBox="1"/>
        </xdr:nvSpPr>
        <xdr:spPr>
          <a:xfrm>
            <a:off x="12095620" y="4837689"/>
            <a:ext cx="562199" cy="333044"/>
          </a:xfrm>
          <a:prstGeom prst="rect">
            <a:avLst/>
          </a:prstGeom>
          <a:noFill/>
          <a:ln w="9525">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l"/>
            <a:r>
              <a:rPr lang="ja-JP" altLang="en-US" sz="1400" b="1" i="0">
                <a:solidFill>
                  <a:srgbClr val="FF0000"/>
                </a:solidFill>
                <a:latin typeface="ＭＳ Ｐゴシック"/>
                <a:ea typeface="ＭＳ Ｐゴシック"/>
                <a:cs typeface="ＭＳ Ｐゴシック"/>
              </a:rPr>
              <a:t>⑥</a:t>
            </a:r>
            <a:endParaRPr lang="en-US" altLang="ja-JP" sz="1400" b="1" i="0">
              <a:solidFill>
                <a:srgbClr val="FF0000"/>
              </a:solidFill>
              <a:latin typeface="ＭＳ Ｐゴシック"/>
              <a:ea typeface="ＭＳ Ｐゴシック"/>
              <a:cs typeface="ＭＳ Ｐゴシック"/>
            </a:endParaRPr>
          </a:p>
          <a:p>
            <a:pPr algn="l"/>
            <a:endParaRPr lang="en-US" altLang="ja-JP" sz="1600" b="1" i="0">
              <a:solidFill>
                <a:srgbClr val="FF0000"/>
              </a:solidFill>
              <a:latin typeface="ＭＳ Ｐゴシック"/>
              <a:ea typeface="ＭＳ Ｐゴシック"/>
              <a:cs typeface="ＭＳ Ｐゴシック"/>
            </a:endParaRPr>
          </a:p>
          <a:p>
            <a:pPr algn="ctr"/>
            <a:endParaRPr lang="ja-JP" altLang="en-US" sz="1100" b="1" i="0">
              <a:solidFill>
                <a:srgbClr val="FF0000"/>
              </a:solidFill>
              <a:latin typeface="ＭＳ Ｐゴシック"/>
              <a:ea typeface="ＭＳ Ｐゴシック"/>
              <a:cs typeface="ＭＳ Ｐゴシック"/>
            </a:endParaRPr>
          </a:p>
        </xdr:txBody>
      </xdr:sp>
      <xdr:sp macro="" textlink="">
        <xdr:nvSpPr>
          <xdr:cNvPr id="14" name="テキスト ボックス 6">
            <a:extLst>
              <a:ext uri="{FF2B5EF4-FFF2-40B4-BE49-F238E27FC236}">
                <a16:creationId xmlns:a16="http://schemas.microsoft.com/office/drawing/2014/main" id="{00000000-0008-0000-1B00-00000E000000}"/>
              </a:ext>
            </a:extLst>
          </xdr:cNvPr>
          <xdr:cNvSpPr txBox="1"/>
        </xdr:nvSpPr>
        <xdr:spPr>
          <a:xfrm>
            <a:off x="8493737" y="5047031"/>
            <a:ext cx="562199" cy="333044"/>
          </a:xfrm>
          <a:prstGeom prst="rect">
            <a:avLst/>
          </a:prstGeom>
          <a:noFill/>
          <a:ln w="9525">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l"/>
            <a:r>
              <a:rPr lang="ja-JP" altLang="en-US" sz="1400" b="1" i="0">
                <a:solidFill>
                  <a:srgbClr val="FF0000"/>
                </a:solidFill>
                <a:latin typeface="ＭＳ Ｐゴシック"/>
                <a:ea typeface="ＭＳ Ｐゴシック"/>
                <a:cs typeface="ＭＳ Ｐゴシック"/>
              </a:rPr>
              <a:t>⑦</a:t>
            </a:r>
            <a:endParaRPr lang="en-US" altLang="ja-JP" sz="1400" b="1" i="0">
              <a:solidFill>
                <a:srgbClr val="FF0000"/>
              </a:solidFill>
              <a:latin typeface="ＭＳ Ｐゴシック"/>
              <a:ea typeface="ＭＳ Ｐゴシック"/>
              <a:cs typeface="ＭＳ Ｐゴシック"/>
            </a:endParaRPr>
          </a:p>
          <a:p>
            <a:pPr algn="l"/>
            <a:endParaRPr lang="en-US" altLang="ja-JP" sz="1600" b="1" i="0">
              <a:solidFill>
                <a:srgbClr val="FF0000"/>
              </a:solidFill>
              <a:latin typeface="ＭＳ Ｐゴシック"/>
              <a:ea typeface="ＭＳ Ｐゴシック"/>
              <a:cs typeface="ＭＳ Ｐゴシック"/>
            </a:endParaRPr>
          </a:p>
          <a:p>
            <a:pPr algn="ctr"/>
            <a:endParaRPr lang="ja-JP" altLang="en-US" sz="1100" b="1" i="0">
              <a:solidFill>
                <a:srgbClr val="FF0000"/>
              </a:solidFill>
              <a:latin typeface="ＭＳ Ｐゴシック"/>
              <a:ea typeface="ＭＳ Ｐゴシック"/>
              <a:cs typeface="ＭＳ Ｐゴシック"/>
            </a:endParaRPr>
          </a:p>
        </xdr:txBody>
      </xdr:sp>
      <xdr:sp macro="" textlink="">
        <xdr:nvSpPr>
          <xdr:cNvPr id="15" name="テキスト ボックス 6">
            <a:extLst>
              <a:ext uri="{FF2B5EF4-FFF2-40B4-BE49-F238E27FC236}">
                <a16:creationId xmlns:a16="http://schemas.microsoft.com/office/drawing/2014/main" id="{00000000-0008-0000-1B00-00000F000000}"/>
              </a:ext>
            </a:extLst>
          </xdr:cNvPr>
          <xdr:cNvSpPr txBox="1"/>
        </xdr:nvSpPr>
        <xdr:spPr>
          <a:xfrm>
            <a:off x="9780124" y="4809143"/>
            <a:ext cx="562199" cy="333044"/>
          </a:xfrm>
          <a:prstGeom prst="rect">
            <a:avLst/>
          </a:prstGeom>
          <a:noFill/>
          <a:ln w="9525">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l"/>
            <a:r>
              <a:rPr lang="ja-JP" altLang="en-US" sz="1400" b="1" i="0">
                <a:solidFill>
                  <a:srgbClr val="FF0000"/>
                </a:solidFill>
                <a:latin typeface="ＭＳ Ｐゴシック"/>
                <a:ea typeface="ＭＳ Ｐゴシック"/>
                <a:cs typeface="ＭＳ Ｐゴシック"/>
              </a:rPr>
              <a:t>④</a:t>
            </a:r>
            <a:endParaRPr lang="en-US" altLang="ja-JP" sz="1400" b="1" i="0">
              <a:solidFill>
                <a:srgbClr val="FF0000"/>
              </a:solidFill>
              <a:latin typeface="ＭＳ Ｐゴシック"/>
              <a:ea typeface="ＭＳ Ｐゴシック"/>
              <a:cs typeface="ＭＳ Ｐゴシック"/>
            </a:endParaRPr>
          </a:p>
          <a:p>
            <a:pPr algn="l"/>
            <a:endParaRPr lang="en-US" altLang="ja-JP" sz="1600" b="1" i="0">
              <a:solidFill>
                <a:srgbClr val="FF0000"/>
              </a:solidFill>
              <a:latin typeface="ＭＳ Ｐゴシック"/>
              <a:ea typeface="ＭＳ Ｐゴシック"/>
              <a:cs typeface="ＭＳ Ｐゴシック"/>
            </a:endParaRPr>
          </a:p>
          <a:p>
            <a:pPr algn="ctr"/>
            <a:endParaRPr lang="ja-JP" altLang="en-US" sz="1100" b="1" i="0">
              <a:solidFill>
                <a:srgbClr val="FF0000"/>
              </a:solidFill>
              <a:latin typeface="ＭＳ Ｐゴシック"/>
              <a:ea typeface="ＭＳ Ｐゴシック"/>
              <a:cs typeface="ＭＳ Ｐゴシック"/>
            </a:endParaRPr>
          </a:p>
        </xdr:txBody>
      </xdr:sp>
      <xdr:sp macro="" textlink="">
        <xdr:nvSpPr>
          <xdr:cNvPr id="16" name="テキスト ボックス 6">
            <a:extLst>
              <a:ext uri="{FF2B5EF4-FFF2-40B4-BE49-F238E27FC236}">
                <a16:creationId xmlns:a16="http://schemas.microsoft.com/office/drawing/2014/main" id="{00000000-0008-0000-1B00-000010000000}"/>
              </a:ext>
            </a:extLst>
          </xdr:cNvPr>
          <xdr:cNvSpPr txBox="1"/>
        </xdr:nvSpPr>
        <xdr:spPr>
          <a:xfrm>
            <a:off x="10409024" y="4809143"/>
            <a:ext cx="562199" cy="333044"/>
          </a:xfrm>
          <a:prstGeom prst="rect">
            <a:avLst/>
          </a:prstGeom>
          <a:noFill/>
          <a:ln w="9525">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l"/>
            <a:r>
              <a:rPr lang="ja-JP" altLang="en-US" sz="1400" b="1" i="0">
                <a:solidFill>
                  <a:srgbClr val="FF0000"/>
                </a:solidFill>
                <a:latin typeface="ＭＳ Ｐゴシック"/>
                <a:ea typeface="ＭＳ Ｐゴシック"/>
                <a:cs typeface="ＭＳ Ｐゴシック"/>
              </a:rPr>
              <a:t>⑤</a:t>
            </a:r>
            <a:endParaRPr lang="en-US" altLang="ja-JP" sz="1400" b="1" i="0">
              <a:solidFill>
                <a:srgbClr val="FF0000"/>
              </a:solidFill>
              <a:latin typeface="ＭＳ Ｐゴシック"/>
              <a:ea typeface="ＭＳ Ｐゴシック"/>
              <a:cs typeface="ＭＳ Ｐゴシック"/>
            </a:endParaRPr>
          </a:p>
          <a:p>
            <a:pPr algn="l"/>
            <a:endParaRPr lang="en-US" altLang="ja-JP" sz="1600" b="1" i="0">
              <a:solidFill>
                <a:srgbClr val="FF0000"/>
              </a:solidFill>
              <a:latin typeface="ＭＳ Ｐゴシック"/>
              <a:ea typeface="ＭＳ Ｐゴシック"/>
              <a:cs typeface="ＭＳ Ｐゴシック"/>
            </a:endParaRPr>
          </a:p>
          <a:p>
            <a:pPr algn="ctr"/>
            <a:endParaRPr lang="ja-JP" altLang="en-US" sz="1100" b="1" i="0">
              <a:solidFill>
                <a:srgbClr val="FF0000"/>
              </a:solidFill>
              <a:latin typeface="ＭＳ Ｐゴシック"/>
              <a:ea typeface="ＭＳ Ｐゴシック"/>
              <a:cs typeface="ＭＳ Ｐゴシック"/>
            </a:endParaRPr>
          </a:p>
        </xdr:txBody>
      </xdr:sp>
      <xdr:sp macro="" textlink="">
        <xdr:nvSpPr>
          <xdr:cNvPr id="17" name="テキスト ボックス 6">
            <a:extLst>
              <a:ext uri="{FF2B5EF4-FFF2-40B4-BE49-F238E27FC236}">
                <a16:creationId xmlns:a16="http://schemas.microsoft.com/office/drawing/2014/main" id="{00000000-0008-0000-1B00-000011000000}"/>
              </a:ext>
            </a:extLst>
          </xdr:cNvPr>
          <xdr:cNvSpPr txBox="1"/>
        </xdr:nvSpPr>
        <xdr:spPr>
          <a:xfrm>
            <a:off x="9246512" y="5675058"/>
            <a:ext cx="562199" cy="333044"/>
          </a:xfrm>
          <a:prstGeom prst="rect">
            <a:avLst/>
          </a:prstGeom>
          <a:noFill/>
          <a:ln w="9525">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l"/>
            <a:r>
              <a:rPr lang="ja-JP" altLang="en-US" sz="1400" b="1" i="0">
                <a:solidFill>
                  <a:srgbClr val="FF0000"/>
                </a:solidFill>
                <a:latin typeface="ＭＳ Ｐゴシック"/>
                <a:ea typeface="ＭＳ Ｐゴシック"/>
                <a:cs typeface="ＭＳ Ｐゴシック"/>
              </a:rPr>
              <a:t>⑩</a:t>
            </a:r>
            <a:endParaRPr lang="en-US" altLang="ja-JP" sz="1400" b="1" i="0">
              <a:solidFill>
                <a:srgbClr val="FF0000"/>
              </a:solidFill>
              <a:latin typeface="ＭＳ Ｐゴシック"/>
              <a:ea typeface="ＭＳ Ｐゴシック"/>
              <a:cs typeface="ＭＳ Ｐゴシック"/>
            </a:endParaRPr>
          </a:p>
          <a:p>
            <a:pPr algn="l"/>
            <a:endParaRPr lang="en-US" altLang="ja-JP" sz="1600" b="1" i="0">
              <a:solidFill>
                <a:srgbClr val="FF0000"/>
              </a:solidFill>
              <a:latin typeface="ＭＳ Ｐゴシック"/>
              <a:ea typeface="ＭＳ Ｐゴシック"/>
              <a:cs typeface="ＭＳ Ｐゴシック"/>
            </a:endParaRPr>
          </a:p>
          <a:p>
            <a:pPr algn="ctr"/>
            <a:endParaRPr lang="ja-JP" altLang="en-US" sz="1100" b="1" i="0">
              <a:solidFill>
                <a:srgbClr val="FF0000"/>
              </a:solidFill>
              <a:latin typeface="ＭＳ Ｐゴシック"/>
              <a:ea typeface="ＭＳ Ｐゴシック"/>
              <a:cs typeface="ＭＳ Ｐゴシック"/>
            </a:endParaRPr>
          </a:p>
        </xdr:txBody>
      </xdr:sp>
      <xdr:sp macro="" textlink="">
        <xdr:nvSpPr>
          <xdr:cNvPr id="18" name="テキスト ボックス 6">
            <a:extLst>
              <a:ext uri="{FF2B5EF4-FFF2-40B4-BE49-F238E27FC236}">
                <a16:creationId xmlns:a16="http://schemas.microsoft.com/office/drawing/2014/main" id="{00000000-0008-0000-1B00-000012000000}"/>
              </a:ext>
            </a:extLst>
          </xdr:cNvPr>
          <xdr:cNvSpPr txBox="1"/>
        </xdr:nvSpPr>
        <xdr:spPr>
          <a:xfrm>
            <a:off x="9827768" y="5684573"/>
            <a:ext cx="562199" cy="333044"/>
          </a:xfrm>
          <a:prstGeom prst="rect">
            <a:avLst/>
          </a:prstGeom>
          <a:noFill/>
          <a:ln w="9525">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l"/>
            <a:r>
              <a:rPr lang="ja-JP" altLang="en-US" sz="1400" b="1" i="0">
                <a:solidFill>
                  <a:srgbClr val="FF0000"/>
                </a:solidFill>
                <a:latin typeface="ＭＳ Ｐゴシック"/>
                <a:ea typeface="ＭＳ Ｐゴシック"/>
                <a:cs typeface="ＭＳ Ｐゴシック"/>
              </a:rPr>
              <a:t>⑪</a:t>
            </a:r>
            <a:endParaRPr lang="en-US" altLang="ja-JP" sz="1400" b="1" i="0">
              <a:solidFill>
                <a:srgbClr val="FF0000"/>
              </a:solidFill>
              <a:latin typeface="ＭＳ Ｐゴシック"/>
              <a:ea typeface="ＭＳ Ｐゴシック"/>
              <a:cs typeface="ＭＳ Ｐゴシック"/>
            </a:endParaRPr>
          </a:p>
          <a:p>
            <a:pPr algn="l"/>
            <a:endParaRPr lang="en-US" altLang="ja-JP" sz="1600" b="1" i="0">
              <a:solidFill>
                <a:srgbClr val="FF0000"/>
              </a:solidFill>
              <a:latin typeface="ＭＳ Ｐゴシック"/>
              <a:ea typeface="ＭＳ Ｐゴシック"/>
              <a:cs typeface="ＭＳ Ｐゴシック"/>
            </a:endParaRPr>
          </a:p>
          <a:p>
            <a:pPr algn="ctr"/>
            <a:endParaRPr lang="ja-JP" altLang="en-US" sz="1100" b="1" i="0">
              <a:solidFill>
                <a:srgbClr val="FF0000"/>
              </a:solidFill>
              <a:latin typeface="ＭＳ Ｐゴシック"/>
              <a:ea typeface="ＭＳ Ｐゴシック"/>
              <a:cs typeface="ＭＳ Ｐゴシック"/>
            </a:endParaRPr>
          </a:p>
        </xdr:txBody>
      </xdr:sp>
      <xdr:sp macro="" textlink="">
        <xdr:nvSpPr>
          <xdr:cNvPr id="19" name="テキスト ボックス 6">
            <a:extLst>
              <a:ext uri="{FF2B5EF4-FFF2-40B4-BE49-F238E27FC236}">
                <a16:creationId xmlns:a16="http://schemas.microsoft.com/office/drawing/2014/main" id="{00000000-0008-0000-1B00-000013000000}"/>
              </a:ext>
            </a:extLst>
          </xdr:cNvPr>
          <xdr:cNvSpPr txBox="1"/>
        </xdr:nvSpPr>
        <xdr:spPr>
          <a:xfrm>
            <a:off x="9008292" y="6293568"/>
            <a:ext cx="562199" cy="323529"/>
          </a:xfrm>
          <a:prstGeom prst="rect">
            <a:avLst/>
          </a:prstGeom>
          <a:noFill/>
          <a:ln w="9525">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l"/>
            <a:r>
              <a:rPr lang="ja-JP" altLang="en-US" sz="1400" b="1" i="0">
                <a:solidFill>
                  <a:srgbClr val="FF0000"/>
                </a:solidFill>
                <a:latin typeface="ＭＳ Ｐゴシック"/>
                <a:ea typeface="ＭＳ Ｐゴシック"/>
                <a:cs typeface="ＭＳ Ｐゴシック"/>
              </a:rPr>
              <a:t>⑫</a:t>
            </a:r>
            <a:endParaRPr lang="en-US" altLang="ja-JP" sz="1400" b="1" i="0">
              <a:solidFill>
                <a:srgbClr val="FF0000"/>
              </a:solidFill>
              <a:latin typeface="ＭＳ Ｐゴシック"/>
              <a:ea typeface="ＭＳ Ｐゴシック"/>
              <a:cs typeface="ＭＳ Ｐゴシック"/>
            </a:endParaRPr>
          </a:p>
          <a:p>
            <a:pPr algn="l"/>
            <a:endParaRPr lang="en-US" altLang="ja-JP" sz="1600" b="1" i="0">
              <a:solidFill>
                <a:srgbClr val="FF0000"/>
              </a:solidFill>
              <a:latin typeface="ＭＳ Ｐゴシック"/>
              <a:ea typeface="ＭＳ Ｐゴシック"/>
              <a:cs typeface="ＭＳ Ｐゴシック"/>
            </a:endParaRPr>
          </a:p>
          <a:p>
            <a:pPr algn="ctr"/>
            <a:endParaRPr lang="ja-JP" altLang="en-US" sz="1100" b="1" i="0">
              <a:solidFill>
                <a:srgbClr val="FF0000"/>
              </a:solidFill>
              <a:latin typeface="ＭＳ Ｐゴシック"/>
              <a:ea typeface="ＭＳ Ｐゴシック"/>
              <a:cs typeface="ＭＳ Ｐゴシック"/>
            </a:endParaRPr>
          </a:p>
        </xdr:txBody>
      </xdr:sp>
      <xdr:sp macro="" textlink="">
        <xdr:nvSpPr>
          <xdr:cNvPr id="20" name="テキスト ボックス 6">
            <a:extLst>
              <a:ext uri="{FF2B5EF4-FFF2-40B4-BE49-F238E27FC236}">
                <a16:creationId xmlns:a16="http://schemas.microsoft.com/office/drawing/2014/main" id="{00000000-0008-0000-1B00-000014000000}"/>
              </a:ext>
            </a:extLst>
          </xdr:cNvPr>
          <xdr:cNvSpPr txBox="1"/>
        </xdr:nvSpPr>
        <xdr:spPr>
          <a:xfrm>
            <a:off x="9008292" y="6540973"/>
            <a:ext cx="562199" cy="323529"/>
          </a:xfrm>
          <a:prstGeom prst="rect">
            <a:avLst/>
          </a:prstGeom>
          <a:noFill/>
          <a:ln w="9525">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l"/>
            <a:r>
              <a:rPr lang="ja-JP" altLang="en-US" sz="1400" b="1" i="0">
                <a:solidFill>
                  <a:srgbClr val="FF0000"/>
                </a:solidFill>
                <a:latin typeface="ＭＳ Ｐゴシック"/>
                <a:ea typeface="ＭＳ Ｐゴシック"/>
                <a:cs typeface="ＭＳ Ｐゴシック"/>
              </a:rPr>
              <a:t>⑬</a:t>
            </a:r>
            <a:endParaRPr lang="en-US" altLang="ja-JP" sz="1400" b="1" i="0">
              <a:solidFill>
                <a:srgbClr val="FF0000"/>
              </a:solidFill>
              <a:latin typeface="ＭＳ Ｐゴシック"/>
              <a:ea typeface="ＭＳ Ｐゴシック"/>
              <a:cs typeface="ＭＳ Ｐゴシック"/>
            </a:endParaRPr>
          </a:p>
          <a:p>
            <a:pPr algn="l"/>
            <a:endParaRPr lang="en-US" altLang="ja-JP" sz="1600" b="1" i="0">
              <a:solidFill>
                <a:srgbClr val="FF0000"/>
              </a:solidFill>
              <a:latin typeface="ＭＳ Ｐゴシック"/>
              <a:ea typeface="ＭＳ Ｐゴシック"/>
              <a:cs typeface="ＭＳ Ｐゴシック"/>
            </a:endParaRPr>
          </a:p>
          <a:p>
            <a:pPr algn="ctr"/>
            <a:endParaRPr lang="ja-JP" altLang="en-US" sz="1100" b="1" i="0">
              <a:solidFill>
                <a:srgbClr val="FF0000"/>
              </a:solidFill>
              <a:latin typeface="ＭＳ Ｐゴシック"/>
              <a:ea typeface="ＭＳ Ｐゴシック"/>
              <a:cs typeface="ＭＳ Ｐゴシック"/>
            </a:endParaRPr>
          </a:p>
        </xdr:txBody>
      </xdr:sp>
      <xdr:sp macro="" textlink="">
        <xdr:nvSpPr>
          <xdr:cNvPr id="21" name="テキスト ボックス 6">
            <a:extLst>
              <a:ext uri="{FF2B5EF4-FFF2-40B4-BE49-F238E27FC236}">
                <a16:creationId xmlns:a16="http://schemas.microsoft.com/office/drawing/2014/main" id="{00000000-0008-0000-1B00-000015000000}"/>
              </a:ext>
            </a:extLst>
          </xdr:cNvPr>
          <xdr:cNvSpPr txBox="1"/>
        </xdr:nvSpPr>
        <xdr:spPr>
          <a:xfrm>
            <a:off x="11562008" y="6512426"/>
            <a:ext cx="562199" cy="323529"/>
          </a:xfrm>
          <a:prstGeom prst="rect">
            <a:avLst/>
          </a:prstGeom>
          <a:noFill/>
          <a:ln w="9525">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l"/>
            <a:r>
              <a:rPr lang="ja-JP" altLang="en-US" sz="1400" b="1" i="0">
                <a:solidFill>
                  <a:srgbClr val="FF0000"/>
                </a:solidFill>
                <a:latin typeface="ＭＳ Ｐゴシック"/>
                <a:ea typeface="ＭＳ Ｐゴシック"/>
                <a:cs typeface="ＭＳ Ｐゴシック"/>
              </a:rPr>
              <a:t>⑮</a:t>
            </a:r>
            <a:endParaRPr lang="en-US" altLang="ja-JP" sz="1400" b="1" i="0">
              <a:solidFill>
                <a:srgbClr val="FF0000"/>
              </a:solidFill>
              <a:latin typeface="ＭＳ Ｐゴシック"/>
              <a:ea typeface="ＭＳ Ｐゴシック"/>
              <a:cs typeface="ＭＳ Ｐゴシック"/>
            </a:endParaRPr>
          </a:p>
          <a:p>
            <a:pPr algn="l"/>
            <a:endParaRPr lang="en-US" altLang="ja-JP" sz="1600" b="1" i="0">
              <a:solidFill>
                <a:srgbClr val="FF0000"/>
              </a:solidFill>
              <a:latin typeface="ＭＳ Ｐゴシック"/>
              <a:ea typeface="ＭＳ Ｐゴシック"/>
              <a:cs typeface="ＭＳ Ｐゴシック"/>
            </a:endParaRPr>
          </a:p>
          <a:p>
            <a:pPr algn="ctr"/>
            <a:endParaRPr lang="ja-JP" altLang="en-US" sz="1100" b="1" i="0">
              <a:solidFill>
                <a:srgbClr val="FF0000"/>
              </a:solidFill>
              <a:latin typeface="ＭＳ Ｐゴシック"/>
              <a:ea typeface="ＭＳ Ｐゴシック"/>
              <a:cs typeface="ＭＳ Ｐゴシック"/>
            </a:endParaRPr>
          </a:p>
        </xdr:txBody>
      </xdr:sp>
      <xdr:sp macro="" textlink="">
        <xdr:nvSpPr>
          <xdr:cNvPr id="22" name="テキスト ボックス 6">
            <a:extLst>
              <a:ext uri="{FF2B5EF4-FFF2-40B4-BE49-F238E27FC236}">
                <a16:creationId xmlns:a16="http://schemas.microsoft.com/office/drawing/2014/main" id="{00000000-0008-0000-1B00-000016000000}"/>
              </a:ext>
            </a:extLst>
          </xdr:cNvPr>
          <xdr:cNvSpPr txBox="1"/>
        </xdr:nvSpPr>
        <xdr:spPr>
          <a:xfrm>
            <a:off x="10399495" y="6502911"/>
            <a:ext cx="562199" cy="323529"/>
          </a:xfrm>
          <a:prstGeom prst="rect">
            <a:avLst/>
          </a:prstGeom>
          <a:noFill/>
          <a:ln w="9525">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l"/>
            <a:r>
              <a:rPr lang="ja-JP" altLang="en-US" sz="1400" b="1" i="0">
                <a:solidFill>
                  <a:srgbClr val="FF0000"/>
                </a:solidFill>
                <a:latin typeface="ＭＳ Ｐゴシック"/>
                <a:ea typeface="ＭＳ Ｐゴシック"/>
                <a:cs typeface="ＭＳ Ｐゴシック"/>
              </a:rPr>
              <a:t>⑭</a:t>
            </a:r>
            <a:endParaRPr lang="en-US" altLang="ja-JP" sz="1400" b="1" i="0">
              <a:solidFill>
                <a:srgbClr val="FF0000"/>
              </a:solidFill>
              <a:latin typeface="ＭＳ Ｐゴシック"/>
              <a:ea typeface="ＭＳ Ｐゴシック"/>
              <a:cs typeface="ＭＳ Ｐゴシック"/>
            </a:endParaRPr>
          </a:p>
          <a:p>
            <a:pPr algn="l"/>
            <a:endParaRPr lang="en-US" altLang="ja-JP" sz="1600" b="1" i="0">
              <a:solidFill>
                <a:srgbClr val="FF0000"/>
              </a:solidFill>
              <a:latin typeface="ＭＳ Ｐゴシック"/>
              <a:ea typeface="ＭＳ Ｐゴシック"/>
              <a:cs typeface="ＭＳ Ｐゴシック"/>
            </a:endParaRPr>
          </a:p>
          <a:p>
            <a:pPr algn="ctr"/>
            <a:endParaRPr lang="ja-JP" altLang="en-US" sz="1100" b="1" i="0">
              <a:solidFill>
                <a:srgbClr val="FF0000"/>
              </a:solidFill>
              <a:latin typeface="ＭＳ Ｐゴシック"/>
              <a:ea typeface="ＭＳ Ｐゴシック"/>
              <a:cs typeface="ＭＳ Ｐゴシック"/>
            </a:endParaRPr>
          </a:p>
        </xdr:txBody>
      </xdr:sp>
      <xdr:sp macro="" textlink="">
        <xdr:nvSpPr>
          <xdr:cNvPr id="23" name="テキスト ボックス 6">
            <a:extLst>
              <a:ext uri="{FF2B5EF4-FFF2-40B4-BE49-F238E27FC236}">
                <a16:creationId xmlns:a16="http://schemas.microsoft.com/office/drawing/2014/main" id="{00000000-0008-0000-1B00-000017000000}"/>
              </a:ext>
            </a:extLst>
          </xdr:cNvPr>
          <xdr:cNvSpPr txBox="1"/>
        </xdr:nvSpPr>
        <xdr:spPr>
          <a:xfrm>
            <a:off x="9008292" y="6759830"/>
            <a:ext cx="562199" cy="323529"/>
          </a:xfrm>
          <a:prstGeom prst="rect">
            <a:avLst/>
          </a:prstGeom>
          <a:noFill/>
          <a:ln w="9525">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l"/>
            <a:r>
              <a:rPr lang="ja-JP" altLang="en-US" sz="1400" b="1" i="0">
                <a:solidFill>
                  <a:srgbClr val="FF0000"/>
                </a:solidFill>
                <a:latin typeface="ＭＳ Ｐゴシック"/>
                <a:ea typeface="ＭＳ Ｐゴシック"/>
                <a:cs typeface="ＭＳ Ｐゴシック"/>
              </a:rPr>
              <a:t>⑯</a:t>
            </a:r>
            <a:endParaRPr lang="en-US" altLang="ja-JP" sz="1400" b="1" i="0">
              <a:solidFill>
                <a:srgbClr val="FF0000"/>
              </a:solidFill>
              <a:latin typeface="ＭＳ Ｐゴシック"/>
              <a:ea typeface="ＭＳ Ｐゴシック"/>
              <a:cs typeface="ＭＳ Ｐゴシック"/>
            </a:endParaRPr>
          </a:p>
          <a:p>
            <a:pPr algn="l"/>
            <a:endParaRPr lang="en-US" altLang="ja-JP" sz="1600" b="1" i="0">
              <a:solidFill>
                <a:srgbClr val="FF0000"/>
              </a:solidFill>
              <a:latin typeface="ＭＳ Ｐゴシック"/>
              <a:ea typeface="ＭＳ Ｐゴシック"/>
              <a:cs typeface="ＭＳ Ｐゴシック"/>
            </a:endParaRPr>
          </a:p>
          <a:p>
            <a:pPr algn="ctr"/>
            <a:endParaRPr lang="ja-JP" altLang="en-US" sz="1100" b="1" i="0">
              <a:solidFill>
                <a:srgbClr val="FF0000"/>
              </a:solidFill>
              <a:latin typeface="ＭＳ Ｐゴシック"/>
              <a:ea typeface="ＭＳ Ｐゴシック"/>
              <a:cs typeface="ＭＳ Ｐゴシック"/>
            </a:endParaRPr>
          </a:p>
        </xdr:txBody>
      </xdr:sp>
      <xdr:sp macro="" textlink="">
        <xdr:nvSpPr>
          <xdr:cNvPr id="24" name="テキスト ボックス 6">
            <a:extLst>
              <a:ext uri="{FF2B5EF4-FFF2-40B4-BE49-F238E27FC236}">
                <a16:creationId xmlns:a16="http://schemas.microsoft.com/office/drawing/2014/main" id="{00000000-0008-0000-1B00-000018000000}"/>
              </a:ext>
            </a:extLst>
          </xdr:cNvPr>
          <xdr:cNvSpPr txBox="1"/>
        </xdr:nvSpPr>
        <xdr:spPr>
          <a:xfrm>
            <a:off x="11562008" y="6731284"/>
            <a:ext cx="562199" cy="323529"/>
          </a:xfrm>
          <a:prstGeom prst="rect">
            <a:avLst/>
          </a:prstGeom>
          <a:noFill/>
          <a:ln w="9525">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l"/>
            <a:r>
              <a:rPr lang="ja-JP" altLang="en-US" sz="1400" b="1" i="0">
                <a:solidFill>
                  <a:srgbClr val="FF0000"/>
                </a:solidFill>
                <a:latin typeface="ＭＳ Ｐゴシック"/>
                <a:ea typeface="ＭＳ Ｐゴシック"/>
                <a:cs typeface="ＭＳ Ｐゴシック"/>
              </a:rPr>
              <a:t>⑱</a:t>
            </a:r>
            <a:endParaRPr lang="en-US" altLang="ja-JP" sz="1400" b="1" i="0">
              <a:solidFill>
                <a:srgbClr val="FF0000"/>
              </a:solidFill>
              <a:latin typeface="ＭＳ Ｐゴシック"/>
              <a:ea typeface="ＭＳ Ｐゴシック"/>
              <a:cs typeface="ＭＳ Ｐゴシック"/>
            </a:endParaRPr>
          </a:p>
          <a:p>
            <a:pPr algn="l"/>
            <a:endParaRPr lang="en-US" altLang="ja-JP" sz="1600" b="1" i="0">
              <a:solidFill>
                <a:srgbClr val="FF0000"/>
              </a:solidFill>
              <a:latin typeface="ＭＳ Ｐゴシック"/>
              <a:ea typeface="ＭＳ Ｐゴシック"/>
              <a:cs typeface="ＭＳ Ｐゴシック"/>
            </a:endParaRPr>
          </a:p>
          <a:p>
            <a:pPr algn="ctr"/>
            <a:endParaRPr lang="ja-JP" altLang="en-US" sz="1100" b="1" i="0">
              <a:solidFill>
                <a:srgbClr val="FF0000"/>
              </a:solidFill>
              <a:latin typeface="ＭＳ Ｐゴシック"/>
              <a:ea typeface="ＭＳ Ｐゴシック"/>
              <a:cs typeface="ＭＳ Ｐゴシック"/>
            </a:endParaRPr>
          </a:p>
        </xdr:txBody>
      </xdr:sp>
      <xdr:sp macro="" textlink="">
        <xdr:nvSpPr>
          <xdr:cNvPr id="25" name="テキスト ボックス 6">
            <a:extLst>
              <a:ext uri="{FF2B5EF4-FFF2-40B4-BE49-F238E27FC236}">
                <a16:creationId xmlns:a16="http://schemas.microsoft.com/office/drawing/2014/main" id="{00000000-0008-0000-1B00-000019000000}"/>
              </a:ext>
            </a:extLst>
          </xdr:cNvPr>
          <xdr:cNvSpPr txBox="1"/>
        </xdr:nvSpPr>
        <xdr:spPr>
          <a:xfrm>
            <a:off x="10399495" y="6721768"/>
            <a:ext cx="562199" cy="323529"/>
          </a:xfrm>
          <a:prstGeom prst="rect">
            <a:avLst/>
          </a:prstGeom>
          <a:noFill/>
          <a:ln w="9525">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l"/>
            <a:r>
              <a:rPr lang="ja-JP" altLang="en-US" sz="1400" b="1" i="0">
                <a:solidFill>
                  <a:srgbClr val="FF0000"/>
                </a:solidFill>
                <a:latin typeface="ＭＳ Ｐゴシック"/>
                <a:ea typeface="ＭＳ Ｐゴシック"/>
                <a:cs typeface="ＭＳ Ｐゴシック"/>
              </a:rPr>
              <a:t>⑰</a:t>
            </a:r>
            <a:endParaRPr lang="en-US" altLang="ja-JP" sz="1400" b="1" i="0">
              <a:solidFill>
                <a:srgbClr val="FF0000"/>
              </a:solidFill>
              <a:latin typeface="ＭＳ Ｐゴシック"/>
              <a:ea typeface="ＭＳ Ｐゴシック"/>
              <a:cs typeface="ＭＳ Ｐゴシック"/>
            </a:endParaRPr>
          </a:p>
          <a:p>
            <a:pPr algn="l"/>
            <a:endParaRPr lang="en-US" altLang="ja-JP" sz="1600" b="1" i="0">
              <a:solidFill>
                <a:srgbClr val="FF0000"/>
              </a:solidFill>
              <a:latin typeface="ＭＳ Ｐゴシック"/>
              <a:ea typeface="ＭＳ Ｐゴシック"/>
              <a:cs typeface="ＭＳ Ｐゴシック"/>
            </a:endParaRPr>
          </a:p>
          <a:p>
            <a:pPr algn="ctr"/>
            <a:endParaRPr lang="ja-JP" altLang="en-US" sz="1100" b="1" i="0">
              <a:solidFill>
                <a:srgbClr val="FF0000"/>
              </a:solidFill>
              <a:latin typeface="ＭＳ Ｐゴシック"/>
              <a:ea typeface="ＭＳ Ｐゴシック"/>
              <a:cs typeface="ＭＳ Ｐゴシック"/>
            </a:endParaRPr>
          </a:p>
        </xdr:txBody>
      </xdr:sp>
      <xdr:sp macro="" textlink="">
        <xdr:nvSpPr>
          <xdr:cNvPr id="26" name="テキスト ボックス 6">
            <a:extLst>
              <a:ext uri="{FF2B5EF4-FFF2-40B4-BE49-F238E27FC236}">
                <a16:creationId xmlns:a16="http://schemas.microsoft.com/office/drawing/2014/main" id="{00000000-0008-0000-1B00-00001A000000}"/>
              </a:ext>
            </a:extLst>
          </xdr:cNvPr>
          <xdr:cNvSpPr txBox="1"/>
        </xdr:nvSpPr>
        <xdr:spPr>
          <a:xfrm>
            <a:off x="9017821" y="6969172"/>
            <a:ext cx="562199" cy="323529"/>
          </a:xfrm>
          <a:prstGeom prst="rect">
            <a:avLst/>
          </a:prstGeom>
          <a:noFill/>
          <a:ln w="9525">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l"/>
            <a:r>
              <a:rPr lang="ja-JP" altLang="en-US" sz="1400" b="1" i="0">
                <a:solidFill>
                  <a:srgbClr val="FF0000"/>
                </a:solidFill>
                <a:latin typeface="ＭＳ Ｐゴシック"/>
                <a:ea typeface="ＭＳ Ｐゴシック"/>
                <a:cs typeface="ＭＳ Ｐゴシック"/>
              </a:rPr>
              <a:t>⑲</a:t>
            </a:r>
            <a:endParaRPr lang="en-US" altLang="ja-JP" sz="1400" b="1" i="0">
              <a:solidFill>
                <a:srgbClr val="FF0000"/>
              </a:solidFill>
              <a:latin typeface="ＭＳ Ｐゴシック"/>
              <a:ea typeface="ＭＳ Ｐゴシック"/>
              <a:cs typeface="ＭＳ Ｐゴシック"/>
            </a:endParaRPr>
          </a:p>
          <a:p>
            <a:pPr algn="l"/>
            <a:endParaRPr lang="en-US" altLang="ja-JP" sz="1600" b="1" i="0">
              <a:solidFill>
                <a:srgbClr val="FF0000"/>
              </a:solidFill>
              <a:latin typeface="ＭＳ Ｐゴシック"/>
              <a:ea typeface="ＭＳ Ｐゴシック"/>
              <a:cs typeface="ＭＳ Ｐゴシック"/>
            </a:endParaRPr>
          </a:p>
          <a:p>
            <a:pPr algn="ctr"/>
            <a:endParaRPr lang="ja-JP" altLang="en-US" sz="1100" b="1" i="0">
              <a:solidFill>
                <a:srgbClr val="FF0000"/>
              </a:solidFill>
              <a:latin typeface="ＭＳ Ｐゴシック"/>
              <a:ea typeface="ＭＳ Ｐゴシック"/>
              <a:cs typeface="ＭＳ Ｐゴシック"/>
            </a:endParaRPr>
          </a:p>
        </xdr:txBody>
      </xdr:sp>
      <xdr:sp macro="" textlink="">
        <xdr:nvSpPr>
          <xdr:cNvPr id="27" name="テキスト ボックス 6">
            <a:extLst>
              <a:ext uri="{FF2B5EF4-FFF2-40B4-BE49-F238E27FC236}">
                <a16:creationId xmlns:a16="http://schemas.microsoft.com/office/drawing/2014/main" id="{00000000-0008-0000-1B00-00001B000000}"/>
              </a:ext>
            </a:extLst>
          </xdr:cNvPr>
          <xdr:cNvSpPr txBox="1"/>
        </xdr:nvSpPr>
        <xdr:spPr>
          <a:xfrm>
            <a:off x="9246512" y="5465716"/>
            <a:ext cx="562199" cy="333044"/>
          </a:xfrm>
          <a:prstGeom prst="rect">
            <a:avLst/>
          </a:prstGeom>
          <a:noFill/>
          <a:ln w="9525">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l"/>
            <a:r>
              <a:rPr lang="ja-JP" altLang="en-US" sz="1400" b="1" i="0">
                <a:solidFill>
                  <a:srgbClr val="FF0000"/>
                </a:solidFill>
                <a:latin typeface="ＭＳ Ｐゴシック"/>
                <a:ea typeface="ＭＳ Ｐゴシック"/>
                <a:cs typeface="ＭＳ Ｐゴシック"/>
              </a:rPr>
              <a:t>⑨</a:t>
            </a:r>
            <a:endParaRPr lang="en-US" altLang="ja-JP" sz="1400" b="1" i="0">
              <a:solidFill>
                <a:srgbClr val="FF0000"/>
              </a:solidFill>
              <a:latin typeface="ＭＳ Ｐゴシック"/>
              <a:ea typeface="ＭＳ Ｐゴシック"/>
              <a:cs typeface="ＭＳ Ｐゴシック"/>
            </a:endParaRPr>
          </a:p>
          <a:p>
            <a:pPr algn="l"/>
            <a:endParaRPr lang="en-US" altLang="ja-JP" sz="1600" b="1" i="0">
              <a:solidFill>
                <a:srgbClr val="FF0000"/>
              </a:solidFill>
              <a:latin typeface="ＭＳ Ｐゴシック"/>
              <a:ea typeface="ＭＳ Ｐゴシック"/>
              <a:cs typeface="ＭＳ Ｐゴシック"/>
            </a:endParaRPr>
          </a:p>
          <a:p>
            <a:pPr algn="ctr"/>
            <a:endParaRPr lang="ja-JP" altLang="en-US" sz="1100" b="1" i="0">
              <a:solidFill>
                <a:srgbClr val="FF0000"/>
              </a:solidFill>
              <a:latin typeface="ＭＳ Ｐゴシック"/>
              <a:ea typeface="ＭＳ Ｐゴシック"/>
              <a:cs typeface="ＭＳ Ｐゴシック"/>
            </a:endParaRPr>
          </a:p>
        </xdr:txBody>
      </xdr:sp>
      <xdr:sp macro="" textlink="">
        <xdr:nvSpPr>
          <xdr:cNvPr id="28" name="テキスト ボックス 6">
            <a:extLst>
              <a:ext uri="{FF2B5EF4-FFF2-40B4-BE49-F238E27FC236}">
                <a16:creationId xmlns:a16="http://schemas.microsoft.com/office/drawing/2014/main" id="{00000000-0008-0000-1B00-00001C000000}"/>
              </a:ext>
            </a:extLst>
          </xdr:cNvPr>
          <xdr:cNvSpPr txBox="1"/>
        </xdr:nvSpPr>
        <xdr:spPr>
          <a:xfrm>
            <a:off x="9256041" y="5256373"/>
            <a:ext cx="562199" cy="333044"/>
          </a:xfrm>
          <a:prstGeom prst="rect">
            <a:avLst/>
          </a:prstGeom>
          <a:noFill/>
          <a:ln w="9525">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l"/>
            <a:r>
              <a:rPr lang="ja-JP" altLang="en-US" sz="1400" b="1" i="0">
                <a:solidFill>
                  <a:srgbClr val="FF0000"/>
                </a:solidFill>
                <a:latin typeface="ＭＳ Ｐゴシック"/>
                <a:ea typeface="ＭＳ Ｐゴシック"/>
                <a:cs typeface="ＭＳ Ｐゴシック"/>
              </a:rPr>
              <a:t>⑧</a:t>
            </a:r>
            <a:endParaRPr lang="en-US" altLang="ja-JP" sz="1400" b="1" i="0">
              <a:solidFill>
                <a:srgbClr val="FF0000"/>
              </a:solidFill>
              <a:latin typeface="ＭＳ Ｐゴシック"/>
              <a:ea typeface="ＭＳ Ｐゴシック"/>
              <a:cs typeface="ＭＳ Ｐゴシック"/>
            </a:endParaRPr>
          </a:p>
          <a:p>
            <a:pPr algn="l"/>
            <a:endParaRPr lang="en-US" altLang="ja-JP" sz="1600" b="1" i="0">
              <a:solidFill>
                <a:srgbClr val="FF0000"/>
              </a:solidFill>
              <a:latin typeface="ＭＳ Ｐゴシック"/>
              <a:ea typeface="ＭＳ Ｐゴシック"/>
              <a:cs typeface="ＭＳ Ｐゴシック"/>
            </a:endParaRPr>
          </a:p>
          <a:p>
            <a:pPr algn="ctr"/>
            <a:endParaRPr lang="ja-JP" altLang="en-US" sz="1100" b="1" i="0">
              <a:solidFill>
                <a:srgbClr val="FF0000"/>
              </a:solidFill>
              <a:latin typeface="ＭＳ Ｐゴシック"/>
              <a:ea typeface="ＭＳ Ｐゴシック"/>
              <a:cs typeface="ＭＳ Ｐゴシック"/>
            </a:endParaRPr>
          </a:p>
        </xdr:txBody>
      </xdr:sp>
      <xdr:sp macro="" textlink="">
        <xdr:nvSpPr>
          <xdr:cNvPr id="29" name="テキスト ボックス 6">
            <a:extLst>
              <a:ext uri="{FF2B5EF4-FFF2-40B4-BE49-F238E27FC236}">
                <a16:creationId xmlns:a16="http://schemas.microsoft.com/office/drawing/2014/main" id="{00000000-0008-0000-1B00-00001D000000}"/>
              </a:ext>
            </a:extLst>
          </xdr:cNvPr>
          <xdr:cNvSpPr txBox="1"/>
        </xdr:nvSpPr>
        <xdr:spPr>
          <a:xfrm>
            <a:off x="8932062" y="7549621"/>
            <a:ext cx="6003138" cy="380622"/>
          </a:xfrm>
          <a:prstGeom prst="rect">
            <a:avLst/>
          </a:prstGeom>
          <a:noFill/>
          <a:ln w="9525">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l"/>
            <a:r>
              <a:rPr lang="ja-JP" altLang="en-US" sz="1600" b="1" i="0">
                <a:solidFill>
                  <a:srgbClr val="FF0000"/>
                </a:solidFill>
                <a:latin typeface="ＭＳ Ｐゴシック"/>
                <a:ea typeface="ＭＳ Ｐゴシック"/>
                <a:cs typeface="ＭＳ Ｐゴシック"/>
              </a:rPr>
              <a:t>①～⑲の範囲が入力可能です。</a:t>
            </a:r>
            <a:r>
              <a:rPr lang="en-US" altLang="ja-JP" sz="1600" b="1" i="0">
                <a:solidFill>
                  <a:srgbClr val="FF0000"/>
                </a:solidFill>
                <a:latin typeface="ＭＳ Ｐゴシック"/>
                <a:ea typeface="ＭＳ Ｐゴシック"/>
                <a:cs typeface="ＭＳ Ｐゴシック"/>
              </a:rPr>
              <a:t>TAB</a:t>
            </a:r>
            <a:r>
              <a:rPr lang="ja-JP" altLang="en-US" sz="1600" b="1" i="0">
                <a:solidFill>
                  <a:srgbClr val="FF0000"/>
                </a:solidFill>
                <a:latin typeface="ＭＳ Ｐゴシック"/>
                <a:ea typeface="ＭＳ Ｐゴシック"/>
                <a:cs typeface="ＭＳ Ｐゴシック"/>
              </a:rPr>
              <a:t>キーで順番に移動します</a:t>
            </a:r>
            <a:endParaRPr lang="en-US" altLang="ja-JP" sz="1600" b="1" i="0">
              <a:solidFill>
                <a:srgbClr val="FF0000"/>
              </a:solidFill>
              <a:latin typeface="ＭＳ Ｐゴシック"/>
              <a:ea typeface="ＭＳ Ｐゴシック"/>
              <a:cs typeface="ＭＳ Ｐゴシック"/>
            </a:endParaRPr>
          </a:p>
          <a:p>
            <a:pPr algn="ctr"/>
            <a:endParaRPr lang="ja-JP" altLang="en-US" sz="1100" b="1" i="0">
              <a:solidFill>
                <a:srgbClr val="FF0000"/>
              </a:solidFill>
              <a:latin typeface="ＭＳ Ｐゴシック"/>
              <a:ea typeface="ＭＳ Ｐゴシック"/>
              <a:cs typeface="ＭＳ Ｐゴシック"/>
            </a:endParaRPr>
          </a:p>
        </xdr:txBody>
      </xdr:sp>
      <xdr:sp macro="" textlink="">
        <xdr:nvSpPr>
          <xdr:cNvPr id="30" name="テキスト ボックス 6">
            <a:extLst>
              <a:ext uri="{FF2B5EF4-FFF2-40B4-BE49-F238E27FC236}">
                <a16:creationId xmlns:a16="http://schemas.microsoft.com/office/drawing/2014/main" id="{00000000-0008-0000-1B00-00001E000000}"/>
              </a:ext>
            </a:extLst>
          </xdr:cNvPr>
          <xdr:cNvSpPr txBox="1"/>
        </xdr:nvSpPr>
        <xdr:spPr>
          <a:xfrm>
            <a:off x="8093528" y="1079047"/>
            <a:ext cx="4821568" cy="380622"/>
          </a:xfrm>
          <a:prstGeom prst="rect">
            <a:avLst/>
          </a:prstGeom>
          <a:noFill/>
          <a:ln w="9525">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l"/>
            <a:r>
              <a:rPr lang="ja-JP" altLang="en-US" sz="1600" b="1" i="0">
                <a:solidFill>
                  <a:srgbClr val="FF0000"/>
                </a:solidFill>
                <a:latin typeface="ＭＳ Ｐゴシック"/>
                <a:ea typeface="ＭＳ Ｐゴシック"/>
                <a:cs typeface="ＭＳ Ｐゴシック"/>
              </a:rPr>
              <a:t>どのセルに入力するのか、すぐわかります</a:t>
            </a:r>
          </a:p>
        </xdr:txBody>
      </xdr:sp>
    </xdr:grpSp>
    <xdr:clientData/>
  </xdr:twoCellAnchor>
  <mc:AlternateContent xmlns:mc="http://schemas.openxmlformats.org/markup-compatibility/2006">
    <mc:Choice xmlns:a14="http://schemas.microsoft.com/office/drawing/2010/main" Requires="a14">
      <xdr:twoCellAnchor editAs="oneCell">
        <xdr:from>
          <xdr:col>3</xdr:col>
          <xdr:colOff>0</xdr:colOff>
          <xdr:row>24</xdr:row>
          <xdr:rowOff>66675</xdr:rowOff>
        </xdr:from>
        <xdr:to>
          <xdr:col>3</xdr:col>
          <xdr:colOff>0</xdr:colOff>
          <xdr:row>24</xdr:row>
          <xdr:rowOff>66675</xdr:rowOff>
        </xdr:to>
        <xdr:sp macro="" textlink="">
          <xdr:nvSpPr>
            <xdr:cNvPr id="130049" name="Check_x0020_Box_x0020_1" hidden="1">
              <a:extLst>
                <a:ext uri="{63B3BB69-23CF-44E3-9099-C40C66FF867C}">
                  <a14:compatExt spid="_x0000_s130049"/>
                </a:ext>
                <a:ext uri="{FF2B5EF4-FFF2-40B4-BE49-F238E27FC236}">
                  <a16:creationId xmlns:a16="http://schemas.microsoft.com/office/drawing/2014/main" id="{00000000-0008-0000-1F00-000001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25</xdr:row>
          <xdr:rowOff>66675</xdr:rowOff>
        </xdr:from>
        <xdr:to>
          <xdr:col>3</xdr:col>
          <xdr:colOff>0</xdr:colOff>
          <xdr:row>26</xdr:row>
          <xdr:rowOff>0</xdr:rowOff>
        </xdr:to>
        <xdr:sp macro="" textlink="">
          <xdr:nvSpPr>
            <xdr:cNvPr id="130050" name="Check_x0020_Box_x0020_2" hidden="1">
              <a:extLst>
                <a:ext uri="{63B3BB69-23CF-44E3-9099-C40C66FF867C}">
                  <a14:compatExt spid="_x0000_s130050"/>
                </a:ext>
                <a:ext uri="{FF2B5EF4-FFF2-40B4-BE49-F238E27FC236}">
                  <a16:creationId xmlns:a16="http://schemas.microsoft.com/office/drawing/2014/main" id="{00000000-0008-0000-1F00-000002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457200</xdr:colOff>
          <xdr:row>26</xdr:row>
          <xdr:rowOff>66675</xdr:rowOff>
        </xdr:from>
        <xdr:to>
          <xdr:col>1</xdr:col>
          <xdr:colOff>457200</xdr:colOff>
          <xdr:row>27</xdr:row>
          <xdr:rowOff>0</xdr:rowOff>
        </xdr:to>
        <xdr:sp macro="" textlink="">
          <xdr:nvSpPr>
            <xdr:cNvPr id="130051" name="Check_x0020_Box_x0020_3" hidden="1">
              <a:extLst>
                <a:ext uri="{63B3BB69-23CF-44E3-9099-C40C66FF867C}">
                  <a14:compatExt spid="_x0000_s130051"/>
                </a:ext>
                <a:ext uri="{FF2B5EF4-FFF2-40B4-BE49-F238E27FC236}">
                  <a16:creationId xmlns:a16="http://schemas.microsoft.com/office/drawing/2014/main" id="{00000000-0008-0000-1F00-000003F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xdr:twoCellAnchor>
    <xdr:from>
      <xdr:col>8</xdr:col>
      <xdr:colOff>0</xdr:colOff>
      <xdr:row>0</xdr:row>
      <xdr:rowOff>0</xdr:rowOff>
    </xdr:from>
    <xdr:to>
      <xdr:col>10</xdr:col>
      <xdr:colOff>295182</xdr:colOff>
      <xdr:row>1</xdr:row>
      <xdr:rowOff>28575</xdr:rowOff>
    </xdr:to>
    <xdr:sp macro="" textlink="">
      <xdr:nvSpPr>
        <xdr:cNvPr id="51" name="テキスト ボックス 6">
          <a:extLst>
            <a:ext uri="{FF2B5EF4-FFF2-40B4-BE49-F238E27FC236}">
              <a16:creationId xmlns:a16="http://schemas.microsoft.com/office/drawing/2014/main" id="{00000000-0008-0000-1C00-000007000000}"/>
            </a:ext>
          </a:extLst>
        </xdr:cNvPr>
        <xdr:cNvSpPr txBox="1"/>
      </xdr:nvSpPr>
      <xdr:spPr>
        <a:xfrm>
          <a:off x="3390900" y="0"/>
          <a:ext cx="1114425" cy="2762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印刷は白黒で</a:t>
          </a:r>
        </a:p>
      </xdr:txBody>
    </xdr:sp>
    <xdr:clientData fPrintsWithSheet="0"/>
  </xdr:twoCellAnchor>
  <xdr:twoCellAnchor>
    <xdr:from>
      <xdr:col>18</xdr:col>
      <xdr:colOff>0</xdr:colOff>
      <xdr:row>0</xdr:row>
      <xdr:rowOff>0</xdr:rowOff>
    </xdr:from>
    <xdr:to>
      <xdr:col>20</xdr:col>
      <xdr:colOff>190202</xdr:colOff>
      <xdr:row>3</xdr:row>
      <xdr:rowOff>228302</xdr:rowOff>
    </xdr:to>
    <xdr:grpSp>
      <xdr:nvGrpSpPr>
        <xdr:cNvPr id="8" name="グループ化 7">
          <a:hlinkClick xmlns:r="http://schemas.openxmlformats.org/officeDocument/2006/relationships" r:id="rId1"/>
          <a:extLst>
            <a:ext uri="{FF2B5EF4-FFF2-40B4-BE49-F238E27FC236}">
              <a16:creationId xmlns:a16="http://schemas.microsoft.com/office/drawing/2014/main" id="{00000000-0008-0000-1C00-000008000000}"/>
            </a:ext>
          </a:extLst>
        </xdr:cNvPr>
        <xdr:cNvGrpSpPr>
          <a:grpSpLocks/>
        </xdr:cNvGrpSpPr>
      </xdr:nvGrpSpPr>
      <xdr:grpSpPr bwMode="auto">
        <a:xfrm>
          <a:off x="7258050" y="0"/>
          <a:ext cx="1561802" cy="780752"/>
          <a:chOff x="7896221" y="0"/>
          <a:chExt cx="1566617" cy="781050"/>
        </a:xfrm>
      </xdr:grpSpPr>
      <xdr:sp macro="" textlink="">
        <xdr:nvSpPr>
          <xdr:cNvPr id="9" name="円/楕円 112">
            <a:extLst>
              <a:ext uri="{FF2B5EF4-FFF2-40B4-BE49-F238E27FC236}">
                <a16:creationId xmlns:a16="http://schemas.microsoft.com/office/drawing/2014/main" id="{00000000-0008-0000-1C00-000009000000}"/>
              </a:ext>
            </a:extLst>
          </xdr:cNvPr>
          <xdr:cNvSpPr/>
        </xdr:nvSpPr>
        <xdr:spPr>
          <a:xfrm>
            <a:off x="8287875" y="0"/>
            <a:ext cx="764203" cy="733425"/>
          </a:xfrm>
          <a:prstGeom prst="ellipse">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en-US" altLang="ja-JP" sz="8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10" name="テキスト ボックス 9">
            <a:extLst>
              <a:ext uri="{FF2B5EF4-FFF2-40B4-BE49-F238E27FC236}">
                <a16:creationId xmlns:a16="http://schemas.microsoft.com/office/drawing/2014/main" id="{00000000-0008-0000-1C00-00000A000000}"/>
              </a:ext>
            </a:extLst>
          </xdr:cNvPr>
          <xdr:cNvSpPr txBox="1"/>
        </xdr:nvSpPr>
        <xdr:spPr>
          <a:xfrm>
            <a:off x="7896221" y="47625"/>
            <a:ext cx="1566617" cy="733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900"/>
              </a:lnSpc>
            </a:pPr>
            <a:r>
              <a:rPr kumimoji="1" lang="ja-JP" altLang="en-US" sz="1600">
                <a:latin typeface="+mn-ea"/>
                <a:ea typeface="+mn-ea"/>
              </a:rPr>
              <a:t>目次</a:t>
            </a:r>
            <a:endParaRPr kumimoji="1" lang="en-US" altLang="ja-JP" sz="1600">
              <a:latin typeface="+mn-ea"/>
              <a:ea typeface="+mn-ea"/>
            </a:endParaRPr>
          </a:p>
          <a:p>
            <a:pPr algn="ctr">
              <a:lnSpc>
                <a:spcPts val="1800"/>
              </a:lnSpc>
            </a:pPr>
            <a:r>
              <a:rPr kumimoji="1" lang="ja-JP" altLang="en-US" sz="1600">
                <a:latin typeface="+mn-ea"/>
                <a:ea typeface="+mn-ea"/>
              </a:rPr>
              <a:t>入力ｼｰﾄ</a:t>
            </a:r>
            <a:endParaRPr kumimoji="1" lang="en-US" altLang="ja-JP" sz="1600">
              <a:latin typeface="+mn-ea"/>
              <a:ea typeface="+mn-ea"/>
            </a:endParaRPr>
          </a:p>
        </xdr:txBody>
      </xdr:sp>
    </xdr:grpSp>
    <xdr:clientData/>
  </xdr:twoCellAnchor>
  <mc:AlternateContent xmlns:mc="http://schemas.openxmlformats.org/markup-compatibility/2006">
    <mc:Choice xmlns:a14="http://schemas.microsoft.com/office/drawing/2010/main" Requires="a14">
      <xdr:twoCellAnchor editAs="oneCell">
        <xdr:from>
          <xdr:col>3</xdr:col>
          <xdr:colOff>0</xdr:colOff>
          <xdr:row>22</xdr:row>
          <xdr:rowOff>66675</xdr:rowOff>
        </xdr:from>
        <xdr:to>
          <xdr:col>3</xdr:col>
          <xdr:colOff>0</xdr:colOff>
          <xdr:row>22</xdr:row>
          <xdr:rowOff>66675</xdr:rowOff>
        </xdr:to>
        <xdr:sp macro="" textlink="">
          <xdr:nvSpPr>
            <xdr:cNvPr id="48129" name="Check Box 1" hidden="1">
              <a:extLst>
                <a:ext uri="{63B3BB69-23CF-44E3-9099-C40C66FF867C}">
                  <a14:compatExt spid="_x0000_s48129"/>
                </a:ext>
                <a:ext uri="{FF2B5EF4-FFF2-40B4-BE49-F238E27FC236}">
                  <a16:creationId xmlns:a16="http://schemas.microsoft.com/office/drawing/2014/main" id="{00000000-0008-0000-2000-000001B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23</xdr:row>
          <xdr:rowOff>66675</xdr:rowOff>
        </xdr:from>
        <xdr:to>
          <xdr:col>3</xdr:col>
          <xdr:colOff>0</xdr:colOff>
          <xdr:row>23</xdr:row>
          <xdr:rowOff>247650</xdr:rowOff>
        </xdr:to>
        <xdr:sp macro="" textlink="">
          <xdr:nvSpPr>
            <xdr:cNvPr id="48130" name="Check Box 2" hidden="1">
              <a:extLst>
                <a:ext uri="{63B3BB69-23CF-44E3-9099-C40C66FF867C}">
                  <a14:compatExt spid="_x0000_s48130"/>
                </a:ext>
                <a:ext uri="{FF2B5EF4-FFF2-40B4-BE49-F238E27FC236}">
                  <a16:creationId xmlns:a16="http://schemas.microsoft.com/office/drawing/2014/main" id="{00000000-0008-0000-2000-000002B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457200</xdr:colOff>
          <xdr:row>24</xdr:row>
          <xdr:rowOff>66675</xdr:rowOff>
        </xdr:from>
        <xdr:to>
          <xdr:col>1</xdr:col>
          <xdr:colOff>457200</xdr:colOff>
          <xdr:row>24</xdr:row>
          <xdr:rowOff>247650</xdr:rowOff>
        </xdr:to>
        <xdr:sp macro="" textlink="">
          <xdr:nvSpPr>
            <xdr:cNvPr id="48131" name="Check Box 3" hidden="1">
              <a:extLst>
                <a:ext uri="{63B3BB69-23CF-44E3-9099-C40C66FF867C}">
                  <a14:compatExt spid="_x0000_s48131"/>
                </a:ext>
                <a:ext uri="{FF2B5EF4-FFF2-40B4-BE49-F238E27FC236}">
                  <a16:creationId xmlns:a16="http://schemas.microsoft.com/office/drawing/2014/main" id="{00000000-0008-0000-2000-000003B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29</xdr:row>
          <xdr:rowOff>57150</xdr:rowOff>
        </xdr:from>
        <xdr:to>
          <xdr:col>3</xdr:col>
          <xdr:colOff>66675</xdr:colOff>
          <xdr:row>29</xdr:row>
          <xdr:rowOff>266700</xdr:rowOff>
        </xdr:to>
        <xdr:sp macro="" textlink="">
          <xdr:nvSpPr>
            <xdr:cNvPr id="48132" name="Check Box 4" hidden="1">
              <a:extLst>
                <a:ext uri="{63B3BB69-23CF-44E3-9099-C40C66FF867C}">
                  <a14:compatExt spid="_x0000_s48132"/>
                </a:ext>
                <a:ext uri="{FF2B5EF4-FFF2-40B4-BE49-F238E27FC236}">
                  <a16:creationId xmlns:a16="http://schemas.microsoft.com/office/drawing/2014/main" id="{00000000-0008-0000-2000-000004B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29</xdr:row>
          <xdr:rowOff>57150</xdr:rowOff>
        </xdr:from>
        <xdr:to>
          <xdr:col>6</xdr:col>
          <xdr:colOff>66675</xdr:colOff>
          <xdr:row>29</xdr:row>
          <xdr:rowOff>266700</xdr:rowOff>
        </xdr:to>
        <xdr:sp macro="" textlink="">
          <xdr:nvSpPr>
            <xdr:cNvPr id="48133" name="Check Box 5" hidden="1">
              <a:extLst>
                <a:ext uri="{63B3BB69-23CF-44E3-9099-C40C66FF867C}">
                  <a14:compatExt spid="_x0000_s48133"/>
                </a:ext>
                <a:ext uri="{FF2B5EF4-FFF2-40B4-BE49-F238E27FC236}">
                  <a16:creationId xmlns:a16="http://schemas.microsoft.com/office/drawing/2014/main" id="{00000000-0008-0000-2000-000005B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xdr:from>
      <xdr:col>24</xdr:col>
      <xdr:colOff>0</xdr:colOff>
      <xdr:row>0</xdr:row>
      <xdr:rowOff>0</xdr:rowOff>
    </xdr:from>
    <xdr:to>
      <xdr:col>29</xdr:col>
      <xdr:colOff>181003</xdr:colOff>
      <xdr:row>4</xdr:row>
      <xdr:rowOff>18752</xdr:rowOff>
    </xdr:to>
    <xdr:grpSp>
      <xdr:nvGrpSpPr>
        <xdr:cNvPr id="32" name="グループ化 31">
          <a:hlinkClick xmlns:r="http://schemas.openxmlformats.org/officeDocument/2006/relationships" r:id="rId1"/>
          <a:extLst>
            <a:ext uri="{FF2B5EF4-FFF2-40B4-BE49-F238E27FC236}">
              <a16:creationId xmlns:a16="http://schemas.microsoft.com/office/drawing/2014/main" id="{00000000-0008-0000-1D00-000020000000}"/>
            </a:ext>
          </a:extLst>
        </xdr:cNvPr>
        <xdr:cNvGrpSpPr>
          <a:grpSpLocks/>
        </xdr:cNvGrpSpPr>
      </xdr:nvGrpSpPr>
      <xdr:grpSpPr bwMode="auto">
        <a:xfrm>
          <a:off x="6629400" y="0"/>
          <a:ext cx="1562128" cy="685502"/>
          <a:chOff x="7896221" y="0"/>
          <a:chExt cx="1566617" cy="781050"/>
        </a:xfrm>
      </xdr:grpSpPr>
      <xdr:sp macro="" textlink="">
        <xdr:nvSpPr>
          <xdr:cNvPr id="33" name="円/楕円 112">
            <a:extLst>
              <a:ext uri="{FF2B5EF4-FFF2-40B4-BE49-F238E27FC236}">
                <a16:creationId xmlns:a16="http://schemas.microsoft.com/office/drawing/2014/main" id="{00000000-0008-0000-1D00-000021000000}"/>
              </a:ext>
            </a:extLst>
          </xdr:cNvPr>
          <xdr:cNvSpPr/>
        </xdr:nvSpPr>
        <xdr:spPr>
          <a:xfrm>
            <a:off x="8287875" y="0"/>
            <a:ext cx="764203" cy="733425"/>
          </a:xfrm>
          <a:prstGeom prst="ellipse">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en-US" altLang="ja-JP" sz="8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34" name="テキスト ボックス 33">
            <a:extLst>
              <a:ext uri="{FF2B5EF4-FFF2-40B4-BE49-F238E27FC236}">
                <a16:creationId xmlns:a16="http://schemas.microsoft.com/office/drawing/2014/main" id="{00000000-0008-0000-1D00-000022000000}"/>
              </a:ext>
            </a:extLst>
          </xdr:cNvPr>
          <xdr:cNvSpPr txBox="1"/>
        </xdr:nvSpPr>
        <xdr:spPr>
          <a:xfrm>
            <a:off x="7896221" y="47625"/>
            <a:ext cx="1566617" cy="733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900"/>
              </a:lnSpc>
            </a:pPr>
            <a:r>
              <a:rPr kumimoji="1" lang="ja-JP" altLang="en-US" sz="1600">
                <a:latin typeface="+mn-ea"/>
                <a:ea typeface="+mn-ea"/>
              </a:rPr>
              <a:t>目次</a:t>
            </a:r>
            <a:endParaRPr kumimoji="1" lang="en-US" altLang="ja-JP" sz="1600">
              <a:latin typeface="+mn-ea"/>
              <a:ea typeface="+mn-ea"/>
            </a:endParaRPr>
          </a:p>
          <a:p>
            <a:pPr algn="ctr">
              <a:lnSpc>
                <a:spcPts val="1800"/>
              </a:lnSpc>
            </a:pPr>
            <a:r>
              <a:rPr kumimoji="1" lang="ja-JP" altLang="en-US" sz="1600">
                <a:latin typeface="+mn-ea"/>
                <a:ea typeface="+mn-ea"/>
              </a:rPr>
              <a:t>入力ｼｰﾄ</a:t>
            </a:r>
            <a:endParaRPr kumimoji="1" lang="en-US" altLang="ja-JP" sz="1600">
              <a:latin typeface="+mn-ea"/>
              <a:ea typeface="+mn-ea"/>
            </a:endParaRPr>
          </a:p>
        </xdr:txBody>
      </xdr:sp>
    </xdr:grpSp>
    <xdr:clientData/>
  </xdr:twoCellAnchor>
  <xdr:twoCellAnchor>
    <xdr:from>
      <xdr:col>17</xdr:col>
      <xdr:colOff>0</xdr:colOff>
      <xdr:row>1</xdr:row>
      <xdr:rowOff>0</xdr:rowOff>
    </xdr:from>
    <xdr:to>
      <xdr:col>21</xdr:col>
      <xdr:colOff>9441</xdr:colOff>
      <xdr:row>2</xdr:row>
      <xdr:rowOff>85725</xdr:rowOff>
    </xdr:to>
    <xdr:sp macro="" textlink="">
      <xdr:nvSpPr>
        <xdr:cNvPr id="52" name="テキスト ボックス 34">
          <a:extLst>
            <a:ext uri="{FF2B5EF4-FFF2-40B4-BE49-F238E27FC236}">
              <a16:creationId xmlns:a16="http://schemas.microsoft.com/office/drawing/2014/main" id="{00000000-0008-0000-1D00-000023000000}"/>
            </a:ext>
          </a:extLst>
        </xdr:cNvPr>
        <xdr:cNvSpPr txBox="1"/>
      </xdr:nvSpPr>
      <xdr:spPr>
        <a:xfrm>
          <a:off x="4695825" y="171450"/>
          <a:ext cx="1114425" cy="2381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印刷は白黒で</a:t>
          </a:r>
        </a:p>
      </xdr:txBody>
    </xdr:sp>
    <xdr:clientData fPrintsWithSheet="0"/>
  </xdr:twoCellAnchor>
  <xdr:twoCellAnchor>
    <xdr:from>
      <xdr:col>24</xdr:col>
      <xdr:colOff>0</xdr:colOff>
      <xdr:row>16</xdr:row>
      <xdr:rowOff>0</xdr:rowOff>
    </xdr:from>
    <xdr:to>
      <xdr:col>32</xdr:col>
      <xdr:colOff>159962</xdr:colOff>
      <xdr:row>17</xdr:row>
      <xdr:rowOff>85725</xdr:rowOff>
    </xdr:to>
    <xdr:sp macro="" textlink="">
      <xdr:nvSpPr>
        <xdr:cNvPr id="53" name="テキスト ボックス 35">
          <a:extLst>
            <a:ext uri="{FF2B5EF4-FFF2-40B4-BE49-F238E27FC236}">
              <a16:creationId xmlns:a16="http://schemas.microsoft.com/office/drawing/2014/main" id="{00000000-0008-0000-1D00-000024000000}"/>
            </a:ext>
          </a:extLst>
        </xdr:cNvPr>
        <xdr:cNvSpPr txBox="1"/>
      </xdr:nvSpPr>
      <xdr:spPr>
        <a:xfrm>
          <a:off x="6629400" y="2609850"/>
          <a:ext cx="2369820" cy="25717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日付は空欄で、窓口にて記入</a:t>
          </a:r>
        </a:p>
      </xdr:txBody>
    </xdr:sp>
    <xdr:clientData fPrintsWithSheet="0"/>
  </xdr:twoCellAnchor>
  <xdr:twoCellAnchor>
    <xdr:from>
      <xdr:col>24</xdr:col>
      <xdr:colOff>0</xdr:colOff>
      <xdr:row>20</xdr:row>
      <xdr:rowOff>190500</xdr:rowOff>
    </xdr:from>
    <xdr:to>
      <xdr:col>32</xdr:col>
      <xdr:colOff>159962</xdr:colOff>
      <xdr:row>32</xdr:row>
      <xdr:rowOff>28575</xdr:rowOff>
    </xdr:to>
    <xdr:sp macro="" textlink="">
      <xdr:nvSpPr>
        <xdr:cNvPr id="54" name="テキスト ボックス 36">
          <a:extLst>
            <a:ext uri="{FF2B5EF4-FFF2-40B4-BE49-F238E27FC236}">
              <a16:creationId xmlns:a16="http://schemas.microsoft.com/office/drawing/2014/main" id="{00000000-0008-0000-1D00-000025000000}"/>
            </a:ext>
          </a:extLst>
        </xdr:cNvPr>
        <xdr:cNvSpPr txBox="1"/>
      </xdr:nvSpPr>
      <xdr:spPr>
        <a:xfrm>
          <a:off x="6629400" y="3505199"/>
          <a:ext cx="2369820" cy="170497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申請者と工事監理者欄</a:t>
          </a:r>
          <a:endParaRPr lang="en-US" altLang="ja-JP" sz="1100" b="1" i="0">
            <a:solidFill>
              <a:srgbClr val="FFFFFF"/>
            </a:solidFill>
            <a:latin typeface="ＭＳ Ｐゴシック"/>
            <a:ea typeface="ＭＳ Ｐゴシック"/>
            <a:cs typeface="ＭＳ Ｐゴシック"/>
          </a:endParaRPr>
        </a:p>
        <a:p>
          <a:endParaRPr lang="en-US" altLang="ja-JP" sz="1100" b="1" i="0">
            <a:solidFill>
              <a:srgbClr val="FFFFFF"/>
            </a:solidFill>
            <a:latin typeface="ＭＳ Ｐゴシック"/>
            <a:ea typeface="ＭＳ Ｐゴシック"/>
            <a:cs typeface="ＭＳ Ｐゴシック"/>
          </a:endParaRPr>
        </a:p>
        <a:p>
          <a:r>
            <a:rPr lang="en-US" altLang="ja-JP" sz="1100" b="1" i="0">
              <a:solidFill>
                <a:srgbClr val="FFFFFF"/>
              </a:solidFill>
              <a:latin typeface="ＭＳ Ｐゴシック"/>
              <a:ea typeface="ＭＳ Ｐゴシック"/>
              <a:cs typeface="ＭＳ Ｐゴシック"/>
            </a:rPr>
            <a:t>NICE</a:t>
          </a:r>
          <a:r>
            <a:rPr lang="ja-JP" altLang="en-US" sz="1100" b="1" i="0">
              <a:solidFill>
                <a:srgbClr val="FFFFFF"/>
              </a:solidFill>
              <a:latin typeface="ＭＳ Ｐゴシック"/>
              <a:ea typeface="ＭＳ Ｐゴシック"/>
              <a:cs typeface="ＭＳ Ｐゴシック"/>
            </a:rPr>
            <a:t>から建築主の情報を出力していますが、これによらない場合は、手入力で修正してください</a:t>
          </a:r>
          <a:endParaRPr lang="en-US" altLang="ja-JP" sz="1100" b="1" i="0">
            <a:solidFill>
              <a:srgbClr val="FFFFFF"/>
            </a:solidFill>
            <a:latin typeface="ＭＳ Ｐゴシック"/>
            <a:ea typeface="ＭＳ Ｐゴシック"/>
            <a:cs typeface="ＭＳ Ｐゴシック"/>
          </a:endParaRPr>
        </a:p>
        <a:p>
          <a:endParaRPr lang="en-US" altLang="ja-JP" sz="1100" b="1" i="0">
            <a:solidFill>
              <a:srgbClr val="FFFFFF"/>
            </a:solidFill>
            <a:latin typeface="ＭＳ Ｐゴシック"/>
            <a:ea typeface="ＭＳ Ｐゴシック"/>
            <a:cs typeface="ＭＳ Ｐゴシック"/>
          </a:endParaRPr>
        </a:p>
        <a:p>
          <a:r>
            <a:rPr lang="en-US" altLang="ja-JP" sz="1100" b="1" i="0">
              <a:solidFill>
                <a:srgbClr val="FFFFFF"/>
              </a:solidFill>
              <a:latin typeface="ＭＳ Ｐゴシック"/>
              <a:ea typeface="ＭＳ Ｐゴシック"/>
              <a:cs typeface="ＭＳ Ｐゴシック"/>
            </a:rPr>
            <a:t>※</a:t>
          </a:r>
          <a:r>
            <a:rPr lang="ja-JP" altLang="en-US" sz="1100" b="1" i="0">
              <a:solidFill>
                <a:srgbClr val="FFFFFF"/>
              </a:solidFill>
              <a:latin typeface="ＭＳ Ｐゴシック"/>
              <a:ea typeface="ＭＳ Ｐゴシック"/>
              <a:cs typeface="ＭＳ Ｐゴシック"/>
            </a:rPr>
            <a:t>記載事項変更等届や計画変更などで変更している場合など</a:t>
          </a:r>
          <a:endParaRPr lang="en-US" altLang="ja-JP" sz="1100" b="1" i="0">
            <a:solidFill>
              <a:srgbClr val="FFFFFF"/>
            </a:solidFill>
            <a:latin typeface="ＭＳ Ｐゴシック"/>
            <a:ea typeface="ＭＳ Ｐゴシック"/>
            <a:cs typeface="ＭＳ Ｐゴシック"/>
          </a:endParaRPr>
        </a:p>
        <a:p>
          <a:endParaRPr lang="en-US" altLang="ja-JP" sz="1100" b="1" i="0">
            <a:solidFill>
              <a:srgbClr val="FFFFFF"/>
            </a:solidFill>
            <a:latin typeface="ＭＳ Ｐゴシック"/>
            <a:ea typeface="ＭＳ Ｐゴシック"/>
            <a:cs typeface="ＭＳ Ｐゴシック"/>
          </a:endParaRPr>
        </a:p>
        <a:p>
          <a:endParaRPr/>
        </a:p>
      </xdr:txBody>
    </xdr:sp>
    <xdr:clientData fPrintsWithSheet="0"/>
  </xdr:twoCellAnchor>
  <xdr:twoCellAnchor>
    <xdr:from>
      <xdr:col>24</xdr:col>
      <xdr:colOff>0</xdr:colOff>
      <xdr:row>48</xdr:row>
      <xdr:rowOff>0</xdr:rowOff>
    </xdr:from>
    <xdr:to>
      <xdr:col>32</xdr:col>
      <xdr:colOff>159962</xdr:colOff>
      <xdr:row>60</xdr:row>
      <xdr:rowOff>47625</xdr:rowOff>
    </xdr:to>
    <xdr:sp macro="" textlink="">
      <xdr:nvSpPr>
        <xdr:cNvPr id="55" name="テキスト ボックス 37">
          <a:extLst>
            <a:ext uri="{FF2B5EF4-FFF2-40B4-BE49-F238E27FC236}">
              <a16:creationId xmlns:a16="http://schemas.microsoft.com/office/drawing/2014/main" id="{00000000-0008-0000-1D00-000026000000}"/>
            </a:ext>
          </a:extLst>
        </xdr:cNvPr>
        <xdr:cNvSpPr txBox="1"/>
      </xdr:nvSpPr>
      <xdr:spPr>
        <a:xfrm>
          <a:off x="6629400" y="9467850"/>
          <a:ext cx="2369820" cy="20288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第二面</a:t>
          </a:r>
          <a:endParaRPr lang="en-US" altLang="ja-JP" sz="1100" b="1" i="0">
            <a:solidFill>
              <a:srgbClr val="FFFFFF"/>
            </a:solidFill>
            <a:latin typeface="ＭＳ Ｐゴシック"/>
            <a:ea typeface="ＭＳ Ｐゴシック"/>
            <a:cs typeface="ＭＳ Ｐゴシック"/>
          </a:endParaRPr>
        </a:p>
        <a:p>
          <a:endParaRPr lang="en-US" altLang="ja-JP" sz="1100" b="1" i="0">
            <a:solidFill>
              <a:srgbClr val="FFFFFF"/>
            </a:solidFill>
            <a:latin typeface="ＭＳ Ｐゴシック"/>
            <a:ea typeface="ＭＳ Ｐゴシック"/>
            <a:cs typeface="ＭＳ Ｐゴシック"/>
          </a:endParaRPr>
        </a:p>
        <a:p>
          <a:r>
            <a:rPr lang="en-US" altLang="ja-JP" sz="1100" b="1" i="0">
              <a:solidFill>
                <a:srgbClr val="FFFFFF"/>
              </a:solidFill>
              <a:latin typeface="ＭＳ Ｐゴシック"/>
              <a:ea typeface="ＭＳ Ｐゴシック"/>
              <a:cs typeface="ＭＳ Ｐゴシック"/>
            </a:rPr>
            <a:t>NICE</a:t>
          </a:r>
          <a:r>
            <a:rPr lang="ja-JP" altLang="en-US" sz="1100" b="1" i="0">
              <a:solidFill>
                <a:srgbClr val="FFFFFF"/>
              </a:solidFill>
              <a:latin typeface="ＭＳ Ｐゴシック"/>
              <a:ea typeface="ＭＳ Ｐゴシック"/>
              <a:cs typeface="ＭＳ Ｐゴシック"/>
            </a:rPr>
            <a:t>から情報を出力していますが、これによらない場合は、手入力で修正してください</a:t>
          </a:r>
          <a:endParaRPr lang="en-US" altLang="ja-JP" sz="1100" b="1" i="0">
            <a:solidFill>
              <a:srgbClr val="FFFFFF"/>
            </a:solidFill>
            <a:latin typeface="ＭＳ Ｐゴシック"/>
            <a:ea typeface="ＭＳ Ｐゴシック"/>
            <a:cs typeface="ＭＳ Ｐゴシック"/>
          </a:endParaRPr>
        </a:p>
        <a:p>
          <a:endParaRPr lang="en-US" altLang="ja-JP" sz="1100" b="1" i="0">
            <a:solidFill>
              <a:srgbClr val="FFFFFF"/>
            </a:solidFill>
            <a:latin typeface="ＭＳ Ｐゴシック"/>
            <a:ea typeface="ＭＳ Ｐゴシック"/>
            <a:cs typeface="ＭＳ Ｐゴシック"/>
          </a:endParaRPr>
        </a:p>
        <a:p>
          <a:r>
            <a:rPr lang="en-US" altLang="ja-JP" sz="1100" b="1" i="0">
              <a:solidFill>
                <a:srgbClr val="FFFFFF"/>
              </a:solidFill>
              <a:latin typeface="ＭＳ Ｐゴシック"/>
              <a:ea typeface="ＭＳ Ｐゴシック"/>
              <a:cs typeface="ＭＳ Ｐゴシック"/>
            </a:rPr>
            <a:t>※</a:t>
          </a:r>
          <a:r>
            <a:rPr lang="ja-JP" altLang="en-US" sz="1100" b="1" i="0">
              <a:solidFill>
                <a:srgbClr val="FFFFFF"/>
              </a:solidFill>
              <a:latin typeface="ＭＳ Ｐゴシック"/>
              <a:ea typeface="ＭＳ Ｐゴシック"/>
              <a:cs typeface="ＭＳ Ｐゴシック"/>
            </a:rPr>
            <a:t>記載事項変更等届や計画変更などで変更している場合など</a:t>
          </a:r>
          <a:endParaRPr lang="en-US" altLang="ja-JP" sz="1100" b="1" i="0">
            <a:solidFill>
              <a:srgbClr val="FFFFFF"/>
            </a:solidFill>
            <a:latin typeface="ＭＳ Ｐゴシック"/>
            <a:ea typeface="ＭＳ Ｐゴシック"/>
            <a:cs typeface="ＭＳ Ｐゴシック"/>
          </a:endParaRPr>
        </a:p>
        <a:p>
          <a:endParaRPr lang="en-US" altLang="ja-JP" sz="1100" b="1" i="0">
            <a:solidFill>
              <a:srgbClr val="FFFFFF"/>
            </a:solidFill>
            <a:latin typeface="ＭＳ Ｐゴシック"/>
            <a:ea typeface="ＭＳ Ｐゴシック"/>
            <a:cs typeface="ＭＳ Ｐゴシック"/>
          </a:endParaRPr>
        </a:p>
        <a:p>
          <a:endParaRPr/>
        </a:p>
      </xdr:txBody>
    </xdr:sp>
    <xdr:clientData fPrintsWithSheet="0"/>
  </xdr:twoCellAnchor>
  <xdr:twoCellAnchor>
    <xdr:from>
      <xdr:col>24</xdr:col>
      <xdr:colOff>0</xdr:colOff>
      <xdr:row>208</xdr:row>
      <xdr:rowOff>0</xdr:rowOff>
    </xdr:from>
    <xdr:to>
      <xdr:col>32</xdr:col>
      <xdr:colOff>159962</xdr:colOff>
      <xdr:row>220</xdr:row>
      <xdr:rowOff>47625</xdr:rowOff>
    </xdr:to>
    <xdr:sp macro="" textlink="">
      <xdr:nvSpPr>
        <xdr:cNvPr id="56" name="テキスト ボックス 38">
          <a:extLst>
            <a:ext uri="{FF2B5EF4-FFF2-40B4-BE49-F238E27FC236}">
              <a16:creationId xmlns:a16="http://schemas.microsoft.com/office/drawing/2014/main" id="{00000000-0008-0000-1D00-000027000000}"/>
            </a:ext>
          </a:extLst>
        </xdr:cNvPr>
        <xdr:cNvSpPr txBox="1"/>
      </xdr:nvSpPr>
      <xdr:spPr>
        <a:xfrm>
          <a:off x="6629400" y="34347150"/>
          <a:ext cx="2369820" cy="204787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追加の建築主</a:t>
          </a:r>
          <a:endParaRPr lang="en-US" altLang="ja-JP" sz="1100" b="1" i="0">
            <a:solidFill>
              <a:srgbClr val="FFFFFF"/>
            </a:solidFill>
            <a:latin typeface="ＭＳ Ｐゴシック"/>
            <a:ea typeface="ＭＳ Ｐゴシック"/>
            <a:cs typeface="ＭＳ Ｐゴシック"/>
          </a:endParaRPr>
        </a:p>
        <a:p>
          <a:endParaRPr lang="en-US" altLang="ja-JP" sz="1100" b="1" i="0">
            <a:solidFill>
              <a:srgbClr val="FFFFFF"/>
            </a:solidFill>
            <a:latin typeface="ＭＳ Ｐゴシック"/>
            <a:ea typeface="ＭＳ Ｐゴシック"/>
            <a:cs typeface="ＭＳ Ｐゴシック"/>
          </a:endParaRPr>
        </a:p>
        <a:p>
          <a:r>
            <a:rPr lang="en-US" altLang="ja-JP" sz="1100" b="1" i="0">
              <a:solidFill>
                <a:srgbClr val="FFFFFF"/>
              </a:solidFill>
              <a:latin typeface="ＭＳ Ｐゴシック"/>
              <a:ea typeface="ＭＳ Ｐゴシック"/>
              <a:cs typeface="ＭＳ Ｐゴシック"/>
            </a:rPr>
            <a:t>NICE</a:t>
          </a:r>
          <a:r>
            <a:rPr lang="ja-JP" altLang="en-US" sz="1100" b="1" i="0">
              <a:solidFill>
                <a:srgbClr val="FFFFFF"/>
              </a:solidFill>
              <a:latin typeface="ＭＳ Ｐゴシック"/>
              <a:ea typeface="ＭＳ Ｐゴシック"/>
              <a:cs typeface="ＭＳ Ｐゴシック"/>
            </a:rPr>
            <a:t>から情報を出力していますが、これによらない場合は、手入力で修正してください</a:t>
          </a:r>
          <a:endParaRPr lang="en-US" altLang="ja-JP" sz="1100" b="1" i="0">
            <a:solidFill>
              <a:srgbClr val="FFFFFF"/>
            </a:solidFill>
            <a:latin typeface="ＭＳ Ｐゴシック"/>
            <a:ea typeface="ＭＳ Ｐゴシック"/>
            <a:cs typeface="ＭＳ Ｐゴシック"/>
          </a:endParaRPr>
        </a:p>
        <a:p>
          <a:endParaRPr lang="en-US" altLang="ja-JP" sz="1100" b="1" i="0">
            <a:solidFill>
              <a:srgbClr val="FFFFFF"/>
            </a:solidFill>
            <a:latin typeface="ＭＳ Ｐゴシック"/>
            <a:ea typeface="ＭＳ Ｐゴシック"/>
            <a:cs typeface="ＭＳ Ｐゴシック"/>
          </a:endParaRPr>
        </a:p>
        <a:p>
          <a:r>
            <a:rPr lang="en-US" altLang="ja-JP" sz="1100" b="1" i="0">
              <a:solidFill>
                <a:srgbClr val="FFFFFF"/>
              </a:solidFill>
              <a:latin typeface="ＭＳ Ｐゴシック"/>
              <a:ea typeface="ＭＳ Ｐゴシック"/>
              <a:cs typeface="ＭＳ Ｐゴシック"/>
            </a:rPr>
            <a:t>※</a:t>
          </a:r>
          <a:r>
            <a:rPr lang="ja-JP" altLang="en-US" sz="1100" b="1" i="0">
              <a:solidFill>
                <a:srgbClr val="FFFFFF"/>
              </a:solidFill>
              <a:latin typeface="ＭＳ Ｐゴシック"/>
              <a:ea typeface="ＭＳ Ｐゴシック"/>
              <a:cs typeface="ＭＳ Ｐゴシック"/>
            </a:rPr>
            <a:t>記載事項変更等届や計画変更などで変更している場合など</a:t>
          </a:r>
          <a:endParaRPr lang="en-US" altLang="ja-JP" sz="1100" b="1" i="0">
            <a:solidFill>
              <a:srgbClr val="FFFFFF"/>
            </a:solidFill>
            <a:latin typeface="ＭＳ Ｐゴシック"/>
            <a:ea typeface="ＭＳ Ｐゴシック"/>
            <a:cs typeface="ＭＳ Ｐゴシック"/>
          </a:endParaRPr>
        </a:p>
        <a:p>
          <a:endParaRPr lang="en-US" altLang="ja-JP" sz="1100" b="1" i="0">
            <a:solidFill>
              <a:srgbClr val="FFFFFF"/>
            </a:solidFill>
            <a:latin typeface="ＭＳ Ｐゴシック"/>
            <a:ea typeface="ＭＳ Ｐゴシック"/>
            <a:cs typeface="ＭＳ Ｐゴシック"/>
          </a:endParaRPr>
        </a:p>
        <a:p>
          <a:endParaRPr/>
        </a:p>
      </xdr:txBody>
    </xdr:sp>
    <xdr:clientData fPrintsWithSheet="0"/>
  </xdr:twoCellAnchor>
  <xdr:twoCellAnchor>
    <xdr:from>
      <xdr:col>24</xdr:col>
      <xdr:colOff>0</xdr:colOff>
      <xdr:row>262</xdr:row>
      <xdr:rowOff>0</xdr:rowOff>
    </xdr:from>
    <xdr:to>
      <xdr:col>32</xdr:col>
      <xdr:colOff>159962</xdr:colOff>
      <xdr:row>272</xdr:row>
      <xdr:rowOff>47625</xdr:rowOff>
    </xdr:to>
    <xdr:sp macro="" textlink="">
      <xdr:nvSpPr>
        <xdr:cNvPr id="57" name="テキスト ボックス 39">
          <a:extLst>
            <a:ext uri="{FF2B5EF4-FFF2-40B4-BE49-F238E27FC236}">
              <a16:creationId xmlns:a16="http://schemas.microsoft.com/office/drawing/2014/main" id="{00000000-0008-0000-1D00-000028000000}"/>
            </a:ext>
          </a:extLst>
        </xdr:cNvPr>
        <xdr:cNvSpPr txBox="1"/>
      </xdr:nvSpPr>
      <xdr:spPr>
        <a:xfrm>
          <a:off x="6629400" y="42748200"/>
          <a:ext cx="2369820" cy="216217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追加の建築主</a:t>
          </a:r>
          <a:endParaRPr lang="en-US" altLang="ja-JP" sz="1100" b="1" i="0">
            <a:solidFill>
              <a:srgbClr val="FFFFFF"/>
            </a:solidFill>
            <a:latin typeface="ＭＳ Ｐゴシック"/>
            <a:ea typeface="ＭＳ Ｐゴシック"/>
            <a:cs typeface="ＭＳ Ｐゴシック"/>
          </a:endParaRPr>
        </a:p>
        <a:p>
          <a:endParaRPr lang="en-US" altLang="ja-JP" sz="1100" b="1" i="0">
            <a:solidFill>
              <a:srgbClr val="FFFFFF"/>
            </a:solidFill>
            <a:latin typeface="ＭＳ Ｐゴシック"/>
            <a:ea typeface="ＭＳ Ｐゴシック"/>
            <a:cs typeface="ＭＳ Ｐゴシック"/>
          </a:endParaRPr>
        </a:p>
        <a:p>
          <a:r>
            <a:rPr lang="en-US" altLang="ja-JP" sz="1100" b="1" i="0">
              <a:solidFill>
                <a:srgbClr val="FFFFFF"/>
              </a:solidFill>
              <a:latin typeface="ＭＳ Ｐゴシック"/>
              <a:ea typeface="ＭＳ Ｐゴシック"/>
              <a:cs typeface="ＭＳ Ｐゴシック"/>
            </a:rPr>
            <a:t>NICE</a:t>
          </a:r>
          <a:r>
            <a:rPr lang="ja-JP" altLang="en-US" sz="1100" b="1" i="0">
              <a:solidFill>
                <a:srgbClr val="FFFFFF"/>
              </a:solidFill>
              <a:latin typeface="ＭＳ Ｐゴシック"/>
              <a:ea typeface="ＭＳ Ｐゴシック"/>
              <a:cs typeface="ＭＳ Ｐゴシック"/>
            </a:rPr>
            <a:t>から情報を出力していますが、これによらない場合は、手入力で修正してください</a:t>
          </a:r>
          <a:endParaRPr lang="en-US" altLang="ja-JP" sz="1100" b="1" i="0">
            <a:solidFill>
              <a:srgbClr val="FFFFFF"/>
            </a:solidFill>
            <a:latin typeface="ＭＳ Ｐゴシック"/>
            <a:ea typeface="ＭＳ Ｐゴシック"/>
            <a:cs typeface="ＭＳ Ｐゴシック"/>
          </a:endParaRPr>
        </a:p>
        <a:p>
          <a:endParaRPr lang="en-US" altLang="ja-JP" sz="1100" b="1" i="0">
            <a:solidFill>
              <a:srgbClr val="FFFFFF"/>
            </a:solidFill>
            <a:latin typeface="ＭＳ Ｐゴシック"/>
            <a:ea typeface="ＭＳ Ｐゴシック"/>
            <a:cs typeface="ＭＳ Ｐゴシック"/>
          </a:endParaRPr>
        </a:p>
        <a:p>
          <a:r>
            <a:rPr lang="en-US" altLang="ja-JP" sz="1100" b="1" i="0">
              <a:solidFill>
                <a:srgbClr val="FFFFFF"/>
              </a:solidFill>
              <a:latin typeface="ＭＳ Ｐゴシック"/>
              <a:ea typeface="ＭＳ Ｐゴシック"/>
              <a:cs typeface="ＭＳ Ｐゴシック"/>
            </a:rPr>
            <a:t>※</a:t>
          </a:r>
          <a:r>
            <a:rPr lang="ja-JP" altLang="en-US" sz="1100" b="1" i="0">
              <a:solidFill>
                <a:srgbClr val="FFFFFF"/>
              </a:solidFill>
              <a:latin typeface="ＭＳ Ｐゴシック"/>
              <a:ea typeface="ＭＳ Ｐゴシック"/>
              <a:cs typeface="ＭＳ Ｐゴシック"/>
            </a:rPr>
            <a:t>記載事項変更等届や計画変更などで変更している場合など</a:t>
          </a:r>
          <a:endParaRPr lang="en-US" altLang="ja-JP" sz="1100" b="1" i="0">
            <a:solidFill>
              <a:srgbClr val="FFFFFF"/>
            </a:solidFill>
            <a:latin typeface="ＭＳ Ｐゴシック"/>
            <a:ea typeface="ＭＳ Ｐゴシック"/>
            <a:cs typeface="ＭＳ Ｐゴシック"/>
          </a:endParaRPr>
        </a:p>
        <a:p>
          <a:endParaRPr lang="en-US" altLang="ja-JP" sz="1100" b="1" i="0">
            <a:solidFill>
              <a:srgbClr val="FFFFFF"/>
            </a:solidFill>
            <a:latin typeface="ＭＳ Ｐゴシック"/>
            <a:ea typeface="ＭＳ Ｐゴシック"/>
            <a:cs typeface="ＭＳ Ｐゴシック"/>
          </a:endParaRPr>
        </a:p>
        <a:p>
          <a:endParaRPr/>
        </a:p>
      </xdr:txBody>
    </xdr:sp>
    <xdr:clientData fPrintsWithSheet="0"/>
  </xdr:twoCellAnchor>
  <xdr:twoCellAnchor>
    <xdr:from>
      <xdr:col>24</xdr:col>
      <xdr:colOff>0</xdr:colOff>
      <xdr:row>290</xdr:row>
      <xdr:rowOff>0</xdr:rowOff>
    </xdr:from>
    <xdr:to>
      <xdr:col>32</xdr:col>
      <xdr:colOff>159962</xdr:colOff>
      <xdr:row>297</xdr:row>
      <xdr:rowOff>66675</xdr:rowOff>
    </xdr:to>
    <xdr:sp macro="" textlink="">
      <xdr:nvSpPr>
        <xdr:cNvPr id="58" name="テキスト ボックス 40">
          <a:extLst>
            <a:ext uri="{FF2B5EF4-FFF2-40B4-BE49-F238E27FC236}">
              <a16:creationId xmlns:a16="http://schemas.microsoft.com/office/drawing/2014/main" id="{00000000-0008-0000-1D00-000029000000}"/>
            </a:ext>
          </a:extLst>
        </xdr:cNvPr>
        <xdr:cNvSpPr txBox="1"/>
      </xdr:nvSpPr>
      <xdr:spPr>
        <a:xfrm>
          <a:off x="6629400" y="49244250"/>
          <a:ext cx="2369820" cy="136207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軽微な変更が複数あり、記入しきれない場合は、最終ページに、追加記入欄を準備していますので、そちらに記入してください</a:t>
          </a:r>
          <a:endParaRPr lang="en-US" altLang="ja-JP" sz="1100" b="1" i="0">
            <a:solidFill>
              <a:srgbClr val="FFFFFF"/>
            </a:solidFill>
            <a:latin typeface="ＭＳ Ｐゴシック"/>
            <a:ea typeface="ＭＳ Ｐゴシック"/>
            <a:cs typeface="ＭＳ Ｐゴシック"/>
          </a:endParaRPr>
        </a:p>
        <a:p>
          <a:endParaRPr/>
        </a:p>
      </xdr:txBody>
    </xdr:sp>
    <xdr:clientData fPrintsWithSheet="0"/>
  </xdr:twoCellAnchor>
  <mc:AlternateContent xmlns:mc="http://schemas.openxmlformats.org/markup-compatibility/2006">
    <mc:Choice xmlns:a14="http://schemas.microsoft.com/office/drawing/2010/main" Requires="a14">
      <xdr:twoCellAnchor editAs="oneCell">
        <xdr:from>
          <xdr:col>10</xdr:col>
          <xdr:colOff>28575</xdr:colOff>
          <xdr:row>34</xdr:row>
          <xdr:rowOff>180975</xdr:rowOff>
        </xdr:from>
        <xdr:to>
          <xdr:col>11</xdr:col>
          <xdr:colOff>57150</xdr:colOff>
          <xdr:row>36</xdr:row>
          <xdr:rowOff>9525</xdr:rowOff>
        </xdr:to>
        <xdr:sp macro="" textlink="">
          <xdr:nvSpPr>
            <xdr:cNvPr id="49153" name="Check Box 1" hidden="1">
              <a:extLst>
                <a:ext uri="{63B3BB69-23CF-44E3-9099-C40C66FF867C}">
                  <a14:compatExt spid="_x0000_s49153"/>
                </a:ext>
                <a:ext uri="{FF2B5EF4-FFF2-40B4-BE49-F238E27FC236}">
                  <a16:creationId xmlns:a16="http://schemas.microsoft.com/office/drawing/2014/main" id="{00000000-0008-0000-2100-000001C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33</xdr:row>
          <xdr:rowOff>171450</xdr:rowOff>
        </xdr:from>
        <xdr:to>
          <xdr:col>11</xdr:col>
          <xdr:colOff>66675</xdr:colOff>
          <xdr:row>35</xdr:row>
          <xdr:rowOff>0</xdr:rowOff>
        </xdr:to>
        <xdr:sp macro="" textlink="">
          <xdr:nvSpPr>
            <xdr:cNvPr id="49154" name="Check Box 2" hidden="1">
              <a:extLst>
                <a:ext uri="{63B3BB69-23CF-44E3-9099-C40C66FF867C}">
                  <a14:compatExt spid="_x0000_s49154"/>
                </a:ext>
                <a:ext uri="{FF2B5EF4-FFF2-40B4-BE49-F238E27FC236}">
                  <a16:creationId xmlns:a16="http://schemas.microsoft.com/office/drawing/2014/main" id="{00000000-0008-0000-2100-000002C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35</xdr:row>
          <xdr:rowOff>180975</xdr:rowOff>
        </xdr:from>
        <xdr:to>
          <xdr:col>3</xdr:col>
          <xdr:colOff>57150</xdr:colOff>
          <xdr:row>37</xdr:row>
          <xdr:rowOff>9525</xdr:rowOff>
        </xdr:to>
        <xdr:sp macro="" textlink="">
          <xdr:nvSpPr>
            <xdr:cNvPr id="49155" name="Check Box 3" hidden="1">
              <a:extLst>
                <a:ext uri="{63B3BB69-23CF-44E3-9099-C40C66FF867C}">
                  <a14:compatExt spid="_x0000_s49155"/>
                </a:ext>
                <a:ext uri="{FF2B5EF4-FFF2-40B4-BE49-F238E27FC236}">
                  <a16:creationId xmlns:a16="http://schemas.microsoft.com/office/drawing/2014/main" id="{00000000-0008-0000-2100-000003C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35</xdr:row>
          <xdr:rowOff>171450</xdr:rowOff>
        </xdr:from>
        <xdr:to>
          <xdr:col>11</xdr:col>
          <xdr:colOff>57150</xdr:colOff>
          <xdr:row>37</xdr:row>
          <xdr:rowOff>0</xdr:rowOff>
        </xdr:to>
        <xdr:sp macro="" textlink="">
          <xdr:nvSpPr>
            <xdr:cNvPr id="49156" name="Check Box 4" hidden="1">
              <a:extLst>
                <a:ext uri="{63B3BB69-23CF-44E3-9099-C40C66FF867C}">
                  <a14:compatExt spid="_x0000_s49156"/>
                </a:ext>
                <a:ext uri="{FF2B5EF4-FFF2-40B4-BE49-F238E27FC236}">
                  <a16:creationId xmlns:a16="http://schemas.microsoft.com/office/drawing/2014/main" id="{00000000-0008-0000-2100-000004C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310</xdr:row>
          <xdr:rowOff>0</xdr:rowOff>
        </xdr:from>
        <xdr:to>
          <xdr:col>21</xdr:col>
          <xdr:colOff>66675</xdr:colOff>
          <xdr:row>311</xdr:row>
          <xdr:rowOff>19050</xdr:rowOff>
        </xdr:to>
        <xdr:sp macro="" textlink="">
          <xdr:nvSpPr>
            <xdr:cNvPr id="49157" name="Check Box 5" hidden="1">
              <a:extLst>
                <a:ext uri="{63B3BB69-23CF-44E3-9099-C40C66FF867C}">
                  <a14:compatExt spid="_x0000_s49157"/>
                </a:ext>
                <a:ext uri="{FF2B5EF4-FFF2-40B4-BE49-F238E27FC236}">
                  <a16:creationId xmlns:a16="http://schemas.microsoft.com/office/drawing/2014/main" id="{00000000-0008-0000-2100-000005C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310</xdr:row>
          <xdr:rowOff>0</xdr:rowOff>
        </xdr:from>
        <xdr:to>
          <xdr:col>23</xdr:col>
          <xdr:colOff>66675</xdr:colOff>
          <xdr:row>311</xdr:row>
          <xdr:rowOff>19050</xdr:rowOff>
        </xdr:to>
        <xdr:sp macro="" textlink="">
          <xdr:nvSpPr>
            <xdr:cNvPr id="49158" name="Check Box 6" hidden="1">
              <a:extLst>
                <a:ext uri="{63B3BB69-23CF-44E3-9099-C40C66FF867C}">
                  <a14:compatExt spid="_x0000_s49158"/>
                </a:ext>
                <a:ext uri="{FF2B5EF4-FFF2-40B4-BE49-F238E27FC236}">
                  <a16:creationId xmlns:a16="http://schemas.microsoft.com/office/drawing/2014/main" id="{00000000-0008-0000-2100-000006C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313</xdr:row>
          <xdr:rowOff>0</xdr:rowOff>
        </xdr:from>
        <xdr:to>
          <xdr:col>21</xdr:col>
          <xdr:colOff>66675</xdr:colOff>
          <xdr:row>314</xdr:row>
          <xdr:rowOff>19050</xdr:rowOff>
        </xdr:to>
        <xdr:sp macro="" textlink="">
          <xdr:nvSpPr>
            <xdr:cNvPr id="49159" name="Check Box 7" hidden="1">
              <a:extLst>
                <a:ext uri="{63B3BB69-23CF-44E3-9099-C40C66FF867C}">
                  <a14:compatExt spid="_x0000_s49159"/>
                </a:ext>
                <a:ext uri="{FF2B5EF4-FFF2-40B4-BE49-F238E27FC236}">
                  <a16:creationId xmlns:a16="http://schemas.microsoft.com/office/drawing/2014/main" id="{00000000-0008-0000-2100-000007C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313</xdr:row>
          <xdr:rowOff>0</xdr:rowOff>
        </xdr:from>
        <xdr:to>
          <xdr:col>23</xdr:col>
          <xdr:colOff>66675</xdr:colOff>
          <xdr:row>314</xdr:row>
          <xdr:rowOff>19050</xdr:rowOff>
        </xdr:to>
        <xdr:sp macro="" textlink="">
          <xdr:nvSpPr>
            <xdr:cNvPr id="49160" name="Check Box 8" hidden="1">
              <a:extLst>
                <a:ext uri="{63B3BB69-23CF-44E3-9099-C40C66FF867C}">
                  <a14:compatExt spid="_x0000_s49160"/>
                </a:ext>
                <a:ext uri="{FF2B5EF4-FFF2-40B4-BE49-F238E27FC236}">
                  <a16:creationId xmlns:a16="http://schemas.microsoft.com/office/drawing/2014/main" id="{00000000-0008-0000-2100-000008C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319</xdr:row>
          <xdr:rowOff>0</xdr:rowOff>
        </xdr:from>
        <xdr:to>
          <xdr:col>21</xdr:col>
          <xdr:colOff>66675</xdr:colOff>
          <xdr:row>320</xdr:row>
          <xdr:rowOff>19050</xdr:rowOff>
        </xdr:to>
        <xdr:sp macro="" textlink="">
          <xdr:nvSpPr>
            <xdr:cNvPr id="49161" name="Check Box 9" hidden="1">
              <a:extLst>
                <a:ext uri="{63B3BB69-23CF-44E3-9099-C40C66FF867C}">
                  <a14:compatExt spid="_x0000_s49161"/>
                </a:ext>
                <a:ext uri="{FF2B5EF4-FFF2-40B4-BE49-F238E27FC236}">
                  <a16:creationId xmlns:a16="http://schemas.microsoft.com/office/drawing/2014/main" id="{00000000-0008-0000-2100-000009C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319</xdr:row>
          <xdr:rowOff>0</xdr:rowOff>
        </xdr:from>
        <xdr:to>
          <xdr:col>23</xdr:col>
          <xdr:colOff>66675</xdr:colOff>
          <xdr:row>320</xdr:row>
          <xdr:rowOff>19050</xdr:rowOff>
        </xdr:to>
        <xdr:sp macro="" textlink="">
          <xdr:nvSpPr>
            <xdr:cNvPr id="49162" name="Check Box 10" hidden="1">
              <a:extLst>
                <a:ext uri="{63B3BB69-23CF-44E3-9099-C40C66FF867C}">
                  <a14:compatExt spid="_x0000_s49162"/>
                </a:ext>
                <a:ext uri="{FF2B5EF4-FFF2-40B4-BE49-F238E27FC236}">
                  <a16:creationId xmlns:a16="http://schemas.microsoft.com/office/drawing/2014/main" id="{00000000-0008-0000-2100-00000AC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325</xdr:row>
          <xdr:rowOff>0</xdr:rowOff>
        </xdr:from>
        <xdr:to>
          <xdr:col>21</xdr:col>
          <xdr:colOff>66675</xdr:colOff>
          <xdr:row>326</xdr:row>
          <xdr:rowOff>19050</xdr:rowOff>
        </xdr:to>
        <xdr:sp macro="" textlink="">
          <xdr:nvSpPr>
            <xdr:cNvPr id="49163" name="Check Box 11" hidden="1">
              <a:extLst>
                <a:ext uri="{63B3BB69-23CF-44E3-9099-C40C66FF867C}">
                  <a14:compatExt spid="_x0000_s49163"/>
                </a:ext>
                <a:ext uri="{FF2B5EF4-FFF2-40B4-BE49-F238E27FC236}">
                  <a16:creationId xmlns:a16="http://schemas.microsoft.com/office/drawing/2014/main" id="{00000000-0008-0000-2100-00000BC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325</xdr:row>
          <xdr:rowOff>0</xdr:rowOff>
        </xdr:from>
        <xdr:to>
          <xdr:col>23</xdr:col>
          <xdr:colOff>66675</xdr:colOff>
          <xdr:row>326</xdr:row>
          <xdr:rowOff>19050</xdr:rowOff>
        </xdr:to>
        <xdr:sp macro="" textlink="">
          <xdr:nvSpPr>
            <xdr:cNvPr id="49164" name="Check Box 12" hidden="1">
              <a:extLst>
                <a:ext uri="{63B3BB69-23CF-44E3-9099-C40C66FF867C}">
                  <a14:compatExt spid="_x0000_s49164"/>
                </a:ext>
                <a:ext uri="{FF2B5EF4-FFF2-40B4-BE49-F238E27FC236}">
                  <a16:creationId xmlns:a16="http://schemas.microsoft.com/office/drawing/2014/main" id="{00000000-0008-0000-2100-00000CC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329</xdr:row>
          <xdr:rowOff>0</xdr:rowOff>
        </xdr:from>
        <xdr:to>
          <xdr:col>21</xdr:col>
          <xdr:colOff>66675</xdr:colOff>
          <xdr:row>330</xdr:row>
          <xdr:rowOff>19050</xdr:rowOff>
        </xdr:to>
        <xdr:sp macro="" textlink="">
          <xdr:nvSpPr>
            <xdr:cNvPr id="49165" name="Check Box 13" hidden="1">
              <a:extLst>
                <a:ext uri="{63B3BB69-23CF-44E3-9099-C40C66FF867C}">
                  <a14:compatExt spid="_x0000_s49165"/>
                </a:ext>
                <a:ext uri="{FF2B5EF4-FFF2-40B4-BE49-F238E27FC236}">
                  <a16:creationId xmlns:a16="http://schemas.microsoft.com/office/drawing/2014/main" id="{00000000-0008-0000-2100-00000DC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329</xdr:row>
          <xdr:rowOff>0</xdr:rowOff>
        </xdr:from>
        <xdr:to>
          <xdr:col>23</xdr:col>
          <xdr:colOff>66675</xdr:colOff>
          <xdr:row>330</xdr:row>
          <xdr:rowOff>19050</xdr:rowOff>
        </xdr:to>
        <xdr:sp macro="" textlink="">
          <xdr:nvSpPr>
            <xdr:cNvPr id="49166" name="Check Box 14" hidden="1">
              <a:extLst>
                <a:ext uri="{63B3BB69-23CF-44E3-9099-C40C66FF867C}">
                  <a14:compatExt spid="_x0000_s49166"/>
                </a:ext>
                <a:ext uri="{FF2B5EF4-FFF2-40B4-BE49-F238E27FC236}">
                  <a16:creationId xmlns:a16="http://schemas.microsoft.com/office/drawing/2014/main" id="{00000000-0008-0000-2100-00000EC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333</xdr:row>
          <xdr:rowOff>0</xdr:rowOff>
        </xdr:from>
        <xdr:to>
          <xdr:col>21</xdr:col>
          <xdr:colOff>66675</xdr:colOff>
          <xdr:row>334</xdr:row>
          <xdr:rowOff>19050</xdr:rowOff>
        </xdr:to>
        <xdr:sp macro="" textlink="">
          <xdr:nvSpPr>
            <xdr:cNvPr id="49167" name="Check Box 15" hidden="1">
              <a:extLst>
                <a:ext uri="{63B3BB69-23CF-44E3-9099-C40C66FF867C}">
                  <a14:compatExt spid="_x0000_s49167"/>
                </a:ext>
                <a:ext uri="{FF2B5EF4-FFF2-40B4-BE49-F238E27FC236}">
                  <a16:creationId xmlns:a16="http://schemas.microsoft.com/office/drawing/2014/main" id="{00000000-0008-0000-2100-00000FC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333</xdr:row>
          <xdr:rowOff>0</xdr:rowOff>
        </xdr:from>
        <xdr:to>
          <xdr:col>23</xdr:col>
          <xdr:colOff>66675</xdr:colOff>
          <xdr:row>334</xdr:row>
          <xdr:rowOff>19050</xdr:rowOff>
        </xdr:to>
        <xdr:sp macro="" textlink="">
          <xdr:nvSpPr>
            <xdr:cNvPr id="49168" name="Check Box 16" hidden="1">
              <a:extLst>
                <a:ext uri="{63B3BB69-23CF-44E3-9099-C40C66FF867C}">
                  <a14:compatExt spid="_x0000_s49168"/>
                </a:ext>
                <a:ext uri="{FF2B5EF4-FFF2-40B4-BE49-F238E27FC236}">
                  <a16:creationId xmlns:a16="http://schemas.microsoft.com/office/drawing/2014/main" id="{00000000-0008-0000-2100-000010C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336</xdr:row>
          <xdr:rowOff>0</xdr:rowOff>
        </xdr:from>
        <xdr:to>
          <xdr:col>21</xdr:col>
          <xdr:colOff>66675</xdr:colOff>
          <xdr:row>337</xdr:row>
          <xdr:rowOff>19050</xdr:rowOff>
        </xdr:to>
        <xdr:sp macro="" textlink="">
          <xdr:nvSpPr>
            <xdr:cNvPr id="49169" name="Check Box 17" hidden="1">
              <a:extLst>
                <a:ext uri="{63B3BB69-23CF-44E3-9099-C40C66FF867C}">
                  <a14:compatExt spid="_x0000_s49169"/>
                </a:ext>
                <a:ext uri="{FF2B5EF4-FFF2-40B4-BE49-F238E27FC236}">
                  <a16:creationId xmlns:a16="http://schemas.microsoft.com/office/drawing/2014/main" id="{00000000-0008-0000-2100-000011C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336</xdr:row>
          <xdr:rowOff>0</xdr:rowOff>
        </xdr:from>
        <xdr:to>
          <xdr:col>23</xdr:col>
          <xdr:colOff>66675</xdr:colOff>
          <xdr:row>337</xdr:row>
          <xdr:rowOff>19050</xdr:rowOff>
        </xdr:to>
        <xdr:sp macro="" textlink="">
          <xdr:nvSpPr>
            <xdr:cNvPr id="49170" name="Check Box 18" hidden="1">
              <a:extLst>
                <a:ext uri="{63B3BB69-23CF-44E3-9099-C40C66FF867C}">
                  <a14:compatExt spid="_x0000_s49170"/>
                </a:ext>
                <a:ext uri="{FF2B5EF4-FFF2-40B4-BE49-F238E27FC236}">
                  <a16:creationId xmlns:a16="http://schemas.microsoft.com/office/drawing/2014/main" id="{00000000-0008-0000-2100-000012C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340</xdr:row>
          <xdr:rowOff>0</xdr:rowOff>
        </xdr:from>
        <xdr:to>
          <xdr:col>21</xdr:col>
          <xdr:colOff>66675</xdr:colOff>
          <xdr:row>341</xdr:row>
          <xdr:rowOff>19050</xdr:rowOff>
        </xdr:to>
        <xdr:sp macro="" textlink="">
          <xdr:nvSpPr>
            <xdr:cNvPr id="49171" name="Check Box 19" hidden="1">
              <a:extLst>
                <a:ext uri="{63B3BB69-23CF-44E3-9099-C40C66FF867C}">
                  <a14:compatExt spid="_x0000_s49171"/>
                </a:ext>
                <a:ext uri="{FF2B5EF4-FFF2-40B4-BE49-F238E27FC236}">
                  <a16:creationId xmlns:a16="http://schemas.microsoft.com/office/drawing/2014/main" id="{00000000-0008-0000-2100-000013C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340</xdr:row>
          <xdr:rowOff>0</xdr:rowOff>
        </xdr:from>
        <xdr:to>
          <xdr:col>23</xdr:col>
          <xdr:colOff>66675</xdr:colOff>
          <xdr:row>341</xdr:row>
          <xdr:rowOff>19050</xdr:rowOff>
        </xdr:to>
        <xdr:sp macro="" textlink="">
          <xdr:nvSpPr>
            <xdr:cNvPr id="49172" name="Check Box 20" hidden="1">
              <a:extLst>
                <a:ext uri="{63B3BB69-23CF-44E3-9099-C40C66FF867C}">
                  <a14:compatExt spid="_x0000_s49172"/>
                </a:ext>
                <a:ext uri="{FF2B5EF4-FFF2-40B4-BE49-F238E27FC236}">
                  <a16:creationId xmlns:a16="http://schemas.microsoft.com/office/drawing/2014/main" id="{00000000-0008-0000-2100-000014C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344</xdr:row>
          <xdr:rowOff>0</xdr:rowOff>
        </xdr:from>
        <xdr:to>
          <xdr:col>21</xdr:col>
          <xdr:colOff>66675</xdr:colOff>
          <xdr:row>345</xdr:row>
          <xdr:rowOff>19050</xdr:rowOff>
        </xdr:to>
        <xdr:sp macro="" textlink="">
          <xdr:nvSpPr>
            <xdr:cNvPr id="49173" name="Check Box 21" hidden="1">
              <a:extLst>
                <a:ext uri="{63B3BB69-23CF-44E3-9099-C40C66FF867C}">
                  <a14:compatExt spid="_x0000_s49173"/>
                </a:ext>
                <a:ext uri="{FF2B5EF4-FFF2-40B4-BE49-F238E27FC236}">
                  <a16:creationId xmlns:a16="http://schemas.microsoft.com/office/drawing/2014/main" id="{00000000-0008-0000-2100-000015C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344</xdr:row>
          <xdr:rowOff>0</xdr:rowOff>
        </xdr:from>
        <xdr:to>
          <xdr:col>23</xdr:col>
          <xdr:colOff>66675</xdr:colOff>
          <xdr:row>345</xdr:row>
          <xdr:rowOff>19050</xdr:rowOff>
        </xdr:to>
        <xdr:sp macro="" textlink="">
          <xdr:nvSpPr>
            <xdr:cNvPr id="49174" name="Check Box 22" hidden="1">
              <a:extLst>
                <a:ext uri="{63B3BB69-23CF-44E3-9099-C40C66FF867C}">
                  <a14:compatExt spid="_x0000_s49174"/>
                </a:ext>
                <a:ext uri="{FF2B5EF4-FFF2-40B4-BE49-F238E27FC236}">
                  <a16:creationId xmlns:a16="http://schemas.microsoft.com/office/drawing/2014/main" id="{00000000-0008-0000-2100-000016C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348</xdr:row>
          <xdr:rowOff>0</xdr:rowOff>
        </xdr:from>
        <xdr:to>
          <xdr:col>21</xdr:col>
          <xdr:colOff>66675</xdr:colOff>
          <xdr:row>349</xdr:row>
          <xdr:rowOff>19050</xdr:rowOff>
        </xdr:to>
        <xdr:sp macro="" textlink="">
          <xdr:nvSpPr>
            <xdr:cNvPr id="49175" name="Check Box 23" hidden="1">
              <a:extLst>
                <a:ext uri="{63B3BB69-23CF-44E3-9099-C40C66FF867C}">
                  <a14:compatExt spid="_x0000_s49175"/>
                </a:ext>
                <a:ext uri="{FF2B5EF4-FFF2-40B4-BE49-F238E27FC236}">
                  <a16:creationId xmlns:a16="http://schemas.microsoft.com/office/drawing/2014/main" id="{00000000-0008-0000-2100-000017C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348</xdr:row>
          <xdr:rowOff>0</xdr:rowOff>
        </xdr:from>
        <xdr:to>
          <xdr:col>23</xdr:col>
          <xdr:colOff>66675</xdr:colOff>
          <xdr:row>349</xdr:row>
          <xdr:rowOff>19050</xdr:rowOff>
        </xdr:to>
        <xdr:sp macro="" textlink="">
          <xdr:nvSpPr>
            <xdr:cNvPr id="49176" name="Check Box 24" hidden="1">
              <a:extLst>
                <a:ext uri="{63B3BB69-23CF-44E3-9099-C40C66FF867C}">
                  <a14:compatExt spid="_x0000_s49176"/>
                </a:ext>
                <a:ext uri="{FF2B5EF4-FFF2-40B4-BE49-F238E27FC236}">
                  <a16:creationId xmlns:a16="http://schemas.microsoft.com/office/drawing/2014/main" id="{00000000-0008-0000-2100-000018C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353</xdr:row>
          <xdr:rowOff>0</xdr:rowOff>
        </xdr:from>
        <xdr:to>
          <xdr:col>21</xdr:col>
          <xdr:colOff>66675</xdr:colOff>
          <xdr:row>354</xdr:row>
          <xdr:rowOff>19050</xdr:rowOff>
        </xdr:to>
        <xdr:sp macro="" textlink="">
          <xdr:nvSpPr>
            <xdr:cNvPr id="49177" name="Check Box 25" hidden="1">
              <a:extLst>
                <a:ext uri="{63B3BB69-23CF-44E3-9099-C40C66FF867C}">
                  <a14:compatExt spid="_x0000_s49177"/>
                </a:ext>
                <a:ext uri="{FF2B5EF4-FFF2-40B4-BE49-F238E27FC236}">
                  <a16:creationId xmlns:a16="http://schemas.microsoft.com/office/drawing/2014/main" id="{00000000-0008-0000-2100-000019C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353</xdr:row>
          <xdr:rowOff>0</xdr:rowOff>
        </xdr:from>
        <xdr:to>
          <xdr:col>23</xdr:col>
          <xdr:colOff>66675</xdr:colOff>
          <xdr:row>354</xdr:row>
          <xdr:rowOff>19050</xdr:rowOff>
        </xdr:to>
        <xdr:sp macro="" textlink="">
          <xdr:nvSpPr>
            <xdr:cNvPr id="49178" name="Check Box 26" hidden="1">
              <a:extLst>
                <a:ext uri="{63B3BB69-23CF-44E3-9099-C40C66FF867C}">
                  <a14:compatExt spid="_x0000_s49178"/>
                </a:ext>
                <a:ext uri="{FF2B5EF4-FFF2-40B4-BE49-F238E27FC236}">
                  <a16:creationId xmlns:a16="http://schemas.microsoft.com/office/drawing/2014/main" id="{00000000-0008-0000-2100-00001AC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357</xdr:row>
          <xdr:rowOff>0</xdr:rowOff>
        </xdr:from>
        <xdr:to>
          <xdr:col>21</xdr:col>
          <xdr:colOff>66675</xdr:colOff>
          <xdr:row>358</xdr:row>
          <xdr:rowOff>19050</xdr:rowOff>
        </xdr:to>
        <xdr:sp macro="" textlink="">
          <xdr:nvSpPr>
            <xdr:cNvPr id="49179" name="Check Box 27" hidden="1">
              <a:extLst>
                <a:ext uri="{63B3BB69-23CF-44E3-9099-C40C66FF867C}">
                  <a14:compatExt spid="_x0000_s49179"/>
                </a:ext>
                <a:ext uri="{FF2B5EF4-FFF2-40B4-BE49-F238E27FC236}">
                  <a16:creationId xmlns:a16="http://schemas.microsoft.com/office/drawing/2014/main" id="{00000000-0008-0000-2100-00001BC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357</xdr:row>
          <xdr:rowOff>0</xdr:rowOff>
        </xdr:from>
        <xdr:to>
          <xdr:col>23</xdr:col>
          <xdr:colOff>66675</xdr:colOff>
          <xdr:row>358</xdr:row>
          <xdr:rowOff>19050</xdr:rowOff>
        </xdr:to>
        <xdr:sp macro="" textlink="">
          <xdr:nvSpPr>
            <xdr:cNvPr id="49180" name="Check Box 28" hidden="1">
              <a:extLst>
                <a:ext uri="{63B3BB69-23CF-44E3-9099-C40C66FF867C}">
                  <a14:compatExt spid="_x0000_s49180"/>
                </a:ext>
                <a:ext uri="{FF2B5EF4-FFF2-40B4-BE49-F238E27FC236}">
                  <a16:creationId xmlns:a16="http://schemas.microsoft.com/office/drawing/2014/main" id="{00000000-0008-0000-2100-00001CC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34</xdr:row>
          <xdr:rowOff>171450</xdr:rowOff>
        </xdr:from>
        <xdr:to>
          <xdr:col>3</xdr:col>
          <xdr:colOff>57150</xdr:colOff>
          <xdr:row>36</xdr:row>
          <xdr:rowOff>0</xdr:rowOff>
        </xdr:to>
        <xdr:sp macro="" textlink="">
          <xdr:nvSpPr>
            <xdr:cNvPr id="49181" name="Check Box 29" hidden="1">
              <a:extLst>
                <a:ext uri="{63B3BB69-23CF-44E3-9099-C40C66FF867C}">
                  <a14:compatExt spid="_x0000_s49181"/>
                </a:ext>
                <a:ext uri="{FF2B5EF4-FFF2-40B4-BE49-F238E27FC236}">
                  <a16:creationId xmlns:a16="http://schemas.microsoft.com/office/drawing/2014/main" id="{00000000-0008-0000-2100-00001DC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33</xdr:row>
          <xdr:rowOff>171450</xdr:rowOff>
        </xdr:from>
        <xdr:to>
          <xdr:col>3</xdr:col>
          <xdr:colOff>57150</xdr:colOff>
          <xdr:row>35</xdr:row>
          <xdr:rowOff>0</xdr:rowOff>
        </xdr:to>
        <xdr:sp macro="" textlink="">
          <xdr:nvSpPr>
            <xdr:cNvPr id="49182" name="Check Box 30" hidden="1">
              <a:extLst>
                <a:ext uri="{63B3BB69-23CF-44E3-9099-C40C66FF867C}">
                  <a14:compatExt spid="_x0000_s49182"/>
                </a:ext>
                <a:ext uri="{FF2B5EF4-FFF2-40B4-BE49-F238E27FC236}">
                  <a16:creationId xmlns:a16="http://schemas.microsoft.com/office/drawing/2014/main" id="{00000000-0008-0000-2100-00001EC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xdr:twoCellAnchor>
    <xdr:from>
      <xdr:col>17</xdr:col>
      <xdr:colOff>0</xdr:colOff>
      <xdr:row>0</xdr:row>
      <xdr:rowOff>0</xdr:rowOff>
    </xdr:from>
    <xdr:to>
      <xdr:col>21</xdr:col>
      <xdr:colOff>9441</xdr:colOff>
      <xdr:row>1</xdr:row>
      <xdr:rowOff>85576</xdr:rowOff>
    </xdr:to>
    <xdr:sp macro="" textlink="">
      <xdr:nvSpPr>
        <xdr:cNvPr id="59" name="テキスト ボックス 3">
          <a:extLst>
            <a:ext uri="{FF2B5EF4-FFF2-40B4-BE49-F238E27FC236}">
              <a16:creationId xmlns:a16="http://schemas.microsoft.com/office/drawing/2014/main" id="{00000000-0008-0000-1E00-000004000000}"/>
            </a:ext>
          </a:extLst>
        </xdr:cNvPr>
        <xdr:cNvSpPr txBox="1"/>
      </xdr:nvSpPr>
      <xdr:spPr>
        <a:xfrm>
          <a:off x="4695825" y="0"/>
          <a:ext cx="1114425" cy="25717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印刷は白黒で</a:t>
          </a:r>
        </a:p>
      </xdr:txBody>
    </xdr:sp>
    <xdr:clientData fPrintsWithSheet="0"/>
  </xdr:twoCellAnchor>
  <xdr:twoCellAnchor>
    <xdr:from>
      <xdr:col>24</xdr:col>
      <xdr:colOff>0</xdr:colOff>
      <xdr:row>31</xdr:row>
      <xdr:rowOff>0</xdr:rowOff>
    </xdr:from>
    <xdr:to>
      <xdr:col>32</xdr:col>
      <xdr:colOff>247631</xdr:colOff>
      <xdr:row>33</xdr:row>
      <xdr:rowOff>66303</xdr:rowOff>
    </xdr:to>
    <xdr:sp macro="" textlink="">
      <xdr:nvSpPr>
        <xdr:cNvPr id="60" name="テキスト ボックス 4">
          <a:extLst>
            <a:ext uri="{FF2B5EF4-FFF2-40B4-BE49-F238E27FC236}">
              <a16:creationId xmlns:a16="http://schemas.microsoft.com/office/drawing/2014/main" id="{00000000-0008-0000-1E00-000005000000}"/>
            </a:ext>
          </a:extLst>
        </xdr:cNvPr>
        <xdr:cNvSpPr txBox="1"/>
      </xdr:nvSpPr>
      <xdr:spPr>
        <a:xfrm>
          <a:off x="6629400" y="6524625"/>
          <a:ext cx="2457450" cy="56197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lnSpc>
              <a:spcPts val="1300"/>
            </a:lnSpc>
          </a:pPr>
          <a:r>
            <a:rPr lang="ja-JP" altLang="en-US" sz="1100" b="1" i="0">
              <a:solidFill>
                <a:srgbClr val="FFFFFF"/>
              </a:solidFill>
              <a:latin typeface="ＭＳ Ｐゴシック"/>
              <a:ea typeface="ＭＳ Ｐゴシック"/>
              <a:cs typeface="ＭＳ Ｐゴシック"/>
            </a:rPr>
            <a:t>罹災証明に記載の罹災の程度（状況）を✓してください</a:t>
          </a:r>
        </a:p>
      </xdr:txBody>
    </xdr:sp>
    <xdr:clientData fPrintsWithSheet="0"/>
  </xdr:twoCellAnchor>
  <xdr:twoCellAnchor>
    <xdr:from>
      <xdr:col>24</xdr:col>
      <xdr:colOff>0</xdr:colOff>
      <xdr:row>7</xdr:row>
      <xdr:rowOff>0</xdr:rowOff>
    </xdr:from>
    <xdr:to>
      <xdr:col>31</xdr:col>
      <xdr:colOff>28594</xdr:colOff>
      <xdr:row>8</xdr:row>
      <xdr:rowOff>85725</xdr:rowOff>
    </xdr:to>
    <xdr:sp macro="" textlink="">
      <xdr:nvSpPr>
        <xdr:cNvPr id="61" name="テキスト ボックス 5">
          <a:extLst>
            <a:ext uri="{FF2B5EF4-FFF2-40B4-BE49-F238E27FC236}">
              <a16:creationId xmlns:a16="http://schemas.microsoft.com/office/drawing/2014/main" id="{00000000-0008-0000-1E00-000006000000}"/>
            </a:ext>
          </a:extLst>
        </xdr:cNvPr>
        <xdr:cNvSpPr txBox="1"/>
      </xdr:nvSpPr>
      <xdr:spPr>
        <a:xfrm>
          <a:off x="6629400" y="1304925"/>
          <a:ext cx="1962150" cy="25717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申請日を記入してください</a:t>
          </a:r>
        </a:p>
      </xdr:txBody>
    </xdr:sp>
    <xdr:clientData fPrintsWithSheet="0"/>
  </xdr:twoCellAnchor>
  <xdr:twoCellAnchor>
    <xdr:from>
      <xdr:col>24</xdr:col>
      <xdr:colOff>0</xdr:colOff>
      <xdr:row>0</xdr:row>
      <xdr:rowOff>0</xdr:rowOff>
    </xdr:from>
    <xdr:to>
      <xdr:col>29</xdr:col>
      <xdr:colOff>181003</xdr:colOff>
      <xdr:row>4</xdr:row>
      <xdr:rowOff>18752</xdr:rowOff>
    </xdr:to>
    <xdr:grpSp>
      <xdr:nvGrpSpPr>
        <xdr:cNvPr id="7" name="グループ化 14">
          <a:hlinkClick xmlns:r="http://schemas.openxmlformats.org/officeDocument/2006/relationships" r:id="rId1"/>
          <a:extLst>
            <a:ext uri="{FF2B5EF4-FFF2-40B4-BE49-F238E27FC236}">
              <a16:creationId xmlns:a16="http://schemas.microsoft.com/office/drawing/2014/main" id="{00000000-0008-0000-1E00-000007000000}"/>
            </a:ext>
          </a:extLst>
        </xdr:cNvPr>
        <xdr:cNvGrpSpPr>
          <a:grpSpLocks/>
        </xdr:cNvGrpSpPr>
      </xdr:nvGrpSpPr>
      <xdr:grpSpPr bwMode="auto">
        <a:xfrm>
          <a:off x="6629400" y="0"/>
          <a:ext cx="1562128" cy="742652"/>
          <a:chOff x="7896221" y="0"/>
          <a:chExt cx="1566617" cy="781050"/>
        </a:xfrm>
      </xdr:grpSpPr>
      <xdr:sp macro="" textlink="">
        <xdr:nvSpPr>
          <xdr:cNvPr id="8" name="円/楕円 112">
            <a:extLst>
              <a:ext uri="{FF2B5EF4-FFF2-40B4-BE49-F238E27FC236}">
                <a16:creationId xmlns:a16="http://schemas.microsoft.com/office/drawing/2014/main" id="{00000000-0008-0000-1E00-000008000000}"/>
              </a:ext>
            </a:extLst>
          </xdr:cNvPr>
          <xdr:cNvSpPr/>
        </xdr:nvSpPr>
        <xdr:spPr>
          <a:xfrm>
            <a:off x="8287875" y="0"/>
            <a:ext cx="764203" cy="733425"/>
          </a:xfrm>
          <a:prstGeom prst="ellipse">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en-US" altLang="ja-JP" sz="8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9" name="テキスト ボックス 8">
            <a:extLst>
              <a:ext uri="{FF2B5EF4-FFF2-40B4-BE49-F238E27FC236}">
                <a16:creationId xmlns:a16="http://schemas.microsoft.com/office/drawing/2014/main" id="{00000000-0008-0000-1E00-000009000000}"/>
              </a:ext>
            </a:extLst>
          </xdr:cNvPr>
          <xdr:cNvSpPr txBox="1"/>
        </xdr:nvSpPr>
        <xdr:spPr>
          <a:xfrm>
            <a:off x="7896221" y="47625"/>
            <a:ext cx="1566617" cy="733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900"/>
              </a:lnSpc>
            </a:pPr>
            <a:r>
              <a:rPr kumimoji="1" lang="ja-JP" altLang="en-US" sz="1600">
                <a:latin typeface="+mn-ea"/>
                <a:ea typeface="+mn-ea"/>
              </a:rPr>
              <a:t>目次</a:t>
            </a:r>
            <a:endParaRPr kumimoji="1" lang="en-US" altLang="ja-JP" sz="1600">
              <a:latin typeface="+mn-ea"/>
              <a:ea typeface="+mn-ea"/>
            </a:endParaRPr>
          </a:p>
          <a:p>
            <a:pPr algn="ctr">
              <a:lnSpc>
                <a:spcPts val="1800"/>
              </a:lnSpc>
            </a:pPr>
            <a:r>
              <a:rPr kumimoji="1" lang="ja-JP" altLang="en-US" sz="1600">
                <a:latin typeface="+mn-ea"/>
                <a:ea typeface="+mn-ea"/>
              </a:rPr>
              <a:t>入力ｼｰﾄ</a:t>
            </a:r>
            <a:endParaRPr kumimoji="1" lang="en-US" altLang="ja-JP" sz="1600">
              <a:latin typeface="+mn-ea"/>
              <a:ea typeface="+mn-ea"/>
            </a:endParaRPr>
          </a:p>
        </xdr:txBody>
      </xdr:sp>
    </xdr:grpSp>
    <xdr:clientData/>
  </xdr:twoCellAnchor>
  <xdr:twoCellAnchor>
    <xdr:from>
      <xdr:col>24</xdr:col>
      <xdr:colOff>0</xdr:colOff>
      <xdr:row>34</xdr:row>
      <xdr:rowOff>0</xdr:rowOff>
    </xdr:from>
    <xdr:to>
      <xdr:col>42</xdr:col>
      <xdr:colOff>95222</xdr:colOff>
      <xdr:row>38</xdr:row>
      <xdr:rowOff>104924</xdr:rowOff>
    </xdr:to>
    <xdr:sp macro="" textlink="">
      <xdr:nvSpPr>
        <xdr:cNvPr id="62" name="テキスト ボックス 13">
          <a:extLst>
            <a:ext uri="{FF2B5EF4-FFF2-40B4-BE49-F238E27FC236}">
              <a16:creationId xmlns:a16="http://schemas.microsoft.com/office/drawing/2014/main" id="{00000000-0008-0000-1E00-00000E000000}"/>
            </a:ext>
          </a:extLst>
        </xdr:cNvPr>
        <xdr:cNvSpPr txBox="1"/>
      </xdr:nvSpPr>
      <xdr:spPr>
        <a:xfrm>
          <a:off x="6629400" y="7334250"/>
          <a:ext cx="5067301" cy="82867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0"/>
        <a:lstStyle/>
        <a:p>
          <a:pPr algn="ctr"/>
          <a:r>
            <a:rPr lang="ja-JP" altLang="en-US" sz="1100" b="1" i="0">
              <a:solidFill>
                <a:srgbClr val="FFFFFF"/>
              </a:solidFill>
              <a:latin typeface="ＭＳ Ｐゴシック"/>
              <a:ea typeface="ＭＳ Ｐゴシック"/>
              <a:cs typeface="ＭＳ Ｐゴシック"/>
            </a:rPr>
            <a:t>罹災の程度</a:t>
          </a:r>
          <a:endParaRPr lang="en-US" altLang="ja-JP" sz="1100" b="1" i="0">
            <a:solidFill>
              <a:srgbClr val="FFFFFF"/>
            </a:solidFill>
            <a:latin typeface="ＭＳ Ｐゴシック"/>
            <a:ea typeface="ＭＳ Ｐゴシック"/>
            <a:cs typeface="ＭＳ Ｐゴシック"/>
          </a:endParaRPr>
        </a:p>
        <a:p>
          <a:pPr algn="ctr"/>
          <a:r>
            <a:rPr lang="ja-JP" altLang="en-US" sz="1100" b="1" i="0">
              <a:solidFill>
                <a:srgbClr val="FFFFFF"/>
              </a:solidFill>
              <a:latin typeface="ＭＳ Ｐゴシック"/>
              <a:ea typeface="ＭＳ Ｐゴシック"/>
              <a:cs typeface="ＭＳ Ｐゴシック"/>
            </a:rPr>
            <a:t>東日本大震災は、持家（併用住宅可）で、半壊以上。</a:t>
          </a:r>
          <a:endParaRPr lang="en-US" altLang="ja-JP" sz="1100" b="1" i="0">
            <a:solidFill>
              <a:srgbClr val="FFFFFF"/>
            </a:solidFill>
            <a:latin typeface="ＭＳ Ｐゴシック"/>
            <a:ea typeface="ＭＳ Ｐゴシック"/>
            <a:cs typeface="ＭＳ Ｐゴシック"/>
          </a:endParaRPr>
        </a:p>
        <a:p>
          <a:pPr algn="ctr"/>
          <a:r>
            <a:rPr lang="ja-JP" altLang="en-US" sz="1100" b="1" i="0">
              <a:solidFill>
                <a:srgbClr val="FFFFFF"/>
              </a:solidFill>
              <a:latin typeface="ＭＳ Ｐゴシック"/>
              <a:ea typeface="ＭＳ Ｐゴシック"/>
              <a:cs typeface="ＭＳ Ｐゴシック"/>
            </a:rPr>
            <a:t>令和元年台風第</a:t>
          </a:r>
          <a:r>
            <a:rPr lang="en-US" altLang="ja-JP" sz="1100" b="1" i="0">
              <a:solidFill>
                <a:srgbClr val="FFFFFF"/>
              </a:solidFill>
              <a:latin typeface="ＭＳ Ｐゴシック"/>
              <a:ea typeface="ＭＳ Ｐゴシック"/>
              <a:cs typeface="ＭＳ Ｐゴシック"/>
            </a:rPr>
            <a:t>19</a:t>
          </a:r>
          <a:r>
            <a:rPr lang="ja-JP" altLang="en-US" sz="1100" b="1" i="0">
              <a:solidFill>
                <a:srgbClr val="FFFFFF"/>
              </a:solidFill>
              <a:latin typeface="ＭＳ Ｐゴシック"/>
              <a:ea typeface="ＭＳ Ｐゴシック"/>
              <a:cs typeface="ＭＳ Ｐゴシック"/>
            </a:rPr>
            <a:t>号は、持家（併用住宅可）で、床上浸水も対象です。</a:t>
          </a:r>
        </a:p>
      </xdr:txBody>
    </xdr:sp>
    <xdr:clientData fPrintsWithSheet="0"/>
  </xdr:twoCellAnchor>
  <mc:AlternateContent xmlns:mc="http://schemas.openxmlformats.org/markup-compatibility/2006">
    <mc:Choice xmlns:a14="http://schemas.microsoft.com/office/drawing/2010/main" Requires="a14">
      <xdr:twoCellAnchor editAs="oneCell">
        <xdr:from>
          <xdr:col>12</xdr:col>
          <xdr:colOff>28575</xdr:colOff>
          <xdr:row>32</xdr:row>
          <xdr:rowOff>28575</xdr:rowOff>
        </xdr:from>
        <xdr:to>
          <xdr:col>13</xdr:col>
          <xdr:colOff>57150</xdr:colOff>
          <xdr:row>32</xdr:row>
          <xdr:rowOff>238125</xdr:rowOff>
        </xdr:to>
        <xdr:sp macro="" textlink="">
          <xdr:nvSpPr>
            <xdr:cNvPr id="50177" name="Check Box 1" hidden="1">
              <a:extLst>
                <a:ext uri="{63B3BB69-23CF-44E3-9099-C40C66FF867C}">
                  <a14:compatExt spid="_x0000_s50177"/>
                </a:ext>
                <a:ext uri="{FF2B5EF4-FFF2-40B4-BE49-F238E27FC236}">
                  <a16:creationId xmlns:a16="http://schemas.microsoft.com/office/drawing/2014/main" id="{00000000-0008-0000-2200-000001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32</xdr:row>
          <xdr:rowOff>28575</xdr:rowOff>
        </xdr:from>
        <xdr:to>
          <xdr:col>10</xdr:col>
          <xdr:colOff>57150</xdr:colOff>
          <xdr:row>32</xdr:row>
          <xdr:rowOff>238125</xdr:rowOff>
        </xdr:to>
        <xdr:sp macro="" textlink="">
          <xdr:nvSpPr>
            <xdr:cNvPr id="50178" name="Check Box 2" hidden="1">
              <a:extLst>
                <a:ext uri="{63B3BB69-23CF-44E3-9099-C40C66FF867C}">
                  <a14:compatExt spid="_x0000_s50178"/>
                </a:ext>
                <a:ext uri="{FF2B5EF4-FFF2-40B4-BE49-F238E27FC236}">
                  <a16:creationId xmlns:a16="http://schemas.microsoft.com/office/drawing/2014/main" id="{00000000-0008-0000-2200-000002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32</xdr:row>
          <xdr:rowOff>28575</xdr:rowOff>
        </xdr:from>
        <xdr:to>
          <xdr:col>13</xdr:col>
          <xdr:colOff>57150</xdr:colOff>
          <xdr:row>32</xdr:row>
          <xdr:rowOff>238125</xdr:rowOff>
        </xdr:to>
        <xdr:sp macro="" textlink="">
          <xdr:nvSpPr>
            <xdr:cNvPr id="50179" name="Check Box 3" hidden="1">
              <a:extLst>
                <a:ext uri="{63B3BB69-23CF-44E3-9099-C40C66FF867C}">
                  <a14:compatExt spid="_x0000_s50179"/>
                </a:ext>
                <a:ext uri="{FF2B5EF4-FFF2-40B4-BE49-F238E27FC236}">
                  <a16:creationId xmlns:a16="http://schemas.microsoft.com/office/drawing/2014/main" id="{00000000-0008-0000-2200-000003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32</xdr:row>
          <xdr:rowOff>28575</xdr:rowOff>
        </xdr:from>
        <xdr:to>
          <xdr:col>10</xdr:col>
          <xdr:colOff>57150</xdr:colOff>
          <xdr:row>32</xdr:row>
          <xdr:rowOff>238125</xdr:rowOff>
        </xdr:to>
        <xdr:sp macro="" textlink="">
          <xdr:nvSpPr>
            <xdr:cNvPr id="50180" name="Check Box 4" hidden="1">
              <a:extLst>
                <a:ext uri="{63B3BB69-23CF-44E3-9099-C40C66FF867C}">
                  <a14:compatExt spid="_x0000_s50180"/>
                </a:ext>
                <a:ext uri="{FF2B5EF4-FFF2-40B4-BE49-F238E27FC236}">
                  <a16:creationId xmlns:a16="http://schemas.microsoft.com/office/drawing/2014/main" id="{00000000-0008-0000-2200-000004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32</xdr:row>
          <xdr:rowOff>28575</xdr:rowOff>
        </xdr:from>
        <xdr:to>
          <xdr:col>20</xdr:col>
          <xdr:colOff>57150</xdr:colOff>
          <xdr:row>32</xdr:row>
          <xdr:rowOff>238125</xdr:rowOff>
        </xdr:to>
        <xdr:sp macro="" textlink="">
          <xdr:nvSpPr>
            <xdr:cNvPr id="50181" name="Check Box 5" hidden="1">
              <a:extLst>
                <a:ext uri="{63B3BB69-23CF-44E3-9099-C40C66FF867C}">
                  <a14:compatExt spid="_x0000_s50181"/>
                </a:ext>
                <a:ext uri="{FF2B5EF4-FFF2-40B4-BE49-F238E27FC236}">
                  <a16:creationId xmlns:a16="http://schemas.microsoft.com/office/drawing/2014/main" id="{00000000-0008-0000-2200-000005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32</xdr:row>
          <xdr:rowOff>28575</xdr:rowOff>
        </xdr:from>
        <xdr:to>
          <xdr:col>17</xdr:col>
          <xdr:colOff>57150</xdr:colOff>
          <xdr:row>32</xdr:row>
          <xdr:rowOff>238125</xdr:rowOff>
        </xdr:to>
        <xdr:sp macro="" textlink="">
          <xdr:nvSpPr>
            <xdr:cNvPr id="50182" name="Check Box 6" hidden="1">
              <a:extLst>
                <a:ext uri="{63B3BB69-23CF-44E3-9099-C40C66FF867C}">
                  <a14:compatExt spid="_x0000_s50182"/>
                </a:ext>
                <a:ext uri="{FF2B5EF4-FFF2-40B4-BE49-F238E27FC236}">
                  <a16:creationId xmlns:a16="http://schemas.microsoft.com/office/drawing/2014/main" id="{00000000-0008-0000-2200-000006C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xdr:twoCellAnchor>
    <xdr:from>
      <xdr:col>24</xdr:col>
      <xdr:colOff>0</xdr:colOff>
      <xdr:row>34</xdr:row>
      <xdr:rowOff>0</xdr:rowOff>
    </xdr:from>
    <xdr:to>
      <xdr:col>32</xdr:col>
      <xdr:colOff>159962</xdr:colOff>
      <xdr:row>35</xdr:row>
      <xdr:rowOff>85576</xdr:rowOff>
    </xdr:to>
    <xdr:sp macro="" textlink="">
      <xdr:nvSpPr>
        <xdr:cNvPr id="63" name="テキスト ボックス 7">
          <a:extLst>
            <a:ext uri="{FF2B5EF4-FFF2-40B4-BE49-F238E27FC236}">
              <a16:creationId xmlns:a16="http://schemas.microsoft.com/office/drawing/2014/main" id="{00000000-0008-0000-1F00-000008000000}"/>
            </a:ext>
          </a:extLst>
        </xdr:cNvPr>
        <xdr:cNvSpPr txBox="1"/>
      </xdr:nvSpPr>
      <xdr:spPr>
        <a:xfrm>
          <a:off x="6629400" y="6477000"/>
          <a:ext cx="2369820" cy="2762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理由を入力してください</a:t>
          </a:r>
        </a:p>
      </xdr:txBody>
    </xdr:sp>
    <xdr:clientData fPrintsWithSheet="0"/>
  </xdr:twoCellAnchor>
  <xdr:twoCellAnchor>
    <xdr:from>
      <xdr:col>24</xdr:col>
      <xdr:colOff>0</xdr:colOff>
      <xdr:row>55</xdr:row>
      <xdr:rowOff>0</xdr:rowOff>
    </xdr:from>
    <xdr:to>
      <xdr:col>32</xdr:col>
      <xdr:colOff>159962</xdr:colOff>
      <xdr:row>58</xdr:row>
      <xdr:rowOff>152549</xdr:rowOff>
    </xdr:to>
    <xdr:sp macro="" textlink="">
      <xdr:nvSpPr>
        <xdr:cNvPr id="64" name="テキスト ボックス 8">
          <a:extLst>
            <a:ext uri="{FF2B5EF4-FFF2-40B4-BE49-F238E27FC236}">
              <a16:creationId xmlns:a16="http://schemas.microsoft.com/office/drawing/2014/main" id="{00000000-0008-0000-1F00-000009000000}"/>
            </a:ext>
          </a:extLst>
        </xdr:cNvPr>
        <xdr:cNvSpPr txBox="1"/>
      </xdr:nvSpPr>
      <xdr:spPr>
        <a:xfrm>
          <a:off x="6629400" y="10477500"/>
          <a:ext cx="2369820" cy="72390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nSpc>
              <a:spcPts val="1300"/>
            </a:lnSpc>
          </a:pPr>
          <a:r>
            <a:rPr lang="ja-JP" altLang="en-US" sz="1100" b="1" i="0">
              <a:solidFill>
                <a:srgbClr val="FFFFFF"/>
              </a:solidFill>
              <a:latin typeface="ＭＳ Ｐゴシック"/>
              <a:ea typeface="ＭＳ Ｐゴシック"/>
              <a:cs typeface="ＭＳ Ｐゴシック"/>
            </a:rPr>
            <a:t>届出者が建築主でない場合は、別紙に記入のうえ添付してください</a:t>
          </a:r>
        </a:p>
      </xdr:txBody>
    </xdr:sp>
    <xdr:clientData fPrintsWithSheet="0"/>
  </xdr:twoCellAnchor>
  <xdr:twoCellAnchor>
    <xdr:from>
      <xdr:col>24</xdr:col>
      <xdr:colOff>0</xdr:colOff>
      <xdr:row>21</xdr:row>
      <xdr:rowOff>0</xdr:rowOff>
    </xdr:from>
    <xdr:to>
      <xdr:col>32</xdr:col>
      <xdr:colOff>159962</xdr:colOff>
      <xdr:row>22</xdr:row>
      <xdr:rowOff>85576</xdr:rowOff>
    </xdr:to>
    <xdr:sp macro="" textlink="">
      <xdr:nvSpPr>
        <xdr:cNvPr id="65" name="テキスト ボックス 9">
          <a:extLst>
            <a:ext uri="{FF2B5EF4-FFF2-40B4-BE49-F238E27FC236}">
              <a16:creationId xmlns:a16="http://schemas.microsoft.com/office/drawing/2014/main" id="{00000000-0008-0000-1F00-00000A000000}"/>
            </a:ext>
          </a:extLst>
        </xdr:cNvPr>
        <xdr:cNvSpPr txBox="1"/>
      </xdr:nvSpPr>
      <xdr:spPr>
        <a:xfrm>
          <a:off x="6629400" y="4000500"/>
          <a:ext cx="2369820" cy="2762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日付は空欄で、窓口にて記入</a:t>
          </a:r>
        </a:p>
      </xdr:txBody>
    </xdr:sp>
    <xdr:clientData fPrintsWithSheet="0"/>
  </xdr:twoCellAnchor>
  <xdr:twoCellAnchor>
    <xdr:from>
      <xdr:col>24</xdr:col>
      <xdr:colOff>0</xdr:colOff>
      <xdr:row>14</xdr:row>
      <xdr:rowOff>0</xdr:rowOff>
    </xdr:from>
    <xdr:to>
      <xdr:col>32</xdr:col>
      <xdr:colOff>159962</xdr:colOff>
      <xdr:row>20</xdr:row>
      <xdr:rowOff>0</xdr:rowOff>
    </xdr:to>
    <xdr:sp macro="" textlink="">
      <xdr:nvSpPr>
        <xdr:cNvPr id="66" name="テキスト ボックス 10">
          <a:extLst>
            <a:ext uri="{FF2B5EF4-FFF2-40B4-BE49-F238E27FC236}">
              <a16:creationId xmlns:a16="http://schemas.microsoft.com/office/drawing/2014/main" id="{00000000-0008-0000-1F00-00000B000000}"/>
            </a:ext>
          </a:extLst>
        </xdr:cNvPr>
        <xdr:cNvSpPr txBox="1"/>
      </xdr:nvSpPr>
      <xdr:spPr>
        <a:xfrm>
          <a:off x="6629400" y="2667000"/>
          <a:ext cx="2369820" cy="114300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届出者が建築主でない場合は、セルの数式を削除し、手入力してください。</a:t>
          </a:r>
          <a:endParaRPr lang="en-US" altLang="ja-JP" sz="1100" b="1" i="0">
            <a:solidFill>
              <a:srgbClr val="FFFFFF"/>
            </a:solidFill>
            <a:latin typeface="ＭＳ Ｐゴシック"/>
            <a:ea typeface="ＭＳ Ｐゴシック"/>
            <a:cs typeface="ＭＳ Ｐゴシック"/>
          </a:endParaRPr>
        </a:p>
        <a:p>
          <a:r>
            <a:rPr lang="ja-JP" altLang="en-US" sz="1100" b="1" i="0">
              <a:solidFill>
                <a:srgbClr val="FFFFFF"/>
              </a:solidFill>
              <a:latin typeface="ＭＳ Ｐゴシック"/>
              <a:ea typeface="ＭＳ Ｐゴシック"/>
              <a:cs typeface="ＭＳ Ｐゴシック"/>
            </a:rPr>
            <a:t>また、別紙に必要事項を記入のうえ添付してください</a:t>
          </a:r>
        </a:p>
      </xdr:txBody>
    </xdr:sp>
    <xdr:clientData fPrintsWithSheet="0"/>
  </xdr:twoCellAnchor>
  <xdr:twoCellAnchor>
    <xdr:from>
      <xdr:col>17</xdr:col>
      <xdr:colOff>0</xdr:colOff>
      <xdr:row>0</xdr:row>
      <xdr:rowOff>0</xdr:rowOff>
    </xdr:from>
    <xdr:to>
      <xdr:col>21</xdr:col>
      <xdr:colOff>9441</xdr:colOff>
      <xdr:row>1</xdr:row>
      <xdr:rowOff>85576</xdr:rowOff>
    </xdr:to>
    <xdr:sp macro="" textlink="">
      <xdr:nvSpPr>
        <xdr:cNvPr id="67" name="テキスト ボックス 11">
          <a:extLst>
            <a:ext uri="{FF2B5EF4-FFF2-40B4-BE49-F238E27FC236}">
              <a16:creationId xmlns:a16="http://schemas.microsoft.com/office/drawing/2014/main" id="{00000000-0008-0000-1F00-00000C000000}"/>
            </a:ext>
          </a:extLst>
        </xdr:cNvPr>
        <xdr:cNvSpPr txBox="1"/>
      </xdr:nvSpPr>
      <xdr:spPr>
        <a:xfrm>
          <a:off x="4695825" y="0"/>
          <a:ext cx="1114425" cy="2762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印刷は白黒で</a:t>
          </a:r>
        </a:p>
      </xdr:txBody>
    </xdr:sp>
    <xdr:clientData fPrintsWithSheet="0"/>
  </xdr:twoCellAnchor>
  <xdr:twoCellAnchor>
    <xdr:from>
      <xdr:col>23</xdr:col>
      <xdr:colOff>266784</xdr:colOff>
      <xdr:row>6</xdr:row>
      <xdr:rowOff>142875</xdr:rowOff>
    </xdr:from>
    <xdr:to>
      <xdr:col>33</xdr:col>
      <xdr:colOff>85427</xdr:colOff>
      <xdr:row>8</xdr:row>
      <xdr:rowOff>37951</xdr:rowOff>
    </xdr:to>
    <xdr:sp macro="" textlink="">
      <xdr:nvSpPr>
        <xdr:cNvPr id="68" name="テキスト ボックス 12">
          <a:extLst>
            <a:ext uri="{FF2B5EF4-FFF2-40B4-BE49-F238E27FC236}">
              <a16:creationId xmlns:a16="http://schemas.microsoft.com/office/drawing/2014/main" id="{00000000-0008-0000-1F00-00000D000000}"/>
            </a:ext>
          </a:extLst>
        </xdr:cNvPr>
        <xdr:cNvSpPr txBox="1"/>
      </xdr:nvSpPr>
      <xdr:spPr>
        <a:xfrm>
          <a:off x="6619875" y="1285875"/>
          <a:ext cx="2581275" cy="276076"/>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日付は、センターで記入します</a:t>
          </a:r>
        </a:p>
      </xdr:txBody>
    </xdr:sp>
    <xdr:clientData fPrintsWithSheet="0"/>
  </xdr:twoCellAnchor>
  <xdr:twoCellAnchor>
    <xdr:from>
      <xdr:col>23</xdr:col>
      <xdr:colOff>266784</xdr:colOff>
      <xdr:row>30</xdr:row>
      <xdr:rowOff>133201</xdr:rowOff>
    </xdr:from>
    <xdr:to>
      <xdr:col>33</xdr:col>
      <xdr:colOff>114598</xdr:colOff>
      <xdr:row>32</xdr:row>
      <xdr:rowOff>28277</xdr:rowOff>
    </xdr:to>
    <xdr:sp macro="" textlink="">
      <xdr:nvSpPr>
        <xdr:cNvPr id="69" name="テキスト ボックス 6">
          <a:extLst>
            <a:ext uri="{FF2B5EF4-FFF2-40B4-BE49-F238E27FC236}">
              <a16:creationId xmlns:a16="http://schemas.microsoft.com/office/drawing/2014/main" id="{00000000-0008-0000-1F00-00000E000000}"/>
            </a:ext>
          </a:extLst>
        </xdr:cNvPr>
        <xdr:cNvSpPr txBox="1"/>
      </xdr:nvSpPr>
      <xdr:spPr>
        <a:xfrm>
          <a:off x="6619875" y="5848350"/>
          <a:ext cx="2609850" cy="276076"/>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番号は空欄で、センターで記入します</a:t>
          </a:r>
        </a:p>
      </xdr:txBody>
    </xdr:sp>
    <xdr:clientData fPrintsWithSheet="0"/>
  </xdr:twoCellAnchor>
  <xdr:twoCellAnchor>
    <xdr:from>
      <xdr:col>24</xdr:col>
      <xdr:colOff>9441</xdr:colOff>
      <xdr:row>50</xdr:row>
      <xdr:rowOff>95250</xdr:rowOff>
    </xdr:from>
    <xdr:to>
      <xdr:col>32</xdr:col>
      <xdr:colOff>169404</xdr:colOff>
      <xdr:row>51</xdr:row>
      <xdr:rowOff>180826</xdr:rowOff>
    </xdr:to>
    <xdr:sp macro="" textlink="">
      <xdr:nvSpPr>
        <xdr:cNvPr id="70" name="テキスト ボックス 7">
          <a:extLst>
            <a:ext uri="{FF2B5EF4-FFF2-40B4-BE49-F238E27FC236}">
              <a16:creationId xmlns:a16="http://schemas.microsoft.com/office/drawing/2014/main" id="{00000000-0008-0000-1F00-00000F000000}"/>
            </a:ext>
          </a:extLst>
        </xdr:cNvPr>
        <xdr:cNvSpPr txBox="1"/>
      </xdr:nvSpPr>
      <xdr:spPr>
        <a:xfrm>
          <a:off x="6638925" y="9620250"/>
          <a:ext cx="2369762" cy="276076"/>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センターで処理します。</a:t>
          </a:r>
        </a:p>
      </xdr:txBody>
    </xdr:sp>
    <xdr:clientData fPrintsWithSheet="0"/>
  </xdr:twoCellAnchor>
</xdr:wsDr>
</file>

<file path=xl/drawings/drawing27.xml><?xml version="1.0" encoding="utf-8"?>
<xdr:wsDr xmlns:xdr="http://schemas.openxmlformats.org/drawingml/2006/spreadsheetDrawing" xmlns:a="http://schemas.openxmlformats.org/drawingml/2006/main">
  <xdr:twoCellAnchor>
    <xdr:from>
      <xdr:col>24</xdr:col>
      <xdr:colOff>0</xdr:colOff>
      <xdr:row>0</xdr:row>
      <xdr:rowOff>0</xdr:rowOff>
    </xdr:from>
    <xdr:to>
      <xdr:col>29</xdr:col>
      <xdr:colOff>181003</xdr:colOff>
      <xdr:row>4</xdr:row>
      <xdr:rowOff>19348</xdr:rowOff>
    </xdr:to>
    <xdr:grpSp>
      <xdr:nvGrpSpPr>
        <xdr:cNvPr id="2" name="グループ化 1">
          <a:hlinkClick xmlns:r="http://schemas.openxmlformats.org/officeDocument/2006/relationships" r:id="rId1"/>
          <a:extLst>
            <a:ext uri="{FF2B5EF4-FFF2-40B4-BE49-F238E27FC236}">
              <a16:creationId xmlns:a16="http://schemas.microsoft.com/office/drawing/2014/main" id="{00000000-0008-0000-2000-000002000000}"/>
            </a:ext>
          </a:extLst>
        </xdr:cNvPr>
        <xdr:cNvGrpSpPr>
          <a:grpSpLocks/>
        </xdr:cNvGrpSpPr>
      </xdr:nvGrpSpPr>
      <xdr:grpSpPr bwMode="auto">
        <a:xfrm>
          <a:off x="6629400" y="0"/>
          <a:ext cx="1562128" cy="781348"/>
          <a:chOff x="7896221" y="0"/>
          <a:chExt cx="1566617" cy="781050"/>
        </a:xfrm>
      </xdr:grpSpPr>
      <xdr:sp macro="" textlink="">
        <xdr:nvSpPr>
          <xdr:cNvPr id="3" name="円/楕円 112">
            <a:extLst>
              <a:ext uri="{FF2B5EF4-FFF2-40B4-BE49-F238E27FC236}">
                <a16:creationId xmlns:a16="http://schemas.microsoft.com/office/drawing/2014/main" id="{00000000-0008-0000-2000-000003000000}"/>
              </a:ext>
            </a:extLst>
          </xdr:cNvPr>
          <xdr:cNvSpPr/>
        </xdr:nvSpPr>
        <xdr:spPr>
          <a:xfrm>
            <a:off x="8287875" y="0"/>
            <a:ext cx="764203" cy="733425"/>
          </a:xfrm>
          <a:prstGeom prst="ellipse">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en-US" altLang="ja-JP" sz="8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4" name="テキスト ボックス 3">
            <a:extLst>
              <a:ext uri="{FF2B5EF4-FFF2-40B4-BE49-F238E27FC236}">
                <a16:creationId xmlns:a16="http://schemas.microsoft.com/office/drawing/2014/main" id="{00000000-0008-0000-2000-000004000000}"/>
              </a:ext>
            </a:extLst>
          </xdr:cNvPr>
          <xdr:cNvSpPr txBox="1"/>
        </xdr:nvSpPr>
        <xdr:spPr>
          <a:xfrm>
            <a:off x="7896221" y="47625"/>
            <a:ext cx="1566617" cy="733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900"/>
              </a:lnSpc>
            </a:pPr>
            <a:r>
              <a:rPr kumimoji="1" lang="ja-JP" altLang="en-US" sz="1600">
                <a:latin typeface="+mn-ea"/>
                <a:ea typeface="+mn-ea"/>
              </a:rPr>
              <a:t>目次</a:t>
            </a:r>
            <a:endParaRPr kumimoji="1" lang="en-US" altLang="ja-JP" sz="1600">
              <a:latin typeface="+mn-ea"/>
              <a:ea typeface="+mn-ea"/>
            </a:endParaRPr>
          </a:p>
          <a:p>
            <a:pPr algn="ctr">
              <a:lnSpc>
                <a:spcPts val="1800"/>
              </a:lnSpc>
            </a:pPr>
            <a:r>
              <a:rPr kumimoji="1" lang="ja-JP" altLang="en-US" sz="1600">
                <a:latin typeface="+mn-ea"/>
                <a:ea typeface="+mn-ea"/>
              </a:rPr>
              <a:t>入力ｼｰﾄ</a:t>
            </a:r>
            <a:endParaRPr kumimoji="1" lang="en-US" altLang="ja-JP" sz="1600">
              <a:latin typeface="+mn-ea"/>
              <a:ea typeface="+mn-ea"/>
            </a:endParaRPr>
          </a:p>
        </xdr:txBody>
      </xdr:sp>
    </xdr:grpSp>
    <xdr:clientData/>
  </xdr:twoCellAnchor>
  <xdr:twoCellAnchor>
    <xdr:from>
      <xdr:col>24</xdr:col>
      <xdr:colOff>0</xdr:colOff>
      <xdr:row>34</xdr:row>
      <xdr:rowOff>0</xdr:rowOff>
    </xdr:from>
    <xdr:to>
      <xdr:col>32</xdr:col>
      <xdr:colOff>159962</xdr:colOff>
      <xdr:row>35</xdr:row>
      <xdr:rowOff>85576</xdr:rowOff>
    </xdr:to>
    <xdr:sp macro="" textlink="">
      <xdr:nvSpPr>
        <xdr:cNvPr id="71" name="テキスト ボックス 4">
          <a:extLst>
            <a:ext uri="{FF2B5EF4-FFF2-40B4-BE49-F238E27FC236}">
              <a16:creationId xmlns:a16="http://schemas.microsoft.com/office/drawing/2014/main" id="{00000000-0008-0000-2000-000005000000}"/>
            </a:ext>
          </a:extLst>
        </xdr:cNvPr>
        <xdr:cNvSpPr txBox="1"/>
      </xdr:nvSpPr>
      <xdr:spPr>
        <a:xfrm>
          <a:off x="6629400" y="6477000"/>
          <a:ext cx="2369820" cy="2762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理由を入力してください</a:t>
          </a:r>
        </a:p>
      </xdr:txBody>
    </xdr:sp>
    <xdr:clientData fPrintsWithSheet="0"/>
  </xdr:twoCellAnchor>
  <xdr:twoCellAnchor>
    <xdr:from>
      <xdr:col>24</xdr:col>
      <xdr:colOff>0</xdr:colOff>
      <xdr:row>55</xdr:row>
      <xdr:rowOff>0</xdr:rowOff>
    </xdr:from>
    <xdr:to>
      <xdr:col>32</xdr:col>
      <xdr:colOff>159962</xdr:colOff>
      <xdr:row>58</xdr:row>
      <xdr:rowOff>152549</xdr:rowOff>
    </xdr:to>
    <xdr:sp macro="" textlink="">
      <xdr:nvSpPr>
        <xdr:cNvPr id="72" name="テキスト ボックス 5">
          <a:extLst>
            <a:ext uri="{FF2B5EF4-FFF2-40B4-BE49-F238E27FC236}">
              <a16:creationId xmlns:a16="http://schemas.microsoft.com/office/drawing/2014/main" id="{00000000-0008-0000-2000-000006000000}"/>
            </a:ext>
          </a:extLst>
        </xdr:cNvPr>
        <xdr:cNvSpPr txBox="1"/>
      </xdr:nvSpPr>
      <xdr:spPr>
        <a:xfrm>
          <a:off x="6629400" y="10477500"/>
          <a:ext cx="2369820" cy="72390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nSpc>
              <a:spcPts val="1300"/>
            </a:lnSpc>
          </a:pPr>
          <a:r>
            <a:rPr lang="ja-JP" altLang="en-US" sz="1100" b="1" i="0">
              <a:solidFill>
                <a:srgbClr val="FFFFFF"/>
              </a:solidFill>
              <a:latin typeface="ＭＳ Ｐゴシック"/>
              <a:ea typeface="ＭＳ Ｐゴシック"/>
              <a:cs typeface="ＭＳ Ｐゴシック"/>
            </a:rPr>
            <a:t>届出者が建築主でない場合は、別紙に記入のうえ添付してください</a:t>
          </a:r>
        </a:p>
      </xdr:txBody>
    </xdr:sp>
    <xdr:clientData fPrintsWithSheet="0"/>
  </xdr:twoCellAnchor>
  <xdr:twoCellAnchor>
    <xdr:from>
      <xdr:col>24</xdr:col>
      <xdr:colOff>0</xdr:colOff>
      <xdr:row>21</xdr:row>
      <xdr:rowOff>0</xdr:rowOff>
    </xdr:from>
    <xdr:to>
      <xdr:col>32</xdr:col>
      <xdr:colOff>159962</xdr:colOff>
      <xdr:row>22</xdr:row>
      <xdr:rowOff>85576</xdr:rowOff>
    </xdr:to>
    <xdr:sp macro="" textlink="">
      <xdr:nvSpPr>
        <xdr:cNvPr id="73" name="テキスト ボックス 6">
          <a:extLst>
            <a:ext uri="{FF2B5EF4-FFF2-40B4-BE49-F238E27FC236}">
              <a16:creationId xmlns:a16="http://schemas.microsoft.com/office/drawing/2014/main" id="{00000000-0008-0000-2000-000007000000}"/>
            </a:ext>
          </a:extLst>
        </xdr:cNvPr>
        <xdr:cNvSpPr txBox="1"/>
      </xdr:nvSpPr>
      <xdr:spPr>
        <a:xfrm>
          <a:off x="6629400" y="4000500"/>
          <a:ext cx="2369820" cy="2762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日付は空欄で、窓口にて記入</a:t>
          </a:r>
        </a:p>
      </xdr:txBody>
    </xdr:sp>
    <xdr:clientData fPrintsWithSheet="0"/>
  </xdr:twoCellAnchor>
  <xdr:twoCellAnchor>
    <xdr:from>
      <xdr:col>24</xdr:col>
      <xdr:colOff>0</xdr:colOff>
      <xdr:row>14</xdr:row>
      <xdr:rowOff>0</xdr:rowOff>
    </xdr:from>
    <xdr:to>
      <xdr:col>32</xdr:col>
      <xdr:colOff>159962</xdr:colOff>
      <xdr:row>20</xdr:row>
      <xdr:rowOff>0</xdr:rowOff>
    </xdr:to>
    <xdr:sp macro="" textlink="">
      <xdr:nvSpPr>
        <xdr:cNvPr id="74" name="テキスト ボックス 7">
          <a:extLst>
            <a:ext uri="{FF2B5EF4-FFF2-40B4-BE49-F238E27FC236}">
              <a16:creationId xmlns:a16="http://schemas.microsoft.com/office/drawing/2014/main" id="{00000000-0008-0000-2000-000008000000}"/>
            </a:ext>
          </a:extLst>
        </xdr:cNvPr>
        <xdr:cNvSpPr txBox="1"/>
      </xdr:nvSpPr>
      <xdr:spPr>
        <a:xfrm>
          <a:off x="6629400" y="2667000"/>
          <a:ext cx="2369820" cy="114300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届出者が建築主でない場合は、セルの数式を削除し、手入力してください。</a:t>
          </a:r>
          <a:endParaRPr lang="en-US" altLang="ja-JP" sz="1100" b="1" i="0">
            <a:solidFill>
              <a:srgbClr val="FFFFFF"/>
            </a:solidFill>
            <a:latin typeface="ＭＳ Ｐゴシック"/>
            <a:ea typeface="ＭＳ Ｐゴシック"/>
            <a:cs typeface="ＭＳ Ｐゴシック"/>
          </a:endParaRPr>
        </a:p>
        <a:p>
          <a:r>
            <a:rPr lang="ja-JP" altLang="en-US" sz="1100" b="1" i="0">
              <a:solidFill>
                <a:srgbClr val="FFFFFF"/>
              </a:solidFill>
              <a:latin typeface="ＭＳ Ｐゴシック"/>
              <a:ea typeface="ＭＳ Ｐゴシック"/>
              <a:cs typeface="ＭＳ Ｐゴシック"/>
            </a:rPr>
            <a:t>また、別紙に必要事項を記入のうえ添付してください</a:t>
          </a:r>
        </a:p>
      </xdr:txBody>
    </xdr:sp>
    <xdr:clientData fPrintsWithSheet="0"/>
  </xdr:twoCellAnchor>
  <xdr:twoCellAnchor>
    <xdr:from>
      <xdr:col>17</xdr:col>
      <xdr:colOff>0</xdr:colOff>
      <xdr:row>0</xdr:row>
      <xdr:rowOff>0</xdr:rowOff>
    </xdr:from>
    <xdr:to>
      <xdr:col>21</xdr:col>
      <xdr:colOff>9441</xdr:colOff>
      <xdr:row>1</xdr:row>
      <xdr:rowOff>85576</xdr:rowOff>
    </xdr:to>
    <xdr:sp macro="" textlink="">
      <xdr:nvSpPr>
        <xdr:cNvPr id="75" name="テキスト ボックス 8">
          <a:extLst>
            <a:ext uri="{FF2B5EF4-FFF2-40B4-BE49-F238E27FC236}">
              <a16:creationId xmlns:a16="http://schemas.microsoft.com/office/drawing/2014/main" id="{00000000-0008-0000-2000-000009000000}"/>
            </a:ext>
          </a:extLst>
        </xdr:cNvPr>
        <xdr:cNvSpPr txBox="1"/>
      </xdr:nvSpPr>
      <xdr:spPr>
        <a:xfrm>
          <a:off x="4695825" y="0"/>
          <a:ext cx="1114425" cy="2762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印刷は白黒で</a:t>
          </a:r>
        </a:p>
      </xdr:txBody>
    </xdr:sp>
    <xdr:clientData fPrintsWithSheet="0"/>
  </xdr:twoCellAnchor>
  <xdr:twoCellAnchor>
    <xdr:from>
      <xdr:col>23</xdr:col>
      <xdr:colOff>266784</xdr:colOff>
      <xdr:row>6</xdr:row>
      <xdr:rowOff>142875</xdr:rowOff>
    </xdr:from>
    <xdr:to>
      <xdr:col>33</xdr:col>
      <xdr:colOff>85427</xdr:colOff>
      <xdr:row>8</xdr:row>
      <xdr:rowOff>37951</xdr:rowOff>
    </xdr:to>
    <xdr:sp macro="" textlink="">
      <xdr:nvSpPr>
        <xdr:cNvPr id="76" name="テキスト ボックス 9">
          <a:extLst>
            <a:ext uri="{FF2B5EF4-FFF2-40B4-BE49-F238E27FC236}">
              <a16:creationId xmlns:a16="http://schemas.microsoft.com/office/drawing/2014/main" id="{00000000-0008-0000-2000-00000A000000}"/>
            </a:ext>
          </a:extLst>
        </xdr:cNvPr>
        <xdr:cNvSpPr txBox="1"/>
      </xdr:nvSpPr>
      <xdr:spPr>
        <a:xfrm>
          <a:off x="6619875" y="1285875"/>
          <a:ext cx="2581275" cy="276076"/>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日付は、センターで記入します</a:t>
          </a:r>
        </a:p>
      </xdr:txBody>
    </xdr:sp>
    <xdr:clientData fPrintsWithSheet="0"/>
  </xdr:twoCellAnchor>
  <xdr:twoCellAnchor>
    <xdr:from>
      <xdr:col>23</xdr:col>
      <xdr:colOff>266784</xdr:colOff>
      <xdr:row>30</xdr:row>
      <xdr:rowOff>133201</xdr:rowOff>
    </xdr:from>
    <xdr:to>
      <xdr:col>33</xdr:col>
      <xdr:colOff>114598</xdr:colOff>
      <xdr:row>32</xdr:row>
      <xdr:rowOff>28277</xdr:rowOff>
    </xdr:to>
    <xdr:sp macro="" textlink="">
      <xdr:nvSpPr>
        <xdr:cNvPr id="77" name="テキスト ボックス 6">
          <a:extLst>
            <a:ext uri="{FF2B5EF4-FFF2-40B4-BE49-F238E27FC236}">
              <a16:creationId xmlns:a16="http://schemas.microsoft.com/office/drawing/2014/main" id="{00000000-0008-0000-2000-00000B000000}"/>
            </a:ext>
          </a:extLst>
        </xdr:cNvPr>
        <xdr:cNvSpPr txBox="1"/>
      </xdr:nvSpPr>
      <xdr:spPr>
        <a:xfrm>
          <a:off x="6619875" y="5848350"/>
          <a:ext cx="2609850" cy="276076"/>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番号は空欄で、センターで記入します</a:t>
          </a:r>
        </a:p>
      </xdr:txBody>
    </xdr:sp>
    <xdr:clientData fPrintsWithSheet="0"/>
  </xdr:twoCellAnchor>
  <xdr:twoCellAnchor>
    <xdr:from>
      <xdr:col>24</xdr:col>
      <xdr:colOff>9441</xdr:colOff>
      <xdr:row>50</xdr:row>
      <xdr:rowOff>95250</xdr:rowOff>
    </xdr:from>
    <xdr:to>
      <xdr:col>32</xdr:col>
      <xdr:colOff>169404</xdr:colOff>
      <xdr:row>51</xdr:row>
      <xdr:rowOff>180826</xdr:rowOff>
    </xdr:to>
    <xdr:sp macro="" textlink="">
      <xdr:nvSpPr>
        <xdr:cNvPr id="78" name="テキスト ボックス 7">
          <a:extLst>
            <a:ext uri="{FF2B5EF4-FFF2-40B4-BE49-F238E27FC236}">
              <a16:creationId xmlns:a16="http://schemas.microsoft.com/office/drawing/2014/main" id="{00000000-0008-0000-2000-00000C000000}"/>
            </a:ext>
          </a:extLst>
        </xdr:cNvPr>
        <xdr:cNvSpPr txBox="1"/>
      </xdr:nvSpPr>
      <xdr:spPr>
        <a:xfrm>
          <a:off x="6638925" y="9620250"/>
          <a:ext cx="2369762" cy="276076"/>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センターで処理します。</a:t>
          </a:r>
        </a:p>
      </xdr:txBody>
    </xdr:sp>
    <xdr:clientData fPrintsWithSheet="0"/>
  </xdr:twoCellAnchor>
</xdr:wsDr>
</file>

<file path=xl/drawings/drawing28.xml><?xml version="1.0" encoding="utf-8"?>
<xdr:wsDr xmlns:xdr="http://schemas.openxmlformats.org/drawingml/2006/spreadsheetDrawing" xmlns:a="http://schemas.openxmlformats.org/drawingml/2006/main">
  <xdr:twoCellAnchor>
    <xdr:from>
      <xdr:col>17</xdr:col>
      <xdr:colOff>0</xdr:colOff>
      <xdr:row>0</xdr:row>
      <xdr:rowOff>0</xdr:rowOff>
    </xdr:from>
    <xdr:to>
      <xdr:col>21</xdr:col>
      <xdr:colOff>9441</xdr:colOff>
      <xdr:row>1</xdr:row>
      <xdr:rowOff>85725</xdr:rowOff>
    </xdr:to>
    <xdr:sp macro="" textlink="">
      <xdr:nvSpPr>
        <xdr:cNvPr id="79" name="テキスト ボックス 16">
          <a:extLst>
            <a:ext uri="{FF2B5EF4-FFF2-40B4-BE49-F238E27FC236}">
              <a16:creationId xmlns:a16="http://schemas.microsoft.com/office/drawing/2014/main" id="{00000000-0008-0000-2100-000011000000}"/>
            </a:ext>
          </a:extLst>
        </xdr:cNvPr>
        <xdr:cNvSpPr txBox="1"/>
      </xdr:nvSpPr>
      <xdr:spPr>
        <a:xfrm>
          <a:off x="4695825" y="0"/>
          <a:ext cx="1114425" cy="2762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印刷は白黒で</a:t>
          </a:r>
        </a:p>
      </xdr:txBody>
    </xdr:sp>
    <xdr:clientData fPrintsWithSheet="0"/>
  </xdr:twoCellAnchor>
  <xdr:twoCellAnchor>
    <xdr:from>
      <xdr:col>24</xdr:col>
      <xdr:colOff>0</xdr:colOff>
      <xdr:row>43</xdr:row>
      <xdr:rowOff>0</xdr:rowOff>
    </xdr:from>
    <xdr:to>
      <xdr:col>32</xdr:col>
      <xdr:colOff>159962</xdr:colOff>
      <xdr:row>44</xdr:row>
      <xdr:rowOff>85725</xdr:rowOff>
    </xdr:to>
    <xdr:sp macro="" textlink="">
      <xdr:nvSpPr>
        <xdr:cNvPr id="80" name="テキスト ボックス 19">
          <a:extLst>
            <a:ext uri="{FF2B5EF4-FFF2-40B4-BE49-F238E27FC236}">
              <a16:creationId xmlns:a16="http://schemas.microsoft.com/office/drawing/2014/main" id="{00000000-0008-0000-2100-000014000000}"/>
            </a:ext>
          </a:extLst>
        </xdr:cNvPr>
        <xdr:cNvSpPr txBox="1"/>
      </xdr:nvSpPr>
      <xdr:spPr>
        <a:xfrm>
          <a:off x="6629400" y="8763000"/>
          <a:ext cx="2369820" cy="2762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理由を入力してください</a:t>
          </a:r>
        </a:p>
      </xdr:txBody>
    </xdr:sp>
    <xdr:clientData fPrintsWithSheet="0"/>
  </xdr:twoCellAnchor>
  <xdr:twoCellAnchor>
    <xdr:from>
      <xdr:col>24</xdr:col>
      <xdr:colOff>0</xdr:colOff>
      <xdr:row>12</xdr:row>
      <xdr:rowOff>0</xdr:rowOff>
    </xdr:from>
    <xdr:to>
      <xdr:col>32</xdr:col>
      <xdr:colOff>159962</xdr:colOff>
      <xdr:row>17</xdr:row>
      <xdr:rowOff>123899</xdr:rowOff>
    </xdr:to>
    <xdr:sp macro="" textlink="">
      <xdr:nvSpPr>
        <xdr:cNvPr id="81" name="テキスト ボックス 20">
          <a:extLst>
            <a:ext uri="{FF2B5EF4-FFF2-40B4-BE49-F238E27FC236}">
              <a16:creationId xmlns:a16="http://schemas.microsoft.com/office/drawing/2014/main" id="{00000000-0008-0000-2100-000015000000}"/>
            </a:ext>
          </a:extLst>
        </xdr:cNvPr>
        <xdr:cNvSpPr txBox="1"/>
      </xdr:nvSpPr>
      <xdr:spPr>
        <a:xfrm>
          <a:off x="6629400" y="2667000"/>
          <a:ext cx="2369820" cy="10763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en-US" altLang="ja-JP" sz="1100" b="1" i="0">
              <a:solidFill>
                <a:srgbClr val="FFFFFF"/>
              </a:solidFill>
              <a:latin typeface="ＭＳ Ｐゴシック"/>
              <a:ea typeface="ＭＳ Ｐゴシック"/>
              <a:cs typeface="ＭＳ Ｐゴシック"/>
            </a:rPr>
            <a:t>NICE</a:t>
          </a:r>
          <a:r>
            <a:rPr lang="ja-JP" altLang="en-US" sz="1100" b="1" i="0">
              <a:solidFill>
                <a:srgbClr val="FFFFFF"/>
              </a:solidFill>
              <a:latin typeface="ＭＳ Ｐゴシック"/>
              <a:ea typeface="ＭＳ Ｐゴシック"/>
              <a:cs typeface="ＭＳ Ｐゴシック"/>
            </a:rPr>
            <a:t>から建築主の情報を出力していますが、これによらない場合は、手入力で修正してください</a:t>
          </a:r>
          <a:endParaRPr lang="en-US" altLang="ja-JP" sz="1100" b="1" i="0">
            <a:solidFill>
              <a:srgbClr val="FFFFFF"/>
            </a:solidFill>
            <a:latin typeface="ＭＳ Ｐゴシック"/>
            <a:ea typeface="ＭＳ Ｐゴシック"/>
            <a:cs typeface="ＭＳ Ｐゴシック"/>
          </a:endParaRPr>
        </a:p>
        <a:p>
          <a:r>
            <a:rPr lang="en-US" altLang="ja-JP" sz="1100" b="1" i="0">
              <a:solidFill>
                <a:srgbClr val="FFFFFF"/>
              </a:solidFill>
              <a:latin typeface="ＭＳ Ｐゴシック"/>
              <a:ea typeface="ＭＳ Ｐゴシック"/>
              <a:cs typeface="ＭＳ Ｐゴシック"/>
            </a:rPr>
            <a:t>※</a:t>
          </a:r>
          <a:r>
            <a:rPr lang="ja-JP" altLang="en-US" sz="1100" b="1" i="0">
              <a:solidFill>
                <a:srgbClr val="FFFFFF"/>
              </a:solidFill>
              <a:latin typeface="ＭＳ Ｐゴシック"/>
              <a:ea typeface="ＭＳ Ｐゴシック"/>
              <a:cs typeface="ＭＳ Ｐゴシック"/>
            </a:rPr>
            <a:t>建築主の変更などの場合</a:t>
          </a:r>
        </a:p>
      </xdr:txBody>
    </xdr:sp>
    <xdr:clientData fPrintsWithSheet="0"/>
  </xdr:twoCellAnchor>
  <xdr:twoCellAnchor>
    <xdr:from>
      <xdr:col>24</xdr:col>
      <xdr:colOff>0</xdr:colOff>
      <xdr:row>55</xdr:row>
      <xdr:rowOff>171450</xdr:rowOff>
    </xdr:from>
    <xdr:to>
      <xdr:col>32</xdr:col>
      <xdr:colOff>200155</xdr:colOff>
      <xdr:row>76</xdr:row>
      <xdr:rowOff>9376</xdr:rowOff>
    </xdr:to>
    <xdr:sp macro="" textlink="">
      <xdr:nvSpPr>
        <xdr:cNvPr id="82" name="テキスト ボックス 21">
          <a:extLst>
            <a:ext uri="{FF2B5EF4-FFF2-40B4-BE49-F238E27FC236}">
              <a16:creationId xmlns:a16="http://schemas.microsoft.com/office/drawing/2014/main" id="{00000000-0008-0000-2100-000016000000}"/>
            </a:ext>
          </a:extLst>
        </xdr:cNvPr>
        <xdr:cNvSpPr txBox="1"/>
      </xdr:nvSpPr>
      <xdr:spPr>
        <a:xfrm>
          <a:off x="6629400" y="9753599"/>
          <a:ext cx="2409825" cy="3438525"/>
        </a:xfrm>
        <a:prstGeom prst="rect">
          <a:avLst/>
        </a:prstGeom>
        <a:solidFill>
          <a:srgbClr val="000000"/>
        </a:solidFill>
        <a:ln w="0">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en-US" altLang="ja-JP" sz="1100" b="1" i="0" u="sng">
              <a:solidFill>
                <a:srgbClr val="FFFFFF"/>
              </a:solidFill>
              <a:latin typeface="+mn-lt"/>
            </a:rPr>
            <a:t>【</a:t>
          </a:r>
          <a:r>
            <a:rPr lang="ja-JP" altLang="en-US" sz="1100" b="1" i="0" u="sng">
              <a:solidFill>
                <a:srgbClr val="FFFFFF"/>
              </a:solidFill>
              <a:latin typeface="+mn-lt"/>
            </a:rPr>
            <a:t>メモ</a:t>
          </a:r>
          <a:r>
            <a:rPr lang="en-US" altLang="ja-JP" sz="1100" b="1" i="0" u="sng">
              <a:solidFill>
                <a:srgbClr val="FFFFFF"/>
              </a:solidFill>
              <a:latin typeface="+mn-lt"/>
            </a:rPr>
            <a:t>】</a:t>
          </a:r>
          <a:r>
            <a:rPr lang="ja-JP" altLang="en-US" sz="1100" b="1" i="0" u="sng">
              <a:solidFill>
                <a:srgbClr val="FFFFFF"/>
              </a:solidFill>
              <a:latin typeface="+mn-lt"/>
            </a:rPr>
            <a:t>ﾌﾘｶﾞﾅを修正したいとき</a:t>
          </a:r>
          <a:endParaRPr lang="en-US" altLang="ja-JP" sz="1100" b="1" i="0" u="sng">
            <a:solidFill>
              <a:srgbClr val="FFFFFF"/>
            </a:solidFill>
            <a:latin typeface="+mn-lt"/>
          </a:endParaRPr>
        </a:p>
        <a:p>
          <a:r>
            <a:rPr lang="en-US" altLang="ja-JP" sz="1100" b="1" i="0">
              <a:solidFill>
                <a:srgbClr val="FFFFFF"/>
              </a:solidFill>
              <a:latin typeface="+mn-lt"/>
            </a:rPr>
            <a:t>G58</a:t>
          </a:r>
          <a:r>
            <a:rPr lang="ja-JP" altLang="en-US" sz="1100" b="1" i="0">
              <a:solidFill>
                <a:srgbClr val="FFFFFF"/>
              </a:solidFill>
              <a:latin typeface="+mn-lt"/>
            </a:rPr>
            <a:t>セル：ﾌﾘｶﾞﾅ </a:t>
          </a:r>
          <a:endParaRPr lang="en-US" altLang="ja-JP" sz="1100" b="1" i="0">
            <a:solidFill>
              <a:srgbClr val="FFFFFF"/>
            </a:solidFill>
            <a:latin typeface="+mn-lt"/>
          </a:endParaRPr>
        </a:p>
        <a:p>
          <a:r>
            <a:rPr lang="en-US" altLang="ja-JP" sz="1100" b="1" i="0">
              <a:solidFill>
                <a:srgbClr val="FFFFFF"/>
              </a:solidFill>
              <a:latin typeface="+mn-lt"/>
            </a:rPr>
            <a:t>G59</a:t>
          </a:r>
          <a:r>
            <a:rPr lang="ja-JP" altLang="en-US" sz="1100" b="1" i="0">
              <a:solidFill>
                <a:srgbClr val="FFFFFF"/>
              </a:solidFill>
              <a:latin typeface="+mn-lt"/>
            </a:rPr>
            <a:t>セル：氏名又は名称</a:t>
          </a:r>
          <a:endParaRPr lang="en-US" altLang="ja-JP" sz="1100" b="1" i="0">
            <a:solidFill>
              <a:srgbClr val="FFFFFF"/>
            </a:solidFill>
            <a:latin typeface="+mn-lt"/>
          </a:endParaRPr>
        </a:p>
        <a:p>
          <a:r>
            <a:rPr lang="ja-JP" altLang="en-US" sz="1100" b="1" i="0">
              <a:solidFill>
                <a:srgbClr val="FFFFFF"/>
              </a:solidFill>
              <a:latin typeface="+mn-lt"/>
            </a:rPr>
            <a:t> </a:t>
          </a:r>
          <a:r>
            <a:rPr lang="en-US" altLang="ja-JP" sz="1100" b="1" i="0">
              <a:solidFill>
                <a:srgbClr val="FFFFFF"/>
              </a:solidFill>
              <a:latin typeface="+mn-lt"/>
            </a:rPr>
            <a:t>※G59</a:t>
          </a:r>
          <a:r>
            <a:rPr lang="ja-JP" altLang="en-US" sz="1100" b="1" i="0">
              <a:solidFill>
                <a:srgbClr val="FFFFFF"/>
              </a:solidFill>
              <a:latin typeface="+mn-lt"/>
            </a:rPr>
            <a:t>に氏名を入力すると、 ﾌﾘｶﾞﾅは</a:t>
          </a:r>
          <a:r>
            <a:rPr lang="en-US" altLang="ja-JP" sz="1100" b="1" i="0">
              <a:solidFill>
                <a:srgbClr val="FFFFFF"/>
              </a:solidFill>
              <a:latin typeface="+mn-lt"/>
            </a:rPr>
            <a:t>G58</a:t>
          </a:r>
          <a:r>
            <a:rPr lang="ja-JP" altLang="en-US" sz="1100" b="1" i="0">
              <a:solidFill>
                <a:srgbClr val="FFFFFF"/>
              </a:solidFill>
              <a:latin typeface="+mn-lt"/>
            </a:rPr>
            <a:t>に自動で入力されます。 </a:t>
          </a:r>
          <a:endParaRPr lang="en-US" altLang="ja-JP" sz="1100" b="1" i="0">
            <a:solidFill>
              <a:srgbClr val="FFFFFF"/>
            </a:solidFill>
            <a:latin typeface="+mn-lt"/>
          </a:endParaRPr>
        </a:p>
        <a:p>
          <a:r>
            <a:rPr lang="ja-JP" altLang="en-US" sz="1100" b="1" i="0">
              <a:solidFill>
                <a:srgbClr val="FFFFFF"/>
              </a:solidFill>
              <a:latin typeface="+mn-lt"/>
            </a:rPr>
            <a:t>ﾌﾘｶﾞﾅの修正作業は、</a:t>
          </a:r>
          <a:r>
            <a:rPr lang="en-US" altLang="ja-JP" sz="1100" b="1" i="0">
              <a:solidFill>
                <a:srgbClr val="FFFFFF"/>
              </a:solidFill>
              <a:latin typeface="+mn-lt"/>
            </a:rPr>
            <a:t>G59</a:t>
          </a:r>
          <a:r>
            <a:rPr lang="ja-JP" altLang="en-US" sz="1100" b="1" i="0">
              <a:solidFill>
                <a:srgbClr val="FFFFFF"/>
              </a:solidFill>
              <a:latin typeface="+mn-lt"/>
            </a:rPr>
            <a:t>で作業します。</a:t>
          </a:r>
          <a:endParaRPr lang="en-US" altLang="ja-JP" sz="1100" b="1" i="0">
            <a:solidFill>
              <a:srgbClr val="FFFFFF"/>
            </a:solidFill>
            <a:latin typeface="+mn-lt"/>
          </a:endParaRPr>
        </a:p>
        <a:p>
          <a:r>
            <a:rPr lang="ja-JP" altLang="en-US" sz="1100" b="1" i="0">
              <a:solidFill>
                <a:srgbClr val="FFFFFF"/>
              </a:solidFill>
              <a:latin typeface="+mn-lt"/>
            </a:rPr>
            <a:t> ①</a:t>
          </a:r>
          <a:r>
            <a:rPr lang="en-US" altLang="ja-JP" sz="1100" b="1" i="0">
              <a:solidFill>
                <a:srgbClr val="FFFFFF"/>
              </a:solidFill>
              <a:latin typeface="+mn-lt"/>
            </a:rPr>
            <a:t>G59</a:t>
          </a:r>
          <a:r>
            <a:rPr lang="ja-JP" altLang="en-US" sz="1100" b="1" i="0">
              <a:solidFill>
                <a:srgbClr val="FFFFFF"/>
              </a:solidFill>
              <a:latin typeface="+mn-lt"/>
            </a:rPr>
            <a:t>セルをクリックします。</a:t>
          </a:r>
          <a:endParaRPr lang="en-US" altLang="ja-JP" sz="1100" b="1" i="0">
            <a:solidFill>
              <a:srgbClr val="FFFFFF"/>
            </a:solidFill>
            <a:latin typeface="+mn-lt"/>
          </a:endParaRPr>
        </a:p>
        <a:p>
          <a:r>
            <a:rPr lang="ja-JP" altLang="en-US" sz="1100" b="1" i="0">
              <a:solidFill>
                <a:srgbClr val="FFFFFF"/>
              </a:solidFill>
              <a:latin typeface="+mn-lt"/>
            </a:rPr>
            <a:t> ②ホーム→フォント→ </a:t>
          </a:r>
          <a:r>
            <a:rPr lang="en-US" altLang="ja-JP" sz="1100" b="1" i="0">
              <a:solidFill>
                <a:srgbClr val="FFFFFF"/>
              </a:solidFill>
              <a:latin typeface="+mn-lt"/>
            </a:rPr>
            <a:t>【</a:t>
          </a:r>
          <a:r>
            <a:rPr lang="ja-JP" altLang="en-US" sz="1100" b="1" i="0">
              <a:solidFill>
                <a:srgbClr val="FFFFFF"/>
              </a:solidFill>
              <a:latin typeface="+mn-lt"/>
            </a:rPr>
            <a:t>ふりがなの表示</a:t>
          </a:r>
          <a:r>
            <a:rPr lang="en-US" altLang="ja-JP" sz="1100" b="1" i="0">
              <a:solidFill>
                <a:srgbClr val="FFFFFF"/>
              </a:solidFill>
              <a:latin typeface="+mn-lt"/>
            </a:rPr>
            <a:t>/</a:t>
          </a:r>
          <a:r>
            <a:rPr lang="ja-JP" altLang="en-US" sz="1100" b="1" i="0">
              <a:solidFill>
                <a:srgbClr val="FFFFFF"/>
              </a:solidFill>
              <a:latin typeface="+mn-lt"/>
            </a:rPr>
            <a:t>非表示</a:t>
          </a:r>
          <a:r>
            <a:rPr lang="en-US" altLang="ja-JP" sz="1100" b="1" i="0">
              <a:solidFill>
                <a:srgbClr val="FFFFFF"/>
              </a:solidFill>
              <a:latin typeface="+mn-lt"/>
            </a:rPr>
            <a:t>】</a:t>
          </a:r>
          <a:r>
            <a:rPr lang="ja-JP" altLang="en-US" sz="1100" b="1" i="0">
              <a:solidFill>
                <a:srgbClr val="FFFFFF"/>
              </a:solidFill>
              <a:latin typeface="+mn-lt"/>
            </a:rPr>
            <a:t>ﾎﾞﾀﾝで、 ふりながを表示させます。</a:t>
          </a:r>
          <a:endParaRPr lang="en-US" altLang="ja-JP" sz="1100" b="1" i="0">
            <a:solidFill>
              <a:srgbClr val="FFFFFF"/>
            </a:solidFill>
            <a:latin typeface="+mn-lt"/>
          </a:endParaRPr>
        </a:p>
        <a:p>
          <a:r>
            <a:rPr lang="ja-JP" altLang="en-US" sz="1100" b="1" i="0">
              <a:solidFill>
                <a:srgbClr val="FFFFFF"/>
              </a:solidFill>
              <a:latin typeface="+mn-lt"/>
            </a:rPr>
            <a:t> ③</a:t>
          </a:r>
          <a:r>
            <a:rPr lang="en-US" altLang="ja-JP" sz="1100" b="1" i="0">
              <a:solidFill>
                <a:srgbClr val="FFFFFF"/>
              </a:solidFill>
              <a:latin typeface="+mn-lt"/>
            </a:rPr>
            <a:t>【</a:t>
          </a:r>
          <a:r>
            <a:rPr lang="ja-JP" altLang="en-US" sz="1100" b="1" i="0">
              <a:solidFill>
                <a:srgbClr val="FFFFFF"/>
              </a:solidFill>
              <a:latin typeface="+mn-lt"/>
            </a:rPr>
            <a:t>ふりながの編集</a:t>
          </a:r>
          <a:r>
            <a:rPr lang="en-US" altLang="ja-JP" sz="1100" b="1" i="0">
              <a:solidFill>
                <a:srgbClr val="FFFFFF"/>
              </a:solidFill>
              <a:latin typeface="+mn-lt"/>
            </a:rPr>
            <a:t>】</a:t>
          </a:r>
          <a:r>
            <a:rPr lang="ja-JP" altLang="en-US" sz="1100" b="1" i="0">
              <a:solidFill>
                <a:srgbClr val="FFFFFF"/>
              </a:solidFill>
              <a:latin typeface="+mn-lt"/>
            </a:rPr>
            <a:t>ﾎﾞﾀﾝで、 ふりがなを修正します。</a:t>
          </a:r>
          <a:endParaRPr lang="en-US" altLang="ja-JP" sz="1100" b="1" i="0">
            <a:solidFill>
              <a:srgbClr val="FFFFFF"/>
            </a:solidFill>
            <a:latin typeface="+mn-lt"/>
          </a:endParaRPr>
        </a:p>
        <a:p>
          <a:r>
            <a:rPr lang="ja-JP" altLang="en-US" sz="1100" b="1" i="0">
              <a:solidFill>
                <a:srgbClr val="FFFFFF"/>
              </a:solidFill>
              <a:latin typeface="+mn-lt"/>
            </a:rPr>
            <a:t> ④</a:t>
          </a:r>
          <a:r>
            <a:rPr lang="en-US" altLang="ja-JP" sz="1100" b="1" i="0">
              <a:solidFill>
                <a:srgbClr val="FFFFFF"/>
              </a:solidFill>
              <a:latin typeface="+mn-lt"/>
            </a:rPr>
            <a:t>【</a:t>
          </a:r>
          <a:r>
            <a:rPr lang="ja-JP" altLang="en-US" sz="1100" b="1" i="0">
              <a:solidFill>
                <a:srgbClr val="FFFFFF"/>
              </a:solidFill>
              <a:latin typeface="+mn-lt"/>
            </a:rPr>
            <a:t>ふりがなの表示</a:t>
          </a:r>
          <a:r>
            <a:rPr lang="en-US" altLang="ja-JP" sz="1100" b="1" i="0">
              <a:solidFill>
                <a:srgbClr val="FFFFFF"/>
              </a:solidFill>
              <a:latin typeface="+mn-lt"/>
            </a:rPr>
            <a:t>/</a:t>
          </a:r>
          <a:r>
            <a:rPr lang="ja-JP" altLang="en-US" sz="1100" b="1" i="0">
              <a:solidFill>
                <a:srgbClr val="FFFFFF"/>
              </a:solidFill>
              <a:latin typeface="+mn-lt"/>
            </a:rPr>
            <a:t>非表示</a:t>
          </a:r>
          <a:r>
            <a:rPr lang="en-US" altLang="ja-JP" sz="1100" b="1" i="0">
              <a:solidFill>
                <a:srgbClr val="FFFFFF"/>
              </a:solidFill>
              <a:latin typeface="+mn-lt"/>
            </a:rPr>
            <a:t>】</a:t>
          </a:r>
          <a:r>
            <a:rPr lang="ja-JP" altLang="en-US" sz="1100" b="1" i="0">
              <a:solidFill>
                <a:srgbClr val="FFFFFF"/>
              </a:solidFill>
              <a:latin typeface="+mn-lt"/>
            </a:rPr>
            <a:t>ﾎﾞﾀﾝで、 ふりながを非表示にさせて、修正完了です。</a:t>
          </a:r>
        </a:p>
      </xdr:txBody>
    </xdr:sp>
    <xdr:clientData fPrintsWithSheet="0"/>
  </xdr:twoCellAnchor>
  <xdr:twoCellAnchor>
    <xdr:from>
      <xdr:col>38</xdr:col>
      <xdr:colOff>0</xdr:colOff>
      <xdr:row>57</xdr:row>
      <xdr:rowOff>0</xdr:rowOff>
    </xdr:from>
    <xdr:to>
      <xdr:col>46</xdr:col>
      <xdr:colOff>38035</xdr:colOff>
      <xdr:row>61</xdr:row>
      <xdr:rowOff>66973</xdr:rowOff>
    </xdr:to>
    <xdr:sp macro="" textlink="">
      <xdr:nvSpPr>
        <xdr:cNvPr id="83" name="テキスト ボックス 22">
          <a:extLst>
            <a:ext uri="{FF2B5EF4-FFF2-40B4-BE49-F238E27FC236}">
              <a16:creationId xmlns:a16="http://schemas.microsoft.com/office/drawing/2014/main" id="{00000000-0008-0000-2100-000017000000}"/>
            </a:ext>
          </a:extLst>
        </xdr:cNvPr>
        <xdr:cNvSpPr txBox="1"/>
      </xdr:nvSpPr>
      <xdr:spPr>
        <a:xfrm>
          <a:off x="11287125" y="10858500"/>
          <a:ext cx="2247901" cy="828676"/>
        </a:xfrm>
        <a:prstGeom prst="rect">
          <a:avLst/>
        </a:prstGeom>
        <a:solidFill>
          <a:srgbClr val="000000"/>
        </a:solidFill>
        <a:ln w="0">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nSpc>
              <a:spcPts val="1300"/>
            </a:lnSpc>
          </a:pPr>
          <a:r>
            <a:rPr lang="en-US" altLang="ja-JP" sz="1100" b="1" i="0" u="sng">
              <a:solidFill>
                <a:srgbClr val="FFFFFF"/>
              </a:solidFill>
              <a:latin typeface="ＭＳ Ｐゴシック"/>
              <a:ea typeface="ＭＳ Ｐゴシック"/>
              <a:cs typeface="ＭＳ Ｐゴシック"/>
            </a:rPr>
            <a:t>【</a:t>
          </a:r>
          <a:r>
            <a:rPr lang="ja-JP" altLang="en-US" sz="1100" b="1" i="0" u="sng">
              <a:solidFill>
                <a:srgbClr val="FFFFFF"/>
              </a:solidFill>
              <a:latin typeface="ＭＳ Ｐゴシック"/>
              <a:ea typeface="ＭＳ Ｐゴシック"/>
              <a:cs typeface="ＭＳ Ｐゴシック"/>
            </a:rPr>
            <a:t>メモ</a:t>
          </a:r>
          <a:r>
            <a:rPr lang="en-US" altLang="ja-JP" sz="1100" b="1" i="0" u="sng">
              <a:solidFill>
                <a:srgbClr val="FFFFFF"/>
              </a:solidFill>
              <a:latin typeface="ＭＳ Ｐゴシック"/>
              <a:ea typeface="ＭＳ Ｐゴシック"/>
              <a:cs typeface="ＭＳ Ｐゴシック"/>
            </a:rPr>
            <a:t>】</a:t>
          </a:r>
          <a:r>
            <a:rPr lang="ja-JP" altLang="en-US" sz="1100" b="1" i="0" u="sng">
              <a:solidFill>
                <a:srgbClr val="FFFFFF"/>
              </a:solidFill>
              <a:latin typeface="ＭＳ Ｐゴシック"/>
              <a:ea typeface="ＭＳ Ｐゴシック"/>
              <a:cs typeface="ＭＳ Ｐゴシック"/>
            </a:rPr>
            <a:t>建築主が複数名の場合</a:t>
          </a:r>
          <a:endParaRPr lang="en-US" altLang="ja-JP" sz="1100" b="1" i="0" u="sng">
            <a:solidFill>
              <a:srgbClr val="FFFFFF"/>
            </a:solidFill>
            <a:latin typeface="ＭＳ Ｐゴシック"/>
            <a:ea typeface="ＭＳ Ｐゴシック"/>
            <a:cs typeface="ＭＳ Ｐゴシック"/>
          </a:endParaRPr>
        </a:p>
        <a:p>
          <a:pPr>
            <a:lnSpc>
              <a:spcPts val="1300"/>
            </a:lnSpc>
          </a:pPr>
          <a:r>
            <a:rPr lang="ja-JP" altLang="en-US" sz="1100" b="1" i="0">
              <a:solidFill>
                <a:srgbClr val="FFFFFF"/>
              </a:solidFill>
              <a:latin typeface="ＭＳ Ｐゴシック"/>
              <a:ea typeface="ＭＳ Ｐゴシック"/>
              <a:cs typeface="ＭＳ Ｐゴシック"/>
            </a:rPr>
            <a:t>・最終ページに、別紙を準備していますので、ご利用ください。</a:t>
          </a:r>
        </a:p>
      </xdr:txBody>
    </xdr:sp>
    <xdr:clientData fPrintsWithSheet="0"/>
  </xdr:twoCellAnchor>
  <xdr:twoCellAnchor>
    <xdr:from>
      <xdr:col>24</xdr:col>
      <xdr:colOff>9441</xdr:colOff>
      <xdr:row>6</xdr:row>
      <xdr:rowOff>142875</xdr:rowOff>
    </xdr:from>
    <xdr:to>
      <xdr:col>32</xdr:col>
      <xdr:colOff>169404</xdr:colOff>
      <xdr:row>8</xdr:row>
      <xdr:rowOff>38174</xdr:rowOff>
    </xdr:to>
    <xdr:sp macro="" textlink="">
      <xdr:nvSpPr>
        <xdr:cNvPr id="84" name="テキスト ボックス 17">
          <a:extLst>
            <a:ext uri="{FF2B5EF4-FFF2-40B4-BE49-F238E27FC236}">
              <a16:creationId xmlns:a16="http://schemas.microsoft.com/office/drawing/2014/main" id="{00000000-0008-0000-2100-000018000000}"/>
            </a:ext>
          </a:extLst>
        </xdr:cNvPr>
        <xdr:cNvSpPr txBox="1"/>
      </xdr:nvSpPr>
      <xdr:spPr>
        <a:xfrm>
          <a:off x="6638925" y="1285875"/>
          <a:ext cx="2369762" cy="276076"/>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日付は、センターで記入します</a:t>
          </a:r>
        </a:p>
      </xdr:txBody>
    </xdr:sp>
    <xdr:clientData fPrintsWithSheet="0"/>
  </xdr:twoCellAnchor>
  <xdr:twoCellAnchor>
    <xdr:from>
      <xdr:col>23</xdr:col>
      <xdr:colOff>266784</xdr:colOff>
      <xdr:row>29</xdr:row>
      <xdr:rowOff>28798</xdr:rowOff>
    </xdr:from>
    <xdr:to>
      <xdr:col>41</xdr:col>
      <xdr:colOff>247631</xdr:colOff>
      <xdr:row>41</xdr:row>
      <xdr:rowOff>28798</xdr:rowOff>
    </xdr:to>
    <xdr:sp macro="" textlink="">
      <xdr:nvSpPr>
        <xdr:cNvPr id="85" name="テキスト ボックス 18">
          <a:extLst>
            <a:ext uri="{FF2B5EF4-FFF2-40B4-BE49-F238E27FC236}">
              <a16:creationId xmlns:a16="http://schemas.microsoft.com/office/drawing/2014/main" id="{00000000-0008-0000-2100-000019000000}"/>
            </a:ext>
          </a:extLst>
        </xdr:cNvPr>
        <xdr:cNvSpPr txBox="1"/>
      </xdr:nvSpPr>
      <xdr:spPr>
        <a:xfrm>
          <a:off x="6619875" y="5553075"/>
          <a:ext cx="5743575" cy="228600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変更する項目に✓します。</a:t>
          </a:r>
          <a:endParaRPr lang="en-US" altLang="ja-JP" sz="1100" b="1" i="0">
            <a:solidFill>
              <a:srgbClr val="FFFFFF"/>
            </a:solidFill>
            <a:latin typeface="ＭＳ Ｐゴシック"/>
            <a:ea typeface="ＭＳ Ｐゴシック"/>
            <a:cs typeface="ＭＳ Ｐゴシック"/>
          </a:endParaRPr>
        </a:p>
        <a:p>
          <a:endParaRPr lang="en-US" altLang="ja-JP" sz="1100" b="1" i="0">
            <a:solidFill>
              <a:srgbClr val="FFFFFF"/>
            </a:solidFill>
            <a:latin typeface="ＭＳ Ｐゴシック"/>
            <a:ea typeface="ＭＳ Ｐゴシック"/>
            <a:cs typeface="ＭＳ Ｐゴシック"/>
          </a:endParaRPr>
        </a:p>
        <a:p>
          <a:r>
            <a:rPr lang="ja-JP" altLang="en-US" sz="1100" b="1" i="0">
              <a:solidFill>
                <a:srgbClr val="FFFFFF"/>
              </a:solidFill>
              <a:latin typeface="ＭＳ Ｐゴシック"/>
              <a:ea typeface="ＭＳ Ｐゴシック"/>
              <a:cs typeface="ＭＳ Ｐゴシック"/>
            </a:rPr>
            <a:t>●代理者、監理者、施工者の変更（確定）の場合</a:t>
          </a:r>
          <a:endParaRPr lang="en-US" altLang="ja-JP" sz="1100" b="1" i="0">
            <a:solidFill>
              <a:srgbClr val="FFFFFF"/>
            </a:solidFill>
            <a:latin typeface="ＭＳ Ｐゴシック"/>
            <a:ea typeface="ＭＳ Ｐゴシック"/>
            <a:cs typeface="ＭＳ Ｐゴシック"/>
          </a:endParaRPr>
        </a:p>
        <a:p>
          <a:r>
            <a:rPr lang="ja-JP" altLang="en-US" sz="1100" b="1" i="0">
              <a:solidFill>
                <a:srgbClr val="FFFFFF"/>
              </a:solidFill>
              <a:latin typeface="ＭＳ Ｐゴシック"/>
              <a:ea typeface="ＭＳ Ｐゴシック"/>
              <a:cs typeface="ＭＳ Ｐゴシック"/>
            </a:rPr>
            <a:t>・第</a:t>
          </a:r>
          <a:r>
            <a:rPr lang="en-US" altLang="ja-JP" sz="1100" b="1" i="0">
              <a:solidFill>
                <a:srgbClr val="FFFFFF"/>
              </a:solidFill>
              <a:latin typeface="ＭＳ Ｐゴシック"/>
              <a:ea typeface="ＭＳ Ｐゴシック"/>
              <a:cs typeface="ＭＳ Ｐゴシック"/>
            </a:rPr>
            <a:t>2</a:t>
          </a:r>
          <a:r>
            <a:rPr lang="ja-JP" altLang="en-US" sz="1100" b="1" i="0">
              <a:solidFill>
                <a:srgbClr val="FFFFFF"/>
              </a:solidFill>
              <a:latin typeface="ＭＳ Ｐゴシック"/>
              <a:ea typeface="ＭＳ Ｐゴシック"/>
              <a:cs typeface="ＭＳ Ｐゴシック"/>
            </a:rPr>
            <a:t>面は変更（確定）箇所のみ入力</a:t>
          </a:r>
          <a:endParaRPr lang="en-US" altLang="ja-JP" sz="1100" b="1" i="0">
            <a:solidFill>
              <a:srgbClr val="FFFFFF"/>
            </a:solidFill>
            <a:latin typeface="ＭＳ Ｐゴシック"/>
            <a:ea typeface="ＭＳ Ｐゴシック"/>
            <a:cs typeface="ＭＳ Ｐゴシック"/>
          </a:endParaRPr>
        </a:p>
        <a:p>
          <a:r>
            <a:rPr lang="ja-JP" altLang="en-US" sz="1100" b="1" i="0">
              <a:solidFill>
                <a:srgbClr val="FFFFFF"/>
              </a:solidFill>
              <a:latin typeface="ＭＳ Ｐゴシック"/>
              <a:ea typeface="ＭＳ Ｐゴシック"/>
              <a:cs typeface="ＭＳ Ｐゴシック"/>
            </a:rPr>
            <a:t>・第</a:t>
          </a:r>
          <a:r>
            <a:rPr lang="en-US" altLang="ja-JP" sz="1100" b="1" i="0">
              <a:solidFill>
                <a:srgbClr val="FFFFFF"/>
              </a:solidFill>
              <a:latin typeface="ＭＳ Ｐゴシック"/>
              <a:ea typeface="ＭＳ Ｐゴシック"/>
              <a:cs typeface="ＭＳ Ｐゴシック"/>
            </a:rPr>
            <a:t>2</a:t>
          </a:r>
          <a:r>
            <a:rPr lang="ja-JP" altLang="en-US" sz="1100" b="1" i="0">
              <a:solidFill>
                <a:srgbClr val="FFFFFF"/>
              </a:solidFill>
              <a:latin typeface="ＭＳ Ｐゴシック"/>
              <a:ea typeface="ＭＳ Ｐゴシック"/>
              <a:cs typeface="ＭＳ Ｐゴシック"/>
            </a:rPr>
            <a:t>面は、確認申請書第</a:t>
          </a:r>
          <a:r>
            <a:rPr lang="en-US" altLang="ja-JP" sz="1100" b="1" i="0">
              <a:solidFill>
                <a:srgbClr val="FFFFFF"/>
              </a:solidFill>
              <a:latin typeface="ＭＳ Ｐゴシック"/>
              <a:ea typeface="ＭＳ Ｐゴシック"/>
              <a:cs typeface="ＭＳ Ｐゴシック"/>
            </a:rPr>
            <a:t>2</a:t>
          </a:r>
          <a:r>
            <a:rPr lang="ja-JP" altLang="en-US" sz="1100" b="1" i="0">
              <a:solidFill>
                <a:srgbClr val="FFFFFF"/>
              </a:solidFill>
              <a:latin typeface="ＭＳ Ｐゴシック"/>
              <a:ea typeface="ＭＳ Ｐゴシック"/>
              <a:cs typeface="ＭＳ Ｐゴシック"/>
            </a:rPr>
            <a:t>面の添付とすることができます　</a:t>
          </a:r>
          <a:r>
            <a:rPr lang="en-US" altLang="ja-JP" sz="1100" b="1" i="0">
              <a:solidFill>
                <a:srgbClr val="FFFFFF"/>
              </a:solidFill>
              <a:latin typeface="ＭＳ Ｐゴシック"/>
              <a:ea typeface="ＭＳ Ｐゴシック"/>
              <a:cs typeface="ＭＳ Ｐゴシック"/>
            </a:rPr>
            <a:t>※</a:t>
          </a:r>
          <a:r>
            <a:rPr lang="ja-JP" altLang="en-US" sz="1100" b="1" i="0">
              <a:solidFill>
                <a:srgbClr val="FFFFFF"/>
              </a:solidFill>
              <a:latin typeface="ＭＳ Ｐゴシック"/>
              <a:ea typeface="ＭＳ Ｐゴシック"/>
              <a:cs typeface="ＭＳ Ｐゴシック"/>
            </a:rPr>
            <a:t>様式を代替えして結構です</a:t>
          </a:r>
          <a:endParaRPr lang="en-US" altLang="ja-JP" sz="1100" b="1" i="0">
            <a:solidFill>
              <a:srgbClr val="FFFFFF"/>
            </a:solidFill>
            <a:latin typeface="ＭＳ Ｐゴシック"/>
            <a:ea typeface="ＭＳ Ｐゴシック"/>
            <a:cs typeface="ＭＳ Ｐゴシック"/>
          </a:endParaRPr>
        </a:p>
        <a:p>
          <a:endParaRPr lang="en-US" altLang="ja-JP" sz="1100" b="1" i="0">
            <a:solidFill>
              <a:srgbClr val="FFFFFF"/>
            </a:solidFill>
            <a:latin typeface="ＭＳ Ｐゴシック"/>
            <a:ea typeface="ＭＳ Ｐゴシック"/>
            <a:cs typeface="ＭＳ Ｐゴシック"/>
          </a:endParaRPr>
        </a:p>
        <a:p>
          <a:r>
            <a:rPr lang="ja-JP" altLang="en-US" sz="2000" b="1" i="0">
              <a:solidFill>
                <a:srgbClr val="FFFFFF"/>
              </a:solidFill>
              <a:latin typeface="+mn-lt"/>
            </a:rPr>
            <a:t>●地番の変更がある場合</a:t>
          </a:r>
          <a:endParaRPr lang="ja-JP" altLang="ja-JP" sz="2000" b="0" i="0">
            <a:solidFill>
              <a:srgbClr val="FFFFFF"/>
            </a:solidFill>
            <a:latin typeface="ＭＳ Ｐゴシック"/>
            <a:ea typeface="ＭＳ Ｐゴシック"/>
            <a:cs typeface="ＭＳ Ｐゴシック"/>
          </a:endParaRPr>
        </a:p>
        <a:p>
          <a:r>
            <a:rPr lang="ja-JP" altLang="en-US" sz="2000" b="1" i="0">
              <a:solidFill>
                <a:srgbClr val="FFFFFF"/>
              </a:solidFill>
              <a:latin typeface="+mn-lt"/>
            </a:rPr>
            <a:t>・登記簿謄本の写し（１部）　正本に添付</a:t>
          </a:r>
          <a:endParaRPr lang="ja-JP" altLang="ja-JP" sz="2000" b="0" i="0">
            <a:solidFill>
              <a:srgbClr val="FFFFFF"/>
            </a:solidFill>
            <a:latin typeface="ＭＳ Ｐゴシック"/>
            <a:ea typeface="ＭＳ Ｐゴシック"/>
            <a:cs typeface="ＭＳ Ｐゴシック"/>
          </a:endParaRPr>
        </a:p>
        <a:p>
          <a:r>
            <a:rPr lang="ja-JP" altLang="en-US" sz="2000" b="1" i="0">
              <a:solidFill>
                <a:srgbClr val="FFFFFF"/>
              </a:solidFill>
              <a:latin typeface="+mn-lt"/>
            </a:rPr>
            <a:t>・第２面の添付は不要　です</a:t>
          </a:r>
          <a:endParaRPr lang="ja-JP" altLang="ja-JP" sz="2000" b="0" i="0">
            <a:solidFill>
              <a:srgbClr val="FFFFFF"/>
            </a:solidFill>
            <a:latin typeface="ＭＳ Ｐゴシック"/>
            <a:ea typeface="ＭＳ Ｐゴシック"/>
            <a:cs typeface="ＭＳ Ｐゴシック"/>
          </a:endParaRPr>
        </a:p>
        <a:p>
          <a:endParaRPr/>
        </a:p>
      </xdr:txBody>
    </xdr:sp>
    <xdr:clientData fPrintsWithSheet="0"/>
  </xdr:twoCellAnchor>
  <xdr:twoCellAnchor>
    <xdr:from>
      <xdr:col>24</xdr:col>
      <xdr:colOff>0</xdr:colOff>
      <xdr:row>46</xdr:row>
      <xdr:rowOff>0</xdr:rowOff>
    </xdr:from>
    <xdr:to>
      <xdr:col>32</xdr:col>
      <xdr:colOff>159962</xdr:colOff>
      <xdr:row>47</xdr:row>
      <xdr:rowOff>85576</xdr:rowOff>
    </xdr:to>
    <xdr:sp macro="" textlink="">
      <xdr:nvSpPr>
        <xdr:cNvPr id="86" name="テキスト ボックス 25">
          <a:extLst>
            <a:ext uri="{FF2B5EF4-FFF2-40B4-BE49-F238E27FC236}">
              <a16:creationId xmlns:a16="http://schemas.microsoft.com/office/drawing/2014/main" id="{00000000-0008-0000-2100-00001A000000}"/>
            </a:ext>
          </a:extLst>
        </xdr:cNvPr>
        <xdr:cNvSpPr txBox="1"/>
      </xdr:nvSpPr>
      <xdr:spPr>
        <a:xfrm>
          <a:off x="6629400" y="8763000"/>
          <a:ext cx="2369820" cy="2762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理由を入力してください</a:t>
          </a:r>
        </a:p>
      </xdr:txBody>
    </xdr:sp>
    <xdr:clientData fPrintsWithSheet="0"/>
  </xdr:twoCellAnchor>
  <xdr:twoCellAnchor>
    <xdr:from>
      <xdr:col>24</xdr:col>
      <xdr:colOff>0</xdr:colOff>
      <xdr:row>50</xdr:row>
      <xdr:rowOff>123527</xdr:rowOff>
    </xdr:from>
    <xdr:to>
      <xdr:col>32</xdr:col>
      <xdr:colOff>159962</xdr:colOff>
      <xdr:row>52</xdr:row>
      <xdr:rowOff>18752</xdr:rowOff>
    </xdr:to>
    <xdr:sp macro="" textlink="">
      <xdr:nvSpPr>
        <xdr:cNvPr id="87" name="テキスト ボックス 7">
          <a:extLst>
            <a:ext uri="{FF2B5EF4-FFF2-40B4-BE49-F238E27FC236}">
              <a16:creationId xmlns:a16="http://schemas.microsoft.com/office/drawing/2014/main" id="{00000000-0008-0000-2100-00001B000000}"/>
            </a:ext>
          </a:extLst>
        </xdr:cNvPr>
        <xdr:cNvSpPr txBox="1"/>
      </xdr:nvSpPr>
      <xdr:spPr>
        <a:xfrm>
          <a:off x="6629400" y="9648825"/>
          <a:ext cx="2369762" cy="276076"/>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センターで処理します。</a:t>
          </a:r>
        </a:p>
      </xdr:txBody>
    </xdr:sp>
    <xdr:clientData fPrintsWithSheet="0"/>
  </xdr:twoCellAnchor>
  <xdr:twoCellAnchor>
    <xdr:from>
      <xdr:col>25</xdr:col>
      <xdr:colOff>19152</xdr:colOff>
      <xdr:row>143</xdr:row>
      <xdr:rowOff>0</xdr:rowOff>
    </xdr:from>
    <xdr:to>
      <xdr:col>33</xdr:col>
      <xdr:colOff>57299</xdr:colOff>
      <xdr:row>151</xdr:row>
      <xdr:rowOff>180826</xdr:rowOff>
    </xdr:to>
    <xdr:sp macro="" textlink="">
      <xdr:nvSpPr>
        <xdr:cNvPr id="88" name="テキスト ボックス 21">
          <a:extLst>
            <a:ext uri="{FF2B5EF4-FFF2-40B4-BE49-F238E27FC236}">
              <a16:creationId xmlns:a16="http://schemas.microsoft.com/office/drawing/2014/main" id="{00000000-0008-0000-2100-00001C000000}"/>
            </a:ext>
          </a:extLst>
        </xdr:cNvPr>
        <xdr:cNvSpPr txBox="1"/>
      </xdr:nvSpPr>
      <xdr:spPr>
        <a:xfrm>
          <a:off x="6924675" y="27241500"/>
          <a:ext cx="2247835" cy="1704975"/>
        </a:xfrm>
        <a:prstGeom prst="rect">
          <a:avLst/>
        </a:prstGeom>
        <a:solidFill>
          <a:srgbClr val="000000"/>
        </a:solidFill>
        <a:ln w="0">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第２面は、</a:t>
          </a:r>
          <a:endParaRPr lang="en-US" altLang="ja-JP" sz="1100" b="1" i="0">
            <a:solidFill>
              <a:srgbClr val="FFFFFF"/>
            </a:solidFill>
            <a:latin typeface="ＭＳ Ｐゴシック"/>
            <a:ea typeface="ＭＳ Ｐゴシック"/>
            <a:cs typeface="ＭＳ Ｐゴシック"/>
          </a:endParaRPr>
        </a:p>
        <a:p>
          <a:r>
            <a:rPr lang="ja-JP" altLang="en-US" sz="1100" b="1" i="0">
              <a:solidFill>
                <a:srgbClr val="FFFFFF"/>
              </a:solidFill>
              <a:latin typeface="ＭＳ Ｐゴシック"/>
              <a:ea typeface="ＭＳ Ｐゴシック"/>
              <a:cs typeface="ＭＳ Ｐゴシック"/>
            </a:rPr>
            <a:t>✓</a:t>
          </a:r>
          <a:r>
            <a:rPr lang="en-US" altLang="ja-JP" sz="1100" b="1" i="0">
              <a:solidFill>
                <a:srgbClr val="FFFFFF"/>
              </a:solidFill>
              <a:latin typeface="ＭＳ Ｐゴシック"/>
              <a:ea typeface="ＭＳ Ｐゴシック"/>
              <a:cs typeface="ＭＳ Ｐゴシック"/>
            </a:rPr>
            <a:t>NICEWEB</a:t>
          </a:r>
          <a:r>
            <a:rPr lang="ja-JP" altLang="en-US" sz="1100" b="1" i="0">
              <a:solidFill>
                <a:srgbClr val="FFFFFF"/>
              </a:solidFill>
              <a:latin typeface="ＭＳ Ｐゴシック"/>
              <a:ea typeface="ＭＳ Ｐゴシック"/>
              <a:cs typeface="ＭＳ Ｐゴシック"/>
            </a:rPr>
            <a:t>申請システム</a:t>
          </a:r>
          <a:endParaRPr lang="en-US" altLang="ja-JP" sz="1100" b="1" i="0">
            <a:solidFill>
              <a:srgbClr val="FFFFFF"/>
            </a:solidFill>
            <a:latin typeface="ＭＳ Ｐゴシック"/>
            <a:ea typeface="ＭＳ Ｐゴシック"/>
            <a:cs typeface="ＭＳ Ｐゴシック"/>
          </a:endParaRPr>
        </a:p>
        <a:p>
          <a:r>
            <a:rPr lang="ja-JP" altLang="en-US" sz="1100" b="1" i="0">
              <a:solidFill>
                <a:srgbClr val="FFFFFF"/>
              </a:solidFill>
              <a:latin typeface="ＭＳ Ｐゴシック"/>
              <a:ea typeface="ＭＳ Ｐゴシック"/>
              <a:cs typeface="ＭＳ Ｐゴシック"/>
            </a:rPr>
            <a:t>✓申プロ</a:t>
          </a:r>
          <a:endParaRPr lang="en-US" altLang="ja-JP" sz="1100" b="1" i="0">
            <a:solidFill>
              <a:srgbClr val="FFFFFF"/>
            </a:solidFill>
            <a:latin typeface="ＭＳ Ｐゴシック"/>
            <a:ea typeface="ＭＳ Ｐゴシック"/>
            <a:cs typeface="ＭＳ Ｐゴシック"/>
          </a:endParaRPr>
        </a:p>
        <a:p>
          <a:endParaRPr lang="en-US" altLang="ja-JP" sz="1100" b="1" i="0">
            <a:solidFill>
              <a:srgbClr val="FFFFFF"/>
            </a:solidFill>
            <a:latin typeface="ＭＳ Ｐゴシック"/>
            <a:ea typeface="ＭＳ Ｐゴシック"/>
            <a:cs typeface="ＭＳ Ｐゴシック"/>
          </a:endParaRPr>
        </a:p>
        <a:p>
          <a:r>
            <a:rPr lang="ja-JP" altLang="en-US" sz="1100" b="1" i="0">
              <a:solidFill>
                <a:srgbClr val="FFFFFF"/>
              </a:solidFill>
              <a:latin typeface="ＭＳ Ｐゴシック"/>
              <a:ea typeface="ＭＳ Ｐゴシック"/>
              <a:cs typeface="ＭＳ Ｐゴシック"/>
            </a:rPr>
            <a:t>で作成した様式に代えることができます。</a:t>
          </a:r>
          <a:endParaRPr lang="en-US" altLang="ja-JP" sz="1100" b="1" i="0">
            <a:solidFill>
              <a:srgbClr val="FFFFFF"/>
            </a:solidFill>
            <a:latin typeface="ＭＳ Ｐゴシック"/>
            <a:ea typeface="ＭＳ Ｐゴシック"/>
            <a:cs typeface="ＭＳ Ｐゴシック"/>
          </a:endParaRPr>
        </a:p>
        <a:p>
          <a:endParaRPr lang="en-US" altLang="ja-JP" sz="1100" b="1" i="0">
            <a:solidFill>
              <a:srgbClr val="FFFFFF"/>
            </a:solidFill>
            <a:latin typeface="ＭＳ Ｐゴシック"/>
            <a:ea typeface="ＭＳ Ｐゴシック"/>
            <a:cs typeface="ＭＳ Ｐゴシック"/>
          </a:endParaRPr>
        </a:p>
        <a:p>
          <a:r>
            <a:rPr lang="ja-JP" altLang="en-US" sz="1100" b="1" i="0">
              <a:solidFill>
                <a:srgbClr val="FFFFFF"/>
              </a:solidFill>
              <a:latin typeface="ＭＳ Ｐゴシック"/>
              <a:ea typeface="ＭＳ Ｐゴシック"/>
              <a:cs typeface="ＭＳ Ｐゴシック"/>
            </a:rPr>
            <a:t>簡略化して</a:t>
          </a:r>
          <a:r>
            <a:rPr lang="en-US" altLang="ja-JP" sz="1100" b="1" i="0">
              <a:solidFill>
                <a:srgbClr val="FFFFFF"/>
              </a:solidFill>
              <a:latin typeface="ＭＳ Ｐゴシック"/>
              <a:ea typeface="ＭＳ Ｐゴシック"/>
              <a:cs typeface="ＭＳ Ｐゴシック"/>
            </a:rPr>
            <a:t>OK</a:t>
          </a:r>
          <a:r>
            <a:rPr lang="ja-JP" altLang="en-US" sz="1100" b="1" i="0">
              <a:solidFill>
                <a:srgbClr val="FFFFFF"/>
              </a:solidFill>
              <a:latin typeface="ＭＳ Ｐゴシック"/>
              <a:ea typeface="ＭＳ Ｐゴシック"/>
              <a:cs typeface="ＭＳ Ｐゴシック"/>
            </a:rPr>
            <a:t>です</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28575</xdr:colOff>
          <xdr:row>34</xdr:row>
          <xdr:rowOff>171450</xdr:rowOff>
        </xdr:from>
        <xdr:to>
          <xdr:col>2</xdr:col>
          <xdr:colOff>57150</xdr:colOff>
          <xdr:row>36</xdr:row>
          <xdr:rowOff>0</xdr:rowOff>
        </xdr:to>
        <xdr:sp macro="" textlink="">
          <xdr:nvSpPr>
            <xdr:cNvPr id="52225" name="Check Box 1" hidden="1">
              <a:extLst>
                <a:ext uri="{63B3BB69-23CF-44E3-9099-C40C66FF867C}">
                  <a14:compatExt spid="_x0000_s52225"/>
                </a:ext>
                <a:ext uri="{FF2B5EF4-FFF2-40B4-BE49-F238E27FC236}">
                  <a16:creationId xmlns:a16="http://schemas.microsoft.com/office/drawing/2014/main" id="{00000000-0008-0000-2500-000001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36</xdr:row>
          <xdr:rowOff>171450</xdr:rowOff>
        </xdr:from>
        <xdr:to>
          <xdr:col>2</xdr:col>
          <xdr:colOff>57150</xdr:colOff>
          <xdr:row>38</xdr:row>
          <xdr:rowOff>0</xdr:rowOff>
        </xdr:to>
        <xdr:sp macro="" textlink="">
          <xdr:nvSpPr>
            <xdr:cNvPr id="52226" name="Check Box 2" hidden="1">
              <a:extLst>
                <a:ext uri="{63B3BB69-23CF-44E3-9099-C40C66FF867C}">
                  <a14:compatExt spid="_x0000_s52226"/>
                </a:ext>
                <a:ext uri="{FF2B5EF4-FFF2-40B4-BE49-F238E27FC236}">
                  <a16:creationId xmlns:a16="http://schemas.microsoft.com/office/drawing/2014/main" id="{00000000-0008-0000-2500-000002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35</xdr:row>
          <xdr:rowOff>180975</xdr:rowOff>
        </xdr:from>
        <xdr:to>
          <xdr:col>2</xdr:col>
          <xdr:colOff>57150</xdr:colOff>
          <xdr:row>37</xdr:row>
          <xdr:rowOff>9525</xdr:rowOff>
        </xdr:to>
        <xdr:sp macro="" textlink="">
          <xdr:nvSpPr>
            <xdr:cNvPr id="52227" name="Check Box 3" hidden="1">
              <a:extLst>
                <a:ext uri="{63B3BB69-23CF-44E3-9099-C40C66FF867C}">
                  <a14:compatExt spid="_x0000_s52227"/>
                </a:ext>
                <a:ext uri="{FF2B5EF4-FFF2-40B4-BE49-F238E27FC236}">
                  <a16:creationId xmlns:a16="http://schemas.microsoft.com/office/drawing/2014/main" id="{00000000-0008-0000-2500-000003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37</xdr:row>
          <xdr:rowOff>180975</xdr:rowOff>
        </xdr:from>
        <xdr:to>
          <xdr:col>2</xdr:col>
          <xdr:colOff>57150</xdr:colOff>
          <xdr:row>39</xdr:row>
          <xdr:rowOff>9525</xdr:rowOff>
        </xdr:to>
        <xdr:sp macro="" textlink="">
          <xdr:nvSpPr>
            <xdr:cNvPr id="52228" name="Check Box 4" hidden="1">
              <a:extLst>
                <a:ext uri="{63B3BB69-23CF-44E3-9099-C40C66FF867C}">
                  <a14:compatExt spid="_x0000_s52228"/>
                </a:ext>
                <a:ext uri="{FF2B5EF4-FFF2-40B4-BE49-F238E27FC236}">
                  <a16:creationId xmlns:a16="http://schemas.microsoft.com/office/drawing/2014/main" id="{00000000-0008-0000-2500-000004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36</xdr:row>
          <xdr:rowOff>0</xdr:rowOff>
        </xdr:from>
        <xdr:to>
          <xdr:col>7</xdr:col>
          <xdr:colOff>57150</xdr:colOff>
          <xdr:row>37</xdr:row>
          <xdr:rowOff>19050</xdr:rowOff>
        </xdr:to>
        <xdr:sp macro="" textlink="">
          <xdr:nvSpPr>
            <xdr:cNvPr id="52229" name="Check Box 5" hidden="1">
              <a:extLst>
                <a:ext uri="{63B3BB69-23CF-44E3-9099-C40C66FF867C}">
                  <a14:compatExt spid="_x0000_s52229"/>
                </a:ext>
                <a:ext uri="{FF2B5EF4-FFF2-40B4-BE49-F238E27FC236}">
                  <a16:creationId xmlns:a16="http://schemas.microsoft.com/office/drawing/2014/main" id="{00000000-0008-0000-2500-000005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35</xdr:row>
          <xdr:rowOff>180975</xdr:rowOff>
        </xdr:from>
        <xdr:to>
          <xdr:col>10</xdr:col>
          <xdr:colOff>57150</xdr:colOff>
          <xdr:row>37</xdr:row>
          <xdr:rowOff>9525</xdr:rowOff>
        </xdr:to>
        <xdr:sp macro="" textlink="">
          <xdr:nvSpPr>
            <xdr:cNvPr id="52230" name="Check Box 6" hidden="1">
              <a:extLst>
                <a:ext uri="{63B3BB69-23CF-44E3-9099-C40C66FF867C}">
                  <a14:compatExt spid="_x0000_s52230"/>
                </a:ext>
                <a:ext uri="{FF2B5EF4-FFF2-40B4-BE49-F238E27FC236}">
                  <a16:creationId xmlns:a16="http://schemas.microsoft.com/office/drawing/2014/main" id="{00000000-0008-0000-2500-000006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37</xdr:row>
          <xdr:rowOff>0</xdr:rowOff>
        </xdr:from>
        <xdr:to>
          <xdr:col>7</xdr:col>
          <xdr:colOff>57150</xdr:colOff>
          <xdr:row>38</xdr:row>
          <xdr:rowOff>19050</xdr:rowOff>
        </xdr:to>
        <xdr:sp macro="" textlink="">
          <xdr:nvSpPr>
            <xdr:cNvPr id="52231" name="Check Box 7" hidden="1">
              <a:extLst>
                <a:ext uri="{63B3BB69-23CF-44E3-9099-C40C66FF867C}">
                  <a14:compatExt spid="_x0000_s52231"/>
                </a:ext>
                <a:ext uri="{FF2B5EF4-FFF2-40B4-BE49-F238E27FC236}">
                  <a16:creationId xmlns:a16="http://schemas.microsoft.com/office/drawing/2014/main" id="{00000000-0008-0000-2500-000007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36</xdr:row>
          <xdr:rowOff>180975</xdr:rowOff>
        </xdr:from>
        <xdr:to>
          <xdr:col>10</xdr:col>
          <xdr:colOff>57150</xdr:colOff>
          <xdr:row>38</xdr:row>
          <xdr:rowOff>9525</xdr:rowOff>
        </xdr:to>
        <xdr:sp macro="" textlink="">
          <xdr:nvSpPr>
            <xdr:cNvPr id="52232" name="Check Box 8" hidden="1">
              <a:extLst>
                <a:ext uri="{63B3BB69-23CF-44E3-9099-C40C66FF867C}">
                  <a14:compatExt spid="_x0000_s52232"/>
                </a:ext>
                <a:ext uri="{FF2B5EF4-FFF2-40B4-BE49-F238E27FC236}">
                  <a16:creationId xmlns:a16="http://schemas.microsoft.com/office/drawing/2014/main" id="{00000000-0008-0000-2500-000008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38</xdr:row>
          <xdr:rowOff>0</xdr:rowOff>
        </xdr:from>
        <xdr:to>
          <xdr:col>7</xdr:col>
          <xdr:colOff>57150</xdr:colOff>
          <xdr:row>39</xdr:row>
          <xdr:rowOff>19050</xdr:rowOff>
        </xdr:to>
        <xdr:sp macro="" textlink="">
          <xdr:nvSpPr>
            <xdr:cNvPr id="52233" name="Check Box 9" hidden="1">
              <a:extLst>
                <a:ext uri="{63B3BB69-23CF-44E3-9099-C40C66FF867C}">
                  <a14:compatExt spid="_x0000_s52233"/>
                </a:ext>
                <a:ext uri="{FF2B5EF4-FFF2-40B4-BE49-F238E27FC236}">
                  <a16:creationId xmlns:a16="http://schemas.microsoft.com/office/drawing/2014/main" id="{00000000-0008-0000-2500-000009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37</xdr:row>
          <xdr:rowOff>180975</xdr:rowOff>
        </xdr:from>
        <xdr:to>
          <xdr:col>10</xdr:col>
          <xdr:colOff>57150</xdr:colOff>
          <xdr:row>39</xdr:row>
          <xdr:rowOff>9525</xdr:rowOff>
        </xdr:to>
        <xdr:sp macro="" textlink="">
          <xdr:nvSpPr>
            <xdr:cNvPr id="52234" name="Check Box 10" hidden="1">
              <a:extLst>
                <a:ext uri="{63B3BB69-23CF-44E3-9099-C40C66FF867C}">
                  <a14:compatExt spid="_x0000_s52234"/>
                </a:ext>
                <a:ext uri="{FF2B5EF4-FFF2-40B4-BE49-F238E27FC236}">
                  <a16:creationId xmlns:a16="http://schemas.microsoft.com/office/drawing/2014/main" id="{00000000-0008-0000-2500-00000A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38</xdr:row>
          <xdr:rowOff>180975</xdr:rowOff>
        </xdr:from>
        <xdr:to>
          <xdr:col>2</xdr:col>
          <xdr:colOff>57150</xdr:colOff>
          <xdr:row>40</xdr:row>
          <xdr:rowOff>9525</xdr:rowOff>
        </xdr:to>
        <xdr:sp macro="" textlink="">
          <xdr:nvSpPr>
            <xdr:cNvPr id="52235" name="Check Box 11" hidden="1">
              <a:extLst>
                <a:ext uri="{63B3BB69-23CF-44E3-9099-C40C66FF867C}">
                  <a14:compatExt spid="_x0000_s52235"/>
                </a:ext>
                <a:ext uri="{FF2B5EF4-FFF2-40B4-BE49-F238E27FC236}">
                  <a16:creationId xmlns:a16="http://schemas.microsoft.com/office/drawing/2014/main" id="{00000000-0008-0000-2500-00000B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42</xdr:row>
          <xdr:rowOff>0</xdr:rowOff>
        </xdr:from>
        <xdr:to>
          <xdr:col>2</xdr:col>
          <xdr:colOff>57150</xdr:colOff>
          <xdr:row>43</xdr:row>
          <xdr:rowOff>19050</xdr:rowOff>
        </xdr:to>
        <xdr:sp macro="" textlink="">
          <xdr:nvSpPr>
            <xdr:cNvPr id="52236" name="Check Box 12" hidden="1">
              <a:extLst>
                <a:ext uri="{63B3BB69-23CF-44E3-9099-C40C66FF867C}">
                  <a14:compatExt spid="_x0000_s52236"/>
                </a:ext>
                <a:ext uri="{FF2B5EF4-FFF2-40B4-BE49-F238E27FC236}">
                  <a16:creationId xmlns:a16="http://schemas.microsoft.com/office/drawing/2014/main" id="{00000000-0008-0000-2500-00000CC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xdr:twoCellAnchor>
    <xdr:from>
      <xdr:col>24</xdr:col>
      <xdr:colOff>0</xdr:colOff>
      <xdr:row>0</xdr:row>
      <xdr:rowOff>0</xdr:rowOff>
    </xdr:from>
    <xdr:to>
      <xdr:col>29</xdr:col>
      <xdr:colOff>181003</xdr:colOff>
      <xdr:row>4</xdr:row>
      <xdr:rowOff>18752</xdr:rowOff>
    </xdr:to>
    <xdr:grpSp>
      <xdr:nvGrpSpPr>
        <xdr:cNvPr id="14" name="グループ化 15">
          <a:hlinkClick xmlns:r="http://schemas.openxmlformats.org/officeDocument/2006/relationships" r:id="rId1"/>
          <a:extLst>
            <a:ext uri="{FF2B5EF4-FFF2-40B4-BE49-F238E27FC236}">
              <a16:creationId xmlns:a16="http://schemas.microsoft.com/office/drawing/2014/main" id="{00000000-0008-0000-2200-00000E000000}"/>
            </a:ext>
          </a:extLst>
        </xdr:cNvPr>
        <xdr:cNvGrpSpPr>
          <a:grpSpLocks/>
        </xdr:cNvGrpSpPr>
      </xdr:nvGrpSpPr>
      <xdr:grpSpPr bwMode="auto">
        <a:xfrm>
          <a:off x="6629400" y="0"/>
          <a:ext cx="1562128" cy="704552"/>
          <a:chOff x="7896221" y="0"/>
          <a:chExt cx="1566617" cy="781050"/>
        </a:xfrm>
      </xdr:grpSpPr>
      <xdr:sp macro="" textlink="">
        <xdr:nvSpPr>
          <xdr:cNvPr id="15" name="円/楕円 112">
            <a:extLst>
              <a:ext uri="{FF2B5EF4-FFF2-40B4-BE49-F238E27FC236}">
                <a16:creationId xmlns:a16="http://schemas.microsoft.com/office/drawing/2014/main" id="{00000000-0008-0000-2200-00000F000000}"/>
              </a:ext>
            </a:extLst>
          </xdr:cNvPr>
          <xdr:cNvSpPr/>
        </xdr:nvSpPr>
        <xdr:spPr>
          <a:xfrm>
            <a:off x="8287875" y="0"/>
            <a:ext cx="764203" cy="733425"/>
          </a:xfrm>
          <a:prstGeom prst="ellipse">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en-US" altLang="ja-JP" sz="8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16" name="テキスト ボックス 15">
            <a:extLst>
              <a:ext uri="{FF2B5EF4-FFF2-40B4-BE49-F238E27FC236}">
                <a16:creationId xmlns:a16="http://schemas.microsoft.com/office/drawing/2014/main" id="{00000000-0008-0000-2200-000010000000}"/>
              </a:ext>
            </a:extLst>
          </xdr:cNvPr>
          <xdr:cNvSpPr txBox="1"/>
        </xdr:nvSpPr>
        <xdr:spPr>
          <a:xfrm>
            <a:off x="7896221" y="47625"/>
            <a:ext cx="1566617" cy="733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900"/>
              </a:lnSpc>
            </a:pPr>
            <a:r>
              <a:rPr kumimoji="1" lang="ja-JP" altLang="en-US" sz="1600">
                <a:latin typeface="+mn-ea"/>
                <a:ea typeface="+mn-ea"/>
              </a:rPr>
              <a:t>目次</a:t>
            </a:r>
            <a:endParaRPr kumimoji="1" lang="en-US" altLang="ja-JP" sz="1600">
              <a:latin typeface="+mn-ea"/>
              <a:ea typeface="+mn-ea"/>
            </a:endParaRPr>
          </a:p>
          <a:p>
            <a:pPr algn="ctr">
              <a:lnSpc>
                <a:spcPts val="1800"/>
              </a:lnSpc>
            </a:pPr>
            <a:r>
              <a:rPr kumimoji="1" lang="ja-JP" altLang="en-US" sz="1600">
                <a:latin typeface="+mn-ea"/>
                <a:ea typeface="+mn-ea"/>
              </a:rPr>
              <a:t>入力ｼｰﾄ</a:t>
            </a:r>
            <a:endParaRPr kumimoji="1" lang="en-US" altLang="ja-JP" sz="1600">
              <a:latin typeface="+mn-ea"/>
              <a:ea typeface="+mn-ea"/>
            </a:endParaRPr>
          </a:p>
        </xdr:txBody>
      </xdr:sp>
    </xdr:grpSp>
    <xdr:clientData/>
  </xdr:twoCellAnchor>
  <xdr:twoCellAnchor>
    <xdr:from>
      <xdr:col>17</xdr:col>
      <xdr:colOff>0</xdr:colOff>
      <xdr:row>0</xdr:row>
      <xdr:rowOff>0</xdr:rowOff>
    </xdr:from>
    <xdr:to>
      <xdr:col>21</xdr:col>
      <xdr:colOff>9441</xdr:colOff>
      <xdr:row>1</xdr:row>
      <xdr:rowOff>85725</xdr:rowOff>
    </xdr:to>
    <xdr:sp macro="" textlink="">
      <xdr:nvSpPr>
        <xdr:cNvPr id="89" name="テキスト ボックス 16">
          <a:extLst>
            <a:ext uri="{FF2B5EF4-FFF2-40B4-BE49-F238E27FC236}">
              <a16:creationId xmlns:a16="http://schemas.microsoft.com/office/drawing/2014/main" id="{00000000-0008-0000-2200-000011000000}"/>
            </a:ext>
          </a:extLst>
        </xdr:cNvPr>
        <xdr:cNvSpPr txBox="1"/>
      </xdr:nvSpPr>
      <xdr:spPr>
        <a:xfrm>
          <a:off x="4695825" y="0"/>
          <a:ext cx="1114425" cy="25717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印刷は白黒で</a:t>
          </a:r>
        </a:p>
      </xdr:txBody>
    </xdr:sp>
    <xdr:clientData fPrintsWithSheet="0"/>
  </xdr:twoCellAnchor>
  <xdr:twoCellAnchor>
    <xdr:from>
      <xdr:col>24</xdr:col>
      <xdr:colOff>0</xdr:colOff>
      <xdr:row>43</xdr:row>
      <xdr:rowOff>0</xdr:rowOff>
    </xdr:from>
    <xdr:to>
      <xdr:col>32</xdr:col>
      <xdr:colOff>159962</xdr:colOff>
      <xdr:row>44</xdr:row>
      <xdr:rowOff>85725</xdr:rowOff>
    </xdr:to>
    <xdr:sp macro="" textlink="">
      <xdr:nvSpPr>
        <xdr:cNvPr id="90" name="テキスト ボックス 17">
          <a:extLst>
            <a:ext uri="{FF2B5EF4-FFF2-40B4-BE49-F238E27FC236}">
              <a16:creationId xmlns:a16="http://schemas.microsoft.com/office/drawing/2014/main" id="{00000000-0008-0000-2200-000012000000}"/>
            </a:ext>
          </a:extLst>
        </xdr:cNvPr>
        <xdr:cNvSpPr txBox="1"/>
      </xdr:nvSpPr>
      <xdr:spPr>
        <a:xfrm>
          <a:off x="6629400" y="7429500"/>
          <a:ext cx="2369820" cy="25717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理由を入力してください</a:t>
          </a:r>
        </a:p>
      </xdr:txBody>
    </xdr:sp>
    <xdr:clientData fPrintsWithSheet="0"/>
  </xdr:twoCellAnchor>
  <xdr:twoCellAnchor>
    <xdr:from>
      <xdr:col>24</xdr:col>
      <xdr:colOff>0</xdr:colOff>
      <xdr:row>12</xdr:row>
      <xdr:rowOff>0</xdr:rowOff>
    </xdr:from>
    <xdr:to>
      <xdr:col>32</xdr:col>
      <xdr:colOff>159962</xdr:colOff>
      <xdr:row>17</xdr:row>
      <xdr:rowOff>123899</xdr:rowOff>
    </xdr:to>
    <xdr:sp macro="" textlink="">
      <xdr:nvSpPr>
        <xdr:cNvPr id="91" name="テキスト ボックス 18">
          <a:extLst>
            <a:ext uri="{FF2B5EF4-FFF2-40B4-BE49-F238E27FC236}">
              <a16:creationId xmlns:a16="http://schemas.microsoft.com/office/drawing/2014/main" id="{00000000-0008-0000-2200-000013000000}"/>
            </a:ext>
          </a:extLst>
        </xdr:cNvPr>
        <xdr:cNvSpPr txBox="1"/>
      </xdr:nvSpPr>
      <xdr:spPr>
        <a:xfrm>
          <a:off x="6629400" y="2095500"/>
          <a:ext cx="2369820" cy="98107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en-US" altLang="ja-JP" sz="1100" b="1" i="0">
              <a:solidFill>
                <a:srgbClr val="FFFFFF"/>
              </a:solidFill>
              <a:latin typeface="ＭＳ Ｐゴシック"/>
              <a:ea typeface="ＭＳ Ｐゴシック"/>
              <a:cs typeface="ＭＳ Ｐゴシック"/>
            </a:rPr>
            <a:t>NICE</a:t>
          </a:r>
          <a:r>
            <a:rPr lang="ja-JP" altLang="en-US" sz="1100" b="1" i="0">
              <a:solidFill>
                <a:srgbClr val="FFFFFF"/>
              </a:solidFill>
              <a:latin typeface="ＭＳ Ｐゴシック"/>
              <a:ea typeface="ＭＳ Ｐゴシック"/>
              <a:cs typeface="ＭＳ Ｐゴシック"/>
            </a:rPr>
            <a:t>から建築主の情報を出力していますが、これによらない場合は、手入力で修正してください</a:t>
          </a:r>
          <a:endParaRPr lang="en-US" altLang="ja-JP" sz="1100" b="1" i="0">
            <a:solidFill>
              <a:srgbClr val="FFFFFF"/>
            </a:solidFill>
            <a:latin typeface="ＭＳ Ｐゴシック"/>
            <a:ea typeface="ＭＳ Ｐゴシック"/>
            <a:cs typeface="ＭＳ Ｐゴシック"/>
          </a:endParaRPr>
        </a:p>
        <a:p>
          <a:r>
            <a:rPr lang="en-US" altLang="ja-JP" sz="1100" b="1" i="0">
              <a:solidFill>
                <a:srgbClr val="FFFFFF"/>
              </a:solidFill>
              <a:latin typeface="ＭＳ Ｐゴシック"/>
              <a:ea typeface="ＭＳ Ｐゴシック"/>
              <a:cs typeface="ＭＳ Ｐゴシック"/>
            </a:rPr>
            <a:t>※</a:t>
          </a:r>
          <a:r>
            <a:rPr lang="ja-JP" altLang="en-US" sz="1100" b="1" i="0">
              <a:solidFill>
                <a:srgbClr val="FFFFFF"/>
              </a:solidFill>
              <a:latin typeface="ＭＳ Ｐゴシック"/>
              <a:ea typeface="ＭＳ Ｐゴシック"/>
              <a:cs typeface="ＭＳ Ｐゴシック"/>
            </a:rPr>
            <a:t>建築主の変更などの場合</a:t>
          </a:r>
        </a:p>
      </xdr:txBody>
    </xdr:sp>
    <xdr:clientData fPrintsWithSheet="0"/>
  </xdr:twoCellAnchor>
  <xdr:twoCellAnchor>
    <xdr:from>
      <xdr:col>24</xdr:col>
      <xdr:colOff>0</xdr:colOff>
      <xdr:row>55</xdr:row>
      <xdr:rowOff>171450</xdr:rowOff>
    </xdr:from>
    <xdr:to>
      <xdr:col>32</xdr:col>
      <xdr:colOff>200155</xdr:colOff>
      <xdr:row>76</xdr:row>
      <xdr:rowOff>123899</xdr:rowOff>
    </xdr:to>
    <xdr:sp macro="" textlink="">
      <xdr:nvSpPr>
        <xdr:cNvPr id="92" name="テキスト ボックス 19">
          <a:extLst>
            <a:ext uri="{FF2B5EF4-FFF2-40B4-BE49-F238E27FC236}">
              <a16:creationId xmlns:a16="http://schemas.microsoft.com/office/drawing/2014/main" id="{00000000-0008-0000-2200-000014000000}"/>
            </a:ext>
          </a:extLst>
        </xdr:cNvPr>
        <xdr:cNvSpPr txBox="1"/>
      </xdr:nvSpPr>
      <xdr:spPr>
        <a:xfrm>
          <a:off x="6629400" y="9753599"/>
          <a:ext cx="2409825" cy="3552825"/>
        </a:xfrm>
        <a:prstGeom prst="rect">
          <a:avLst/>
        </a:prstGeom>
        <a:solidFill>
          <a:srgbClr val="000000"/>
        </a:solidFill>
        <a:ln w="0">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en-US" altLang="ja-JP" sz="1100" b="1" i="0" u="sng">
              <a:solidFill>
                <a:srgbClr val="FFFFFF"/>
              </a:solidFill>
              <a:latin typeface="+mn-lt"/>
            </a:rPr>
            <a:t>【</a:t>
          </a:r>
          <a:r>
            <a:rPr lang="ja-JP" altLang="en-US" sz="1100" b="1" i="0" u="sng">
              <a:solidFill>
                <a:srgbClr val="FFFFFF"/>
              </a:solidFill>
              <a:latin typeface="+mn-lt"/>
            </a:rPr>
            <a:t>メモ</a:t>
          </a:r>
          <a:r>
            <a:rPr lang="en-US" altLang="ja-JP" sz="1100" b="1" i="0" u="sng">
              <a:solidFill>
                <a:srgbClr val="FFFFFF"/>
              </a:solidFill>
              <a:latin typeface="+mn-lt"/>
            </a:rPr>
            <a:t>】</a:t>
          </a:r>
          <a:r>
            <a:rPr lang="ja-JP" altLang="en-US" sz="1100" b="1" i="0" u="sng">
              <a:solidFill>
                <a:srgbClr val="FFFFFF"/>
              </a:solidFill>
              <a:latin typeface="+mn-lt"/>
            </a:rPr>
            <a:t>ﾌﾘｶﾞﾅを修正したいとき</a:t>
          </a:r>
          <a:endParaRPr lang="en-US" altLang="ja-JP" sz="1100" b="1" i="0" u="sng">
            <a:solidFill>
              <a:srgbClr val="FFFFFF"/>
            </a:solidFill>
            <a:latin typeface="+mn-lt"/>
          </a:endParaRPr>
        </a:p>
        <a:p>
          <a:r>
            <a:rPr lang="en-US" altLang="ja-JP" sz="1100" b="1" i="0">
              <a:solidFill>
                <a:srgbClr val="FFFFFF"/>
              </a:solidFill>
              <a:latin typeface="+mn-lt"/>
            </a:rPr>
            <a:t> G58</a:t>
          </a:r>
          <a:r>
            <a:rPr lang="ja-JP" altLang="en-US" sz="1100" b="1" i="0">
              <a:solidFill>
                <a:srgbClr val="FFFFFF"/>
              </a:solidFill>
              <a:latin typeface="+mn-lt"/>
            </a:rPr>
            <a:t>セル：ﾌﾘｶﾞﾅ</a:t>
          </a:r>
          <a:endParaRPr lang="en-US" altLang="ja-JP" sz="1100" b="1" i="0">
            <a:solidFill>
              <a:srgbClr val="FFFFFF"/>
            </a:solidFill>
            <a:latin typeface="+mn-lt"/>
          </a:endParaRPr>
        </a:p>
        <a:p>
          <a:r>
            <a:rPr lang="ja-JP" altLang="en-US" sz="1100" b="1" i="0">
              <a:solidFill>
                <a:srgbClr val="FFFFFF"/>
              </a:solidFill>
              <a:latin typeface="+mn-lt"/>
            </a:rPr>
            <a:t> </a:t>
          </a:r>
          <a:r>
            <a:rPr lang="en-US" altLang="ja-JP" sz="1100" b="1" i="0">
              <a:solidFill>
                <a:srgbClr val="FFFFFF"/>
              </a:solidFill>
              <a:latin typeface="+mn-lt"/>
            </a:rPr>
            <a:t>G59</a:t>
          </a:r>
          <a:r>
            <a:rPr lang="ja-JP" altLang="en-US" sz="1100" b="1" i="0">
              <a:solidFill>
                <a:srgbClr val="FFFFFF"/>
              </a:solidFill>
              <a:latin typeface="+mn-lt"/>
            </a:rPr>
            <a:t>セル：氏名又は名称</a:t>
          </a:r>
          <a:endParaRPr lang="en-US" altLang="ja-JP" sz="1100" b="1" i="0">
            <a:solidFill>
              <a:srgbClr val="FFFFFF"/>
            </a:solidFill>
            <a:latin typeface="+mn-lt"/>
          </a:endParaRPr>
        </a:p>
        <a:p>
          <a:r>
            <a:rPr lang="ja-JP" altLang="en-US" sz="1100" b="1" i="0">
              <a:solidFill>
                <a:srgbClr val="FFFFFF"/>
              </a:solidFill>
              <a:latin typeface="+mn-lt"/>
            </a:rPr>
            <a:t> </a:t>
          </a:r>
          <a:r>
            <a:rPr lang="en-US" altLang="ja-JP" sz="1100" b="1" i="0">
              <a:solidFill>
                <a:srgbClr val="FFFFFF"/>
              </a:solidFill>
              <a:latin typeface="+mn-lt"/>
            </a:rPr>
            <a:t>※G59</a:t>
          </a:r>
          <a:r>
            <a:rPr lang="ja-JP" altLang="en-US" sz="1100" b="1" i="0">
              <a:solidFill>
                <a:srgbClr val="FFFFFF"/>
              </a:solidFill>
              <a:latin typeface="+mn-lt"/>
            </a:rPr>
            <a:t>に氏名を入力すると、 ﾌﾘｶﾞﾅは</a:t>
          </a:r>
          <a:r>
            <a:rPr lang="en-US" altLang="ja-JP" sz="1100" b="1" i="0">
              <a:solidFill>
                <a:srgbClr val="FFFFFF"/>
              </a:solidFill>
              <a:latin typeface="+mn-lt"/>
            </a:rPr>
            <a:t>G58</a:t>
          </a:r>
          <a:r>
            <a:rPr lang="ja-JP" altLang="en-US" sz="1100" b="1" i="0">
              <a:solidFill>
                <a:srgbClr val="FFFFFF"/>
              </a:solidFill>
              <a:latin typeface="+mn-lt"/>
            </a:rPr>
            <a:t>に自動で入力されます。</a:t>
          </a:r>
          <a:endParaRPr lang="en-US" altLang="ja-JP" sz="1100" b="1" i="0">
            <a:solidFill>
              <a:srgbClr val="FFFFFF"/>
            </a:solidFill>
            <a:latin typeface="+mn-lt"/>
          </a:endParaRPr>
        </a:p>
        <a:p>
          <a:r>
            <a:rPr lang="ja-JP" altLang="en-US" sz="1100" b="1" i="0">
              <a:solidFill>
                <a:srgbClr val="FFFFFF"/>
              </a:solidFill>
              <a:latin typeface="+mn-lt"/>
            </a:rPr>
            <a:t> ﾌﾘｶﾞﾅの修正作業は、</a:t>
          </a:r>
          <a:r>
            <a:rPr lang="en-US" altLang="ja-JP" sz="1100" b="1" i="0">
              <a:solidFill>
                <a:srgbClr val="FFFFFF"/>
              </a:solidFill>
              <a:latin typeface="+mn-lt"/>
            </a:rPr>
            <a:t>G59</a:t>
          </a:r>
          <a:r>
            <a:rPr lang="ja-JP" altLang="en-US" sz="1100" b="1" i="0">
              <a:solidFill>
                <a:srgbClr val="FFFFFF"/>
              </a:solidFill>
              <a:latin typeface="+mn-lt"/>
            </a:rPr>
            <a:t>で作業します。</a:t>
          </a:r>
          <a:endParaRPr lang="en-US" altLang="ja-JP" sz="1100" b="1" i="0">
            <a:solidFill>
              <a:srgbClr val="FFFFFF"/>
            </a:solidFill>
            <a:latin typeface="+mn-lt"/>
          </a:endParaRPr>
        </a:p>
        <a:p>
          <a:r>
            <a:rPr lang="ja-JP" altLang="en-US" sz="1100" b="1" i="0">
              <a:solidFill>
                <a:srgbClr val="FFFFFF"/>
              </a:solidFill>
              <a:latin typeface="+mn-lt"/>
            </a:rPr>
            <a:t> ①</a:t>
          </a:r>
          <a:r>
            <a:rPr lang="en-US" altLang="ja-JP" sz="1100" b="1" i="0">
              <a:solidFill>
                <a:srgbClr val="FFFFFF"/>
              </a:solidFill>
              <a:latin typeface="+mn-lt"/>
            </a:rPr>
            <a:t>G59</a:t>
          </a:r>
          <a:r>
            <a:rPr lang="ja-JP" altLang="en-US" sz="1100" b="1" i="0">
              <a:solidFill>
                <a:srgbClr val="FFFFFF"/>
              </a:solidFill>
              <a:latin typeface="+mn-lt"/>
            </a:rPr>
            <a:t>セルをクリックします。</a:t>
          </a:r>
          <a:endParaRPr lang="en-US" altLang="ja-JP" sz="1100" b="1" i="0">
            <a:solidFill>
              <a:srgbClr val="FFFFFF"/>
            </a:solidFill>
            <a:latin typeface="+mn-lt"/>
          </a:endParaRPr>
        </a:p>
        <a:p>
          <a:r>
            <a:rPr lang="ja-JP" altLang="en-US" sz="1100" b="1" i="0">
              <a:solidFill>
                <a:srgbClr val="FFFFFF"/>
              </a:solidFill>
              <a:latin typeface="+mn-lt"/>
            </a:rPr>
            <a:t> ②ホーム→フォント→ </a:t>
          </a:r>
          <a:r>
            <a:rPr lang="en-US" altLang="ja-JP" sz="1100" b="1" i="0">
              <a:solidFill>
                <a:srgbClr val="FFFFFF"/>
              </a:solidFill>
              <a:latin typeface="+mn-lt"/>
            </a:rPr>
            <a:t>【</a:t>
          </a:r>
          <a:r>
            <a:rPr lang="ja-JP" altLang="en-US" sz="1100" b="1" i="0">
              <a:solidFill>
                <a:srgbClr val="FFFFFF"/>
              </a:solidFill>
              <a:latin typeface="+mn-lt"/>
            </a:rPr>
            <a:t>ふりがなの表示</a:t>
          </a:r>
          <a:r>
            <a:rPr lang="en-US" altLang="ja-JP" sz="1100" b="1" i="0">
              <a:solidFill>
                <a:srgbClr val="FFFFFF"/>
              </a:solidFill>
              <a:latin typeface="+mn-lt"/>
            </a:rPr>
            <a:t>/</a:t>
          </a:r>
          <a:r>
            <a:rPr lang="ja-JP" altLang="en-US" sz="1100" b="1" i="0">
              <a:solidFill>
                <a:srgbClr val="FFFFFF"/>
              </a:solidFill>
              <a:latin typeface="+mn-lt"/>
            </a:rPr>
            <a:t>非表示</a:t>
          </a:r>
          <a:r>
            <a:rPr lang="en-US" altLang="ja-JP" sz="1100" b="1" i="0">
              <a:solidFill>
                <a:srgbClr val="FFFFFF"/>
              </a:solidFill>
              <a:latin typeface="+mn-lt"/>
            </a:rPr>
            <a:t>】</a:t>
          </a:r>
          <a:r>
            <a:rPr lang="ja-JP" altLang="en-US" sz="1100" b="1" i="0">
              <a:solidFill>
                <a:srgbClr val="FFFFFF"/>
              </a:solidFill>
              <a:latin typeface="+mn-lt"/>
            </a:rPr>
            <a:t>ﾎﾞﾀﾝで、 ふりながを表示させます。</a:t>
          </a:r>
          <a:endParaRPr lang="en-US" altLang="ja-JP" sz="1100" b="1" i="0">
            <a:solidFill>
              <a:srgbClr val="FFFFFF"/>
            </a:solidFill>
            <a:latin typeface="+mn-lt"/>
          </a:endParaRPr>
        </a:p>
        <a:p>
          <a:r>
            <a:rPr lang="ja-JP" altLang="en-US" sz="1100" b="1" i="0">
              <a:solidFill>
                <a:srgbClr val="FFFFFF"/>
              </a:solidFill>
              <a:latin typeface="+mn-lt"/>
            </a:rPr>
            <a:t> ③</a:t>
          </a:r>
          <a:r>
            <a:rPr lang="en-US" altLang="ja-JP" sz="1100" b="1" i="0">
              <a:solidFill>
                <a:srgbClr val="FFFFFF"/>
              </a:solidFill>
              <a:latin typeface="+mn-lt"/>
            </a:rPr>
            <a:t>【</a:t>
          </a:r>
          <a:r>
            <a:rPr lang="ja-JP" altLang="en-US" sz="1100" b="1" i="0">
              <a:solidFill>
                <a:srgbClr val="FFFFFF"/>
              </a:solidFill>
              <a:latin typeface="+mn-lt"/>
            </a:rPr>
            <a:t>ふりながの編集</a:t>
          </a:r>
          <a:r>
            <a:rPr lang="en-US" altLang="ja-JP" sz="1100" b="1" i="0">
              <a:solidFill>
                <a:srgbClr val="FFFFFF"/>
              </a:solidFill>
              <a:latin typeface="+mn-lt"/>
            </a:rPr>
            <a:t>】</a:t>
          </a:r>
          <a:r>
            <a:rPr lang="ja-JP" altLang="en-US" sz="1100" b="1" i="0">
              <a:solidFill>
                <a:srgbClr val="FFFFFF"/>
              </a:solidFill>
              <a:latin typeface="+mn-lt"/>
            </a:rPr>
            <a:t>ﾎﾞﾀﾝで、 ふりがなを修正します。</a:t>
          </a:r>
          <a:endParaRPr lang="en-US" altLang="ja-JP" sz="1100" b="1" i="0">
            <a:solidFill>
              <a:srgbClr val="FFFFFF"/>
            </a:solidFill>
            <a:latin typeface="+mn-lt"/>
          </a:endParaRPr>
        </a:p>
        <a:p>
          <a:r>
            <a:rPr lang="ja-JP" altLang="en-US" sz="1100" b="1" i="0">
              <a:solidFill>
                <a:srgbClr val="FFFFFF"/>
              </a:solidFill>
              <a:latin typeface="+mn-lt"/>
            </a:rPr>
            <a:t> ④</a:t>
          </a:r>
          <a:r>
            <a:rPr lang="en-US" altLang="ja-JP" sz="1100" b="1" i="0">
              <a:solidFill>
                <a:srgbClr val="FFFFFF"/>
              </a:solidFill>
              <a:latin typeface="+mn-lt"/>
            </a:rPr>
            <a:t>【</a:t>
          </a:r>
          <a:r>
            <a:rPr lang="ja-JP" altLang="en-US" sz="1100" b="1" i="0">
              <a:solidFill>
                <a:srgbClr val="FFFFFF"/>
              </a:solidFill>
              <a:latin typeface="+mn-lt"/>
            </a:rPr>
            <a:t>ふりがなの表示</a:t>
          </a:r>
          <a:r>
            <a:rPr lang="en-US" altLang="ja-JP" sz="1100" b="1" i="0">
              <a:solidFill>
                <a:srgbClr val="FFFFFF"/>
              </a:solidFill>
              <a:latin typeface="+mn-lt"/>
            </a:rPr>
            <a:t>/</a:t>
          </a:r>
          <a:r>
            <a:rPr lang="ja-JP" altLang="en-US" sz="1100" b="1" i="0">
              <a:solidFill>
                <a:srgbClr val="FFFFFF"/>
              </a:solidFill>
              <a:latin typeface="+mn-lt"/>
            </a:rPr>
            <a:t>非表示</a:t>
          </a:r>
          <a:r>
            <a:rPr lang="en-US" altLang="ja-JP" sz="1100" b="1" i="0">
              <a:solidFill>
                <a:srgbClr val="FFFFFF"/>
              </a:solidFill>
              <a:latin typeface="+mn-lt"/>
            </a:rPr>
            <a:t>】</a:t>
          </a:r>
          <a:r>
            <a:rPr lang="ja-JP" altLang="en-US" sz="1100" b="1" i="0">
              <a:solidFill>
                <a:srgbClr val="FFFFFF"/>
              </a:solidFill>
              <a:latin typeface="+mn-lt"/>
            </a:rPr>
            <a:t>ﾎﾞﾀﾝで、 ふりながを非表示にさせて、修正完了です。</a:t>
          </a:r>
        </a:p>
      </xdr:txBody>
    </xdr:sp>
    <xdr:clientData fPrintsWithSheet="0"/>
  </xdr:twoCellAnchor>
  <xdr:twoCellAnchor>
    <xdr:from>
      <xdr:col>38</xdr:col>
      <xdr:colOff>0</xdr:colOff>
      <xdr:row>57</xdr:row>
      <xdr:rowOff>0</xdr:rowOff>
    </xdr:from>
    <xdr:to>
      <xdr:col>46</xdr:col>
      <xdr:colOff>38035</xdr:colOff>
      <xdr:row>61</xdr:row>
      <xdr:rowOff>66973</xdr:rowOff>
    </xdr:to>
    <xdr:sp macro="" textlink="">
      <xdr:nvSpPr>
        <xdr:cNvPr id="93" name="テキスト ボックス 20">
          <a:extLst>
            <a:ext uri="{FF2B5EF4-FFF2-40B4-BE49-F238E27FC236}">
              <a16:creationId xmlns:a16="http://schemas.microsoft.com/office/drawing/2014/main" id="{00000000-0008-0000-2200-000015000000}"/>
            </a:ext>
          </a:extLst>
        </xdr:cNvPr>
        <xdr:cNvSpPr txBox="1"/>
      </xdr:nvSpPr>
      <xdr:spPr>
        <a:xfrm>
          <a:off x="11287125" y="9925050"/>
          <a:ext cx="2247901" cy="752476"/>
        </a:xfrm>
        <a:prstGeom prst="rect">
          <a:avLst/>
        </a:prstGeom>
        <a:solidFill>
          <a:srgbClr val="000000"/>
        </a:solidFill>
        <a:ln w="0">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nSpc>
              <a:spcPts val="1300"/>
            </a:lnSpc>
          </a:pPr>
          <a:r>
            <a:rPr lang="en-US" altLang="ja-JP" sz="1100" b="1" i="0" u="sng">
              <a:solidFill>
                <a:srgbClr val="FFFFFF"/>
              </a:solidFill>
              <a:latin typeface="ＭＳ Ｐゴシック"/>
              <a:ea typeface="ＭＳ Ｐゴシック"/>
              <a:cs typeface="ＭＳ Ｐゴシック"/>
            </a:rPr>
            <a:t>【</a:t>
          </a:r>
          <a:r>
            <a:rPr lang="ja-JP" altLang="en-US" sz="1100" b="1" i="0" u="sng">
              <a:solidFill>
                <a:srgbClr val="FFFFFF"/>
              </a:solidFill>
              <a:latin typeface="ＭＳ Ｐゴシック"/>
              <a:ea typeface="ＭＳ Ｐゴシック"/>
              <a:cs typeface="ＭＳ Ｐゴシック"/>
            </a:rPr>
            <a:t>メモ</a:t>
          </a:r>
          <a:r>
            <a:rPr lang="en-US" altLang="ja-JP" sz="1100" b="1" i="0" u="sng">
              <a:solidFill>
                <a:srgbClr val="FFFFFF"/>
              </a:solidFill>
              <a:latin typeface="ＭＳ Ｐゴシック"/>
              <a:ea typeface="ＭＳ Ｐゴシック"/>
              <a:cs typeface="ＭＳ Ｐゴシック"/>
            </a:rPr>
            <a:t>】</a:t>
          </a:r>
          <a:r>
            <a:rPr lang="ja-JP" altLang="en-US" sz="1100" b="1" i="0" u="sng">
              <a:solidFill>
                <a:srgbClr val="FFFFFF"/>
              </a:solidFill>
              <a:latin typeface="ＭＳ Ｐゴシック"/>
              <a:ea typeface="ＭＳ Ｐゴシック"/>
              <a:cs typeface="ＭＳ Ｐゴシック"/>
            </a:rPr>
            <a:t>建築主が複数名の場合</a:t>
          </a:r>
          <a:endParaRPr lang="en-US" altLang="ja-JP" sz="1100" b="1" i="0" u="sng">
            <a:solidFill>
              <a:srgbClr val="FFFFFF"/>
            </a:solidFill>
            <a:latin typeface="ＭＳ Ｐゴシック"/>
            <a:ea typeface="ＭＳ Ｐゴシック"/>
            <a:cs typeface="ＭＳ Ｐゴシック"/>
          </a:endParaRPr>
        </a:p>
        <a:p>
          <a:pPr>
            <a:lnSpc>
              <a:spcPts val="1300"/>
            </a:lnSpc>
          </a:pPr>
          <a:r>
            <a:rPr lang="ja-JP" altLang="en-US" sz="1100" b="1" i="0">
              <a:solidFill>
                <a:srgbClr val="FFFFFF"/>
              </a:solidFill>
              <a:latin typeface="ＭＳ Ｐゴシック"/>
              <a:ea typeface="ＭＳ Ｐゴシック"/>
              <a:cs typeface="ＭＳ Ｐゴシック"/>
            </a:rPr>
            <a:t>・最終ページに、別紙を準備していますので、ご利用ください。</a:t>
          </a:r>
        </a:p>
      </xdr:txBody>
    </xdr:sp>
    <xdr:clientData fPrintsWithSheet="0"/>
  </xdr:twoCellAnchor>
  <xdr:twoCellAnchor>
    <xdr:from>
      <xdr:col>24</xdr:col>
      <xdr:colOff>9441</xdr:colOff>
      <xdr:row>6</xdr:row>
      <xdr:rowOff>142875</xdr:rowOff>
    </xdr:from>
    <xdr:to>
      <xdr:col>32</xdr:col>
      <xdr:colOff>169404</xdr:colOff>
      <xdr:row>8</xdr:row>
      <xdr:rowOff>38174</xdr:rowOff>
    </xdr:to>
    <xdr:sp macro="" textlink="">
      <xdr:nvSpPr>
        <xdr:cNvPr id="94" name="テキスト ボックス 17">
          <a:extLst>
            <a:ext uri="{FF2B5EF4-FFF2-40B4-BE49-F238E27FC236}">
              <a16:creationId xmlns:a16="http://schemas.microsoft.com/office/drawing/2014/main" id="{00000000-0008-0000-2200-000016000000}"/>
            </a:ext>
          </a:extLst>
        </xdr:cNvPr>
        <xdr:cNvSpPr txBox="1"/>
      </xdr:nvSpPr>
      <xdr:spPr>
        <a:xfrm>
          <a:off x="6638925" y="1171575"/>
          <a:ext cx="2369762" cy="257026"/>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日付は、センターで記入します</a:t>
          </a:r>
        </a:p>
      </xdr:txBody>
    </xdr:sp>
    <xdr:clientData fPrintsWithSheet="0"/>
  </xdr:twoCellAnchor>
  <xdr:twoCellAnchor>
    <xdr:from>
      <xdr:col>23</xdr:col>
      <xdr:colOff>266784</xdr:colOff>
      <xdr:row>29</xdr:row>
      <xdr:rowOff>28798</xdr:rowOff>
    </xdr:from>
    <xdr:to>
      <xdr:col>41</xdr:col>
      <xdr:colOff>247631</xdr:colOff>
      <xdr:row>41</xdr:row>
      <xdr:rowOff>28798</xdr:rowOff>
    </xdr:to>
    <xdr:sp macro="" textlink="">
      <xdr:nvSpPr>
        <xdr:cNvPr id="95" name="テキスト ボックス 18">
          <a:extLst>
            <a:ext uri="{FF2B5EF4-FFF2-40B4-BE49-F238E27FC236}">
              <a16:creationId xmlns:a16="http://schemas.microsoft.com/office/drawing/2014/main" id="{00000000-0008-0000-2200-000017000000}"/>
            </a:ext>
          </a:extLst>
        </xdr:cNvPr>
        <xdr:cNvSpPr txBox="1"/>
      </xdr:nvSpPr>
      <xdr:spPr>
        <a:xfrm>
          <a:off x="6619875" y="5057775"/>
          <a:ext cx="5743575" cy="205740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変更する項目に✓します。</a:t>
          </a:r>
          <a:endParaRPr lang="en-US" altLang="ja-JP" sz="1100" b="1" i="0">
            <a:solidFill>
              <a:srgbClr val="FFFFFF"/>
            </a:solidFill>
            <a:latin typeface="ＭＳ Ｐゴシック"/>
            <a:ea typeface="ＭＳ Ｐゴシック"/>
            <a:cs typeface="ＭＳ Ｐゴシック"/>
          </a:endParaRPr>
        </a:p>
        <a:p>
          <a:endParaRPr lang="en-US" altLang="ja-JP" sz="1100" b="1" i="0">
            <a:solidFill>
              <a:srgbClr val="FFFFFF"/>
            </a:solidFill>
            <a:latin typeface="ＭＳ Ｐゴシック"/>
            <a:ea typeface="ＭＳ Ｐゴシック"/>
            <a:cs typeface="ＭＳ Ｐゴシック"/>
          </a:endParaRPr>
        </a:p>
        <a:p>
          <a:r>
            <a:rPr lang="ja-JP" altLang="en-US" sz="1100" b="1" i="0">
              <a:solidFill>
                <a:srgbClr val="FFFFFF"/>
              </a:solidFill>
              <a:latin typeface="ＭＳ Ｐゴシック"/>
              <a:ea typeface="ＭＳ Ｐゴシック"/>
              <a:cs typeface="ＭＳ Ｐゴシック"/>
            </a:rPr>
            <a:t>●代理者、監理者、施工者の変更（確定）の場合</a:t>
          </a:r>
          <a:endParaRPr lang="en-US" altLang="ja-JP" sz="1100" b="1" i="0">
            <a:solidFill>
              <a:srgbClr val="FFFFFF"/>
            </a:solidFill>
            <a:latin typeface="ＭＳ Ｐゴシック"/>
            <a:ea typeface="ＭＳ Ｐゴシック"/>
            <a:cs typeface="ＭＳ Ｐゴシック"/>
          </a:endParaRPr>
        </a:p>
        <a:p>
          <a:r>
            <a:rPr lang="ja-JP" altLang="en-US" sz="1100" b="1" i="0">
              <a:solidFill>
                <a:srgbClr val="FFFFFF"/>
              </a:solidFill>
              <a:latin typeface="ＭＳ Ｐゴシック"/>
              <a:ea typeface="ＭＳ Ｐゴシック"/>
              <a:cs typeface="ＭＳ Ｐゴシック"/>
            </a:rPr>
            <a:t>・第</a:t>
          </a:r>
          <a:r>
            <a:rPr lang="en-US" altLang="ja-JP" sz="1100" b="1" i="0">
              <a:solidFill>
                <a:srgbClr val="FFFFFF"/>
              </a:solidFill>
              <a:latin typeface="ＭＳ Ｐゴシック"/>
              <a:ea typeface="ＭＳ Ｐゴシック"/>
              <a:cs typeface="ＭＳ Ｐゴシック"/>
            </a:rPr>
            <a:t>2</a:t>
          </a:r>
          <a:r>
            <a:rPr lang="ja-JP" altLang="en-US" sz="1100" b="1" i="0">
              <a:solidFill>
                <a:srgbClr val="FFFFFF"/>
              </a:solidFill>
              <a:latin typeface="ＭＳ Ｐゴシック"/>
              <a:ea typeface="ＭＳ Ｐゴシック"/>
              <a:cs typeface="ＭＳ Ｐゴシック"/>
            </a:rPr>
            <a:t>面は変更（確定）箇所のみ入力</a:t>
          </a:r>
          <a:endParaRPr lang="en-US" altLang="ja-JP" sz="1100" b="1" i="0">
            <a:solidFill>
              <a:srgbClr val="FFFFFF"/>
            </a:solidFill>
            <a:latin typeface="ＭＳ Ｐゴシック"/>
            <a:ea typeface="ＭＳ Ｐゴシック"/>
            <a:cs typeface="ＭＳ Ｐゴシック"/>
          </a:endParaRPr>
        </a:p>
        <a:p>
          <a:r>
            <a:rPr lang="ja-JP" altLang="en-US" sz="1100" b="1" i="0">
              <a:solidFill>
                <a:srgbClr val="FFFFFF"/>
              </a:solidFill>
              <a:latin typeface="ＭＳ Ｐゴシック"/>
              <a:ea typeface="ＭＳ Ｐゴシック"/>
              <a:cs typeface="ＭＳ Ｐゴシック"/>
            </a:rPr>
            <a:t>・第</a:t>
          </a:r>
          <a:r>
            <a:rPr lang="en-US" altLang="ja-JP" sz="1100" b="1" i="0">
              <a:solidFill>
                <a:srgbClr val="FFFFFF"/>
              </a:solidFill>
              <a:latin typeface="ＭＳ Ｐゴシック"/>
              <a:ea typeface="ＭＳ Ｐゴシック"/>
              <a:cs typeface="ＭＳ Ｐゴシック"/>
            </a:rPr>
            <a:t>2</a:t>
          </a:r>
          <a:r>
            <a:rPr lang="ja-JP" altLang="en-US" sz="1100" b="1" i="0">
              <a:solidFill>
                <a:srgbClr val="FFFFFF"/>
              </a:solidFill>
              <a:latin typeface="ＭＳ Ｐゴシック"/>
              <a:ea typeface="ＭＳ Ｐゴシック"/>
              <a:cs typeface="ＭＳ Ｐゴシック"/>
            </a:rPr>
            <a:t>面は、確認申請書第</a:t>
          </a:r>
          <a:r>
            <a:rPr lang="en-US" altLang="ja-JP" sz="1100" b="1" i="0">
              <a:solidFill>
                <a:srgbClr val="FFFFFF"/>
              </a:solidFill>
              <a:latin typeface="ＭＳ Ｐゴシック"/>
              <a:ea typeface="ＭＳ Ｐゴシック"/>
              <a:cs typeface="ＭＳ Ｐゴシック"/>
            </a:rPr>
            <a:t>2</a:t>
          </a:r>
          <a:r>
            <a:rPr lang="ja-JP" altLang="en-US" sz="1100" b="1" i="0">
              <a:solidFill>
                <a:srgbClr val="FFFFFF"/>
              </a:solidFill>
              <a:latin typeface="ＭＳ Ｐゴシック"/>
              <a:ea typeface="ＭＳ Ｐゴシック"/>
              <a:cs typeface="ＭＳ Ｐゴシック"/>
            </a:rPr>
            <a:t>面の添付とすることができます　</a:t>
          </a:r>
          <a:r>
            <a:rPr lang="en-US" altLang="ja-JP" sz="1100" b="1" i="0">
              <a:solidFill>
                <a:srgbClr val="FFFFFF"/>
              </a:solidFill>
              <a:latin typeface="ＭＳ Ｐゴシック"/>
              <a:ea typeface="ＭＳ Ｐゴシック"/>
              <a:cs typeface="ＭＳ Ｐゴシック"/>
            </a:rPr>
            <a:t>※</a:t>
          </a:r>
          <a:r>
            <a:rPr lang="ja-JP" altLang="en-US" sz="1100" b="1" i="0">
              <a:solidFill>
                <a:srgbClr val="FFFFFF"/>
              </a:solidFill>
              <a:latin typeface="ＭＳ Ｐゴシック"/>
              <a:ea typeface="ＭＳ Ｐゴシック"/>
              <a:cs typeface="ＭＳ Ｐゴシック"/>
            </a:rPr>
            <a:t>様式を代替えして結構です</a:t>
          </a:r>
          <a:endParaRPr lang="en-US" altLang="ja-JP" sz="1100" b="1" i="0">
            <a:solidFill>
              <a:srgbClr val="FFFFFF"/>
            </a:solidFill>
            <a:latin typeface="ＭＳ Ｐゴシック"/>
            <a:ea typeface="ＭＳ Ｐゴシック"/>
            <a:cs typeface="ＭＳ Ｐゴシック"/>
          </a:endParaRPr>
        </a:p>
        <a:p>
          <a:endParaRPr lang="en-US" altLang="ja-JP" sz="1100" b="1" i="0">
            <a:solidFill>
              <a:srgbClr val="FFFFFF"/>
            </a:solidFill>
            <a:latin typeface="ＭＳ Ｐゴシック"/>
            <a:ea typeface="ＭＳ Ｐゴシック"/>
            <a:cs typeface="ＭＳ Ｐゴシック"/>
          </a:endParaRPr>
        </a:p>
        <a:p>
          <a:r>
            <a:rPr lang="ja-JP" altLang="en-US" sz="2000" b="1" i="0">
              <a:solidFill>
                <a:srgbClr val="FFFFFF"/>
              </a:solidFill>
              <a:latin typeface="+mn-lt"/>
            </a:rPr>
            <a:t>●地番の変更がある場合</a:t>
          </a:r>
          <a:endParaRPr lang="ja-JP" altLang="ja-JP" sz="2000" b="0" i="0">
            <a:solidFill>
              <a:srgbClr val="FFFFFF"/>
            </a:solidFill>
            <a:latin typeface="ＭＳ Ｐゴシック"/>
            <a:ea typeface="ＭＳ Ｐゴシック"/>
            <a:cs typeface="ＭＳ Ｐゴシック"/>
          </a:endParaRPr>
        </a:p>
        <a:p>
          <a:r>
            <a:rPr lang="ja-JP" altLang="en-US" sz="2000" b="1" i="0">
              <a:solidFill>
                <a:srgbClr val="FFFFFF"/>
              </a:solidFill>
              <a:latin typeface="+mn-lt"/>
            </a:rPr>
            <a:t>・登記簿謄本の写し（１部）　正本に添付</a:t>
          </a:r>
          <a:endParaRPr lang="ja-JP" altLang="ja-JP" sz="2000" b="0" i="0">
            <a:solidFill>
              <a:srgbClr val="FFFFFF"/>
            </a:solidFill>
            <a:latin typeface="ＭＳ Ｐゴシック"/>
            <a:ea typeface="ＭＳ Ｐゴシック"/>
            <a:cs typeface="ＭＳ Ｐゴシック"/>
          </a:endParaRPr>
        </a:p>
        <a:p>
          <a:r>
            <a:rPr lang="ja-JP" altLang="en-US" sz="2000" b="1" i="0">
              <a:solidFill>
                <a:srgbClr val="FFFFFF"/>
              </a:solidFill>
              <a:latin typeface="+mn-lt"/>
            </a:rPr>
            <a:t>・第２面の添付は不要　です</a:t>
          </a:r>
          <a:endParaRPr lang="ja-JP" altLang="ja-JP" sz="2000" b="0" i="0">
            <a:solidFill>
              <a:srgbClr val="FFFFFF"/>
            </a:solidFill>
            <a:latin typeface="ＭＳ Ｐゴシック"/>
            <a:ea typeface="ＭＳ Ｐゴシック"/>
            <a:cs typeface="ＭＳ Ｐゴシック"/>
          </a:endParaRPr>
        </a:p>
        <a:p>
          <a:endParaRPr/>
        </a:p>
      </xdr:txBody>
    </xdr:sp>
    <xdr:clientData fPrintsWithSheet="0"/>
  </xdr:twoCellAnchor>
  <xdr:twoCellAnchor>
    <xdr:from>
      <xdr:col>24</xdr:col>
      <xdr:colOff>0</xdr:colOff>
      <xdr:row>46</xdr:row>
      <xdr:rowOff>0</xdr:rowOff>
    </xdr:from>
    <xdr:to>
      <xdr:col>32</xdr:col>
      <xdr:colOff>159962</xdr:colOff>
      <xdr:row>47</xdr:row>
      <xdr:rowOff>85576</xdr:rowOff>
    </xdr:to>
    <xdr:sp macro="" textlink="">
      <xdr:nvSpPr>
        <xdr:cNvPr id="96" name="テキスト ボックス 23">
          <a:extLst>
            <a:ext uri="{FF2B5EF4-FFF2-40B4-BE49-F238E27FC236}">
              <a16:creationId xmlns:a16="http://schemas.microsoft.com/office/drawing/2014/main" id="{00000000-0008-0000-2200-000018000000}"/>
            </a:ext>
          </a:extLst>
        </xdr:cNvPr>
        <xdr:cNvSpPr txBox="1"/>
      </xdr:nvSpPr>
      <xdr:spPr>
        <a:xfrm>
          <a:off x="6629400" y="7962900"/>
          <a:ext cx="2369820" cy="2762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理由を入力してください</a:t>
          </a:r>
        </a:p>
      </xdr:txBody>
    </xdr:sp>
    <xdr:clientData fPrintsWithSheet="0"/>
  </xdr:twoCellAnchor>
  <xdr:twoCellAnchor>
    <xdr:from>
      <xdr:col>24</xdr:col>
      <xdr:colOff>0</xdr:colOff>
      <xdr:row>50</xdr:row>
      <xdr:rowOff>123527</xdr:rowOff>
    </xdr:from>
    <xdr:to>
      <xdr:col>32</xdr:col>
      <xdr:colOff>159962</xdr:colOff>
      <xdr:row>52</xdr:row>
      <xdr:rowOff>18752</xdr:rowOff>
    </xdr:to>
    <xdr:sp macro="" textlink="">
      <xdr:nvSpPr>
        <xdr:cNvPr id="97" name="テキスト ボックス 7">
          <a:extLst>
            <a:ext uri="{FF2B5EF4-FFF2-40B4-BE49-F238E27FC236}">
              <a16:creationId xmlns:a16="http://schemas.microsoft.com/office/drawing/2014/main" id="{00000000-0008-0000-2200-000019000000}"/>
            </a:ext>
          </a:extLst>
        </xdr:cNvPr>
        <xdr:cNvSpPr txBox="1"/>
      </xdr:nvSpPr>
      <xdr:spPr>
        <a:xfrm>
          <a:off x="6629400" y="8829675"/>
          <a:ext cx="2369762" cy="257026"/>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センターで処理します。</a:t>
          </a:r>
        </a:p>
      </xdr:txBody>
    </xdr:sp>
    <xdr:clientData fPrintsWithSheet="0"/>
  </xdr:twoCellAnchor>
  <xdr:twoCellAnchor>
    <xdr:from>
      <xdr:col>25</xdr:col>
      <xdr:colOff>19152</xdr:colOff>
      <xdr:row>143</xdr:row>
      <xdr:rowOff>0</xdr:rowOff>
    </xdr:from>
    <xdr:to>
      <xdr:col>33</xdr:col>
      <xdr:colOff>57299</xdr:colOff>
      <xdr:row>151</xdr:row>
      <xdr:rowOff>180826</xdr:rowOff>
    </xdr:to>
    <xdr:sp macro="" textlink="">
      <xdr:nvSpPr>
        <xdr:cNvPr id="98" name="テキスト ボックス 21">
          <a:extLst>
            <a:ext uri="{FF2B5EF4-FFF2-40B4-BE49-F238E27FC236}">
              <a16:creationId xmlns:a16="http://schemas.microsoft.com/office/drawing/2014/main" id="{00000000-0008-0000-2200-00001A000000}"/>
            </a:ext>
          </a:extLst>
        </xdr:cNvPr>
        <xdr:cNvSpPr txBox="1"/>
      </xdr:nvSpPr>
      <xdr:spPr>
        <a:xfrm>
          <a:off x="6924675" y="24669750"/>
          <a:ext cx="2247835" cy="1666875"/>
        </a:xfrm>
        <a:prstGeom prst="rect">
          <a:avLst/>
        </a:prstGeom>
        <a:solidFill>
          <a:srgbClr val="000000"/>
        </a:solidFill>
        <a:ln w="0">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第２面は、</a:t>
          </a:r>
          <a:endParaRPr lang="en-US" altLang="ja-JP" sz="1100" b="1" i="0">
            <a:solidFill>
              <a:srgbClr val="FFFFFF"/>
            </a:solidFill>
            <a:latin typeface="ＭＳ Ｐゴシック"/>
            <a:ea typeface="ＭＳ Ｐゴシック"/>
            <a:cs typeface="ＭＳ Ｐゴシック"/>
          </a:endParaRPr>
        </a:p>
        <a:p>
          <a:r>
            <a:rPr lang="ja-JP" altLang="en-US" sz="1100" b="1" i="0">
              <a:solidFill>
                <a:srgbClr val="FFFFFF"/>
              </a:solidFill>
              <a:latin typeface="ＭＳ Ｐゴシック"/>
              <a:ea typeface="ＭＳ Ｐゴシック"/>
              <a:cs typeface="ＭＳ Ｐゴシック"/>
            </a:rPr>
            <a:t>✓</a:t>
          </a:r>
          <a:r>
            <a:rPr lang="en-US" altLang="ja-JP" sz="1100" b="1" i="0">
              <a:solidFill>
                <a:srgbClr val="FFFFFF"/>
              </a:solidFill>
              <a:latin typeface="ＭＳ Ｐゴシック"/>
              <a:ea typeface="ＭＳ Ｐゴシック"/>
              <a:cs typeface="ＭＳ Ｐゴシック"/>
            </a:rPr>
            <a:t>NICEWEB</a:t>
          </a:r>
          <a:r>
            <a:rPr lang="ja-JP" altLang="en-US" sz="1100" b="1" i="0">
              <a:solidFill>
                <a:srgbClr val="FFFFFF"/>
              </a:solidFill>
              <a:latin typeface="ＭＳ Ｐゴシック"/>
              <a:ea typeface="ＭＳ Ｐゴシック"/>
              <a:cs typeface="ＭＳ Ｐゴシック"/>
            </a:rPr>
            <a:t>申請システム</a:t>
          </a:r>
          <a:endParaRPr lang="en-US" altLang="ja-JP" sz="1100" b="1" i="0">
            <a:solidFill>
              <a:srgbClr val="FFFFFF"/>
            </a:solidFill>
            <a:latin typeface="ＭＳ Ｐゴシック"/>
            <a:ea typeface="ＭＳ Ｐゴシック"/>
            <a:cs typeface="ＭＳ Ｐゴシック"/>
          </a:endParaRPr>
        </a:p>
        <a:p>
          <a:r>
            <a:rPr lang="ja-JP" altLang="en-US" sz="1100" b="1" i="0">
              <a:solidFill>
                <a:srgbClr val="FFFFFF"/>
              </a:solidFill>
              <a:latin typeface="ＭＳ Ｐゴシック"/>
              <a:ea typeface="ＭＳ Ｐゴシック"/>
              <a:cs typeface="ＭＳ Ｐゴシック"/>
            </a:rPr>
            <a:t>✓申プロ</a:t>
          </a:r>
          <a:endParaRPr lang="en-US" altLang="ja-JP" sz="1100" b="1" i="0">
            <a:solidFill>
              <a:srgbClr val="FFFFFF"/>
            </a:solidFill>
            <a:latin typeface="ＭＳ Ｐゴシック"/>
            <a:ea typeface="ＭＳ Ｐゴシック"/>
            <a:cs typeface="ＭＳ Ｐゴシック"/>
          </a:endParaRPr>
        </a:p>
        <a:p>
          <a:endParaRPr lang="en-US" altLang="ja-JP" sz="1100" b="1" i="0">
            <a:solidFill>
              <a:srgbClr val="FFFFFF"/>
            </a:solidFill>
            <a:latin typeface="ＭＳ Ｐゴシック"/>
            <a:ea typeface="ＭＳ Ｐゴシック"/>
            <a:cs typeface="ＭＳ Ｐゴシック"/>
          </a:endParaRPr>
        </a:p>
        <a:p>
          <a:r>
            <a:rPr lang="ja-JP" altLang="en-US" sz="1100" b="1" i="0">
              <a:solidFill>
                <a:srgbClr val="FFFFFF"/>
              </a:solidFill>
              <a:latin typeface="ＭＳ Ｐゴシック"/>
              <a:ea typeface="ＭＳ Ｐゴシック"/>
              <a:cs typeface="ＭＳ Ｐゴシック"/>
            </a:rPr>
            <a:t>で作成した様式に代えることができます。</a:t>
          </a:r>
          <a:endParaRPr lang="en-US" altLang="ja-JP" sz="1100" b="1" i="0">
            <a:solidFill>
              <a:srgbClr val="FFFFFF"/>
            </a:solidFill>
            <a:latin typeface="ＭＳ Ｐゴシック"/>
            <a:ea typeface="ＭＳ Ｐゴシック"/>
            <a:cs typeface="ＭＳ Ｐゴシック"/>
          </a:endParaRPr>
        </a:p>
        <a:p>
          <a:endParaRPr lang="en-US" altLang="ja-JP" sz="1100" b="1" i="0">
            <a:solidFill>
              <a:srgbClr val="FFFFFF"/>
            </a:solidFill>
            <a:latin typeface="ＭＳ Ｐゴシック"/>
            <a:ea typeface="ＭＳ Ｐゴシック"/>
            <a:cs typeface="ＭＳ Ｐゴシック"/>
          </a:endParaRPr>
        </a:p>
        <a:p>
          <a:r>
            <a:rPr lang="ja-JP" altLang="en-US" sz="1100" b="1" i="0">
              <a:solidFill>
                <a:srgbClr val="FFFFFF"/>
              </a:solidFill>
              <a:latin typeface="ＭＳ Ｐゴシック"/>
              <a:ea typeface="ＭＳ Ｐゴシック"/>
              <a:cs typeface="ＭＳ Ｐゴシック"/>
            </a:rPr>
            <a:t>簡略化して</a:t>
          </a:r>
          <a:r>
            <a:rPr lang="en-US" altLang="ja-JP" sz="1100" b="1" i="0">
              <a:solidFill>
                <a:srgbClr val="FFFFFF"/>
              </a:solidFill>
              <a:latin typeface="ＭＳ Ｐゴシック"/>
              <a:ea typeface="ＭＳ Ｐゴシック"/>
              <a:cs typeface="ＭＳ Ｐゴシック"/>
            </a:rPr>
            <a:t>OK</a:t>
          </a:r>
          <a:r>
            <a:rPr lang="ja-JP" altLang="en-US" sz="1100" b="1" i="0">
              <a:solidFill>
                <a:srgbClr val="FFFFFF"/>
              </a:solidFill>
              <a:latin typeface="ＭＳ Ｐゴシック"/>
              <a:ea typeface="ＭＳ Ｐゴシック"/>
              <a:cs typeface="ＭＳ Ｐゴシック"/>
            </a:rPr>
            <a:t>です</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28575</xdr:colOff>
          <xdr:row>34</xdr:row>
          <xdr:rowOff>171450</xdr:rowOff>
        </xdr:from>
        <xdr:to>
          <xdr:col>2</xdr:col>
          <xdr:colOff>57150</xdr:colOff>
          <xdr:row>36</xdr:row>
          <xdr:rowOff>0</xdr:rowOff>
        </xdr:to>
        <xdr:sp macro="" textlink="">
          <xdr:nvSpPr>
            <xdr:cNvPr id="93185" name="Check Box 1" hidden="1">
              <a:extLst>
                <a:ext uri="{63B3BB69-23CF-44E3-9099-C40C66FF867C}">
                  <a14:compatExt spid="_x0000_s93185"/>
                </a:ext>
                <a:ext uri="{FF2B5EF4-FFF2-40B4-BE49-F238E27FC236}">
                  <a16:creationId xmlns:a16="http://schemas.microsoft.com/office/drawing/2014/main" id="{00000000-0008-0000-2600-0000016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36</xdr:row>
          <xdr:rowOff>171450</xdr:rowOff>
        </xdr:from>
        <xdr:to>
          <xdr:col>2</xdr:col>
          <xdr:colOff>57150</xdr:colOff>
          <xdr:row>38</xdr:row>
          <xdr:rowOff>0</xdr:rowOff>
        </xdr:to>
        <xdr:sp macro="" textlink="">
          <xdr:nvSpPr>
            <xdr:cNvPr id="93186" name="Check Box 2" hidden="1">
              <a:extLst>
                <a:ext uri="{63B3BB69-23CF-44E3-9099-C40C66FF867C}">
                  <a14:compatExt spid="_x0000_s93186"/>
                </a:ext>
                <a:ext uri="{FF2B5EF4-FFF2-40B4-BE49-F238E27FC236}">
                  <a16:creationId xmlns:a16="http://schemas.microsoft.com/office/drawing/2014/main" id="{00000000-0008-0000-2600-0000026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35</xdr:row>
          <xdr:rowOff>180975</xdr:rowOff>
        </xdr:from>
        <xdr:to>
          <xdr:col>2</xdr:col>
          <xdr:colOff>57150</xdr:colOff>
          <xdr:row>37</xdr:row>
          <xdr:rowOff>9525</xdr:rowOff>
        </xdr:to>
        <xdr:sp macro="" textlink="">
          <xdr:nvSpPr>
            <xdr:cNvPr id="93187" name="Check Box 3" hidden="1">
              <a:extLst>
                <a:ext uri="{63B3BB69-23CF-44E3-9099-C40C66FF867C}">
                  <a14:compatExt spid="_x0000_s93187"/>
                </a:ext>
                <a:ext uri="{FF2B5EF4-FFF2-40B4-BE49-F238E27FC236}">
                  <a16:creationId xmlns:a16="http://schemas.microsoft.com/office/drawing/2014/main" id="{00000000-0008-0000-2600-0000036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37</xdr:row>
          <xdr:rowOff>180975</xdr:rowOff>
        </xdr:from>
        <xdr:to>
          <xdr:col>2</xdr:col>
          <xdr:colOff>57150</xdr:colOff>
          <xdr:row>39</xdr:row>
          <xdr:rowOff>9525</xdr:rowOff>
        </xdr:to>
        <xdr:sp macro="" textlink="">
          <xdr:nvSpPr>
            <xdr:cNvPr id="93188" name="Check Box 4" hidden="1">
              <a:extLst>
                <a:ext uri="{63B3BB69-23CF-44E3-9099-C40C66FF867C}">
                  <a14:compatExt spid="_x0000_s93188"/>
                </a:ext>
                <a:ext uri="{FF2B5EF4-FFF2-40B4-BE49-F238E27FC236}">
                  <a16:creationId xmlns:a16="http://schemas.microsoft.com/office/drawing/2014/main" id="{00000000-0008-0000-2600-0000046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36</xdr:row>
          <xdr:rowOff>0</xdr:rowOff>
        </xdr:from>
        <xdr:to>
          <xdr:col>7</xdr:col>
          <xdr:colOff>57150</xdr:colOff>
          <xdr:row>37</xdr:row>
          <xdr:rowOff>19050</xdr:rowOff>
        </xdr:to>
        <xdr:sp macro="" textlink="">
          <xdr:nvSpPr>
            <xdr:cNvPr id="93189" name="Check Box 5" hidden="1">
              <a:extLst>
                <a:ext uri="{63B3BB69-23CF-44E3-9099-C40C66FF867C}">
                  <a14:compatExt spid="_x0000_s93189"/>
                </a:ext>
                <a:ext uri="{FF2B5EF4-FFF2-40B4-BE49-F238E27FC236}">
                  <a16:creationId xmlns:a16="http://schemas.microsoft.com/office/drawing/2014/main" id="{00000000-0008-0000-2600-0000056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35</xdr:row>
          <xdr:rowOff>180975</xdr:rowOff>
        </xdr:from>
        <xdr:to>
          <xdr:col>10</xdr:col>
          <xdr:colOff>57150</xdr:colOff>
          <xdr:row>37</xdr:row>
          <xdr:rowOff>9525</xdr:rowOff>
        </xdr:to>
        <xdr:sp macro="" textlink="">
          <xdr:nvSpPr>
            <xdr:cNvPr id="93190" name="Check Box 6" hidden="1">
              <a:extLst>
                <a:ext uri="{63B3BB69-23CF-44E3-9099-C40C66FF867C}">
                  <a14:compatExt spid="_x0000_s93190"/>
                </a:ext>
                <a:ext uri="{FF2B5EF4-FFF2-40B4-BE49-F238E27FC236}">
                  <a16:creationId xmlns:a16="http://schemas.microsoft.com/office/drawing/2014/main" id="{00000000-0008-0000-2600-0000066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37</xdr:row>
          <xdr:rowOff>0</xdr:rowOff>
        </xdr:from>
        <xdr:to>
          <xdr:col>7</xdr:col>
          <xdr:colOff>57150</xdr:colOff>
          <xdr:row>38</xdr:row>
          <xdr:rowOff>19050</xdr:rowOff>
        </xdr:to>
        <xdr:sp macro="" textlink="">
          <xdr:nvSpPr>
            <xdr:cNvPr id="93191" name="Check Box 7" hidden="1">
              <a:extLst>
                <a:ext uri="{63B3BB69-23CF-44E3-9099-C40C66FF867C}">
                  <a14:compatExt spid="_x0000_s93191"/>
                </a:ext>
                <a:ext uri="{FF2B5EF4-FFF2-40B4-BE49-F238E27FC236}">
                  <a16:creationId xmlns:a16="http://schemas.microsoft.com/office/drawing/2014/main" id="{00000000-0008-0000-2600-0000076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36</xdr:row>
          <xdr:rowOff>180975</xdr:rowOff>
        </xdr:from>
        <xdr:to>
          <xdr:col>10</xdr:col>
          <xdr:colOff>57150</xdr:colOff>
          <xdr:row>38</xdr:row>
          <xdr:rowOff>9525</xdr:rowOff>
        </xdr:to>
        <xdr:sp macro="" textlink="">
          <xdr:nvSpPr>
            <xdr:cNvPr id="93192" name="Check Box 8" hidden="1">
              <a:extLst>
                <a:ext uri="{63B3BB69-23CF-44E3-9099-C40C66FF867C}">
                  <a14:compatExt spid="_x0000_s93192"/>
                </a:ext>
                <a:ext uri="{FF2B5EF4-FFF2-40B4-BE49-F238E27FC236}">
                  <a16:creationId xmlns:a16="http://schemas.microsoft.com/office/drawing/2014/main" id="{00000000-0008-0000-2600-0000086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38</xdr:row>
          <xdr:rowOff>0</xdr:rowOff>
        </xdr:from>
        <xdr:to>
          <xdr:col>7</xdr:col>
          <xdr:colOff>57150</xdr:colOff>
          <xdr:row>39</xdr:row>
          <xdr:rowOff>19050</xdr:rowOff>
        </xdr:to>
        <xdr:sp macro="" textlink="">
          <xdr:nvSpPr>
            <xdr:cNvPr id="93193" name="Check Box 9" hidden="1">
              <a:extLst>
                <a:ext uri="{63B3BB69-23CF-44E3-9099-C40C66FF867C}">
                  <a14:compatExt spid="_x0000_s93193"/>
                </a:ext>
                <a:ext uri="{FF2B5EF4-FFF2-40B4-BE49-F238E27FC236}">
                  <a16:creationId xmlns:a16="http://schemas.microsoft.com/office/drawing/2014/main" id="{00000000-0008-0000-2600-0000096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37</xdr:row>
          <xdr:rowOff>180975</xdr:rowOff>
        </xdr:from>
        <xdr:to>
          <xdr:col>10</xdr:col>
          <xdr:colOff>57150</xdr:colOff>
          <xdr:row>39</xdr:row>
          <xdr:rowOff>9525</xdr:rowOff>
        </xdr:to>
        <xdr:sp macro="" textlink="">
          <xdr:nvSpPr>
            <xdr:cNvPr id="93194" name="Check Box 10" hidden="1">
              <a:extLst>
                <a:ext uri="{63B3BB69-23CF-44E3-9099-C40C66FF867C}">
                  <a14:compatExt spid="_x0000_s93194"/>
                </a:ext>
                <a:ext uri="{FF2B5EF4-FFF2-40B4-BE49-F238E27FC236}">
                  <a16:creationId xmlns:a16="http://schemas.microsoft.com/office/drawing/2014/main" id="{00000000-0008-0000-2600-00000A6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38</xdr:row>
          <xdr:rowOff>180975</xdr:rowOff>
        </xdr:from>
        <xdr:to>
          <xdr:col>2</xdr:col>
          <xdr:colOff>57150</xdr:colOff>
          <xdr:row>40</xdr:row>
          <xdr:rowOff>9525</xdr:rowOff>
        </xdr:to>
        <xdr:sp macro="" textlink="">
          <xdr:nvSpPr>
            <xdr:cNvPr id="93195" name="Check Box 11" hidden="1">
              <a:extLst>
                <a:ext uri="{63B3BB69-23CF-44E3-9099-C40C66FF867C}">
                  <a14:compatExt spid="_x0000_s93195"/>
                </a:ext>
                <a:ext uri="{FF2B5EF4-FFF2-40B4-BE49-F238E27FC236}">
                  <a16:creationId xmlns:a16="http://schemas.microsoft.com/office/drawing/2014/main" id="{00000000-0008-0000-2600-00000B6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42</xdr:row>
          <xdr:rowOff>0</xdr:rowOff>
        </xdr:from>
        <xdr:to>
          <xdr:col>2</xdr:col>
          <xdr:colOff>57150</xdr:colOff>
          <xdr:row>43</xdr:row>
          <xdr:rowOff>19050</xdr:rowOff>
        </xdr:to>
        <xdr:sp macro="" textlink="">
          <xdr:nvSpPr>
            <xdr:cNvPr id="93196" name="Check Box 12" hidden="1">
              <a:extLst>
                <a:ext uri="{63B3BB69-23CF-44E3-9099-C40C66FF867C}">
                  <a14:compatExt spid="_x0000_s93196"/>
                </a:ext>
                <a:ext uri="{FF2B5EF4-FFF2-40B4-BE49-F238E27FC236}">
                  <a16:creationId xmlns:a16="http://schemas.microsoft.com/office/drawing/2014/main" id="{00000000-0008-0000-2600-00000C6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0</xdr:colOff>
          <xdr:row>72</xdr:row>
          <xdr:rowOff>180975</xdr:rowOff>
        </xdr:from>
        <xdr:to>
          <xdr:col>11</xdr:col>
          <xdr:colOff>66675</xdr:colOff>
          <xdr:row>74</xdr:row>
          <xdr:rowOff>9525</xdr:rowOff>
        </xdr:to>
        <xdr:sp macro="" textlink="">
          <xdr:nvSpPr>
            <xdr:cNvPr id="250881" name="Check Box 1" hidden="1">
              <a:extLst>
                <a:ext uri="{63B3BB69-23CF-44E3-9099-C40C66FF867C}">
                  <a14:compatExt spid="_x0000_s250881"/>
                </a:ext>
                <a:ext uri="{FF2B5EF4-FFF2-40B4-BE49-F238E27FC236}">
                  <a16:creationId xmlns:a16="http://schemas.microsoft.com/office/drawing/2014/main" id="{2DD145B5-CE98-4EE5-812E-A0456B2E688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65</xdr:row>
          <xdr:rowOff>180975</xdr:rowOff>
        </xdr:from>
        <xdr:to>
          <xdr:col>11</xdr:col>
          <xdr:colOff>66675</xdr:colOff>
          <xdr:row>67</xdr:row>
          <xdr:rowOff>9525</xdr:rowOff>
        </xdr:to>
        <xdr:sp macro="" textlink="">
          <xdr:nvSpPr>
            <xdr:cNvPr id="250882" name="Check Box 2" hidden="1">
              <a:extLst>
                <a:ext uri="{63B3BB69-23CF-44E3-9099-C40C66FF867C}">
                  <a14:compatExt spid="_x0000_s250882"/>
                </a:ext>
                <a:ext uri="{FF2B5EF4-FFF2-40B4-BE49-F238E27FC236}">
                  <a16:creationId xmlns:a16="http://schemas.microsoft.com/office/drawing/2014/main" id="{993CD544-2FFA-4FD2-8DBD-894E59ADE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209550</xdr:colOff>
          <xdr:row>65</xdr:row>
          <xdr:rowOff>180975</xdr:rowOff>
        </xdr:from>
        <xdr:to>
          <xdr:col>20</xdr:col>
          <xdr:colOff>38100</xdr:colOff>
          <xdr:row>67</xdr:row>
          <xdr:rowOff>9525</xdr:rowOff>
        </xdr:to>
        <xdr:sp macro="" textlink="">
          <xdr:nvSpPr>
            <xdr:cNvPr id="250883" name="Check Box 3" hidden="1">
              <a:extLst>
                <a:ext uri="{63B3BB69-23CF-44E3-9099-C40C66FF867C}">
                  <a14:compatExt spid="_x0000_s250883"/>
                </a:ext>
                <a:ext uri="{FF2B5EF4-FFF2-40B4-BE49-F238E27FC236}">
                  <a16:creationId xmlns:a16="http://schemas.microsoft.com/office/drawing/2014/main" id="{0761C6DC-398F-4869-912C-64D25570E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209550</xdr:colOff>
          <xdr:row>65</xdr:row>
          <xdr:rowOff>180975</xdr:rowOff>
        </xdr:from>
        <xdr:to>
          <xdr:col>15</xdr:col>
          <xdr:colOff>38100</xdr:colOff>
          <xdr:row>67</xdr:row>
          <xdr:rowOff>9525</xdr:rowOff>
        </xdr:to>
        <xdr:sp macro="" textlink="">
          <xdr:nvSpPr>
            <xdr:cNvPr id="250884" name="Check Box 4" hidden="1">
              <a:extLst>
                <a:ext uri="{63B3BB69-23CF-44E3-9099-C40C66FF867C}">
                  <a14:compatExt spid="_x0000_s250884"/>
                </a:ext>
                <a:ext uri="{FF2B5EF4-FFF2-40B4-BE49-F238E27FC236}">
                  <a16:creationId xmlns:a16="http://schemas.microsoft.com/office/drawing/2014/main" id="{2830BA5D-F19E-47B7-BF4C-D20921268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209550</xdr:colOff>
          <xdr:row>65</xdr:row>
          <xdr:rowOff>180975</xdr:rowOff>
        </xdr:from>
        <xdr:to>
          <xdr:col>25</xdr:col>
          <xdr:colOff>38100</xdr:colOff>
          <xdr:row>67</xdr:row>
          <xdr:rowOff>9525</xdr:rowOff>
        </xdr:to>
        <xdr:sp macro="" textlink="">
          <xdr:nvSpPr>
            <xdr:cNvPr id="250885" name="Check Box 5" hidden="1">
              <a:extLst>
                <a:ext uri="{63B3BB69-23CF-44E3-9099-C40C66FF867C}">
                  <a14:compatExt spid="_x0000_s250885"/>
                </a:ext>
                <a:ext uri="{FF2B5EF4-FFF2-40B4-BE49-F238E27FC236}">
                  <a16:creationId xmlns:a16="http://schemas.microsoft.com/office/drawing/2014/main" id="{8197BFC3-2DBA-4A8C-84F6-CE8BC9DC35D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65</xdr:row>
          <xdr:rowOff>0</xdr:rowOff>
        </xdr:from>
        <xdr:to>
          <xdr:col>33</xdr:col>
          <xdr:colOff>66675</xdr:colOff>
          <xdr:row>66</xdr:row>
          <xdr:rowOff>19050</xdr:rowOff>
        </xdr:to>
        <xdr:sp macro="" textlink="">
          <xdr:nvSpPr>
            <xdr:cNvPr id="250886" name="Check Box 6" hidden="1">
              <a:extLst>
                <a:ext uri="{63B3BB69-23CF-44E3-9099-C40C66FF867C}">
                  <a14:compatExt spid="_x0000_s250886"/>
                </a:ext>
                <a:ext uri="{FF2B5EF4-FFF2-40B4-BE49-F238E27FC236}">
                  <a16:creationId xmlns:a16="http://schemas.microsoft.com/office/drawing/2014/main" id="{736CF3B5-3C39-40B0-B759-D5D8C8EB066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209550</xdr:colOff>
          <xdr:row>57</xdr:row>
          <xdr:rowOff>180975</xdr:rowOff>
        </xdr:from>
        <xdr:to>
          <xdr:col>18</xdr:col>
          <xdr:colOff>38100</xdr:colOff>
          <xdr:row>59</xdr:row>
          <xdr:rowOff>9525</xdr:rowOff>
        </xdr:to>
        <xdr:sp macro="" textlink="">
          <xdr:nvSpPr>
            <xdr:cNvPr id="250887" name="Check Box 7" hidden="1">
              <a:extLst>
                <a:ext uri="{63B3BB69-23CF-44E3-9099-C40C66FF867C}">
                  <a14:compatExt spid="_x0000_s250887"/>
                </a:ext>
                <a:ext uri="{FF2B5EF4-FFF2-40B4-BE49-F238E27FC236}">
                  <a16:creationId xmlns:a16="http://schemas.microsoft.com/office/drawing/2014/main" id="{ABC56C0E-F226-496E-9EB6-C0148571AA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44</xdr:row>
          <xdr:rowOff>180975</xdr:rowOff>
        </xdr:from>
        <xdr:to>
          <xdr:col>7</xdr:col>
          <xdr:colOff>38100</xdr:colOff>
          <xdr:row>46</xdr:row>
          <xdr:rowOff>9525</xdr:rowOff>
        </xdr:to>
        <xdr:sp macro="" textlink="">
          <xdr:nvSpPr>
            <xdr:cNvPr id="250888" name="Check Box 8" hidden="1">
              <a:extLst>
                <a:ext uri="{63B3BB69-23CF-44E3-9099-C40C66FF867C}">
                  <a14:compatExt spid="_x0000_s250888"/>
                </a:ext>
                <a:ext uri="{FF2B5EF4-FFF2-40B4-BE49-F238E27FC236}">
                  <a16:creationId xmlns:a16="http://schemas.microsoft.com/office/drawing/2014/main" id="{77BA0C8F-60E8-4B29-8B97-597591FC8D2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40</xdr:row>
          <xdr:rowOff>0</xdr:rowOff>
        </xdr:from>
        <xdr:to>
          <xdr:col>11</xdr:col>
          <xdr:colOff>66675</xdr:colOff>
          <xdr:row>41</xdr:row>
          <xdr:rowOff>19050</xdr:rowOff>
        </xdr:to>
        <xdr:sp macro="" textlink="">
          <xdr:nvSpPr>
            <xdr:cNvPr id="250889" name="Check Box 9" hidden="1">
              <a:extLst>
                <a:ext uri="{63B3BB69-23CF-44E3-9099-C40C66FF867C}">
                  <a14:compatExt spid="_x0000_s250889"/>
                </a:ext>
                <a:ext uri="{FF2B5EF4-FFF2-40B4-BE49-F238E27FC236}">
                  <a16:creationId xmlns:a16="http://schemas.microsoft.com/office/drawing/2014/main" id="{0D9A3366-5778-42A5-B539-B38C158D81F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40</xdr:row>
          <xdr:rowOff>0</xdr:rowOff>
        </xdr:from>
        <xdr:to>
          <xdr:col>14</xdr:col>
          <xdr:colOff>38100</xdr:colOff>
          <xdr:row>41</xdr:row>
          <xdr:rowOff>19050</xdr:rowOff>
        </xdr:to>
        <xdr:sp macro="" textlink="">
          <xdr:nvSpPr>
            <xdr:cNvPr id="250890" name="Check Box 10" hidden="1">
              <a:extLst>
                <a:ext uri="{63B3BB69-23CF-44E3-9099-C40C66FF867C}">
                  <a14:compatExt spid="_x0000_s250890"/>
                </a:ext>
                <a:ext uri="{FF2B5EF4-FFF2-40B4-BE49-F238E27FC236}">
                  <a16:creationId xmlns:a16="http://schemas.microsoft.com/office/drawing/2014/main" id="{EFC8D523-E1A2-472C-AA29-BCD76E4875C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209550</xdr:colOff>
          <xdr:row>34</xdr:row>
          <xdr:rowOff>180975</xdr:rowOff>
        </xdr:from>
        <xdr:to>
          <xdr:col>25</xdr:col>
          <xdr:colOff>38100</xdr:colOff>
          <xdr:row>36</xdr:row>
          <xdr:rowOff>9525</xdr:rowOff>
        </xdr:to>
        <xdr:sp macro="" textlink="">
          <xdr:nvSpPr>
            <xdr:cNvPr id="250891" name="Check Box 11" hidden="1">
              <a:extLst>
                <a:ext uri="{63B3BB69-23CF-44E3-9099-C40C66FF867C}">
                  <a14:compatExt spid="_x0000_s250891"/>
                </a:ext>
                <a:ext uri="{FF2B5EF4-FFF2-40B4-BE49-F238E27FC236}">
                  <a16:creationId xmlns:a16="http://schemas.microsoft.com/office/drawing/2014/main" id="{9575BD0E-AAA6-4D26-8705-78FEB3DA5BF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36</xdr:row>
          <xdr:rowOff>180975</xdr:rowOff>
        </xdr:from>
        <xdr:to>
          <xdr:col>12</xdr:col>
          <xdr:colOff>38100</xdr:colOff>
          <xdr:row>38</xdr:row>
          <xdr:rowOff>9525</xdr:rowOff>
        </xdr:to>
        <xdr:sp macro="" textlink="">
          <xdr:nvSpPr>
            <xdr:cNvPr id="250892" name="Check Box 12" hidden="1">
              <a:extLst>
                <a:ext uri="{63B3BB69-23CF-44E3-9099-C40C66FF867C}">
                  <a14:compatExt spid="_x0000_s250892"/>
                </a:ext>
                <a:ext uri="{FF2B5EF4-FFF2-40B4-BE49-F238E27FC236}">
                  <a16:creationId xmlns:a16="http://schemas.microsoft.com/office/drawing/2014/main" id="{6118DA99-E101-4828-8690-C819FD7EDA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209550</xdr:colOff>
          <xdr:row>34</xdr:row>
          <xdr:rowOff>180975</xdr:rowOff>
        </xdr:from>
        <xdr:to>
          <xdr:col>18</xdr:col>
          <xdr:colOff>38100</xdr:colOff>
          <xdr:row>36</xdr:row>
          <xdr:rowOff>9525</xdr:rowOff>
        </xdr:to>
        <xdr:sp macro="" textlink="">
          <xdr:nvSpPr>
            <xdr:cNvPr id="250893" name="Check Box 13" hidden="1">
              <a:extLst>
                <a:ext uri="{63B3BB69-23CF-44E3-9099-C40C66FF867C}">
                  <a14:compatExt spid="_x0000_s250893"/>
                </a:ext>
                <a:ext uri="{FF2B5EF4-FFF2-40B4-BE49-F238E27FC236}">
                  <a16:creationId xmlns:a16="http://schemas.microsoft.com/office/drawing/2014/main" id="{28515BC9-0C85-49E0-9DB8-69E5ED90F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35</xdr:row>
          <xdr:rowOff>180975</xdr:rowOff>
        </xdr:from>
        <xdr:to>
          <xdr:col>12</xdr:col>
          <xdr:colOff>38100</xdr:colOff>
          <xdr:row>37</xdr:row>
          <xdr:rowOff>9525</xdr:rowOff>
        </xdr:to>
        <xdr:sp macro="" textlink="">
          <xdr:nvSpPr>
            <xdr:cNvPr id="250894" name="Check Box 14" hidden="1">
              <a:extLst>
                <a:ext uri="{63B3BB69-23CF-44E3-9099-C40C66FF867C}">
                  <a14:compatExt spid="_x0000_s250894"/>
                </a:ext>
                <a:ext uri="{FF2B5EF4-FFF2-40B4-BE49-F238E27FC236}">
                  <a16:creationId xmlns:a16="http://schemas.microsoft.com/office/drawing/2014/main" id="{B20F466F-3FFF-4379-9F8B-9B6D0DB818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209550</xdr:colOff>
          <xdr:row>36</xdr:row>
          <xdr:rowOff>180975</xdr:rowOff>
        </xdr:from>
        <xdr:to>
          <xdr:col>18</xdr:col>
          <xdr:colOff>38100</xdr:colOff>
          <xdr:row>38</xdr:row>
          <xdr:rowOff>9525</xdr:rowOff>
        </xdr:to>
        <xdr:sp macro="" textlink="">
          <xdr:nvSpPr>
            <xdr:cNvPr id="250895" name="Check Box 15" hidden="1">
              <a:extLst>
                <a:ext uri="{63B3BB69-23CF-44E3-9099-C40C66FF867C}">
                  <a14:compatExt spid="_x0000_s250895"/>
                </a:ext>
                <a:ext uri="{FF2B5EF4-FFF2-40B4-BE49-F238E27FC236}">
                  <a16:creationId xmlns:a16="http://schemas.microsoft.com/office/drawing/2014/main" id="{9855BFA6-4C57-44F3-B754-EAD0456AA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209550</xdr:colOff>
          <xdr:row>35</xdr:row>
          <xdr:rowOff>180975</xdr:rowOff>
        </xdr:from>
        <xdr:to>
          <xdr:col>18</xdr:col>
          <xdr:colOff>38100</xdr:colOff>
          <xdr:row>37</xdr:row>
          <xdr:rowOff>9525</xdr:rowOff>
        </xdr:to>
        <xdr:sp macro="" textlink="">
          <xdr:nvSpPr>
            <xdr:cNvPr id="250896" name="Check Box 16" hidden="1">
              <a:extLst>
                <a:ext uri="{63B3BB69-23CF-44E3-9099-C40C66FF867C}">
                  <a14:compatExt spid="_x0000_s250896"/>
                </a:ext>
                <a:ext uri="{FF2B5EF4-FFF2-40B4-BE49-F238E27FC236}">
                  <a16:creationId xmlns:a16="http://schemas.microsoft.com/office/drawing/2014/main" id="{D26F4EC9-1250-40B0-95E9-D4EF632D6E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12</xdr:row>
          <xdr:rowOff>180975</xdr:rowOff>
        </xdr:from>
        <xdr:to>
          <xdr:col>11</xdr:col>
          <xdr:colOff>66675</xdr:colOff>
          <xdr:row>14</xdr:row>
          <xdr:rowOff>9525</xdr:rowOff>
        </xdr:to>
        <xdr:sp macro="" textlink="">
          <xdr:nvSpPr>
            <xdr:cNvPr id="250897" name="Check Box 17" hidden="1">
              <a:extLst>
                <a:ext uri="{63B3BB69-23CF-44E3-9099-C40C66FF867C}">
                  <a14:compatExt spid="_x0000_s250897"/>
                </a:ext>
                <a:ext uri="{FF2B5EF4-FFF2-40B4-BE49-F238E27FC236}">
                  <a16:creationId xmlns:a16="http://schemas.microsoft.com/office/drawing/2014/main" id="{ADEFCEBB-2917-4A92-A1B3-480500904E8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13</xdr:row>
          <xdr:rowOff>180975</xdr:rowOff>
        </xdr:from>
        <xdr:to>
          <xdr:col>11</xdr:col>
          <xdr:colOff>66675</xdr:colOff>
          <xdr:row>15</xdr:row>
          <xdr:rowOff>9525</xdr:rowOff>
        </xdr:to>
        <xdr:sp macro="" textlink="">
          <xdr:nvSpPr>
            <xdr:cNvPr id="250898" name="Check Box 18" hidden="1">
              <a:extLst>
                <a:ext uri="{63B3BB69-23CF-44E3-9099-C40C66FF867C}">
                  <a14:compatExt spid="_x0000_s250898"/>
                </a:ext>
                <a:ext uri="{FF2B5EF4-FFF2-40B4-BE49-F238E27FC236}">
                  <a16:creationId xmlns:a16="http://schemas.microsoft.com/office/drawing/2014/main" id="{004B95EB-BEE8-409A-9663-5C9810B292E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14</xdr:row>
          <xdr:rowOff>180975</xdr:rowOff>
        </xdr:from>
        <xdr:to>
          <xdr:col>11</xdr:col>
          <xdr:colOff>66675</xdr:colOff>
          <xdr:row>16</xdr:row>
          <xdr:rowOff>9525</xdr:rowOff>
        </xdr:to>
        <xdr:sp macro="" textlink="">
          <xdr:nvSpPr>
            <xdr:cNvPr id="250899" name="Check Box 19" hidden="1">
              <a:extLst>
                <a:ext uri="{63B3BB69-23CF-44E3-9099-C40C66FF867C}">
                  <a14:compatExt spid="_x0000_s250899"/>
                </a:ext>
                <a:ext uri="{FF2B5EF4-FFF2-40B4-BE49-F238E27FC236}">
                  <a16:creationId xmlns:a16="http://schemas.microsoft.com/office/drawing/2014/main" id="{2CF30230-D6D9-4618-B6A1-B5A917A75A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15</xdr:row>
          <xdr:rowOff>180975</xdr:rowOff>
        </xdr:from>
        <xdr:to>
          <xdr:col>11</xdr:col>
          <xdr:colOff>66675</xdr:colOff>
          <xdr:row>17</xdr:row>
          <xdr:rowOff>9525</xdr:rowOff>
        </xdr:to>
        <xdr:sp macro="" textlink="">
          <xdr:nvSpPr>
            <xdr:cNvPr id="250900" name="Check Box 20" hidden="1">
              <a:extLst>
                <a:ext uri="{63B3BB69-23CF-44E3-9099-C40C66FF867C}">
                  <a14:compatExt spid="_x0000_s250900"/>
                </a:ext>
                <a:ext uri="{FF2B5EF4-FFF2-40B4-BE49-F238E27FC236}">
                  <a16:creationId xmlns:a16="http://schemas.microsoft.com/office/drawing/2014/main" id="{2EBEBF73-3A91-492B-ADD1-FFE6F774A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24</xdr:row>
          <xdr:rowOff>180975</xdr:rowOff>
        </xdr:from>
        <xdr:to>
          <xdr:col>11</xdr:col>
          <xdr:colOff>66675</xdr:colOff>
          <xdr:row>26</xdr:row>
          <xdr:rowOff>9525</xdr:rowOff>
        </xdr:to>
        <xdr:sp macro="" textlink="">
          <xdr:nvSpPr>
            <xdr:cNvPr id="250901" name="Check Box 21" hidden="1">
              <a:extLst>
                <a:ext uri="{63B3BB69-23CF-44E3-9099-C40C66FF867C}">
                  <a14:compatExt spid="_x0000_s250901"/>
                </a:ext>
                <a:ext uri="{FF2B5EF4-FFF2-40B4-BE49-F238E27FC236}">
                  <a16:creationId xmlns:a16="http://schemas.microsoft.com/office/drawing/2014/main" id="{2158D8D7-BAF1-4AE8-8915-E0AC2CCD344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25</xdr:row>
          <xdr:rowOff>180975</xdr:rowOff>
        </xdr:from>
        <xdr:to>
          <xdr:col>11</xdr:col>
          <xdr:colOff>66675</xdr:colOff>
          <xdr:row>27</xdr:row>
          <xdr:rowOff>9525</xdr:rowOff>
        </xdr:to>
        <xdr:sp macro="" textlink="">
          <xdr:nvSpPr>
            <xdr:cNvPr id="250902" name="Check Box 22" hidden="1">
              <a:extLst>
                <a:ext uri="{63B3BB69-23CF-44E3-9099-C40C66FF867C}">
                  <a14:compatExt spid="_x0000_s250902"/>
                </a:ext>
                <a:ext uri="{FF2B5EF4-FFF2-40B4-BE49-F238E27FC236}">
                  <a16:creationId xmlns:a16="http://schemas.microsoft.com/office/drawing/2014/main" id="{9D75046B-7ABE-4FD1-A195-568017522B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26</xdr:row>
          <xdr:rowOff>180975</xdr:rowOff>
        </xdr:from>
        <xdr:to>
          <xdr:col>11</xdr:col>
          <xdr:colOff>66675</xdr:colOff>
          <xdr:row>28</xdr:row>
          <xdr:rowOff>9525</xdr:rowOff>
        </xdr:to>
        <xdr:sp macro="" textlink="">
          <xdr:nvSpPr>
            <xdr:cNvPr id="250903" name="Check Box 23" hidden="1">
              <a:extLst>
                <a:ext uri="{63B3BB69-23CF-44E3-9099-C40C66FF867C}">
                  <a14:compatExt spid="_x0000_s250903"/>
                </a:ext>
                <a:ext uri="{FF2B5EF4-FFF2-40B4-BE49-F238E27FC236}">
                  <a16:creationId xmlns:a16="http://schemas.microsoft.com/office/drawing/2014/main" id="{1D1FB4DB-F502-4B72-94D1-F82D79073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11</xdr:row>
          <xdr:rowOff>0</xdr:rowOff>
        </xdr:from>
        <xdr:to>
          <xdr:col>14</xdr:col>
          <xdr:colOff>38100</xdr:colOff>
          <xdr:row>12</xdr:row>
          <xdr:rowOff>19050</xdr:rowOff>
        </xdr:to>
        <xdr:sp macro="" textlink="">
          <xdr:nvSpPr>
            <xdr:cNvPr id="250904" name="Check Box 24" hidden="1">
              <a:extLst>
                <a:ext uri="{63B3BB69-23CF-44E3-9099-C40C66FF867C}">
                  <a14:compatExt spid="_x0000_s250904"/>
                </a:ext>
                <a:ext uri="{FF2B5EF4-FFF2-40B4-BE49-F238E27FC236}">
                  <a16:creationId xmlns:a16="http://schemas.microsoft.com/office/drawing/2014/main" id="{DBFD1439-BD51-41DC-8246-AAE8534C3DD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209550</xdr:colOff>
          <xdr:row>11</xdr:row>
          <xdr:rowOff>0</xdr:rowOff>
        </xdr:from>
        <xdr:to>
          <xdr:col>19</xdr:col>
          <xdr:colOff>38100</xdr:colOff>
          <xdr:row>12</xdr:row>
          <xdr:rowOff>19050</xdr:rowOff>
        </xdr:to>
        <xdr:sp macro="" textlink="">
          <xdr:nvSpPr>
            <xdr:cNvPr id="250905" name="Check Box 25" hidden="1">
              <a:extLst>
                <a:ext uri="{63B3BB69-23CF-44E3-9099-C40C66FF867C}">
                  <a14:compatExt spid="_x0000_s250905"/>
                </a:ext>
                <a:ext uri="{FF2B5EF4-FFF2-40B4-BE49-F238E27FC236}">
                  <a16:creationId xmlns:a16="http://schemas.microsoft.com/office/drawing/2014/main" id="{20F9DDD7-610E-4124-861F-B20F31927C7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11</xdr:row>
          <xdr:rowOff>0</xdr:rowOff>
        </xdr:from>
        <xdr:to>
          <xdr:col>33</xdr:col>
          <xdr:colOff>66675</xdr:colOff>
          <xdr:row>12</xdr:row>
          <xdr:rowOff>19050</xdr:rowOff>
        </xdr:to>
        <xdr:sp macro="" textlink="">
          <xdr:nvSpPr>
            <xdr:cNvPr id="250906" name="Check Box 26" hidden="1">
              <a:extLst>
                <a:ext uri="{63B3BB69-23CF-44E3-9099-C40C66FF867C}">
                  <a14:compatExt spid="_x0000_s250906"/>
                </a:ext>
                <a:ext uri="{FF2B5EF4-FFF2-40B4-BE49-F238E27FC236}">
                  <a16:creationId xmlns:a16="http://schemas.microsoft.com/office/drawing/2014/main" id="{90C86DB4-CF7D-4AAE-8C19-253EDCECF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209550</xdr:colOff>
          <xdr:row>11</xdr:row>
          <xdr:rowOff>180975</xdr:rowOff>
        </xdr:from>
        <xdr:to>
          <xdr:col>27</xdr:col>
          <xdr:colOff>38100</xdr:colOff>
          <xdr:row>13</xdr:row>
          <xdr:rowOff>9525</xdr:rowOff>
        </xdr:to>
        <xdr:sp macro="" textlink="">
          <xdr:nvSpPr>
            <xdr:cNvPr id="250907" name="Check Box 27" hidden="1">
              <a:extLst>
                <a:ext uri="{63B3BB69-23CF-44E3-9099-C40C66FF867C}">
                  <a14:compatExt spid="_x0000_s250907"/>
                </a:ext>
                <a:ext uri="{FF2B5EF4-FFF2-40B4-BE49-F238E27FC236}">
                  <a16:creationId xmlns:a16="http://schemas.microsoft.com/office/drawing/2014/main" id="{6206D500-3167-4C62-912C-E751EA9BBEF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209550</xdr:colOff>
          <xdr:row>12</xdr:row>
          <xdr:rowOff>180975</xdr:rowOff>
        </xdr:from>
        <xdr:to>
          <xdr:col>27</xdr:col>
          <xdr:colOff>38100</xdr:colOff>
          <xdr:row>14</xdr:row>
          <xdr:rowOff>9525</xdr:rowOff>
        </xdr:to>
        <xdr:sp macro="" textlink="">
          <xdr:nvSpPr>
            <xdr:cNvPr id="250908" name="Check Box 28" hidden="1">
              <a:extLst>
                <a:ext uri="{63B3BB69-23CF-44E3-9099-C40C66FF867C}">
                  <a14:compatExt spid="_x0000_s250908"/>
                </a:ext>
                <a:ext uri="{FF2B5EF4-FFF2-40B4-BE49-F238E27FC236}">
                  <a16:creationId xmlns:a16="http://schemas.microsoft.com/office/drawing/2014/main" id="{0F72BC13-8190-49DC-A827-12E3F3CFACA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209550</xdr:colOff>
          <xdr:row>13</xdr:row>
          <xdr:rowOff>180975</xdr:rowOff>
        </xdr:from>
        <xdr:to>
          <xdr:col>27</xdr:col>
          <xdr:colOff>38100</xdr:colOff>
          <xdr:row>15</xdr:row>
          <xdr:rowOff>9525</xdr:rowOff>
        </xdr:to>
        <xdr:sp macro="" textlink="">
          <xdr:nvSpPr>
            <xdr:cNvPr id="250909" name="Check Box 29" hidden="1">
              <a:extLst>
                <a:ext uri="{63B3BB69-23CF-44E3-9099-C40C66FF867C}">
                  <a14:compatExt spid="_x0000_s250909"/>
                </a:ext>
                <a:ext uri="{FF2B5EF4-FFF2-40B4-BE49-F238E27FC236}">
                  <a16:creationId xmlns:a16="http://schemas.microsoft.com/office/drawing/2014/main" id="{DA8A3FFE-7A35-40D8-B7B2-D5FB3C38F4A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209550</xdr:colOff>
          <xdr:row>14</xdr:row>
          <xdr:rowOff>180975</xdr:rowOff>
        </xdr:from>
        <xdr:to>
          <xdr:col>27</xdr:col>
          <xdr:colOff>38100</xdr:colOff>
          <xdr:row>16</xdr:row>
          <xdr:rowOff>9525</xdr:rowOff>
        </xdr:to>
        <xdr:sp macro="" textlink="">
          <xdr:nvSpPr>
            <xdr:cNvPr id="250910" name="Check Box 30" hidden="1">
              <a:extLst>
                <a:ext uri="{63B3BB69-23CF-44E3-9099-C40C66FF867C}">
                  <a14:compatExt spid="_x0000_s250910"/>
                </a:ext>
                <a:ext uri="{FF2B5EF4-FFF2-40B4-BE49-F238E27FC236}">
                  <a16:creationId xmlns:a16="http://schemas.microsoft.com/office/drawing/2014/main" id="{997718B5-05D1-425A-B1B2-50C23CC38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209550</xdr:colOff>
          <xdr:row>15</xdr:row>
          <xdr:rowOff>180975</xdr:rowOff>
        </xdr:from>
        <xdr:to>
          <xdr:col>27</xdr:col>
          <xdr:colOff>38100</xdr:colOff>
          <xdr:row>17</xdr:row>
          <xdr:rowOff>9525</xdr:rowOff>
        </xdr:to>
        <xdr:sp macro="" textlink="">
          <xdr:nvSpPr>
            <xdr:cNvPr id="250911" name="Check Box 31" hidden="1">
              <a:extLst>
                <a:ext uri="{63B3BB69-23CF-44E3-9099-C40C66FF867C}">
                  <a14:compatExt spid="_x0000_s250911"/>
                </a:ext>
                <a:ext uri="{FF2B5EF4-FFF2-40B4-BE49-F238E27FC236}">
                  <a16:creationId xmlns:a16="http://schemas.microsoft.com/office/drawing/2014/main" id="{523D9CC0-CFC1-4458-AB37-D4F893CB13F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209550</xdr:colOff>
          <xdr:row>12</xdr:row>
          <xdr:rowOff>180975</xdr:rowOff>
        </xdr:from>
        <xdr:to>
          <xdr:col>19</xdr:col>
          <xdr:colOff>38100</xdr:colOff>
          <xdr:row>14</xdr:row>
          <xdr:rowOff>9525</xdr:rowOff>
        </xdr:to>
        <xdr:sp macro="" textlink="">
          <xdr:nvSpPr>
            <xdr:cNvPr id="250912" name="Check Box 32" hidden="1">
              <a:extLst>
                <a:ext uri="{63B3BB69-23CF-44E3-9099-C40C66FF867C}">
                  <a14:compatExt spid="_x0000_s250912"/>
                </a:ext>
                <a:ext uri="{FF2B5EF4-FFF2-40B4-BE49-F238E27FC236}">
                  <a16:creationId xmlns:a16="http://schemas.microsoft.com/office/drawing/2014/main" id="{5E3D76D2-3CA6-4AA6-9D56-9FC0537E4CE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209550</xdr:colOff>
          <xdr:row>14</xdr:row>
          <xdr:rowOff>180975</xdr:rowOff>
        </xdr:from>
        <xdr:to>
          <xdr:col>19</xdr:col>
          <xdr:colOff>38100</xdr:colOff>
          <xdr:row>16</xdr:row>
          <xdr:rowOff>9525</xdr:rowOff>
        </xdr:to>
        <xdr:sp macro="" textlink="">
          <xdr:nvSpPr>
            <xdr:cNvPr id="250913" name="Check Box 33" hidden="1">
              <a:extLst>
                <a:ext uri="{63B3BB69-23CF-44E3-9099-C40C66FF867C}">
                  <a14:compatExt spid="_x0000_s250913"/>
                </a:ext>
                <a:ext uri="{FF2B5EF4-FFF2-40B4-BE49-F238E27FC236}">
                  <a16:creationId xmlns:a16="http://schemas.microsoft.com/office/drawing/2014/main" id="{1E582123-8E0E-4848-917C-5DDE3105B0D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209550</xdr:colOff>
          <xdr:row>15</xdr:row>
          <xdr:rowOff>180975</xdr:rowOff>
        </xdr:from>
        <xdr:to>
          <xdr:col>19</xdr:col>
          <xdr:colOff>38100</xdr:colOff>
          <xdr:row>17</xdr:row>
          <xdr:rowOff>9525</xdr:rowOff>
        </xdr:to>
        <xdr:sp macro="" textlink="">
          <xdr:nvSpPr>
            <xdr:cNvPr id="250914" name="Check Box 34" hidden="1">
              <a:extLst>
                <a:ext uri="{63B3BB69-23CF-44E3-9099-C40C66FF867C}">
                  <a14:compatExt spid="_x0000_s250914"/>
                </a:ext>
                <a:ext uri="{FF2B5EF4-FFF2-40B4-BE49-F238E27FC236}">
                  <a16:creationId xmlns:a16="http://schemas.microsoft.com/office/drawing/2014/main" id="{6C7EBE80-06E8-4D4B-8577-2414CD38BD1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33</xdr:row>
          <xdr:rowOff>180975</xdr:rowOff>
        </xdr:from>
        <xdr:to>
          <xdr:col>33</xdr:col>
          <xdr:colOff>66675</xdr:colOff>
          <xdr:row>35</xdr:row>
          <xdr:rowOff>9525</xdr:rowOff>
        </xdr:to>
        <xdr:sp macro="" textlink="">
          <xdr:nvSpPr>
            <xdr:cNvPr id="250915" name="Check Box 35" hidden="1">
              <a:extLst>
                <a:ext uri="{63B3BB69-23CF-44E3-9099-C40C66FF867C}">
                  <a14:compatExt spid="_x0000_s250915"/>
                </a:ext>
                <a:ext uri="{FF2B5EF4-FFF2-40B4-BE49-F238E27FC236}">
                  <a16:creationId xmlns:a16="http://schemas.microsoft.com/office/drawing/2014/main" id="{60C83D96-71AE-423B-873C-5AF27F2A4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33</xdr:row>
          <xdr:rowOff>180975</xdr:rowOff>
        </xdr:from>
        <xdr:to>
          <xdr:col>14</xdr:col>
          <xdr:colOff>38100</xdr:colOff>
          <xdr:row>35</xdr:row>
          <xdr:rowOff>9525</xdr:rowOff>
        </xdr:to>
        <xdr:sp macro="" textlink="">
          <xdr:nvSpPr>
            <xdr:cNvPr id="250916" name="Check Box 36" hidden="1">
              <a:extLst>
                <a:ext uri="{63B3BB69-23CF-44E3-9099-C40C66FF867C}">
                  <a14:compatExt spid="_x0000_s250916"/>
                </a:ext>
                <a:ext uri="{FF2B5EF4-FFF2-40B4-BE49-F238E27FC236}">
                  <a16:creationId xmlns:a16="http://schemas.microsoft.com/office/drawing/2014/main" id="{5B383E07-AC9A-4077-8938-4AEDD5B4363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73</xdr:row>
          <xdr:rowOff>180975</xdr:rowOff>
        </xdr:from>
        <xdr:to>
          <xdr:col>11</xdr:col>
          <xdr:colOff>66675</xdr:colOff>
          <xdr:row>75</xdr:row>
          <xdr:rowOff>9525</xdr:rowOff>
        </xdr:to>
        <xdr:sp macro="" textlink="">
          <xdr:nvSpPr>
            <xdr:cNvPr id="250917" name="Check Box 37" hidden="1">
              <a:extLst>
                <a:ext uri="{63B3BB69-23CF-44E3-9099-C40C66FF867C}">
                  <a14:compatExt spid="_x0000_s250917"/>
                </a:ext>
                <a:ext uri="{FF2B5EF4-FFF2-40B4-BE49-F238E27FC236}">
                  <a16:creationId xmlns:a16="http://schemas.microsoft.com/office/drawing/2014/main" id="{C2A026BB-E878-48C7-A297-51C265F21F5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209550</xdr:colOff>
          <xdr:row>35</xdr:row>
          <xdr:rowOff>180975</xdr:rowOff>
        </xdr:from>
        <xdr:to>
          <xdr:col>25</xdr:col>
          <xdr:colOff>38100</xdr:colOff>
          <xdr:row>37</xdr:row>
          <xdr:rowOff>9525</xdr:rowOff>
        </xdr:to>
        <xdr:sp macro="" textlink="">
          <xdr:nvSpPr>
            <xdr:cNvPr id="250918" name="Check Box 38" hidden="1">
              <a:extLst>
                <a:ext uri="{63B3BB69-23CF-44E3-9099-C40C66FF867C}">
                  <a14:compatExt spid="_x0000_s250918"/>
                </a:ext>
                <a:ext uri="{FF2B5EF4-FFF2-40B4-BE49-F238E27FC236}">
                  <a16:creationId xmlns:a16="http://schemas.microsoft.com/office/drawing/2014/main" id="{3777E75A-DA5A-4085-8915-D395B2B5CBF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209550</xdr:colOff>
          <xdr:row>64</xdr:row>
          <xdr:rowOff>180975</xdr:rowOff>
        </xdr:from>
        <xdr:to>
          <xdr:col>20</xdr:col>
          <xdr:colOff>38100</xdr:colOff>
          <xdr:row>66</xdr:row>
          <xdr:rowOff>9525</xdr:rowOff>
        </xdr:to>
        <xdr:sp macro="" textlink="">
          <xdr:nvSpPr>
            <xdr:cNvPr id="250919" name="Check Box 39" hidden="1">
              <a:extLst>
                <a:ext uri="{63B3BB69-23CF-44E3-9099-C40C66FF867C}">
                  <a14:compatExt spid="_x0000_s250919"/>
                </a:ext>
                <a:ext uri="{FF2B5EF4-FFF2-40B4-BE49-F238E27FC236}">
                  <a16:creationId xmlns:a16="http://schemas.microsoft.com/office/drawing/2014/main" id="{DDF1E4D6-A090-41AA-923C-88B6E71DF8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29</xdr:col>
      <xdr:colOff>161925</xdr:colOff>
      <xdr:row>1</xdr:row>
      <xdr:rowOff>38100</xdr:rowOff>
    </xdr:from>
    <xdr:to>
      <xdr:col>35</xdr:col>
      <xdr:colOff>19050</xdr:colOff>
      <xdr:row>2</xdr:row>
      <xdr:rowOff>123825</xdr:rowOff>
    </xdr:to>
    <xdr:sp macro="" textlink="">
      <xdr:nvSpPr>
        <xdr:cNvPr id="2" name="テキスト ボックス 1">
          <a:extLst>
            <a:ext uri="{FF2B5EF4-FFF2-40B4-BE49-F238E27FC236}">
              <a16:creationId xmlns:a16="http://schemas.microsoft.com/office/drawing/2014/main" id="{2BEFD7B3-DC66-46FC-AFD9-9721FCFD63B4}"/>
            </a:ext>
          </a:extLst>
        </xdr:cNvPr>
        <xdr:cNvSpPr txBox="1"/>
      </xdr:nvSpPr>
      <xdr:spPr>
        <a:xfrm>
          <a:off x="7258050" y="457200"/>
          <a:ext cx="1114425" cy="276225"/>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b="1" baseline="0">
              <a:solidFill>
                <a:schemeClr val="bg1"/>
              </a:solidFill>
            </a:rPr>
            <a:t>印刷は白黒で</a:t>
          </a:r>
        </a:p>
      </xdr:txBody>
    </xdr:sp>
    <xdr:clientData fPrintsWithSheet="0"/>
  </xdr:twoCellAnchor>
  <mc:AlternateContent xmlns:mc="http://schemas.openxmlformats.org/markup-compatibility/2006">
    <mc:Choice xmlns:a14="http://schemas.microsoft.com/office/drawing/2010/main" Requires="a14">
      <xdr:twoCellAnchor editAs="oneCell">
        <xdr:from>
          <xdr:col>10</xdr:col>
          <xdr:colOff>0</xdr:colOff>
          <xdr:row>27</xdr:row>
          <xdr:rowOff>180975</xdr:rowOff>
        </xdr:from>
        <xdr:to>
          <xdr:col>11</xdr:col>
          <xdr:colOff>66675</xdr:colOff>
          <xdr:row>29</xdr:row>
          <xdr:rowOff>9525</xdr:rowOff>
        </xdr:to>
        <xdr:sp macro="" textlink="">
          <xdr:nvSpPr>
            <xdr:cNvPr id="250920" name="Check Box 40" hidden="1">
              <a:extLst>
                <a:ext uri="{63B3BB69-23CF-44E3-9099-C40C66FF867C}">
                  <a14:compatExt spid="_x0000_s250920"/>
                </a:ext>
                <a:ext uri="{FF2B5EF4-FFF2-40B4-BE49-F238E27FC236}">
                  <a16:creationId xmlns:a16="http://schemas.microsoft.com/office/drawing/2014/main" id="{D38F99B2-A00D-4BE6-95CD-49E8362A3D0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209550</xdr:colOff>
          <xdr:row>25</xdr:row>
          <xdr:rowOff>180975</xdr:rowOff>
        </xdr:from>
        <xdr:to>
          <xdr:col>18</xdr:col>
          <xdr:colOff>38100</xdr:colOff>
          <xdr:row>27</xdr:row>
          <xdr:rowOff>9525</xdr:rowOff>
        </xdr:to>
        <xdr:sp macro="" textlink="">
          <xdr:nvSpPr>
            <xdr:cNvPr id="250921" name="Check Box 41" hidden="1">
              <a:extLst>
                <a:ext uri="{63B3BB69-23CF-44E3-9099-C40C66FF867C}">
                  <a14:compatExt spid="_x0000_s250921"/>
                </a:ext>
                <a:ext uri="{FF2B5EF4-FFF2-40B4-BE49-F238E27FC236}">
                  <a16:creationId xmlns:a16="http://schemas.microsoft.com/office/drawing/2014/main" id="{93AC6D20-F883-45DD-BB08-F79B22907B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209550</xdr:colOff>
          <xdr:row>26</xdr:row>
          <xdr:rowOff>180975</xdr:rowOff>
        </xdr:from>
        <xdr:to>
          <xdr:col>18</xdr:col>
          <xdr:colOff>38100</xdr:colOff>
          <xdr:row>28</xdr:row>
          <xdr:rowOff>9525</xdr:rowOff>
        </xdr:to>
        <xdr:sp macro="" textlink="">
          <xdr:nvSpPr>
            <xdr:cNvPr id="250922" name="Check Box 42" hidden="1">
              <a:extLst>
                <a:ext uri="{63B3BB69-23CF-44E3-9099-C40C66FF867C}">
                  <a14:compatExt spid="_x0000_s250922"/>
                </a:ext>
                <a:ext uri="{FF2B5EF4-FFF2-40B4-BE49-F238E27FC236}">
                  <a16:creationId xmlns:a16="http://schemas.microsoft.com/office/drawing/2014/main" id="{363F89B3-3412-487B-B23D-993DD42BE13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209550</xdr:colOff>
          <xdr:row>27</xdr:row>
          <xdr:rowOff>180975</xdr:rowOff>
        </xdr:from>
        <xdr:to>
          <xdr:col>18</xdr:col>
          <xdr:colOff>38100</xdr:colOff>
          <xdr:row>29</xdr:row>
          <xdr:rowOff>9525</xdr:rowOff>
        </xdr:to>
        <xdr:sp macro="" textlink="">
          <xdr:nvSpPr>
            <xdr:cNvPr id="250923" name="Check Box 43" hidden="1">
              <a:extLst>
                <a:ext uri="{63B3BB69-23CF-44E3-9099-C40C66FF867C}">
                  <a14:compatExt spid="_x0000_s250923"/>
                </a:ext>
                <a:ext uri="{FF2B5EF4-FFF2-40B4-BE49-F238E27FC236}">
                  <a16:creationId xmlns:a16="http://schemas.microsoft.com/office/drawing/2014/main" id="{EF601678-83DD-4A91-935C-49FE7B8C67C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209550</xdr:colOff>
          <xdr:row>25</xdr:row>
          <xdr:rowOff>180975</xdr:rowOff>
        </xdr:from>
        <xdr:to>
          <xdr:col>25</xdr:col>
          <xdr:colOff>38100</xdr:colOff>
          <xdr:row>27</xdr:row>
          <xdr:rowOff>9525</xdr:rowOff>
        </xdr:to>
        <xdr:sp macro="" textlink="">
          <xdr:nvSpPr>
            <xdr:cNvPr id="250924" name="Check Box 44" hidden="1">
              <a:extLst>
                <a:ext uri="{63B3BB69-23CF-44E3-9099-C40C66FF867C}">
                  <a14:compatExt spid="_x0000_s250924"/>
                </a:ext>
                <a:ext uri="{FF2B5EF4-FFF2-40B4-BE49-F238E27FC236}">
                  <a16:creationId xmlns:a16="http://schemas.microsoft.com/office/drawing/2014/main" id="{FD86FD70-FFFB-4B15-B747-DD85733FB0B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209550</xdr:colOff>
          <xdr:row>26</xdr:row>
          <xdr:rowOff>180975</xdr:rowOff>
        </xdr:from>
        <xdr:to>
          <xdr:col>25</xdr:col>
          <xdr:colOff>38100</xdr:colOff>
          <xdr:row>28</xdr:row>
          <xdr:rowOff>9525</xdr:rowOff>
        </xdr:to>
        <xdr:sp macro="" textlink="">
          <xdr:nvSpPr>
            <xdr:cNvPr id="250925" name="Check Box 45" hidden="1">
              <a:extLst>
                <a:ext uri="{63B3BB69-23CF-44E3-9099-C40C66FF867C}">
                  <a14:compatExt spid="_x0000_s250925"/>
                </a:ext>
                <a:ext uri="{FF2B5EF4-FFF2-40B4-BE49-F238E27FC236}">
                  <a16:creationId xmlns:a16="http://schemas.microsoft.com/office/drawing/2014/main" id="{3CF831FD-14B5-40E3-9E77-BD92CB4BC69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40</xdr:row>
          <xdr:rowOff>180975</xdr:rowOff>
        </xdr:from>
        <xdr:to>
          <xdr:col>11</xdr:col>
          <xdr:colOff>66675</xdr:colOff>
          <xdr:row>42</xdr:row>
          <xdr:rowOff>9525</xdr:rowOff>
        </xdr:to>
        <xdr:sp macro="" textlink="">
          <xdr:nvSpPr>
            <xdr:cNvPr id="250926" name="Check Box 46" hidden="1">
              <a:extLst>
                <a:ext uri="{63B3BB69-23CF-44E3-9099-C40C66FF867C}">
                  <a14:compatExt spid="_x0000_s250926"/>
                </a:ext>
                <a:ext uri="{FF2B5EF4-FFF2-40B4-BE49-F238E27FC236}">
                  <a16:creationId xmlns:a16="http://schemas.microsoft.com/office/drawing/2014/main" id="{F6FA0894-C096-45C8-A32C-C84408115A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40</xdr:row>
          <xdr:rowOff>180975</xdr:rowOff>
        </xdr:from>
        <xdr:to>
          <xdr:col>14</xdr:col>
          <xdr:colOff>38100</xdr:colOff>
          <xdr:row>42</xdr:row>
          <xdr:rowOff>9525</xdr:rowOff>
        </xdr:to>
        <xdr:sp macro="" textlink="">
          <xdr:nvSpPr>
            <xdr:cNvPr id="250927" name="Check Box 47" hidden="1">
              <a:extLst>
                <a:ext uri="{63B3BB69-23CF-44E3-9099-C40C66FF867C}">
                  <a14:compatExt spid="_x0000_s250927"/>
                </a:ext>
                <a:ext uri="{FF2B5EF4-FFF2-40B4-BE49-F238E27FC236}">
                  <a16:creationId xmlns:a16="http://schemas.microsoft.com/office/drawing/2014/main" id="{C29A6865-D900-4ADE-9EFD-AF48DD77E0D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209550</xdr:colOff>
          <xdr:row>37</xdr:row>
          <xdr:rowOff>180975</xdr:rowOff>
        </xdr:from>
        <xdr:to>
          <xdr:col>12</xdr:col>
          <xdr:colOff>38100</xdr:colOff>
          <xdr:row>39</xdr:row>
          <xdr:rowOff>9525</xdr:rowOff>
        </xdr:to>
        <xdr:sp macro="" textlink="">
          <xdr:nvSpPr>
            <xdr:cNvPr id="250928" name="Check Box 48" hidden="1">
              <a:extLst>
                <a:ext uri="{63B3BB69-23CF-44E3-9099-C40C66FF867C}">
                  <a14:compatExt spid="_x0000_s250928"/>
                </a:ext>
                <a:ext uri="{FF2B5EF4-FFF2-40B4-BE49-F238E27FC236}">
                  <a16:creationId xmlns:a16="http://schemas.microsoft.com/office/drawing/2014/main" id="{6048785D-9854-4637-9720-8BD35C0C4A9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62</xdr:row>
          <xdr:rowOff>180975</xdr:rowOff>
        </xdr:from>
        <xdr:to>
          <xdr:col>16</xdr:col>
          <xdr:colOff>38100</xdr:colOff>
          <xdr:row>64</xdr:row>
          <xdr:rowOff>9525</xdr:rowOff>
        </xdr:to>
        <xdr:sp macro="" textlink="">
          <xdr:nvSpPr>
            <xdr:cNvPr id="250929" name="Check Box 49" hidden="1">
              <a:extLst>
                <a:ext uri="{63B3BB69-23CF-44E3-9099-C40C66FF867C}">
                  <a14:compatExt spid="_x0000_s250929"/>
                </a:ext>
                <a:ext uri="{FF2B5EF4-FFF2-40B4-BE49-F238E27FC236}">
                  <a16:creationId xmlns:a16="http://schemas.microsoft.com/office/drawing/2014/main" id="{05540FCC-86E5-4638-BEBC-AB652F426F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190501</xdr:colOff>
      <xdr:row>24</xdr:row>
      <xdr:rowOff>38100</xdr:rowOff>
    </xdr:from>
    <xdr:to>
      <xdr:col>0</xdr:col>
      <xdr:colOff>438150</xdr:colOff>
      <xdr:row>64</xdr:row>
      <xdr:rowOff>133349</xdr:rowOff>
    </xdr:to>
    <xdr:sp macro="" textlink="">
      <xdr:nvSpPr>
        <xdr:cNvPr id="3" name="左中かっこ 2">
          <a:extLst>
            <a:ext uri="{FF2B5EF4-FFF2-40B4-BE49-F238E27FC236}">
              <a16:creationId xmlns:a16="http://schemas.microsoft.com/office/drawing/2014/main" id="{006EB268-1D1C-472C-9C75-956EEE579C10}"/>
            </a:ext>
          </a:extLst>
        </xdr:cNvPr>
        <xdr:cNvSpPr/>
      </xdr:nvSpPr>
      <xdr:spPr>
        <a:xfrm>
          <a:off x="190501" y="4572000"/>
          <a:ext cx="247649" cy="7715249"/>
        </a:xfrm>
        <a:prstGeom prst="leftBrace">
          <a:avLst>
            <a:gd name="adj1" fmla="val 8333"/>
            <a:gd name="adj2" fmla="val 50166"/>
          </a:avLst>
        </a:prstGeom>
        <a:ln w="12700">
          <a:solidFill>
            <a:srgbClr val="00B0F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228602</xdr:colOff>
      <xdr:row>12</xdr:row>
      <xdr:rowOff>57149</xdr:rowOff>
    </xdr:from>
    <xdr:to>
      <xdr:col>1</xdr:col>
      <xdr:colOff>466726</xdr:colOff>
      <xdr:row>16</xdr:row>
      <xdr:rowOff>171450</xdr:rowOff>
    </xdr:to>
    <xdr:sp macro="" textlink="">
      <xdr:nvSpPr>
        <xdr:cNvPr id="4" name="左中かっこ 3">
          <a:extLst>
            <a:ext uri="{FF2B5EF4-FFF2-40B4-BE49-F238E27FC236}">
              <a16:creationId xmlns:a16="http://schemas.microsoft.com/office/drawing/2014/main" id="{83D1206E-BDB7-4DA5-AFD7-97F838609DB6}"/>
            </a:ext>
          </a:extLst>
        </xdr:cNvPr>
        <xdr:cNvSpPr/>
      </xdr:nvSpPr>
      <xdr:spPr>
        <a:xfrm>
          <a:off x="733427" y="2305049"/>
          <a:ext cx="238124" cy="876301"/>
        </a:xfrm>
        <a:prstGeom prst="leftBrace">
          <a:avLst>
            <a:gd name="adj1" fmla="val 8333"/>
            <a:gd name="adj2" fmla="val 50166"/>
          </a:avLst>
        </a:prstGeom>
        <a:ln w="12700">
          <a:solidFill>
            <a:srgbClr val="00B0F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10</xdr:col>
          <xdr:colOff>0</xdr:colOff>
          <xdr:row>74</xdr:row>
          <xdr:rowOff>180975</xdr:rowOff>
        </xdr:from>
        <xdr:to>
          <xdr:col>11</xdr:col>
          <xdr:colOff>66675</xdr:colOff>
          <xdr:row>76</xdr:row>
          <xdr:rowOff>9525</xdr:rowOff>
        </xdr:to>
        <xdr:sp macro="" textlink="">
          <xdr:nvSpPr>
            <xdr:cNvPr id="250930" name="Check Box 50" hidden="1">
              <a:extLst>
                <a:ext uri="{63B3BB69-23CF-44E3-9099-C40C66FF867C}">
                  <a14:compatExt spid="_x0000_s250930"/>
                </a:ext>
                <a:ext uri="{FF2B5EF4-FFF2-40B4-BE49-F238E27FC236}">
                  <a16:creationId xmlns:a16="http://schemas.microsoft.com/office/drawing/2014/main" id="{F351A1D6-DABB-473D-A6B3-DC08128DD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209550</xdr:colOff>
          <xdr:row>64</xdr:row>
          <xdr:rowOff>180975</xdr:rowOff>
        </xdr:from>
        <xdr:to>
          <xdr:col>20</xdr:col>
          <xdr:colOff>38100</xdr:colOff>
          <xdr:row>66</xdr:row>
          <xdr:rowOff>9525</xdr:rowOff>
        </xdr:to>
        <xdr:sp macro="" textlink="">
          <xdr:nvSpPr>
            <xdr:cNvPr id="250931" name="Check Box 51" hidden="1">
              <a:extLst>
                <a:ext uri="{63B3BB69-23CF-44E3-9099-C40C66FF867C}">
                  <a14:compatExt spid="_x0000_s250931"/>
                </a:ext>
                <a:ext uri="{FF2B5EF4-FFF2-40B4-BE49-F238E27FC236}">
                  <a16:creationId xmlns:a16="http://schemas.microsoft.com/office/drawing/2014/main" id="{295732F4-20B2-4A45-B1AF-34034CE37DC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74</xdr:row>
          <xdr:rowOff>180975</xdr:rowOff>
        </xdr:from>
        <xdr:to>
          <xdr:col>16</xdr:col>
          <xdr:colOff>38100</xdr:colOff>
          <xdr:row>76</xdr:row>
          <xdr:rowOff>9525</xdr:rowOff>
        </xdr:to>
        <xdr:sp macro="" textlink="">
          <xdr:nvSpPr>
            <xdr:cNvPr id="250932" name="Check Box 52" hidden="1">
              <a:extLst>
                <a:ext uri="{63B3BB69-23CF-44E3-9099-C40C66FF867C}">
                  <a14:compatExt spid="_x0000_s250932"/>
                </a:ext>
                <a:ext uri="{FF2B5EF4-FFF2-40B4-BE49-F238E27FC236}">
                  <a16:creationId xmlns:a16="http://schemas.microsoft.com/office/drawing/2014/main" id="{6D03E885-0C94-4835-8F1A-BC6F3F89A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209550</xdr:colOff>
          <xdr:row>74</xdr:row>
          <xdr:rowOff>180975</xdr:rowOff>
        </xdr:from>
        <xdr:to>
          <xdr:col>19</xdr:col>
          <xdr:colOff>38100</xdr:colOff>
          <xdr:row>76</xdr:row>
          <xdr:rowOff>9525</xdr:rowOff>
        </xdr:to>
        <xdr:sp macro="" textlink="">
          <xdr:nvSpPr>
            <xdr:cNvPr id="250933" name="Check Box 53" hidden="1">
              <a:extLst>
                <a:ext uri="{63B3BB69-23CF-44E3-9099-C40C66FF867C}">
                  <a14:compatExt spid="_x0000_s250933"/>
                </a:ext>
                <a:ext uri="{FF2B5EF4-FFF2-40B4-BE49-F238E27FC236}">
                  <a16:creationId xmlns:a16="http://schemas.microsoft.com/office/drawing/2014/main" id="{7AAD6740-2D9D-4004-9BCE-45651CCC104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209550</xdr:colOff>
          <xdr:row>74</xdr:row>
          <xdr:rowOff>180975</xdr:rowOff>
        </xdr:from>
        <xdr:to>
          <xdr:col>16</xdr:col>
          <xdr:colOff>38100</xdr:colOff>
          <xdr:row>76</xdr:row>
          <xdr:rowOff>9525</xdr:rowOff>
        </xdr:to>
        <xdr:sp macro="" textlink="">
          <xdr:nvSpPr>
            <xdr:cNvPr id="250934" name="Check Box 54" hidden="1">
              <a:extLst>
                <a:ext uri="{63B3BB69-23CF-44E3-9099-C40C66FF867C}">
                  <a14:compatExt spid="_x0000_s250934"/>
                </a:ext>
                <a:ext uri="{FF2B5EF4-FFF2-40B4-BE49-F238E27FC236}">
                  <a16:creationId xmlns:a16="http://schemas.microsoft.com/office/drawing/2014/main" id="{57B8DE35-448D-49DC-A755-8DB1D6A7B9B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209550</xdr:colOff>
          <xdr:row>74</xdr:row>
          <xdr:rowOff>180975</xdr:rowOff>
        </xdr:from>
        <xdr:to>
          <xdr:col>19</xdr:col>
          <xdr:colOff>38100</xdr:colOff>
          <xdr:row>76</xdr:row>
          <xdr:rowOff>9525</xdr:rowOff>
        </xdr:to>
        <xdr:sp macro="" textlink="">
          <xdr:nvSpPr>
            <xdr:cNvPr id="250935" name="Check Box 55" hidden="1">
              <a:extLst>
                <a:ext uri="{63B3BB69-23CF-44E3-9099-C40C66FF867C}">
                  <a14:compatExt spid="_x0000_s250935"/>
                </a:ext>
                <a:ext uri="{FF2B5EF4-FFF2-40B4-BE49-F238E27FC236}">
                  <a16:creationId xmlns:a16="http://schemas.microsoft.com/office/drawing/2014/main" id="{DBFBD97A-36E7-4A3F-B120-48D0550C73E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219076</xdr:colOff>
      <xdr:row>24</xdr:row>
      <xdr:rowOff>19050</xdr:rowOff>
    </xdr:from>
    <xdr:to>
      <xdr:col>1</xdr:col>
      <xdr:colOff>466725</xdr:colOff>
      <xdr:row>75</xdr:row>
      <xdr:rowOff>171450</xdr:rowOff>
    </xdr:to>
    <xdr:sp macro="" textlink="">
      <xdr:nvSpPr>
        <xdr:cNvPr id="5" name="左中かっこ 4">
          <a:extLst>
            <a:ext uri="{FF2B5EF4-FFF2-40B4-BE49-F238E27FC236}">
              <a16:creationId xmlns:a16="http://schemas.microsoft.com/office/drawing/2014/main" id="{819401AC-50CC-4C38-B92D-C20081328CF6}"/>
            </a:ext>
          </a:extLst>
        </xdr:cNvPr>
        <xdr:cNvSpPr/>
      </xdr:nvSpPr>
      <xdr:spPr>
        <a:xfrm>
          <a:off x="723901" y="4552950"/>
          <a:ext cx="247649" cy="9867900"/>
        </a:xfrm>
        <a:prstGeom prst="leftBrace">
          <a:avLst>
            <a:gd name="adj1" fmla="val 8333"/>
            <a:gd name="adj2" fmla="val 50166"/>
          </a:avLst>
        </a:prstGeom>
        <a:ln w="12700">
          <a:solidFill>
            <a:srgbClr val="00B0F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0</xdr:col>
      <xdr:colOff>85724</xdr:colOff>
      <xdr:row>0</xdr:row>
      <xdr:rowOff>19050</xdr:rowOff>
    </xdr:from>
    <xdr:to>
      <xdr:col>19</xdr:col>
      <xdr:colOff>28575</xdr:colOff>
      <xdr:row>1</xdr:row>
      <xdr:rowOff>19050</xdr:rowOff>
    </xdr:to>
    <xdr:sp macro="" textlink="">
      <xdr:nvSpPr>
        <xdr:cNvPr id="6" name="テキスト ボックス 5">
          <a:extLst>
            <a:ext uri="{FF2B5EF4-FFF2-40B4-BE49-F238E27FC236}">
              <a16:creationId xmlns:a16="http://schemas.microsoft.com/office/drawing/2014/main" id="{130BB6AC-E93D-48C3-A9B2-55B3A2180916}"/>
            </a:ext>
          </a:extLst>
        </xdr:cNvPr>
        <xdr:cNvSpPr txBox="1"/>
      </xdr:nvSpPr>
      <xdr:spPr>
        <a:xfrm>
          <a:off x="85724" y="19050"/>
          <a:ext cx="4657726"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100" b="1" baseline="0">
              <a:solidFill>
                <a:sysClr val="windowText" lastClr="000000"/>
              </a:solidFill>
              <a:latin typeface="+mn-ea"/>
              <a:ea typeface="+mn-ea"/>
            </a:rPr>
            <a:t>　　 </a:t>
          </a:r>
          <a:r>
            <a:rPr kumimoji="1" lang="ja-JP" altLang="en-US" sz="1200" b="0" baseline="0">
              <a:solidFill>
                <a:sysClr val="windowText" lastClr="000000"/>
              </a:solidFill>
              <a:latin typeface="+mn-ea"/>
              <a:ea typeface="+mn-ea"/>
            </a:rPr>
            <a:t>書き方チェックポイント</a:t>
          </a:r>
          <a:r>
            <a:rPr kumimoji="1" lang="ja-JP" altLang="en-US" sz="1100" b="0" baseline="0">
              <a:solidFill>
                <a:sysClr val="windowText" lastClr="000000"/>
              </a:solidFill>
              <a:latin typeface="+mn-ea"/>
              <a:ea typeface="+mn-ea"/>
            </a:rPr>
            <a:t>　</a:t>
          </a:r>
          <a:r>
            <a:rPr kumimoji="1" lang="ja-JP" altLang="en-US" sz="2000" b="0" baseline="0">
              <a:solidFill>
                <a:sysClr val="windowText" lastClr="000000"/>
              </a:solidFill>
              <a:latin typeface="+mn-ea"/>
              <a:ea typeface="+mn-ea"/>
            </a:rPr>
            <a:t>現地調査票編</a:t>
          </a:r>
          <a:r>
            <a:rPr kumimoji="1" lang="ja-JP" altLang="en-US" sz="1100" b="0" baseline="0">
              <a:solidFill>
                <a:sysClr val="windowText" lastClr="000000"/>
              </a:solidFill>
              <a:latin typeface="+mn-ea"/>
              <a:ea typeface="+mn-ea"/>
            </a:rPr>
            <a:t>　</a:t>
          </a:r>
          <a:r>
            <a:rPr kumimoji="1" lang="en-US" altLang="ja-JP" sz="1200" b="0" baseline="0">
              <a:solidFill>
                <a:sysClr val="windowText" lastClr="000000"/>
              </a:solidFill>
              <a:latin typeface="+mn-ea"/>
              <a:ea typeface="+mn-ea"/>
            </a:rPr>
            <a:t>V</a:t>
          </a:r>
          <a:r>
            <a:rPr kumimoji="1" lang="ja-JP" altLang="en-US" sz="1200" b="0" baseline="0">
              <a:solidFill>
                <a:sysClr val="windowText" lastClr="000000"/>
              </a:solidFill>
              <a:latin typeface="+mn-ea"/>
              <a:ea typeface="+mn-ea"/>
            </a:rPr>
            <a:t>ｅｒ</a:t>
          </a:r>
          <a:r>
            <a:rPr kumimoji="1" lang="en-US" altLang="ja-JP" sz="1200" b="0" baseline="0">
              <a:solidFill>
                <a:sysClr val="windowText" lastClr="000000"/>
              </a:solidFill>
              <a:latin typeface="+mn-ea"/>
              <a:ea typeface="+mn-ea"/>
            </a:rPr>
            <a:t>3.0</a:t>
          </a:r>
          <a:endParaRPr kumimoji="1" lang="ja-JP" altLang="en-US" sz="1200" b="0" baseline="0">
            <a:solidFill>
              <a:sysClr val="windowText" lastClr="000000"/>
            </a:solidFill>
            <a:latin typeface="+mn-ea"/>
            <a:ea typeface="+mn-ea"/>
          </a:endParaRPr>
        </a:p>
      </xdr:txBody>
    </xdr:sp>
    <xdr:clientData/>
  </xdr:twoCellAnchor>
  <xdr:twoCellAnchor>
    <xdr:from>
      <xdr:col>2</xdr:col>
      <xdr:colOff>63499</xdr:colOff>
      <xdr:row>15</xdr:row>
      <xdr:rowOff>73024</xdr:rowOff>
    </xdr:from>
    <xdr:to>
      <xdr:col>8</xdr:col>
      <xdr:colOff>152400</xdr:colOff>
      <xdr:row>21</xdr:row>
      <xdr:rowOff>12700</xdr:rowOff>
    </xdr:to>
    <xdr:sp macro="" textlink="">
      <xdr:nvSpPr>
        <xdr:cNvPr id="7" name="角丸四角形 1">
          <a:extLst>
            <a:ext uri="{FF2B5EF4-FFF2-40B4-BE49-F238E27FC236}">
              <a16:creationId xmlns:a16="http://schemas.microsoft.com/office/drawing/2014/main" id="{DA93E84A-09AC-4B9D-9534-F0F748E9E2E6}"/>
            </a:ext>
          </a:extLst>
        </xdr:cNvPr>
        <xdr:cNvSpPr/>
      </xdr:nvSpPr>
      <xdr:spPr>
        <a:xfrm>
          <a:off x="1073149" y="2892424"/>
          <a:ext cx="1346201" cy="1082676"/>
        </a:xfrm>
        <a:prstGeom prst="roundRect">
          <a:avLst/>
        </a:prstGeom>
        <a:noFill/>
        <a:ln w="127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00B0F0"/>
              </a:solidFill>
            </a:rPr>
            <a:t>２</a:t>
          </a:r>
          <a:r>
            <a:rPr kumimoji="1" lang="ja-JP" altLang="en-US" sz="900">
              <a:solidFill>
                <a:srgbClr val="00B0F0"/>
              </a:solidFill>
            </a:rPr>
            <a:t>以上の地域に</a:t>
          </a:r>
          <a:endParaRPr kumimoji="1" lang="en-US" altLang="ja-JP" sz="900">
            <a:solidFill>
              <a:srgbClr val="00B0F0"/>
            </a:solidFill>
          </a:endParaRPr>
        </a:p>
        <a:p>
          <a:pPr algn="l"/>
          <a:r>
            <a:rPr kumimoji="1" lang="ja-JP" altLang="en-US" sz="900">
              <a:solidFill>
                <a:srgbClr val="00B0F0"/>
              </a:solidFill>
            </a:rPr>
            <a:t>わたる場合は、</a:t>
          </a:r>
          <a:endParaRPr kumimoji="1" lang="en-US" altLang="ja-JP" sz="900">
            <a:solidFill>
              <a:srgbClr val="00B0F0"/>
            </a:solidFill>
          </a:endParaRPr>
        </a:p>
        <a:p>
          <a:pPr algn="l"/>
          <a:r>
            <a:rPr kumimoji="1" lang="ja-JP" altLang="en-US" sz="900">
              <a:solidFill>
                <a:srgbClr val="00B0F0"/>
              </a:solidFill>
            </a:rPr>
            <a:t>該当する地域</a:t>
          </a:r>
          <a:endParaRPr kumimoji="1" lang="en-US" altLang="ja-JP" sz="900">
            <a:solidFill>
              <a:srgbClr val="00B0F0"/>
            </a:solidFill>
          </a:endParaRPr>
        </a:p>
        <a:p>
          <a:pPr algn="l"/>
          <a:r>
            <a:rPr kumimoji="1" lang="ja-JP" altLang="en-US" sz="900">
              <a:solidFill>
                <a:srgbClr val="00B0F0"/>
              </a:solidFill>
            </a:rPr>
            <a:t>すべてをチェック</a:t>
          </a:r>
          <a:endParaRPr kumimoji="1" lang="en-US" altLang="ja-JP" sz="900">
            <a:solidFill>
              <a:srgbClr val="00B0F0"/>
            </a:solidFill>
          </a:endParaRPr>
        </a:p>
        <a:p>
          <a:pPr algn="l"/>
          <a:r>
            <a:rPr kumimoji="1" lang="ja-JP" altLang="en-US" sz="900">
              <a:solidFill>
                <a:srgbClr val="00B0F0"/>
              </a:solidFill>
            </a:rPr>
            <a:t>してください。</a:t>
          </a:r>
        </a:p>
      </xdr:txBody>
    </xdr:sp>
    <xdr:clientData/>
  </xdr:twoCellAnchor>
  <xdr:twoCellAnchor>
    <xdr:from>
      <xdr:col>13</xdr:col>
      <xdr:colOff>180975</xdr:colOff>
      <xdr:row>11</xdr:row>
      <xdr:rowOff>161925</xdr:rowOff>
    </xdr:from>
    <xdr:to>
      <xdr:col>15</xdr:col>
      <xdr:colOff>66675</xdr:colOff>
      <xdr:row>17</xdr:row>
      <xdr:rowOff>66675</xdr:rowOff>
    </xdr:to>
    <xdr:sp macro="" textlink="">
      <xdr:nvSpPr>
        <xdr:cNvPr id="8" name="角丸四角形 130">
          <a:extLst>
            <a:ext uri="{FF2B5EF4-FFF2-40B4-BE49-F238E27FC236}">
              <a16:creationId xmlns:a16="http://schemas.microsoft.com/office/drawing/2014/main" id="{37A5D369-1B32-482D-8E4D-1CED8CE09E0F}"/>
            </a:ext>
          </a:extLst>
        </xdr:cNvPr>
        <xdr:cNvSpPr/>
      </xdr:nvSpPr>
      <xdr:spPr>
        <a:xfrm>
          <a:off x="3467100" y="2219325"/>
          <a:ext cx="361950" cy="1047750"/>
        </a:xfrm>
        <a:prstGeom prst="roundRect">
          <a:avLst/>
        </a:prstGeom>
        <a:noFill/>
        <a:ln w="15875">
          <a:solidFill>
            <a:srgbClr val="00B0F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900">
            <a:solidFill>
              <a:srgbClr val="002060"/>
            </a:solidFill>
          </a:endParaRPr>
        </a:p>
      </xdr:txBody>
    </xdr:sp>
    <xdr:clientData/>
  </xdr:twoCellAnchor>
  <xdr:twoCellAnchor>
    <xdr:from>
      <xdr:col>15</xdr:col>
      <xdr:colOff>180975</xdr:colOff>
      <xdr:row>11</xdr:row>
      <xdr:rowOff>161925</xdr:rowOff>
    </xdr:from>
    <xdr:to>
      <xdr:col>17</xdr:col>
      <xdr:colOff>66675</xdr:colOff>
      <xdr:row>17</xdr:row>
      <xdr:rowOff>66675</xdr:rowOff>
    </xdr:to>
    <xdr:sp macro="" textlink="">
      <xdr:nvSpPr>
        <xdr:cNvPr id="9" name="角丸四角形 131">
          <a:extLst>
            <a:ext uri="{FF2B5EF4-FFF2-40B4-BE49-F238E27FC236}">
              <a16:creationId xmlns:a16="http://schemas.microsoft.com/office/drawing/2014/main" id="{E3565737-FE83-4B2D-98A2-45F773FDBFAE}"/>
            </a:ext>
          </a:extLst>
        </xdr:cNvPr>
        <xdr:cNvSpPr/>
      </xdr:nvSpPr>
      <xdr:spPr>
        <a:xfrm>
          <a:off x="3943350" y="2219325"/>
          <a:ext cx="361950" cy="1047750"/>
        </a:xfrm>
        <a:prstGeom prst="roundRect">
          <a:avLst/>
        </a:prstGeom>
        <a:noFill/>
        <a:ln w="15875">
          <a:solidFill>
            <a:srgbClr val="00B0F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900">
            <a:solidFill>
              <a:srgbClr val="002060"/>
            </a:solidFill>
          </a:endParaRPr>
        </a:p>
      </xdr:txBody>
    </xdr:sp>
    <xdr:clientData/>
  </xdr:twoCellAnchor>
  <xdr:twoCellAnchor>
    <xdr:from>
      <xdr:col>13</xdr:col>
      <xdr:colOff>215899</xdr:colOff>
      <xdr:row>18</xdr:row>
      <xdr:rowOff>152400</xdr:rowOff>
    </xdr:from>
    <xdr:to>
      <xdr:col>20</xdr:col>
      <xdr:colOff>28575</xdr:colOff>
      <xdr:row>21</xdr:row>
      <xdr:rowOff>114300</xdr:rowOff>
    </xdr:to>
    <xdr:sp macro="" textlink="">
      <xdr:nvSpPr>
        <xdr:cNvPr id="10" name="角丸四角形 132">
          <a:extLst>
            <a:ext uri="{FF2B5EF4-FFF2-40B4-BE49-F238E27FC236}">
              <a16:creationId xmlns:a16="http://schemas.microsoft.com/office/drawing/2014/main" id="{6ABA4A22-10E4-4BE5-BA99-F22E51C965E9}"/>
            </a:ext>
          </a:extLst>
        </xdr:cNvPr>
        <xdr:cNvSpPr/>
      </xdr:nvSpPr>
      <xdr:spPr>
        <a:xfrm>
          <a:off x="3502024" y="3543300"/>
          <a:ext cx="1479551" cy="533400"/>
        </a:xfrm>
        <a:prstGeom prst="roundRect">
          <a:avLst/>
        </a:prstGeom>
        <a:noFill/>
        <a:ln w="127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B0F0"/>
              </a:solidFill>
            </a:rPr>
            <a:t>左側には指定容積率</a:t>
          </a:r>
          <a:endParaRPr kumimoji="1" lang="en-US" altLang="ja-JP" sz="900">
            <a:solidFill>
              <a:srgbClr val="00B0F0"/>
            </a:solidFill>
          </a:endParaRPr>
        </a:p>
        <a:p>
          <a:pPr algn="l"/>
          <a:r>
            <a:rPr kumimoji="1" lang="ja-JP" altLang="en-US" sz="900">
              <a:solidFill>
                <a:srgbClr val="00B0F0"/>
              </a:solidFill>
            </a:rPr>
            <a:t>を記入してください。</a:t>
          </a:r>
        </a:p>
      </xdr:txBody>
    </xdr:sp>
    <xdr:clientData/>
  </xdr:twoCellAnchor>
  <xdr:twoCellAnchor>
    <xdr:from>
      <xdr:col>21</xdr:col>
      <xdr:colOff>133349</xdr:colOff>
      <xdr:row>17</xdr:row>
      <xdr:rowOff>177800</xdr:rowOff>
    </xdr:from>
    <xdr:to>
      <xdr:col>27</xdr:col>
      <xdr:colOff>190500</xdr:colOff>
      <xdr:row>20</xdr:row>
      <xdr:rowOff>139700</xdr:rowOff>
    </xdr:to>
    <xdr:sp macro="" textlink="">
      <xdr:nvSpPr>
        <xdr:cNvPr id="11" name="角丸四角形 133">
          <a:extLst>
            <a:ext uri="{FF2B5EF4-FFF2-40B4-BE49-F238E27FC236}">
              <a16:creationId xmlns:a16="http://schemas.microsoft.com/office/drawing/2014/main" id="{FB1F9642-858D-4D44-BC12-B07DB11F8C45}"/>
            </a:ext>
          </a:extLst>
        </xdr:cNvPr>
        <xdr:cNvSpPr/>
      </xdr:nvSpPr>
      <xdr:spPr>
        <a:xfrm>
          <a:off x="5324474" y="3378200"/>
          <a:ext cx="1485901" cy="533400"/>
        </a:xfrm>
        <a:prstGeom prst="roundRect">
          <a:avLst/>
        </a:prstGeom>
        <a:noFill/>
        <a:ln w="127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B0F0"/>
              </a:solidFill>
            </a:rPr>
            <a:t>右側には指定建蔽率</a:t>
          </a:r>
          <a:endParaRPr kumimoji="1" lang="en-US" altLang="ja-JP" sz="900">
            <a:solidFill>
              <a:srgbClr val="00B0F0"/>
            </a:solidFill>
          </a:endParaRPr>
        </a:p>
        <a:p>
          <a:pPr algn="l"/>
          <a:r>
            <a:rPr kumimoji="1" lang="ja-JP" altLang="en-US" sz="900">
              <a:solidFill>
                <a:srgbClr val="00B0F0"/>
              </a:solidFill>
            </a:rPr>
            <a:t>を記入してください。</a:t>
          </a:r>
        </a:p>
      </xdr:txBody>
    </xdr:sp>
    <xdr:clientData/>
  </xdr:twoCellAnchor>
  <xdr:twoCellAnchor>
    <xdr:from>
      <xdr:col>14</xdr:col>
      <xdr:colOff>123825</xdr:colOff>
      <xdr:row>17</xdr:row>
      <xdr:rowOff>66675</xdr:rowOff>
    </xdr:from>
    <xdr:to>
      <xdr:col>15</xdr:col>
      <xdr:colOff>50800</xdr:colOff>
      <xdr:row>18</xdr:row>
      <xdr:rowOff>139700</xdr:rowOff>
    </xdr:to>
    <xdr:cxnSp macro="">
      <xdr:nvCxnSpPr>
        <xdr:cNvPr id="12" name="直線矢印コネクタ 11">
          <a:extLst>
            <a:ext uri="{FF2B5EF4-FFF2-40B4-BE49-F238E27FC236}">
              <a16:creationId xmlns:a16="http://schemas.microsoft.com/office/drawing/2014/main" id="{A8BFCADD-9E35-41EE-AAFF-55D59F4ADA14}"/>
            </a:ext>
          </a:extLst>
        </xdr:cNvPr>
        <xdr:cNvCxnSpPr>
          <a:endCxn id="8" idx="2"/>
        </xdr:cNvCxnSpPr>
      </xdr:nvCxnSpPr>
      <xdr:spPr>
        <a:xfrm flipH="1" flipV="1">
          <a:off x="3648075" y="3267075"/>
          <a:ext cx="165100" cy="263525"/>
        </a:xfrm>
        <a:prstGeom prst="straightConnector1">
          <a:avLst/>
        </a:prstGeom>
        <a:ln w="12700">
          <a:solidFill>
            <a:srgbClr val="00B0F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50800</xdr:colOff>
      <xdr:row>17</xdr:row>
      <xdr:rowOff>63500</xdr:rowOff>
    </xdr:from>
    <xdr:to>
      <xdr:col>21</xdr:col>
      <xdr:colOff>139701</xdr:colOff>
      <xdr:row>18</xdr:row>
      <xdr:rowOff>114301</xdr:rowOff>
    </xdr:to>
    <xdr:cxnSp macro="">
      <xdr:nvCxnSpPr>
        <xdr:cNvPr id="13" name="直線矢印コネクタ 12">
          <a:extLst>
            <a:ext uri="{FF2B5EF4-FFF2-40B4-BE49-F238E27FC236}">
              <a16:creationId xmlns:a16="http://schemas.microsoft.com/office/drawing/2014/main" id="{7C817E18-0EE8-4CC9-A4EB-4F73673BE3E9}"/>
            </a:ext>
          </a:extLst>
        </xdr:cNvPr>
        <xdr:cNvCxnSpPr/>
      </xdr:nvCxnSpPr>
      <xdr:spPr>
        <a:xfrm flipH="1" flipV="1">
          <a:off x="4289425" y="3263900"/>
          <a:ext cx="1041401" cy="241301"/>
        </a:xfrm>
        <a:prstGeom prst="straightConnector1">
          <a:avLst/>
        </a:prstGeom>
        <a:ln w="12700">
          <a:solidFill>
            <a:srgbClr val="00B0F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209550</xdr:colOff>
      <xdr:row>11</xdr:row>
      <xdr:rowOff>161925</xdr:rowOff>
    </xdr:from>
    <xdr:to>
      <xdr:col>28</xdr:col>
      <xdr:colOff>142875</xdr:colOff>
      <xdr:row>13</xdr:row>
      <xdr:rowOff>38100</xdr:rowOff>
    </xdr:to>
    <xdr:sp macro="" textlink="">
      <xdr:nvSpPr>
        <xdr:cNvPr id="14" name="角丸四角形 138">
          <a:extLst>
            <a:ext uri="{FF2B5EF4-FFF2-40B4-BE49-F238E27FC236}">
              <a16:creationId xmlns:a16="http://schemas.microsoft.com/office/drawing/2014/main" id="{508C8258-E210-4C7F-ADC6-449EE302FB87}"/>
            </a:ext>
          </a:extLst>
        </xdr:cNvPr>
        <xdr:cNvSpPr/>
      </xdr:nvSpPr>
      <xdr:spPr>
        <a:xfrm>
          <a:off x="4448175" y="2219325"/>
          <a:ext cx="2552700" cy="257175"/>
        </a:xfrm>
        <a:prstGeom prst="roundRect">
          <a:avLst/>
        </a:prstGeom>
        <a:noFill/>
        <a:ln w="15875">
          <a:solidFill>
            <a:srgbClr val="00B0F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900">
            <a:solidFill>
              <a:srgbClr val="002060"/>
            </a:solidFill>
          </a:endParaRPr>
        </a:p>
      </xdr:txBody>
    </xdr:sp>
    <xdr:clientData/>
  </xdr:twoCellAnchor>
  <xdr:twoCellAnchor>
    <xdr:from>
      <xdr:col>36</xdr:col>
      <xdr:colOff>104774</xdr:colOff>
      <xdr:row>11</xdr:row>
      <xdr:rowOff>165100</xdr:rowOff>
    </xdr:from>
    <xdr:to>
      <xdr:col>36</xdr:col>
      <xdr:colOff>1866900</xdr:colOff>
      <xdr:row>16</xdr:row>
      <xdr:rowOff>114300</xdr:rowOff>
    </xdr:to>
    <xdr:sp macro="" textlink="">
      <xdr:nvSpPr>
        <xdr:cNvPr id="15" name="角丸四角形 139">
          <a:extLst>
            <a:ext uri="{FF2B5EF4-FFF2-40B4-BE49-F238E27FC236}">
              <a16:creationId xmlns:a16="http://schemas.microsoft.com/office/drawing/2014/main" id="{4928A6FE-7237-430D-8995-03D3014F53C7}"/>
            </a:ext>
          </a:extLst>
        </xdr:cNvPr>
        <xdr:cNvSpPr/>
      </xdr:nvSpPr>
      <xdr:spPr>
        <a:xfrm>
          <a:off x="8524874" y="2222500"/>
          <a:ext cx="1762126" cy="901700"/>
        </a:xfrm>
        <a:prstGeom prst="roundRect">
          <a:avLst/>
        </a:prstGeom>
        <a:noFill/>
        <a:ln w="127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B0F0"/>
              </a:solidFill>
            </a:rPr>
            <a:t>一種低層の場合、</a:t>
          </a:r>
          <a:endParaRPr kumimoji="1" lang="en-US" altLang="ja-JP" sz="900">
            <a:solidFill>
              <a:srgbClr val="00B0F0"/>
            </a:solidFill>
          </a:endParaRPr>
        </a:p>
        <a:p>
          <a:pPr algn="l"/>
          <a:r>
            <a:rPr kumimoji="1" lang="ja-JP" altLang="en-US" sz="900">
              <a:solidFill>
                <a:srgbClr val="00B0F0"/>
              </a:solidFill>
            </a:rPr>
            <a:t>外壁後退の有無にチェック、</a:t>
          </a:r>
          <a:endParaRPr kumimoji="1" lang="en-US" altLang="ja-JP" sz="900">
            <a:solidFill>
              <a:srgbClr val="00B0F0"/>
            </a:solidFill>
          </a:endParaRPr>
        </a:p>
        <a:p>
          <a:pPr algn="l"/>
          <a:r>
            <a:rPr kumimoji="1" lang="ja-JP" altLang="en-US" sz="900">
              <a:solidFill>
                <a:srgbClr val="00B0F0"/>
              </a:solidFill>
            </a:rPr>
            <a:t>後退距離がある場合は、</a:t>
          </a:r>
          <a:endParaRPr kumimoji="1" lang="en-US" altLang="ja-JP" sz="900">
            <a:solidFill>
              <a:srgbClr val="00B0F0"/>
            </a:solidFill>
          </a:endParaRPr>
        </a:p>
        <a:p>
          <a:pPr algn="l"/>
          <a:r>
            <a:rPr kumimoji="1" lang="ja-JP" altLang="en-US" sz="900">
              <a:solidFill>
                <a:srgbClr val="00B0F0"/>
              </a:solidFill>
            </a:rPr>
            <a:t>距離を記入してください。</a:t>
          </a:r>
        </a:p>
      </xdr:txBody>
    </xdr:sp>
    <xdr:clientData/>
  </xdr:twoCellAnchor>
  <xdr:twoCellAnchor>
    <xdr:from>
      <xdr:col>28</xdr:col>
      <xdr:colOff>142875</xdr:colOff>
      <xdr:row>12</xdr:row>
      <xdr:rowOff>100013</xdr:rowOff>
    </xdr:from>
    <xdr:to>
      <xdr:col>36</xdr:col>
      <xdr:colOff>88900</xdr:colOff>
      <xdr:row>12</xdr:row>
      <xdr:rowOff>139700</xdr:rowOff>
    </xdr:to>
    <xdr:cxnSp macro="">
      <xdr:nvCxnSpPr>
        <xdr:cNvPr id="16" name="直線矢印コネクタ 15">
          <a:extLst>
            <a:ext uri="{FF2B5EF4-FFF2-40B4-BE49-F238E27FC236}">
              <a16:creationId xmlns:a16="http://schemas.microsoft.com/office/drawing/2014/main" id="{D5ABA538-3425-4C4A-A090-EFB6DEE544D5}"/>
            </a:ext>
          </a:extLst>
        </xdr:cNvPr>
        <xdr:cNvCxnSpPr>
          <a:endCxn id="14" idx="3"/>
        </xdr:cNvCxnSpPr>
      </xdr:nvCxnSpPr>
      <xdr:spPr>
        <a:xfrm flipH="1" flipV="1">
          <a:off x="7000875" y="2347913"/>
          <a:ext cx="1508125" cy="39687"/>
        </a:xfrm>
        <a:prstGeom prst="straightConnector1">
          <a:avLst/>
        </a:prstGeom>
        <a:ln w="12700">
          <a:solidFill>
            <a:srgbClr val="00B0F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10</xdr:col>
          <xdr:colOff>0</xdr:colOff>
          <xdr:row>21</xdr:row>
          <xdr:rowOff>180975</xdr:rowOff>
        </xdr:from>
        <xdr:to>
          <xdr:col>11</xdr:col>
          <xdr:colOff>66675</xdr:colOff>
          <xdr:row>23</xdr:row>
          <xdr:rowOff>9525</xdr:rowOff>
        </xdr:to>
        <xdr:sp macro="" textlink="">
          <xdr:nvSpPr>
            <xdr:cNvPr id="250936" name="Check Box 56" hidden="1">
              <a:extLst>
                <a:ext uri="{63B3BB69-23CF-44E3-9099-C40C66FF867C}">
                  <a14:compatExt spid="_x0000_s250936"/>
                </a:ext>
                <a:ext uri="{FF2B5EF4-FFF2-40B4-BE49-F238E27FC236}">
                  <a16:creationId xmlns:a16="http://schemas.microsoft.com/office/drawing/2014/main" id="{B2B17CDC-A571-4D22-AE2B-62B5FC2C29F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21</xdr:row>
          <xdr:rowOff>180975</xdr:rowOff>
        </xdr:from>
        <xdr:to>
          <xdr:col>25</xdr:col>
          <xdr:colOff>66675</xdr:colOff>
          <xdr:row>23</xdr:row>
          <xdr:rowOff>9525</xdr:rowOff>
        </xdr:to>
        <xdr:sp macro="" textlink="">
          <xdr:nvSpPr>
            <xdr:cNvPr id="250937" name="Check Box 57" hidden="1">
              <a:extLst>
                <a:ext uri="{63B3BB69-23CF-44E3-9099-C40C66FF867C}">
                  <a14:compatExt spid="_x0000_s250937"/>
                </a:ext>
                <a:ext uri="{FF2B5EF4-FFF2-40B4-BE49-F238E27FC236}">
                  <a16:creationId xmlns:a16="http://schemas.microsoft.com/office/drawing/2014/main" id="{099E4056-E002-4A07-A47D-C9C1BA59AF6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21</xdr:row>
          <xdr:rowOff>180975</xdr:rowOff>
        </xdr:from>
        <xdr:to>
          <xdr:col>33</xdr:col>
          <xdr:colOff>66675</xdr:colOff>
          <xdr:row>23</xdr:row>
          <xdr:rowOff>9525</xdr:rowOff>
        </xdr:to>
        <xdr:sp macro="" textlink="">
          <xdr:nvSpPr>
            <xdr:cNvPr id="250938" name="Check Box 58" hidden="1">
              <a:extLst>
                <a:ext uri="{63B3BB69-23CF-44E3-9099-C40C66FF867C}">
                  <a14:compatExt spid="_x0000_s250938"/>
                </a:ext>
                <a:ext uri="{FF2B5EF4-FFF2-40B4-BE49-F238E27FC236}">
                  <a16:creationId xmlns:a16="http://schemas.microsoft.com/office/drawing/2014/main" id="{093920FC-F6F5-4E3C-9162-8D4607577CD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32</xdr:row>
          <xdr:rowOff>180975</xdr:rowOff>
        </xdr:from>
        <xdr:to>
          <xdr:col>27</xdr:col>
          <xdr:colOff>66675</xdr:colOff>
          <xdr:row>34</xdr:row>
          <xdr:rowOff>9525</xdr:rowOff>
        </xdr:to>
        <xdr:sp macro="" textlink="">
          <xdr:nvSpPr>
            <xdr:cNvPr id="250939" name="Check Box 59" hidden="1">
              <a:extLst>
                <a:ext uri="{63B3BB69-23CF-44E3-9099-C40C66FF867C}">
                  <a14:compatExt spid="_x0000_s250939"/>
                </a:ext>
                <a:ext uri="{FF2B5EF4-FFF2-40B4-BE49-F238E27FC236}">
                  <a16:creationId xmlns:a16="http://schemas.microsoft.com/office/drawing/2014/main" id="{E301147E-A1A2-4042-A737-9AB99E4F8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32</xdr:row>
          <xdr:rowOff>180975</xdr:rowOff>
        </xdr:from>
        <xdr:to>
          <xdr:col>33</xdr:col>
          <xdr:colOff>66675</xdr:colOff>
          <xdr:row>34</xdr:row>
          <xdr:rowOff>9525</xdr:rowOff>
        </xdr:to>
        <xdr:sp macro="" textlink="">
          <xdr:nvSpPr>
            <xdr:cNvPr id="250940" name="Check Box 60" hidden="1">
              <a:extLst>
                <a:ext uri="{63B3BB69-23CF-44E3-9099-C40C66FF867C}">
                  <a14:compatExt spid="_x0000_s250940"/>
                </a:ext>
                <a:ext uri="{FF2B5EF4-FFF2-40B4-BE49-F238E27FC236}">
                  <a16:creationId xmlns:a16="http://schemas.microsoft.com/office/drawing/2014/main" id="{15C8966D-1E19-49D8-9F01-4EB0520EF9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13495</xdr:colOff>
      <xdr:row>1</xdr:row>
      <xdr:rowOff>70484</xdr:rowOff>
    </xdr:from>
    <xdr:to>
      <xdr:col>13</xdr:col>
      <xdr:colOff>19050</xdr:colOff>
      <xdr:row>6</xdr:row>
      <xdr:rowOff>21987</xdr:rowOff>
    </xdr:to>
    <xdr:sp macro="" textlink="">
      <xdr:nvSpPr>
        <xdr:cNvPr id="17" name="角丸四角形 160">
          <a:extLst>
            <a:ext uri="{FF2B5EF4-FFF2-40B4-BE49-F238E27FC236}">
              <a16:creationId xmlns:a16="http://schemas.microsoft.com/office/drawing/2014/main" id="{54FB2FB7-FD8A-4EAF-9753-57B1858FAFAD}"/>
            </a:ext>
          </a:extLst>
        </xdr:cNvPr>
        <xdr:cNvSpPr/>
      </xdr:nvSpPr>
      <xdr:spPr>
        <a:xfrm>
          <a:off x="13495" y="489584"/>
          <a:ext cx="3291680" cy="846853"/>
        </a:xfrm>
        <a:prstGeom prst="roundRect">
          <a:avLst/>
        </a:prstGeom>
        <a:noFill/>
        <a:ln w="127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B0F0"/>
              </a:solidFill>
            </a:rPr>
            <a:t>　　記入必須項目</a:t>
          </a:r>
          <a:endParaRPr kumimoji="1" lang="en-US" altLang="ja-JP" sz="900">
            <a:solidFill>
              <a:srgbClr val="00B0F0"/>
            </a:solidFill>
          </a:endParaRPr>
        </a:p>
        <a:p>
          <a:pPr algn="l"/>
          <a:r>
            <a:rPr kumimoji="1" lang="ja-JP" altLang="en-US" sz="900">
              <a:solidFill>
                <a:srgbClr val="00B0F0"/>
              </a:solidFill>
            </a:rPr>
            <a:t>　　該当する箇所に　レ点　チェック</a:t>
          </a:r>
          <a:endParaRPr kumimoji="1" lang="en-US" altLang="ja-JP" sz="900">
            <a:solidFill>
              <a:srgbClr val="00B0F0"/>
            </a:solidFill>
          </a:endParaRPr>
        </a:p>
        <a:p>
          <a:pPr algn="l"/>
          <a:r>
            <a:rPr kumimoji="1" lang="ja-JP" altLang="en-US" sz="900">
              <a:solidFill>
                <a:srgbClr val="00B0F0"/>
              </a:solidFill>
            </a:rPr>
            <a:t>　　該当する場合は記入</a:t>
          </a:r>
          <a:endParaRPr kumimoji="1" lang="en-US" altLang="ja-JP" sz="900">
            <a:solidFill>
              <a:srgbClr val="00B0F0"/>
            </a:solidFill>
          </a:endParaRPr>
        </a:p>
        <a:p>
          <a:pPr algn="l"/>
          <a:r>
            <a:rPr kumimoji="1" lang="ja-JP" altLang="en-US" sz="900">
              <a:solidFill>
                <a:srgbClr val="00B0F0"/>
              </a:solidFill>
            </a:rPr>
            <a:t>　　プルダウンから選択して入力　（エクセル記入の場合）</a:t>
          </a:r>
        </a:p>
      </xdr:txBody>
    </xdr:sp>
    <xdr:clientData/>
  </xdr:twoCellAnchor>
  <mc:AlternateContent xmlns:mc="http://schemas.openxmlformats.org/markup-compatibility/2006">
    <mc:Choice xmlns:a14="http://schemas.microsoft.com/office/drawing/2010/main" Requires="a14">
      <xdr:twoCellAnchor editAs="oneCell">
        <xdr:from>
          <xdr:col>0</xdr:col>
          <xdr:colOff>76200</xdr:colOff>
          <xdr:row>2</xdr:row>
          <xdr:rowOff>85725</xdr:rowOff>
        </xdr:from>
        <xdr:to>
          <xdr:col>0</xdr:col>
          <xdr:colOff>381000</xdr:colOff>
          <xdr:row>3</xdr:row>
          <xdr:rowOff>28575</xdr:rowOff>
        </xdr:to>
        <xdr:sp macro="" textlink="">
          <xdr:nvSpPr>
            <xdr:cNvPr id="250941" name="Check Box 61" hidden="1">
              <a:extLst>
                <a:ext uri="{63B3BB69-23CF-44E3-9099-C40C66FF867C}">
                  <a14:compatExt spid="_x0000_s250941"/>
                </a:ext>
                <a:ext uri="{FF2B5EF4-FFF2-40B4-BE49-F238E27FC236}">
                  <a16:creationId xmlns:a16="http://schemas.microsoft.com/office/drawing/2014/main" id="{B4987F0E-FB6E-4EA4-8BF0-AC68FED5352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36</xdr:col>
      <xdr:colOff>127000</xdr:colOff>
      <xdr:row>2</xdr:row>
      <xdr:rowOff>19050</xdr:rowOff>
    </xdr:from>
    <xdr:to>
      <xdr:col>36</xdr:col>
      <xdr:colOff>1866900</xdr:colOff>
      <xdr:row>5</xdr:row>
      <xdr:rowOff>47625</xdr:rowOff>
    </xdr:to>
    <xdr:sp macro="" textlink="">
      <xdr:nvSpPr>
        <xdr:cNvPr id="18" name="角丸四角形 167">
          <a:extLst>
            <a:ext uri="{FF2B5EF4-FFF2-40B4-BE49-F238E27FC236}">
              <a16:creationId xmlns:a16="http://schemas.microsoft.com/office/drawing/2014/main" id="{53DC1A69-4CBA-4B82-AF09-392465019BCC}"/>
            </a:ext>
          </a:extLst>
        </xdr:cNvPr>
        <xdr:cNvSpPr/>
      </xdr:nvSpPr>
      <xdr:spPr>
        <a:xfrm>
          <a:off x="8547100" y="628650"/>
          <a:ext cx="1739900" cy="542925"/>
        </a:xfrm>
        <a:prstGeom prst="roundRect">
          <a:avLst/>
        </a:prstGeom>
        <a:noFill/>
        <a:ln w="127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B0F0"/>
              </a:solidFill>
            </a:rPr>
            <a:t>作成日を記入してください。</a:t>
          </a:r>
          <a:endParaRPr kumimoji="1" lang="en-US" altLang="ja-JP" sz="900">
            <a:solidFill>
              <a:srgbClr val="00B0F0"/>
            </a:solidFill>
          </a:endParaRPr>
        </a:p>
        <a:p>
          <a:pPr algn="l"/>
          <a:r>
            <a:rPr kumimoji="1" lang="en-US" altLang="ja-JP" sz="900">
              <a:solidFill>
                <a:srgbClr val="00B0F0"/>
              </a:solidFill>
            </a:rPr>
            <a:t>※</a:t>
          </a:r>
          <a:r>
            <a:rPr kumimoji="1" lang="ja-JP" altLang="en-US" sz="900">
              <a:solidFill>
                <a:srgbClr val="00B0F0"/>
              </a:solidFill>
            </a:rPr>
            <a:t>必須項目です</a:t>
          </a:r>
          <a:endParaRPr kumimoji="1" lang="en-US" altLang="ja-JP" sz="900">
            <a:solidFill>
              <a:srgbClr val="00B0F0"/>
            </a:solidFill>
          </a:endParaRPr>
        </a:p>
      </xdr:txBody>
    </xdr:sp>
    <xdr:clientData/>
  </xdr:twoCellAnchor>
  <xdr:twoCellAnchor>
    <xdr:from>
      <xdr:col>12</xdr:col>
      <xdr:colOff>123824</xdr:colOff>
      <xdr:row>30</xdr:row>
      <xdr:rowOff>152400</xdr:rowOff>
    </xdr:from>
    <xdr:to>
      <xdr:col>20</xdr:col>
      <xdr:colOff>0</xdr:colOff>
      <xdr:row>32</xdr:row>
      <xdr:rowOff>38100</xdr:rowOff>
    </xdr:to>
    <xdr:sp macro="" textlink="">
      <xdr:nvSpPr>
        <xdr:cNvPr id="19" name="角丸四角形 170">
          <a:extLst>
            <a:ext uri="{FF2B5EF4-FFF2-40B4-BE49-F238E27FC236}">
              <a16:creationId xmlns:a16="http://schemas.microsoft.com/office/drawing/2014/main" id="{4EF7E2D0-9BA4-429E-81FC-87E045C5F36C}"/>
            </a:ext>
          </a:extLst>
        </xdr:cNvPr>
        <xdr:cNvSpPr/>
      </xdr:nvSpPr>
      <xdr:spPr>
        <a:xfrm>
          <a:off x="3171824" y="5829300"/>
          <a:ext cx="1781176" cy="266700"/>
        </a:xfrm>
        <a:prstGeom prst="roundRect">
          <a:avLst/>
        </a:prstGeom>
        <a:noFill/>
        <a:ln w="127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B0F0"/>
              </a:solidFill>
            </a:rPr>
            <a:t>地区名を記入してください。</a:t>
          </a:r>
        </a:p>
      </xdr:txBody>
    </xdr:sp>
    <xdr:clientData/>
  </xdr:twoCellAnchor>
  <xdr:twoCellAnchor>
    <xdr:from>
      <xdr:col>36</xdr:col>
      <xdr:colOff>130174</xdr:colOff>
      <xdr:row>17</xdr:row>
      <xdr:rowOff>180975</xdr:rowOff>
    </xdr:from>
    <xdr:to>
      <xdr:col>36</xdr:col>
      <xdr:colOff>1905000</xdr:colOff>
      <xdr:row>24</xdr:row>
      <xdr:rowOff>177800</xdr:rowOff>
    </xdr:to>
    <xdr:sp macro="" textlink="">
      <xdr:nvSpPr>
        <xdr:cNvPr id="20" name="角丸四角形 171">
          <a:extLst>
            <a:ext uri="{FF2B5EF4-FFF2-40B4-BE49-F238E27FC236}">
              <a16:creationId xmlns:a16="http://schemas.microsoft.com/office/drawing/2014/main" id="{663887F1-D24A-4C89-A6AC-53E7F9FFBC66}"/>
            </a:ext>
          </a:extLst>
        </xdr:cNvPr>
        <xdr:cNvSpPr/>
      </xdr:nvSpPr>
      <xdr:spPr>
        <a:xfrm>
          <a:off x="8550274" y="3381375"/>
          <a:ext cx="1774826" cy="1330325"/>
        </a:xfrm>
        <a:prstGeom prst="roundRect">
          <a:avLst/>
        </a:prstGeom>
        <a:solidFill>
          <a:schemeClr val="bg1"/>
        </a:solidFill>
        <a:ln w="127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900">
              <a:solidFill>
                <a:srgbClr val="00B0F0"/>
              </a:solidFill>
              <a:effectLst/>
              <a:latin typeface="+mn-lt"/>
              <a:ea typeface="+mn-ea"/>
              <a:cs typeface="+mn-cs"/>
            </a:rPr>
            <a:t>＊１</a:t>
          </a:r>
          <a:r>
            <a:rPr kumimoji="1" lang="en-US" altLang="ja-JP" sz="900">
              <a:solidFill>
                <a:srgbClr val="00B0F0"/>
              </a:solidFill>
              <a:effectLst/>
              <a:latin typeface="+mn-lt"/>
              <a:ea typeface="+mn-ea"/>
              <a:cs typeface="+mn-cs"/>
            </a:rPr>
            <a:t>【</a:t>
          </a:r>
          <a:r>
            <a:rPr kumimoji="1" lang="ja-JP" altLang="en-US" sz="900">
              <a:solidFill>
                <a:srgbClr val="00B0F0"/>
              </a:solidFill>
              <a:effectLst/>
              <a:latin typeface="+mn-lt"/>
              <a:ea typeface="+mn-ea"/>
              <a:cs typeface="+mn-cs"/>
            </a:rPr>
            <a:t>風致地区</a:t>
          </a:r>
          <a:r>
            <a:rPr kumimoji="1" lang="en-US" altLang="ja-JP" sz="900">
              <a:solidFill>
                <a:srgbClr val="00B0F0"/>
              </a:solidFill>
              <a:effectLst/>
              <a:latin typeface="+mn-lt"/>
              <a:ea typeface="+mn-ea"/>
              <a:cs typeface="+mn-cs"/>
            </a:rPr>
            <a:t>】</a:t>
          </a:r>
        </a:p>
        <a:p>
          <a:r>
            <a:rPr kumimoji="1" lang="ja-JP" altLang="en-US" sz="900">
              <a:solidFill>
                <a:srgbClr val="00B0F0"/>
              </a:solidFill>
              <a:effectLst/>
              <a:latin typeface="+mn-lt"/>
              <a:ea typeface="+mn-ea"/>
              <a:cs typeface="+mn-cs"/>
            </a:rPr>
            <a:t>・</a:t>
          </a:r>
          <a:r>
            <a:rPr kumimoji="1" lang="ja-JP" altLang="ja-JP" sz="900">
              <a:solidFill>
                <a:srgbClr val="00B0F0"/>
              </a:solidFill>
              <a:effectLst/>
              <a:latin typeface="+mn-lt"/>
              <a:ea typeface="+mn-ea"/>
              <a:cs typeface="+mn-cs"/>
            </a:rPr>
            <a:t>第一</a:t>
          </a:r>
          <a:r>
            <a:rPr kumimoji="1" lang="ja-JP" altLang="en-US" sz="900">
              <a:solidFill>
                <a:srgbClr val="00B0F0"/>
              </a:solidFill>
              <a:effectLst/>
              <a:latin typeface="+mn-lt"/>
              <a:ea typeface="+mn-ea"/>
              <a:cs typeface="+mn-cs"/>
            </a:rPr>
            <a:t>種</a:t>
          </a:r>
          <a:endParaRPr kumimoji="1" lang="en-US" altLang="ja-JP" sz="900">
            <a:solidFill>
              <a:srgbClr val="00B0F0"/>
            </a:solidFill>
            <a:effectLst/>
            <a:latin typeface="+mn-lt"/>
            <a:ea typeface="+mn-ea"/>
            <a:cs typeface="+mn-cs"/>
          </a:endParaRPr>
        </a:p>
        <a:p>
          <a:r>
            <a:rPr kumimoji="1" lang="ja-JP" altLang="en-US" sz="900">
              <a:solidFill>
                <a:srgbClr val="00B0F0"/>
              </a:solidFill>
              <a:effectLst/>
              <a:latin typeface="+mn-lt"/>
              <a:ea typeface="+mn-ea"/>
              <a:cs typeface="+mn-cs"/>
            </a:rPr>
            <a:t>・</a:t>
          </a:r>
          <a:r>
            <a:rPr kumimoji="1" lang="ja-JP" altLang="ja-JP" sz="900">
              <a:solidFill>
                <a:srgbClr val="00B0F0"/>
              </a:solidFill>
              <a:effectLst/>
              <a:latin typeface="+mn-lt"/>
              <a:ea typeface="+mn-ea"/>
              <a:cs typeface="+mn-cs"/>
            </a:rPr>
            <a:t>第三種</a:t>
          </a:r>
          <a:endParaRPr kumimoji="0" lang="en-US" altLang="ja-JP" sz="900">
            <a:solidFill>
              <a:srgbClr val="00B0F0"/>
            </a:solidFill>
            <a:effectLst/>
            <a:latin typeface="+mn-lt"/>
            <a:ea typeface="+mn-ea"/>
            <a:cs typeface="+mn-cs"/>
          </a:endParaRPr>
        </a:p>
        <a:p>
          <a:r>
            <a:rPr kumimoji="1" lang="ja-JP" altLang="en-US" sz="900">
              <a:solidFill>
                <a:srgbClr val="00B0F0"/>
              </a:solidFill>
              <a:effectLst/>
              <a:latin typeface="+mn-lt"/>
              <a:ea typeface="+mn-ea"/>
              <a:cs typeface="+mn-cs"/>
            </a:rPr>
            <a:t>・</a:t>
          </a:r>
          <a:r>
            <a:rPr kumimoji="1" lang="ja-JP" altLang="ja-JP" sz="900">
              <a:solidFill>
                <a:srgbClr val="00B0F0"/>
              </a:solidFill>
              <a:effectLst/>
              <a:latin typeface="+mn-lt"/>
              <a:ea typeface="+mn-ea"/>
              <a:cs typeface="+mn-cs"/>
            </a:rPr>
            <a:t>第四種</a:t>
          </a:r>
          <a:endParaRPr kumimoji="1" lang="en-US" altLang="ja-JP" sz="900">
            <a:solidFill>
              <a:srgbClr val="00B0F0"/>
            </a:solidFill>
            <a:effectLst/>
            <a:latin typeface="+mn-lt"/>
            <a:ea typeface="+mn-ea"/>
            <a:cs typeface="+mn-cs"/>
          </a:endParaRPr>
        </a:p>
        <a:p>
          <a:r>
            <a:rPr kumimoji="1" lang="ja-JP" altLang="en-US" sz="900">
              <a:solidFill>
                <a:srgbClr val="00B0F0"/>
              </a:solidFill>
              <a:effectLst/>
              <a:latin typeface="+mn-lt"/>
              <a:ea typeface="+mn-ea"/>
              <a:cs typeface="+mn-cs"/>
            </a:rPr>
            <a:t>のうち、該当を記入</a:t>
          </a:r>
          <a:endParaRPr kumimoji="1" lang="en-US" altLang="ja-JP" sz="900">
            <a:solidFill>
              <a:srgbClr val="00B0F0"/>
            </a:solidFill>
            <a:effectLst/>
            <a:latin typeface="+mn-lt"/>
            <a:ea typeface="+mn-ea"/>
            <a:cs typeface="+mn-cs"/>
          </a:endParaRPr>
        </a:p>
        <a:p>
          <a:r>
            <a:rPr kumimoji="1" lang="en-US" altLang="ja-JP" sz="900">
              <a:solidFill>
                <a:srgbClr val="00B0F0"/>
              </a:solidFill>
              <a:effectLst/>
              <a:latin typeface="+mn-lt"/>
              <a:ea typeface="+mn-ea"/>
              <a:cs typeface="+mn-cs"/>
            </a:rPr>
            <a:t>※</a:t>
          </a:r>
          <a:r>
            <a:rPr kumimoji="1" lang="ja-JP" altLang="en-US" sz="900">
              <a:solidFill>
                <a:srgbClr val="00B0F0"/>
              </a:solidFill>
              <a:effectLst/>
              <a:latin typeface="+mn-lt"/>
              <a:ea typeface="+mn-ea"/>
              <a:cs typeface="+mn-cs"/>
            </a:rPr>
            <a:t>ｴｸｾﾙ：ﾌﾟﾙﾀﾞｳﾝで入力</a:t>
          </a:r>
          <a:endParaRPr lang="ja-JP" altLang="ja-JP" sz="900">
            <a:solidFill>
              <a:srgbClr val="00B0F0"/>
            </a:solidFill>
            <a:effectLst/>
          </a:endParaRPr>
        </a:p>
      </xdr:txBody>
    </xdr:sp>
    <xdr:clientData/>
  </xdr:twoCellAnchor>
  <xdr:twoCellAnchor>
    <xdr:from>
      <xdr:col>21</xdr:col>
      <xdr:colOff>177800</xdr:colOff>
      <xdr:row>23</xdr:row>
      <xdr:rowOff>76200</xdr:rowOff>
    </xdr:from>
    <xdr:to>
      <xdr:col>36</xdr:col>
      <xdr:colOff>114300</xdr:colOff>
      <xdr:row>24</xdr:row>
      <xdr:rowOff>63500</xdr:rowOff>
    </xdr:to>
    <xdr:cxnSp macro="">
      <xdr:nvCxnSpPr>
        <xdr:cNvPr id="21" name="直線矢印コネクタ 20">
          <a:extLst>
            <a:ext uri="{FF2B5EF4-FFF2-40B4-BE49-F238E27FC236}">
              <a16:creationId xmlns:a16="http://schemas.microsoft.com/office/drawing/2014/main" id="{88451D67-9483-4702-8512-9C428808D79D}"/>
            </a:ext>
          </a:extLst>
        </xdr:cNvPr>
        <xdr:cNvCxnSpPr/>
      </xdr:nvCxnSpPr>
      <xdr:spPr>
        <a:xfrm flipH="1">
          <a:off x="5368925" y="4419600"/>
          <a:ext cx="3165475" cy="177800"/>
        </a:xfrm>
        <a:prstGeom prst="straightConnector1">
          <a:avLst/>
        </a:prstGeom>
        <a:ln w="12700">
          <a:solidFill>
            <a:srgbClr val="00B0F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76199</xdr:colOff>
      <xdr:row>25</xdr:row>
      <xdr:rowOff>82547</xdr:rowOff>
    </xdr:from>
    <xdr:to>
      <xdr:col>36</xdr:col>
      <xdr:colOff>2019300</xdr:colOff>
      <xdr:row>38</xdr:row>
      <xdr:rowOff>85724</xdr:rowOff>
    </xdr:to>
    <xdr:sp macro="" textlink="">
      <xdr:nvSpPr>
        <xdr:cNvPr id="22" name="角丸四角形 174">
          <a:extLst>
            <a:ext uri="{FF2B5EF4-FFF2-40B4-BE49-F238E27FC236}">
              <a16:creationId xmlns:a16="http://schemas.microsoft.com/office/drawing/2014/main" id="{237E9A31-5B59-4DCD-A440-7FD19500D13D}"/>
            </a:ext>
          </a:extLst>
        </xdr:cNvPr>
        <xdr:cNvSpPr/>
      </xdr:nvSpPr>
      <xdr:spPr>
        <a:xfrm>
          <a:off x="8496299" y="4806947"/>
          <a:ext cx="1943101" cy="2479677"/>
        </a:xfrm>
        <a:prstGeom prst="roundRect">
          <a:avLst/>
        </a:prstGeom>
        <a:solidFill>
          <a:schemeClr val="bg1"/>
        </a:solidFill>
        <a:ln w="127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900">
              <a:solidFill>
                <a:srgbClr val="00B0F0"/>
              </a:solidFill>
              <a:effectLst/>
              <a:latin typeface="+mn-ea"/>
              <a:ea typeface="+mn-ea"/>
              <a:cs typeface="+mn-cs"/>
            </a:rPr>
            <a:t>＊２　</a:t>
          </a:r>
          <a:r>
            <a:rPr kumimoji="1" lang="en-US" altLang="ja-JP" sz="900">
              <a:solidFill>
                <a:srgbClr val="00B0F0"/>
              </a:solidFill>
              <a:effectLst/>
              <a:latin typeface="+mn-ea"/>
              <a:ea typeface="+mn-ea"/>
              <a:cs typeface="+mn-cs"/>
            </a:rPr>
            <a:t>[</a:t>
          </a:r>
          <a:r>
            <a:rPr kumimoji="1" lang="ja-JP" altLang="en-US" sz="900">
              <a:solidFill>
                <a:srgbClr val="00B0F0"/>
              </a:solidFill>
              <a:effectLst/>
              <a:latin typeface="+mn-ea"/>
              <a:ea typeface="+mn-ea"/>
              <a:cs typeface="+mn-cs"/>
            </a:rPr>
            <a:t>特別用途地区</a:t>
          </a:r>
          <a:r>
            <a:rPr kumimoji="1" lang="en-US" altLang="ja-JP" sz="900">
              <a:solidFill>
                <a:srgbClr val="00B0F0"/>
              </a:solidFill>
              <a:effectLst/>
              <a:latin typeface="+mn-ea"/>
              <a:ea typeface="+mn-ea"/>
              <a:cs typeface="+mn-cs"/>
            </a:rPr>
            <a:t>]</a:t>
          </a: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900">
              <a:solidFill>
                <a:srgbClr val="00B0F0"/>
              </a:solidFill>
              <a:effectLst/>
              <a:latin typeface="+mn-ea"/>
              <a:ea typeface="+mn-ea"/>
              <a:cs typeface="+mn-cs"/>
            </a:rPr>
            <a:t>・特別工業地区</a:t>
          </a: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900">
              <a:solidFill>
                <a:srgbClr val="00B0F0"/>
              </a:solidFill>
              <a:effectLst/>
              <a:latin typeface="+mn-ea"/>
              <a:ea typeface="+mn-ea"/>
              <a:cs typeface="+mn-cs"/>
            </a:rPr>
            <a:t>・特別工業地区（第一種）</a:t>
          </a: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900">
              <a:solidFill>
                <a:srgbClr val="00B0F0"/>
              </a:solidFill>
              <a:effectLst/>
              <a:latin typeface="+mn-ea"/>
              <a:ea typeface="+mn-ea"/>
              <a:cs typeface="+mn-cs"/>
            </a:rPr>
            <a:t>・特別工業地区（第二種）</a:t>
          </a: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900">
              <a:solidFill>
                <a:srgbClr val="00B0F0"/>
              </a:solidFill>
              <a:effectLst/>
              <a:latin typeface="+mn-ea"/>
              <a:ea typeface="+mn-ea"/>
              <a:cs typeface="+mn-cs"/>
            </a:rPr>
            <a:t>・特別業務地区</a:t>
          </a: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900">
              <a:solidFill>
                <a:srgbClr val="00B0F0"/>
              </a:solidFill>
              <a:effectLst/>
              <a:latin typeface="+mn-ea"/>
              <a:ea typeface="+mn-ea"/>
              <a:cs typeface="+mn-cs"/>
            </a:rPr>
            <a:t>・特別業務地区（第一種）</a:t>
          </a: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900">
              <a:solidFill>
                <a:srgbClr val="00B0F0"/>
              </a:solidFill>
              <a:effectLst/>
              <a:latin typeface="+mn-ea"/>
              <a:ea typeface="+mn-ea"/>
              <a:cs typeface="+mn-cs"/>
            </a:rPr>
            <a:t>・特別業務地区（第二種）</a:t>
          </a: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900">
              <a:solidFill>
                <a:srgbClr val="00B0F0"/>
              </a:solidFill>
              <a:effectLst/>
              <a:latin typeface="+mn-ea"/>
              <a:ea typeface="+mn-ea"/>
              <a:cs typeface="+mn-cs"/>
            </a:rPr>
            <a:t>・特別業務地区（第三種</a:t>
          </a:r>
          <a:r>
            <a:rPr kumimoji="1" lang="en-US" altLang="ja-JP" sz="900">
              <a:solidFill>
                <a:srgbClr val="00B0F0"/>
              </a:solidFill>
              <a:effectLst/>
              <a:latin typeface="+mn-ea"/>
              <a:ea typeface="+mn-ea"/>
              <a:cs typeface="+mn-cs"/>
            </a:rPr>
            <a:t>)</a:t>
          </a: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900">
              <a:solidFill>
                <a:srgbClr val="00B0F0"/>
              </a:solidFill>
              <a:effectLst/>
              <a:latin typeface="+mn-ea"/>
              <a:ea typeface="+mn-ea"/>
              <a:cs typeface="+mn-cs"/>
            </a:rPr>
            <a:t>・特別業務地区（第四種）</a:t>
          </a: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900">
              <a:solidFill>
                <a:srgbClr val="00B0F0"/>
              </a:solidFill>
              <a:effectLst/>
              <a:latin typeface="+mn-ea"/>
              <a:ea typeface="+mn-ea"/>
              <a:cs typeface="+mn-cs"/>
            </a:rPr>
            <a:t>・特別用途地区</a:t>
          </a:r>
          <a:endParaRPr kumimoji="1" lang="en-US" altLang="ja-JP" sz="900">
            <a:solidFill>
              <a:srgbClr val="00B0F0"/>
            </a:solidFill>
            <a:effectLst/>
            <a:latin typeface="+mn-ea"/>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900">
              <a:solidFill>
                <a:srgbClr val="00B0F0"/>
              </a:solidFill>
              <a:effectLst/>
              <a:latin typeface="+mn-ea"/>
              <a:ea typeface="+mn-ea"/>
              <a:cs typeface="+mn-cs"/>
            </a:rPr>
            <a:t>　（大規模集客施設制限）</a:t>
          </a:r>
          <a:endParaRPr kumimoji="1" lang="en-US" altLang="ja-JP" sz="900">
            <a:solidFill>
              <a:srgbClr val="00B0F0"/>
            </a:solidFill>
            <a:effectLst/>
            <a:latin typeface="+mn-ea"/>
            <a:ea typeface="+mn-ea"/>
            <a:cs typeface="+mn-cs"/>
          </a:endParaRPr>
        </a:p>
        <a:p>
          <a:r>
            <a:rPr kumimoji="1" lang="ja-JP" altLang="ja-JP" sz="900">
              <a:solidFill>
                <a:srgbClr val="00B0F0"/>
              </a:solidFill>
              <a:effectLst/>
              <a:latin typeface="+mn-lt"/>
              <a:ea typeface="+mn-ea"/>
              <a:cs typeface="+mn-cs"/>
            </a:rPr>
            <a:t>のうち、該当を記入</a:t>
          </a:r>
          <a:endParaRPr lang="ja-JP" altLang="ja-JP" sz="900">
            <a:solidFill>
              <a:srgbClr val="00B0F0"/>
            </a:solidFill>
            <a:effectLst/>
          </a:endParaRPr>
        </a:p>
        <a:p>
          <a:r>
            <a:rPr kumimoji="1" lang="en-US" altLang="ja-JP" sz="900">
              <a:solidFill>
                <a:srgbClr val="00B0F0"/>
              </a:solidFill>
              <a:effectLst/>
              <a:latin typeface="+mn-lt"/>
              <a:ea typeface="+mn-ea"/>
              <a:cs typeface="+mn-cs"/>
            </a:rPr>
            <a:t>※</a:t>
          </a:r>
          <a:r>
            <a:rPr kumimoji="1" lang="ja-JP" altLang="ja-JP" sz="900">
              <a:solidFill>
                <a:srgbClr val="00B0F0"/>
              </a:solidFill>
              <a:effectLst/>
              <a:latin typeface="+mn-lt"/>
              <a:ea typeface="+mn-ea"/>
              <a:cs typeface="+mn-cs"/>
            </a:rPr>
            <a:t>ｴｸｾﾙ：ﾌﾟﾙﾀﾞｳﾝで入力</a:t>
          </a:r>
          <a:endParaRPr lang="ja-JP" altLang="ja-JP" sz="900">
            <a:solidFill>
              <a:srgbClr val="00B0F0"/>
            </a:solidFill>
            <a:effectLst/>
          </a:endParaRPr>
        </a:p>
      </xdr:txBody>
    </xdr:sp>
    <xdr:clientData/>
  </xdr:twoCellAnchor>
  <xdr:twoCellAnchor>
    <xdr:from>
      <xdr:col>28</xdr:col>
      <xdr:colOff>101602</xdr:colOff>
      <xdr:row>25</xdr:row>
      <xdr:rowOff>101600</xdr:rowOff>
    </xdr:from>
    <xdr:to>
      <xdr:col>36</xdr:col>
      <xdr:colOff>88900</xdr:colOff>
      <xdr:row>27</xdr:row>
      <xdr:rowOff>152400</xdr:rowOff>
    </xdr:to>
    <xdr:cxnSp macro="">
      <xdr:nvCxnSpPr>
        <xdr:cNvPr id="23" name="直線矢印コネクタ 22">
          <a:extLst>
            <a:ext uri="{FF2B5EF4-FFF2-40B4-BE49-F238E27FC236}">
              <a16:creationId xmlns:a16="http://schemas.microsoft.com/office/drawing/2014/main" id="{E15B3E49-BD5A-4E0D-8AD9-4EAB5DEB5CA0}"/>
            </a:ext>
          </a:extLst>
        </xdr:cNvPr>
        <xdr:cNvCxnSpPr/>
      </xdr:nvCxnSpPr>
      <xdr:spPr>
        <a:xfrm flipH="1" flipV="1">
          <a:off x="6959602" y="4826000"/>
          <a:ext cx="1549398" cy="431800"/>
        </a:xfrm>
        <a:prstGeom prst="straightConnector1">
          <a:avLst/>
        </a:prstGeom>
        <a:ln w="12700">
          <a:solidFill>
            <a:srgbClr val="00B0F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161925</xdr:colOff>
      <xdr:row>84</xdr:row>
      <xdr:rowOff>133350</xdr:rowOff>
    </xdr:from>
    <xdr:to>
      <xdr:col>33</xdr:col>
      <xdr:colOff>161925</xdr:colOff>
      <xdr:row>88</xdr:row>
      <xdr:rowOff>57150</xdr:rowOff>
    </xdr:to>
    <xdr:sp macro="" textlink="">
      <xdr:nvSpPr>
        <xdr:cNvPr id="24" name="角丸四角形 179">
          <a:extLst>
            <a:ext uri="{FF2B5EF4-FFF2-40B4-BE49-F238E27FC236}">
              <a16:creationId xmlns:a16="http://schemas.microsoft.com/office/drawing/2014/main" id="{9CE536C4-54BE-407F-9718-4B064D22E9E9}"/>
            </a:ext>
          </a:extLst>
        </xdr:cNvPr>
        <xdr:cNvSpPr/>
      </xdr:nvSpPr>
      <xdr:spPr>
        <a:xfrm>
          <a:off x="1238250" y="15963900"/>
          <a:ext cx="6800850" cy="685800"/>
        </a:xfrm>
        <a:prstGeom prst="roundRect">
          <a:avLst/>
        </a:prstGeom>
        <a:noFill/>
        <a:ln w="15875">
          <a:solidFill>
            <a:srgbClr val="00B0F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900">
            <a:solidFill>
              <a:srgbClr val="002060"/>
            </a:solidFill>
          </a:endParaRPr>
        </a:p>
      </xdr:txBody>
    </xdr:sp>
    <xdr:clientData/>
  </xdr:twoCellAnchor>
  <xdr:twoCellAnchor>
    <xdr:from>
      <xdr:col>10</xdr:col>
      <xdr:colOff>184150</xdr:colOff>
      <xdr:row>35</xdr:row>
      <xdr:rowOff>12700</xdr:rowOff>
    </xdr:from>
    <xdr:to>
      <xdr:col>30</xdr:col>
      <xdr:colOff>152400</xdr:colOff>
      <xdr:row>39</xdr:row>
      <xdr:rowOff>63500</xdr:rowOff>
    </xdr:to>
    <xdr:sp macro="" textlink="">
      <xdr:nvSpPr>
        <xdr:cNvPr id="25" name="角丸四角形 141">
          <a:extLst>
            <a:ext uri="{FF2B5EF4-FFF2-40B4-BE49-F238E27FC236}">
              <a16:creationId xmlns:a16="http://schemas.microsoft.com/office/drawing/2014/main" id="{1CD55A10-839F-4ABA-ABC2-6C62C83D63DE}"/>
            </a:ext>
          </a:extLst>
        </xdr:cNvPr>
        <xdr:cNvSpPr/>
      </xdr:nvSpPr>
      <xdr:spPr>
        <a:xfrm>
          <a:off x="2755900" y="6642100"/>
          <a:ext cx="4730750" cy="812800"/>
        </a:xfrm>
        <a:prstGeom prst="roundRect">
          <a:avLst/>
        </a:prstGeom>
        <a:noFill/>
        <a:ln w="15875">
          <a:solidFill>
            <a:srgbClr val="00B0F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900">
            <a:solidFill>
              <a:srgbClr val="002060"/>
            </a:solidFill>
          </a:endParaRPr>
        </a:p>
      </xdr:txBody>
    </xdr:sp>
    <xdr:clientData/>
  </xdr:twoCellAnchor>
  <xdr:twoCellAnchor>
    <xdr:from>
      <xdr:col>3</xdr:col>
      <xdr:colOff>50799</xdr:colOff>
      <xdr:row>35</xdr:row>
      <xdr:rowOff>107950</xdr:rowOff>
    </xdr:from>
    <xdr:to>
      <xdr:col>8</xdr:col>
      <xdr:colOff>152401</xdr:colOff>
      <xdr:row>38</xdr:row>
      <xdr:rowOff>190499</xdr:rowOff>
    </xdr:to>
    <xdr:sp macro="" textlink="">
      <xdr:nvSpPr>
        <xdr:cNvPr id="26" name="角丸四角形 143">
          <a:extLst>
            <a:ext uri="{FF2B5EF4-FFF2-40B4-BE49-F238E27FC236}">
              <a16:creationId xmlns:a16="http://schemas.microsoft.com/office/drawing/2014/main" id="{6C4BDDE8-90FE-4561-BF92-EFB7D298D0D3}"/>
            </a:ext>
          </a:extLst>
        </xdr:cNvPr>
        <xdr:cNvSpPr/>
      </xdr:nvSpPr>
      <xdr:spPr>
        <a:xfrm>
          <a:off x="1127124" y="6737350"/>
          <a:ext cx="1292227" cy="654049"/>
        </a:xfrm>
        <a:prstGeom prst="roundRect">
          <a:avLst/>
        </a:prstGeom>
        <a:noFill/>
        <a:ln w="127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B0F0"/>
              </a:solidFill>
            </a:rPr>
            <a:t>該当する条文に</a:t>
          </a:r>
          <a:endParaRPr kumimoji="1" lang="en-US" altLang="ja-JP" sz="900">
            <a:solidFill>
              <a:srgbClr val="00B0F0"/>
            </a:solidFill>
          </a:endParaRPr>
        </a:p>
        <a:p>
          <a:pPr algn="l"/>
          <a:r>
            <a:rPr kumimoji="1" lang="ja-JP" altLang="en-US" sz="900">
              <a:solidFill>
                <a:srgbClr val="00B0F0"/>
              </a:solidFill>
            </a:rPr>
            <a:t>チェックしてください。</a:t>
          </a:r>
        </a:p>
      </xdr:txBody>
    </xdr:sp>
    <xdr:clientData/>
  </xdr:twoCellAnchor>
  <xdr:twoCellAnchor>
    <xdr:from>
      <xdr:col>8</xdr:col>
      <xdr:colOff>152401</xdr:colOff>
      <xdr:row>37</xdr:row>
      <xdr:rowOff>38100</xdr:rowOff>
    </xdr:from>
    <xdr:to>
      <xdr:col>10</xdr:col>
      <xdr:colOff>184150</xdr:colOff>
      <xdr:row>37</xdr:row>
      <xdr:rowOff>53975</xdr:rowOff>
    </xdr:to>
    <xdr:cxnSp macro="">
      <xdr:nvCxnSpPr>
        <xdr:cNvPr id="27" name="直線矢印コネクタ 26">
          <a:extLst>
            <a:ext uri="{FF2B5EF4-FFF2-40B4-BE49-F238E27FC236}">
              <a16:creationId xmlns:a16="http://schemas.microsoft.com/office/drawing/2014/main" id="{9203FF6F-2D49-43FF-AE04-DD36947D67E7}"/>
            </a:ext>
          </a:extLst>
        </xdr:cNvPr>
        <xdr:cNvCxnSpPr>
          <a:stCxn id="26" idx="3"/>
          <a:endCxn id="25" idx="1"/>
        </xdr:cNvCxnSpPr>
      </xdr:nvCxnSpPr>
      <xdr:spPr>
        <a:xfrm flipV="1">
          <a:off x="2419351" y="7048500"/>
          <a:ext cx="336549" cy="15875"/>
        </a:xfrm>
        <a:prstGeom prst="straightConnector1">
          <a:avLst/>
        </a:prstGeom>
        <a:ln w="12700">
          <a:solidFill>
            <a:srgbClr val="00B0F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225424</xdr:colOff>
      <xdr:row>32</xdr:row>
      <xdr:rowOff>31750</xdr:rowOff>
    </xdr:from>
    <xdr:to>
      <xdr:col>16</xdr:col>
      <xdr:colOff>114300</xdr:colOff>
      <xdr:row>33</xdr:row>
      <xdr:rowOff>139700</xdr:rowOff>
    </xdr:to>
    <xdr:cxnSp macro="">
      <xdr:nvCxnSpPr>
        <xdr:cNvPr id="28" name="直線矢印コネクタ 27">
          <a:extLst>
            <a:ext uri="{FF2B5EF4-FFF2-40B4-BE49-F238E27FC236}">
              <a16:creationId xmlns:a16="http://schemas.microsoft.com/office/drawing/2014/main" id="{34BE0C79-357A-4D5A-A784-5E0CC5DF7560}"/>
            </a:ext>
          </a:extLst>
        </xdr:cNvPr>
        <xdr:cNvCxnSpPr/>
      </xdr:nvCxnSpPr>
      <xdr:spPr>
        <a:xfrm>
          <a:off x="3987799" y="6089650"/>
          <a:ext cx="127001" cy="298450"/>
        </a:xfrm>
        <a:prstGeom prst="straightConnector1">
          <a:avLst/>
        </a:prstGeom>
        <a:ln w="12700">
          <a:solidFill>
            <a:srgbClr val="00B0F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152400</xdr:colOff>
      <xdr:row>30</xdr:row>
      <xdr:rowOff>152400</xdr:rowOff>
    </xdr:from>
    <xdr:to>
      <xdr:col>34</xdr:col>
      <xdr:colOff>127000</xdr:colOff>
      <xdr:row>32</xdr:row>
      <xdr:rowOff>38100</xdr:rowOff>
    </xdr:to>
    <xdr:sp macro="" textlink="">
      <xdr:nvSpPr>
        <xdr:cNvPr id="29" name="角丸四角形 151">
          <a:extLst>
            <a:ext uri="{FF2B5EF4-FFF2-40B4-BE49-F238E27FC236}">
              <a16:creationId xmlns:a16="http://schemas.microsoft.com/office/drawing/2014/main" id="{85CB2CF9-9632-4DFB-8F61-3CBD753EE610}"/>
            </a:ext>
          </a:extLst>
        </xdr:cNvPr>
        <xdr:cNvSpPr/>
      </xdr:nvSpPr>
      <xdr:spPr>
        <a:xfrm>
          <a:off x="5105400" y="5829300"/>
          <a:ext cx="3136900" cy="266700"/>
        </a:xfrm>
        <a:prstGeom prst="roundRect">
          <a:avLst/>
        </a:prstGeom>
        <a:noFill/>
        <a:ln w="127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B0F0"/>
              </a:solidFill>
            </a:rPr>
            <a:t>該当有りの場合、手続きについてチェックしてください。</a:t>
          </a:r>
        </a:p>
      </xdr:txBody>
    </xdr:sp>
    <xdr:clientData/>
  </xdr:twoCellAnchor>
  <xdr:twoCellAnchor>
    <xdr:from>
      <xdr:col>9</xdr:col>
      <xdr:colOff>57150</xdr:colOff>
      <xdr:row>23</xdr:row>
      <xdr:rowOff>139700</xdr:rowOff>
    </xdr:from>
    <xdr:to>
      <xdr:col>30</xdr:col>
      <xdr:colOff>139700</xdr:colOff>
      <xdr:row>29</xdr:row>
      <xdr:rowOff>88900</xdr:rowOff>
    </xdr:to>
    <xdr:sp macro="" textlink="">
      <xdr:nvSpPr>
        <xdr:cNvPr id="30" name="角丸四角形 154">
          <a:extLst>
            <a:ext uri="{FF2B5EF4-FFF2-40B4-BE49-F238E27FC236}">
              <a16:creationId xmlns:a16="http://schemas.microsoft.com/office/drawing/2014/main" id="{F0593DD6-A85C-4896-85E1-E156F0A7ADDD}"/>
            </a:ext>
          </a:extLst>
        </xdr:cNvPr>
        <xdr:cNvSpPr/>
      </xdr:nvSpPr>
      <xdr:spPr>
        <a:xfrm>
          <a:off x="2562225" y="4483100"/>
          <a:ext cx="4911725" cy="1092200"/>
        </a:xfrm>
        <a:prstGeom prst="roundRect">
          <a:avLst/>
        </a:prstGeom>
        <a:noFill/>
        <a:ln w="15875">
          <a:solidFill>
            <a:srgbClr val="00B0F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900">
            <a:solidFill>
              <a:srgbClr val="002060"/>
            </a:solidFill>
          </a:endParaRPr>
        </a:p>
      </xdr:txBody>
    </xdr:sp>
    <xdr:clientData/>
  </xdr:twoCellAnchor>
  <mc:AlternateContent xmlns:mc="http://schemas.openxmlformats.org/markup-compatibility/2006">
    <mc:Choice xmlns:a14="http://schemas.microsoft.com/office/drawing/2010/main" Requires="a14">
      <xdr:twoCellAnchor editAs="oneCell">
        <xdr:from>
          <xdr:col>32</xdr:col>
          <xdr:colOff>0</xdr:colOff>
          <xdr:row>23</xdr:row>
          <xdr:rowOff>180975</xdr:rowOff>
        </xdr:from>
        <xdr:to>
          <xdr:col>33</xdr:col>
          <xdr:colOff>66675</xdr:colOff>
          <xdr:row>25</xdr:row>
          <xdr:rowOff>9525</xdr:rowOff>
        </xdr:to>
        <xdr:sp macro="" textlink="">
          <xdr:nvSpPr>
            <xdr:cNvPr id="250942" name="Check Box 62" hidden="1">
              <a:extLst>
                <a:ext uri="{63B3BB69-23CF-44E3-9099-C40C66FF867C}">
                  <a14:compatExt spid="_x0000_s250942"/>
                </a:ext>
                <a:ext uri="{FF2B5EF4-FFF2-40B4-BE49-F238E27FC236}">
                  <a16:creationId xmlns:a16="http://schemas.microsoft.com/office/drawing/2014/main" id="{B798E6A7-C3C9-49DF-AF24-D80AC2E41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50799</xdr:colOff>
      <xdr:row>28</xdr:row>
      <xdr:rowOff>152400</xdr:rowOff>
    </xdr:from>
    <xdr:to>
      <xdr:col>8</xdr:col>
      <xdr:colOff>152401</xdr:colOff>
      <xdr:row>32</xdr:row>
      <xdr:rowOff>12699</xdr:rowOff>
    </xdr:to>
    <xdr:sp macro="" textlink="">
      <xdr:nvSpPr>
        <xdr:cNvPr id="31" name="角丸四角形 158">
          <a:extLst>
            <a:ext uri="{FF2B5EF4-FFF2-40B4-BE49-F238E27FC236}">
              <a16:creationId xmlns:a16="http://schemas.microsoft.com/office/drawing/2014/main" id="{E3892A72-75EA-4BA8-B297-9BDB9BD31861}"/>
            </a:ext>
          </a:extLst>
        </xdr:cNvPr>
        <xdr:cNvSpPr/>
      </xdr:nvSpPr>
      <xdr:spPr>
        <a:xfrm>
          <a:off x="1127124" y="5448300"/>
          <a:ext cx="1292227" cy="622299"/>
        </a:xfrm>
        <a:prstGeom prst="roundRect">
          <a:avLst/>
        </a:prstGeom>
        <a:noFill/>
        <a:ln w="127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B0F0"/>
              </a:solidFill>
            </a:rPr>
            <a:t>該当する地区に</a:t>
          </a:r>
          <a:endParaRPr kumimoji="1" lang="en-US" altLang="ja-JP" sz="900">
            <a:solidFill>
              <a:srgbClr val="00B0F0"/>
            </a:solidFill>
          </a:endParaRPr>
        </a:p>
        <a:p>
          <a:pPr algn="l"/>
          <a:r>
            <a:rPr kumimoji="1" lang="ja-JP" altLang="en-US" sz="900">
              <a:solidFill>
                <a:srgbClr val="00B0F0"/>
              </a:solidFill>
            </a:rPr>
            <a:t>チェックしてください。</a:t>
          </a:r>
        </a:p>
      </xdr:txBody>
    </xdr:sp>
    <xdr:clientData/>
  </xdr:twoCellAnchor>
  <xdr:twoCellAnchor>
    <xdr:from>
      <xdr:col>8</xdr:col>
      <xdr:colOff>152401</xdr:colOff>
      <xdr:row>29</xdr:row>
      <xdr:rowOff>101602</xdr:rowOff>
    </xdr:from>
    <xdr:to>
      <xdr:col>10</xdr:col>
      <xdr:colOff>177800</xdr:colOff>
      <xdr:row>30</xdr:row>
      <xdr:rowOff>82550</xdr:rowOff>
    </xdr:to>
    <xdr:cxnSp macro="">
      <xdr:nvCxnSpPr>
        <xdr:cNvPr id="32" name="直線矢印コネクタ 31">
          <a:extLst>
            <a:ext uri="{FF2B5EF4-FFF2-40B4-BE49-F238E27FC236}">
              <a16:creationId xmlns:a16="http://schemas.microsoft.com/office/drawing/2014/main" id="{D29FCCED-E4C8-46F8-9D63-CD2A69EE6E10}"/>
            </a:ext>
          </a:extLst>
        </xdr:cNvPr>
        <xdr:cNvCxnSpPr>
          <a:stCxn id="31" idx="3"/>
        </xdr:cNvCxnSpPr>
      </xdr:nvCxnSpPr>
      <xdr:spPr>
        <a:xfrm flipV="1">
          <a:off x="2419351" y="5588002"/>
          <a:ext cx="330199" cy="171448"/>
        </a:xfrm>
        <a:prstGeom prst="straightConnector1">
          <a:avLst/>
        </a:prstGeom>
        <a:ln w="12700">
          <a:solidFill>
            <a:srgbClr val="00B0F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165100</xdr:colOff>
      <xdr:row>32</xdr:row>
      <xdr:rowOff>38100</xdr:rowOff>
    </xdr:from>
    <xdr:to>
      <xdr:col>29</xdr:col>
      <xdr:colOff>165100</xdr:colOff>
      <xdr:row>33</xdr:row>
      <xdr:rowOff>127000</xdr:rowOff>
    </xdr:to>
    <xdr:cxnSp macro="">
      <xdr:nvCxnSpPr>
        <xdr:cNvPr id="33" name="直線矢印コネクタ 32">
          <a:extLst>
            <a:ext uri="{FF2B5EF4-FFF2-40B4-BE49-F238E27FC236}">
              <a16:creationId xmlns:a16="http://schemas.microsoft.com/office/drawing/2014/main" id="{3C2DD381-CC6A-4291-85D4-81548CEB7E26}"/>
            </a:ext>
          </a:extLst>
        </xdr:cNvPr>
        <xdr:cNvCxnSpPr/>
      </xdr:nvCxnSpPr>
      <xdr:spPr>
        <a:xfrm flipH="1">
          <a:off x="7023100" y="6096000"/>
          <a:ext cx="238125" cy="279400"/>
        </a:xfrm>
        <a:prstGeom prst="straightConnector1">
          <a:avLst/>
        </a:prstGeom>
        <a:ln w="12700">
          <a:solidFill>
            <a:srgbClr val="00B0F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10</xdr:col>
          <xdr:colOff>0</xdr:colOff>
          <xdr:row>61</xdr:row>
          <xdr:rowOff>180975</xdr:rowOff>
        </xdr:from>
        <xdr:to>
          <xdr:col>11</xdr:col>
          <xdr:colOff>66675</xdr:colOff>
          <xdr:row>63</xdr:row>
          <xdr:rowOff>9525</xdr:rowOff>
        </xdr:to>
        <xdr:sp macro="" textlink="">
          <xdr:nvSpPr>
            <xdr:cNvPr id="250943" name="Check Box 63" hidden="1">
              <a:extLst>
                <a:ext uri="{63B3BB69-23CF-44E3-9099-C40C66FF867C}">
                  <a14:compatExt spid="_x0000_s250943"/>
                </a:ext>
                <a:ext uri="{FF2B5EF4-FFF2-40B4-BE49-F238E27FC236}">
                  <a16:creationId xmlns:a16="http://schemas.microsoft.com/office/drawing/2014/main" id="{E61C2FB3-9D72-41A0-A886-50B4DFB46BE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44450</xdr:colOff>
      <xdr:row>42</xdr:row>
      <xdr:rowOff>139700</xdr:rowOff>
    </xdr:from>
    <xdr:to>
      <xdr:col>30</xdr:col>
      <xdr:colOff>139700</xdr:colOff>
      <xdr:row>46</xdr:row>
      <xdr:rowOff>114300</xdr:rowOff>
    </xdr:to>
    <xdr:sp macro="" textlink="">
      <xdr:nvSpPr>
        <xdr:cNvPr id="34" name="角丸四角形 181">
          <a:extLst>
            <a:ext uri="{FF2B5EF4-FFF2-40B4-BE49-F238E27FC236}">
              <a16:creationId xmlns:a16="http://schemas.microsoft.com/office/drawing/2014/main" id="{9FEDFB15-86C6-4CCB-BC25-4D8477342B86}"/>
            </a:ext>
          </a:extLst>
        </xdr:cNvPr>
        <xdr:cNvSpPr/>
      </xdr:nvSpPr>
      <xdr:spPr>
        <a:xfrm>
          <a:off x="2549525" y="8102600"/>
          <a:ext cx="4924425" cy="736600"/>
        </a:xfrm>
        <a:prstGeom prst="roundRect">
          <a:avLst/>
        </a:prstGeom>
        <a:noFill/>
        <a:ln w="15875">
          <a:solidFill>
            <a:srgbClr val="00B0F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900">
            <a:solidFill>
              <a:srgbClr val="002060"/>
            </a:solidFill>
          </a:endParaRPr>
        </a:p>
      </xdr:txBody>
    </xdr:sp>
    <xdr:clientData/>
  </xdr:twoCellAnchor>
  <xdr:twoCellAnchor>
    <xdr:from>
      <xdr:col>9</xdr:col>
      <xdr:colOff>44450</xdr:colOff>
      <xdr:row>49</xdr:row>
      <xdr:rowOff>152400</xdr:rowOff>
    </xdr:from>
    <xdr:to>
      <xdr:col>30</xdr:col>
      <xdr:colOff>139700</xdr:colOff>
      <xdr:row>53</xdr:row>
      <xdr:rowOff>127000</xdr:rowOff>
    </xdr:to>
    <xdr:sp macro="" textlink="">
      <xdr:nvSpPr>
        <xdr:cNvPr id="35" name="角丸四角形 182">
          <a:extLst>
            <a:ext uri="{FF2B5EF4-FFF2-40B4-BE49-F238E27FC236}">
              <a16:creationId xmlns:a16="http://schemas.microsoft.com/office/drawing/2014/main" id="{A0C27393-2D7A-4D52-912B-E2D5CBEAF6B9}"/>
            </a:ext>
          </a:extLst>
        </xdr:cNvPr>
        <xdr:cNvSpPr/>
      </xdr:nvSpPr>
      <xdr:spPr>
        <a:xfrm>
          <a:off x="2549525" y="9448800"/>
          <a:ext cx="4924425" cy="736600"/>
        </a:xfrm>
        <a:prstGeom prst="roundRect">
          <a:avLst/>
        </a:prstGeom>
        <a:noFill/>
        <a:ln w="15875">
          <a:solidFill>
            <a:srgbClr val="00B0F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900">
            <a:solidFill>
              <a:srgbClr val="002060"/>
            </a:solidFill>
          </a:endParaRPr>
        </a:p>
      </xdr:txBody>
    </xdr:sp>
    <xdr:clientData/>
  </xdr:twoCellAnchor>
  <xdr:twoCellAnchor>
    <xdr:from>
      <xdr:col>9</xdr:col>
      <xdr:colOff>44450</xdr:colOff>
      <xdr:row>55</xdr:row>
      <xdr:rowOff>127000</xdr:rowOff>
    </xdr:from>
    <xdr:to>
      <xdr:col>30</xdr:col>
      <xdr:colOff>139700</xdr:colOff>
      <xdr:row>59</xdr:row>
      <xdr:rowOff>63500</xdr:rowOff>
    </xdr:to>
    <xdr:sp macro="" textlink="">
      <xdr:nvSpPr>
        <xdr:cNvPr id="36" name="角丸四角形 183">
          <a:extLst>
            <a:ext uri="{FF2B5EF4-FFF2-40B4-BE49-F238E27FC236}">
              <a16:creationId xmlns:a16="http://schemas.microsoft.com/office/drawing/2014/main" id="{E5F72A6B-1C9D-4842-AF67-FB4C2C921B40}"/>
            </a:ext>
          </a:extLst>
        </xdr:cNvPr>
        <xdr:cNvSpPr/>
      </xdr:nvSpPr>
      <xdr:spPr>
        <a:xfrm>
          <a:off x="2549525" y="10566400"/>
          <a:ext cx="4924425" cy="698500"/>
        </a:xfrm>
        <a:prstGeom prst="roundRect">
          <a:avLst/>
        </a:prstGeom>
        <a:noFill/>
        <a:ln w="15875">
          <a:solidFill>
            <a:srgbClr val="00B0F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900">
            <a:solidFill>
              <a:srgbClr val="002060"/>
            </a:solidFill>
          </a:endParaRPr>
        </a:p>
      </xdr:txBody>
    </xdr:sp>
    <xdr:clientData/>
  </xdr:twoCellAnchor>
  <xdr:twoCellAnchor>
    <xdr:from>
      <xdr:col>9</xdr:col>
      <xdr:colOff>44450</xdr:colOff>
      <xdr:row>61</xdr:row>
      <xdr:rowOff>127000</xdr:rowOff>
    </xdr:from>
    <xdr:to>
      <xdr:col>19</xdr:col>
      <xdr:colOff>63500</xdr:colOff>
      <xdr:row>64</xdr:row>
      <xdr:rowOff>50800</xdr:rowOff>
    </xdr:to>
    <xdr:sp macro="" textlink="">
      <xdr:nvSpPr>
        <xdr:cNvPr id="37" name="角丸四角形 184">
          <a:extLst>
            <a:ext uri="{FF2B5EF4-FFF2-40B4-BE49-F238E27FC236}">
              <a16:creationId xmlns:a16="http://schemas.microsoft.com/office/drawing/2014/main" id="{BC017594-F474-4D51-9C3E-C616C693E2DE}"/>
            </a:ext>
          </a:extLst>
        </xdr:cNvPr>
        <xdr:cNvSpPr/>
      </xdr:nvSpPr>
      <xdr:spPr>
        <a:xfrm>
          <a:off x="2549525" y="11709400"/>
          <a:ext cx="2228850" cy="495300"/>
        </a:xfrm>
        <a:prstGeom prst="roundRect">
          <a:avLst/>
        </a:prstGeom>
        <a:noFill/>
        <a:ln w="15875">
          <a:solidFill>
            <a:srgbClr val="00B0F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900">
            <a:solidFill>
              <a:srgbClr val="002060"/>
            </a:solidFill>
          </a:endParaRPr>
        </a:p>
      </xdr:txBody>
    </xdr:sp>
    <xdr:clientData/>
  </xdr:twoCellAnchor>
  <xdr:twoCellAnchor>
    <xdr:from>
      <xdr:col>18</xdr:col>
      <xdr:colOff>50800</xdr:colOff>
      <xdr:row>44</xdr:row>
      <xdr:rowOff>88900</xdr:rowOff>
    </xdr:from>
    <xdr:to>
      <xdr:col>36</xdr:col>
      <xdr:colOff>152400</xdr:colOff>
      <xdr:row>44</xdr:row>
      <xdr:rowOff>101600</xdr:rowOff>
    </xdr:to>
    <xdr:cxnSp macro="">
      <xdr:nvCxnSpPr>
        <xdr:cNvPr id="38" name="直線矢印コネクタ 37">
          <a:extLst>
            <a:ext uri="{FF2B5EF4-FFF2-40B4-BE49-F238E27FC236}">
              <a16:creationId xmlns:a16="http://schemas.microsoft.com/office/drawing/2014/main" id="{24701233-6BA8-4E88-BD10-9A6B4EA906CB}"/>
            </a:ext>
          </a:extLst>
        </xdr:cNvPr>
        <xdr:cNvCxnSpPr/>
      </xdr:nvCxnSpPr>
      <xdr:spPr>
        <a:xfrm flipH="1" flipV="1">
          <a:off x="4527550" y="8432800"/>
          <a:ext cx="4044950" cy="12700"/>
        </a:xfrm>
        <a:prstGeom prst="straightConnector1">
          <a:avLst/>
        </a:prstGeom>
        <a:ln w="12700">
          <a:solidFill>
            <a:srgbClr val="00B0F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31750</xdr:colOff>
      <xdr:row>43</xdr:row>
      <xdr:rowOff>114300</xdr:rowOff>
    </xdr:from>
    <xdr:to>
      <xdr:col>8</xdr:col>
      <xdr:colOff>165100</xdr:colOff>
      <xdr:row>46</xdr:row>
      <xdr:rowOff>114300</xdr:rowOff>
    </xdr:to>
    <xdr:sp macro="" textlink="">
      <xdr:nvSpPr>
        <xdr:cNvPr id="39" name="角丸四角形 187">
          <a:extLst>
            <a:ext uri="{FF2B5EF4-FFF2-40B4-BE49-F238E27FC236}">
              <a16:creationId xmlns:a16="http://schemas.microsoft.com/office/drawing/2014/main" id="{01144FCF-3FFB-4781-82A7-25057559B2A8}"/>
            </a:ext>
          </a:extLst>
        </xdr:cNvPr>
        <xdr:cNvSpPr/>
      </xdr:nvSpPr>
      <xdr:spPr>
        <a:xfrm>
          <a:off x="1041400" y="8267700"/>
          <a:ext cx="1390650" cy="571500"/>
        </a:xfrm>
        <a:prstGeom prst="roundRect">
          <a:avLst/>
        </a:prstGeom>
        <a:noFill/>
        <a:ln w="15875">
          <a:solidFill>
            <a:srgbClr val="00B0F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900">
            <a:solidFill>
              <a:srgbClr val="002060"/>
            </a:solidFill>
          </a:endParaRPr>
        </a:p>
      </xdr:txBody>
    </xdr:sp>
    <xdr:clientData/>
  </xdr:twoCellAnchor>
  <mc:AlternateContent xmlns:mc="http://schemas.openxmlformats.org/markup-compatibility/2006">
    <mc:Choice xmlns:a14="http://schemas.microsoft.com/office/drawing/2010/main" Requires="a14">
      <xdr:twoCellAnchor editAs="oneCell">
        <xdr:from>
          <xdr:col>3</xdr:col>
          <xdr:colOff>0</xdr:colOff>
          <xdr:row>56</xdr:row>
          <xdr:rowOff>180975</xdr:rowOff>
        </xdr:from>
        <xdr:to>
          <xdr:col>4</xdr:col>
          <xdr:colOff>66675</xdr:colOff>
          <xdr:row>58</xdr:row>
          <xdr:rowOff>9525</xdr:rowOff>
        </xdr:to>
        <xdr:sp macro="" textlink="">
          <xdr:nvSpPr>
            <xdr:cNvPr id="250944" name="Check Box 64" hidden="1">
              <a:extLst>
                <a:ext uri="{63B3BB69-23CF-44E3-9099-C40C66FF867C}">
                  <a14:compatExt spid="_x0000_s250944"/>
                </a:ext>
                <a:ext uri="{FF2B5EF4-FFF2-40B4-BE49-F238E27FC236}">
                  <a16:creationId xmlns:a16="http://schemas.microsoft.com/office/drawing/2014/main" id="{A5E17820-C9E6-41A5-8D87-5DA14FCC82E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19050</xdr:colOff>
      <xdr:row>55</xdr:row>
      <xdr:rowOff>139700</xdr:rowOff>
    </xdr:from>
    <xdr:to>
      <xdr:col>8</xdr:col>
      <xdr:colOff>152400</xdr:colOff>
      <xdr:row>58</xdr:row>
      <xdr:rowOff>88900</xdr:rowOff>
    </xdr:to>
    <xdr:sp macro="" textlink="">
      <xdr:nvSpPr>
        <xdr:cNvPr id="40" name="角丸四角形 191">
          <a:extLst>
            <a:ext uri="{FF2B5EF4-FFF2-40B4-BE49-F238E27FC236}">
              <a16:creationId xmlns:a16="http://schemas.microsoft.com/office/drawing/2014/main" id="{41EC3A0A-6087-4DEF-B4EC-A090FD9AAF5B}"/>
            </a:ext>
          </a:extLst>
        </xdr:cNvPr>
        <xdr:cNvSpPr/>
      </xdr:nvSpPr>
      <xdr:spPr>
        <a:xfrm>
          <a:off x="1028700" y="10579100"/>
          <a:ext cx="1390650" cy="520700"/>
        </a:xfrm>
        <a:prstGeom prst="roundRect">
          <a:avLst/>
        </a:prstGeom>
        <a:noFill/>
        <a:ln w="15875">
          <a:solidFill>
            <a:srgbClr val="00B0F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900">
            <a:solidFill>
              <a:srgbClr val="002060"/>
            </a:solidFill>
          </a:endParaRPr>
        </a:p>
      </xdr:txBody>
    </xdr:sp>
    <xdr:clientData/>
  </xdr:twoCellAnchor>
  <xdr:twoCellAnchor>
    <xdr:from>
      <xdr:col>2</xdr:col>
      <xdr:colOff>60324</xdr:colOff>
      <xdr:row>48</xdr:row>
      <xdr:rowOff>76200</xdr:rowOff>
    </xdr:from>
    <xdr:to>
      <xdr:col>7</xdr:col>
      <xdr:colOff>0</xdr:colOff>
      <xdr:row>55</xdr:row>
      <xdr:rowOff>12700</xdr:rowOff>
    </xdr:to>
    <xdr:sp macro="" textlink="">
      <xdr:nvSpPr>
        <xdr:cNvPr id="41" name="角丸四角形 197">
          <a:extLst>
            <a:ext uri="{FF2B5EF4-FFF2-40B4-BE49-F238E27FC236}">
              <a16:creationId xmlns:a16="http://schemas.microsoft.com/office/drawing/2014/main" id="{46E579A0-33F2-444C-A473-ECB6F40E9C1D}"/>
            </a:ext>
          </a:extLst>
        </xdr:cNvPr>
        <xdr:cNvSpPr/>
      </xdr:nvSpPr>
      <xdr:spPr>
        <a:xfrm>
          <a:off x="1069974" y="9182100"/>
          <a:ext cx="958851" cy="1270000"/>
        </a:xfrm>
        <a:prstGeom prst="roundRect">
          <a:avLst/>
        </a:prstGeom>
        <a:noFill/>
        <a:ln w="127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B0F0"/>
              </a:solidFill>
            </a:rPr>
            <a:t>該当する</a:t>
          </a:r>
          <a:endParaRPr kumimoji="1" lang="en-US" altLang="ja-JP" sz="900">
            <a:solidFill>
              <a:srgbClr val="00B0F0"/>
            </a:solidFill>
          </a:endParaRPr>
        </a:p>
        <a:p>
          <a:pPr algn="l"/>
          <a:r>
            <a:rPr kumimoji="1" lang="ja-JP" altLang="en-US" sz="900">
              <a:solidFill>
                <a:srgbClr val="00B0F0"/>
              </a:solidFill>
            </a:rPr>
            <a:t>道路種別</a:t>
          </a:r>
          <a:endParaRPr kumimoji="1" lang="en-US" altLang="ja-JP" sz="900">
            <a:solidFill>
              <a:srgbClr val="00B0F0"/>
            </a:solidFill>
          </a:endParaRPr>
        </a:p>
        <a:p>
          <a:pPr algn="l"/>
          <a:r>
            <a:rPr kumimoji="1" lang="ja-JP" altLang="en-US" sz="900">
              <a:solidFill>
                <a:srgbClr val="00B0F0"/>
              </a:solidFill>
            </a:rPr>
            <a:t>にチェックし</a:t>
          </a:r>
          <a:endParaRPr kumimoji="1" lang="en-US" altLang="ja-JP" sz="900">
            <a:solidFill>
              <a:srgbClr val="00B0F0"/>
            </a:solidFill>
          </a:endParaRPr>
        </a:p>
        <a:p>
          <a:pPr algn="l"/>
          <a:r>
            <a:rPr kumimoji="1" lang="ja-JP" altLang="en-US" sz="900">
              <a:solidFill>
                <a:srgbClr val="00B0F0"/>
              </a:solidFill>
            </a:rPr>
            <a:t>必要箇所を</a:t>
          </a:r>
          <a:endParaRPr kumimoji="1" lang="en-US" altLang="ja-JP" sz="900">
            <a:solidFill>
              <a:srgbClr val="00B0F0"/>
            </a:solidFill>
          </a:endParaRPr>
        </a:p>
        <a:p>
          <a:pPr algn="l"/>
          <a:r>
            <a:rPr kumimoji="1" lang="ja-JP" altLang="en-US" sz="900">
              <a:solidFill>
                <a:srgbClr val="00B0F0"/>
              </a:solidFill>
            </a:rPr>
            <a:t>記入して</a:t>
          </a:r>
          <a:endParaRPr kumimoji="1" lang="en-US" altLang="ja-JP" sz="900">
            <a:solidFill>
              <a:srgbClr val="00B0F0"/>
            </a:solidFill>
          </a:endParaRPr>
        </a:p>
        <a:p>
          <a:pPr algn="l"/>
          <a:r>
            <a:rPr kumimoji="1" lang="ja-JP" altLang="en-US" sz="900">
              <a:solidFill>
                <a:srgbClr val="00B0F0"/>
              </a:solidFill>
            </a:rPr>
            <a:t>ください。</a:t>
          </a:r>
        </a:p>
      </xdr:txBody>
    </xdr:sp>
    <xdr:clientData/>
  </xdr:twoCellAnchor>
  <xdr:twoCellAnchor>
    <xdr:from>
      <xdr:col>36</xdr:col>
      <xdr:colOff>142874</xdr:colOff>
      <xdr:row>42</xdr:row>
      <xdr:rowOff>50800</xdr:rowOff>
    </xdr:from>
    <xdr:to>
      <xdr:col>36</xdr:col>
      <xdr:colOff>1917700</xdr:colOff>
      <xdr:row>48</xdr:row>
      <xdr:rowOff>139700</xdr:rowOff>
    </xdr:to>
    <xdr:sp macro="" textlink="">
      <xdr:nvSpPr>
        <xdr:cNvPr id="42" name="角丸四角形 198">
          <a:extLst>
            <a:ext uri="{FF2B5EF4-FFF2-40B4-BE49-F238E27FC236}">
              <a16:creationId xmlns:a16="http://schemas.microsoft.com/office/drawing/2014/main" id="{423D1FB5-13B9-4BC6-82EE-95A058B9E918}"/>
            </a:ext>
          </a:extLst>
        </xdr:cNvPr>
        <xdr:cNvSpPr/>
      </xdr:nvSpPr>
      <xdr:spPr>
        <a:xfrm>
          <a:off x="8562974" y="8013700"/>
          <a:ext cx="1774826" cy="1231900"/>
        </a:xfrm>
        <a:prstGeom prst="roundRect">
          <a:avLst/>
        </a:prstGeom>
        <a:noFill/>
        <a:ln w="127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en-US" altLang="ja-JP" sz="900">
              <a:solidFill>
                <a:srgbClr val="00B0F0"/>
              </a:solidFill>
              <a:effectLst/>
              <a:latin typeface="+mn-lt"/>
              <a:ea typeface="+mn-ea"/>
              <a:cs typeface="+mn-cs"/>
            </a:rPr>
            <a:t>[</a:t>
          </a:r>
          <a:r>
            <a:rPr kumimoji="1" lang="ja-JP" altLang="en-US" sz="900">
              <a:solidFill>
                <a:srgbClr val="00B0F0"/>
              </a:solidFill>
              <a:effectLst/>
              <a:latin typeface="+mn-lt"/>
              <a:ea typeface="+mn-ea"/>
              <a:cs typeface="+mn-cs"/>
            </a:rPr>
            <a:t>道路種別</a:t>
          </a:r>
          <a:r>
            <a:rPr kumimoji="1" lang="en-US" altLang="ja-JP" sz="900">
              <a:solidFill>
                <a:srgbClr val="00B0F0"/>
              </a:solidFill>
              <a:effectLst/>
              <a:latin typeface="+mn-lt"/>
              <a:ea typeface="+mn-ea"/>
              <a:cs typeface="+mn-cs"/>
            </a:rPr>
            <a:t>]</a:t>
          </a:r>
        </a:p>
        <a:p>
          <a:r>
            <a:rPr kumimoji="1" lang="ja-JP" altLang="en-US" sz="900">
              <a:solidFill>
                <a:srgbClr val="00B0F0"/>
              </a:solidFill>
              <a:effectLst/>
              <a:latin typeface="+mn-lt"/>
              <a:ea typeface="+mn-ea"/>
              <a:cs typeface="+mn-cs"/>
            </a:rPr>
            <a:t>・</a:t>
          </a:r>
          <a:r>
            <a:rPr kumimoji="1" lang="en-US" altLang="ja-JP" sz="900">
              <a:solidFill>
                <a:srgbClr val="00B0F0"/>
              </a:solidFill>
              <a:effectLst/>
              <a:latin typeface="+mn-lt"/>
              <a:ea typeface="+mn-ea"/>
              <a:cs typeface="+mn-cs"/>
            </a:rPr>
            <a:t>42</a:t>
          </a:r>
          <a:r>
            <a:rPr kumimoji="1" lang="ja-JP" altLang="en-US" sz="900">
              <a:solidFill>
                <a:srgbClr val="00B0F0"/>
              </a:solidFill>
              <a:effectLst/>
              <a:latin typeface="+mn-lt"/>
              <a:ea typeface="+mn-ea"/>
              <a:cs typeface="+mn-cs"/>
            </a:rPr>
            <a:t>条</a:t>
          </a:r>
          <a:r>
            <a:rPr kumimoji="1" lang="en-US" altLang="ja-JP" sz="900">
              <a:solidFill>
                <a:srgbClr val="00B0F0"/>
              </a:solidFill>
              <a:effectLst/>
              <a:latin typeface="+mn-lt"/>
              <a:ea typeface="+mn-ea"/>
              <a:cs typeface="+mn-cs"/>
            </a:rPr>
            <a:t>1</a:t>
          </a:r>
          <a:r>
            <a:rPr kumimoji="1" lang="ja-JP" altLang="en-US" sz="900">
              <a:solidFill>
                <a:srgbClr val="00B0F0"/>
              </a:solidFill>
              <a:effectLst/>
              <a:latin typeface="+mn-lt"/>
              <a:ea typeface="+mn-ea"/>
              <a:cs typeface="+mn-cs"/>
            </a:rPr>
            <a:t>項</a:t>
          </a:r>
          <a:r>
            <a:rPr kumimoji="1" lang="en-US" altLang="ja-JP" sz="900">
              <a:solidFill>
                <a:srgbClr val="00B0F0"/>
              </a:solidFill>
              <a:effectLst/>
              <a:latin typeface="+mn-lt"/>
              <a:ea typeface="+mn-ea"/>
              <a:cs typeface="+mn-cs"/>
            </a:rPr>
            <a:t>1</a:t>
          </a:r>
          <a:r>
            <a:rPr kumimoji="1" lang="ja-JP" altLang="en-US" sz="900">
              <a:solidFill>
                <a:srgbClr val="00B0F0"/>
              </a:solidFill>
              <a:effectLst/>
              <a:latin typeface="+mn-lt"/>
              <a:ea typeface="+mn-ea"/>
              <a:cs typeface="+mn-cs"/>
            </a:rPr>
            <a:t>号の場合→ </a:t>
          </a:r>
          <a:r>
            <a:rPr kumimoji="1" lang="en-US" altLang="ja-JP" sz="900">
              <a:solidFill>
                <a:srgbClr val="00B0F0"/>
              </a:solidFill>
              <a:effectLst/>
              <a:latin typeface="+mn-lt"/>
              <a:ea typeface="+mn-ea"/>
              <a:cs typeface="+mn-cs"/>
            </a:rPr>
            <a:t>1</a:t>
          </a:r>
          <a:r>
            <a:rPr kumimoji="1" lang="ja-JP" altLang="en-US" sz="900">
              <a:solidFill>
                <a:srgbClr val="00B0F0"/>
              </a:solidFill>
              <a:effectLst/>
              <a:latin typeface="+mn-lt"/>
              <a:ea typeface="+mn-ea"/>
              <a:cs typeface="+mn-cs"/>
            </a:rPr>
            <a:t>号</a:t>
          </a:r>
          <a:endParaRPr kumimoji="1" lang="en-US" altLang="ja-JP" sz="900">
            <a:solidFill>
              <a:srgbClr val="00B0F0"/>
            </a:solidFill>
            <a:effectLst/>
            <a:latin typeface="+mn-lt"/>
            <a:ea typeface="+mn-ea"/>
            <a:cs typeface="+mn-cs"/>
          </a:endParaRPr>
        </a:p>
        <a:p>
          <a:r>
            <a:rPr kumimoji="1" lang="ja-JP" altLang="en-US" sz="900">
              <a:solidFill>
                <a:srgbClr val="00B0F0"/>
              </a:solidFill>
              <a:effectLst/>
              <a:latin typeface="+mn-lt"/>
              <a:ea typeface="+mn-ea"/>
              <a:cs typeface="+mn-cs"/>
            </a:rPr>
            <a:t>・</a:t>
          </a:r>
          <a:r>
            <a:rPr kumimoji="1" lang="en-US" altLang="ja-JP" sz="900">
              <a:solidFill>
                <a:srgbClr val="00B0F0"/>
              </a:solidFill>
              <a:effectLst/>
              <a:latin typeface="+mn-lt"/>
              <a:ea typeface="+mn-ea"/>
              <a:cs typeface="+mn-cs"/>
            </a:rPr>
            <a:t>42</a:t>
          </a:r>
          <a:r>
            <a:rPr kumimoji="1" lang="ja-JP" altLang="en-US" sz="900">
              <a:solidFill>
                <a:srgbClr val="00B0F0"/>
              </a:solidFill>
              <a:effectLst/>
              <a:latin typeface="+mn-lt"/>
              <a:ea typeface="+mn-ea"/>
              <a:cs typeface="+mn-cs"/>
            </a:rPr>
            <a:t>条</a:t>
          </a:r>
          <a:r>
            <a:rPr kumimoji="1" lang="en-US" altLang="ja-JP" sz="900">
              <a:solidFill>
                <a:srgbClr val="00B0F0"/>
              </a:solidFill>
              <a:effectLst/>
              <a:latin typeface="+mn-lt"/>
              <a:ea typeface="+mn-ea"/>
              <a:cs typeface="+mn-cs"/>
            </a:rPr>
            <a:t>1</a:t>
          </a:r>
          <a:r>
            <a:rPr kumimoji="1" lang="ja-JP" altLang="en-US" sz="900">
              <a:solidFill>
                <a:srgbClr val="00B0F0"/>
              </a:solidFill>
              <a:effectLst/>
              <a:latin typeface="+mn-lt"/>
              <a:ea typeface="+mn-ea"/>
              <a:cs typeface="+mn-cs"/>
            </a:rPr>
            <a:t>項</a:t>
          </a:r>
          <a:r>
            <a:rPr kumimoji="1" lang="en-US" altLang="ja-JP" sz="900">
              <a:solidFill>
                <a:srgbClr val="00B0F0"/>
              </a:solidFill>
              <a:effectLst/>
              <a:latin typeface="+mn-lt"/>
              <a:ea typeface="+mn-ea"/>
              <a:cs typeface="+mn-cs"/>
            </a:rPr>
            <a:t>2</a:t>
          </a:r>
          <a:r>
            <a:rPr kumimoji="1" lang="ja-JP" altLang="en-US" sz="900">
              <a:solidFill>
                <a:srgbClr val="00B0F0"/>
              </a:solidFill>
              <a:effectLst/>
              <a:latin typeface="+mn-lt"/>
              <a:ea typeface="+mn-ea"/>
              <a:cs typeface="+mn-cs"/>
            </a:rPr>
            <a:t>号の場合→ </a:t>
          </a:r>
          <a:r>
            <a:rPr kumimoji="1" lang="en-US" altLang="ja-JP" sz="900">
              <a:solidFill>
                <a:srgbClr val="00B0F0"/>
              </a:solidFill>
              <a:effectLst/>
              <a:latin typeface="+mn-lt"/>
              <a:ea typeface="+mn-ea"/>
              <a:cs typeface="+mn-cs"/>
            </a:rPr>
            <a:t>2</a:t>
          </a:r>
          <a:r>
            <a:rPr kumimoji="1" lang="ja-JP" altLang="en-US" sz="900">
              <a:solidFill>
                <a:srgbClr val="00B0F0"/>
              </a:solidFill>
              <a:effectLst/>
              <a:latin typeface="+mn-lt"/>
              <a:ea typeface="+mn-ea"/>
              <a:cs typeface="+mn-cs"/>
            </a:rPr>
            <a:t>号</a:t>
          </a:r>
          <a:endParaRPr kumimoji="1" lang="en-US" altLang="ja-JP" sz="900">
            <a:solidFill>
              <a:srgbClr val="00B0F0"/>
            </a:solidFill>
            <a:effectLst/>
            <a:latin typeface="+mn-lt"/>
            <a:ea typeface="+mn-ea"/>
            <a:cs typeface="+mn-cs"/>
          </a:endParaRPr>
        </a:p>
        <a:p>
          <a:r>
            <a:rPr kumimoji="1" lang="ja-JP" altLang="en-US" sz="900">
              <a:solidFill>
                <a:srgbClr val="00B0F0"/>
              </a:solidFill>
              <a:effectLst/>
              <a:latin typeface="+mn-lt"/>
              <a:ea typeface="+mn-ea"/>
              <a:cs typeface="+mn-cs"/>
            </a:rPr>
            <a:t>・</a:t>
          </a:r>
          <a:r>
            <a:rPr kumimoji="1" lang="en-US" altLang="ja-JP" sz="900">
              <a:solidFill>
                <a:srgbClr val="00B0F0"/>
              </a:solidFill>
              <a:effectLst/>
              <a:latin typeface="+mn-lt"/>
              <a:ea typeface="+mn-ea"/>
              <a:cs typeface="+mn-cs"/>
            </a:rPr>
            <a:t>42</a:t>
          </a:r>
          <a:r>
            <a:rPr kumimoji="1" lang="ja-JP" altLang="en-US" sz="900">
              <a:solidFill>
                <a:srgbClr val="00B0F0"/>
              </a:solidFill>
              <a:effectLst/>
              <a:latin typeface="+mn-lt"/>
              <a:ea typeface="+mn-ea"/>
              <a:cs typeface="+mn-cs"/>
            </a:rPr>
            <a:t>条</a:t>
          </a:r>
          <a:r>
            <a:rPr kumimoji="1" lang="en-US" altLang="ja-JP" sz="900">
              <a:solidFill>
                <a:srgbClr val="00B0F0"/>
              </a:solidFill>
              <a:effectLst/>
              <a:latin typeface="+mn-lt"/>
              <a:ea typeface="+mn-ea"/>
              <a:cs typeface="+mn-cs"/>
            </a:rPr>
            <a:t>1</a:t>
          </a:r>
          <a:r>
            <a:rPr kumimoji="1" lang="ja-JP" altLang="en-US" sz="900">
              <a:solidFill>
                <a:srgbClr val="00B0F0"/>
              </a:solidFill>
              <a:effectLst/>
              <a:latin typeface="+mn-lt"/>
              <a:ea typeface="+mn-ea"/>
              <a:cs typeface="+mn-cs"/>
            </a:rPr>
            <a:t>項</a:t>
          </a:r>
          <a:r>
            <a:rPr kumimoji="1" lang="en-US" altLang="ja-JP" sz="900">
              <a:solidFill>
                <a:srgbClr val="00B0F0"/>
              </a:solidFill>
              <a:effectLst/>
              <a:latin typeface="+mn-lt"/>
              <a:ea typeface="+mn-ea"/>
              <a:cs typeface="+mn-cs"/>
            </a:rPr>
            <a:t>3</a:t>
          </a:r>
          <a:r>
            <a:rPr kumimoji="1" lang="ja-JP" altLang="en-US" sz="900">
              <a:solidFill>
                <a:srgbClr val="00B0F0"/>
              </a:solidFill>
              <a:effectLst/>
              <a:latin typeface="+mn-lt"/>
              <a:ea typeface="+mn-ea"/>
              <a:cs typeface="+mn-cs"/>
            </a:rPr>
            <a:t>号の場合→ </a:t>
          </a:r>
          <a:r>
            <a:rPr kumimoji="1" lang="en-US" altLang="ja-JP" sz="900">
              <a:solidFill>
                <a:srgbClr val="00B0F0"/>
              </a:solidFill>
              <a:effectLst/>
              <a:latin typeface="+mn-lt"/>
              <a:ea typeface="+mn-ea"/>
              <a:cs typeface="+mn-cs"/>
            </a:rPr>
            <a:t>3</a:t>
          </a:r>
          <a:r>
            <a:rPr kumimoji="1" lang="ja-JP" altLang="en-US" sz="900">
              <a:solidFill>
                <a:srgbClr val="00B0F0"/>
              </a:solidFill>
              <a:effectLst/>
              <a:latin typeface="+mn-lt"/>
              <a:ea typeface="+mn-ea"/>
              <a:cs typeface="+mn-cs"/>
            </a:rPr>
            <a:t>号</a:t>
          </a:r>
          <a:endParaRPr kumimoji="1" lang="en-US" altLang="ja-JP" sz="900">
            <a:solidFill>
              <a:srgbClr val="00B0F0"/>
            </a:solidFill>
            <a:effectLst/>
            <a:latin typeface="+mn-lt"/>
            <a:ea typeface="+mn-ea"/>
            <a:cs typeface="+mn-cs"/>
          </a:endParaRPr>
        </a:p>
        <a:p>
          <a:r>
            <a:rPr kumimoji="1" lang="ja-JP" altLang="ja-JP" sz="900">
              <a:solidFill>
                <a:srgbClr val="00B0F0"/>
              </a:solidFill>
              <a:effectLst/>
              <a:latin typeface="+mn-lt"/>
              <a:ea typeface="+mn-ea"/>
              <a:cs typeface="+mn-cs"/>
            </a:rPr>
            <a:t>のうち、該当を記入</a:t>
          </a:r>
          <a:endParaRPr lang="ja-JP" altLang="ja-JP" sz="900">
            <a:solidFill>
              <a:srgbClr val="00B0F0"/>
            </a:solidFill>
            <a:effectLst/>
          </a:endParaRPr>
        </a:p>
        <a:p>
          <a:r>
            <a:rPr kumimoji="1" lang="en-US" altLang="ja-JP" sz="900">
              <a:solidFill>
                <a:srgbClr val="00B0F0"/>
              </a:solidFill>
              <a:effectLst/>
              <a:latin typeface="+mn-lt"/>
              <a:ea typeface="+mn-ea"/>
              <a:cs typeface="+mn-cs"/>
            </a:rPr>
            <a:t>※</a:t>
          </a:r>
          <a:r>
            <a:rPr kumimoji="1" lang="ja-JP" altLang="ja-JP" sz="900">
              <a:solidFill>
                <a:srgbClr val="00B0F0"/>
              </a:solidFill>
              <a:effectLst/>
              <a:latin typeface="+mn-lt"/>
              <a:ea typeface="+mn-ea"/>
              <a:cs typeface="+mn-cs"/>
            </a:rPr>
            <a:t>ｴｸｾﾙ：ﾌﾟﾙﾀﾞｳﾝで入力</a:t>
          </a:r>
          <a:endParaRPr lang="ja-JP" altLang="ja-JP" sz="900">
            <a:solidFill>
              <a:srgbClr val="00B0F0"/>
            </a:solidFill>
            <a:effectLst/>
          </a:endParaRPr>
        </a:p>
      </xdr:txBody>
    </xdr:sp>
    <xdr:clientData/>
  </xdr:twoCellAnchor>
  <mc:AlternateContent xmlns:mc="http://schemas.openxmlformats.org/markup-compatibility/2006">
    <mc:Choice xmlns:a14="http://schemas.microsoft.com/office/drawing/2010/main" Requires="a14">
      <xdr:twoCellAnchor editAs="oneCell">
        <xdr:from>
          <xdr:col>32</xdr:col>
          <xdr:colOff>0</xdr:colOff>
          <xdr:row>66</xdr:row>
          <xdr:rowOff>0</xdr:rowOff>
        </xdr:from>
        <xdr:to>
          <xdr:col>33</xdr:col>
          <xdr:colOff>66675</xdr:colOff>
          <xdr:row>67</xdr:row>
          <xdr:rowOff>19050</xdr:rowOff>
        </xdr:to>
        <xdr:sp macro="" textlink="">
          <xdr:nvSpPr>
            <xdr:cNvPr id="250945" name="Check Box 65" hidden="1">
              <a:extLst>
                <a:ext uri="{63B3BB69-23CF-44E3-9099-C40C66FF867C}">
                  <a14:compatExt spid="_x0000_s250945"/>
                </a:ext>
                <a:ext uri="{FF2B5EF4-FFF2-40B4-BE49-F238E27FC236}">
                  <a16:creationId xmlns:a16="http://schemas.microsoft.com/office/drawing/2014/main" id="{88078336-5502-4D3D-9FED-A43C0D87DB5E}"/>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139700</xdr:colOff>
      <xdr:row>47</xdr:row>
      <xdr:rowOff>114300</xdr:rowOff>
    </xdr:from>
    <xdr:to>
      <xdr:col>14</xdr:col>
      <xdr:colOff>152400</xdr:colOff>
      <xdr:row>48</xdr:row>
      <xdr:rowOff>177800</xdr:rowOff>
    </xdr:to>
    <xdr:sp macro="" textlink="">
      <xdr:nvSpPr>
        <xdr:cNvPr id="43" name="角丸四角形 221">
          <a:extLst>
            <a:ext uri="{FF2B5EF4-FFF2-40B4-BE49-F238E27FC236}">
              <a16:creationId xmlns:a16="http://schemas.microsoft.com/office/drawing/2014/main" id="{E33F8A3F-C0C7-4E69-8826-E0A8D04825C8}"/>
            </a:ext>
          </a:extLst>
        </xdr:cNvPr>
        <xdr:cNvSpPr/>
      </xdr:nvSpPr>
      <xdr:spPr>
        <a:xfrm>
          <a:off x="2711450" y="9029700"/>
          <a:ext cx="965200" cy="254000"/>
        </a:xfrm>
        <a:prstGeom prst="roundRect">
          <a:avLst/>
        </a:prstGeom>
        <a:noFill/>
        <a:ln w="127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ja-JP" altLang="en-US" sz="900">
              <a:solidFill>
                <a:srgbClr val="00B0F0"/>
              </a:solidFill>
              <a:effectLst/>
            </a:rPr>
            <a:t>一番狭い幅員</a:t>
          </a:r>
          <a:endParaRPr lang="ja-JP" altLang="ja-JP" sz="900">
            <a:solidFill>
              <a:srgbClr val="00B0F0"/>
            </a:solidFill>
            <a:effectLst/>
          </a:endParaRPr>
        </a:p>
      </xdr:txBody>
    </xdr:sp>
    <xdr:clientData/>
  </xdr:twoCellAnchor>
  <xdr:twoCellAnchor>
    <xdr:from>
      <xdr:col>3</xdr:col>
      <xdr:colOff>9524</xdr:colOff>
      <xdr:row>59</xdr:row>
      <xdr:rowOff>171450</xdr:rowOff>
    </xdr:from>
    <xdr:to>
      <xdr:col>8</xdr:col>
      <xdr:colOff>139700</xdr:colOff>
      <xdr:row>64</xdr:row>
      <xdr:rowOff>139700</xdr:rowOff>
    </xdr:to>
    <xdr:sp macro="" textlink="">
      <xdr:nvSpPr>
        <xdr:cNvPr id="44" name="角丸四角形 222">
          <a:extLst>
            <a:ext uri="{FF2B5EF4-FFF2-40B4-BE49-F238E27FC236}">
              <a16:creationId xmlns:a16="http://schemas.microsoft.com/office/drawing/2014/main" id="{3D7E2761-AC8B-421B-8014-5DB5687191E7}"/>
            </a:ext>
          </a:extLst>
        </xdr:cNvPr>
        <xdr:cNvSpPr/>
      </xdr:nvSpPr>
      <xdr:spPr>
        <a:xfrm>
          <a:off x="1085849" y="11372850"/>
          <a:ext cx="1320801" cy="920750"/>
        </a:xfrm>
        <a:prstGeom prst="roundRect">
          <a:avLst/>
        </a:prstGeom>
        <a:noFill/>
        <a:ln w="127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B0F0"/>
              </a:solidFill>
            </a:rPr>
            <a:t>接道に係る占用許可等に該当する場合にチェックしてください。</a:t>
          </a:r>
        </a:p>
      </xdr:txBody>
    </xdr:sp>
    <xdr:clientData/>
  </xdr:twoCellAnchor>
  <xdr:twoCellAnchor>
    <xdr:from>
      <xdr:col>10</xdr:col>
      <xdr:colOff>63500</xdr:colOff>
      <xdr:row>56</xdr:row>
      <xdr:rowOff>165100</xdr:rowOff>
    </xdr:from>
    <xdr:to>
      <xdr:col>14</xdr:col>
      <xdr:colOff>101600</xdr:colOff>
      <xdr:row>58</xdr:row>
      <xdr:rowOff>25400</xdr:rowOff>
    </xdr:to>
    <xdr:sp macro="" textlink="">
      <xdr:nvSpPr>
        <xdr:cNvPr id="45" name="円/楕円 225">
          <a:extLst>
            <a:ext uri="{FF2B5EF4-FFF2-40B4-BE49-F238E27FC236}">
              <a16:creationId xmlns:a16="http://schemas.microsoft.com/office/drawing/2014/main" id="{5CDFF624-E70C-49D7-900E-8A1A4572AE11}"/>
            </a:ext>
          </a:extLst>
        </xdr:cNvPr>
        <xdr:cNvSpPr/>
      </xdr:nvSpPr>
      <xdr:spPr>
        <a:xfrm>
          <a:off x="2635250" y="10795000"/>
          <a:ext cx="990600" cy="241300"/>
        </a:xfrm>
        <a:prstGeom prst="ellipse">
          <a:avLst/>
        </a:prstGeom>
        <a:noFill/>
        <a:ln w="15875">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76200</xdr:colOff>
      <xdr:row>51</xdr:row>
      <xdr:rowOff>76200</xdr:rowOff>
    </xdr:from>
    <xdr:to>
      <xdr:col>36</xdr:col>
      <xdr:colOff>203200</xdr:colOff>
      <xdr:row>51</xdr:row>
      <xdr:rowOff>76201</xdr:rowOff>
    </xdr:to>
    <xdr:cxnSp macro="">
      <xdr:nvCxnSpPr>
        <xdr:cNvPr id="46" name="直線矢印コネクタ 45">
          <a:extLst>
            <a:ext uri="{FF2B5EF4-FFF2-40B4-BE49-F238E27FC236}">
              <a16:creationId xmlns:a16="http://schemas.microsoft.com/office/drawing/2014/main" id="{8C419D4C-8B48-46D6-8C55-0C700EBFB0DB}"/>
            </a:ext>
          </a:extLst>
        </xdr:cNvPr>
        <xdr:cNvCxnSpPr/>
      </xdr:nvCxnSpPr>
      <xdr:spPr>
        <a:xfrm flipH="1">
          <a:off x="4552950" y="9753600"/>
          <a:ext cx="4070350" cy="1"/>
        </a:xfrm>
        <a:prstGeom prst="straightConnector1">
          <a:avLst/>
        </a:prstGeom>
        <a:ln w="12700">
          <a:solidFill>
            <a:srgbClr val="00B0F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180974</xdr:colOff>
      <xdr:row>49</xdr:row>
      <xdr:rowOff>104774</xdr:rowOff>
    </xdr:from>
    <xdr:to>
      <xdr:col>36</xdr:col>
      <xdr:colOff>1955800</xdr:colOff>
      <xdr:row>55</xdr:row>
      <xdr:rowOff>63500</xdr:rowOff>
    </xdr:to>
    <xdr:sp macro="" textlink="">
      <xdr:nvSpPr>
        <xdr:cNvPr id="47" name="角丸四角形 227">
          <a:extLst>
            <a:ext uri="{FF2B5EF4-FFF2-40B4-BE49-F238E27FC236}">
              <a16:creationId xmlns:a16="http://schemas.microsoft.com/office/drawing/2014/main" id="{540696FE-761F-4B2A-A513-8AD0E5B7D860}"/>
            </a:ext>
          </a:extLst>
        </xdr:cNvPr>
        <xdr:cNvSpPr/>
      </xdr:nvSpPr>
      <xdr:spPr>
        <a:xfrm>
          <a:off x="8601074" y="9401174"/>
          <a:ext cx="1774826" cy="1101726"/>
        </a:xfrm>
        <a:prstGeom prst="roundRect">
          <a:avLst/>
        </a:prstGeom>
        <a:noFill/>
        <a:ln w="127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en-US" altLang="ja-JP" sz="900">
              <a:solidFill>
                <a:srgbClr val="00B0F0"/>
              </a:solidFill>
              <a:effectLst/>
              <a:latin typeface="+mn-lt"/>
              <a:ea typeface="+mn-ea"/>
              <a:cs typeface="+mn-cs"/>
            </a:rPr>
            <a:t>[</a:t>
          </a:r>
          <a:r>
            <a:rPr kumimoji="1" lang="ja-JP" altLang="en-US" sz="900">
              <a:solidFill>
                <a:srgbClr val="00B0F0"/>
              </a:solidFill>
              <a:effectLst/>
              <a:latin typeface="+mn-lt"/>
              <a:ea typeface="+mn-ea"/>
              <a:cs typeface="+mn-cs"/>
            </a:rPr>
            <a:t>道路種別</a:t>
          </a:r>
          <a:r>
            <a:rPr kumimoji="1" lang="en-US" altLang="ja-JP" sz="900">
              <a:solidFill>
                <a:srgbClr val="00B0F0"/>
              </a:solidFill>
              <a:effectLst/>
              <a:latin typeface="+mn-lt"/>
              <a:ea typeface="+mn-ea"/>
              <a:cs typeface="+mn-cs"/>
            </a:rPr>
            <a:t>]</a:t>
          </a:r>
        </a:p>
        <a:p>
          <a:r>
            <a:rPr kumimoji="1" lang="ja-JP" altLang="en-US" sz="900">
              <a:solidFill>
                <a:srgbClr val="00B0F0"/>
              </a:solidFill>
              <a:effectLst/>
              <a:latin typeface="+mn-lt"/>
              <a:ea typeface="+mn-ea"/>
              <a:cs typeface="+mn-cs"/>
            </a:rPr>
            <a:t>・</a:t>
          </a:r>
          <a:r>
            <a:rPr kumimoji="1" lang="en-US" altLang="ja-JP" sz="900">
              <a:solidFill>
                <a:srgbClr val="00B0F0"/>
              </a:solidFill>
              <a:effectLst/>
              <a:latin typeface="+mn-lt"/>
              <a:ea typeface="+mn-ea"/>
              <a:cs typeface="+mn-cs"/>
            </a:rPr>
            <a:t>42</a:t>
          </a:r>
          <a:r>
            <a:rPr kumimoji="1" lang="ja-JP" altLang="en-US" sz="900">
              <a:solidFill>
                <a:srgbClr val="00B0F0"/>
              </a:solidFill>
              <a:effectLst/>
              <a:latin typeface="+mn-lt"/>
              <a:ea typeface="+mn-ea"/>
              <a:cs typeface="+mn-cs"/>
            </a:rPr>
            <a:t>条</a:t>
          </a:r>
          <a:r>
            <a:rPr kumimoji="1" lang="en-US" altLang="ja-JP" sz="900">
              <a:solidFill>
                <a:srgbClr val="00B0F0"/>
              </a:solidFill>
              <a:effectLst/>
              <a:latin typeface="+mn-lt"/>
              <a:ea typeface="+mn-ea"/>
              <a:cs typeface="+mn-cs"/>
            </a:rPr>
            <a:t>1</a:t>
          </a:r>
          <a:r>
            <a:rPr kumimoji="1" lang="ja-JP" altLang="en-US" sz="900">
              <a:solidFill>
                <a:srgbClr val="00B0F0"/>
              </a:solidFill>
              <a:effectLst/>
              <a:latin typeface="+mn-lt"/>
              <a:ea typeface="+mn-ea"/>
              <a:cs typeface="+mn-cs"/>
            </a:rPr>
            <a:t>項</a:t>
          </a:r>
          <a:r>
            <a:rPr kumimoji="1" lang="en-US" altLang="ja-JP" sz="900">
              <a:solidFill>
                <a:srgbClr val="00B0F0"/>
              </a:solidFill>
              <a:effectLst/>
              <a:latin typeface="+mn-lt"/>
              <a:ea typeface="+mn-ea"/>
              <a:cs typeface="+mn-cs"/>
            </a:rPr>
            <a:t>4</a:t>
          </a:r>
          <a:r>
            <a:rPr kumimoji="1" lang="ja-JP" altLang="en-US" sz="900">
              <a:solidFill>
                <a:srgbClr val="00B0F0"/>
              </a:solidFill>
              <a:effectLst/>
              <a:latin typeface="+mn-lt"/>
              <a:ea typeface="+mn-ea"/>
              <a:cs typeface="+mn-cs"/>
            </a:rPr>
            <a:t>号の場合→ </a:t>
          </a:r>
          <a:r>
            <a:rPr kumimoji="1" lang="en-US" altLang="ja-JP" sz="900">
              <a:solidFill>
                <a:srgbClr val="00B0F0"/>
              </a:solidFill>
              <a:effectLst/>
              <a:latin typeface="+mn-lt"/>
              <a:ea typeface="+mn-ea"/>
              <a:cs typeface="+mn-cs"/>
            </a:rPr>
            <a:t>4</a:t>
          </a:r>
          <a:r>
            <a:rPr kumimoji="1" lang="ja-JP" altLang="en-US" sz="900">
              <a:solidFill>
                <a:srgbClr val="00B0F0"/>
              </a:solidFill>
              <a:effectLst/>
              <a:latin typeface="+mn-lt"/>
              <a:ea typeface="+mn-ea"/>
              <a:cs typeface="+mn-cs"/>
            </a:rPr>
            <a:t>号　</a:t>
          </a:r>
          <a:endParaRPr kumimoji="1" lang="en-US" altLang="ja-JP" sz="900">
            <a:solidFill>
              <a:srgbClr val="00B0F0"/>
            </a:solidFill>
            <a:effectLst/>
            <a:latin typeface="+mn-lt"/>
            <a:ea typeface="+mn-ea"/>
            <a:cs typeface="+mn-cs"/>
          </a:endParaRPr>
        </a:p>
        <a:p>
          <a:r>
            <a:rPr kumimoji="1" lang="ja-JP" altLang="en-US" sz="900">
              <a:solidFill>
                <a:srgbClr val="00B0F0"/>
              </a:solidFill>
              <a:effectLst/>
              <a:latin typeface="+mn-lt"/>
              <a:ea typeface="+mn-ea"/>
              <a:cs typeface="+mn-cs"/>
            </a:rPr>
            <a:t>・</a:t>
          </a:r>
          <a:r>
            <a:rPr kumimoji="1" lang="en-US" altLang="ja-JP" sz="900">
              <a:solidFill>
                <a:srgbClr val="00B0F0"/>
              </a:solidFill>
              <a:effectLst/>
              <a:latin typeface="+mn-lt"/>
              <a:ea typeface="+mn-ea"/>
              <a:cs typeface="+mn-cs"/>
            </a:rPr>
            <a:t>42</a:t>
          </a:r>
          <a:r>
            <a:rPr kumimoji="1" lang="ja-JP" altLang="en-US" sz="900">
              <a:solidFill>
                <a:srgbClr val="00B0F0"/>
              </a:solidFill>
              <a:effectLst/>
              <a:latin typeface="+mn-lt"/>
              <a:ea typeface="+mn-ea"/>
              <a:cs typeface="+mn-cs"/>
            </a:rPr>
            <a:t>条</a:t>
          </a:r>
          <a:r>
            <a:rPr kumimoji="1" lang="en-US" altLang="ja-JP" sz="900">
              <a:solidFill>
                <a:srgbClr val="00B0F0"/>
              </a:solidFill>
              <a:effectLst/>
              <a:latin typeface="+mn-lt"/>
              <a:ea typeface="+mn-ea"/>
              <a:cs typeface="+mn-cs"/>
            </a:rPr>
            <a:t>1</a:t>
          </a:r>
          <a:r>
            <a:rPr kumimoji="1" lang="ja-JP" altLang="en-US" sz="900">
              <a:solidFill>
                <a:srgbClr val="00B0F0"/>
              </a:solidFill>
              <a:effectLst/>
              <a:latin typeface="+mn-lt"/>
              <a:ea typeface="+mn-ea"/>
              <a:cs typeface="+mn-cs"/>
            </a:rPr>
            <a:t>項</a:t>
          </a:r>
          <a:r>
            <a:rPr kumimoji="1" lang="en-US" altLang="ja-JP" sz="900">
              <a:solidFill>
                <a:srgbClr val="00B0F0"/>
              </a:solidFill>
              <a:effectLst/>
              <a:latin typeface="+mn-lt"/>
              <a:ea typeface="+mn-ea"/>
              <a:cs typeface="+mn-cs"/>
            </a:rPr>
            <a:t>5</a:t>
          </a:r>
          <a:r>
            <a:rPr kumimoji="1" lang="ja-JP" altLang="en-US" sz="900">
              <a:solidFill>
                <a:srgbClr val="00B0F0"/>
              </a:solidFill>
              <a:effectLst/>
              <a:latin typeface="+mn-lt"/>
              <a:ea typeface="+mn-ea"/>
              <a:cs typeface="+mn-cs"/>
            </a:rPr>
            <a:t>号の場合→ </a:t>
          </a:r>
          <a:r>
            <a:rPr kumimoji="1" lang="en-US" altLang="ja-JP" sz="900">
              <a:solidFill>
                <a:srgbClr val="00B0F0"/>
              </a:solidFill>
              <a:effectLst/>
              <a:latin typeface="+mn-lt"/>
              <a:ea typeface="+mn-ea"/>
              <a:cs typeface="+mn-cs"/>
            </a:rPr>
            <a:t>5</a:t>
          </a:r>
          <a:r>
            <a:rPr kumimoji="1" lang="ja-JP" altLang="en-US" sz="900">
              <a:solidFill>
                <a:srgbClr val="00B0F0"/>
              </a:solidFill>
              <a:effectLst/>
              <a:latin typeface="+mn-lt"/>
              <a:ea typeface="+mn-ea"/>
              <a:cs typeface="+mn-cs"/>
            </a:rPr>
            <a:t>号</a:t>
          </a:r>
          <a:endParaRPr kumimoji="1" lang="en-US" altLang="ja-JP" sz="900">
            <a:solidFill>
              <a:srgbClr val="00B0F0"/>
            </a:solidFill>
            <a:effectLst/>
            <a:latin typeface="+mn-lt"/>
            <a:ea typeface="+mn-ea"/>
            <a:cs typeface="+mn-cs"/>
          </a:endParaRPr>
        </a:p>
        <a:p>
          <a:r>
            <a:rPr kumimoji="1" lang="ja-JP" altLang="ja-JP" sz="900">
              <a:solidFill>
                <a:srgbClr val="00B0F0"/>
              </a:solidFill>
              <a:effectLst/>
              <a:latin typeface="+mn-lt"/>
              <a:ea typeface="+mn-ea"/>
              <a:cs typeface="+mn-cs"/>
            </a:rPr>
            <a:t>のうち、該当を記入</a:t>
          </a:r>
          <a:endParaRPr lang="ja-JP" altLang="ja-JP" sz="900">
            <a:solidFill>
              <a:srgbClr val="00B0F0"/>
            </a:solidFill>
            <a:effectLst/>
          </a:endParaRPr>
        </a:p>
        <a:p>
          <a:r>
            <a:rPr kumimoji="1" lang="en-US" altLang="ja-JP" sz="900">
              <a:solidFill>
                <a:srgbClr val="00B0F0"/>
              </a:solidFill>
              <a:effectLst/>
              <a:latin typeface="+mn-lt"/>
              <a:ea typeface="+mn-ea"/>
              <a:cs typeface="+mn-cs"/>
            </a:rPr>
            <a:t>※</a:t>
          </a:r>
          <a:r>
            <a:rPr kumimoji="1" lang="ja-JP" altLang="ja-JP" sz="900">
              <a:solidFill>
                <a:srgbClr val="00B0F0"/>
              </a:solidFill>
              <a:effectLst/>
              <a:latin typeface="+mn-lt"/>
              <a:ea typeface="+mn-ea"/>
              <a:cs typeface="+mn-cs"/>
            </a:rPr>
            <a:t>ｴｸｾﾙ：ﾌﾟﾙﾀﾞｳﾝで入力</a:t>
          </a:r>
          <a:endParaRPr lang="ja-JP" altLang="ja-JP" sz="900">
            <a:solidFill>
              <a:srgbClr val="00B0F0"/>
            </a:solidFill>
            <a:effectLst/>
          </a:endParaRPr>
        </a:p>
        <a:p>
          <a:endParaRPr kumimoji="1" lang="en-US" altLang="ja-JP" sz="900">
            <a:solidFill>
              <a:srgbClr val="00B0F0"/>
            </a:solidFill>
            <a:effectLst/>
            <a:latin typeface="+mn-lt"/>
            <a:ea typeface="+mn-ea"/>
            <a:cs typeface="+mn-cs"/>
          </a:endParaRPr>
        </a:p>
      </xdr:txBody>
    </xdr:sp>
    <xdr:clientData/>
  </xdr:twoCellAnchor>
  <xdr:twoCellAnchor>
    <xdr:from>
      <xdr:col>10</xdr:col>
      <xdr:colOff>63500</xdr:colOff>
      <xdr:row>44</xdr:row>
      <xdr:rowOff>177800</xdr:rowOff>
    </xdr:from>
    <xdr:to>
      <xdr:col>14</xdr:col>
      <xdr:colOff>101600</xdr:colOff>
      <xdr:row>46</xdr:row>
      <xdr:rowOff>38100</xdr:rowOff>
    </xdr:to>
    <xdr:sp macro="" textlink="">
      <xdr:nvSpPr>
        <xdr:cNvPr id="48" name="円/楕円 230">
          <a:extLst>
            <a:ext uri="{FF2B5EF4-FFF2-40B4-BE49-F238E27FC236}">
              <a16:creationId xmlns:a16="http://schemas.microsoft.com/office/drawing/2014/main" id="{E73D58AB-F519-4C75-A607-E08057616293}"/>
            </a:ext>
          </a:extLst>
        </xdr:cNvPr>
        <xdr:cNvSpPr/>
      </xdr:nvSpPr>
      <xdr:spPr>
        <a:xfrm>
          <a:off x="2635250" y="8521700"/>
          <a:ext cx="990600" cy="241300"/>
        </a:xfrm>
        <a:prstGeom prst="ellipse">
          <a:avLst/>
        </a:prstGeom>
        <a:noFill/>
        <a:ln w="15875">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114300</xdr:colOff>
      <xdr:row>46</xdr:row>
      <xdr:rowOff>63500</xdr:rowOff>
    </xdr:from>
    <xdr:to>
      <xdr:col>12</xdr:col>
      <xdr:colOff>146050</xdr:colOff>
      <xdr:row>47</xdr:row>
      <xdr:rowOff>114300</xdr:rowOff>
    </xdr:to>
    <xdr:cxnSp macro="">
      <xdr:nvCxnSpPr>
        <xdr:cNvPr id="49" name="直線矢印コネクタ 48">
          <a:extLst>
            <a:ext uri="{FF2B5EF4-FFF2-40B4-BE49-F238E27FC236}">
              <a16:creationId xmlns:a16="http://schemas.microsoft.com/office/drawing/2014/main" id="{4C61E573-740C-4EA7-B9A0-65DF75B88366}"/>
            </a:ext>
          </a:extLst>
        </xdr:cNvPr>
        <xdr:cNvCxnSpPr>
          <a:stCxn id="43" idx="0"/>
        </xdr:cNvCxnSpPr>
      </xdr:nvCxnSpPr>
      <xdr:spPr>
        <a:xfrm flipH="1" flipV="1">
          <a:off x="3162300" y="8788400"/>
          <a:ext cx="31750" cy="241300"/>
        </a:xfrm>
        <a:prstGeom prst="straightConnector1">
          <a:avLst/>
        </a:prstGeom>
        <a:ln w="12700">
          <a:solidFill>
            <a:srgbClr val="00B0F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88900</xdr:colOff>
      <xdr:row>48</xdr:row>
      <xdr:rowOff>12700</xdr:rowOff>
    </xdr:from>
    <xdr:to>
      <xdr:col>28</xdr:col>
      <xdr:colOff>139700</xdr:colOff>
      <xdr:row>49</xdr:row>
      <xdr:rowOff>76200</xdr:rowOff>
    </xdr:to>
    <xdr:sp macro="" textlink="">
      <xdr:nvSpPr>
        <xdr:cNvPr id="50" name="角丸四角形 267">
          <a:extLst>
            <a:ext uri="{FF2B5EF4-FFF2-40B4-BE49-F238E27FC236}">
              <a16:creationId xmlns:a16="http://schemas.microsoft.com/office/drawing/2014/main" id="{6F27AB76-B026-414B-A218-BF2DC1EB627B}"/>
            </a:ext>
          </a:extLst>
        </xdr:cNvPr>
        <xdr:cNvSpPr/>
      </xdr:nvSpPr>
      <xdr:spPr>
        <a:xfrm>
          <a:off x="3851275" y="9118600"/>
          <a:ext cx="3146425" cy="254000"/>
        </a:xfrm>
        <a:prstGeom prst="roundRect">
          <a:avLst/>
        </a:prstGeom>
        <a:noFill/>
        <a:ln w="127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ja-JP" altLang="en-US" sz="900">
              <a:solidFill>
                <a:srgbClr val="00B0F0"/>
              </a:solidFill>
              <a:effectLst/>
            </a:rPr>
            <a:t>２以上の道路に接道する場合は、右欄へ記入してください。</a:t>
          </a:r>
          <a:endParaRPr lang="ja-JP" altLang="ja-JP" sz="900">
            <a:solidFill>
              <a:srgbClr val="00B0F0"/>
            </a:solidFill>
            <a:effectLst/>
          </a:endParaRPr>
        </a:p>
      </xdr:txBody>
    </xdr:sp>
    <xdr:clientData/>
  </xdr:twoCellAnchor>
  <xdr:twoCellAnchor>
    <xdr:from>
      <xdr:col>13</xdr:col>
      <xdr:colOff>190500</xdr:colOff>
      <xdr:row>46</xdr:row>
      <xdr:rowOff>57150</xdr:rowOff>
    </xdr:from>
    <xdr:to>
      <xdr:col>30</xdr:col>
      <xdr:colOff>25400</xdr:colOff>
      <xdr:row>47</xdr:row>
      <xdr:rowOff>152400</xdr:rowOff>
    </xdr:to>
    <xdr:sp macro="" textlink="">
      <xdr:nvSpPr>
        <xdr:cNvPr id="51" name="右中かっこ 50">
          <a:extLst>
            <a:ext uri="{FF2B5EF4-FFF2-40B4-BE49-F238E27FC236}">
              <a16:creationId xmlns:a16="http://schemas.microsoft.com/office/drawing/2014/main" id="{63074A8E-6832-4201-BFD2-51BAEC3ED8D7}"/>
            </a:ext>
          </a:extLst>
        </xdr:cNvPr>
        <xdr:cNvSpPr/>
      </xdr:nvSpPr>
      <xdr:spPr>
        <a:xfrm rot="5400000">
          <a:off x="5275263" y="6983412"/>
          <a:ext cx="285750" cy="3883025"/>
        </a:xfrm>
        <a:prstGeom prst="rightBrace">
          <a:avLst/>
        </a:prstGeom>
        <a:ln w="15875">
          <a:solidFill>
            <a:srgbClr val="00B0F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152403</xdr:colOff>
      <xdr:row>55</xdr:row>
      <xdr:rowOff>107950</xdr:rowOff>
    </xdr:from>
    <xdr:to>
      <xdr:col>30</xdr:col>
      <xdr:colOff>12701</xdr:colOff>
      <xdr:row>56</xdr:row>
      <xdr:rowOff>142878</xdr:rowOff>
    </xdr:to>
    <xdr:sp macro="" textlink="">
      <xdr:nvSpPr>
        <xdr:cNvPr id="52" name="右中かっこ 51">
          <a:extLst>
            <a:ext uri="{FF2B5EF4-FFF2-40B4-BE49-F238E27FC236}">
              <a16:creationId xmlns:a16="http://schemas.microsoft.com/office/drawing/2014/main" id="{BF766D51-4B5A-42AF-91EA-2AFA5A4FFF9B}"/>
            </a:ext>
          </a:extLst>
        </xdr:cNvPr>
        <xdr:cNvSpPr/>
      </xdr:nvSpPr>
      <xdr:spPr>
        <a:xfrm rot="16200000">
          <a:off x="5399088" y="8824915"/>
          <a:ext cx="225428" cy="3670298"/>
        </a:xfrm>
        <a:prstGeom prst="rightBrace">
          <a:avLst/>
        </a:prstGeom>
        <a:ln w="15875">
          <a:solidFill>
            <a:srgbClr val="00B0F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15</xdr:col>
      <xdr:colOff>88900</xdr:colOff>
      <xdr:row>54</xdr:row>
      <xdr:rowOff>12700</xdr:rowOff>
    </xdr:from>
    <xdr:to>
      <xdr:col>28</xdr:col>
      <xdr:colOff>139700</xdr:colOff>
      <xdr:row>55</xdr:row>
      <xdr:rowOff>76200</xdr:rowOff>
    </xdr:to>
    <xdr:sp macro="" textlink="">
      <xdr:nvSpPr>
        <xdr:cNvPr id="53" name="角丸四角形 275">
          <a:extLst>
            <a:ext uri="{FF2B5EF4-FFF2-40B4-BE49-F238E27FC236}">
              <a16:creationId xmlns:a16="http://schemas.microsoft.com/office/drawing/2014/main" id="{6EE75193-0AB1-476F-8342-EA3E19D4492F}"/>
            </a:ext>
          </a:extLst>
        </xdr:cNvPr>
        <xdr:cNvSpPr/>
      </xdr:nvSpPr>
      <xdr:spPr>
        <a:xfrm>
          <a:off x="3851275" y="10261600"/>
          <a:ext cx="3146425" cy="254000"/>
        </a:xfrm>
        <a:prstGeom prst="roundRect">
          <a:avLst/>
        </a:prstGeom>
        <a:noFill/>
        <a:ln w="127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ja-JP" altLang="en-US" sz="900">
              <a:solidFill>
                <a:srgbClr val="00B0F0"/>
              </a:solidFill>
              <a:effectLst/>
            </a:rPr>
            <a:t>２以上の道路に接道する場合は、右欄へ記入してください。</a:t>
          </a:r>
          <a:endParaRPr lang="ja-JP" altLang="ja-JP" sz="900">
            <a:solidFill>
              <a:srgbClr val="00B0F0"/>
            </a:solidFill>
            <a:effectLst/>
          </a:endParaRPr>
        </a:p>
      </xdr:txBody>
    </xdr:sp>
    <xdr:clientData/>
  </xdr:twoCellAnchor>
  <xdr:twoCellAnchor>
    <xdr:from>
      <xdr:col>7</xdr:col>
      <xdr:colOff>0</xdr:colOff>
      <xdr:row>44</xdr:row>
      <xdr:rowOff>25400</xdr:rowOff>
    </xdr:from>
    <xdr:to>
      <xdr:col>10</xdr:col>
      <xdr:colOff>63500</xdr:colOff>
      <xdr:row>51</xdr:row>
      <xdr:rowOff>139700</xdr:rowOff>
    </xdr:to>
    <xdr:cxnSp macro="">
      <xdr:nvCxnSpPr>
        <xdr:cNvPr id="54" name="直線矢印コネクタ 53">
          <a:extLst>
            <a:ext uri="{FF2B5EF4-FFF2-40B4-BE49-F238E27FC236}">
              <a16:creationId xmlns:a16="http://schemas.microsoft.com/office/drawing/2014/main" id="{D2CBCED8-B8FD-4E3A-9CC4-DDA293FA44F5}"/>
            </a:ext>
          </a:extLst>
        </xdr:cNvPr>
        <xdr:cNvCxnSpPr>
          <a:stCxn id="41" idx="3"/>
        </xdr:cNvCxnSpPr>
      </xdr:nvCxnSpPr>
      <xdr:spPr>
        <a:xfrm flipV="1">
          <a:off x="2028825" y="8369300"/>
          <a:ext cx="606425" cy="1447800"/>
        </a:xfrm>
        <a:prstGeom prst="straightConnector1">
          <a:avLst/>
        </a:prstGeom>
        <a:ln w="12700">
          <a:solidFill>
            <a:srgbClr val="00B0F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51</xdr:row>
      <xdr:rowOff>38100</xdr:rowOff>
    </xdr:from>
    <xdr:to>
      <xdr:col>8</xdr:col>
      <xdr:colOff>203200</xdr:colOff>
      <xdr:row>51</xdr:row>
      <xdr:rowOff>139700</xdr:rowOff>
    </xdr:to>
    <xdr:cxnSp macro="">
      <xdr:nvCxnSpPr>
        <xdr:cNvPr id="55" name="直線矢印コネクタ 54">
          <a:extLst>
            <a:ext uri="{FF2B5EF4-FFF2-40B4-BE49-F238E27FC236}">
              <a16:creationId xmlns:a16="http://schemas.microsoft.com/office/drawing/2014/main" id="{142346C7-1FA2-4BED-91A2-7F0BCD2716D5}"/>
            </a:ext>
          </a:extLst>
        </xdr:cNvPr>
        <xdr:cNvCxnSpPr>
          <a:stCxn id="41" idx="3"/>
        </xdr:cNvCxnSpPr>
      </xdr:nvCxnSpPr>
      <xdr:spPr>
        <a:xfrm flipV="1">
          <a:off x="2028825" y="9715500"/>
          <a:ext cx="441325" cy="101600"/>
        </a:xfrm>
        <a:prstGeom prst="straightConnector1">
          <a:avLst/>
        </a:prstGeom>
        <a:ln w="12700">
          <a:solidFill>
            <a:srgbClr val="00B0F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51</xdr:row>
      <xdr:rowOff>139700</xdr:rowOff>
    </xdr:from>
    <xdr:to>
      <xdr:col>10</xdr:col>
      <xdr:colOff>50800</xdr:colOff>
      <xdr:row>55</xdr:row>
      <xdr:rowOff>101600</xdr:rowOff>
    </xdr:to>
    <xdr:cxnSp macro="">
      <xdr:nvCxnSpPr>
        <xdr:cNvPr id="56" name="直線矢印コネクタ 55">
          <a:extLst>
            <a:ext uri="{FF2B5EF4-FFF2-40B4-BE49-F238E27FC236}">
              <a16:creationId xmlns:a16="http://schemas.microsoft.com/office/drawing/2014/main" id="{58EB3BE6-35DB-4194-AD88-C6B765C47F9E}"/>
            </a:ext>
          </a:extLst>
        </xdr:cNvPr>
        <xdr:cNvCxnSpPr>
          <a:stCxn id="41" idx="3"/>
        </xdr:cNvCxnSpPr>
      </xdr:nvCxnSpPr>
      <xdr:spPr>
        <a:xfrm>
          <a:off x="2028825" y="9817100"/>
          <a:ext cx="593725" cy="723900"/>
        </a:xfrm>
        <a:prstGeom prst="straightConnector1">
          <a:avLst/>
        </a:prstGeom>
        <a:ln w="12700">
          <a:solidFill>
            <a:srgbClr val="00B0F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51</xdr:row>
      <xdr:rowOff>139700</xdr:rowOff>
    </xdr:from>
    <xdr:to>
      <xdr:col>10</xdr:col>
      <xdr:colOff>38100</xdr:colOff>
      <xdr:row>61</xdr:row>
      <xdr:rowOff>177800</xdr:rowOff>
    </xdr:to>
    <xdr:cxnSp macro="">
      <xdr:nvCxnSpPr>
        <xdr:cNvPr id="57" name="直線矢印コネクタ 56">
          <a:extLst>
            <a:ext uri="{FF2B5EF4-FFF2-40B4-BE49-F238E27FC236}">
              <a16:creationId xmlns:a16="http://schemas.microsoft.com/office/drawing/2014/main" id="{8AA8AB5B-E988-46C6-82FB-8160CDA803C5}"/>
            </a:ext>
          </a:extLst>
        </xdr:cNvPr>
        <xdr:cNvCxnSpPr>
          <a:stCxn id="41" idx="3"/>
        </xdr:cNvCxnSpPr>
      </xdr:nvCxnSpPr>
      <xdr:spPr>
        <a:xfrm>
          <a:off x="2028825" y="9817100"/>
          <a:ext cx="581025" cy="1943100"/>
        </a:xfrm>
        <a:prstGeom prst="straightConnector1">
          <a:avLst/>
        </a:prstGeom>
        <a:ln w="12700">
          <a:solidFill>
            <a:srgbClr val="00B0F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139700</xdr:colOff>
      <xdr:row>59</xdr:row>
      <xdr:rowOff>127000</xdr:rowOff>
    </xdr:from>
    <xdr:to>
      <xdr:col>14</xdr:col>
      <xdr:colOff>152400</xdr:colOff>
      <xdr:row>61</xdr:row>
      <xdr:rowOff>0</xdr:rowOff>
    </xdr:to>
    <xdr:sp macro="" textlink="">
      <xdr:nvSpPr>
        <xdr:cNvPr id="58" name="角丸四角形 314">
          <a:extLst>
            <a:ext uri="{FF2B5EF4-FFF2-40B4-BE49-F238E27FC236}">
              <a16:creationId xmlns:a16="http://schemas.microsoft.com/office/drawing/2014/main" id="{29C1ECE9-E2D1-46E0-8FE6-162B5BF11336}"/>
            </a:ext>
          </a:extLst>
        </xdr:cNvPr>
        <xdr:cNvSpPr/>
      </xdr:nvSpPr>
      <xdr:spPr>
        <a:xfrm>
          <a:off x="2711450" y="11328400"/>
          <a:ext cx="965200" cy="254000"/>
        </a:xfrm>
        <a:prstGeom prst="roundRect">
          <a:avLst/>
        </a:prstGeom>
        <a:noFill/>
        <a:ln w="127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ja-JP" altLang="en-US" sz="900">
              <a:solidFill>
                <a:srgbClr val="00B0F0"/>
              </a:solidFill>
              <a:effectLst/>
            </a:rPr>
            <a:t>一番狭い幅員</a:t>
          </a:r>
          <a:endParaRPr lang="ja-JP" altLang="ja-JP" sz="900">
            <a:solidFill>
              <a:srgbClr val="00B0F0"/>
            </a:solidFill>
            <a:effectLst/>
          </a:endParaRPr>
        </a:p>
      </xdr:txBody>
    </xdr:sp>
    <xdr:clientData/>
  </xdr:twoCellAnchor>
  <xdr:twoCellAnchor>
    <xdr:from>
      <xdr:col>10</xdr:col>
      <xdr:colOff>210430</xdr:colOff>
      <xdr:row>57</xdr:row>
      <xdr:rowOff>180562</xdr:rowOff>
    </xdr:from>
    <xdr:to>
      <xdr:col>11</xdr:col>
      <xdr:colOff>12700</xdr:colOff>
      <xdr:row>59</xdr:row>
      <xdr:rowOff>139700</xdr:rowOff>
    </xdr:to>
    <xdr:cxnSp macro="">
      <xdr:nvCxnSpPr>
        <xdr:cNvPr id="59" name="直線矢印コネクタ 58">
          <a:extLst>
            <a:ext uri="{FF2B5EF4-FFF2-40B4-BE49-F238E27FC236}">
              <a16:creationId xmlns:a16="http://schemas.microsoft.com/office/drawing/2014/main" id="{C478119A-D8E3-49A2-931C-3031363E5A1B}"/>
            </a:ext>
          </a:extLst>
        </xdr:cNvPr>
        <xdr:cNvCxnSpPr>
          <a:endCxn id="45" idx="3"/>
        </xdr:cNvCxnSpPr>
      </xdr:nvCxnSpPr>
      <xdr:spPr>
        <a:xfrm flipH="1" flipV="1">
          <a:off x="2782180" y="11000962"/>
          <a:ext cx="40395" cy="340138"/>
        </a:xfrm>
        <a:prstGeom prst="straightConnector1">
          <a:avLst/>
        </a:prstGeom>
        <a:ln w="12700">
          <a:solidFill>
            <a:srgbClr val="00B0F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206374</xdr:colOff>
      <xdr:row>55</xdr:row>
      <xdr:rowOff>168274</xdr:rowOff>
    </xdr:from>
    <xdr:to>
      <xdr:col>36</xdr:col>
      <xdr:colOff>1981200</xdr:colOff>
      <xdr:row>59</xdr:row>
      <xdr:rowOff>0</xdr:rowOff>
    </xdr:to>
    <xdr:sp macro="" textlink="">
      <xdr:nvSpPr>
        <xdr:cNvPr id="60" name="角丸四角形 321">
          <a:extLst>
            <a:ext uri="{FF2B5EF4-FFF2-40B4-BE49-F238E27FC236}">
              <a16:creationId xmlns:a16="http://schemas.microsoft.com/office/drawing/2014/main" id="{CBE5621A-2AEC-4CFE-A971-5B49807233F8}"/>
            </a:ext>
          </a:extLst>
        </xdr:cNvPr>
        <xdr:cNvSpPr/>
      </xdr:nvSpPr>
      <xdr:spPr>
        <a:xfrm>
          <a:off x="8626474" y="10607674"/>
          <a:ext cx="1774826" cy="593726"/>
        </a:xfrm>
        <a:prstGeom prst="roundRect">
          <a:avLst/>
        </a:prstGeom>
        <a:noFill/>
        <a:ln w="127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900">
              <a:solidFill>
                <a:srgbClr val="00B0F0"/>
              </a:solidFill>
              <a:effectLst/>
              <a:latin typeface="+mn-lt"/>
              <a:ea typeface="+mn-ea"/>
              <a:cs typeface="+mn-cs"/>
            </a:rPr>
            <a:t>指定幅員・指定日・指定番号</a:t>
          </a:r>
          <a:endParaRPr kumimoji="1" lang="en-US" altLang="ja-JP" sz="900">
            <a:solidFill>
              <a:srgbClr val="00B0F0"/>
            </a:solidFill>
            <a:effectLst/>
            <a:latin typeface="+mn-lt"/>
            <a:ea typeface="+mn-ea"/>
            <a:cs typeface="+mn-cs"/>
          </a:endParaRPr>
        </a:p>
        <a:p>
          <a:r>
            <a:rPr kumimoji="1" lang="ja-JP" altLang="en-US" sz="900">
              <a:solidFill>
                <a:srgbClr val="00B0F0"/>
              </a:solidFill>
              <a:effectLst/>
              <a:latin typeface="+mn-lt"/>
              <a:ea typeface="+mn-ea"/>
              <a:cs typeface="+mn-cs"/>
            </a:rPr>
            <a:t>を記入してください。</a:t>
          </a:r>
          <a:endParaRPr kumimoji="1" lang="en-US" altLang="ja-JP" sz="900">
            <a:solidFill>
              <a:srgbClr val="00B0F0"/>
            </a:solidFill>
            <a:effectLst/>
            <a:latin typeface="+mn-lt"/>
            <a:ea typeface="+mn-ea"/>
            <a:cs typeface="+mn-cs"/>
          </a:endParaRPr>
        </a:p>
      </xdr:txBody>
    </xdr:sp>
    <xdr:clientData/>
  </xdr:twoCellAnchor>
  <xdr:twoCellAnchor>
    <xdr:from>
      <xdr:col>29</xdr:col>
      <xdr:colOff>50800</xdr:colOff>
      <xdr:row>53</xdr:row>
      <xdr:rowOff>50801</xdr:rowOff>
    </xdr:from>
    <xdr:to>
      <xdr:col>36</xdr:col>
      <xdr:colOff>206374</xdr:colOff>
      <xdr:row>57</xdr:row>
      <xdr:rowOff>84137</xdr:rowOff>
    </xdr:to>
    <xdr:cxnSp macro="">
      <xdr:nvCxnSpPr>
        <xdr:cNvPr id="61" name="直線矢印コネクタ 60">
          <a:extLst>
            <a:ext uri="{FF2B5EF4-FFF2-40B4-BE49-F238E27FC236}">
              <a16:creationId xmlns:a16="http://schemas.microsoft.com/office/drawing/2014/main" id="{4BE75D0F-3054-4345-AA03-11E317D84BD5}"/>
            </a:ext>
          </a:extLst>
        </xdr:cNvPr>
        <xdr:cNvCxnSpPr>
          <a:stCxn id="60" idx="1"/>
        </xdr:cNvCxnSpPr>
      </xdr:nvCxnSpPr>
      <xdr:spPr>
        <a:xfrm flipH="1" flipV="1">
          <a:off x="7146925" y="10109201"/>
          <a:ext cx="1479549" cy="795336"/>
        </a:xfrm>
        <a:prstGeom prst="straightConnector1">
          <a:avLst/>
        </a:prstGeom>
        <a:ln w="12700">
          <a:solidFill>
            <a:srgbClr val="00B0F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171450</xdr:colOff>
      <xdr:row>58</xdr:row>
      <xdr:rowOff>88900</xdr:rowOff>
    </xdr:from>
    <xdr:to>
      <xdr:col>5</xdr:col>
      <xdr:colOff>193675</xdr:colOff>
      <xdr:row>59</xdr:row>
      <xdr:rowOff>171450</xdr:rowOff>
    </xdr:to>
    <xdr:cxnSp macro="">
      <xdr:nvCxnSpPr>
        <xdr:cNvPr id="62" name="直線矢印コネクタ 61">
          <a:extLst>
            <a:ext uri="{FF2B5EF4-FFF2-40B4-BE49-F238E27FC236}">
              <a16:creationId xmlns:a16="http://schemas.microsoft.com/office/drawing/2014/main" id="{974135E2-A7E0-403F-915E-1E48799CA345}"/>
            </a:ext>
          </a:extLst>
        </xdr:cNvPr>
        <xdr:cNvCxnSpPr>
          <a:stCxn id="44" idx="0"/>
          <a:endCxn id="40" idx="2"/>
        </xdr:cNvCxnSpPr>
      </xdr:nvCxnSpPr>
      <xdr:spPr>
        <a:xfrm flipH="1" flipV="1">
          <a:off x="1724025" y="11099800"/>
          <a:ext cx="22225" cy="273050"/>
        </a:xfrm>
        <a:prstGeom prst="straightConnector1">
          <a:avLst/>
        </a:prstGeom>
        <a:ln w="12700">
          <a:solidFill>
            <a:srgbClr val="00B0F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206374</xdr:colOff>
      <xdr:row>59</xdr:row>
      <xdr:rowOff>95249</xdr:rowOff>
    </xdr:from>
    <xdr:to>
      <xdr:col>36</xdr:col>
      <xdr:colOff>1981200</xdr:colOff>
      <xdr:row>70</xdr:row>
      <xdr:rowOff>38101</xdr:rowOff>
    </xdr:to>
    <xdr:sp macro="" textlink="">
      <xdr:nvSpPr>
        <xdr:cNvPr id="63" name="角丸四角形 327">
          <a:extLst>
            <a:ext uri="{FF2B5EF4-FFF2-40B4-BE49-F238E27FC236}">
              <a16:creationId xmlns:a16="http://schemas.microsoft.com/office/drawing/2014/main" id="{FAF7C855-56F5-4E3D-BB38-E41CC4599459}"/>
            </a:ext>
          </a:extLst>
        </xdr:cNvPr>
        <xdr:cNvSpPr/>
      </xdr:nvSpPr>
      <xdr:spPr>
        <a:xfrm>
          <a:off x="8626474" y="11296649"/>
          <a:ext cx="1774826" cy="2038352"/>
        </a:xfrm>
        <a:prstGeom prst="roundRect">
          <a:avLst/>
        </a:prstGeom>
        <a:solidFill>
          <a:schemeClr val="bg1"/>
        </a:solidFill>
        <a:ln w="127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900">
              <a:solidFill>
                <a:srgbClr val="00B0F0"/>
              </a:solidFill>
              <a:effectLst/>
              <a:latin typeface="+mn-lt"/>
              <a:ea typeface="+mn-ea"/>
              <a:cs typeface="+mn-cs"/>
            </a:rPr>
            <a:t>＊１</a:t>
          </a:r>
          <a:r>
            <a:rPr kumimoji="1" lang="en-US" altLang="ja-JP" sz="900">
              <a:solidFill>
                <a:srgbClr val="00B0F0"/>
              </a:solidFill>
              <a:effectLst/>
              <a:latin typeface="+mn-lt"/>
              <a:ea typeface="+mn-ea"/>
              <a:cs typeface="+mn-cs"/>
            </a:rPr>
            <a:t>【</a:t>
          </a:r>
          <a:r>
            <a:rPr kumimoji="1" lang="ja-JP" altLang="en-US" sz="900">
              <a:solidFill>
                <a:srgbClr val="00B0F0"/>
              </a:solidFill>
              <a:effectLst/>
              <a:latin typeface="+mn-lt"/>
              <a:ea typeface="+mn-ea"/>
              <a:cs typeface="+mn-cs"/>
            </a:rPr>
            <a:t>災害危険区域</a:t>
          </a:r>
          <a:r>
            <a:rPr kumimoji="1" lang="en-US" altLang="ja-JP" sz="900">
              <a:solidFill>
                <a:srgbClr val="00B0F0"/>
              </a:solidFill>
              <a:effectLst/>
              <a:latin typeface="+mn-lt"/>
              <a:ea typeface="+mn-ea"/>
              <a:cs typeface="+mn-cs"/>
            </a:rPr>
            <a:t>】</a:t>
          </a:r>
        </a:p>
        <a:p>
          <a:r>
            <a:rPr kumimoji="1" lang="ja-JP" altLang="en-US" sz="900">
              <a:solidFill>
                <a:srgbClr val="00B0F0"/>
              </a:solidFill>
              <a:effectLst/>
              <a:latin typeface="+mn-lt"/>
              <a:ea typeface="+mn-ea"/>
              <a:cs typeface="+mn-cs"/>
            </a:rPr>
            <a:t>・</a:t>
          </a:r>
          <a:r>
            <a:rPr kumimoji="1" lang="ja-JP" altLang="ja-JP" sz="900">
              <a:solidFill>
                <a:srgbClr val="00B0F0"/>
              </a:solidFill>
              <a:effectLst/>
              <a:latin typeface="+mn-lt"/>
              <a:ea typeface="+mn-ea"/>
              <a:cs typeface="+mn-cs"/>
            </a:rPr>
            <a:t>第１種</a:t>
          </a:r>
          <a:endParaRPr lang="ja-JP" altLang="ja-JP" sz="900">
            <a:solidFill>
              <a:srgbClr val="00B0F0"/>
            </a:solidFill>
            <a:effectLst/>
          </a:endParaRPr>
        </a:p>
        <a:p>
          <a:r>
            <a:rPr kumimoji="1" lang="ja-JP" altLang="en-US" sz="900">
              <a:solidFill>
                <a:srgbClr val="00B0F0"/>
              </a:solidFill>
              <a:effectLst/>
              <a:latin typeface="+mn-lt"/>
              <a:ea typeface="+mn-ea"/>
              <a:cs typeface="+mn-cs"/>
            </a:rPr>
            <a:t>・</a:t>
          </a:r>
          <a:r>
            <a:rPr kumimoji="1" lang="ja-JP" altLang="ja-JP" sz="900">
              <a:solidFill>
                <a:srgbClr val="00B0F0"/>
              </a:solidFill>
              <a:effectLst/>
              <a:latin typeface="+mn-lt"/>
              <a:ea typeface="+mn-ea"/>
              <a:cs typeface="+mn-cs"/>
            </a:rPr>
            <a:t>第</a:t>
          </a:r>
          <a:r>
            <a:rPr kumimoji="1" lang="en-US" altLang="ja-JP" sz="900">
              <a:solidFill>
                <a:srgbClr val="00B0F0"/>
              </a:solidFill>
              <a:effectLst/>
              <a:latin typeface="+mn-lt"/>
              <a:ea typeface="+mn-ea"/>
              <a:cs typeface="+mn-cs"/>
            </a:rPr>
            <a:t>2</a:t>
          </a:r>
          <a:r>
            <a:rPr kumimoji="1" lang="ja-JP" altLang="ja-JP" sz="900">
              <a:solidFill>
                <a:srgbClr val="00B0F0"/>
              </a:solidFill>
              <a:effectLst/>
              <a:latin typeface="+mn-lt"/>
              <a:ea typeface="+mn-ea"/>
              <a:cs typeface="+mn-cs"/>
            </a:rPr>
            <a:t>種</a:t>
          </a:r>
          <a:endParaRPr lang="ja-JP" altLang="ja-JP" sz="900">
            <a:solidFill>
              <a:srgbClr val="00B0F0"/>
            </a:solidFill>
            <a:effectLst/>
          </a:endParaRPr>
        </a:p>
        <a:p>
          <a:r>
            <a:rPr kumimoji="1" lang="ja-JP" altLang="en-US" sz="900">
              <a:solidFill>
                <a:srgbClr val="00B0F0"/>
              </a:solidFill>
              <a:effectLst/>
              <a:latin typeface="+mn-lt"/>
              <a:ea typeface="+mn-ea"/>
              <a:cs typeface="+mn-cs"/>
            </a:rPr>
            <a:t>・</a:t>
          </a:r>
          <a:r>
            <a:rPr kumimoji="1" lang="ja-JP" altLang="ja-JP" sz="900">
              <a:solidFill>
                <a:srgbClr val="00B0F0"/>
              </a:solidFill>
              <a:effectLst/>
              <a:latin typeface="+mn-lt"/>
              <a:ea typeface="+mn-ea"/>
              <a:cs typeface="+mn-cs"/>
            </a:rPr>
            <a:t>第</a:t>
          </a:r>
          <a:r>
            <a:rPr kumimoji="1" lang="en-US" altLang="ja-JP" sz="900">
              <a:solidFill>
                <a:srgbClr val="00B0F0"/>
              </a:solidFill>
              <a:effectLst/>
              <a:latin typeface="+mn-lt"/>
              <a:ea typeface="+mn-ea"/>
              <a:cs typeface="+mn-cs"/>
            </a:rPr>
            <a:t>2</a:t>
          </a:r>
          <a:r>
            <a:rPr kumimoji="1" lang="ja-JP" altLang="ja-JP" sz="900">
              <a:solidFill>
                <a:srgbClr val="00B0F0"/>
              </a:solidFill>
              <a:effectLst/>
              <a:latin typeface="+mn-lt"/>
              <a:ea typeface="+mn-ea"/>
              <a:cs typeface="+mn-cs"/>
            </a:rPr>
            <a:t>種区域</a:t>
          </a:r>
          <a:r>
            <a:rPr kumimoji="1" lang="en-US" altLang="ja-JP" sz="900">
              <a:solidFill>
                <a:srgbClr val="00B0F0"/>
              </a:solidFill>
              <a:effectLst/>
              <a:latin typeface="+mn-lt"/>
              <a:ea typeface="+mn-ea"/>
              <a:cs typeface="+mn-cs"/>
            </a:rPr>
            <a:t>-A</a:t>
          </a:r>
          <a:endParaRPr lang="ja-JP" altLang="ja-JP" sz="900">
            <a:solidFill>
              <a:srgbClr val="00B0F0"/>
            </a:solidFill>
            <a:effectLst/>
          </a:endParaRPr>
        </a:p>
        <a:p>
          <a:r>
            <a:rPr kumimoji="1" lang="ja-JP" altLang="en-US" sz="900">
              <a:solidFill>
                <a:srgbClr val="00B0F0"/>
              </a:solidFill>
              <a:effectLst/>
              <a:latin typeface="+mn-lt"/>
              <a:ea typeface="+mn-ea"/>
              <a:cs typeface="+mn-cs"/>
            </a:rPr>
            <a:t>・</a:t>
          </a:r>
          <a:r>
            <a:rPr kumimoji="1" lang="ja-JP" altLang="ja-JP" sz="900">
              <a:solidFill>
                <a:srgbClr val="00B0F0"/>
              </a:solidFill>
              <a:effectLst/>
              <a:latin typeface="+mn-lt"/>
              <a:ea typeface="+mn-ea"/>
              <a:cs typeface="+mn-cs"/>
            </a:rPr>
            <a:t>第</a:t>
          </a:r>
          <a:r>
            <a:rPr kumimoji="1" lang="en-US" altLang="ja-JP" sz="900">
              <a:solidFill>
                <a:srgbClr val="00B0F0"/>
              </a:solidFill>
              <a:effectLst/>
              <a:latin typeface="+mn-lt"/>
              <a:ea typeface="+mn-ea"/>
              <a:cs typeface="+mn-cs"/>
            </a:rPr>
            <a:t>2</a:t>
          </a:r>
          <a:r>
            <a:rPr kumimoji="1" lang="ja-JP" altLang="ja-JP" sz="900">
              <a:solidFill>
                <a:srgbClr val="00B0F0"/>
              </a:solidFill>
              <a:effectLst/>
              <a:latin typeface="+mn-lt"/>
              <a:ea typeface="+mn-ea"/>
              <a:cs typeface="+mn-cs"/>
            </a:rPr>
            <a:t>種区域</a:t>
          </a:r>
          <a:r>
            <a:rPr kumimoji="1" lang="en-US" altLang="ja-JP" sz="900">
              <a:solidFill>
                <a:srgbClr val="00B0F0"/>
              </a:solidFill>
              <a:effectLst/>
              <a:latin typeface="+mn-lt"/>
              <a:ea typeface="+mn-ea"/>
              <a:cs typeface="+mn-cs"/>
            </a:rPr>
            <a:t>-B</a:t>
          </a:r>
          <a:endParaRPr lang="ja-JP" altLang="ja-JP" sz="900">
            <a:solidFill>
              <a:srgbClr val="00B0F0"/>
            </a:solidFill>
            <a:effectLst/>
          </a:endParaRPr>
        </a:p>
        <a:p>
          <a:r>
            <a:rPr kumimoji="1" lang="ja-JP" altLang="en-US" sz="900">
              <a:solidFill>
                <a:srgbClr val="00B0F0"/>
              </a:solidFill>
              <a:effectLst/>
              <a:latin typeface="+mn-lt"/>
              <a:ea typeface="+mn-ea"/>
              <a:cs typeface="+mn-cs"/>
            </a:rPr>
            <a:t>・</a:t>
          </a:r>
          <a:r>
            <a:rPr kumimoji="1" lang="ja-JP" altLang="ja-JP" sz="900">
              <a:solidFill>
                <a:srgbClr val="00B0F0"/>
              </a:solidFill>
              <a:effectLst/>
              <a:latin typeface="+mn-lt"/>
              <a:ea typeface="+mn-ea"/>
              <a:cs typeface="+mn-cs"/>
            </a:rPr>
            <a:t>第</a:t>
          </a:r>
          <a:r>
            <a:rPr kumimoji="1" lang="en-US" altLang="ja-JP" sz="900">
              <a:solidFill>
                <a:srgbClr val="00B0F0"/>
              </a:solidFill>
              <a:effectLst/>
              <a:latin typeface="+mn-lt"/>
              <a:ea typeface="+mn-ea"/>
              <a:cs typeface="+mn-cs"/>
            </a:rPr>
            <a:t>2</a:t>
          </a:r>
          <a:r>
            <a:rPr kumimoji="1" lang="ja-JP" altLang="ja-JP" sz="900">
              <a:solidFill>
                <a:srgbClr val="00B0F0"/>
              </a:solidFill>
              <a:effectLst/>
              <a:latin typeface="+mn-lt"/>
              <a:ea typeface="+mn-ea"/>
              <a:cs typeface="+mn-cs"/>
            </a:rPr>
            <a:t>種区域</a:t>
          </a:r>
          <a:r>
            <a:rPr kumimoji="1" lang="en-US" altLang="ja-JP" sz="900">
              <a:solidFill>
                <a:srgbClr val="00B0F0"/>
              </a:solidFill>
              <a:effectLst/>
              <a:latin typeface="+mn-lt"/>
              <a:ea typeface="+mn-ea"/>
              <a:cs typeface="+mn-cs"/>
            </a:rPr>
            <a:t>-C</a:t>
          </a:r>
          <a:endParaRPr lang="ja-JP" altLang="ja-JP" sz="900">
            <a:solidFill>
              <a:srgbClr val="00B0F0"/>
            </a:solidFill>
            <a:effectLst/>
          </a:endParaRPr>
        </a:p>
        <a:p>
          <a:r>
            <a:rPr kumimoji="1" lang="ja-JP" altLang="en-US" sz="900">
              <a:solidFill>
                <a:srgbClr val="00B0F0"/>
              </a:solidFill>
              <a:effectLst/>
              <a:latin typeface="+mn-lt"/>
              <a:ea typeface="+mn-ea"/>
              <a:cs typeface="+mn-cs"/>
            </a:rPr>
            <a:t>・</a:t>
          </a:r>
          <a:r>
            <a:rPr kumimoji="1" lang="ja-JP" altLang="ja-JP" sz="900">
              <a:solidFill>
                <a:srgbClr val="00B0F0"/>
              </a:solidFill>
              <a:effectLst/>
              <a:latin typeface="+mn-lt"/>
              <a:ea typeface="+mn-ea"/>
              <a:cs typeface="+mn-cs"/>
            </a:rPr>
            <a:t>第</a:t>
          </a:r>
          <a:r>
            <a:rPr kumimoji="1" lang="en-US" altLang="ja-JP" sz="900">
              <a:solidFill>
                <a:srgbClr val="00B0F0"/>
              </a:solidFill>
              <a:effectLst/>
              <a:latin typeface="+mn-lt"/>
              <a:ea typeface="+mn-ea"/>
              <a:cs typeface="+mn-cs"/>
            </a:rPr>
            <a:t>3</a:t>
          </a:r>
          <a:r>
            <a:rPr kumimoji="1" lang="ja-JP" altLang="ja-JP" sz="900">
              <a:solidFill>
                <a:srgbClr val="00B0F0"/>
              </a:solidFill>
              <a:effectLst/>
              <a:latin typeface="+mn-lt"/>
              <a:ea typeface="+mn-ea"/>
              <a:cs typeface="+mn-cs"/>
            </a:rPr>
            <a:t>種</a:t>
          </a:r>
          <a:endParaRPr lang="ja-JP" altLang="ja-JP" sz="900">
            <a:solidFill>
              <a:srgbClr val="00B0F0"/>
            </a:solidFill>
            <a:effectLst/>
          </a:endParaRPr>
        </a:p>
        <a:p>
          <a:r>
            <a:rPr kumimoji="1" lang="ja-JP" altLang="en-US" sz="900">
              <a:solidFill>
                <a:srgbClr val="00B0F0"/>
              </a:solidFill>
              <a:effectLst/>
              <a:latin typeface="+mn-lt"/>
              <a:ea typeface="+mn-ea"/>
              <a:cs typeface="+mn-cs"/>
            </a:rPr>
            <a:t>のうち、該当を記入</a:t>
          </a:r>
          <a:endParaRPr kumimoji="1" lang="en-US" altLang="ja-JP" sz="900">
            <a:solidFill>
              <a:srgbClr val="00B0F0"/>
            </a:solidFill>
            <a:effectLst/>
            <a:latin typeface="+mn-lt"/>
            <a:ea typeface="+mn-ea"/>
            <a:cs typeface="+mn-cs"/>
          </a:endParaRPr>
        </a:p>
        <a:p>
          <a:r>
            <a:rPr kumimoji="1" lang="en-US" altLang="ja-JP" sz="900">
              <a:solidFill>
                <a:srgbClr val="00B0F0"/>
              </a:solidFill>
              <a:effectLst/>
              <a:latin typeface="+mn-lt"/>
              <a:ea typeface="+mn-ea"/>
              <a:cs typeface="+mn-cs"/>
            </a:rPr>
            <a:t>※</a:t>
          </a:r>
          <a:r>
            <a:rPr kumimoji="1" lang="ja-JP" altLang="en-US" sz="900">
              <a:solidFill>
                <a:srgbClr val="00B0F0"/>
              </a:solidFill>
              <a:effectLst/>
              <a:latin typeface="+mn-lt"/>
              <a:ea typeface="+mn-ea"/>
              <a:cs typeface="+mn-cs"/>
            </a:rPr>
            <a:t>ｴｸｾﾙ：ﾌﾟﾙﾀﾞｳﾝで入力</a:t>
          </a:r>
          <a:endParaRPr lang="ja-JP" altLang="ja-JP" sz="900">
            <a:solidFill>
              <a:srgbClr val="00B0F0"/>
            </a:solidFill>
            <a:effectLst/>
          </a:endParaRPr>
        </a:p>
      </xdr:txBody>
    </xdr:sp>
    <xdr:clientData/>
  </xdr:twoCellAnchor>
  <xdr:twoCellAnchor>
    <xdr:from>
      <xdr:col>0</xdr:col>
      <xdr:colOff>114299</xdr:colOff>
      <xdr:row>77</xdr:row>
      <xdr:rowOff>28573</xdr:rowOff>
    </xdr:from>
    <xdr:to>
      <xdr:col>1</xdr:col>
      <xdr:colOff>377825</xdr:colOff>
      <xdr:row>85</xdr:row>
      <xdr:rowOff>104774</xdr:rowOff>
    </xdr:to>
    <xdr:sp macro="" textlink="">
      <xdr:nvSpPr>
        <xdr:cNvPr id="250880" name="角丸四角形 334">
          <a:extLst>
            <a:ext uri="{FF2B5EF4-FFF2-40B4-BE49-F238E27FC236}">
              <a16:creationId xmlns:a16="http://schemas.microsoft.com/office/drawing/2014/main" id="{59EE5223-CBB1-441A-8AA0-D198B99CF66D}"/>
            </a:ext>
          </a:extLst>
        </xdr:cNvPr>
        <xdr:cNvSpPr/>
      </xdr:nvSpPr>
      <xdr:spPr>
        <a:xfrm>
          <a:off x="114299" y="14658973"/>
          <a:ext cx="768351" cy="1466851"/>
        </a:xfrm>
        <a:prstGeom prst="roundRect">
          <a:avLst/>
        </a:prstGeom>
        <a:noFill/>
        <a:ln w="127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900">
              <a:solidFill>
                <a:srgbClr val="00B0F0"/>
              </a:solidFill>
              <a:effectLst/>
              <a:latin typeface="+mn-lt"/>
              <a:ea typeface="+mn-ea"/>
              <a:cs typeface="+mn-cs"/>
            </a:rPr>
            <a:t>２ｍを超えるがけの場合は、県条例の検討が必要です。</a:t>
          </a:r>
          <a:endParaRPr kumimoji="1" lang="en-US" altLang="ja-JP" sz="900">
            <a:solidFill>
              <a:srgbClr val="00B0F0"/>
            </a:solidFill>
            <a:effectLst/>
            <a:latin typeface="+mn-lt"/>
            <a:ea typeface="+mn-ea"/>
            <a:cs typeface="+mn-cs"/>
          </a:endParaRPr>
        </a:p>
      </xdr:txBody>
    </xdr:sp>
    <xdr:clientData/>
  </xdr:twoCellAnchor>
  <xdr:twoCellAnchor>
    <xdr:from>
      <xdr:col>0</xdr:col>
      <xdr:colOff>498475</xdr:colOff>
      <xdr:row>74</xdr:row>
      <xdr:rowOff>161925</xdr:rowOff>
    </xdr:from>
    <xdr:to>
      <xdr:col>3</xdr:col>
      <xdr:colOff>0</xdr:colOff>
      <xdr:row>77</xdr:row>
      <xdr:rowOff>28573</xdr:rowOff>
    </xdr:to>
    <xdr:cxnSp macro="">
      <xdr:nvCxnSpPr>
        <xdr:cNvPr id="250946" name="直線矢印コネクタ 250945">
          <a:extLst>
            <a:ext uri="{FF2B5EF4-FFF2-40B4-BE49-F238E27FC236}">
              <a16:creationId xmlns:a16="http://schemas.microsoft.com/office/drawing/2014/main" id="{4E58EFE6-C67D-455F-80A8-CB23CA2E705E}"/>
            </a:ext>
          </a:extLst>
        </xdr:cNvPr>
        <xdr:cNvCxnSpPr>
          <a:stCxn id="250880" idx="0"/>
        </xdr:cNvCxnSpPr>
      </xdr:nvCxnSpPr>
      <xdr:spPr>
        <a:xfrm flipV="1">
          <a:off x="498475" y="14220825"/>
          <a:ext cx="577850" cy="438148"/>
        </a:xfrm>
        <a:prstGeom prst="straightConnector1">
          <a:avLst/>
        </a:prstGeom>
        <a:ln w="12700">
          <a:solidFill>
            <a:srgbClr val="00B0F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180974</xdr:colOff>
      <xdr:row>90</xdr:row>
      <xdr:rowOff>41274</xdr:rowOff>
    </xdr:from>
    <xdr:to>
      <xdr:col>37</xdr:col>
      <xdr:colOff>1743075</xdr:colOff>
      <xdr:row>93</xdr:row>
      <xdr:rowOff>63500</xdr:rowOff>
    </xdr:to>
    <xdr:sp macro="" textlink="">
      <xdr:nvSpPr>
        <xdr:cNvPr id="250947" name="角丸四角形 338">
          <a:extLst>
            <a:ext uri="{FF2B5EF4-FFF2-40B4-BE49-F238E27FC236}">
              <a16:creationId xmlns:a16="http://schemas.microsoft.com/office/drawing/2014/main" id="{CBBF0568-9215-4D1D-9B44-A073FB8BEFE1}"/>
            </a:ext>
          </a:extLst>
        </xdr:cNvPr>
        <xdr:cNvSpPr/>
      </xdr:nvSpPr>
      <xdr:spPr>
        <a:xfrm>
          <a:off x="8601074" y="17014824"/>
          <a:ext cx="3895726" cy="593726"/>
        </a:xfrm>
        <a:prstGeom prst="roundRect">
          <a:avLst/>
        </a:prstGeom>
        <a:noFill/>
        <a:ln w="127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900">
              <a:solidFill>
                <a:srgbClr val="00B0F0"/>
              </a:solidFill>
              <a:effectLst/>
              <a:latin typeface="+mn-lt"/>
              <a:ea typeface="+mn-ea"/>
              <a:cs typeface="+mn-cs"/>
            </a:rPr>
            <a:t>調査年月日、市町村等、担当課等を記入し、備考欄には、具体的にどの項目を確認したか簡潔に記入してください。</a:t>
          </a:r>
          <a:endParaRPr kumimoji="1" lang="en-US" altLang="ja-JP" sz="900">
            <a:solidFill>
              <a:srgbClr val="00B0F0"/>
            </a:solidFill>
            <a:effectLst/>
            <a:latin typeface="+mn-lt"/>
            <a:ea typeface="+mn-ea"/>
            <a:cs typeface="+mn-cs"/>
          </a:endParaRPr>
        </a:p>
      </xdr:txBody>
    </xdr:sp>
    <xdr:clientData/>
  </xdr:twoCellAnchor>
  <xdr:twoCellAnchor>
    <xdr:from>
      <xdr:col>36</xdr:col>
      <xdr:colOff>206374</xdr:colOff>
      <xdr:row>83</xdr:row>
      <xdr:rowOff>161924</xdr:rowOff>
    </xdr:from>
    <xdr:to>
      <xdr:col>36</xdr:col>
      <xdr:colOff>1981200</xdr:colOff>
      <xdr:row>89</xdr:row>
      <xdr:rowOff>88899</xdr:rowOff>
    </xdr:to>
    <xdr:sp macro="" textlink="">
      <xdr:nvSpPr>
        <xdr:cNvPr id="250948" name="角丸四角形 339">
          <a:extLst>
            <a:ext uri="{FF2B5EF4-FFF2-40B4-BE49-F238E27FC236}">
              <a16:creationId xmlns:a16="http://schemas.microsoft.com/office/drawing/2014/main" id="{A7565048-A16F-4146-94C6-2EB1074152E5}"/>
            </a:ext>
          </a:extLst>
        </xdr:cNvPr>
        <xdr:cNvSpPr/>
      </xdr:nvSpPr>
      <xdr:spPr>
        <a:xfrm>
          <a:off x="8626474" y="15801974"/>
          <a:ext cx="1774826" cy="1069975"/>
        </a:xfrm>
        <a:prstGeom prst="roundRect">
          <a:avLst/>
        </a:prstGeom>
        <a:noFill/>
        <a:ln w="127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en-US" sz="900">
              <a:solidFill>
                <a:srgbClr val="00B0F0"/>
              </a:solidFill>
              <a:effectLst/>
              <a:latin typeface="+mn-lt"/>
              <a:ea typeface="+mn-ea"/>
              <a:cs typeface="+mn-cs"/>
            </a:rPr>
            <a:t>参考まで記載しています。記載した項目以外にも手続きが必要となる場合もありますので、所管行政庁で確認・手続きを行ってください。</a:t>
          </a:r>
          <a:endParaRPr kumimoji="1" lang="en-US" altLang="ja-JP" sz="900">
            <a:solidFill>
              <a:srgbClr val="00B0F0"/>
            </a:solidFill>
            <a:effectLst/>
            <a:latin typeface="+mn-lt"/>
            <a:ea typeface="+mn-ea"/>
            <a:cs typeface="+mn-cs"/>
          </a:endParaRPr>
        </a:p>
      </xdr:txBody>
    </xdr:sp>
    <xdr:clientData/>
  </xdr:twoCellAnchor>
  <xdr:twoCellAnchor>
    <xdr:from>
      <xdr:col>33</xdr:col>
      <xdr:colOff>161925</xdr:colOff>
      <xdr:row>86</xdr:row>
      <xdr:rowOff>95250</xdr:rowOff>
    </xdr:from>
    <xdr:to>
      <xdr:col>36</xdr:col>
      <xdr:colOff>206374</xdr:colOff>
      <xdr:row>86</xdr:row>
      <xdr:rowOff>125412</xdr:rowOff>
    </xdr:to>
    <xdr:cxnSp macro="">
      <xdr:nvCxnSpPr>
        <xdr:cNvPr id="250949" name="直線矢印コネクタ 250948">
          <a:extLst>
            <a:ext uri="{FF2B5EF4-FFF2-40B4-BE49-F238E27FC236}">
              <a16:creationId xmlns:a16="http://schemas.microsoft.com/office/drawing/2014/main" id="{FF3D1175-4F77-4189-B258-0B88A9B87C96}"/>
            </a:ext>
          </a:extLst>
        </xdr:cNvPr>
        <xdr:cNvCxnSpPr>
          <a:stCxn id="250948" idx="1"/>
          <a:endCxn id="24" idx="3"/>
        </xdr:cNvCxnSpPr>
      </xdr:nvCxnSpPr>
      <xdr:spPr>
        <a:xfrm flipH="1" flipV="1">
          <a:off x="8039100" y="16306800"/>
          <a:ext cx="587374" cy="30162"/>
        </a:xfrm>
        <a:prstGeom prst="straightConnector1">
          <a:avLst/>
        </a:prstGeom>
        <a:ln w="12700">
          <a:solidFill>
            <a:srgbClr val="00B0F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2657475</xdr:colOff>
      <xdr:row>1</xdr:row>
      <xdr:rowOff>76200</xdr:rowOff>
    </xdr:from>
    <xdr:to>
      <xdr:col>37</xdr:col>
      <xdr:colOff>10807700</xdr:colOff>
      <xdr:row>7</xdr:row>
      <xdr:rowOff>161925</xdr:rowOff>
    </xdr:to>
    <xdr:sp macro="" textlink="">
      <xdr:nvSpPr>
        <xdr:cNvPr id="250950" name="角丸四角形 345">
          <a:extLst>
            <a:ext uri="{FF2B5EF4-FFF2-40B4-BE49-F238E27FC236}">
              <a16:creationId xmlns:a16="http://schemas.microsoft.com/office/drawing/2014/main" id="{D3076A80-46B6-4DB9-825D-5646A05239A4}"/>
            </a:ext>
          </a:extLst>
        </xdr:cNvPr>
        <xdr:cNvSpPr/>
      </xdr:nvSpPr>
      <xdr:spPr>
        <a:xfrm>
          <a:off x="13411200" y="495300"/>
          <a:ext cx="8150225" cy="1038225"/>
        </a:xfrm>
        <a:prstGeom prst="roundRect">
          <a:avLst/>
        </a:prstGeom>
        <a:solidFill>
          <a:schemeClr val="bg1"/>
        </a:solidFill>
        <a:ln w="12700" cmpd="dbl">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ja-JP" altLang="en-US" sz="1400">
              <a:solidFill>
                <a:srgbClr val="FF0000"/>
              </a:solidFill>
              <a:effectLst/>
            </a:rPr>
            <a:t>★重要★</a:t>
          </a:r>
          <a:endParaRPr lang="en-US" altLang="ja-JP" sz="1400">
            <a:solidFill>
              <a:srgbClr val="FF0000"/>
            </a:solidFill>
            <a:effectLst/>
          </a:endParaRPr>
        </a:p>
        <a:p>
          <a:r>
            <a:rPr lang="ja-JP" altLang="en-US" sz="1400">
              <a:solidFill>
                <a:srgbClr val="FF0000"/>
              </a:solidFill>
              <a:effectLst/>
            </a:rPr>
            <a:t>現地調査票の項目について、建築計画の前段階で、各市町村等の関係課と十分に協議されたうえで、当センターでの確認申請の手続きを行っていただくよう、よろしくお願いいたします。</a:t>
          </a:r>
          <a:endParaRPr lang="ja-JP" altLang="ja-JP" sz="1400">
            <a:solidFill>
              <a:srgbClr val="FF0000"/>
            </a:solidFill>
            <a:effectLst/>
          </a:endParaRPr>
        </a:p>
      </xdr:txBody>
    </xdr:sp>
    <xdr:clientData/>
  </xdr:twoCellAnchor>
  <xdr:twoCellAnchor>
    <xdr:from>
      <xdr:col>37</xdr:col>
      <xdr:colOff>9026524</xdr:colOff>
      <xdr:row>0</xdr:row>
      <xdr:rowOff>66675</xdr:rowOff>
    </xdr:from>
    <xdr:to>
      <xdr:col>38</xdr:col>
      <xdr:colOff>152400</xdr:colOff>
      <xdr:row>1</xdr:row>
      <xdr:rowOff>66675</xdr:rowOff>
    </xdr:to>
    <xdr:sp macro="" textlink="">
      <xdr:nvSpPr>
        <xdr:cNvPr id="250951" name="テキスト ボックス 250950">
          <a:extLst>
            <a:ext uri="{FF2B5EF4-FFF2-40B4-BE49-F238E27FC236}">
              <a16:creationId xmlns:a16="http://schemas.microsoft.com/office/drawing/2014/main" id="{C4AE2A79-7E89-4C81-9EE5-71410AEBA23B}"/>
            </a:ext>
          </a:extLst>
        </xdr:cNvPr>
        <xdr:cNvSpPr txBox="1"/>
      </xdr:nvSpPr>
      <xdr:spPr>
        <a:xfrm>
          <a:off x="19780249" y="66675"/>
          <a:ext cx="2041526"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2000" b="0" baseline="0">
              <a:solidFill>
                <a:sysClr val="windowText" lastClr="000000"/>
              </a:solidFill>
              <a:latin typeface="+mn-ea"/>
              <a:ea typeface="+mn-ea"/>
            </a:rPr>
            <a:t>　　第２号様式</a:t>
          </a:r>
        </a:p>
      </xdr:txBody>
    </xdr:sp>
    <xdr:clientData/>
  </xdr:twoCellAnchor>
  <xdr:twoCellAnchor>
    <xdr:from>
      <xdr:col>0</xdr:col>
      <xdr:colOff>109572</xdr:colOff>
      <xdr:row>1</xdr:row>
      <xdr:rowOff>162478</xdr:rowOff>
    </xdr:from>
    <xdr:to>
      <xdr:col>0</xdr:col>
      <xdr:colOff>254837</xdr:colOff>
      <xdr:row>5</xdr:row>
      <xdr:rowOff>46500</xdr:rowOff>
    </xdr:to>
    <xdr:grpSp>
      <xdr:nvGrpSpPr>
        <xdr:cNvPr id="250952" name="グループ化 250951">
          <a:extLst>
            <a:ext uri="{FF2B5EF4-FFF2-40B4-BE49-F238E27FC236}">
              <a16:creationId xmlns:a16="http://schemas.microsoft.com/office/drawing/2014/main" id="{369ED022-C6F7-4E7F-9E74-28D2B2A90DC9}"/>
            </a:ext>
          </a:extLst>
        </xdr:cNvPr>
        <xdr:cNvGrpSpPr/>
      </xdr:nvGrpSpPr>
      <xdr:grpSpPr>
        <a:xfrm>
          <a:off x="109572" y="581578"/>
          <a:ext cx="145265" cy="595222"/>
          <a:chOff x="109572" y="581578"/>
          <a:chExt cx="145265" cy="588872"/>
        </a:xfrm>
      </xdr:grpSpPr>
      <xdr:sp macro="" textlink="">
        <xdr:nvSpPr>
          <xdr:cNvPr id="250953" name="テキスト ボックス 250952">
            <a:extLst>
              <a:ext uri="{FF2B5EF4-FFF2-40B4-BE49-F238E27FC236}">
                <a16:creationId xmlns:a16="http://schemas.microsoft.com/office/drawing/2014/main" id="{A465B11B-4202-F7FB-1727-86CEFC59F6DA}"/>
              </a:ext>
            </a:extLst>
          </xdr:cNvPr>
          <xdr:cNvSpPr txBox="1"/>
        </xdr:nvSpPr>
        <xdr:spPr>
          <a:xfrm>
            <a:off x="109691" y="581578"/>
            <a:ext cx="142875" cy="147054"/>
          </a:xfrm>
          <a:prstGeom prst="rect">
            <a:avLst/>
          </a:prstGeom>
          <a:solidFill>
            <a:schemeClr val="accent5">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kumimoji="1" lang="ja-JP" altLang="en-US" sz="1100" b="1" baseline="0">
              <a:solidFill>
                <a:schemeClr val="bg1"/>
              </a:solidFill>
            </a:endParaRPr>
          </a:p>
        </xdr:txBody>
      </xdr:sp>
      <xdr:sp macro="" textlink="">
        <xdr:nvSpPr>
          <xdr:cNvPr id="250954" name="正方形/長方形 250953">
            <a:extLst>
              <a:ext uri="{FF2B5EF4-FFF2-40B4-BE49-F238E27FC236}">
                <a16:creationId xmlns:a16="http://schemas.microsoft.com/office/drawing/2014/main" id="{6D53D376-F638-7E61-C54B-C4710C9F64B6}"/>
              </a:ext>
            </a:extLst>
          </xdr:cNvPr>
          <xdr:cNvSpPr/>
        </xdr:nvSpPr>
        <xdr:spPr>
          <a:xfrm>
            <a:off x="129542" y="602441"/>
            <a:ext cx="101998" cy="97548"/>
          </a:xfrm>
          <a:prstGeom prst="rect">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50955" name="テキスト ボックス 250954">
            <a:extLst>
              <a:ext uri="{FF2B5EF4-FFF2-40B4-BE49-F238E27FC236}">
                <a16:creationId xmlns:a16="http://schemas.microsoft.com/office/drawing/2014/main" id="{0338595A-F6A2-6F05-033B-8EA21860589D}"/>
              </a:ext>
            </a:extLst>
          </xdr:cNvPr>
          <xdr:cNvSpPr txBox="1"/>
        </xdr:nvSpPr>
        <xdr:spPr>
          <a:xfrm>
            <a:off x="109572" y="881882"/>
            <a:ext cx="142875" cy="146817"/>
          </a:xfrm>
          <a:prstGeom prst="rect">
            <a:avLst/>
          </a:prstGeom>
          <a:solidFill>
            <a:schemeClr val="accent5">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kumimoji="1" lang="ja-JP" altLang="en-US" sz="1100" b="1" baseline="0">
              <a:solidFill>
                <a:schemeClr val="bg1"/>
              </a:solidFill>
            </a:endParaRPr>
          </a:p>
        </xdr:txBody>
      </xdr:sp>
      <xdr:sp macro="" textlink="">
        <xdr:nvSpPr>
          <xdr:cNvPr id="250956" name="テキスト ボックス 250955">
            <a:extLst>
              <a:ext uri="{FF2B5EF4-FFF2-40B4-BE49-F238E27FC236}">
                <a16:creationId xmlns:a16="http://schemas.microsoft.com/office/drawing/2014/main" id="{A9E059C6-272F-143E-8745-3D51241FF427}"/>
              </a:ext>
            </a:extLst>
          </xdr:cNvPr>
          <xdr:cNvSpPr txBox="1"/>
        </xdr:nvSpPr>
        <xdr:spPr>
          <a:xfrm>
            <a:off x="111962" y="1023397"/>
            <a:ext cx="142875" cy="147053"/>
          </a:xfrm>
          <a:prstGeom prst="rect">
            <a:avLst/>
          </a:prstGeom>
          <a:solidFill>
            <a:schemeClr val="accent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kumimoji="1" lang="ja-JP" altLang="en-US" sz="1100" b="1" baseline="0">
              <a:solidFill>
                <a:schemeClr val="bg1"/>
              </a:solidFill>
            </a:endParaRPr>
          </a:p>
        </xdr:txBody>
      </xdr:sp>
    </xdr:grpSp>
    <xdr:clientData/>
  </xdr:twoCellAnchor>
  <xdr:twoCellAnchor>
    <xdr:from>
      <xdr:col>18</xdr:col>
      <xdr:colOff>114300</xdr:colOff>
      <xdr:row>67</xdr:row>
      <xdr:rowOff>28575</xdr:rowOff>
    </xdr:from>
    <xdr:to>
      <xdr:col>36</xdr:col>
      <xdr:colOff>209550</xdr:colOff>
      <xdr:row>73</xdr:row>
      <xdr:rowOff>95250</xdr:rowOff>
    </xdr:to>
    <xdr:cxnSp macro="">
      <xdr:nvCxnSpPr>
        <xdr:cNvPr id="250957" name="直線矢印コネクタ 250956">
          <a:extLst>
            <a:ext uri="{FF2B5EF4-FFF2-40B4-BE49-F238E27FC236}">
              <a16:creationId xmlns:a16="http://schemas.microsoft.com/office/drawing/2014/main" id="{93C84D4E-B156-40CF-A15C-AAE192255CF1}"/>
            </a:ext>
          </a:extLst>
        </xdr:cNvPr>
        <xdr:cNvCxnSpPr/>
      </xdr:nvCxnSpPr>
      <xdr:spPr>
        <a:xfrm flipH="1">
          <a:off x="4591050" y="12753975"/>
          <a:ext cx="4038600" cy="1209675"/>
        </a:xfrm>
        <a:prstGeom prst="straightConnector1">
          <a:avLst/>
        </a:prstGeom>
        <a:ln w="12700">
          <a:solidFill>
            <a:srgbClr val="00B0F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104774</xdr:colOff>
      <xdr:row>0</xdr:row>
      <xdr:rowOff>85725</xdr:rowOff>
    </xdr:from>
    <xdr:to>
      <xdr:col>0</xdr:col>
      <xdr:colOff>380999</xdr:colOff>
      <xdr:row>0</xdr:row>
      <xdr:rowOff>361950</xdr:rowOff>
    </xdr:to>
    <xdr:pic>
      <xdr:nvPicPr>
        <xdr:cNvPr id="250958" name="図 250957">
          <a:extLst>
            <a:ext uri="{FF2B5EF4-FFF2-40B4-BE49-F238E27FC236}">
              <a16:creationId xmlns:a16="http://schemas.microsoft.com/office/drawing/2014/main" id="{ED67FD7C-4594-4CC4-967B-40D234BEA75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4" y="85725"/>
          <a:ext cx="276225" cy="276225"/>
        </a:xfrm>
        <a:prstGeom prst="rect">
          <a:avLst/>
        </a:prstGeom>
      </xdr:spPr>
    </xdr:pic>
    <xdr:clientData/>
  </xdr:twoCellAnchor>
  <xdr:twoCellAnchor>
    <xdr:from>
      <xdr:col>36</xdr:col>
      <xdr:colOff>136525</xdr:colOff>
      <xdr:row>5</xdr:row>
      <xdr:rowOff>123825</xdr:rowOff>
    </xdr:from>
    <xdr:to>
      <xdr:col>36</xdr:col>
      <xdr:colOff>1876425</xdr:colOff>
      <xdr:row>9</xdr:row>
      <xdr:rowOff>38100</xdr:rowOff>
    </xdr:to>
    <xdr:sp macro="" textlink="">
      <xdr:nvSpPr>
        <xdr:cNvPr id="250959" name="角丸四角形 190">
          <a:extLst>
            <a:ext uri="{FF2B5EF4-FFF2-40B4-BE49-F238E27FC236}">
              <a16:creationId xmlns:a16="http://schemas.microsoft.com/office/drawing/2014/main" id="{7657F4E8-49D3-484B-BC2B-11BD40F5030A}"/>
            </a:ext>
          </a:extLst>
        </xdr:cNvPr>
        <xdr:cNvSpPr/>
      </xdr:nvSpPr>
      <xdr:spPr>
        <a:xfrm>
          <a:off x="8556625" y="1247775"/>
          <a:ext cx="1739900" cy="542925"/>
        </a:xfrm>
        <a:prstGeom prst="roundRect">
          <a:avLst/>
        </a:prstGeom>
        <a:noFill/>
        <a:ln w="127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B0F0"/>
              </a:solidFill>
            </a:rPr>
            <a:t>地名地番を記入してください。</a:t>
          </a:r>
          <a:endParaRPr kumimoji="1" lang="en-US" altLang="ja-JP" sz="900">
            <a:solidFill>
              <a:srgbClr val="00B0F0"/>
            </a:solidFill>
          </a:endParaRPr>
        </a:p>
        <a:p>
          <a:pPr algn="l"/>
          <a:r>
            <a:rPr kumimoji="1" lang="en-US" altLang="ja-JP" sz="900">
              <a:solidFill>
                <a:srgbClr val="00B0F0"/>
              </a:solidFill>
            </a:rPr>
            <a:t>※</a:t>
          </a:r>
          <a:r>
            <a:rPr kumimoji="1" lang="ja-JP" altLang="en-US" sz="900">
              <a:solidFill>
                <a:srgbClr val="00B0F0"/>
              </a:solidFill>
            </a:rPr>
            <a:t>必須項目です</a:t>
          </a:r>
          <a:endParaRPr kumimoji="1" lang="en-US" altLang="ja-JP" sz="900">
            <a:solidFill>
              <a:srgbClr val="00B0F0"/>
            </a:solidFill>
          </a:endParaRPr>
        </a:p>
      </xdr:txBody>
    </xdr:sp>
    <xdr:clientData/>
  </xdr:twoCellAnchor>
  <xdr:twoCellAnchor>
    <xdr:from>
      <xdr:col>21</xdr:col>
      <xdr:colOff>57151</xdr:colOff>
      <xdr:row>7</xdr:row>
      <xdr:rowOff>147638</xdr:rowOff>
    </xdr:from>
    <xdr:to>
      <xdr:col>36</xdr:col>
      <xdr:colOff>136525</xdr:colOff>
      <xdr:row>10</xdr:row>
      <xdr:rowOff>134939</xdr:rowOff>
    </xdr:to>
    <xdr:cxnSp macro="">
      <xdr:nvCxnSpPr>
        <xdr:cNvPr id="250960" name="直線矢印コネクタ 250959">
          <a:extLst>
            <a:ext uri="{FF2B5EF4-FFF2-40B4-BE49-F238E27FC236}">
              <a16:creationId xmlns:a16="http://schemas.microsoft.com/office/drawing/2014/main" id="{FBECBFDA-4D20-4FBD-9018-12BFE7E1AA62}"/>
            </a:ext>
          </a:extLst>
        </xdr:cNvPr>
        <xdr:cNvCxnSpPr>
          <a:stCxn id="250959" idx="1"/>
        </xdr:cNvCxnSpPr>
      </xdr:nvCxnSpPr>
      <xdr:spPr>
        <a:xfrm flipH="1">
          <a:off x="5248276" y="1519238"/>
          <a:ext cx="3308349" cy="425451"/>
        </a:xfrm>
        <a:prstGeom prst="straightConnector1">
          <a:avLst/>
        </a:prstGeom>
        <a:ln w="12700">
          <a:solidFill>
            <a:srgbClr val="00B0F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200025</xdr:colOff>
      <xdr:row>3</xdr:row>
      <xdr:rowOff>23813</xdr:rowOff>
    </xdr:from>
    <xdr:to>
      <xdr:col>36</xdr:col>
      <xdr:colOff>127000</xdr:colOff>
      <xdr:row>4</xdr:row>
      <xdr:rowOff>76200</xdr:rowOff>
    </xdr:to>
    <xdr:cxnSp macro="">
      <xdr:nvCxnSpPr>
        <xdr:cNvPr id="250961" name="直線矢印コネクタ 250960">
          <a:extLst>
            <a:ext uri="{FF2B5EF4-FFF2-40B4-BE49-F238E27FC236}">
              <a16:creationId xmlns:a16="http://schemas.microsoft.com/office/drawing/2014/main" id="{1F0A5B6E-8208-411D-8220-5F7904043EE0}"/>
            </a:ext>
          </a:extLst>
        </xdr:cNvPr>
        <xdr:cNvCxnSpPr>
          <a:stCxn id="18" idx="1"/>
        </xdr:cNvCxnSpPr>
      </xdr:nvCxnSpPr>
      <xdr:spPr>
        <a:xfrm flipH="1">
          <a:off x="8315325" y="900113"/>
          <a:ext cx="231775" cy="109537"/>
        </a:xfrm>
        <a:prstGeom prst="straightConnector1">
          <a:avLst/>
        </a:prstGeom>
        <a:ln w="12700">
          <a:solidFill>
            <a:srgbClr val="00B0F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17</xdr:col>
          <xdr:colOff>228600</xdr:colOff>
          <xdr:row>62</xdr:row>
          <xdr:rowOff>180975</xdr:rowOff>
        </xdr:from>
        <xdr:to>
          <xdr:col>19</xdr:col>
          <xdr:colOff>57150</xdr:colOff>
          <xdr:row>64</xdr:row>
          <xdr:rowOff>9525</xdr:rowOff>
        </xdr:to>
        <xdr:sp macro="" textlink="">
          <xdr:nvSpPr>
            <xdr:cNvPr id="250962" name="Check Box 66" hidden="1">
              <a:extLst>
                <a:ext uri="{63B3BB69-23CF-44E3-9099-C40C66FF867C}">
                  <a14:compatExt spid="_x0000_s250946"/>
                </a:ext>
                <a:ext uri="{FF2B5EF4-FFF2-40B4-BE49-F238E27FC236}">
                  <a16:creationId xmlns:a16="http://schemas.microsoft.com/office/drawing/2014/main" id="{34FFDEA9-4109-49F5-B4D9-381D37566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40</xdr:row>
          <xdr:rowOff>180975</xdr:rowOff>
        </xdr:from>
        <xdr:to>
          <xdr:col>17</xdr:col>
          <xdr:colOff>66675</xdr:colOff>
          <xdr:row>42</xdr:row>
          <xdr:rowOff>9525</xdr:rowOff>
        </xdr:to>
        <xdr:sp macro="" textlink="">
          <xdr:nvSpPr>
            <xdr:cNvPr id="250963" name="Check Box 67" hidden="1">
              <a:extLst>
                <a:ext uri="{63B3BB69-23CF-44E3-9099-C40C66FF867C}">
                  <a14:compatExt spid="_x0000_s250947"/>
                </a:ext>
                <a:ext uri="{FF2B5EF4-FFF2-40B4-BE49-F238E27FC236}">
                  <a16:creationId xmlns:a16="http://schemas.microsoft.com/office/drawing/2014/main" id="{74D39AA4-EE5D-4155-9699-77EFEFF51CC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40</xdr:row>
          <xdr:rowOff>0</xdr:rowOff>
        </xdr:from>
        <xdr:to>
          <xdr:col>17</xdr:col>
          <xdr:colOff>66675</xdr:colOff>
          <xdr:row>41</xdr:row>
          <xdr:rowOff>19050</xdr:rowOff>
        </xdr:to>
        <xdr:sp macro="" textlink="">
          <xdr:nvSpPr>
            <xdr:cNvPr id="250964" name="Check Box 68" hidden="1">
              <a:extLst>
                <a:ext uri="{63B3BB69-23CF-44E3-9099-C40C66FF867C}">
                  <a14:compatExt spid="_x0000_s250948"/>
                </a:ext>
                <a:ext uri="{FF2B5EF4-FFF2-40B4-BE49-F238E27FC236}">
                  <a16:creationId xmlns:a16="http://schemas.microsoft.com/office/drawing/2014/main" id="{B46783AD-071B-403D-85B6-B36033D3C9C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33</xdr:row>
          <xdr:rowOff>180975</xdr:rowOff>
        </xdr:from>
        <xdr:to>
          <xdr:col>17</xdr:col>
          <xdr:colOff>66675</xdr:colOff>
          <xdr:row>35</xdr:row>
          <xdr:rowOff>9525</xdr:rowOff>
        </xdr:to>
        <xdr:sp macro="" textlink="">
          <xdr:nvSpPr>
            <xdr:cNvPr id="250965" name="Check Box 69" hidden="1">
              <a:extLst>
                <a:ext uri="{63B3BB69-23CF-44E3-9099-C40C66FF867C}">
                  <a14:compatExt spid="_x0000_s250949"/>
                </a:ext>
                <a:ext uri="{FF2B5EF4-FFF2-40B4-BE49-F238E27FC236}">
                  <a16:creationId xmlns:a16="http://schemas.microsoft.com/office/drawing/2014/main" id="{70C203F5-AA39-4EFC-83A2-3B4915E7FCD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209550</xdr:colOff>
          <xdr:row>62</xdr:row>
          <xdr:rowOff>180975</xdr:rowOff>
        </xdr:from>
        <xdr:to>
          <xdr:col>13</xdr:col>
          <xdr:colOff>38100</xdr:colOff>
          <xdr:row>64</xdr:row>
          <xdr:rowOff>9525</xdr:rowOff>
        </xdr:to>
        <xdr:sp macro="" textlink="">
          <xdr:nvSpPr>
            <xdr:cNvPr id="250966" name="Check Box 70" hidden="1">
              <a:extLst>
                <a:ext uri="{63B3BB69-23CF-44E3-9099-C40C66FF867C}">
                  <a14:compatExt spid="_x0000_s250950"/>
                </a:ext>
                <a:ext uri="{FF2B5EF4-FFF2-40B4-BE49-F238E27FC236}">
                  <a16:creationId xmlns:a16="http://schemas.microsoft.com/office/drawing/2014/main" id="{174881D0-49EB-4274-A150-666A2319EA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70</xdr:row>
          <xdr:rowOff>180975</xdr:rowOff>
        </xdr:from>
        <xdr:to>
          <xdr:col>11</xdr:col>
          <xdr:colOff>66675</xdr:colOff>
          <xdr:row>72</xdr:row>
          <xdr:rowOff>9525</xdr:rowOff>
        </xdr:to>
        <xdr:sp macro="" textlink="">
          <xdr:nvSpPr>
            <xdr:cNvPr id="250967" name="Check_x0020_Box_x0020_3" hidden="1">
              <a:extLst>
                <a:ext uri="{63B3BB69-23CF-44E3-9099-C40C66FF867C}">
                  <a14:compatExt spid="_x0000_s250951"/>
                </a:ext>
                <a:ext uri="{FF2B5EF4-FFF2-40B4-BE49-F238E27FC236}">
                  <a16:creationId xmlns:a16="http://schemas.microsoft.com/office/drawing/2014/main" id="{F333041D-CF81-4575-8C27-9DA263C891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67</xdr:row>
          <xdr:rowOff>180975</xdr:rowOff>
        </xdr:from>
        <xdr:to>
          <xdr:col>11</xdr:col>
          <xdr:colOff>66675</xdr:colOff>
          <xdr:row>69</xdr:row>
          <xdr:rowOff>9525</xdr:rowOff>
        </xdr:to>
        <xdr:sp macro="" textlink="">
          <xdr:nvSpPr>
            <xdr:cNvPr id="250968" name="Check_x0020_Box_x0020_5" hidden="1">
              <a:extLst>
                <a:ext uri="{63B3BB69-23CF-44E3-9099-C40C66FF867C}">
                  <a14:compatExt spid="_x0000_s250952"/>
                </a:ext>
                <a:ext uri="{FF2B5EF4-FFF2-40B4-BE49-F238E27FC236}">
                  <a16:creationId xmlns:a16="http://schemas.microsoft.com/office/drawing/2014/main" id="{C46CA722-6FBB-4476-8CCA-BCB0171FF25C}"/>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70</xdr:row>
          <xdr:rowOff>0</xdr:rowOff>
        </xdr:from>
        <xdr:to>
          <xdr:col>23</xdr:col>
          <xdr:colOff>66675</xdr:colOff>
          <xdr:row>71</xdr:row>
          <xdr:rowOff>19050</xdr:rowOff>
        </xdr:to>
        <xdr:sp macro="" textlink="">
          <xdr:nvSpPr>
            <xdr:cNvPr id="250969" name="Check Box 73" hidden="1">
              <a:extLst>
                <a:ext uri="{63B3BB69-23CF-44E3-9099-C40C66FF867C}">
                  <a14:compatExt spid="_x0000_s250953"/>
                </a:ext>
                <a:ext uri="{FF2B5EF4-FFF2-40B4-BE49-F238E27FC236}">
                  <a16:creationId xmlns:a16="http://schemas.microsoft.com/office/drawing/2014/main" id="{988AE00F-24FE-4227-8873-ABA4362258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219075</xdr:colOff>
          <xdr:row>69</xdr:row>
          <xdr:rowOff>180975</xdr:rowOff>
        </xdr:from>
        <xdr:to>
          <xdr:col>14</xdr:col>
          <xdr:colOff>47625</xdr:colOff>
          <xdr:row>71</xdr:row>
          <xdr:rowOff>9525</xdr:rowOff>
        </xdr:to>
        <xdr:sp macro="" textlink="">
          <xdr:nvSpPr>
            <xdr:cNvPr id="250970" name="Check Box 74" hidden="1">
              <a:extLst>
                <a:ext uri="{63B3BB69-23CF-44E3-9099-C40C66FF867C}">
                  <a14:compatExt spid="_x0000_s250954"/>
                </a:ext>
                <a:ext uri="{FF2B5EF4-FFF2-40B4-BE49-F238E27FC236}">
                  <a16:creationId xmlns:a16="http://schemas.microsoft.com/office/drawing/2014/main" id="{024403A4-E4F7-4308-AB13-8AFD0612D33B}"/>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69</xdr:row>
          <xdr:rowOff>180975</xdr:rowOff>
        </xdr:from>
        <xdr:to>
          <xdr:col>11</xdr:col>
          <xdr:colOff>66675</xdr:colOff>
          <xdr:row>71</xdr:row>
          <xdr:rowOff>9525</xdr:rowOff>
        </xdr:to>
        <xdr:sp macro="" textlink="">
          <xdr:nvSpPr>
            <xdr:cNvPr id="250971" name="Check Box 75" hidden="1">
              <a:extLst>
                <a:ext uri="{63B3BB69-23CF-44E3-9099-C40C66FF867C}">
                  <a14:compatExt spid="_x0000_s250955"/>
                </a:ext>
                <a:ext uri="{FF2B5EF4-FFF2-40B4-BE49-F238E27FC236}">
                  <a16:creationId xmlns:a16="http://schemas.microsoft.com/office/drawing/2014/main" id="{6FC9B6C9-DBBD-47A1-B5D1-63534E5C3AA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68</xdr:row>
          <xdr:rowOff>180975</xdr:rowOff>
        </xdr:from>
        <xdr:to>
          <xdr:col>11</xdr:col>
          <xdr:colOff>66675</xdr:colOff>
          <xdr:row>70</xdr:row>
          <xdr:rowOff>9525</xdr:rowOff>
        </xdr:to>
        <xdr:sp macro="" textlink="">
          <xdr:nvSpPr>
            <xdr:cNvPr id="250972" name="Check Box 76" hidden="1">
              <a:extLst>
                <a:ext uri="{63B3BB69-23CF-44E3-9099-C40C66FF867C}">
                  <a14:compatExt spid="_x0000_s250956"/>
                </a:ext>
                <a:ext uri="{FF2B5EF4-FFF2-40B4-BE49-F238E27FC236}">
                  <a16:creationId xmlns:a16="http://schemas.microsoft.com/office/drawing/2014/main" id="{17FBA20D-095F-45F1-8C5D-DBD9373CA44C}"/>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68</xdr:row>
          <xdr:rowOff>180975</xdr:rowOff>
        </xdr:from>
        <xdr:to>
          <xdr:col>11</xdr:col>
          <xdr:colOff>66675</xdr:colOff>
          <xdr:row>70</xdr:row>
          <xdr:rowOff>9525</xdr:rowOff>
        </xdr:to>
        <xdr:sp macro="" textlink="">
          <xdr:nvSpPr>
            <xdr:cNvPr id="250973" name="Check Box 77" hidden="1">
              <a:extLst>
                <a:ext uri="{63B3BB69-23CF-44E3-9099-C40C66FF867C}">
                  <a14:compatExt spid="_x0000_s250957"/>
                </a:ext>
                <a:ext uri="{FF2B5EF4-FFF2-40B4-BE49-F238E27FC236}">
                  <a16:creationId xmlns:a16="http://schemas.microsoft.com/office/drawing/2014/main" id="{6E3F8014-A661-4AA9-84E9-C846F21578D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68</xdr:row>
          <xdr:rowOff>180975</xdr:rowOff>
        </xdr:from>
        <xdr:to>
          <xdr:col>11</xdr:col>
          <xdr:colOff>66675</xdr:colOff>
          <xdr:row>70</xdr:row>
          <xdr:rowOff>9525</xdr:rowOff>
        </xdr:to>
        <xdr:sp macro="" textlink="">
          <xdr:nvSpPr>
            <xdr:cNvPr id="250974" name="Check Box 78" hidden="1">
              <a:extLst>
                <a:ext uri="{63B3BB69-23CF-44E3-9099-C40C66FF867C}">
                  <a14:compatExt spid="_x0000_s250958"/>
                </a:ext>
                <a:ext uri="{FF2B5EF4-FFF2-40B4-BE49-F238E27FC236}">
                  <a16:creationId xmlns:a16="http://schemas.microsoft.com/office/drawing/2014/main" id="{6A3043BD-BC61-493A-8367-DB7FD3DF7FFB}"/>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67</xdr:row>
          <xdr:rowOff>180975</xdr:rowOff>
        </xdr:from>
        <xdr:to>
          <xdr:col>27</xdr:col>
          <xdr:colOff>66675</xdr:colOff>
          <xdr:row>69</xdr:row>
          <xdr:rowOff>9525</xdr:rowOff>
        </xdr:to>
        <xdr:sp macro="" textlink="">
          <xdr:nvSpPr>
            <xdr:cNvPr id="250975" name="Check Box 79" hidden="1">
              <a:extLst>
                <a:ext uri="{63B3BB69-23CF-44E3-9099-C40C66FF867C}">
                  <a14:compatExt spid="_x0000_s250959"/>
                </a:ext>
                <a:ext uri="{FF2B5EF4-FFF2-40B4-BE49-F238E27FC236}">
                  <a16:creationId xmlns:a16="http://schemas.microsoft.com/office/drawing/2014/main" id="{BDE9881B-AB24-4204-93C0-4BB116BBEC6E}"/>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68</xdr:row>
          <xdr:rowOff>180975</xdr:rowOff>
        </xdr:from>
        <xdr:to>
          <xdr:col>27</xdr:col>
          <xdr:colOff>66675</xdr:colOff>
          <xdr:row>70</xdr:row>
          <xdr:rowOff>9525</xdr:rowOff>
        </xdr:to>
        <xdr:sp macro="" textlink="">
          <xdr:nvSpPr>
            <xdr:cNvPr id="250976" name="Check Box 80" hidden="1">
              <a:extLst>
                <a:ext uri="{63B3BB69-23CF-44E3-9099-C40C66FF867C}">
                  <a14:compatExt spid="_x0000_s250960"/>
                </a:ext>
                <a:ext uri="{FF2B5EF4-FFF2-40B4-BE49-F238E27FC236}">
                  <a16:creationId xmlns:a16="http://schemas.microsoft.com/office/drawing/2014/main" id="{8F23C58F-C1AE-4E93-BB23-57EB361DB18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68</xdr:row>
          <xdr:rowOff>180975</xdr:rowOff>
        </xdr:from>
        <xdr:to>
          <xdr:col>27</xdr:col>
          <xdr:colOff>66675</xdr:colOff>
          <xdr:row>70</xdr:row>
          <xdr:rowOff>9525</xdr:rowOff>
        </xdr:to>
        <xdr:sp macro="" textlink="">
          <xdr:nvSpPr>
            <xdr:cNvPr id="250977" name="Check Box 81" hidden="1">
              <a:extLst>
                <a:ext uri="{63B3BB69-23CF-44E3-9099-C40C66FF867C}">
                  <a14:compatExt spid="_x0000_s250961"/>
                </a:ext>
                <a:ext uri="{FF2B5EF4-FFF2-40B4-BE49-F238E27FC236}">
                  <a16:creationId xmlns:a16="http://schemas.microsoft.com/office/drawing/2014/main" id="{56104323-54AE-4C20-99B7-7A2608672F5E}"/>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68</xdr:row>
          <xdr:rowOff>180975</xdr:rowOff>
        </xdr:from>
        <xdr:to>
          <xdr:col>27</xdr:col>
          <xdr:colOff>66675</xdr:colOff>
          <xdr:row>70</xdr:row>
          <xdr:rowOff>9525</xdr:rowOff>
        </xdr:to>
        <xdr:sp macro="" textlink="">
          <xdr:nvSpPr>
            <xdr:cNvPr id="250978" name="Check Box 82" hidden="1">
              <a:extLst>
                <a:ext uri="{63B3BB69-23CF-44E3-9099-C40C66FF867C}">
                  <a14:compatExt spid="_x0000_s250962"/>
                </a:ext>
                <a:ext uri="{FF2B5EF4-FFF2-40B4-BE49-F238E27FC236}">
                  <a16:creationId xmlns:a16="http://schemas.microsoft.com/office/drawing/2014/main" id="{81307F18-B246-4E8C-88F9-419F60DA8B0D}"/>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67</xdr:row>
          <xdr:rowOff>180975</xdr:rowOff>
        </xdr:from>
        <xdr:to>
          <xdr:col>16</xdr:col>
          <xdr:colOff>66675</xdr:colOff>
          <xdr:row>69</xdr:row>
          <xdr:rowOff>9525</xdr:rowOff>
        </xdr:to>
        <xdr:sp macro="" textlink="">
          <xdr:nvSpPr>
            <xdr:cNvPr id="250979" name="Check Box 83" hidden="1">
              <a:extLst>
                <a:ext uri="{63B3BB69-23CF-44E3-9099-C40C66FF867C}">
                  <a14:compatExt spid="_x0000_s250963"/>
                </a:ext>
                <a:ext uri="{FF2B5EF4-FFF2-40B4-BE49-F238E27FC236}">
                  <a16:creationId xmlns:a16="http://schemas.microsoft.com/office/drawing/2014/main" id="{BF151B7E-26D0-458B-8EC2-4C0B4ECEDC9D}"/>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68</xdr:row>
          <xdr:rowOff>180975</xdr:rowOff>
        </xdr:from>
        <xdr:to>
          <xdr:col>16</xdr:col>
          <xdr:colOff>66675</xdr:colOff>
          <xdr:row>70</xdr:row>
          <xdr:rowOff>9525</xdr:rowOff>
        </xdr:to>
        <xdr:sp macro="" textlink="">
          <xdr:nvSpPr>
            <xdr:cNvPr id="250980" name="Check Box 84" hidden="1">
              <a:extLst>
                <a:ext uri="{63B3BB69-23CF-44E3-9099-C40C66FF867C}">
                  <a14:compatExt spid="_x0000_s250964"/>
                </a:ext>
                <a:ext uri="{FF2B5EF4-FFF2-40B4-BE49-F238E27FC236}">
                  <a16:creationId xmlns:a16="http://schemas.microsoft.com/office/drawing/2014/main" id="{6639B80D-D0F1-44C8-AEE1-BD584E5A551C}"/>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68</xdr:row>
          <xdr:rowOff>180975</xdr:rowOff>
        </xdr:from>
        <xdr:to>
          <xdr:col>16</xdr:col>
          <xdr:colOff>66675</xdr:colOff>
          <xdr:row>70</xdr:row>
          <xdr:rowOff>9525</xdr:rowOff>
        </xdr:to>
        <xdr:sp macro="" textlink="">
          <xdr:nvSpPr>
            <xdr:cNvPr id="250981" name="Check Box 85" hidden="1">
              <a:extLst>
                <a:ext uri="{63B3BB69-23CF-44E3-9099-C40C66FF867C}">
                  <a14:compatExt spid="_x0000_s250965"/>
                </a:ext>
                <a:ext uri="{FF2B5EF4-FFF2-40B4-BE49-F238E27FC236}">
                  <a16:creationId xmlns:a16="http://schemas.microsoft.com/office/drawing/2014/main" id="{A4827C90-9691-440F-B38C-C3FBD2467FB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68</xdr:row>
          <xdr:rowOff>180975</xdr:rowOff>
        </xdr:from>
        <xdr:to>
          <xdr:col>16</xdr:col>
          <xdr:colOff>66675</xdr:colOff>
          <xdr:row>70</xdr:row>
          <xdr:rowOff>9525</xdr:rowOff>
        </xdr:to>
        <xdr:sp macro="" textlink="">
          <xdr:nvSpPr>
            <xdr:cNvPr id="250982" name="Check Box 86" hidden="1">
              <a:extLst>
                <a:ext uri="{63B3BB69-23CF-44E3-9099-C40C66FF867C}">
                  <a14:compatExt spid="_x0000_s250966"/>
                </a:ext>
                <a:ext uri="{FF2B5EF4-FFF2-40B4-BE49-F238E27FC236}">
                  <a16:creationId xmlns:a16="http://schemas.microsoft.com/office/drawing/2014/main" id="{CE36BD58-7DC4-4376-9FC8-F9773510314A}"/>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67</xdr:row>
          <xdr:rowOff>180975</xdr:rowOff>
        </xdr:from>
        <xdr:to>
          <xdr:col>19</xdr:col>
          <xdr:colOff>66675</xdr:colOff>
          <xdr:row>69</xdr:row>
          <xdr:rowOff>9525</xdr:rowOff>
        </xdr:to>
        <xdr:sp macro="" textlink="">
          <xdr:nvSpPr>
            <xdr:cNvPr id="250983" name="Check Box 87" hidden="1">
              <a:extLst>
                <a:ext uri="{63B3BB69-23CF-44E3-9099-C40C66FF867C}">
                  <a14:compatExt spid="_x0000_s250967"/>
                </a:ext>
                <a:ext uri="{FF2B5EF4-FFF2-40B4-BE49-F238E27FC236}">
                  <a16:creationId xmlns:a16="http://schemas.microsoft.com/office/drawing/2014/main" id="{3C3BCADD-7970-4217-8172-EE0C1AA0CDC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68</xdr:row>
          <xdr:rowOff>180975</xdr:rowOff>
        </xdr:from>
        <xdr:to>
          <xdr:col>19</xdr:col>
          <xdr:colOff>66675</xdr:colOff>
          <xdr:row>70</xdr:row>
          <xdr:rowOff>9525</xdr:rowOff>
        </xdr:to>
        <xdr:sp macro="" textlink="">
          <xdr:nvSpPr>
            <xdr:cNvPr id="250984" name="Check Box 88" hidden="1">
              <a:extLst>
                <a:ext uri="{63B3BB69-23CF-44E3-9099-C40C66FF867C}">
                  <a14:compatExt spid="_x0000_s250968"/>
                </a:ext>
                <a:ext uri="{FF2B5EF4-FFF2-40B4-BE49-F238E27FC236}">
                  <a16:creationId xmlns:a16="http://schemas.microsoft.com/office/drawing/2014/main" id="{1B034491-4B0C-4E42-B526-48764CC6152C}"/>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68</xdr:row>
          <xdr:rowOff>180975</xdr:rowOff>
        </xdr:from>
        <xdr:to>
          <xdr:col>19</xdr:col>
          <xdr:colOff>66675</xdr:colOff>
          <xdr:row>70</xdr:row>
          <xdr:rowOff>9525</xdr:rowOff>
        </xdr:to>
        <xdr:sp macro="" textlink="">
          <xdr:nvSpPr>
            <xdr:cNvPr id="250985" name="Check Box 89" hidden="1">
              <a:extLst>
                <a:ext uri="{63B3BB69-23CF-44E3-9099-C40C66FF867C}">
                  <a14:compatExt spid="_x0000_s250969"/>
                </a:ext>
                <a:ext uri="{FF2B5EF4-FFF2-40B4-BE49-F238E27FC236}">
                  <a16:creationId xmlns:a16="http://schemas.microsoft.com/office/drawing/2014/main" id="{74FACBEA-8D5A-48A8-9288-71A2AABE07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68</xdr:row>
          <xdr:rowOff>180975</xdr:rowOff>
        </xdr:from>
        <xdr:to>
          <xdr:col>19</xdr:col>
          <xdr:colOff>66675</xdr:colOff>
          <xdr:row>70</xdr:row>
          <xdr:rowOff>9525</xdr:rowOff>
        </xdr:to>
        <xdr:sp macro="" textlink="">
          <xdr:nvSpPr>
            <xdr:cNvPr id="250986" name="Check Box 90" hidden="1">
              <a:extLst>
                <a:ext uri="{63B3BB69-23CF-44E3-9099-C40C66FF867C}">
                  <a14:compatExt spid="_x0000_s250970"/>
                </a:ext>
                <a:ext uri="{FF2B5EF4-FFF2-40B4-BE49-F238E27FC236}">
                  <a16:creationId xmlns:a16="http://schemas.microsoft.com/office/drawing/2014/main" id="{DFEC3399-E4F6-44E9-8E10-6ED1EEED2D6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68</xdr:row>
          <xdr:rowOff>180975</xdr:rowOff>
        </xdr:from>
        <xdr:to>
          <xdr:col>22</xdr:col>
          <xdr:colOff>66675</xdr:colOff>
          <xdr:row>70</xdr:row>
          <xdr:rowOff>9525</xdr:rowOff>
        </xdr:to>
        <xdr:sp macro="" textlink="">
          <xdr:nvSpPr>
            <xdr:cNvPr id="250987" name="Check Box 91" hidden="1">
              <a:extLst>
                <a:ext uri="{63B3BB69-23CF-44E3-9099-C40C66FF867C}">
                  <a14:compatExt spid="_x0000_s250971"/>
                </a:ext>
                <a:ext uri="{FF2B5EF4-FFF2-40B4-BE49-F238E27FC236}">
                  <a16:creationId xmlns:a16="http://schemas.microsoft.com/office/drawing/2014/main" id="{AE4CB502-DE42-44A5-9858-F6974F7104E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68</xdr:row>
          <xdr:rowOff>180975</xdr:rowOff>
        </xdr:from>
        <xdr:to>
          <xdr:col>22</xdr:col>
          <xdr:colOff>66675</xdr:colOff>
          <xdr:row>70</xdr:row>
          <xdr:rowOff>9525</xdr:rowOff>
        </xdr:to>
        <xdr:sp macro="" textlink="">
          <xdr:nvSpPr>
            <xdr:cNvPr id="250988" name="Check Box 92" hidden="1">
              <a:extLst>
                <a:ext uri="{63B3BB69-23CF-44E3-9099-C40C66FF867C}">
                  <a14:compatExt spid="_x0000_s250972"/>
                </a:ext>
                <a:ext uri="{FF2B5EF4-FFF2-40B4-BE49-F238E27FC236}">
                  <a16:creationId xmlns:a16="http://schemas.microsoft.com/office/drawing/2014/main" id="{9AC3C479-933A-4843-A883-CEB8072BB5DB}"/>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68</xdr:row>
          <xdr:rowOff>180975</xdr:rowOff>
        </xdr:from>
        <xdr:to>
          <xdr:col>22</xdr:col>
          <xdr:colOff>66675</xdr:colOff>
          <xdr:row>70</xdr:row>
          <xdr:rowOff>9525</xdr:rowOff>
        </xdr:to>
        <xdr:sp macro="" textlink="">
          <xdr:nvSpPr>
            <xdr:cNvPr id="250989" name="Check Box 93" hidden="1">
              <a:extLst>
                <a:ext uri="{63B3BB69-23CF-44E3-9099-C40C66FF867C}">
                  <a14:compatExt spid="_x0000_s250973"/>
                </a:ext>
                <a:ext uri="{FF2B5EF4-FFF2-40B4-BE49-F238E27FC236}">
                  <a16:creationId xmlns:a16="http://schemas.microsoft.com/office/drawing/2014/main" id="{3A78C493-009A-4AE4-B267-81FCB6E9D1FE}"/>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76</xdr:row>
          <xdr:rowOff>0</xdr:rowOff>
        </xdr:from>
        <xdr:to>
          <xdr:col>11</xdr:col>
          <xdr:colOff>66675</xdr:colOff>
          <xdr:row>77</xdr:row>
          <xdr:rowOff>19050</xdr:rowOff>
        </xdr:to>
        <xdr:sp macro="" textlink="">
          <xdr:nvSpPr>
            <xdr:cNvPr id="250990" name="Check Box 105" hidden="1">
              <a:extLst>
                <a:ext uri="{63B3BB69-23CF-44E3-9099-C40C66FF867C}">
                  <a14:compatExt spid="_x0000_s250974"/>
                </a:ext>
                <a:ext uri="{FF2B5EF4-FFF2-40B4-BE49-F238E27FC236}">
                  <a16:creationId xmlns:a16="http://schemas.microsoft.com/office/drawing/2014/main" id="{CB014A41-3306-4A4B-995B-8A13D88B7F4F}"/>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76</xdr:row>
          <xdr:rowOff>0</xdr:rowOff>
        </xdr:from>
        <xdr:to>
          <xdr:col>14</xdr:col>
          <xdr:colOff>38100</xdr:colOff>
          <xdr:row>77</xdr:row>
          <xdr:rowOff>19050</xdr:rowOff>
        </xdr:to>
        <xdr:sp macro="" textlink="">
          <xdr:nvSpPr>
            <xdr:cNvPr id="250991" name="Check Box 107" hidden="1">
              <a:extLst>
                <a:ext uri="{63B3BB69-23CF-44E3-9099-C40C66FF867C}">
                  <a14:compatExt spid="_x0000_s250975"/>
                </a:ext>
                <a:ext uri="{FF2B5EF4-FFF2-40B4-BE49-F238E27FC236}">
                  <a16:creationId xmlns:a16="http://schemas.microsoft.com/office/drawing/2014/main" id="{64380E85-F144-4F8E-AC4D-AD74B3F2DDF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76</xdr:row>
          <xdr:rowOff>180975</xdr:rowOff>
        </xdr:from>
        <xdr:to>
          <xdr:col>11</xdr:col>
          <xdr:colOff>66675</xdr:colOff>
          <xdr:row>78</xdr:row>
          <xdr:rowOff>9525</xdr:rowOff>
        </xdr:to>
        <xdr:sp macro="" textlink="">
          <xdr:nvSpPr>
            <xdr:cNvPr id="250992" name="Check Box 108" hidden="1">
              <a:extLst>
                <a:ext uri="{63B3BB69-23CF-44E3-9099-C40C66FF867C}">
                  <a14:compatExt spid="_x0000_s250976"/>
                </a:ext>
                <a:ext uri="{FF2B5EF4-FFF2-40B4-BE49-F238E27FC236}">
                  <a16:creationId xmlns:a16="http://schemas.microsoft.com/office/drawing/2014/main" id="{A72B752F-48B8-4C34-AA44-A7694AB3530F}"/>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209550</xdr:colOff>
          <xdr:row>76</xdr:row>
          <xdr:rowOff>180975</xdr:rowOff>
        </xdr:from>
        <xdr:to>
          <xdr:col>14</xdr:col>
          <xdr:colOff>38100</xdr:colOff>
          <xdr:row>78</xdr:row>
          <xdr:rowOff>9525</xdr:rowOff>
        </xdr:to>
        <xdr:sp macro="" textlink="">
          <xdr:nvSpPr>
            <xdr:cNvPr id="250993" name="Check Box 110" hidden="1">
              <a:extLst>
                <a:ext uri="{63B3BB69-23CF-44E3-9099-C40C66FF867C}">
                  <a14:compatExt spid="_x0000_s250977"/>
                </a:ext>
                <a:ext uri="{FF2B5EF4-FFF2-40B4-BE49-F238E27FC236}">
                  <a16:creationId xmlns:a16="http://schemas.microsoft.com/office/drawing/2014/main" id="{7BBA6CAB-B2C8-4D52-BC91-892BB213221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209550</xdr:colOff>
          <xdr:row>76</xdr:row>
          <xdr:rowOff>180975</xdr:rowOff>
        </xdr:from>
        <xdr:to>
          <xdr:col>18</xdr:col>
          <xdr:colOff>38100</xdr:colOff>
          <xdr:row>78</xdr:row>
          <xdr:rowOff>9525</xdr:rowOff>
        </xdr:to>
        <xdr:sp macro="" textlink="">
          <xdr:nvSpPr>
            <xdr:cNvPr id="250994" name="Check Box 112" hidden="1">
              <a:extLst>
                <a:ext uri="{63B3BB69-23CF-44E3-9099-C40C66FF867C}">
                  <a14:compatExt spid="_x0000_s250978"/>
                </a:ext>
                <a:ext uri="{FF2B5EF4-FFF2-40B4-BE49-F238E27FC236}">
                  <a16:creationId xmlns:a16="http://schemas.microsoft.com/office/drawing/2014/main" id="{32AF2C09-63E2-469D-B992-B2BD1710D6A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209550</xdr:colOff>
          <xdr:row>76</xdr:row>
          <xdr:rowOff>180975</xdr:rowOff>
        </xdr:from>
        <xdr:to>
          <xdr:col>21</xdr:col>
          <xdr:colOff>38100</xdr:colOff>
          <xdr:row>78</xdr:row>
          <xdr:rowOff>9525</xdr:rowOff>
        </xdr:to>
        <xdr:sp macro="" textlink="">
          <xdr:nvSpPr>
            <xdr:cNvPr id="250995" name="Check Box 113" hidden="1">
              <a:extLst>
                <a:ext uri="{63B3BB69-23CF-44E3-9099-C40C66FF867C}">
                  <a14:compatExt spid="_x0000_s250979"/>
                </a:ext>
                <a:ext uri="{FF2B5EF4-FFF2-40B4-BE49-F238E27FC236}">
                  <a16:creationId xmlns:a16="http://schemas.microsoft.com/office/drawing/2014/main" id="{1082F081-8B48-46A1-BEA6-5694EA1E55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209550</xdr:colOff>
          <xdr:row>76</xdr:row>
          <xdr:rowOff>180975</xdr:rowOff>
        </xdr:from>
        <xdr:to>
          <xdr:col>25</xdr:col>
          <xdr:colOff>38100</xdr:colOff>
          <xdr:row>78</xdr:row>
          <xdr:rowOff>9525</xdr:rowOff>
        </xdr:to>
        <xdr:sp macro="" textlink="">
          <xdr:nvSpPr>
            <xdr:cNvPr id="250996" name="Check Box 114" hidden="1">
              <a:extLst>
                <a:ext uri="{63B3BB69-23CF-44E3-9099-C40C66FF867C}">
                  <a14:compatExt spid="_x0000_s250980"/>
                </a:ext>
                <a:ext uri="{FF2B5EF4-FFF2-40B4-BE49-F238E27FC236}">
                  <a16:creationId xmlns:a16="http://schemas.microsoft.com/office/drawing/2014/main" id="{B8ED71C7-CDE2-4858-B897-0E16C83673D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209550</xdr:colOff>
          <xdr:row>76</xdr:row>
          <xdr:rowOff>0</xdr:rowOff>
        </xdr:from>
        <xdr:to>
          <xdr:col>18</xdr:col>
          <xdr:colOff>38100</xdr:colOff>
          <xdr:row>77</xdr:row>
          <xdr:rowOff>19050</xdr:rowOff>
        </xdr:to>
        <xdr:sp macro="" textlink="">
          <xdr:nvSpPr>
            <xdr:cNvPr id="250997" name="Check Box 115" hidden="1">
              <a:extLst>
                <a:ext uri="{63B3BB69-23CF-44E3-9099-C40C66FF867C}">
                  <a14:compatExt spid="_x0000_s250981"/>
                </a:ext>
                <a:ext uri="{FF2B5EF4-FFF2-40B4-BE49-F238E27FC236}">
                  <a16:creationId xmlns:a16="http://schemas.microsoft.com/office/drawing/2014/main" id="{FAFD161D-6D30-4ADB-831F-B833BC92491B}"/>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209550</xdr:colOff>
          <xdr:row>76</xdr:row>
          <xdr:rowOff>0</xdr:rowOff>
        </xdr:from>
        <xdr:to>
          <xdr:col>18</xdr:col>
          <xdr:colOff>38100</xdr:colOff>
          <xdr:row>77</xdr:row>
          <xdr:rowOff>19050</xdr:rowOff>
        </xdr:to>
        <xdr:sp macro="" textlink="">
          <xdr:nvSpPr>
            <xdr:cNvPr id="250998" name="Check Box 116" hidden="1">
              <a:extLst>
                <a:ext uri="{63B3BB69-23CF-44E3-9099-C40C66FF867C}">
                  <a14:compatExt spid="_x0000_s250982"/>
                </a:ext>
                <a:ext uri="{FF2B5EF4-FFF2-40B4-BE49-F238E27FC236}">
                  <a16:creationId xmlns:a16="http://schemas.microsoft.com/office/drawing/2014/main" id="{DC9E7C9C-6FF0-4F78-BDEB-C89CB2F1F9D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209550</xdr:colOff>
          <xdr:row>76</xdr:row>
          <xdr:rowOff>0</xdr:rowOff>
        </xdr:from>
        <xdr:to>
          <xdr:col>21</xdr:col>
          <xdr:colOff>38100</xdr:colOff>
          <xdr:row>77</xdr:row>
          <xdr:rowOff>19050</xdr:rowOff>
        </xdr:to>
        <xdr:sp macro="" textlink="">
          <xdr:nvSpPr>
            <xdr:cNvPr id="250999" name="Check Box 117" hidden="1">
              <a:extLst>
                <a:ext uri="{63B3BB69-23CF-44E3-9099-C40C66FF867C}">
                  <a14:compatExt spid="_x0000_s250983"/>
                </a:ext>
                <a:ext uri="{FF2B5EF4-FFF2-40B4-BE49-F238E27FC236}">
                  <a16:creationId xmlns:a16="http://schemas.microsoft.com/office/drawing/2014/main" id="{7993F38A-190B-4D34-9FE6-0B34615E14C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209550</xdr:colOff>
          <xdr:row>76</xdr:row>
          <xdr:rowOff>0</xdr:rowOff>
        </xdr:from>
        <xdr:to>
          <xdr:col>21</xdr:col>
          <xdr:colOff>38100</xdr:colOff>
          <xdr:row>77</xdr:row>
          <xdr:rowOff>19050</xdr:rowOff>
        </xdr:to>
        <xdr:sp macro="" textlink="">
          <xdr:nvSpPr>
            <xdr:cNvPr id="251000" name="Check Box 118" hidden="1">
              <a:extLst>
                <a:ext uri="{63B3BB69-23CF-44E3-9099-C40C66FF867C}">
                  <a14:compatExt spid="_x0000_s250984"/>
                </a:ext>
                <a:ext uri="{FF2B5EF4-FFF2-40B4-BE49-F238E27FC236}">
                  <a16:creationId xmlns:a16="http://schemas.microsoft.com/office/drawing/2014/main" id="{70DBBD0D-186B-48D5-BBF8-8720416EA5E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78</xdr:row>
          <xdr:rowOff>0</xdr:rowOff>
        </xdr:from>
        <xdr:to>
          <xdr:col>11</xdr:col>
          <xdr:colOff>66675</xdr:colOff>
          <xdr:row>79</xdr:row>
          <xdr:rowOff>19050</xdr:rowOff>
        </xdr:to>
        <xdr:sp macro="" textlink="">
          <xdr:nvSpPr>
            <xdr:cNvPr id="251001" name="Check Box 105" hidden="1">
              <a:extLst>
                <a:ext uri="{63B3BB69-23CF-44E3-9099-C40C66FF867C}">
                  <a14:compatExt spid="_x0000_s250985"/>
                </a:ext>
                <a:ext uri="{FF2B5EF4-FFF2-40B4-BE49-F238E27FC236}">
                  <a16:creationId xmlns:a16="http://schemas.microsoft.com/office/drawing/2014/main" id="{4A4535AC-72FD-400A-BBF4-E7B53B2C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82</xdr:row>
          <xdr:rowOff>0</xdr:rowOff>
        </xdr:from>
        <xdr:to>
          <xdr:col>11</xdr:col>
          <xdr:colOff>66675</xdr:colOff>
          <xdr:row>83</xdr:row>
          <xdr:rowOff>19050</xdr:rowOff>
        </xdr:to>
        <xdr:sp macro="" textlink="">
          <xdr:nvSpPr>
            <xdr:cNvPr id="251002" name="Check Box 106" hidden="1">
              <a:extLst>
                <a:ext uri="{63B3BB69-23CF-44E3-9099-C40C66FF867C}">
                  <a14:compatExt spid="_x0000_s250986"/>
                </a:ext>
                <a:ext uri="{FF2B5EF4-FFF2-40B4-BE49-F238E27FC236}">
                  <a16:creationId xmlns:a16="http://schemas.microsoft.com/office/drawing/2014/main" id="{E465AD77-CBDC-4BD8-9A6B-B660AE81948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228600</xdr:colOff>
          <xdr:row>82</xdr:row>
          <xdr:rowOff>0</xdr:rowOff>
        </xdr:from>
        <xdr:to>
          <xdr:col>14</xdr:col>
          <xdr:colOff>57150</xdr:colOff>
          <xdr:row>83</xdr:row>
          <xdr:rowOff>19050</xdr:rowOff>
        </xdr:to>
        <xdr:sp macro="" textlink="">
          <xdr:nvSpPr>
            <xdr:cNvPr id="251003" name="Check Box 107" hidden="1">
              <a:extLst>
                <a:ext uri="{63B3BB69-23CF-44E3-9099-C40C66FF867C}">
                  <a14:compatExt spid="_x0000_s250987"/>
                </a:ext>
                <a:ext uri="{FF2B5EF4-FFF2-40B4-BE49-F238E27FC236}">
                  <a16:creationId xmlns:a16="http://schemas.microsoft.com/office/drawing/2014/main" id="{93B881B8-78C2-412F-8DC6-212C349922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209550</xdr:colOff>
          <xdr:row>82</xdr:row>
          <xdr:rowOff>0</xdr:rowOff>
        </xdr:from>
        <xdr:to>
          <xdr:col>18</xdr:col>
          <xdr:colOff>38100</xdr:colOff>
          <xdr:row>83</xdr:row>
          <xdr:rowOff>19050</xdr:rowOff>
        </xdr:to>
        <xdr:sp macro="" textlink="">
          <xdr:nvSpPr>
            <xdr:cNvPr id="251004" name="Check Box 108" hidden="1">
              <a:extLst>
                <a:ext uri="{63B3BB69-23CF-44E3-9099-C40C66FF867C}">
                  <a14:compatExt spid="_x0000_s250988"/>
                </a:ext>
                <a:ext uri="{FF2B5EF4-FFF2-40B4-BE49-F238E27FC236}">
                  <a16:creationId xmlns:a16="http://schemas.microsoft.com/office/drawing/2014/main" id="{1B5071D1-C65B-4D5E-B988-26C181D59C8C}"/>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82</xdr:row>
          <xdr:rowOff>180975</xdr:rowOff>
        </xdr:from>
        <xdr:to>
          <xdr:col>27</xdr:col>
          <xdr:colOff>66675</xdr:colOff>
          <xdr:row>84</xdr:row>
          <xdr:rowOff>9525</xdr:rowOff>
        </xdr:to>
        <xdr:sp macro="" textlink="">
          <xdr:nvSpPr>
            <xdr:cNvPr id="251005" name="Check Box 109" hidden="1">
              <a:extLst>
                <a:ext uri="{63B3BB69-23CF-44E3-9099-C40C66FF867C}">
                  <a14:compatExt spid="_x0000_s250989"/>
                </a:ext>
                <a:ext uri="{FF2B5EF4-FFF2-40B4-BE49-F238E27FC236}">
                  <a16:creationId xmlns:a16="http://schemas.microsoft.com/office/drawing/2014/main" id="{4443FFA6-93EF-41B9-AC4A-CD7FA5E48ADB}"/>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82</xdr:row>
          <xdr:rowOff>180975</xdr:rowOff>
        </xdr:from>
        <xdr:to>
          <xdr:col>11</xdr:col>
          <xdr:colOff>66675</xdr:colOff>
          <xdr:row>84</xdr:row>
          <xdr:rowOff>9525</xdr:rowOff>
        </xdr:to>
        <xdr:sp macro="" textlink="">
          <xdr:nvSpPr>
            <xdr:cNvPr id="251006" name="Check Box 110" hidden="1">
              <a:extLst>
                <a:ext uri="{63B3BB69-23CF-44E3-9099-C40C66FF867C}">
                  <a14:compatExt spid="_x0000_s250990"/>
                </a:ext>
                <a:ext uri="{FF2B5EF4-FFF2-40B4-BE49-F238E27FC236}">
                  <a16:creationId xmlns:a16="http://schemas.microsoft.com/office/drawing/2014/main" id="{EA5A7092-60E8-45B2-8C1F-7FA1993A2C2C}"/>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79</xdr:row>
          <xdr:rowOff>0</xdr:rowOff>
        </xdr:from>
        <xdr:to>
          <xdr:col>33</xdr:col>
          <xdr:colOff>66675</xdr:colOff>
          <xdr:row>80</xdr:row>
          <xdr:rowOff>19050</xdr:rowOff>
        </xdr:to>
        <xdr:sp macro="" textlink="">
          <xdr:nvSpPr>
            <xdr:cNvPr id="251007" name="Check Box 111" hidden="1">
              <a:extLst>
                <a:ext uri="{63B3BB69-23CF-44E3-9099-C40C66FF867C}">
                  <a14:compatExt spid="_x0000_s250991"/>
                </a:ext>
                <a:ext uri="{FF2B5EF4-FFF2-40B4-BE49-F238E27FC236}">
                  <a16:creationId xmlns:a16="http://schemas.microsoft.com/office/drawing/2014/main" id="{1BD8D8BD-FF4B-46C1-B76E-0D7AD4BA7B8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209550</xdr:colOff>
          <xdr:row>86</xdr:row>
          <xdr:rowOff>0</xdr:rowOff>
        </xdr:from>
        <xdr:to>
          <xdr:col>13</xdr:col>
          <xdr:colOff>38100</xdr:colOff>
          <xdr:row>87</xdr:row>
          <xdr:rowOff>19050</xdr:rowOff>
        </xdr:to>
        <xdr:sp macro="" textlink="">
          <xdr:nvSpPr>
            <xdr:cNvPr id="251008" name="Check Box 122" hidden="1">
              <a:extLst>
                <a:ext uri="{63B3BB69-23CF-44E3-9099-C40C66FF867C}">
                  <a14:compatExt spid="_x0000_s250992"/>
                </a:ext>
                <a:ext uri="{FF2B5EF4-FFF2-40B4-BE49-F238E27FC236}">
                  <a16:creationId xmlns:a16="http://schemas.microsoft.com/office/drawing/2014/main" id="{D4D712EC-B529-4583-B394-6FB6BA8527DD}"/>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86</xdr:row>
          <xdr:rowOff>0</xdr:rowOff>
        </xdr:from>
        <xdr:to>
          <xdr:col>7</xdr:col>
          <xdr:colOff>38100</xdr:colOff>
          <xdr:row>87</xdr:row>
          <xdr:rowOff>19050</xdr:rowOff>
        </xdr:to>
        <xdr:sp macro="" textlink="">
          <xdr:nvSpPr>
            <xdr:cNvPr id="251009" name="Check Box 124" hidden="1">
              <a:extLst>
                <a:ext uri="{63B3BB69-23CF-44E3-9099-C40C66FF867C}">
                  <a14:compatExt spid="_x0000_s250993"/>
                </a:ext>
                <a:ext uri="{FF2B5EF4-FFF2-40B4-BE49-F238E27FC236}">
                  <a16:creationId xmlns:a16="http://schemas.microsoft.com/office/drawing/2014/main" id="{D628D133-2A5A-437D-AFF5-43585113EDB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209550</xdr:colOff>
          <xdr:row>86</xdr:row>
          <xdr:rowOff>180975</xdr:rowOff>
        </xdr:from>
        <xdr:to>
          <xdr:col>13</xdr:col>
          <xdr:colOff>38100</xdr:colOff>
          <xdr:row>88</xdr:row>
          <xdr:rowOff>9525</xdr:rowOff>
        </xdr:to>
        <xdr:sp macro="" textlink="">
          <xdr:nvSpPr>
            <xdr:cNvPr id="251010" name="Check Box 125" hidden="1">
              <a:extLst>
                <a:ext uri="{63B3BB69-23CF-44E3-9099-C40C66FF867C}">
                  <a14:compatExt spid="_x0000_s250994"/>
                </a:ext>
                <a:ext uri="{FF2B5EF4-FFF2-40B4-BE49-F238E27FC236}">
                  <a16:creationId xmlns:a16="http://schemas.microsoft.com/office/drawing/2014/main" id="{1230543F-0002-4414-A8DD-A428C89674A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86</xdr:row>
          <xdr:rowOff>180975</xdr:rowOff>
        </xdr:from>
        <xdr:to>
          <xdr:col>7</xdr:col>
          <xdr:colOff>38100</xdr:colOff>
          <xdr:row>88</xdr:row>
          <xdr:rowOff>9525</xdr:rowOff>
        </xdr:to>
        <xdr:sp macro="" textlink="">
          <xdr:nvSpPr>
            <xdr:cNvPr id="251011" name="Check Box 128" hidden="1">
              <a:extLst>
                <a:ext uri="{63B3BB69-23CF-44E3-9099-C40C66FF867C}">
                  <a14:compatExt spid="_x0000_s250995"/>
                </a:ext>
                <a:ext uri="{FF2B5EF4-FFF2-40B4-BE49-F238E27FC236}">
                  <a16:creationId xmlns:a16="http://schemas.microsoft.com/office/drawing/2014/main" id="{58FBD253-9DD2-4A4F-8374-205AE43B8AB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209550</xdr:colOff>
          <xdr:row>86</xdr:row>
          <xdr:rowOff>180975</xdr:rowOff>
        </xdr:from>
        <xdr:to>
          <xdr:col>18</xdr:col>
          <xdr:colOff>38100</xdr:colOff>
          <xdr:row>88</xdr:row>
          <xdr:rowOff>9525</xdr:rowOff>
        </xdr:to>
        <xdr:sp macro="" textlink="">
          <xdr:nvSpPr>
            <xdr:cNvPr id="251012" name="Check Box 129" hidden="1">
              <a:extLst>
                <a:ext uri="{63B3BB69-23CF-44E3-9099-C40C66FF867C}">
                  <a14:compatExt spid="_x0000_s250996"/>
                </a:ext>
                <a:ext uri="{FF2B5EF4-FFF2-40B4-BE49-F238E27FC236}">
                  <a16:creationId xmlns:a16="http://schemas.microsoft.com/office/drawing/2014/main" id="{C130F47E-D8A4-45BD-9CF0-5F7EBFE14F2E}"/>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209550</xdr:colOff>
          <xdr:row>86</xdr:row>
          <xdr:rowOff>0</xdr:rowOff>
        </xdr:from>
        <xdr:to>
          <xdr:col>23</xdr:col>
          <xdr:colOff>38100</xdr:colOff>
          <xdr:row>87</xdr:row>
          <xdr:rowOff>19050</xdr:rowOff>
        </xdr:to>
        <xdr:sp macro="" textlink="">
          <xdr:nvSpPr>
            <xdr:cNvPr id="251013" name="Check Box 130" hidden="1">
              <a:extLst>
                <a:ext uri="{63B3BB69-23CF-44E3-9099-C40C66FF867C}">
                  <a14:compatExt spid="_x0000_s250997"/>
                </a:ext>
                <a:ext uri="{FF2B5EF4-FFF2-40B4-BE49-F238E27FC236}">
                  <a16:creationId xmlns:a16="http://schemas.microsoft.com/office/drawing/2014/main" id="{82A5D562-63F4-4674-A902-3A065365280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209550</xdr:colOff>
          <xdr:row>86</xdr:row>
          <xdr:rowOff>180975</xdr:rowOff>
        </xdr:from>
        <xdr:to>
          <xdr:col>23</xdr:col>
          <xdr:colOff>38100</xdr:colOff>
          <xdr:row>88</xdr:row>
          <xdr:rowOff>9525</xdr:rowOff>
        </xdr:to>
        <xdr:sp macro="" textlink="">
          <xdr:nvSpPr>
            <xdr:cNvPr id="251014" name="Check Box 131" hidden="1">
              <a:extLst>
                <a:ext uri="{63B3BB69-23CF-44E3-9099-C40C66FF867C}">
                  <a14:compatExt spid="_x0000_s250998"/>
                </a:ext>
                <a:ext uri="{FF2B5EF4-FFF2-40B4-BE49-F238E27FC236}">
                  <a16:creationId xmlns:a16="http://schemas.microsoft.com/office/drawing/2014/main" id="{E88EAF7A-96B2-4494-9E3A-1BB4D4403DAD}"/>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209550</xdr:colOff>
          <xdr:row>86</xdr:row>
          <xdr:rowOff>180975</xdr:rowOff>
        </xdr:from>
        <xdr:to>
          <xdr:col>28</xdr:col>
          <xdr:colOff>38100</xdr:colOff>
          <xdr:row>88</xdr:row>
          <xdr:rowOff>9525</xdr:rowOff>
        </xdr:to>
        <xdr:sp macro="" textlink="">
          <xdr:nvSpPr>
            <xdr:cNvPr id="251015" name="Check Box 132" hidden="1">
              <a:extLst>
                <a:ext uri="{63B3BB69-23CF-44E3-9099-C40C66FF867C}">
                  <a14:compatExt spid="_x0000_s250999"/>
                </a:ext>
                <a:ext uri="{FF2B5EF4-FFF2-40B4-BE49-F238E27FC236}">
                  <a16:creationId xmlns:a16="http://schemas.microsoft.com/office/drawing/2014/main" id="{8BF2793D-C5E6-4744-A631-840307FBFDB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209550</xdr:colOff>
          <xdr:row>86</xdr:row>
          <xdr:rowOff>0</xdr:rowOff>
        </xdr:from>
        <xdr:to>
          <xdr:col>28</xdr:col>
          <xdr:colOff>38100</xdr:colOff>
          <xdr:row>87</xdr:row>
          <xdr:rowOff>19050</xdr:rowOff>
        </xdr:to>
        <xdr:sp macro="" textlink="">
          <xdr:nvSpPr>
            <xdr:cNvPr id="251016" name="Check Box 133" hidden="1">
              <a:extLst>
                <a:ext uri="{63B3BB69-23CF-44E3-9099-C40C66FF867C}">
                  <a14:compatExt spid="_x0000_s251000"/>
                </a:ext>
                <a:ext uri="{FF2B5EF4-FFF2-40B4-BE49-F238E27FC236}">
                  <a16:creationId xmlns:a16="http://schemas.microsoft.com/office/drawing/2014/main" id="{7D4112B9-B320-4D55-B988-51C752E4E9F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36</xdr:col>
      <xdr:colOff>2000250</xdr:colOff>
      <xdr:row>0</xdr:row>
      <xdr:rowOff>47625</xdr:rowOff>
    </xdr:from>
    <xdr:to>
      <xdr:col>37</xdr:col>
      <xdr:colOff>2552700</xdr:colOff>
      <xdr:row>8</xdr:row>
      <xdr:rowOff>9525</xdr:rowOff>
    </xdr:to>
    <xdr:sp macro="" textlink="">
      <xdr:nvSpPr>
        <xdr:cNvPr id="251017" name="テキスト ボックス 251016">
          <a:extLst>
            <a:ext uri="{FF2B5EF4-FFF2-40B4-BE49-F238E27FC236}">
              <a16:creationId xmlns:a16="http://schemas.microsoft.com/office/drawing/2014/main" id="{3E1562B4-7FA3-4140-1FA0-EB8162ABFD7D}"/>
            </a:ext>
          </a:extLst>
        </xdr:cNvPr>
        <xdr:cNvSpPr txBox="1"/>
      </xdr:nvSpPr>
      <xdr:spPr>
        <a:xfrm>
          <a:off x="10420350" y="47625"/>
          <a:ext cx="2886075" cy="15240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2025</a:t>
          </a:r>
          <a:r>
            <a:rPr kumimoji="1" lang="ja-JP" altLang="en-US" sz="1100"/>
            <a:t>年</a:t>
          </a:r>
          <a:r>
            <a:rPr kumimoji="1" lang="en-US" altLang="ja-JP" sz="1100"/>
            <a:t>4</a:t>
          </a:r>
          <a:r>
            <a:rPr kumimoji="1" lang="ja-JP" altLang="en-US" sz="1100"/>
            <a:t>月中に、更新版を公表します。</a:t>
          </a:r>
          <a:endParaRPr kumimoji="1" lang="en-US" altLang="ja-JP" sz="1100"/>
        </a:p>
        <a:p>
          <a:r>
            <a:rPr kumimoji="1" lang="ja-JP" altLang="en-US" sz="1100"/>
            <a:t>修正が入りますので、参考としてご覧ください。</a:t>
          </a:r>
          <a:endParaRPr kumimoji="1" lang="en-US" altLang="ja-JP" sz="1100"/>
        </a:p>
        <a:p>
          <a:endParaRPr kumimoji="1" lang="en-US" altLang="ja-JP" sz="1100"/>
        </a:p>
        <a:p>
          <a:r>
            <a:rPr kumimoji="1" lang="ja-JP" altLang="en-US" sz="1100"/>
            <a:t>★岩手県ホームページ★</a:t>
          </a:r>
          <a:endParaRPr kumimoji="1" lang="en-US" altLang="ja-JP" sz="1100"/>
        </a:p>
        <a:p>
          <a:r>
            <a:rPr lang="ja-JP" altLang="en-US">
              <a:hlinkClick xmlns:r="http://schemas.openxmlformats.org/officeDocument/2006/relationships" r:id=""/>
            </a:rPr>
            <a:t>岩手県 </a:t>
          </a:r>
          <a:r>
            <a:rPr lang="en-US" altLang="ja-JP">
              <a:hlinkClick xmlns:r="http://schemas.openxmlformats.org/officeDocument/2006/relationships" r:id=""/>
            </a:rPr>
            <a:t>- </a:t>
          </a:r>
          <a:r>
            <a:rPr lang="ja-JP" altLang="en-US">
              <a:hlinkClick xmlns:r="http://schemas.openxmlformats.org/officeDocument/2006/relationships" r:id=""/>
            </a:rPr>
            <a:t>岩手県の都市計画の概要</a:t>
          </a:r>
          <a:endParaRPr lang="en-US" altLang="ja-JP"/>
        </a:p>
        <a:p>
          <a:endParaRPr kumimoji="1" lang="en-US" altLang="ja-JP" sz="1100"/>
        </a:p>
        <a:p>
          <a:r>
            <a:rPr kumimoji="1" lang="ja-JP" altLang="en-US" sz="1100"/>
            <a:t>・岩手県の都市計画</a:t>
          </a:r>
          <a:r>
            <a:rPr kumimoji="1" lang="en-US" altLang="ja-JP" sz="1100"/>
            <a:t>-</a:t>
          </a:r>
          <a:r>
            <a:rPr kumimoji="1" lang="ja-JP" altLang="en-US" sz="1100"/>
            <a:t>資料編</a:t>
          </a:r>
          <a:r>
            <a:rPr kumimoji="1" lang="en-US" altLang="ja-JP" sz="1100"/>
            <a:t>-2023</a:t>
          </a:r>
          <a:r>
            <a:rPr kumimoji="1" lang="ja-JP" altLang="en-US" sz="1100"/>
            <a:t>　を参照してください。</a:t>
          </a:r>
          <a:endParaRPr kumimoji="1" lang="en-US" altLang="ja-JP" sz="1100"/>
        </a:p>
        <a:p>
          <a:endParaRPr kumimoji="1" lang="ja-JP" altLang="en-US" sz="1100"/>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24</xdr:col>
      <xdr:colOff>0</xdr:colOff>
      <xdr:row>55</xdr:row>
      <xdr:rowOff>0</xdr:rowOff>
    </xdr:from>
    <xdr:to>
      <xdr:col>32</xdr:col>
      <xdr:colOff>159962</xdr:colOff>
      <xdr:row>58</xdr:row>
      <xdr:rowOff>152549</xdr:rowOff>
    </xdr:to>
    <xdr:sp macro="" textlink="">
      <xdr:nvSpPr>
        <xdr:cNvPr id="99" name="テキスト ボックス 4">
          <a:extLst>
            <a:ext uri="{FF2B5EF4-FFF2-40B4-BE49-F238E27FC236}">
              <a16:creationId xmlns:a16="http://schemas.microsoft.com/office/drawing/2014/main" id="{00000000-0008-0000-2300-000005000000}"/>
            </a:ext>
          </a:extLst>
        </xdr:cNvPr>
        <xdr:cNvSpPr txBox="1"/>
      </xdr:nvSpPr>
      <xdr:spPr>
        <a:xfrm>
          <a:off x="6629400" y="10477500"/>
          <a:ext cx="2369820" cy="72390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nSpc>
              <a:spcPts val="1300"/>
            </a:lnSpc>
          </a:pPr>
          <a:r>
            <a:rPr lang="ja-JP" altLang="en-US" sz="1100" b="1" i="0">
              <a:solidFill>
                <a:srgbClr val="FFFFFF"/>
              </a:solidFill>
              <a:latin typeface="ＭＳ Ｐゴシック"/>
              <a:ea typeface="ＭＳ Ｐゴシック"/>
              <a:cs typeface="ＭＳ Ｐゴシック"/>
            </a:rPr>
            <a:t>届出者が建築主でない場合は、別紙に記入のうえ添付してください</a:t>
          </a:r>
        </a:p>
      </xdr:txBody>
    </xdr:sp>
    <xdr:clientData fPrintsWithSheet="0"/>
  </xdr:twoCellAnchor>
  <xdr:twoCellAnchor>
    <xdr:from>
      <xdr:col>24</xdr:col>
      <xdr:colOff>0</xdr:colOff>
      <xdr:row>34</xdr:row>
      <xdr:rowOff>0</xdr:rowOff>
    </xdr:from>
    <xdr:to>
      <xdr:col>32</xdr:col>
      <xdr:colOff>159962</xdr:colOff>
      <xdr:row>35</xdr:row>
      <xdr:rowOff>85576</xdr:rowOff>
    </xdr:to>
    <xdr:sp macro="" textlink="">
      <xdr:nvSpPr>
        <xdr:cNvPr id="100" name="テキスト ボックス 5">
          <a:extLst>
            <a:ext uri="{FF2B5EF4-FFF2-40B4-BE49-F238E27FC236}">
              <a16:creationId xmlns:a16="http://schemas.microsoft.com/office/drawing/2014/main" id="{00000000-0008-0000-2300-000006000000}"/>
            </a:ext>
          </a:extLst>
        </xdr:cNvPr>
        <xdr:cNvSpPr txBox="1"/>
      </xdr:nvSpPr>
      <xdr:spPr>
        <a:xfrm>
          <a:off x="6629400" y="6477000"/>
          <a:ext cx="2369820" cy="2762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理由を入力してください</a:t>
          </a:r>
        </a:p>
      </xdr:txBody>
    </xdr:sp>
    <xdr:clientData fPrintsWithSheet="0"/>
  </xdr:twoCellAnchor>
  <xdr:twoCellAnchor>
    <xdr:from>
      <xdr:col>24</xdr:col>
      <xdr:colOff>0</xdr:colOff>
      <xdr:row>13</xdr:row>
      <xdr:rowOff>152549</xdr:rowOff>
    </xdr:from>
    <xdr:to>
      <xdr:col>32</xdr:col>
      <xdr:colOff>159962</xdr:colOff>
      <xdr:row>19</xdr:row>
      <xdr:rowOff>152549</xdr:rowOff>
    </xdr:to>
    <xdr:sp macro="" textlink="">
      <xdr:nvSpPr>
        <xdr:cNvPr id="101" name="テキスト ボックス 6">
          <a:extLst>
            <a:ext uri="{FF2B5EF4-FFF2-40B4-BE49-F238E27FC236}">
              <a16:creationId xmlns:a16="http://schemas.microsoft.com/office/drawing/2014/main" id="{00000000-0008-0000-2300-000007000000}"/>
            </a:ext>
          </a:extLst>
        </xdr:cNvPr>
        <xdr:cNvSpPr txBox="1"/>
      </xdr:nvSpPr>
      <xdr:spPr>
        <a:xfrm>
          <a:off x="6629400" y="2628900"/>
          <a:ext cx="2369820" cy="114300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届出者が建築主でない場合は、セルの数式を削除し、手入力してください。</a:t>
          </a:r>
          <a:endParaRPr lang="en-US" altLang="ja-JP" sz="1100" b="1" i="0">
            <a:solidFill>
              <a:srgbClr val="FFFFFF"/>
            </a:solidFill>
            <a:latin typeface="ＭＳ Ｐゴシック"/>
            <a:ea typeface="ＭＳ Ｐゴシック"/>
            <a:cs typeface="ＭＳ Ｐゴシック"/>
          </a:endParaRPr>
        </a:p>
        <a:p>
          <a:r>
            <a:rPr lang="ja-JP" altLang="en-US" sz="1100" b="1" i="0">
              <a:solidFill>
                <a:srgbClr val="FFFFFF"/>
              </a:solidFill>
              <a:latin typeface="ＭＳ Ｐゴシック"/>
              <a:ea typeface="ＭＳ Ｐゴシック"/>
              <a:cs typeface="ＭＳ Ｐゴシック"/>
            </a:rPr>
            <a:t>また、別紙に必要事項を記入のうえ添付してください</a:t>
          </a:r>
        </a:p>
      </xdr:txBody>
    </xdr:sp>
    <xdr:clientData fPrintsWithSheet="0"/>
  </xdr:twoCellAnchor>
  <xdr:twoCellAnchor>
    <xdr:from>
      <xdr:col>17</xdr:col>
      <xdr:colOff>0</xdr:colOff>
      <xdr:row>0</xdr:row>
      <xdr:rowOff>0</xdr:rowOff>
    </xdr:from>
    <xdr:to>
      <xdr:col>21</xdr:col>
      <xdr:colOff>9441</xdr:colOff>
      <xdr:row>1</xdr:row>
      <xdr:rowOff>85576</xdr:rowOff>
    </xdr:to>
    <xdr:sp macro="" textlink="">
      <xdr:nvSpPr>
        <xdr:cNvPr id="102" name="テキスト ボックス 7">
          <a:extLst>
            <a:ext uri="{FF2B5EF4-FFF2-40B4-BE49-F238E27FC236}">
              <a16:creationId xmlns:a16="http://schemas.microsoft.com/office/drawing/2014/main" id="{00000000-0008-0000-2300-000008000000}"/>
            </a:ext>
          </a:extLst>
        </xdr:cNvPr>
        <xdr:cNvSpPr txBox="1"/>
      </xdr:nvSpPr>
      <xdr:spPr>
        <a:xfrm>
          <a:off x="4695825" y="0"/>
          <a:ext cx="1114425" cy="2762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印刷は白黒で</a:t>
          </a:r>
        </a:p>
      </xdr:txBody>
    </xdr:sp>
    <xdr:clientData fPrintsWithSheet="0"/>
  </xdr:twoCellAnchor>
  <xdr:twoCellAnchor>
    <xdr:from>
      <xdr:col>24</xdr:col>
      <xdr:colOff>9441</xdr:colOff>
      <xdr:row>6</xdr:row>
      <xdr:rowOff>142875</xdr:rowOff>
    </xdr:from>
    <xdr:to>
      <xdr:col>32</xdr:col>
      <xdr:colOff>169404</xdr:colOff>
      <xdr:row>8</xdr:row>
      <xdr:rowOff>37951</xdr:rowOff>
    </xdr:to>
    <xdr:sp macro="" textlink="">
      <xdr:nvSpPr>
        <xdr:cNvPr id="103" name="テキスト ボックス 8">
          <a:extLst>
            <a:ext uri="{FF2B5EF4-FFF2-40B4-BE49-F238E27FC236}">
              <a16:creationId xmlns:a16="http://schemas.microsoft.com/office/drawing/2014/main" id="{00000000-0008-0000-2300-000009000000}"/>
            </a:ext>
          </a:extLst>
        </xdr:cNvPr>
        <xdr:cNvSpPr txBox="1"/>
      </xdr:nvSpPr>
      <xdr:spPr>
        <a:xfrm>
          <a:off x="6638925" y="1285875"/>
          <a:ext cx="2369762" cy="276076"/>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日付は、センターで記入します</a:t>
          </a:r>
        </a:p>
      </xdr:txBody>
    </xdr:sp>
    <xdr:clientData fPrintsWithSheet="0"/>
  </xdr:twoCellAnchor>
  <xdr:twoCellAnchor>
    <xdr:from>
      <xdr:col>24</xdr:col>
      <xdr:colOff>19152</xdr:colOff>
      <xdr:row>50</xdr:row>
      <xdr:rowOff>104924</xdr:rowOff>
    </xdr:from>
    <xdr:to>
      <xdr:col>32</xdr:col>
      <xdr:colOff>179115</xdr:colOff>
      <xdr:row>51</xdr:row>
      <xdr:rowOff>190500</xdr:rowOff>
    </xdr:to>
    <xdr:sp macro="" textlink="">
      <xdr:nvSpPr>
        <xdr:cNvPr id="104" name="テキスト ボックス 7">
          <a:extLst>
            <a:ext uri="{FF2B5EF4-FFF2-40B4-BE49-F238E27FC236}">
              <a16:creationId xmlns:a16="http://schemas.microsoft.com/office/drawing/2014/main" id="{00000000-0008-0000-2300-00000A000000}"/>
            </a:ext>
          </a:extLst>
        </xdr:cNvPr>
        <xdr:cNvSpPr txBox="1"/>
      </xdr:nvSpPr>
      <xdr:spPr>
        <a:xfrm>
          <a:off x="6648450" y="9629775"/>
          <a:ext cx="2369762" cy="276076"/>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センターで処理します。</a:t>
          </a:r>
        </a:p>
      </xdr:txBody>
    </xdr:sp>
    <xdr:clientData fPrintsWithSheet="0"/>
  </xdr:twoCellAnchor>
</xdr:wsDr>
</file>

<file path=xl/drawings/drawing31.xml><?xml version="1.0" encoding="utf-8"?>
<xdr:wsDr xmlns:xdr="http://schemas.openxmlformats.org/drawingml/2006/spreadsheetDrawing" xmlns:a="http://schemas.openxmlformats.org/drawingml/2006/main">
  <xdr:twoCellAnchor>
    <xdr:from>
      <xdr:col>24</xdr:col>
      <xdr:colOff>0</xdr:colOff>
      <xdr:row>0</xdr:row>
      <xdr:rowOff>0</xdr:rowOff>
    </xdr:from>
    <xdr:to>
      <xdr:col>29</xdr:col>
      <xdr:colOff>181003</xdr:colOff>
      <xdr:row>4</xdr:row>
      <xdr:rowOff>19348</xdr:rowOff>
    </xdr:to>
    <xdr:grpSp>
      <xdr:nvGrpSpPr>
        <xdr:cNvPr id="2" name="グループ化 1">
          <a:hlinkClick xmlns:r="http://schemas.openxmlformats.org/officeDocument/2006/relationships" r:id="rId1"/>
          <a:extLst>
            <a:ext uri="{FF2B5EF4-FFF2-40B4-BE49-F238E27FC236}">
              <a16:creationId xmlns:a16="http://schemas.microsoft.com/office/drawing/2014/main" id="{00000000-0008-0000-2400-000002000000}"/>
            </a:ext>
          </a:extLst>
        </xdr:cNvPr>
        <xdr:cNvGrpSpPr>
          <a:grpSpLocks/>
        </xdr:cNvGrpSpPr>
      </xdr:nvGrpSpPr>
      <xdr:grpSpPr bwMode="auto">
        <a:xfrm>
          <a:off x="6629400" y="0"/>
          <a:ext cx="1562128" cy="781348"/>
          <a:chOff x="7896221" y="0"/>
          <a:chExt cx="1566617" cy="781050"/>
        </a:xfrm>
      </xdr:grpSpPr>
      <xdr:sp macro="" textlink="">
        <xdr:nvSpPr>
          <xdr:cNvPr id="3" name="円/楕円 112">
            <a:extLst>
              <a:ext uri="{FF2B5EF4-FFF2-40B4-BE49-F238E27FC236}">
                <a16:creationId xmlns:a16="http://schemas.microsoft.com/office/drawing/2014/main" id="{00000000-0008-0000-2400-000003000000}"/>
              </a:ext>
            </a:extLst>
          </xdr:cNvPr>
          <xdr:cNvSpPr/>
        </xdr:nvSpPr>
        <xdr:spPr>
          <a:xfrm>
            <a:off x="8287875" y="0"/>
            <a:ext cx="764203" cy="733425"/>
          </a:xfrm>
          <a:prstGeom prst="ellipse">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en-US" altLang="ja-JP" sz="8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4" name="テキスト ボックス 3">
            <a:extLst>
              <a:ext uri="{FF2B5EF4-FFF2-40B4-BE49-F238E27FC236}">
                <a16:creationId xmlns:a16="http://schemas.microsoft.com/office/drawing/2014/main" id="{00000000-0008-0000-2400-000004000000}"/>
              </a:ext>
            </a:extLst>
          </xdr:cNvPr>
          <xdr:cNvSpPr txBox="1"/>
        </xdr:nvSpPr>
        <xdr:spPr>
          <a:xfrm>
            <a:off x="7896221" y="47625"/>
            <a:ext cx="1566617" cy="733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900"/>
              </a:lnSpc>
            </a:pPr>
            <a:r>
              <a:rPr kumimoji="1" lang="ja-JP" altLang="en-US" sz="1600">
                <a:latin typeface="+mn-ea"/>
                <a:ea typeface="+mn-ea"/>
              </a:rPr>
              <a:t>目次</a:t>
            </a:r>
            <a:endParaRPr kumimoji="1" lang="en-US" altLang="ja-JP" sz="1600">
              <a:latin typeface="+mn-ea"/>
              <a:ea typeface="+mn-ea"/>
            </a:endParaRPr>
          </a:p>
          <a:p>
            <a:pPr algn="ctr">
              <a:lnSpc>
                <a:spcPts val="1800"/>
              </a:lnSpc>
            </a:pPr>
            <a:r>
              <a:rPr kumimoji="1" lang="ja-JP" altLang="en-US" sz="1600">
                <a:latin typeface="+mn-ea"/>
                <a:ea typeface="+mn-ea"/>
              </a:rPr>
              <a:t>入力ｼｰﾄ</a:t>
            </a:r>
            <a:endParaRPr kumimoji="1" lang="en-US" altLang="ja-JP" sz="1600">
              <a:latin typeface="+mn-ea"/>
              <a:ea typeface="+mn-ea"/>
            </a:endParaRPr>
          </a:p>
        </xdr:txBody>
      </xdr:sp>
    </xdr:grpSp>
    <xdr:clientData/>
  </xdr:twoCellAnchor>
  <xdr:twoCellAnchor>
    <xdr:from>
      <xdr:col>24</xdr:col>
      <xdr:colOff>0</xdr:colOff>
      <xdr:row>55</xdr:row>
      <xdr:rowOff>0</xdr:rowOff>
    </xdr:from>
    <xdr:to>
      <xdr:col>32</xdr:col>
      <xdr:colOff>159962</xdr:colOff>
      <xdr:row>58</xdr:row>
      <xdr:rowOff>152549</xdr:rowOff>
    </xdr:to>
    <xdr:sp macro="" textlink="">
      <xdr:nvSpPr>
        <xdr:cNvPr id="105" name="テキスト ボックス 4">
          <a:extLst>
            <a:ext uri="{FF2B5EF4-FFF2-40B4-BE49-F238E27FC236}">
              <a16:creationId xmlns:a16="http://schemas.microsoft.com/office/drawing/2014/main" id="{00000000-0008-0000-2400-000005000000}"/>
            </a:ext>
          </a:extLst>
        </xdr:cNvPr>
        <xdr:cNvSpPr txBox="1"/>
      </xdr:nvSpPr>
      <xdr:spPr>
        <a:xfrm>
          <a:off x="6629400" y="10477500"/>
          <a:ext cx="2369820" cy="72390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nSpc>
              <a:spcPts val="1300"/>
            </a:lnSpc>
          </a:pPr>
          <a:r>
            <a:rPr lang="ja-JP" altLang="en-US" sz="1100" b="1" i="0">
              <a:solidFill>
                <a:srgbClr val="FFFFFF"/>
              </a:solidFill>
              <a:latin typeface="ＭＳ Ｐゴシック"/>
              <a:ea typeface="ＭＳ Ｐゴシック"/>
              <a:cs typeface="ＭＳ Ｐゴシック"/>
            </a:rPr>
            <a:t>届出者が建築主でない場合は、別紙に記入のうえ添付してください</a:t>
          </a:r>
        </a:p>
      </xdr:txBody>
    </xdr:sp>
    <xdr:clientData fPrintsWithSheet="0"/>
  </xdr:twoCellAnchor>
  <xdr:twoCellAnchor>
    <xdr:from>
      <xdr:col>24</xdr:col>
      <xdr:colOff>0</xdr:colOff>
      <xdr:row>34</xdr:row>
      <xdr:rowOff>0</xdr:rowOff>
    </xdr:from>
    <xdr:to>
      <xdr:col>32</xdr:col>
      <xdr:colOff>159962</xdr:colOff>
      <xdr:row>35</xdr:row>
      <xdr:rowOff>85576</xdr:rowOff>
    </xdr:to>
    <xdr:sp macro="" textlink="">
      <xdr:nvSpPr>
        <xdr:cNvPr id="106" name="テキスト ボックス 5">
          <a:extLst>
            <a:ext uri="{FF2B5EF4-FFF2-40B4-BE49-F238E27FC236}">
              <a16:creationId xmlns:a16="http://schemas.microsoft.com/office/drawing/2014/main" id="{00000000-0008-0000-2400-000006000000}"/>
            </a:ext>
          </a:extLst>
        </xdr:cNvPr>
        <xdr:cNvSpPr txBox="1"/>
      </xdr:nvSpPr>
      <xdr:spPr>
        <a:xfrm>
          <a:off x="6629400" y="6477000"/>
          <a:ext cx="2369820" cy="2762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理由を入力してください</a:t>
          </a:r>
        </a:p>
      </xdr:txBody>
    </xdr:sp>
    <xdr:clientData fPrintsWithSheet="0"/>
  </xdr:twoCellAnchor>
  <xdr:twoCellAnchor>
    <xdr:from>
      <xdr:col>24</xdr:col>
      <xdr:colOff>0</xdr:colOff>
      <xdr:row>13</xdr:row>
      <xdr:rowOff>152549</xdr:rowOff>
    </xdr:from>
    <xdr:to>
      <xdr:col>32</xdr:col>
      <xdr:colOff>159962</xdr:colOff>
      <xdr:row>19</xdr:row>
      <xdr:rowOff>152549</xdr:rowOff>
    </xdr:to>
    <xdr:sp macro="" textlink="">
      <xdr:nvSpPr>
        <xdr:cNvPr id="107" name="テキスト ボックス 6">
          <a:extLst>
            <a:ext uri="{FF2B5EF4-FFF2-40B4-BE49-F238E27FC236}">
              <a16:creationId xmlns:a16="http://schemas.microsoft.com/office/drawing/2014/main" id="{00000000-0008-0000-2400-000007000000}"/>
            </a:ext>
          </a:extLst>
        </xdr:cNvPr>
        <xdr:cNvSpPr txBox="1"/>
      </xdr:nvSpPr>
      <xdr:spPr>
        <a:xfrm>
          <a:off x="6629400" y="2628900"/>
          <a:ext cx="2369820" cy="114300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届出者が建築主でない場合は、セルの数式を削除し、手入力してください。</a:t>
          </a:r>
          <a:endParaRPr lang="en-US" altLang="ja-JP" sz="1100" b="1" i="0">
            <a:solidFill>
              <a:srgbClr val="FFFFFF"/>
            </a:solidFill>
            <a:latin typeface="ＭＳ Ｐゴシック"/>
            <a:ea typeface="ＭＳ Ｐゴシック"/>
            <a:cs typeface="ＭＳ Ｐゴシック"/>
          </a:endParaRPr>
        </a:p>
        <a:p>
          <a:r>
            <a:rPr lang="ja-JP" altLang="en-US" sz="1100" b="1" i="0">
              <a:solidFill>
                <a:srgbClr val="FFFFFF"/>
              </a:solidFill>
              <a:latin typeface="ＭＳ Ｐゴシック"/>
              <a:ea typeface="ＭＳ Ｐゴシック"/>
              <a:cs typeface="ＭＳ Ｐゴシック"/>
            </a:rPr>
            <a:t>また、別紙に必要事項を記入のうえ添付してください</a:t>
          </a:r>
        </a:p>
      </xdr:txBody>
    </xdr:sp>
    <xdr:clientData fPrintsWithSheet="0"/>
  </xdr:twoCellAnchor>
  <xdr:twoCellAnchor>
    <xdr:from>
      <xdr:col>17</xdr:col>
      <xdr:colOff>0</xdr:colOff>
      <xdr:row>0</xdr:row>
      <xdr:rowOff>0</xdr:rowOff>
    </xdr:from>
    <xdr:to>
      <xdr:col>21</xdr:col>
      <xdr:colOff>9441</xdr:colOff>
      <xdr:row>1</xdr:row>
      <xdr:rowOff>85576</xdr:rowOff>
    </xdr:to>
    <xdr:sp macro="" textlink="">
      <xdr:nvSpPr>
        <xdr:cNvPr id="108" name="テキスト ボックス 8">
          <a:extLst>
            <a:ext uri="{FF2B5EF4-FFF2-40B4-BE49-F238E27FC236}">
              <a16:creationId xmlns:a16="http://schemas.microsoft.com/office/drawing/2014/main" id="{00000000-0008-0000-2400-000009000000}"/>
            </a:ext>
          </a:extLst>
        </xdr:cNvPr>
        <xdr:cNvSpPr txBox="1"/>
      </xdr:nvSpPr>
      <xdr:spPr>
        <a:xfrm>
          <a:off x="4695825" y="0"/>
          <a:ext cx="1114425" cy="2762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印刷は白黒で</a:t>
          </a:r>
        </a:p>
      </xdr:txBody>
    </xdr:sp>
    <xdr:clientData fPrintsWithSheet="0"/>
  </xdr:twoCellAnchor>
  <xdr:twoCellAnchor>
    <xdr:from>
      <xdr:col>24</xdr:col>
      <xdr:colOff>9441</xdr:colOff>
      <xdr:row>6</xdr:row>
      <xdr:rowOff>142875</xdr:rowOff>
    </xdr:from>
    <xdr:to>
      <xdr:col>32</xdr:col>
      <xdr:colOff>169404</xdr:colOff>
      <xdr:row>8</xdr:row>
      <xdr:rowOff>37951</xdr:rowOff>
    </xdr:to>
    <xdr:sp macro="" textlink="">
      <xdr:nvSpPr>
        <xdr:cNvPr id="109" name="テキスト ボックス 9">
          <a:extLst>
            <a:ext uri="{FF2B5EF4-FFF2-40B4-BE49-F238E27FC236}">
              <a16:creationId xmlns:a16="http://schemas.microsoft.com/office/drawing/2014/main" id="{00000000-0008-0000-2400-00000A000000}"/>
            </a:ext>
          </a:extLst>
        </xdr:cNvPr>
        <xdr:cNvSpPr txBox="1"/>
      </xdr:nvSpPr>
      <xdr:spPr>
        <a:xfrm>
          <a:off x="6638925" y="1285875"/>
          <a:ext cx="2369762" cy="276076"/>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日付は、センターで記入します</a:t>
          </a:r>
        </a:p>
      </xdr:txBody>
    </xdr:sp>
    <xdr:clientData fPrintsWithSheet="0"/>
  </xdr:twoCellAnchor>
  <xdr:twoCellAnchor>
    <xdr:from>
      <xdr:col>24</xdr:col>
      <xdr:colOff>19152</xdr:colOff>
      <xdr:row>50</xdr:row>
      <xdr:rowOff>104924</xdr:rowOff>
    </xdr:from>
    <xdr:to>
      <xdr:col>32</xdr:col>
      <xdr:colOff>179115</xdr:colOff>
      <xdr:row>51</xdr:row>
      <xdr:rowOff>190500</xdr:rowOff>
    </xdr:to>
    <xdr:sp macro="" textlink="">
      <xdr:nvSpPr>
        <xdr:cNvPr id="110" name="テキスト ボックス 7">
          <a:extLst>
            <a:ext uri="{FF2B5EF4-FFF2-40B4-BE49-F238E27FC236}">
              <a16:creationId xmlns:a16="http://schemas.microsoft.com/office/drawing/2014/main" id="{00000000-0008-0000-2400-00000B000000}"/>
            </a:ext>
          </a:extLst>
        </xdr:cNvPr>
        <xdr:cNvSpPr txBox="1"/>
      </xdr:nvSpPr>
      <xdr:spPr>
        <a:xfrm>
          <a:off x="6648450" y="9629775"/>
          <a:ext cx="2369762" cy="276076"/>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センターで処理します。</a:t>
          </a:r>
        </a:p>
      </xdr:txBody>
    </xdr:sp>
    <xdr:clientData fPrintsWithSheet="0"/>
  </xdr:twoCellAnchor>
</xdr:wsDr>
</file>

<file path=xl/drawings/drawing32.xml><?xml version="1.0" encoding="utf-8"?>
<xdr:wsDr xmlns:xdr="http://schemas.openxmlformats.org/drawingml/2006/spreadsheetDrawing" xmlns:a="http://schemas.openxmlformats.org/drawingml/2006/main">
  <xdr:twoCellAnchor>
    <xdr:from>
      <xdr:col>24</xdr:col>
      <xdr:colOff>0</xdr:colOff>
      <xdr:row>55</xdr:row>
      <xdr:rowOff>0</xdr:rowOff>
    </xdr:from>
    <xdr:to>
      <xdr:col>32</xdr:col>
      <xdr:colOff>159962</xdr:colOff>
      <xdr:row>58</xdr:row>
      <xdr:rowOff>152549</xdr:rowOff>
    </xdr:to>
    <xdr:sp macro="" textlink="">
      <xdr:nvSpPr>
        <xdr:cNvPr id="111" name="テキスト ボックス 4">
          <a:extLst>
            <a:ext uri="{FF2B5EF4-FFF2-40B4-BE49-F238E27FC236}">
              <a16:creationId xmlns:a16="http://schemas.microsoft.com/office/drawing/2014/main" id="{00000000-0008-0000-2500-000005000000}"/>
            </a:ext>
          </a:extLst>
        </xdr:cNvPr>
        <xdr:cNvSpPr txBox="1"/>
      </xdr:nvSpPr>
      <xdr:spPr>
        <a:xfrm>
          <a:off x="6629400" y="10477500"/>
          <a:ext cx="2369820" cy="72390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nSpc>
              <a:spcPts val="1300"/>
            </a:lnSpc>
          </a:pPr>
          <a:r>
            <a:rPr lang="ja-JP" altLang="en-US" sz="1100" b="1" i="0">
              <a:solidFill>
                <a:srgbClr val="FFFFFF"/>
              </a:solidFill>
              <a:latin typeface="ＭＳ Ｐゴシック"/>
              <a:ea typeface="ＭＳ Ｐゴシック"/>
              <a:cs typeface="ＭＳ Ｐゴシック"/>
            </a:rPr>
            <a:t>届出者が建築主でない場合は、別紙に記入のうえ添付してください</a:t>
          </a:r>
        </a:p>
      </xdr:txBody>
    </xdr:sp>
    <xdr:clientData fPrintsWithSheet="0"/>
  </xdr:twoCellAnchor>
  <xdr:twoCellAnchor>
    <xdr:from>
      <xdr:col>24</xdr:col>
      <xdr:colOff>0</xdr:colOff>
      <xdr:row>34</xdr:row>
      <xdr:rowOff>0</xdr:rowOff>
    </xdr:from>
    <xdr:to>
      <xdr:col>32</xdr:col>
      <xdr:colOff>159962</xdr:colOff>
      <xdr:row>35</xdr:row>
      <xdr:rowOff>85576</xdr:rowOff>
    </xdr:to>
    <xdr:sp macro="" textlink="">
      <xdr:nvSpPr>
        <xdr:cNvPr id="112" name="テキスト ボックス 5">
          <a:extLst>
            <a:ext uri="{FF2B5EF4-FFF2-40B4-BE49-F238E27FC236}">
              <a16:creationId xmlns:a16="http://schemas.microsoft.com/office/drawing/2014/main" id="{00000000-0008-0000-2500-000006000000}"/>
            </a:ext>
          </a:extLst>
        </xdr:cNvPr>
        <xdr:cNvSpPr txBox="1"/>
      </xdr:nvSpPr>
      <xdr:spPr>
        <a:xfrm>
          <a:off x="6629400" y="6477000"/>
          <a:ext cx="2369820" cy="2762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理由を入力してください</a:t>
          </a:r>
        </a:p>
      </xdr:txBody>
    </xdr:sp>
    <xdr:clientData fPrintsWithSheet="0"/>
  </xdr:twoCellAnchor>
  <xdr:twoCellAnchor>
    <xdr:from>
      <xdr:col>24</xdr:col>
      <xdr:colOff>0</xdr:colOff>
      <xdr:row>14</xdr:row>
      <xdr:rowOff>0</xdr:rowOff>
    </xdr:from>
    <xdr:to>
      <xdr:col>32</xdr:col>
      <xdr:colOff>159962</xdr:colOff>
      <xdr:row>20</xdr:row>
      <xdr:rowOff>0</xdr:rowOff>
    </xdr:to>
    <xdr:sp macro="" textlink="">
      <xdr:nvSpPr>
        <xdr:cNvPr id="113" name="テキスト ボックス 6">
          <a:extLst>
            <a:ext uri="{FF2B5EF4-FFF2-40B4-BE49-F238E27FC236}">
              <a16:creationId xmlns:a16="http://schemas.microsoft.com/office/drawing/2014/main" id="{00000000-0008-0000-2500-000007000000}"/>
            </a:ext>
          </a:extLst>
        </xdr:cNvPr>
        <xdr:cNvSpPr txBox="1"/>
      </xdr:nvSpPr>
      <xdr:spPr>
        <a:xfrm>
          <a:off x="6629400" y="2667000"/>
          <a:ext cx="2369820" cy="114300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届出者が建築主でない場合は、セルの数式を削除し、手入力してください。</a:t>
          </a:r>
          <a:endParaRPr lang="en-US" altLang="ja-JP" sz="1100" b="1" i="0">
            <a:solidFill>
              <a:srgbClr val="FFFFFF"/>
            </a:solidFill>
            <a:latin typeface="ＭＳ Ｐゴシック"/>
            <a:ea typeface="ＭＳ Ｐゴシック"/>
            <a:cs typeface="ＭＳ Ｐゴシック"/>
          </a:endParaRPr>
        </a:p>
        <a:p>
          <a:r>
            <a:rPr lang="ja-JP" altLang="en-US" sz="1100" b="1" i="0">
              <a:solidFill>
                <a:srgbClr val="FFFFFF"/>
              </a:solidFill>
              <a:latin typeface="ＭＳ Ｐゴシック"/>
              <a:ea typeface="ＭＳ Ｐゴシック"/>
              <a:cs typeface="ＭＳ Ｐゴシック"/>
            </a:rPr>
            <a:t>また、別紙に必要事項を記入のうえ添付してください</a:t>
          </a:r>
        </a:p>
      </xdr:txBody>
    </xdr:sp>
    <xdr:clientData fPrintsWithSheet="0"/>
  </xdr:twoCellAnchor>
  <xdr:twoCellAnchor>
    <xdr:from>
      <xdr:col>24</xdr:col>
      <xdr:colOff>0</xdr:colOff>
      <xdr:row>21</xdr:row>
      <xdr:rowOff>0</xdr:rowOff>
    </xdr:from>
    <xdr:to>
      <xdr:col>32</xdr:col>
      <xdr:colOff>159962</xdr:colOff>
      <xdr:row>23</xdr:row>
      <xdr:rowOff>85576</xdr:rowOff>
    </xdr:to>
    <xdr:sp macro="" textlink="">
      <xdr:nvSpPr>
        <xdr:cNvPr id="114" name="テキスト ボックス 8">
          <a:extLst>
            <a:ext uri="{FF2B5EF4-FFF2-40B4-BE49-F238E27FC236}">
              <a16:creationId xmlns:a16="http://schemas.microsoft.com/office/drawing/2014/main" id="{00000000-0008-0000-2500-000009000000}"/>
            </a:ext>
          </a:extLst>
        </xdr:cNvPr>
        <xdr:cNvSpPr txBox="1"/>
      </xdr:nvSpPr>
      <xdr:spPr>
        <a:xfrm>
          <a:off x="6629400" y="4000500"/>
          <a:ext cx="2369820" cy="4667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申請日を、　</a:t>
          </a:r>
          <a:r>
            <a:rPr lang="en-US" altLang="ja-JP" sz="1100" b="1" i="0">
              <a:solidFill>
                <a:srgbClr val="FFFFFF"/>
              </a:solidFill>
              <a:latin typeface="ＭＳ Ｐゴシック"/>
              <a:ea typeface="ＭＳ Ｐゴシック"/>
              <a:cs typeface="ＭＳ Ｐゴシック"/>
            </a:rPr>
            <a:t>2019/4/1</a:t>
          </a:r>
          <a:r>
            <a:rPr lang="ja-JP" altLang="en-US" sz="1100" b="1" i="0">
              <a:solidFill>
                <a:srgbClr val="FFFFFF"/>
              </a:solidFill>
              <a:latin typeface="ＭＳ Ｐゴシック"/>
              <a:ea typeface="ＭＳ Ｐゴシック"/>
              <a:cs typeface="ＭＳ Ｐゴシック"/>
            </a:rPr>
            <a:t>　のように入力してください。</a:t>
          </a:r>
          <a:r>
            <a:rPr lang="en-US" altLang="ja-JP" sz="1100" b="1" i="0">
              <a:solidFill>
                <a:srgbClr val="FFFFFF"/>
              </a:solidFill>
              <a:latin typeface="ＭＳ Ｐゴシック"/>
              <a:ea typeface="ＭＳ Ｐゴシック"/>
              <a:cs typeface="ＭＳ Ｐゴシック"/>
            </a:rPr>
            <a:t>※</a:t>
          </a:r>
          <a:r>
            <a:rPr lang="ja-JP" altLang="en-US" sz="1100" b="1" i="0">
              <a:solidFill>
                <a:srgbClr val="FFFFFF"/>
              </a:solidFill>
              <a:latin typeface="ＭＳ Ｐゴシック"/>
              <a:ea typeface="ＭＳ Ｐゴシック"/>
              <a:cs typeface="ＭＳ Ｐゴシック"/>
            </a:rPr>
            <a:t>和暦表示となります。</a:t>
          </a:r>
        </a:p>
      </xdr:txBody>
    </xdr:sp>
    <xdr:clientData fPrintsWithSheet="0"/>
  </xdr:twoCellAnchor>
  <xdr:twoCellAnchor>
    <xdr:from>
      <xdr:col>17</xdr:col>
      <xdr:colOff>0</xdr:colOff>
      <xdr:row>0</xdr:row>
      <xdr:rowOff>0</xdr:rowOff>
    </xdr:from>
    <xdr:to>
      <xdr:col>21</xdr:col>
      <xdr:colOff>9441</xdr:colOff>
      <xdr:row>1</xdr:row>
      <xdr:rowOff>85576</xdr:rowOff>
    </xdr:to>
    <xdr:sp macro="" textlink="">
      <xdr:nvSpPr>
        <xdr:cNvPr id="115" name="テキスト ボックス 9">
          <a:extLst>
            <a:ext uri="{FF2B5EF4-FFF2-40B4-BE49-F238E27FC236}">
              <a16:creationId xmlns:a16="http://schemas.microsoft.com/office/drawing/2014/main" id="{00000000-0008-0000-2500-00000A000000}"/>
            </a:ext>
          </a:extLst>
        </xdr:cNvPr>
        <xdr:cNvSpPr txBox="1"/>
      </xdr:nvSpPr>
      <xdr:spPr>
        <a:xfrm>
          <a:off x="4695825" y="0"/>
          <a:ext cx="1114425" cy="2762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印刷は白黒で</a:t>
          </a:r>
        </a:p>
      </xdr:txBody>
    </xdr:sp>
    <xdr:clientData fPrintsWithSheet="0"/>
  </xdr:twoCellAnchor>
  <xdr:twoCellAnchor>
    <xdr:from>
      <xdr:col>24</xdr:col>
      <xdr:colOff>0</xdr:colOff>
      <xdr:row>6</xdr:row>
      <xdr:rowOff>123527</xdr:rowOff>
    </xdr:from>
    <xdr:to>
      <xdr:col>32</xdr:col>
      <xdr:colOff>159962</xdr:colOff>
      <xdr:row>8</xdr:row>
      <xdr:rowOff>18604</xdr:rowOff>
    </xdr:to>
    <xdr:sp macro="" textlink="">
      <xdr:nvSpPr>
        <xdr:cNvPr id="116" name="テキスト ボックス 10">
          <a:extLst>
            <a:ext uri="{FF2B5EF4-FFF2-40B4-BE49-F238E27FC236}">
              <a16:creationId xmlns:a16="http://schemas.microsoft.com/office/drawing/2014/main" id="{00000000-0008-0000-2500-00000B000000}"/>
            </a:ext>
          </a:extLst>
        </xdr:cNvPr>
        <xdr:cNvSpPr txBox="1"/>
      </xdr:nvSpPr>
      <xdr:spPr>
        <a:xfrm>
          <a:off x="6629400" y="1266825"/>
          <a:ext cx="2369762" cy="276076"/>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日付は、センターで記入します</a:t>
          </a:r>
        </a:p>
      </xdr:txBody>
    </xdr:sp>
    <xdr:clientData fPrintsWithSheet="0"/>
  </xdr:twoCellAnchor>
  <xdr:twoCellAnchor>
    <xdr:from>
      <xdr:col>23</xdr:col>
      <xdr:colOff>266784</xdr:colOff>
      <xdr:row>50</xdr:row>
      <xdr:rowOff>114598</xdr:rowOff>
    </xdr:from>
    <xdr:to>
      <xdr:col>32</xdr:col>
      <xdr:colOff>150521</xdr:colOff>
      <xdr:row>52</xdr:row>
      <xdr:rowOff>9674</xdr:rowOff>
    </xdr:to>
    <xdr:sp macro="" textlink="">
      <xdr:nvSpPr>
        <xdr:cNvPr id="117" name="テキスト ボックス 7">
          <a:extLst>
            <a:ext uri="{FF2B5EF4-FFF2-40B4-BE49-F238E27FC236}">
              <a16:creationId xmlns:a16="http://schemas.microsoft.com/office/drawing/2014/main" id="{00000000-0008-0000-2500-00000C000000}"/>
            </a:ext>
          </a:extLst>
        </xdr:cNvPr>
        <xdr:cNvSpPr txBox="1"/>
      </xdr:nvSpPr>
      <xdr:spPr>
        <a:xfrm>
          <a:off x="6619875" y="9639300"/>
          <a:ext cx="2369762" cy="276076"/>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センターで処理します。</a:t>
          </a:r>
        </a:p>
      </xdr:txBody>
    </xdr:sp>
    <xdr:clientData fPrintsWithSheet="0"/>
  </xdr:twoCellAnchor>
</xdr:wsDr>
</file>

<file path=xl/drawings/drawing33.xml><?xml version="1.0" encoding="utf-8"?>
<xdr:wsDr xmlns:xdr="http://schemas.openxmlformats.org/drawingml/2006/spreadsheetDrawing" xmlns:a="http://schemas.openxmlformats.org/drawingml/2006/main">
  <xdr:twoCellAnchor>
    <xdr:from>
      <xdr:col>24</xdr:col>
      <xdr:colOff>0</xdr:colOff>
      <xdr:row>0</xdr:row>
      <xdr:rowOff>0</xdr:rowOff>
    </xdr:from>
    <xdr:to>
      <xdr:col>29</xdr:col>
      <xdr:colOff>181003</xdr:colOff>
      <xdr:row>4</xdr:row>
      <xdr:rowOff>19348</xdr:rowOff>
    </xdr:to>
    <xdr:grpSp>
      <xdr:nvGrpSpPr>
        <xdr:cNvPr id="2" name="グループ化 1">
          <a:hlinkClick xmlns:r="http://schemas.openxmlformats.org/officeDocument/2006/relationships" r:id="rId1"/>
          <a:extLst>
            <a:ext uri="{FF2B5EF4-FFF2-40B4-BE49-F238E27FC236}">
              <a16:creationId xmlns:a16="http://schemas.microsoft.com/office/drawing/2014/main" id="{00000000-0008-0000-2600-000002000000}"/>
            </a:ext>
          </a:extLst>
        </xdr:cNvPr>
        <xdr:cNvGrpSpPr>
          <a:grpSpLocks/>
        </xdr:cNvGrpSpPr>
      </xdr:nvGrpSpPr>
      <xdr:grpSpPr bwMode="auto">
        <a:xfrm>
          <a:off x="6629400" y="0"/>
          <a:ext cx="1562128" cy="781348"/>
          <a:chOff x="7896221" y="0"/>
          <a:chExt cx="1566617" cy="781050"/>
        </a:xfrm>
      </xdr:grpSpPr>
      <xdr:sp macro="" textlink="">
        <xdr:nvSpPr>
          <xdr:cNvPr id="3" name="円/楕円 112">
            <a:extLst>
              <a:ext uri="{FF2B5EF4-FFF2-40B4-BE49-F238E27FC236}">
                <a16:creationId xmlns:a16="http://schemas.microsoft.com/office/drawing/2014/main" id="{00000000-0008-0000-2600-000003000000}"/>
              </a:ext>
            </a:extLst>
          </xdr:cNvPr>
          <xdr:cNvSpPr/>
        </xdr:nvSpPr>
        <xdr:spPr>
          <a:xfrm>
            <a:off x="8287875" y="0"/>
            <a:ext cx="764203" cy="733425"/>
          </a:xfrm>
          <a:prstGeom prst="ellipse">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en-US" altLang="ja-JP" sz="8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4" name="テキスト ボックス 3">
            <a:extLst>
              <a:ext uri="{FF2B5EF4-FFF2-40B4-BE49-F238E27FC236}">
                <a16:creationId xmlns:a16="http://schemas.microsoft.com/office/drawing/2014/main" id="{00000000-0008-0000-2600-000004000000}"/>
              </a:ext>
            </a:extLst>
          </xdr:cNvPr>
          <xdr:cNvSpPr txBox="1"/>
        </xdr:nvSpPr>
        <xdr:spPr>
          <a:xfrm>
            <a:off x="7896221" y="47625"/>
            <a:ext cx="1566617" cy="733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900"/>
              </a:lnSpc>
            </a:pPr>
            <a:r>
              <a:rPr kumimoji="1" lang="ja-JP" altLang="en-US" sz="1600">
                <a:latin typeface="+mn-ea"/>
                <a:ea typeface="+mn-ea"/>
              </a:rPr>
              <a:t>目次</a:t>
            </a:r>
            <a:endParaRPr kumimoji="1" lang="en-US" altLang="ja-JP" sz="1600">
              <a:latin typeface="+mn-ea"/>
              <a:ea typeface="+mn-ea"/>
            </a:endParaRPr>
          </a:p>
          <a:p>
            <a:pPr algn="ctr">
              <a:lnSpc>
                <a:spcPts val="1800"/>
              </a:lnSpc>
            </a:pPr>
            <a:r>
              <a:rPr kumimoji="1" lang="ja-JP" altLang="en-US" sz="1600">
                <a:latin typeface="+mn-ea"/>
                <a:ea typeface="+mn-ea"/>
              </a:rPr>
              <a:t>入力ｼｰﾄ</a:t>
            </a:r>
            <a:endParaRPr kumimoji="1" lang="en-US" altLang="ja-JP" sz="1600">
              <a:latin typeface="+mn-ea"/>
              <a:ea typeface="+mn-ea"/>
            </a:endParaRPr>
          </a:p>
        </xdr:txBody>
      </xdr:sp>
    </xdr:grpSp>
    <xdr:clientData/>
  </xdr:twoCellAnchor>
  <xdr:twoCellAnchor>
    <xdr:from>
      <xdr:col>24</xdr:col>
      <xdr:colOff>0</xdr:colOff>
      <xdr:row>55</xdr:row>
      <xdr:rowOff>0</xdr:rowOff>
    </xdr:from>
    <xdr:to>
      <xdr:col>32</xdr:col>
      <xdr:colOff>159962</xdr:colOff>
      <xdr:row>58</xdr:row>
      <xdr:rowOff>152549</xdr:rowOff>
    </xdr:to>
    <xdr:sp macro="" textlink="">
      <xdr:nvSpPr>
        <xdr:cNvPr id="118" name="テキスト ボックス 4">
          <a:extLst>
            <a:ext uri="{FF2B5EF4-FFF2-40B4-BE49-F238E27FC236}">
              <a16:creationId xmlns:a16="http://schemas.microsoft.com/office/drawing/2014/main" id="{00000000-0008-0000-2600-000005000000}"/>
            </a:ext>
          </a:extLst>
        </xdr:cNvPr>
        <xdr:cNvSpPr txBox="1"/>
      </xdr:nvSpPr>
      <xdr:spPr>
        <a:xfrm>
          <a:off x="6629400" y="10477500"/>
          <a:ext cx="2369820" cy="72390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nSpc>
              <a:spcPts val="1300"/>
            </a:lnSpc>
          </a:pPr>
          <a:r>
            <a:rPr lang="ja-JP" altLang="en-US" sz="1100" b="1" i="0">
              <a:solidFill>
                <a:srgbClr val="FFFFFF"/>
              </a:solidFill>
              <a:latin typeface="ＭＳ Ｐゴシック"/>
              <a:ea typeface="ＭＳ Ｐゴシック"/>
              <a:cs typeface="ＭＳ Ｐゴシック"/>
            </a:rPr>
            <a:t>届出者が建築主でない場合は、別紙に記入のうえ添付してください</a:t>
          </a:r>
        </a:p>
      </xdr:txBody>
    </xdr:sp>
    <xdr:clientData fPrintsWithSheet="0"/>
  </xdr:twoCellAnchor>
  <xdr:twoCellAnchor>
    <xdr:from>
      <xdr:col>24</xdr:col>
      <xdr:colOff>0</xdr:colOff>
      <xdr:row>34</xdr:row>
      <xdr:rowOff>0</xdr:rowOff>
    </xdr:from>
    <xdr:to>
      <xdr:col>32</xdr:col>
      <xdr:colOff>159962</xdr:colOff>
      <xdr:row>35</xdr:row>
      <xdr:rowOff>85576</xdr:rowOff>
    </xdr:to>
    <xdr:sp macro="" textlink="">
      <xdr:nvSpPr>
        <xdr:cNvPr id="119" name="テキスト ボックス 5">
          <a:extLst>
            <a:ext uri="{FF2B5EF4-FFF2-40B4-BE49-F238E27FC236}">
              <a16:creationId xmlns:a16="http://schemas.microsoft.com/office/drawing/2014/main" id="{00000000-0008-0000-2600-000006000000}"/>
            </a:ext>
          </a:extLst>
        </xdr:cNvPr>
        <xdr:cNvSpPr txBox="1"/>
      </xdr:nvSpPr>
      <xdr:spPr>
        <a:xfrm>
          <a:off x="6629400" y="6477000"/>
          <a:ext cx="2369820" cy="2762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理由を入力してください</a:t>
          </a:r>
        </a:p>
      </xdr:txBody>
    </xdr:sp>
    <xdr:clientData fPrintsWithSheet="0"/>
  </xdr:twoCellAnchor>
  <xdr:twoCellAnchor>
    <xdr:from>
      <xdr:col>24</xdr:col>
      <xdr:colOff>0</xdr:colOff>
      <xdr:row>14</xdr:row>
      <xdr:rowOff>0</xdr:rowOff>
    </xdr:from>
    <xdr:to>
      <xdr:col>32</xdr:col>
      <xdr:colOff>159962</xdr:colOff>
      <xdr:row>20</xdr:row>
      <xdr:rowOff>0</xdr:rowOff>
    </xdr:to>
    <xdr:sp macro="" textlink="">
      <xdr:nvSpPr>
        <xdr:cNvPr id="120" name="テキスト ボックス 6">
          <a:extLst>
            <a:ext uri="{FF2B5EF4-FFF2-40B4-BE49-F238E27FC236}">
              <a16:creationId xmlns:a16="http://schemas.microsoft.com/office/drawing/2014/main" id="{00000000-0008-0000-2600-000007000000}"/>
            </a:ext>
          </a:extLst>
        </xdr:cNvPr>
        <xdr:cNvSpPr txBox="1"/>
      </xdr:nvSpPr>
      <xdr:spPr>
        <a:xfrm>
          <a:off x="6629400" y="2667000"/>
          <a:ext cx="2369820" cy="114300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届出者が建築主でない場合は、セルの数式を削除し、手入力してください。</a:t>
          </a:r>
          <a:endParaRPr lang="en-US" altLang="ja-JP" sz="1100" b="1" i="0">
            <a:solidFill>
              <a:srgbClr val="FFFFFF"/>
            </a:solidFill>
            <a:latin typeface="ＭＳ Ｐゴシック"/>
            <a:ea typeface="ＭＳ Ｐゴシック"/>
            <a:cs typeface="ＭＳ Ｐゴシック"/>
          </a:endParaRPr>
        </a:p>
        <a:p>
          <a:r>
            <a:rPr lang="ja-JP" altLang="en-US" sz="1100" b="1" i="0">
              <a:solidFill>
                <a:srgbClr val="FFFFFF"/>
              </a:solidFill>
              <a:latin typeface="ＭＳ Ｐゴシック"/>
              <a:ea typeface="ＭＳ Ｐゴシック"/>
              <a:cs typeface="ＭＳ Ｐゴシック"/>
            </a:rPr>
            <a:t>また、別紙に必要事項を記入のうえ添付してください</a:t>
          </a:r>
        </a:p>
      </xdr:txBody>
    </xdr:sp>
    <xdr:clientData fPrintsWithSheet="0"/>
  </xdr:twoCellAnchor>
  <xdr:twoCellAnchor>
    <xdr:from>
      <xdr:col>24</xdr:col>
      <xdr:colOff>0</xdr:colOff>
      <xdr:row>21</xdr:row>
      <xdr:rowOff>0</xdr:rowOff>
    </xdr:from>
    <xdr:to>
      <xdr:col>32</xdr:col>
      <xdr:colOff>159962</xdr:colOff>
      <xdr:row>23</xdr:row>
      <xdr:rowOff>85576</xdr:rowOff>
    </xdr:to>
    <xdr:sp macro="" textlink="">
      <xdr:nvSpPr>
        <xdr:cNvPr id="121" name="テキスト ボックス 7">
          <a:extLst>
            <a:ext uri="{FF2B5EF4-FFF2-40B4-BE49-F238E27FC236}">
              <a16:creationId xmlns:a16="http://schemas.microsoft.com/office/drawing/2014/main" id="{00000000-0008-0000-2600-000008000000}"/>
            </a:ext>
          </a:extLst>
        </xdr:cNvPr>
        <xdr:cNvSpPr txBox="1"/>
      </xdr:nvSpPr>
      <xdr:spPr>
        <a:xfrm>
          <a:off x="6629400" y="4000500"/>
          <a:ext cx="2369820" cy="4667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申請日を、　</a:t>
          </a:r>
          <a:r>
            <a:rPr lang="en-US" altLang="ja-JP" sz="1100" b="1" i="0">
              <a:solidFill>
                <a:srgbClr val="FFFFFF"/>
              </a:solidFill>
              <a:latin typeface="ＭＳ Ｐゴシック"/>
              <a:ea typeface="ＭＳ Ｐゴシック"/>
              <a:cs typeface="ＭＳ Ｐゴシック"/>
            </a:rPr>
            <a:t>2019/4/1</a:t>
          </a:r>
          <a:r>
            <a:rPr lang="ja-JP" altLang="en-US" sz="1100" b="1" i="0">
              <a:solidFill>
                <a:srgbClr val="FFFFFF"/>
              </a:solidFill>
              <a:latin typeface="ＭＳ Ｐゴシック"/>
              <a:ea typeface="ＭＳ Ｐゴシック"/>
              <a:cs typeface="ＭＳ Ｐゴシック"/>
            </a:rPr>
            <a:t>　のように入力してください。</a:t>
          </a:r>
          <a:r>
            <a:rPr lang="en-US" altLang="ja-JP" sz="1100" b="1" i="0">
              <a:solidFill>
                <a:srgbClr val="FFFFFF"/>
              </a:solidFill>
              <a:latin typeface="ＭＳ Ｐゴシック"/>
              <a:ea typeface="ＭＳ Ｐゴシック"/>
              <a:cs typeface="ＭＳ Ｐゴシック"/>
            </a:rPr>
            <a:t>※</a:t>
          </a:r>
          <a:r>
            <a:rPr lang="ja-JP" altLang="en-US" sz="1100" b="1" i="0">
              <a:solidFill>
                <a:srgbClr val="FFFFFF"/>
              </a:solidFill>
              <a:latin typeface="ＭＳ Ｐゴシック"/>
              <a:ea typeface="ＭＳ Ｐゴシック"/>
              <a:cs typeface="ＭＳ Ｐゴシック"/>
            </a:rPr>
            <a:t>和暦表示となります。</a:t>
          </a:r>
        </a:p>
      </xdr:txBody>
    </xdr:sp>
    <xdr:clientData fPrintsWithSheet="0"/>
  </xdr:twoCellAnchor>
  <xdr:twoCellAnchor>
    <xdr:from>
      <xdr:col>17</xdr:col>
      <xdr:colOff>0</xdr:colOff>
      <xdr:row>0</xdr:row>
      <xdr:rowOff>0</xdr:rowOff>
    </xdr:from>
    <xdr:to>
      <xdr:col>21</xdr:col>
      <xdr:colOff>9441</xdr:colOff>
      <xdr:row>1</xdr:row>
      <xdr:rowOff>85576</xdr:rowOff>
    </xdr:to>
    <xdr:sp macro="" textlink="">
      <xdr:nvSpPr>
        <xdr:cNvPr id="122" name="テキスト ボックス 8">
          <a:extLst>
            <a:ext uri="{FF2B5EF4-FFF2-40B4-BE49-F238E27FC236}">
              <a16:creationId xmlns:a16="http://schemas.microsoft.com/office/drawing/2014/main" id="{00000000-0008-0000-2600-000009000000}"/>
            </a:ext>
          </a:extLst>
        </xdr:cNvPr>
        <xdr:cNvSpPr txBox="1"/>
      </xdr:nvSpPr>
      <xdr:spPr>
        <a:xfrm>
          <a:off x="4695825" y="0"/>
          <a:ext cx="1114425" cy="2762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印刷は白黒で</a:t>
          </a:r>
        </a:p>
      </xdr:txBody>
    </xdr:sp>
    <xdr:clientData fPrintsWithSheet="0"/>
  </xdr:twoCellAnchor>
  <xdr:twoCellAnchor>
    <xdr:from>
      <xdr:col>24</xdr:col>
      <xdr:colOff>0</xdr:colOff>
      <xdr:row>6</xdr:row>
      <xdr:rowOff>123527</xdr:rowOff>
    </xdr:from>
    <xdr:to>
      <xdr:col>32</xdr:col>
      <xdr:colOff>159962</xdr:colOff>
      <xdr:row>8</xdr:row>
      <xdr:rowOff>18604</xdr:rowOff>
    </xdr:to>
    <xdr:sp macro="" textlink="">
      <xdr:nvSpPr>
        <xdr:cNvPr id="123" name="テキスト ボックス 9">
          <a:extLst>
            <a:ext uri="{FF2B5EF4-FFF2-40B4-BE49-F238E27FC236}">
              <a16:creationId xmlns:a16="http://schemas.microsoft.com/office/drawing/2014/main" id="{00000000-0008-0000-2600-00000A000000}"/>
            </a:ext>
          </a:extLst>
        </xdr:cNvPr>
        <xdr:cNvSpPr txBox="1"/>
      </xdr:nvSpPr>
      <xdr:spPr>
        <a:xfrm>
          <a:off x="6629400" y="1266825"/>
          <a:ext cx="2369762" cy="276076"/>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日付は、センターで記入します</a:t>
          </a:r>
        </a:p>
      </xdr:txBody>
    </xdr:sp>
    <xdr:clientData fPrintsWithSheet="0"/>
  </xdr:twoCellAnchor>
  <xdr:twoCellAnchor>
    <xdr:from>
      <xdr:col>23</xdr:col>
      <xdr:colOff>266784</xdr:colOff>
      <xdr:row>50</xdr:row>
      <xdr:rowOff>114598</xdr:rowOff>
    </xdr:from>
    <xdr:to>
      <xdr:col>32</xdr:col>
      <xdr:colOff>150521</xdr:colOff>
      <xdr:row>52</xdr:row>
      <xdr:rowOff>9674</xdr:rowOff>
    </xdr:to>
    <xdr:sp macro="" textlink="">
      <xdr:nvSpPr>
        <xdr:cNvPr id="124" name="テキスト ボックス 7">
          <a:extLst>
            <a:ext uri="{FF2B5EF4-FFF2-40B4-BE49-F238E27FC236}">
              <a16:creationId xmlns:a16="http://schemas.microsoft.com/office/drawing/2014/main" id="{00000000-0008-0000-2600-00000B000000}"/>
            </a:ext>
          </a:extLst>
        </xdr:cNvPr>
        <xdr:cNvSpPr txBox="1"/>
      </xdr:nvSpPr>
      <xdr:spPr>
        <a:xfrm>
          <a:off x="6619875" y="9639300"/>
          <a:ext cx="2369762" cy="276076"/>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センターで処理します。</a:t>
          </a:r>
        </a:p>
      </xdr:txBody>
    </xdr:sp>
    <xdr:clientData fPrintsWithSheet="0"/>
  </xdr:twoCellAnchor>
</xdr:wsDr>
</file>

<file path=xl/drawings/drawing34.xml><?xml version="1.0" encoding="utf-8"?>
<xdr:wsDr xmlns:xdr="http://schemas.openxmlformats.org/drawingml/2006/spreadsheetDrawing" xmlns:a="http://schemas.openxmlformats.org/drawingml/2006/main">
  <xdr:twoCellAnchor>
    <xdr:from>
      <xdr:col>24</xdr:col>
      <xdr:colOff>0</xdr:colOff>
      <xdr:row>0</xdr:row>
      <xdr:rowOff>0</xdr:rowOff>
    </xdr:from>
    <xdr:to>
      <xdr:col>29</xdr:col>
      <xdr:colOff>181003</xdr:colOff>
      <xdr:row>4</xdr:row>
      <xdr:rowOff>19348</xdr:rowOff>
    </xdr:to>
    <xdr:grpSp>
      <xdr:nvGrpSpPr>
        <xdr:cNvPr id="2" name="グループ化 1">
          <a:hlinkClick xmlns:r="http://schemas.openxmlformats.org/officeDocument/2006/relationships" r:id="rId1"/>
          <a:extLst>
            <a:ext uri="{FF2B5EF4-FFF2-40B4-BE49-F238E27FC236}">
              <a16:creationId xmlns:a16="http://schemas.microsoft.com/office/drawing/2014/main" id="{00000000-0008-0000-2700-000002000000}"/>
            </a:ext>
          </a:extLst>
        </xdr:cNvPr>
        <xdr:cNvGrpSpPr>
          <a:grpSpLocks/>
        </xdr:cNvGrpSpPr>
      </xdr:nvGrpSpPr>
      <xdr:grpSpPr bwMode="auto">
        <a:xfrm>
          <a:off x="6629400" y="0"/>
          <a:ext cx="1562128" cy="781348"/>
          <a:chOff x="7896221" y="0"/>
          <a:chExt cx="1566617" cy="781050"/>
        </a:xfrm>
      </xdr:grpSpPr>
      <xdr:sp macro="" textlink="">
        <xdr:nvSpPr>
          <xdr:cNvPr id="3" name="円/楕円 112">
            <a:extLst>
              <a:ext uri="{FF2B5EF4-FFF2-40B4-BE49-F238E27FC236}">
                <a16:creationId xmlns:a16="http://schemas.microsoft.com/office/drawing/2014/main" id="{00000000-0008-0000-2700-000003000000}"/>
              </a:ext>
            </a:extLst>
          </xdr:cNvPr>
          <xdr:cNvSpPr/>
        </xdr:nvSpPr>
        <xdr:spPr>
          <a:xfrm>
            <a:off x="8287875" y="0"/>
            <a:ext cx="764203" cy="733425"/>
          </a:xfrm>
          <a:prstGeom prst="ellipse">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en-US" altLang="ja-JP" sz="8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4" name="テキスト ボックス 3">
            <a:extLst>
              <a:ext uri="{FF2B5EF4-FFF2-40B4-BE49-F238E27FC236}">
                <a16:creationId xmlns:a16="http://schemas.microsoft.com/office/drawing/2014/main" id="{00000000-0008-0000-2700-000004000000}"/>
              </a:ext>
            </a:extLst>
          </xdr:cNvPr>
          <xdr:cNvSpPr txBox="1"/>
        </xdr:nvSpPr>
        <xdr:spPr>
          <a:xfrm>
            <a:off x="7896221" y="47625"/>
            <a:ext cx="1566617" cy="733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900"/>
              </a:lnSpc>
            </a:pPr>
            <a:r>
              <a:rPr kumimoji="1" lang="ja-JP" altLang="en-US" sz="1600">
                <a:latin typeface="+mn-ea"/>
                <a:ea typeface="+mn-ea"/>
              </a:rPr>
              <a:t>目次</a:t>
            </a:r>
            <a:endParaRPr kumimoji="1" lang="en-US" altLang="ja-JP" sz="1600">
              <a:latin typeface="+mn-ea"/>
              <a:ea typeface="+mn-ea"/>
            </a:endParaRPr>
          </a:p>
          <a:p>
            <a:pPr algn="ctr">
              <a:lnSpc>
                <a:spcPts val="1800"/>
              </a:lnSpc>
            </a:pPr>
            <a:r>
              <a:rPr kumimoji="1" lang="ja-JP" altLang="en-US" sz="1600">
                <a:latin typeface="+mn-ea"/>
                <a:ea typeface="+mn-ea"/>
              </a:rPr>
              <a:t>入力ｼｰﾄ</a:t>
            </a:r>
            <a:endParaRPr kumimoji="1" lang="en-US" altLang="ja-JP" sz="1600">
              <a:latin typeface="+mn-ea"/>
              <a:ea typeface="+mn-ea"/>
            </a:endParaRPr>
          </a:p>
        </xdr:txBody>
      </xdr:sp>
    </xdr:grpSp>
    <xdr:clientData/>
  </xdr:twoCellAnchor>
  <xdr:twoCellAnchor>
    <xdr:from>
      <xdr:col>24</xdr:col>
      <xdr:colOff>0</xdr:colOff>
      <xdr:row>6</xdr:row>
      <xdr:rowOff>0</xdr:rowOff>
    </xdr:from>
    <xdr:to>
      <xdr:col>32</xdr:col>
      <xdr:colOff>159962</xdr:colOff>
      <xdr:row>7</xdr:row>
      <xdr:rowOff>85576</xdr:rowOff>
    </xdr:to>
    <xdr:sp macro="" textlink="">
      <xdr:nvSpPr>
        <xdr:cNvPr id="125" name="テキスト ボックス 4">
          <a:extLst>
            <a:ext uri="{FF2B5EF4-FFF2-40B4-BE49-F238E27FC236}">
              <a16:creationId xmlns:a16="http://schemas.microsoft.com/office/drawing/2014/main" id="{00000000-0008-0000-2700-000005000000}"/>
            </a:ext>
          </a:extLst>
        </xdr:cNvPr>
        <xdr:cNvSpPr txBox="1"/>
      </xdr:nvSpPr>
      <xdr:spPr>
        <a:xfrm>
          <a:off x="6629400" y="1143000"/>
          <a:ext cx="2369820" cy="2762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日付は空欄で、窓口にて記入</a:t>
          </a:r>
        </a:p>
      </xdr:txBody>
    </xdr:sp>
    <xdr:clientData fPrintsWithSheet="0"/>
  </xdr:twoCellAnchor>
  <xdr:twoCellAnchor>
    <xdr:from>
      <xdr:col>24</xdr:col>
      <xdr:colOff>0</xdr:colOff>
      <xdr:row>42</xdr:row>
      <xdr:rowOff>0</xdr:rowOff>
    </xdr:from>
    <xdr:to>
      <xdr:col>32</xdr:col>
      <xdr:colOff>159962</xdr:colOff>
      <xdr:row>43</xdr:row>
      <xdr:rowOff>85576</xdr:rowOff>
    </xdr:to>
    <xdr:sp macro="" textlink="">
      <xdr:nvSpPr>
        <xdr:cNvPr id="126" name="テキスト ボックス 5">
          <a:extLst>
            <a:ext uri="{FF2B5EF4-FFF2-40B4-BE49-F238E27FC236}">
              <a16:creationId xmlns:a16="http://schemas.microsoft.com/office/drawing/2014/main" id="{00000000-0008-0000-2700-000006000000}"/>
            </a:ext>
          </a:extLst>
        </xdr:cNvPr>
        <xdr:cNvSpPr txBox="1"/>
      </xdr:nvSpPr>
      <xdr:spPr>
        <a:xfrm>
          <a:off x="6629400" y="8001000"/>
          <a:ext cx="2369820" cy="2762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仕様目的を入力してください</a:t>
          </a:r>
        </a:p>
      </xdr:txBody>
    </xdr:sp>
    <xdr:clientData fPrintsWithSheet="0"/>
  </xdr:twoCellAnchor>
  <xdr:twoCellAnchor>
    <xdr:from>
      <xdr:col>24</xdr:col>
      <xdr:colOff>0</xdr:colOff>
      <xdr:row>38</xdr:row>
      <xdr:rowOff>0</xdr:rowOff>
    </xdr:from>
    <xdr:to>
      <xdr:col>32</xdr:col>
      <xdr:colOff>171562</xdr:colOff>
      <xdr:row>40</xdr:row>
      <xdr:rowOff>0</xdr:rowOff>
    </xdr:to>
    <xdr:sp macro="" textlink="">
      <xdr:nvSpPr>
        <xdr:cNvPr id="127" name="テキスト ボックス 6">
          <a:extLst>
            <a:ext uri="{FF2B5EF4-FFF2-40B4-BE49-F238E27FC236}">
              <a16:creationId xmlns:a16="http://schemas.microsoft.com/office/drawing/2014/main" id="{00000000-0008-0000-2700-000007000000}"/>
            </a:ext>
          </a:extLst>
        </xdr:cNvPr>
        <xdr:cNvSpPr txBox="1"/>
      </xdr:nvSpPr>
      <xdr:spPr>
        <a:xfrm>
          <a:off x="6629400" y="7239000"/>
          <a:ext cx="2381250" cy="38100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交付希望部数を入力してください。</a:t>
          </a:r>
        </a:p>
      </xdr:txBody>
    </xdr:sp>
    <xdr:clientData fPrintsWithSheet="0"/>
  </xdr:twoCellAnchor>
  <xdr:twoCellAnchor>
    <xdr:from>
      <xdr:col>24</xdr:col>
      <xdr:colOff>0</xdr:colOff>
      <xdr:row>30</xdr:row>
      <xdr:rowOff>0</xdr:rowOff>
    </xdr:from>
    <xdr:to>
      <xdr:col>32</xdr:col>
      <xdr:colOff>171562</xdr:colOff>
      <xdr:row>32</xdr:row>
      <xdr:rowOff>0</xdr:rowOff>
    </xdr:to>
    <xdr:sp macro="" textlink="">
      <xdr:nvSpPr>
        <xdr:cNvPr id="128" name="テキスト ボックス 7">
          <a:extLst>
            <a:ext uri="{FF2B5EF4-FFF2-40B4-BE49-F238E27FC236}">
              <a16:creationId xmlns:a16="http://schemas.microsoft.com/office/drawing/2014/main" id="{00000000-0008-0000-2700-000008000000}"/>
            </a:ext>
          </a:extLst>
        </xdr:cNvPr>
        <xdr:cNvSpPr txBox="1"/>
      </xdr:nvSpPr>
      <xdr:spPr>
        <a:xfrm>
          <a:off x="6629400" y="5715000"/>
          <a:ext cx="2381250" cy="38100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不明な場合、窓口で記入してください</a:t>
          </a:r>
        </a:p>
      </xdr:txBody>
    </xdr:sp>
    <xdr:clientData fPrintsWithSheet="0"/>
  </xdr:twoCellAnchor>
  <xdr:twoCellAnchor>
    <xdr:from>
      <xdr:col>24</xdr:col>
      <xdr:colOff>0</xdr:colOff>
      <xdr:row>34</xdr:row>
      <xdr:rowOff>0</xdr:rowOff>
    </xdr:from>
    <xdr:to>
      <xdr:col>32</xdr:col>
      <xdr:colOff>171562</xdr:colOff>
      <xdr:row>36</xdr:row>
      <xdr:rowOff>0</xdr:rowOff>
    </xdr:to>
    <xdr:sp macro="" textlink="">
      <xdr:nvSpPr>
        <xdr:cNvPr id="129" name="テキスト ボックス 8">
          <a:extLst>
            <a:ext uri="{FF2B5EF4-FFF2-40B4-BE49-F238E27FC236}">
              <a16:creationId xmlns:a16="http://schemas.microsoft.com/office/drawing/2014/main" id="{00000000-0008-0000-2700-000009000000}"/>
            </a:ext>
          </a:extLst>
        </xdr:cNvPr>
        <xdr:cNvSpPr txBox="1"/>
      </xdr:nvSpPr>
      <xdr:spPr>
        <a:xfrm>
          <a:off x="6629400" y="6477000"/>
          <a:ext cx="2381250" cy="38100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地番を入力してください。</a:t>
          </a:r>
        </a:p>
      </xdr:txBody>
    </xdr:sp>
    <xdr:clientData fPrintsWithSheet="0"/>
  </xdr:twoCellAnchor>
  <xdr:twoCellAnchor>
    <xdr:from>
      <xdr:col>24</xdr:col>
      <xdr:colOff>0</xdr:colOff>
      <xdr:row>55</xdr:row>
      <xdr:rowOff>0</xdr:rowOff>
    </xdr:from>
    <xdr:to>
      <xdr:col>32</xdr:col>
      <xdr:colOff>159962</xdr:colOff>
      <xdr:row>58</xdr:row>
      <xdr:rowOff>152549</xdr:rowOff>
    </xdr:to>
    <xdr:sp macro="" textlink="">
      <xdr:nvSpPr>
        <xdr:cNvPr id="130" name="テキスト ボックス 9">
          <a:extLst>
            <a:ext uri="{FF2B5EF4-FFF2-40B4-BE49-F238E27FC236}">
              <a16:creationId xmlns:a16="http://schemas.microsoft.com/office/drawing/2014/main" id="{00000000-0008-0000-2700-00000A000000}"/>
            </a:ext>
          </a:extLst>
        </xdr:cNvPr>
        <xdr:cNvSpPr txBox="1"/>
      </xdr:nvSpPr>
      <xdr:spPr>
        <a:xfrm>
          <a:off x="6629400" y="10477500"/>
          <a:ext cx="2369820" cy="72390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nSpc>
              <a:spcPts val="1300"/>
            </a:lnSpc>
          </a:pPr>
          <a:r>
            <a:rPr lang="ja-JP" altLang="en-US" sz="1100" b="1" i="0">
              <a:solidFill>
                <a:srgbClr val="FFFFFF"/>
              </a:solidFill>
              <a:latin typeface="ＭＳ Ｐゴシック"/>
              <a:ea typeface="ＭＳ Ｐゴシック"/>
              <a:cs typeface="ＭＳ Ｐゴシック"/>
            </a:rPr>
            <a:t>届出者が建築主でない場合は、別紙に記入のうえ添付してください</a:t>
          </a:r>
        </a:p>
      </xdr:txBody>
    </xdr:sp>
    <xdr:clientData fPrintsWithSheet="0"/>
  </xdr:twoCellAnchor>
  <xdr:twoCellAnchor>
    <xdr:from>
      <xdr:col>24</xdr:col>
      <xdr:colOff>0</xdr:colOff>
      <xdr:row>11</xdr:row>
      <xdr:rowOff>0</xdr:rowOff>
    </xdr:from>
    <xdr:to>
      <xdr:col>32</xdr:col>
      <xdr:colOff>159962</xdr:colOff>
      <xdr:row>12</xdr:row>
      <xdr:rowOff>85576</xdr:rowOff>
    </xdr:to>
    <xdr:sp macro="" textlink="">
      <xdr:nvSpPr>
        <xdr:cNvPr id="131" name="テキスト ボックス 10">
          <a:extLst>
            <a:ext uri="{FF2B5EF4-FFF2-40B4-BE49-F238E27FC236}">
              <a16:creationId xmlns:a16="http://schemas.microsoft.com/office/drawing/2014/main" id="{00000000-0008-0000-2700-00000B000000}"/>
            </a:ext>
          </a:extLst>
        </xdr:cNvPr>
        <xdr:cNvSpPr txBox="1"/>
      </xdr:nvSpPr>
      <xdr:spPr>
        <a:xfrm>
          <a:off x="6629400" y="2095500"/>
          <a:ext cx="2369820" cy="2762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必要事項を入力してください</a:t>
          </a:r>
        </a:p>
      </xdr:txBody>
    </xdr:sp>
    <xdr:clientData fPrintsWithSheet="0"/>
  </xdr:twoCellAnchor>
  <xdr:twoCellAnchor>
    <xdr:from>
      <xdr:col>24</xdr:col>
      <xdr:colOff>0</xdr:colOff>
      <xdr:row>17</xdr:row>
      <xdr:rowOff>0</xdr:rowOff>
    </xdr:from>
    <xdr:to>
      <xdr:col>32</xdr:col>
      <xdr:colOff>159962</xdr:colOff>
      <xdr:row>18</xdr:row>
      <xdr:rowOff>85576</xdr:rowOff>
    </xdr:to>
    <xdr:sp macro="" textlink="">
      <xdr:nvSpPr>
        <xdr:cNvPr id="132" name="テキスト ボックス 11">
          <a:extLst>
            <a:ext uri="{FF2B5EF4-FFF2-40B4-BE49-F238E27FC236}">
              <a16:creationId xmlns:a16="http://schemas.microsoft.com/office/drawing/2014/main" id="{00000000-0008-0000-2700-00000C000000}"/>
            </a:ext>
          </a:extLst>
        </xdr:cNvPr>
        <xdr:cNvSpPr txBox="1"/>
      </xdr:nvSpPr>
      <xdr:spPr>
        <a:xfrm>
          <a:off x="6629400" y="3238500"/>
          <a:ext cx="2369820" cy="2762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建築主以外の場合、入力してください</a:t>
          </a:r>
        </a:p>
      </xdr:txBody>
    </xdr:sp>
    <xdr:clientData fPrintsWithSheet="0"/>
  </xdr:twoCellAnchor>
  <xdr:twoCellAnchor>
    <xdr:from>
      <xdr:col>17</xdr:col>
      <xdr:colOff>0</xdr:colOff>
      <xdr:row>0</xdr:row>
      <xdr:rowOff>0</xdr:rowOff>
    </xdr:from>
    <xdr:to>
      <xdr:col>21</xdr:col>
      <xdr:colOff>9441</xdr:colOff>
      <xdr:row>1</xdr:row>
      <xdr:rowOff>85576</xdr:rowOff>
    </xdr:to>
    <xdr:sp macro="" textlink="">
      <xdr:nvSpPr>
        <xdr:cNvPr id="133" name="テキスト ボックス 12">
          <a:extLst>
            <a:ext uri="{FF2B5EF4-FFF2-40B4-BE49-F238E27FC236}">
              <a16:creationId xmlns:a16="http://schemas.microsoft.com/office/drawing/2014/main" id="{00000000-0008-0000-2700-00000D000000}"/>
            </a:ext>
          </a:extLst>
        </xdr:cNvPr>
        <xdr:cNvSpPr txBox="1"/>
      </xdr:nvSpPr>
      <xdr:spPr>
        <a:xfrm>
          <a:off x="4695825" y="0"/>
          <a:ext cx="1114425" cy="2762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印刷は白黒で</a:t>
          </a:r>
        </a:p>
      </xdr:txBody>
    </xdr:sp>
    <xdr:clientData fPrintsWithSheet="0"/>
  </xdr:twoCellAnchor>
</xdr:wsDr>
</file>

<file path=xl/drawings/drawing35.xml><?xml version="1.0" encoding="utf-8"?>
<xdr:wsDr xmlns:xdr="http://schemas.openxmlformats.org/drawingml/2006/spreadsheetDrawing" xmlns:a="http://schemas.openxmlformats.org/drawingml/2006/main">
  <xdr:twoCellAnchor>
    <xdr:from>
      <xdr:col>24</xdr:col>
      <xdr:colOff>0</xdr:colOff>
      <xdr:row>0</xdr:row>
      <xdr:rowOff>0</xdr:rowOff>
    </xdr:from>
    <xdr:to>
      <xdr:col>29</xdr:col>
      <xdr:colOff>181003</xdr:colOff>
      <xdr:row>4</xdr:row>
      <xdr:rowOff>18752</xdr:rowOff>
    </xdr:to>
    <xdr:grpSp>
      <xdr:nvGrpSpPr>
        <xdr:cNvPr id="4" name="グループ化 5">
          <a:hlinkClick xmlns:r="http://schemas.openxmlformats.org/officeDocument/2006/relationships" r:id="rId1"/>
          <a:extLst>
            <a:ext uri="{FF2B5EF4-FFF2-40B4-BE49-F238E27FC236}">
              <a16:creationId xmlns:a16="http://schemas.microsoft.com/office/drawing/2014/main" id="{00000000-0008-0000-2800-000004000000}"/>
            </a:ext>
          </a:extLst>
        </xdr:cNvPr>
        <xdr:cNvGrpSpPr>
          <a:grpSpLocks/>
        </xdr:cNvGrpSpPr>
      </xdr:nvGrpSpPr>
      <xdr:grpSpPr bwMode="auto">
        <a:xfrm>
          <a:off x="6629400" y="0"/>
          <a:ext cx="1562128" cy="752177"/>
          <a:chOff x="7896221" y="0"/>
          <a:chExt cx="1566617" cy="781050"/>
        </a:xfrm>
      </xdr:grpSpPr>
      <xdr:sp macro="" textlink="">
        <xdr:nvSpPr>
          <xdr:cNvPr id="5" name="円/楕円 112">
            <a:extLst>
              <a:ext uri="{FF2B5EF4-FFF2-40B4-BE49-F238E27FC236}">
                <a16:creationId xmlns:a16="http://schemas.microsoft.com/office/drawing/2014/main" id="{00000000-0008-0000-2800-000005000000}"/>
              </a:ext>
            </a:extLst>
          </xdr:cNvPr>
          <xdr:cNvSpPr/>
        </xdr:nvSpPr>
        <xdr:spPr>
          <a:xfrm>
            <a:off x="8287875" y="0"/>
            <a:ext cx="764203" cy="733425"/>
          </a:xfrm>
          <a:prstGeom prst="ellipse">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en-US" altLang="ja-JP" sz="8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6" name="テキスト ボックス 5">
            <a:extLst>
              <a:ext uri="{FF2B5EF4-FFF2-40B4-BE49-F238E27FC236}">
                <a16:creationId xmlns:a16="http://schemas.microsoft.com/office/drawing/2014/main" id="{00000000-0008-0000-2800-000006000000}"/>
              </a:ext>
            </a:extLst>
          </xdr:cNvPr>
          <xdr:cNvSpPr txBox="1"/>
        </xdr:nvSpPr>
        <xdr:spPr>
          <a:xfrm>
            <a:off x="7896221" y="47625"/>
            <a:ext cx="1566617" cy="733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900"/>
              </a:lnSpc>
            </a:pPr>
            <a:r>
              <a:rPr kumimoji="1" lang="ja-JP" altLang="en-US" sz="1600">
                <a:latin typeface="+mn-ea"/>
                <a:ea typeface="+mn-ea"/>
              </a:rPr>
              <a:t>目次</a:t>
            </a:r>
            <a:endParaRPr kumimoji="1" lang="en-US" altLang="ja-JP" sz="1600">
              <a:latin typeface="+mn-ea"/>
              <a:ea typeface="+mn-ea"/>
            </a:endParaRPr>
          </a:p>
          <a:p>
            <a:pPr algn="ctr">
              <a:lnSpc>
                <a:spcPts val="1800"/>
              </a:lnSpc>
            </a:pPr>
            <a:r>
              <a:rPr kumimoji="1" lang="ja-JP" altLang="en-US" sz="1600">
                <a:latin typeface="+mn-ea"/>
                <a:ea typeface="+mn-ea"/>
              </a:rPr>
              <a:t>入力ｼｰﾄ</a:t>
            </a:r>
            <a:endParaRPr kumimoji="1" lang="en-US" altLang="ja-JP" sz="1600">
              <a:latin typeface="+mn-ea"/>
              <a:ea typeface="+mn-ea"/>
            </a:endParaRPr>
          </a:p>
        </xdr:txBody>
      </xdr:sp>
    </xdr:grpSp>
    <xdr:clientData/>
  </xdr:twoCellAnchor>
  <xdr:twoCellAnchor>
    <xdr:from>
      <xdr:col>24</xdr:col>
      <xdr:colOff>0</xdr:colOff>
      <xdr:row>4</xdr:row>
      <xdr:rowOff>0</xdr:rowOff>
    </xdr:from>
    <xdr:to>
      <xdr:col>32</xdr:col>
      <xdr:colOff>159962</xdr:colOff>
      <xdr:row>5</xdr:row>
      <xdr:rowOff>85725</xdr:rowOff>
    </xdr:to>
    <xdr:sp macro="" textlink="">
      <xdr:nvSpPr>
        <xdr:cNvPr id="134" name="テキスト ボックス 6">
          <a:extLst>
            <a:ext uri="{FF2B5EF4-FFF2-40B4-BE49-F238E27FC236}">
              <a16:creationId xmlns:a16="http://schemas.microsoft.com/office/drawing/2014/main" id="{00000000-0008-0000-2800-000007000000}"/>
            </a:ext>
          </a:extLst>
        </xdr:cNvPr>
        <xdr:cNvSpPr txBox="1"/>
      </xdr:nvSpPr>
      <xdr:spPr>
        <a:xfrm>
          <a:off x="6629400" y="733425"/>
          <a:ext cx="2369820" cy="25717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日付は空欄で、窓口にて記入</a:t>
          </a:r>
        </a:p>
      </xdr:txBody>
    </xdr:sp>
    <xdr:clientData fPrintsWithSheet="0"/>
  </xdr:twoCellAnchor>
  <xdr:twoCellAnchor>
    <xdr:from>
      <xdr:col>24</xdr:col>
      <xdr:colOff>0</xdr:colOff>
      <xdr:row>27</xdr:row>
      <xdr:rowOff>95101</xdr:rowOff>
    </xdr:from>
    <xdr:to>
      <xdr:col>32</xdr:col>
      <xdr:colOff>171562</xdr:colOff>
      <xdr:row>32</xdr:row>
      <xdr:rowOff>0</xdr:rowOff>
    </xdr:to>
    <xdr:sp macro="" textlink="">
      <xdr:nvSpPr>
        <xdr:cNvPr id="135" name="テキスト ボックス 7">
          <a:extLst>
            <a:ext uri="{FF2B5EF4-FFF2-40B4-BE49-F238E27FC236}">
              <a16:creationId xmlns:a16="http://schemas.microsoft.com/office/drawing/2014/main" id="{00000000-0008-0000-2800-000008000000}"/>
            </a:ext>
          </a:extLst>
        </xdr:cNvPr>
        <xdr:cNvSpPr txBox="1"/>
      </xdr:nvSpPr>
      <xdr:spPr>
        <a:xfrm>
          <a:off x="6629400" y="4867275"/>
          <a:ext cx="2381250" cy="78105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en-US" altLang="ja-JP" sz="1100" b="1" i="0">
              <a:solidFill>
                <a:srgbClr val="FFFFFF"/>
              </a:solidFill>
              <a:latin typeface="ＭＳ Ｐゴシック"/>
              <a:ea typeface="ＭＳ Ｐゴシック"/>
              <a:cs typeface="ＭＳ Ｐゴシック"/>
            </a:rPr>
            <a:t>NICE</a:t>
          </a:r>
          <a:r>
            <a:rPr lang="ja-JP" altLang="en-US" sz="1100" b="1" i="0">
              <a:solidFill>
                <a:srgbClr val="FFFFFF"/>
              </a:solidFill>
              <a:latin typeface="ＭＳ Ｐゴシック"/>
              <a:ea typeface="ＭＳ Ｐゴシック"/>
              <a:cs typeface="ＭＳ Ｐゴシック"/>
            </a:rPr>
            <a:t>から地番の情報を出力していますが、記載事項変更等届や計画変更申請で地番を変更した場合は、手入力で修正してください</a:t>
          </a:r>
        </a:p>
      </xdr:txBody>
    </xdr:sp>
    <xdr:clientData fPrintsWithSheet="0"/>
  </xdr:twoCellAnchor>
  <xdr:twoCellAnchor>
    <xdr:from>
      <xdr:col>24</xdr:col>
      <xdr:colOff>0</xdr:colOff>
      <xdr:row>40</xdr:row>
      <xdr:rowOff>0</xdr:rowOff>
    </xdr:from>
    <xdr:to>
      <xdr:col>32</xdr:col>
      <xdr:colOff>159962</xdr:colOff>
      <xdr:row>41</xdr:row>
      <xdr:rowOff>85725</xdr:rowOff>
    </xdr:to>
    <xdr:sp macro="" textlink="">
      <xdr:nvSpPr>
        <xdr:cNvPr id="136" name="テキスト ボックス 8">
          <a:extLst>
            <a:ext uri="{FF2B5EF4-FFF2-40B4-BE49-F238E27FC236}">
              <a16:creationId xmlns:a16="http://schemas.microsoft.com/office/drawing/2014/main" id="{00000000-0008-0000-2800-000009000000}"/>
            </a:ext>
          </a:extLst>
        </xdr:cNvPr>
        <xdr:cNvSpPr txBox="1"/>
      </xdr:nvSpPr>
      <xdr:spPr>
        <a:xfrm>
          <a:off x="6629400" y="7058025"/>
          <a:ext cx="2369820" cy="25717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理由を入力してください</a:t>
          </a:r>
        </a:p>
      </xdr:txBody>
    </xdr:sp>
    <xdr:clientData fPrintsWithSheet="0"/>
  </xdr:twoCellAnchor>
  <xdr:twoCellAnchor>
    <xdr:from>
      <xdr:col>24</xdr:col>
      <xdr:colOff>0</xdr:colOff>
      <xdr:row>14</xdr:row>
      <xdr:rowOff>0</xdr:rowOff>
    </xdr:from>
    <xdr:to>
      <xdr:col>32</xdr:col>
      <xdr:colOff>159962</xdr:colOff>
      <xdr:row>16</xdr:row>
      <xdr:rowOff>123899</xdr:rowOff>
    </xdr:to>
    <xdr:sp macro="" textlink="">
      <xdr:nvSpPr>
        <xdr:cNvPr id="137" name="テキスト ボックス 9">
          <a:extLst>
            <a:ext uri="{FF2B5EF4-FFF2-40B4-BE49-F238E27FC236}">
              <a16:creationId xmlns:a16="http://schemas.microsoft.com/office/drawing/2014/main" id="{00000000-0008-0000-2800-00000A000000}"/>
            </a:ext>
          </a:extLst>
        </xdr:cNvPr>
        <xdr:cNvSpPr txBox="1"/>
      </xdr:nvSpPr>
      <xdr:spPr>
        <a:xfrm>
          <a:off x="6629400" y="2466975"/>
          <a:ext cx="2369820" cy="4667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建築主以外の場合に入力します。</a:t>
          </a:r>
          <a:endParaRPr lang="en-US" altLang="ja-JP" sz="1100" b="1" i="0">
            <a:solidFill>
              <a:srgbClr val="FFFFFF"/>
            </a:solidFill>
            <a:latin typeface="ＭＳ Ｐゴシック"/>
            <a:ea typeface="ＭＳ Ｐゴシック"/>
            <a:cs typeface="ＭＳ Ｐゴシック"/>
          </a:endParaRPr>
        </a:p>
        <a:p>
          <a:endParaRPr/>
        </a:p>
      </xdr:txBody>
    </xdr:sp>
    <xdr:clientData fPrintsWithSheet="0"/>
  </xdr:twoCellAnchor>
  <xdr:twoCellAnchor>
    <xdr:from>
      <xdr:col>24</xdr:col>
      <xdr:colOff>0</xdr:colOff>
      <xdr:row>8</xdr:row>
      <xdr:rowOff>0</xdr:rowOff>
    </xdr:from>
    <xdr:to>
      <xdr:col>32</xdr:col>
      <xdr:colOff>159962</xdr:colOff>
      <xdr:row>11</xdr:row>
      <xdr:rowOff>180826</xdr:rowOff>
    </xdr:to>
    <xdr:sp macro="" textlink="">
      <xdr:nvSpPr>
        <xdr:cNvPr id="138" name="テキスト ボックス 10">
          <a:extLst>
            <a:ext uri="{FF2B5EF4-FFF2-40B4-BE49-F238E27FC236}">
              <a16:creationId xmlns:a16="http://schemas.microsoft.com/office/drawing/2014/main" id="{00000000-0008-0000-2800-00000B000000}"/>
            </a:ext>
          </a:extLst>
        </xdr:cNvPr>
        <xdr:cNvSpPr txBox="1"/>
      </xdr:nvSpPr>
      <xdr:spPr>
        <a:xfrm>
          <a:off x="6629400" y="1438275"/>
          <a:ext cx="2369820" cy="68580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en-US" altLang="ja-JP" sz="1100" b="1" i="0">
              <a:solidFill>
                <a:srgbClr val="FFFFFF"/>
              </a:solidFill>
              <a:latin typeface="ＭＳ Ｐゴシック"/>
              <a:ea typeface="ＭＳ Ｐゴシック"/>
              <a:cs typeface="ＭＳ Ｐゴシック"/>
            </a:rPr>
            <a:t>NICE</a:t>
          </a:r>
          <a:r>
            <a:rPr lang="ja-JP" altLang="en-US" sz="1100" b="1" i="0">
              <a:solidFill>
                <a:srgbClr val="FFFFFF"/>
              </a:solidFill>
              <a:latin typeface="ＭＳ Ｐゴシック"/>
              <a:ea typeface="ＭＳ Ｐゴシック"/>
              <a:cs typeface="ＭＳ Ｐゴシック"/>
            </a:rPr>
            <a:t>から代表の建築主の情報を出力していますが、これによらない場合は、手入力で修正してください</a:t>
          </a:r>
        </a:p>
      </xdr:txBody>
    </xdr:sp>
    <xdr:clientData fPrintsWithSheet="0"/>
  </xdr:twoCellAnchor>
  <xdr:twoCellAnchor>
    <xdr:from>
      <xdr:col>19</xdr:col>
      <xdr:colOff>19152</xdr:colOff>
      <xdr:row>0</xdr:row>
      <xdr:rowOff>0</xdr:rowOff>
    </xdr:from>
    <xdr:to>
      <xdr:col>23</xdr:col>
      <xdr:colOff>28594</xdr:colOff>
      <xdr:row>1</xdr:row>
      <xdr:rowOff>85725</xdr:rowOff>
    </xdr:to>
    <xdr:sp macro="" textlink="">
      <xdr:nvSpPr>
        <xdr:cNvPr id="139" name="テキスト ボックス 15">
          <a:extLst>
            <a:ext uri="{FF2B5EF4-FFF2-40B4-BE49-F238E27FC236}">
              <a16:creationId xmlns:a16="http://schemas.microsoft.com/office/drawing/2014/main" id="{00000000-0008-0000-2800-000010000000}"/>
            </a:ext>
          </a:extLst>
        </xdr:cNvPr>
        <xdr:cNvSpPr txBox="1"/>
      </xdr:nvSpPr>
      <xdr:spPr>
        <a:xfrm>
          <a:off x="5267325" y="0"/>
          <a:ext cx="1114425" cy="25717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印刷は白黒で</a:t>
          </a:r>
        </a:p>
      </xdr:txBody>
    </xdr:sp>
    <xdr:clientData fPrintsWithSheet="0"/>
  </xdr:twoCellAnchor>
  <xdr:twoCellAnchor>
    <xdr:from>
      <xdr:col>24</xdr:col>
      <xdr:colOff>0</xdr:colOff>
      <xdr:row>54</xdr:row>
      <xdr:rowOff>0</xdr:rowOff>
    </xdr:from>
    <xdr:to>
      <xdr:col>32</xdr:col>
      <xdr:colOff>159962</xdr:colOff>
      <xdr:row>60</xdr:row>
      <xdr:rowOff>38174</xdr:rowOff>
    </xdr:to>
    <xdr:sp macro="" textlink="">
      <xdr:nvSpPr>
        <xdr:cNvPr id="140" name="テキスト ボックス 16">
          <a:extLst>
            <a:ext uri="{FF2B5EF4-FFF2-40B4-BE49-F238E27FC236}">
              <a16:creationId xmlns:a16="http://schemas.microsoft.com/office/drawing/2014/main" id="{00000000-0008-0000-2800-000011000000}"/>
            </a:ext>
          </a:extLst>
        </xdr:cNvPr>
        <xdr:cNvSpPr txBox="1"/>
      </xdr:nvSpPr>
      <xdr:spPr>
        <a:xfrm>
          <a:off x="6629400" y="9496425"/>
          <a:ext cx="2369820" cy="106680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連名の場合、添付してください。</a:t>
          </a:r>
          <a:endParaRPr lang="en-US" altLang="ja-JP" sz="1100" b="1" i="0">
            <a:solidFill>
              <a:srgbClr val="FFFFFF"/>
            </a:solidFill>
            <a:latin typeface="ＭＳ Ｐゴシック"/>
            <a:ea typeface="ＭＳ Ｐゴシック"/>
            <a:cs typeface="ＭＳ Ｐゴシック"/>
          </a:endParaRPr>
        </a:p>
        <a:p>
          <a:endParaRPr lang="en-US" altLang="ja-JP" sz="1100" b="1" i="0">
            <a:solidFill>
              <a:srgbClr val="FFFFFF"/>
            </a:solidFill>
            <a:latin typeface="ＭＳ Ｐゴシック"/>
            <a:ea typeface="ＭＳ Ｐゴシック"/>
            <a:cs typeface="ＭＳ Ｐゴシック"/>
          </a:endParaRPr>
        </a:p>
        <a:p>
          <a:r>
            <a:rPr lang="en-US" altLang="ja-JP" sz="1100" b="1" i="0">
              <a:solidFill>
                <a:srgbClr val="FFFFFF"/>
              </a:solidFill>
              <a:latin typeface="+mn-lt"/>
            </a:rPr>
            <a:t>NICE</a:t>
          </a:r>
          <a:r>
            <a:rPr lang="ja-JP" altLang="en-US" sz="1100" b="1" i="0">
              <a:solidFill>
                <a:srgbClr val="FFFFFF"/>
              </a:solidFill>
              <a:latin typeface="+mn-lt"/>
            </a:rPr>
            <a:t>から建築主</a:t>
          </a:r>
          <a:r>
            <a:rPr lang="en-US" altLang="ja-JP" sz="1100" b="1" i="0">
              <a:solidFill>
                <a:srgbClr val="FFFFFF"/>
              </a:solidFill>
              <a:latin typeface="+mn-lt"/>
            </a:rPr>
            <a:t>2</a:t>
          </a:r>
          <a:r>
            <a:rPr lang="ja-JP" altLang="en-US" sz="1100" b="1" i="0">
              <a:solidFill>
                <a:srgbClr val="FFFFFF"/>
              </a:solidFill>
              <a:latin typeface="+mn-lt"/>
            </a:rPr>
            <a:t>～</a:t>
          </a:r>
          <a:r>
            <a:rPr lang="en-US" altLang="ja-JP" sz="1100" b="1" i="0">
              <a:solidFill>
                <a:srgbClr val="FFFFFF"/>
              </a:solidFill>
              <a:latin typeface="+mn-lt"/>
            </a:rPr>
            <a:t>4</a:t>
          </a:r>
          <a:r>
            <a:rPr lang="ja-JP" altLang="en-US" sz="1100" b="1" i="0">
              <a:solidFill>
                <a:srgbClr val="FFFFFF"/>
              </a:solidFill>
              <a:latin typeface="+mn-lt"/>
            </a:rPr>
            <a:t>の情報を出力していますが、これによらない場合は、手入力で修正してください</a:t>
          </a:r>
          <a:endParaRPr lang="ja-JP" altLang="en-US" sz="1100" b="0" i="0">
            <a:solidFill>
              <a:srgbClr val="FFFFFF"/>
            </a:solidFill>
            <a:latin typeface="ＭＳ Ｐゴシック"/>
            <a:ea typeface="ＭＳ Ｐゴシック"/>
            <a:cs typeface="ＭＳ Ｐゴシック"/>
          </a:endParaRPr>
        </a:p>
        <a:p>
          <a:endParaRPr/>
        </a:p>
      </xdr:txBody>
    </xdr:sp>
    <xdr:clientData fPrintsWithSheet="0"/>
  </xdr:twoCellAnchor>
  <xdr:twoCellAnchor>
    <xdr:from>
      <xdr:col>24</xdr:col>
      <xdr:colOff>0</xdr:colOff>
      <xdr:row>108</xdr:row>
      <xdr:rowOff>0</xdr:rowOff>
    </xdr:from>
    <xdr:to>
      <xdr:col>32</xdr:col>
      <xdr:colOff>159962</xdr:colOff>
      <xdr:row>114</xdr:row>
      <xdr:rowOff>38174</xdr:rowOff>
    </xdr:to>
    <xdr:sp macro="" textlink="">
      <xdr:nvSpPr>
        <xdr:cNvPr id="141" name="テキスト ボックス 17">
          <a:extLst>
            <a:ext uri="{FF2B5EF4-FFF2-40B4-BE49-F238E27FC236}">
              <a16:creationId xmlns:a16="http://schemas.microsoft.com/office/drawing/2014/main" id="{00000000-0008-0000-2800-000012000000}"/>
            </a:ext>
          </a:extLst>
        </xdr:cNvPr>
        <xdr:cNvSpPr txBox="1"/>
      </xdr:nvSpPr>
      <xdr:spPr>
        <a:xfrm>
          <a:off x="6629400" y="18754725"/>
          <a:ext cx="2369820" cy="106680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FFFFFF"/>
              </a:solidFill>
              <a:latin typeface="ＭＳ Ｐゴシック"/>
              <a:ea typeface="ＭＳ Ｐゴシック"/>
              <a:cs typeface="ＭＳ Ｐゴシック"/>
            </a:rPr>
            <a:t>代理の場合、添付してください。</a:t>
          </a:r>
          <a:endParaRPr lang="en-US" altLang="ja-JP" sz="1100" b="1" i="0">
            <a:solidFill>
              <a:srgbClr val="FFFFFF"/>
            </a:solidFill>
            <a:latin typeface="ＭＳ Ｐゴシック"/>
            <a:ea typeface="ＭＳ Ｐゴシック"/>
            <a:cs typeface="ＭＳ Ｐゴシック"/>
          </a:endParaRPr>
        </a:p>
        <a:p>
          <a:endParaRPr lang="en-US" altLang="ja-JP" sz="1100" b="1" i="0">
            <a:solidFill>
              <a:srgbClr val="FFFFFF"/>
            </a:solidFill>
            <a:latin typeface="ＭＳ Ｐゴシック"/>
            <a:ea typeface="ＭＳ Ｐゴシック"/>
            <a:cs typeface="ＭＳ Ｐゴシック"/>
          </a:endParaRPr>
        </a:p>
        <a:p>
          <a:r>
            <a:rPr lang="en-US" altLang="ja-JP" sz="1100" b="1" i="0">
              <a:solidFill>
                <a:srgbClr val="FFFFFF"/>
              </a:solidFill>
              <a:latin typeface="+mn-lt"/>
            </a:rPr>
            <a:t>NICE</a:t>
          </a:r>
          <a:r>
            <a:rPr lang="ja-JP" altLang="en-US" sz="1100" b="1" i="0">
              <a:solidFill>
                <a:srgbClr val="FFFFFF"/>
              </a:solidFill>
              <a:latin typeface="+mn-lt"/>
            </a:rPr>
            <a:t>から情報を出力していますが、これによらない場合は、手入力で修正してください</a:t>
          </a:r>
          <a:endParaRPr lang="ja-JP" altLang="en-US" sz="1100" b="0" i="0">
            <a:solidFill>
              <a:srgbClr val="FFFFFF"/>
            </a:solidFill>
            <a:latin typeface="ＭＳ Ｐゴシック"/>
            <a:ea typeface="ＭＳ Ｐゴシック"/>
            <a:cs typeface="ＭＳ Ｐゴシック"/>
          </a:endParaRPr>
        </a:p>
        <a:p>
          <a:endParaRPr/>
        </a:p>
      </xdr:txBody>
    </xdr:sp>
    <xdr:clientData fPrintsWithSheet="0"/>
  </xdr:twoCellAnchor>
  <mc:AlternateContent xmlns:mc="http://schemas.openxmlformats.org/markup-compatibility/2006">
    <mc:Choice xmlns:a14="http://schemas.microsoft.com/office/drawing/2010/main" Requires="a14">
      <xdr:twoCellAnchor editAs="oneCell">
        <xdr:from>
          <xdr:col>3</xdr:col>
          <xdr:colOff>28575</xdr:colOff>
          <xdr:row>26</xdr:row>
          <xdr:rowOff>180975</xdr:rowOff>
        </xdr:from>
        <xdr:to>
          <xdr:col>4</xdr:col>
          <xdr:colOff>57150</xdr:colOff>
          <xdr:row>28</xdr:row>
          <xdr:rowOff>9525</xdr:rowOff>
        </xdr:to>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2C00-000001D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26</xdr:row>
          <xdr:rowOff>180975</xdr:rowOff>
        </xdr:from>
        <xdr:to>
          <xdr:col>8</xdr:col>
          <xdr:colOff>57150</xdr:colOff>
          <xdr:row>28</xdr:row>
          <xdr:rowOff>9525</xdr:rowOff>
        </xdr:to>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2C00-000002D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126</xdr:row>
          <xdr:rowOff>180975</xdr:rowOff>
        </xdr:from>
        <xdr:to>
          <xdr:col>3</xdr:col>
          <xdr:colOff>57150</xdr:colOff>
          <xdr:row>128</xdr:row>
          <xdr:rowOff>9525</xdr:rowOff>
        </xdr:to>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2C00-000003D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126</xdr:row>
          <xdr:rowOff>180975</xdr:rowOff>
        </xdr:from>
        <xdr:to>
          <xdr:col>7</xdr:col>
          <xdr:colOff>57150</xdr:colOff>
          <xdr:row>128</xdr:row>
          <xdr:rowOff>9525</xdr:rowOff>
        </xdr:to>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2C00-000004D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126</xdr:row>
          <xdr:rowOff>180975</xdr:rowOff>
        </xdr:from>
        <xdr:to>
          <xdr:col>11</xdr:col>
          <xdr:colOff>57150</xdr:colOff>
          <xdr:row>128</xdr:row>
          <xdr:rowOff>9525</xdr:rowOff>
        </xdr:to>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2C00-000005D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127</xdr:row>
          <xdr:rowOff>180975</xdr:rowOff>
        </xdr:from>
        <xdr:to>
          <xdr:col>3</xdr:col>
          <xdr:colOff>57150</xdr:colOff>
          <xdr:row>129</xdr:row>
          <xdr:rowOff>9525</xdr:rowOff>
        </xdr:to>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2C00-000006D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39</xdr:col>
      <xdr:colOff>0</xdr:colOff>
      <xdr:row>35</xdr:row>
      <xdr:rowOff>0</xdr:rowOff>
    </xdr:from>
    <xdr:to>
      <xdr:col>63</xdr:col>
      <xdr:colOff>200034</xdr:colOff>
      <xdr:row>46</xdr:row>
      <xdr:rowOff>114598</xdr:rowOff>
    </xdr:to>
    <xdr:pic>
      <xdr:nvPicPr>
        <xdr:cNvPr id="2" name="図 15">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43925" y="6667500"/>
          <a:ext cx="5457825" cy="2209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39</xdr:col>
      <xdr:colOff>0</xdr:colOff>
      <xdr:row>7</xdr:row>
      <xdr:rowOff>0</xdr:rowOff>
    </xdr:from>
    <xdr:to>
      <xdr:col>65</xdr:col>
      <xdr:colOff>180994</xdr:colOff>
      <xdr:row>33</xdr:row>
      <xdr:rowOff>47625</xdr:rowOff>
    </xdr:to>
    <xdr:pic>
      <xdr:nvPicPr>
        <xdr:cNvPr id="3" name="図 13">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543925" y="1333500"/>
          <a:ext cx="5876925" cy="500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95203</xdr:colOff>
      <xdr:row>35</xdr:row>
      <xdr:rowOff>133201</xdr:rowOff>
    </xdr:from>
    <xdr:to>
      <xdr:col>5</xdr:col>
      <xdr:colOff>133285</xdr:colOff>
      <xdr:row>38</xdr:row>
      <xdr:rowOff>171152</xdr:rowOff>
    </xdr:to>
    <xdr:grpSp>
      <xdr:nvGrpSpPr>
        <xdr:cNvPr id="4" name="グループ化 3">
          <a:hlinkClick xmlns:r="http://schemas.openxmlformats.org/officeDocument/2006/relationships" r:id="rId3"/>
          <a:extLst>
            <a:ext uri="{FF2B5EF4-FFF2-40B4-BE49-F238E27FC236}">
              <a16:creationId xmlns:a16="http://schemas.microsoft.com/office/drawing/2014/main" id="{00000000-0008-0000-0900-000004000000}"/>
            </a:ext>
          </a:extLst>
        </xdr:cNvPr>
        <xdr:cNvGrpSpPr>
          <a:grpSpLocks/>
        </xdr:cNvGrpSpPr>
      </xdr:nvGrpSpPr>
      <xdr:grpSpPr bwMode="auto">
        <a:xfrm>
          <a:off x="314278" y="6800701"/>
          <a:ext cx="914382" cy="609451"/>
          <a:chOff x="8122440" y="0"/>
          <a:chExt cx="1143003" cy="806380"/>
        </a:xfrm>
      </xdr:grpSpPr>
      <xdr:sp macro="" textlink="">
        <xdr:nvSpPr>
          <xdr:cNvPr id="5" name="円/楕円 112">
            <a:extLst>
              <a:ext uri="{FF2B5EF4-FFF2-40B4-BE49-F238E27FC236}">
                <a16:creationId xmlns:a16="http://schemas.microsoft.com/office/drawing/2014/main" id="{00000000-0008-0000-0900-000005000000}"/>
              </a:ext>
            </a:extLst>
          </xdr:cNvPr>
          <xdr:cNvSpPr/>
        </xdr:nvSpPr>
        <xdr:spPr>
          <a:xfrm>
            <a:off x="8289128" y="0"/>
            <a:ext cx="762002" cy="743382"/>
          </a:xfrm>
          <a:prstGeom prst="ellipse">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en-US" altLang="ja-JP" sz="8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6" name="テキスト ボックス 5">
            <a:extLst>
              <a:ext uri="{FF2B5EF4-FFF2-40B4-BE49-F238E27FC236}">
                <a16:creationId xmlns:a16="http://schemas.microsoft.com/office/drawing/2014/main" id="{00000000-0008-0000-0900-000006000000}"/>
              </a:ext>
            </a:extLst>
          </xdr:cNvPr>
          <xdr:cNvSpPr txBox="1"/>
        </xdr:nvSpPr>
        <xdr:spPr>
          <a:xfrm>
            <a:off x="8122440" y="75598"/>
            <a:ext cx="1143003" cy="730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300"/>
              </a:lnSpc>
            </a:pPr>
            <a:r>
              <a:rPr kumimoji="1" lang="ja-JP" altLang="en-US" sz="1050">
                <a:latin typeface="+mn-ea"/>
                <a:ea typeface="+mn-ea"/>
              </a:rPr>
              <a:t>目次</a:t>
            </a:r>
            <a:endParaRPr kumimoji="1" lang="en-US" altLang="ja-JP" sz="1050">
              <a:latin typeface="+mn-ea"/>
              <a:ea typeface="+mn-ea"/>
            </a:endParaRPr>
          </a:p>
          <a:p>
            <a:pPr algn="ctr">
              <a:lnSpc>
                <a:spcPts val="1200"/>
              </a:lnSpc>
            </a:pPr>
            <a:r>
              <a:rPr kumimoji="1" lang="ja-JP" altLang="en-US" sz="1050">
                <a:latin typeface="+mn-ea"/>
                <a:ea typeface="+mn-ea"/>
              </a:rPr>
              <a:t>入力ｼｰﾄ</a:t>
            </a:r>
            <a:endParaRPr kumimoji="1" lang="en-US" altLang="ja-JP" sz="1050">
              <a:latin typeface="+mn-ea"/>
              <a:ea typeface="+mn-ea"/>
            </a:endParaRPr>
          </a:p>
        </xdr:txBody>
      </xdr:sp>
    </xdr:grpSp>
    <xdr:clientData/>
  </xdr:twoCellAnchor>
  <xdr:twoCellAnchor>
    <xdr:from>
      <xdr:col>41</xdr:col>
      <xdr:colOff>104831</xdr:colOff>
      <xdr:row>38</xdr:row>
      <xdr:rowOff>133201</xdr:rowOff>
    </xdr:from>
    <xdr:to>
      <xdr:col>53</xdr:col>
      <xdr:colOff>85790</xdr:colOff>
      <xdr:row>39</xdr:row>
      <xdr:rowOff>162223</xdr:rowOff>
    </xdr:to>
    <xdr:sp macro="" textlink="">
      <xdr:nvSpPr>
        <xdr:cNvPr id="7" name="四角形: 角を丸くする 2">
          <a:extLst>
            <a:ext uri="{FF2B5EF4-FFF2-40B4-BE49-F238E27FC236}">
              <a16:creationId xmlns:a16="http://schemas.microsoft.com/office/drawing/2014/main" id="{00000000-0008-0000-0900-000007000000}"/>
            </a:ext>
          </a:extLst>
        </xdr:cNvPr>
        <xdr:cNvSpPr/>
      </xdr:nvSpPr>
      <xdr:spPr>
        <a:xfrm>
          <a:off x="9086850" y="7372350"/>
          <a:ext cx="2609850" cy="219075"/>
        </a:xfrm>
        <a:prstGeom prst="roundRect">
          <a:avLst/>
        </a:prstGeom>
        <a:noFill/>
        <a:ln w="476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lstStyle/>
        <a:p>
          <a:endParaRPr/>
        </a:p>
      </xdr:txBody>
    </xdr:sp>
    <xdr:clientData/>
  </xdr:twoCellAnchor>
  <xdr:twoCellAnchor>
    <xdr:from>
      <xdr:col>42</xdr:col>
      <xdr:colOff>171366</xdr:colOff>
      <xdr:row>8</xdr:row>
      <xdr:rowOff>133201</xdr:rowOff>
    </xdr:from>
    <xdr:to>
      <xdr:col>51</xdr:col>
      <xdr:colOff>190407</xdr:colOff>
      <xdr:row>33</xdr:row>
      <xdr:rowOff>9674</xdr:rowOff>
    </xdr:to>
    <xdr:sp macro="" textlink="">
      <xdr:nvSpPr>
        <xdr:cNvPr id="8" name="四角形: 角を丸くする 10">
          <a:extLst>
            <a:ext uri="{FF2B5EF4-FFF2-40B4-BE49-F238E27FC236}">
              <a16:creationId xmlns:a16="http://schemas.microsoft.com/office/drawing/2014/main" id="{00000000-0008-0000-0900-000008000000}"/>
            </a:ext>
          </a:extLst>
        </xdr:cNvPr>
        <xdr:cNvSpPr/>
      </xdr:nvSpPr>
      <xdr:spPr>
        <a:xfrm>
          <a:off x="9372600" y="1657350"/>
          <a:ext cx="1990725" cy="4638674"/>
        </a:xfrm>
        <a:prstGeom prst="roundRect">
          <a:avLst/>
        </a:prstGeom>
        <a:noFill/>
        <a:ln w="476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lstStyle/>
        <a:p>
          <a:endParaRPr/>
        </a:p>
      </xdr:txBody>
    </xdr:sp>
    <xdr:clientData/>
  </xdr:twoCellAnchor>
  <xdr:twoCellAnchor>
    <xdr:from>
      <xdr:col>21</xdr:col>
      <xdr:colOff>38081</xdr:colOff>
      <xdr:row>5</xdr:row>
      <xdr:rowOff>142875</xdr:rowOff>
    </xdr:from>
    <xdr:to>
      <xdr:col>36</xdr:col>
      <xdr:colOff>200034</xdr:colOff>
      <xdr:row>18</xdr:row>
      <xdr:rowOff>75902</xdr:rowOff>
    </xdr:to>
    <xdr:sp macro="" textlink="">
      <xdr:nvSpPr>
        <xdr:cNvPr id="2054" name="Picture 2054">
          <a:extLst>
            <a:ext uri="{FF2B5EF4-FFF2-40B4-BE49-F238E27FC236}">
              <a16:creationId xmlns:a16="http://schemas.microsoft.com/office/drawing/2014/main" id="{00000000-0008-0000-0900-000006080000}"/>
            </a:ext>
          </a:extLst>
        </xdr:cNvPr>
        <xdr:cNvSpPr/>
      </xdr:nvSpPr>
      <xdr:spPr>
        <a:xfrm flipV="1">
          <a:off x="4638675" y="1095375"/>
          <a:ext cx="3448050" cy="2409826"/>
        </a:xfrm>
        <a:prstGeom prst="straightConnector1">
          <a:avLst/>
        </a:prstGeom>
        <a:ln>
          <a:solidFill>
            <a:srgbClr val="FF0000"/>
          </a:solidFill>
          <a:tailEnd type="arrow" w="med" len="med"/>
        </a:ln>
      </xdr:spPr>
      <xdr:style>
        <a:lnRef idx="1">
          <a:schemeClr val="accent1"/>
        </a:lnRef>
        <a:fillRef idx="0">
          <a:schemeClr val="accent1"/>
        </a:fillRef>
        <a:effectRef idx="0">
          <a:schemeClr val="accent1"/>
        </a:effectRef>
        <a:fontRef idx="minor">
          <a:schemeClr val="tx1"/>
        </a:fontRef>
      </xdr:style>
      <xdr:txBody>
        <a:bodyPr vertOverflow="clip" horzOverflow="clip"/>
        <a:lstStyle/>
        <a:p>
          <a:endParaRPr/>
        </a:p>
      </xdr:txBody>
    </xdr:sp>
    <xdr:clientData/>
  </xdr:twoCellAnchor>
  <xdr:twoCellAnchor>
    <xdr:from>
      <xdr:col>19</xdr:col>
      <xdr:colOff>95203</xdr:colOff>
      <xdr:row>19</xdr:row>
      <xdr:rowOff>123527</xdr:rowOff>
    </xdr:from>
    <xdr:to>
      <xdr:col>37</xdr:col>
      <xdr:colOff>0</xdr:colOff>
      <xdr:row>34</xdr:row>
      <xdr:rowOff>19348</xdr:rowOff>
    </xdr:to>
    <xdr:sp macro="" textlink="">
      <xdr:nvSpPr>
        <xdr:cNvPr id="2055" name="Picture 2055">
          <a:extLst>
            <a:ext uri="{FF2B5EF4-FFF2-40B4-BE49-F238E27FC236}">
              <a16:creationId xmlns:a16="http://schemas.microsoft.com/office/drawing/2014/main" id="{00000000-0008-0000-0900-000007080000}"/>
            </a:ext>
          </a:extLst>
        </xdr:cNvPr>
        <xdr:cNvSpPr/>
      </xdr:nvSpPr>
      <xdr:spPr>
        <a:xfrm>
          <a:off x="4257675" y="3743326"/>
          <a:ext cx="3848100" cy="2752724"/>
        </a:xfrm>
        <a:prstGeom prst="straightConnector1">
          <a:avLst/>
        </a:prstGeom>
        <a:ln>
          <a:solidFill>
            <a:srgbClr val="FF0000"/>
          </a:solidFill>
          <a:tailEnd type="arrow" w="med" len="med"/>
        </a:ln>
      </xdr:spPr>
      <xdr:style>
        <a:lnRef idx="1">
          <a:schemeClr val="accent1"/>
        </a:lnRef>
        <a:fillRef idx="0">
          <a:schemeClr val="accent1"/>
        </a:fillRef>
        <a:effectRef idx="0">
          <a:schemeClr val="accent1"/>
        </a:effectRef>
        <a:fontRef idx="minor">
          <a:schemeClr val="tx1"/>
        </a:fontRef>
      </xdr:style>
      <xdr:txBody>
        <a:bodyPr vertOverflow="clip" horzOverflow="clip"/>
        <a:lstStyle/>
        <a:p>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29</xdr:col>
      <xdr:colOff>47597</xdr:colOff>
      <xdr:row>0</xdr:row>
      <xdr:rowOff>66601</xdr:rowOff>
    </xdr:from>
    <xdr:to>
      <xdr:col>31</xdr:col>
      <xdr:colOff>76219</xdr:colOff>
      <xdr:row>3</xdr:row>
      <xdr:rowOff>9041</xdr:rowOff>
    </xdr:to>
    <xdr:sp macro="" textlink="">
      <xdr:nvSpPr>
        <xdr:cNvPr id="2" name="楕円 4">
          <a:extLst>
            <a:ext uri="{FF2B5EF4-FFF2-40B4-BE49-F238E27FC236}">
              <a16:creationId xmlns:a16="http://schemas.microsoft.com/office/drawing/2014/main" id="{00000000-0008-0000-0A00-000002000000}"/>
            </a:ext>
          </a:extLst>
        </xdr:cNvPr>
        <xdr:cNvSpPr/>
      </xdr:nvSpPr>
      <xdr:spPr>
        <a:xfrm>
          <a:off x="4743450" y="66675"/>
          <a:ext cx="352425" cy="400050"/>
        </a:xfrm>
        <a:prstGeom prst="ellipse">
          <a:avLst/>
        </a:prstGeom>
        <a:solidFill>
          <a:srgbClr val="FFFF00"/>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lstStyle/>
        <a:p>
          <a:endParaRPr/>
        </a:p>
      </xdr:txBody>
    </xdr:sp>
    <xdr:clientData/>
  </xdr:twoCellAnchor>
  <xdr:twoCellAnchor>
    <xdr:from>
      <xdr:col>20</xdr:col>
      <xdr:colOff>57085</xdr:colOff>
      <xdr:row>45</xdr:row>
      <xdr:rowOff>9190</xdr:rowOff>
    </xdr:from>
    <xdr:to>
      <xdr:col>21</xdr:col>
      <xdr:colOff>28622</xdr:colOff>
      <xdr:row>51</xdr:row>
      <xdr:rowOff>9190</xdr:rowOff>
    </xdr:to>
    <xdr:sp macro="" textlink="">
      <xdr:nvSpPr>
        <xdr:cNvPr id="3" name="右中かっこ 2">
          <a:extLst>
            <a:ext uri="{FF2B5EF4-FFF2-40B4-BE49-F238E27FC236}">
              <a16:creationId xmlns:a16="http://schemas.microsoft.com/office/drawing/2014/main" id="{00000000-0008-0000-0A00-000003000000}"/>
            </a:ext>
          </a:extLst>
        </xdr:cNvPr>
        <xdr:cNvSpPr/>
      </xdr:nvSpPr>
      <xdr:spPr>
        <a:xfrm>
          <a:off x="3295650" y="8505825"/>
          <a:ext cx="133350" cy="1085850"/>
        </a:xfrm>
        <a:prstGeom prst="rightBrace">
          <a:avLst/>
        </a:prstGeom>
        <a:ln w="25400">
          <a:solidFill>
            <a:srgbClr val="7030A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lstStyle/>
        <a:p>
          <a:endParaRPr/>
        </a:p>
      </xdr:txBody>
    </xdr:sp>
    <xdr:clientData/>
  </xdr:twoCellAnchor>
  <xdr:twoCellAnchor>
    <xdr:from>
      <xdr:col>28</xdr:col>
      <xdr:colOff>142949</xdr:colOff>
      <xdr:row>0</xdr:row>
      <xdr:rowOff>76274</xdr:rowOff>
    </xdr:from>
    <xdr:to>
      <xdr:col>32</xdr:col>
      <xdr:colOff>85706</xdr:colOff>
      <xdr:row>4</xdr:row>
      <xdr:rowOff>57262</xdr:rowOff>
    </xdr:to>
    <xdr:sp macro="" textlink="">
      <xdr:nvSpPr>
        <xdr:cNvPr id="4" name="テキスト ボックス 3">
          <a:extLst>
            <a:ext uri="{FF2B5EF4-FFF2-40B4-BE49-F238E27FC236}">
              <a16:creationId xmlns:a16="http://schemas.microsoft.com/office/drawing/2014/main" id="{00000000-0008-0000-0A00-000004000000}"/>
            </a:ext>
          </a:extLst>
        </xdr:cNvPr>
        <xdr:cNvSpPr txBox="1"/>
      </xdr:nvSpPr>
      <xdr:spPr>
        <a:xfrm>
          <a:off x="4676775" y="76200"/>
          <a:ext cx="590550" cy="695325"/>
        </a:xfrm>
        <a:prstGeom prst="rect">
          <a:avLst/>
        </a:prstGeom>
        <a:noFill/>
        <a:ln w="0">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r>
            <a:rPr lang="ja-JP" altLang="en-US" sz="1100" b="1" i="0">
              <a:solidFill>
                <a:srgbClr val="000000"/>
              </a:solidFill>
              <a:latin typeface="ＭＳ Ｐゴシック"/>
              <a:ea typeface="ＭＳ Ｐゴシック"/>
              <a:cs typeface="ＭＳ Ｐゴシック"/>
            </a:rPr>
            <a:t>目次</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38174</xdr:colOff>
      <xdr:row>11</xdr:row>
      <xdr:rowOff>23217</xdr:rowOff>
    </xdr:from>
    <xdr:to>
      <xdr:col>5</xdr:col>
      <xdr:colOff>464790</xdr:colOff>
      <xdr:row>13</xdr:row>
      <xdr:rowOff>0</xdr:rowOff>
    </xdr:to>
    <xdr:sp macro="" textlink="">
      <xdr:nvSpPr>
        <xdr:cNvPr id="4" name="テキスト ボックス 1">
          <a:hlinkClick xmlns:r="http://schemas.openxmlformats.org/officeDocument/2006/relationships" r:id="rId1"/>
          <a:extLst>
            <a:ext uri="{FF2B5EF4-FFF2-40B4-BE49-F238E27FC236}">
              <a16:creationId xmlns:a16="http://schemas.microsoft.com/office/drawing/2014/main" id="{00000000-0008-0000-0B00-000002000000}"/>
            </a:ext>
          </a:extLst>
        </xdr:cNvPr>
        <xdr:cNvSpPr txBox="1"/>
      </xdr:nvSpPr>
      <xdr:spPr>
        <a:xfrm>
          <a:off x="7429574" y="2213967"/>
          <a:ext cx="1112416" cy="586383"/>
        </a:xfrm>
        <a:prstGeom prst="rect">
          <a:avLst/>
        </a:prstGeom>
        <a:solidFill>
          <a:srgbClr val="00B0F0"/>
        </a:solidFill>
        <a:ln w="0">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ja-JP" altLang="en-US" sz="1600" b="0" i="0">
              <a:solidFill>
                <a:srgbClr val="000000"/>
              </a:solidFill>
              <a:latin typeface="+mn-ea"/>
            </a:rPr>
            <a:t>工事届</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0</xdr:colOff>
      <xdr:row>0</xdr:row>
      <xdr:rowOff>0</xdr:rowOff>
    </xdr:from>
    <xdr:to>
      <xdr:col>6</xdr:col>
      <xdr:colOff>194890</xdr:colOff>
      <xdr:row>4</xdr:row>
      <xdr:rowOff>101203</xdr:rowOff>
    </xdr:to>
    <xdr:grpSp>
      <xdr:nvGrpSpPr>
        <xdr:cNvPr id="2" name="グループ化 1">
          <a:hlinkClick xmlns:r="http://schemas.openxmlformats.org/officeDocument/2006/relationships" r:id="rId1"/>
          <a:extLst>
            <a:ext uri="{FF2B5EF4-FFF2-40B4-BE49-F238E27FC236}">
              <a16:creationId xmlns:a16="http://schemas.microsoft.com/office/drawing/2014/main" id="{00000000-0008-0000-0C00-000002000000}"/>
            </a:ext>
          </a:extLst>
        </xdr:cNvPr>
        <xdr:cNvGrpSpPr/>
      </xdr:nvGrpSpPr>
      <xdr:grpSpPr>
        <a:xfrm>
          <a:off x="7391400" y="0"/>
          <a:ext cx="1566490" cy="767953"/>
          <a:chOff x="7896221" y="0"/>
          <a:chExt cx="1566617" cy="781050"/>
        </a:xfrm>
      </xdr:grpSpPr>
      <xdr:sp macro="" textlink="">
        <xdr:nvSpPr>
          <xdr:cNvPr id="3" name="円/楕円 112">
            <a:extLst>
              <a:ext uri="{FF2B5EF4-FFF2-40B4-BE49-F238E27FC236}">
                <a16:creationId xmlns:a16="http://schemas.microsoft.com/office/drawing/2014/main" id="{00000000-0008-0000-0C00-000003000000}"/>
              </a:ext>
            </a:extLst>
          </xdr:cNvPr>
          <xdr:cNvSpPr/>
        </xdr:nvSpPr>
        <xdr:spPr>
          <a:xfrm>
            <a:off x="8286749" y="0"/>
            <a:ext cx="763649" cy="738187"/>
          </a:xfrm>
          <a:prstGeom prst="ellipse">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en-US" altLang="ja-JP" sz="8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4" name="テキスト ボックス 3">
            <a:extLst>
              <a:ext uri="{FF2B5EF4-FFF2-40B4-BE49-F238E27FC236}">
                <a16:creationId xmlns:a16="http://schemas.microsoft.com/office/drawing/2014/main" id="{00000000-0008-0000-0C00-000004000000}"/>
              </a:ext>
            </a:extLst>
          </xdr:cNvPr>
          <xdr:cNvSpPr txBox="1"/>
        </xdr:nvSpPr>
        <xdr:spPr>
          <a:xfrm>
            <a:off x="7896221" y="46792"/>
            <a:ext cx="1566617" cy="7342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600">
                <a:latin typeface="+mn-ea"/>
                <a:ea typeface="+mn-ea"/>
              </a:rPr>
              <a:t>目次</a:t>
            </a:r>
            <a:endParaRPr kumimoji="1" lang="en-US" altLang="ja-JP" sz="1600">
              <a:latin typeface="+mn-ea"/>
              <a:ea typeface="+mn-ea"/>
            </a:endParaRPr>
          </a:p>
          <a:p>
            <a:pPr algn="ctr"/>
            <a:r>
              <a:rPr kumimoji="1" lang="ja-JP" altLang="en-US" sz="1600">
                <a:latin typeface="+mn-ea"/>
                <a:ea typeface="+mn-ea"/>
              </a:rPr>
              <a:t>入力ｼｰﾄ</a:t>
            </a:r>
            <a:endParaRPr kumimoji="1" lang="en-US" altLang="ja-JP" sz="1600">
              <a:latin typeface="+mn-ea"/>
              <a:ea typeface="+mn-ea"/>
            </a:endParaRPr>
          </a:p>
        </xdr:txBody>
      </xdr:sp>
    </xdr:grpSp>
    <xdr:clientData/>
  </xdr:twoCellAnchor>
  <xdr:twoCellAnchor>
    <xdr:from>
      <xdr:col>4</xdr:col>
      <xdr:colOff>38174</xdr:colOff>
      <xdr:row>11</xdr:row>
      <xdr:rowOff>23217</xdr:rowOff>
    </xdr:from>
    <xdr:to>
      <xdr:col>5</xdr:col>
      <xdr:colOff>464790</xdr:colOff>
      <xdr:row>13</xdr:row>
      <xdr:rowOff>0</xdr:rowOff>
    </xdr:to>
    <xdr:sp macro="" textlink="">
      <xdr:nvSpPr>
        <xdr:cNvPr id="5" name="テキスト ボックス 4">
          <a:hlinkClick xmlns:r="http://schemas.openxmlformats.org/officeDocument/2006/relationships" r:id="rId2"/>
          <a:extLst>
            <a:ext uri="{FF2B5EF4-FFF2-40B4-BE49-F238E27FC236}">
              <a16:creationId xmlns:a16="http://schemas.microsoft.com/office/drawing/2014/main" id="{00000000-0008-0000-0C00-000005000000}"/>
            </a:ext>
          </a:extLst>
        </xdr:cNvPr>
        <xdr:cNvSpPr txBox="1"/>
      </xdr:nvSpPr>
      <xdr:spPr>
        <a:xfrm>
          <a:off x="7429501" y="2214111"/>
          <a:ext cx="1112520" cy="586239"/>
        </a:xfrm>
        <a:prstGeom prst="rect">
          <a:avLst/>
        </a:prstGeom>
        <a:solidFill>
          <a:srgbClr val="00B0F0"/>
        </a:solidFill>
        <a:ln w="0">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ja-JP" altLang="en-US" sz="1600" b="0" i="0">
              <a:solidFill>
                <a:srgbClr val="000000"/>
              </a:solidFill>
              <a:latin typeface="+mn-ea"/>
            </a:rPr>
            <a:t>工事届</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13</xdr:col>
      <xdr:colOff>190388</xdr:colOff>
      <xdr:row>2</xdr:row>
      <xdr:rowOff>295275</xdr:rowOff>
    </xdr:from>
    <xdr:to>
      <xdr:col>14</xdr:col>
      <xdr:colOff>257156</xdr:colOff>
      <xdr:row>5</xdr:row>
      <xdr:rowOff>28910</xdr:rowOff>
    </xdr:to>
    <xdr:sp macro="" textlink="">
      <xdr:nvSpPr>
        <xdr:cNvPr id="2" name="Picture 1">
          <a:extLst>
            <a:ext uri="{FF2B5EF4-FFF2-40B4-BE49-F238E27FC236}">
              <a16:creationId xmlns:a16="http://schemas.microsoft.com/office/drawing/2014/main" id="{00000000-0008-0000-0E00-000002000000}"/>
            </a:ext>
          </a:extLst>
        </xdr:cNvPr>
        <xdr:cNvSpPr/>
      </xdr:nvSpPr>
      <xdr:spPr>
        <a:xfrm flipH="1">
          <a:off x="5915025" y="800100"/>
          <a:ext cx="476250" cy="438150"/>
        </a:xfrm>
        <a:prstGeom prst="line">
          <a:avLst/>
        </a:prstGeom>
        <a:ln w="19050">
          <a:solidFill>
            <a:srgbClr val="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a:lstStyle/>
        <a:p>
          <a:endParaRPr/>
        </a:p>
      </xdr:txBody>
    </xdr:sp>
    <xdr:clientData/>
  </xdr:twoCellAnchor>
  <xdr:twoCellAnchor>
    <xdr:from>
      <xdr:col>10</xdr:col>
      <xdr:colOff>0</xdr:colOff>
      <xdr:row>0</xdr:row>
      <xdr:rowOff>0</xdr:rowOff>
    </xdr:from>
    <xdr:to>
      <xdr:col>12</xdr:col>
      <xdr:colOff>295182</xdr:colOff>
      <xdr:row>1</xdr:row>
      <xdr:rowOff>47625</xdr:rowOff>
    </xdr:to>
    <xdr:sp macro="" textlink="">
      <xdr:nvSpPr>
        <xdr:cNvPr id="6" name="テキスト ボックス 23">
          <a:extLst>
            <a:ext uri="{FF2B5EF4-FFF2-40B4-BE49-F238E27FC236}">
              <a16:creationId xmlns:a16="http://schemas.microsoft.com/office/drawing/2014/main" id="{00000000-0008-0000-0E00-000018000000}"/>
            </a:ext>
          </a:extLst>
        </xdr:cNvPr>
        <xdr:cNvSpPr txBox="1"/>
      </xdr:nvSpPr>
      <xdr:spPr>
        <a:xfrm>
          <a:off x="4495800" y="0"/>
          <a:ext cx="1114425" cy="24765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印刷は白黒で</a:t>
          </a:r>
        </a:p>
      </xdr:txBody>
    </xdr:sp>
    <xdr:clientData fPrintsWithSheet="0"/>
  </xdr:twoCellAnchor>
  <xdr:twoCellAnchor>
    <xdr:from>
      <xdr:col>16</xdr:col>
      <xdr:colOff>0</xdr:colOff>
      <xdr:row>5</xdr:row>
      <xdr:rowOff>0</xdr:rowOff>
    </xdr:from>
    <xdr:to>
      <xdr:col>18</xdr:col>
      <xdr:colOff>314102</xdr:colOff>
      <xdr:row>11</xdr:row>
      <xdr:rowOff>28575</xdr:rowOff>
    </xdr:to>
    <xdr:sp macro="" textlink="">
      <xdr:nvSpPr>
        <xdr:cNvPr id="7" name="テキスト ボックス 24">
          <a:extLst>
            <a:ext uri="{FF2B5EF4-FFF2-40B4-BE49-F238E27FC236}">
              <a16:creationId xmlns:a16="http://schemas.microsoft.com/office/drawing/2014/main" id="{00000000-0008-0000-0E00-000019000000}"/>
            </a:ext>
          </a:extLst>
        </xdr:cNvPr>
        <xdr:cNvSpPr txBox="1"/>
      </xdr:nvSpPr>
      <xdr:spPr>
        <a:xfrm>
          <a:off x="7010400" y="1209675"/>
          <a:ext cx="1685925" cy="110490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交付希望日上段（</a:t>
          </a:r>
          <a:r>
            <a:rPr lang="en-US" altLang="ja-JP" sz="1100" b="1" i="0">
              <a:solidFill>
                <a:srgbClr val="FFFFFF"/>
              </a:solidFill>
              <a:latin typeface="ＭＳ Ｐゴシック"/>
              <a:ea typeface="ＭＳ Ｐゴシック"/>
              <a:cs typeface="ＭＳ Ｐゴシック"/>
            </a:rPr>
            <a:t>F3</a:t>
          </a:r>
          <a:r>
            <a:rPr lang="ja-JP" altLang="en-US" sz="1100" b="1" i="0">
              <a:solidFill>
                <a:srgbClr val="FFFFFF"/>
              </a:solidFill>
              <a:latin typeface="ＭＳ Ｐゴシック"/>
              <a:ea typeface="ＭＳ Ｐゴシック"/>
              <a:cs typeface="ＭＳ Ｐゴシック"/>
            </a:rPr>
            <a:t>）：月下段（</a:t>
          </a:r>
          <a:r>
            <a:rPr lang="en-US" altLang="ja-JP" sz="1100" b="1" i="0">
              <a:solidFill>
                <a:srgbClr val="FFFFFF"/>
              </a:solidFill>
              <a:latin typeface="ＭＳ Ｐゴシック"/>
              <a:ea typeface="ＭＳ Ｐゴシック"/>
              <a:cs typeface="ＭＳ Ｐゴシック"/>
            </a:rPr>
            <a:t>F5</a:t>
          </a:r>
          <a:r>
            <a:rPr lang="ja-JP" altLang="en-US" sz="1100" b="1" i="0">
              <a:solidFill>
                <a:srgbClr val="FFFFFF"/>
              </a:solidFill>
              <a:latin typeface="ＭＳ Ｐゴシック"/>
              <a:ea typeface="ＭＳ Ｐゴシック"/>
              <a:cs typeface="ＭＳ Ｐゴシック"/>
            </a:rPr>
            <a:t>）：日プルダウンリストから選択して入力してください。</a:t>
          </a:r>
        </a:p>
      </xdr:txBody>
    </xdr:sp>
    <xdr:clientData fPrintsWithSheet="0"/>
  </xdr:twoCellAnchor>
  <xdr:twoCellAnchor>
    <xdr:from>
      <xdr:col>17</xdr:col>
      <xdr:colOff>200248</xdr:colOff>
      <xdr:row>0</xdr:row>
      <xdr:rowOff>57038</xdr:rowOff>
    </xdr:from>
    <xdr:to>
      <xdr:col>19</xdr:col>
      <xdr:colOff>395139</xdr:colOff>
      <xdr:row>2</xdr:row>
      <xdr:rowOff>285750</xdr:rowOff>
    </xdr:to>
    <xdr:grpSp>
      <xdr:nvGrpSpPr>
        <xdr:cNvPr id="26" name="グループ化 25">
          <a:hlinkClick xmlns:r="http://schemas.openxmlformats.org/officeDocument/2006/relationships" r:id="rId1"/>
          <a:extLst>
            <a:ext uri="{FF2B5EF4-FFF2-40B4-BE49-F238E27FC236}">
              <a16:creationId xmlns:a16="http://schemas.microsoft.com/office/drawing/2014/main" id="{00000000-0008-0000-0E00-00001A000000}"/>
            </a:ext>
          </a:extLst>
        </xdr:cNvPr>
        <xdr:cNvGrpSpPr/>
      </xdr:nvGrpSpPr>
      <xdr:grpSpPr>
        <a:xfrm>
          <a:off x="7896448" y="57038"/>
          <a:ext cx="1566491" cy="733537"/>
          <a:chOff x="8782046" y="57856"/>
          <a:chExt cx="1566617" cy="771407"/>
        </a:xfrm>
      </xdr:grpSpPr>
      <xdr:sp macro="" textlink="">
        <xdr:nvSpPr>
          <xdr:cNvPr id="27" name="円/楕円 112">
            <a:extLst>
              <a:ext uri="{FF2B5EF4-FFF2-40B4-BE49-F238E27FC236}">
                <a16:creationId xmlns:a16="http://schemas.microsoft.com/office/drawing/2014/main" id="{00000000-0008-0000-0E00-00001B000000}"/>
              </a:ext>
            </a:extLst>
          </xdr:cNvPr>
          <xdr:cNvSpPr/>
        </xdr:nvSpPr>
        <xdr:spPr>
          <a:xfrm>
            <a:off x="9239249" y="57856"/>
            <a:ext cx="763649" cy="738187"/>
          </a:xfrm>
          <a:prstGeom prst="ellipse">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en-US" altLang="ja-JP" sz="8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28" name="テキスト ボックス 27">
            <a:extLst>
              <a:ext uri="{FF2B5EF4-FFF2-40B4-BE49-F238E27FC236}">
                <a16:creationId xmlns:a16="http://schemas.microsoft.com/office/drawing/2014/main" id="{00000000-0008-0000-0E00-00001C000000}"/>
              </a:ext>
            </a:extLst>
          </xdr:cNvPr>
          <xdr:cNvSpPr txBox="1"/>
        </xdr:nvSpPr>
        <xdr:spPr>
          <a:xfrm>
            <a:off x="8782046" y="95005"/>
            <a:ext cx="1566617" cy="7342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600">
                <a:latin typeface="+mn-ea"/>
                <a:ea typeface="+mn-ea"/>
              </a:rPr>
              <a:t>目次</a:t>
            </a:r>
            <a:endParaRPr kumimoji="1" lang="en-US" altLang="ja-JP" sz="1600">
              <a:latin typeface="+mn-ea"/>
              <a:ea typeface="+mn-ea"/>
            </a:endParaRPr>
          </a:p>
          <a:p>
            <a:pPr algn="ctr"/>
            <a:r>
              <a:rPr kumimoji="1" lang="ja-JP" altLang="en-US" sz="1600">
                <a:latin typeface="+mn-ea"/>
                <a:ea typeface="+mn-ea"/>
              </a:rPr>
              <a:t>入力ｼｰﾄ</a:t>
            </a:r>
            <a:endParaRPr kumimoji="1" lang="en-US" altLang="ja-JP" sz="1600">
              <a:latin typeface="+mn-ea"/>
              <a:ea typeface="+mn-ea"/>
            </a:endParaRPr>
          </a:p>
        </xdr:txBody>
      </xdr:sp>
    </xdr:grpSp>
    <xdr:clientData/>
  </xdr:twoCellAnchor>
  <xdr:twoCellAnchor>
    <xdr:from>
      <xdr:col>16</xdr:col>
      <xdr:colOff>0</xdr:colOff>
      <xdr:row>20</xdr:row>
      <xdr:rowOff>0</xdr:rowOff>
    </xdr:from>
    <xdr:to>
      <xdr:col>18</xdr:col>
      <xdr:colOff>314102</xdr:colOff>
      <xdr:row>27</xdr:row>
      <xdr:rowOff>162223</xdr:rowOff>
    </xdr:to>
    <xdr:sp macro="" textlink="">
      <xdr:nvSpPr>
        <xdr:cNvPr id="8" name="テキスト ボックス 28">
          <a:extLst>
            <a:ext uri="{FF2B5EF4-FFF2-40B4-BE49-F238E27FC236}">
              <a16:creationId xmlns:a16="http://schemas.microsoft.com/office/drawing/2014/main" id="{00000000-0008-0000-0E00-00001D000000}"/>
            </a:ext>
          </a:extLst>
        </xdr:cNvPr>
        <xdr:cNvSpPr txBox="1"/>
      </xdr:nvSpPr>
      <xdr:spPr>
        <a:xfrm>
          <a:off x="7010400" y="4752975"/>
          <a:ext cx="1685925" cy="14192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設計者チェック欄提出した書類に　”✓”</a:t>
          </a:r>
          <a:endParaRPr lang="en-US" altLang="ja-JP" sz="1100" b="1" i="0">
            <a:solidFill>
              <a:srgbClr val="FFFFFF"/>
            </a:solidFill>
            <a:latin typeface="ＭＳ Ｐゴシック"/>
            <a:ea typeface="ＭＳ Ｐゴシック"/>
            <a:cs typeface="ＭＳ Ｐゴシック"/>
          </a:endParaRPr>
        </a:p>
        <a:p>
          <a:pPr algn="ctr"/>
          <a:r>
            <a:rPr lang="ja-JP" altLang="en-US" sz="1100" b="1" i="0">
              <a:solidFill>
                <a:srgbClr val="FFFFFF"/>
              </a:solidFill>
              <a:latin typeface="ＭＳ Ｐゴシック"/>
              <a:ea typeface="ＭＳ Ｐゴシック"/>
              <a:cs typeface="ＭＳ Ｐゴシック"/>
            </a:rPr>
            <a:t>でチェックしてください。</a:t>
          </a:r>
        </a:p>
      </xdr:txBody>
    </xdr:sp>
    <xdr:clientData fPrintsWithSheet="0"/>
  </xdr:twoCellAnchor>
  <mc:AlternateContent xmlns:mc="http://schemas.openxmlformats.org/markup-compatibility/2006">
    <mc:Choice xmlns:a14="http://schemas.microsoft.com/office/drawing/2010/main" Requires="a14">
      <xdr:twoCellAnchor editAs="oneCell">
        <xdr:from>
          <xdr:col>14</xdr:col>
          <xdr:colOff>104775</xdr:colOff>
          <xdr:row>22</xdr:row>
          <xdr:rowOff>171450</xdr:rowOff>
        </xdr:from>
        <xdr:to>
          <xdr:col>14</xdr:col>
          <xdr:colOff>409575</xdr:colOff>
          <xdr:row>24</xdr:row>
          <xdr:rowOff>0</xdr:rowOff>
        </xdr:to>
        <xdr:sp macro="" textlink="">
          <xdr:nvSpPr>
            <xdr:cNvPr id="36865" name="Check Box 1" hidden="1">
              <a:extLst>
                <a:ext uri="{63B3BB69-23CF-44E3-9099-C40C66FF867C}">
                  <a14:compatExt spid="_x0000_s36865"/>
                </a:ext>
                <a:ext uri="{FF2B5EF4-FFF2-40B4-BE49-F238E27FC236}">
                  <a16:creationId xmlns:a16="http://schemas.microsoft.com/office/drawing/2014/main" id="{00000000-0008-0000-0F00-000001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23</xdr:row>
          <xdr:rowOff>171450</xdr:rowOff>
        </xdr:from>
        <xdr:to>
          <xdr:col>14</xdr:col>
          <xdr:colOff>409575</xdr:colOff>
          <xdr:row>25</xdr:row>
          <xdr:rowOff>0</xdr:rowOff>
        </xdr:to>
        <xdr:sp macro="" textlink="">
          <xdr:nvSpPr>
            <xdr:cNvPr id="36866" name="Check Box 2" hidden="1">
              <a:extLst>
                <a:ext uri="{63B3BB69-23CF-44E3-9099-C40C66FF867C}">
                  <a14:compatExt spid="_x0000_s36866"/>
                </a:ext>
                <a:ext uri="{FF2B5EF4-FFF2-40B4-BE49-F238E27FC236}">
                  <a16:creationId xmlns:a16="http://schemas.microsoft.com/office/drawing/2014/main" id="{00000000-0008-0000-0F00-000002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24</xdr:row>
          <xdr:rowOff>171450</xdr:rowOff>
        </xdr:from>
        <xdr:to>
          <xdr:col>14</xdr:col>
          <xdr:colOff>409575</xdr:colOff>
          <xdr:row>26</xdr:row>
          <xdr:rowOff>0</xdr:rowOff>
        </xdr:to>
        <xdr:sp macro="" textlink="">
          <xdr:nvSpPr>
            <xdr:cNvPr id="36867" name="Check Box 3" hidden="1">
              <a:extLst>
                <a:ext uri="{63B3BB69-23CF-44E3-9099-C40C66FF867C}">
                  <a14:compatExt spid="_x0000_s36867"/>
                </a:ext>
                <a:ext uri="{FF2B5EF4-FFF2-40B4-BE49-F238E27FC236}">
                  <a16:creationId xmlns:a16="http://schemas.microsoft.com/office/drawing/2014/main" id="{00000000-0008-0000-0F00-000003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26</xdr:row>
          <xdr:rowOff>171450</xdr:rowOff>
        </xdr:from>
        <xdr:to>
          <xdr:col>14</xdr:col>
          <xdr:colOff>409575</xdr:colOff>
          <xdr:row>28</xdr:row>
          <xdr:rowOff>0</xdr:rowOff>
        </xdr:to>
        <xdr:sp macro="" textlink="">
          <xdr:nvSpPr>
            <xdr:cNvPr id="36868" name="Check Box 4" hidden="1">
              <a:extLst>
                <a:ext uri="{63B3BB69-23CF-44E3-9099-C40C66FF867C}">
                  <a14:compatExt spid="_x0000_s36868"/>
                </a:ext>
                <a:ext uri="{FF2B5EF4-FFF2-40B4-BE49-F238E27FC236}">
                  <a16:creationId xmlns:a16="http://schemas.microsoft.com/office/drawing/2014/main" id="{00000000-0008-0000-0F00-000004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27</xdr:row>
          <xdr:rowOff>171450</xdr:rowOff>
        </xdr:from>
        <xdr:to>
          <xdr:col>14</xdr:col>
          <xdr:colOff>409575</xdr:colOff>
          <xdr:row>29</xdr:row>
          <xdr:rowOff>0</xdr:rowOff>
        </xdr:to>
        <xdr:sp macro="" textlink="">
          <xdr:nvSpPr>
            <xdr:cNvPr id="36869" name="Check Box 5" hidden="1">
              <a:extLst>
                <a:ext uri="{63B3BB69-23CF-44E3-9099-C40C66FF867C}">
                  <a14:compatExt spid="_x0000_s36869"/>
                </a:ext>
                <a:ext uri="{FF2B5EF4-FFF2-40B4-BE49-F238E27FC236}">
                  <a16:creationId xmlns:a16="http://schemas.microsoft.com/office/drawing/2014/main" id="{00000000-0008-0000-0F00-000005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28</xdr:row>
          <xdr:rowOff>171450</xdr:rowOff>
        </xdr:from>
        <xdr:to>
          <xdr:col>14</xdr:col>
          <xdr:colOff>409575</xdr:colOff>
          <xdr:row>30</xdr:row>
          <xdr:rowOff>0</xdr:rowOff>
        </xdr:to>
        <xdr:sp macro="" textlink="">
          <xdr:nvSpPr>
            <xdr:cNvPr id="36870" name="Check Box 6" hidden="1">
              <a:extLst>
                <a:ext uri="{63B3BB69-23CF-44E3-9099-C40C66FF867C}">
                  <a14:compatExt spid="_x0000_s36870"/>
                </a:ext>
                <a:ext uri="{FF2B5EF4-FFF2-40B4-BE49-F238E27FC236}">
                  <a16:creationId xmlns:a16="http://schemas.microsoft.com/office/drawing/2014/main" id="{00000000-0008-0000-0F00-000006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30</xdr:row>
          <xdr:rowOff>0</xdr:rowOff>
        </xdr:from>
        <xdr:to>
          <xdr:col>14</xdr:col>
          <xdr:colOff>409575</xdr:colOff>
          <xdr:row>31</xdr:row>
          <xdr:rowOff>19050</xdr:rowOff>
        </xdr:to>
        <xdr:sp macro="" textlink="">
          <xdr:nvSpPr>
            <xdr:cNvPr id="36871" name="Check Box 7" hidden="1">
              <a:extLst>
                <a:ext uri="{63B3BB69-23CF-44E3-9099-C40C66FF867C}">
                  <a14:compatExt spid="_x0000_s36871"/>
                </a:ext>
                <a:ext uri="{FF2B5EF4-FFF2-40B4-BE49-F238E27FC236}">
                  <a16:creationId xmlns:a16="http://schemas.microsoft.com/office/drawing/2014/main" id="{00000000-0008-0000-0F00-000007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31</xdr:row>
          <xdr:rowOff>0</xdr:rowOff>
        </xdr:from>
        <xdr:to>
          <xdr:col>14</xdr:col>
          <xdr:colOff>409575</xdr:colOff>
          <xdr:row>32</xdr:row>
          <xdr:rowOff>19050</xdr:rowOff>
        </xdr:to>
        <xdr:sp macro="" textlink="">
          <xdr:nvSpPr>
            <xdr:cNvPr id="36872" name="Check Box 8" hidden="1">
              <a:extLst>
                <a:ext uri="{63B3BB69-23CF-44E3-9099-C40C66FF867C}">
                  <a14:compatExt spid="_x0000_s36872"/>
                </a:ext>
                <a:ext uri="{FF2B5EF4-FFF2-40B4-BE49-F238E27FC236}">
                  <a16:creationId xmlns:a16="http://schemas.microsoft.com/office/drawing/2014/main" id="{00000000-0008-0000-0F00-000008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32</xdr:row>
          <xdr:rowOff>0</xdr:rowOff>
        </xdr:from>
        <xdr:to>
          <xdr:col>14</xdr:col>
          <xdr:colOff>409575</xdr:colOff>
          <xdr:row>33</xdr:row>
          <xdr:rowOff>19050</xdr:rowOff>
        </xdr:to>
        <xdr:sp macro="" textlink="">
          <xdr:nvSpPr>
            <xdr:cNvPr id="36873" name="Check Box 9" hidden="1">
              <a:extLst>
                <a:ext uri="{63B3BB69-23CF-44E3-9099-C40C66FF867C}">
                  <a14:compatExt spid="_x0000_s36873"/>
                </a:ext>
                <a:ext uri="{FF2B5EF4-FFF2-40B4-BE49-F238E27FC236}">
                  <a16:creationId xmlns:a16="http://schemas.microsoft.com/office/drawing/2014/main" id="{00000000-0008-0000-0F00-000009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32</xdr:row>
          <xdr:rowOff>180975</xdr:rowOff>
        </xdr:from>
        <xdr:to>
          <xdr:col>14</xdr:col>
          <xdr:colOff>409575</xdr:colOff>
          <xdr:row>34</xdr:row>
          <xdr:rowOff>9525</xdr:rowOff>
        </xdr:to>
        <xdr:sp macro="" textlink="">
          <xdr:nvSpPr>
            <xdr:cNvPr id="36874" name="Check Box 10" hidden="1">
              <a:extLst>
                <a:ext uri="{63B3BB69-23CF-44E3-9099-C40C66FF867C}">
                  <a14:compatExt spid="_x0000_s36874"/>
                </a:ext>
                <a:ext uri="{FF2B5EF4-FFF2-40B4-BE49-F238E27FC236}">
                  <a16:creationId xmlns:a16="http://schemas.microsoft.com/office/drawing/2014/main" id="{00000000-0008-0000-0F00-00000A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33</xdr:row>
          <xdr:rowOff>180975</xdr:rowOff>
        </xdr:from>
        <xdr:to>
          <xdr:col>14</xdr:col>
          <xdr:colOff>409575</xdr:colOff>
          <xdr:row>35</xdr:row>
          <xdr:rowOff>9525</xdr:rowOff>
        </xdr:to>
        <xdr:sp macro="" textlink="">
          <xdr:nvSpPr>
            <xdr:cNvPr id="36875" name="Check Box 11" hidden="1">
              <a:extLst>
                <a:ext uri="{63B3BB69-23CF-44E3-9099-C40C66FF867C}">
                  <a14:compatExt spid="_x0000_s36875"/>
                </a:ext>
                <a:ext uri="{FF2B5EF4-FFF2-40B4-BE49-F238E27FC236}">
                  <a16:creationId xmlns:a16="http://schemas.microsoft.com/office/drawing/2014/main" id="{00000000-0008-0000-0F00-00000B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35</xdr:row>
          <xdr:rowOff>38100</xdr:rowOff>
        </xdr:from>
        <xdr:to>
          <xdr:col>14</xdr:col>
          <xdr:colOff>409575</xdr:colOff>
          <xdr:row>36</xdr:row>
          <xdr:rowOff>57150</xdr:rowOff>
        </xdr:to>
        <xdr:sp macro="" textlink="">
          <xdr:nvSpPr>
            <xdr:cNvPr id="36876" name="Check Box 12" hidden="1">
              <a:extLst>
                <a:ext uri="{63B3BB69-23CF-44E3-9099-C40C66FF867C}">
                  <a14:compatExt spid="_x0000_s36876"/>
                </a:ext>
                <a:ext uri="{FF2B5EF4-FFF2-40B4-BE49-F238E27FC236}">
                  <a16:creationId xmlns:a16="http://schemas.microsoft.com/office/drawing/2014/main" id="{00000000-0008-0000-0F00-00000C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36</xdr:row>
          <xdr:rowOff>0</xdr:rowOff>
        </xdr:from>
        <xdr:to>
          <xdr:col>14</xdr:col>
          <xdr:colOff>409575</xdr:colOff>
          <xdr:row>37</xdr:row>
          <xdr:rowOff>19050</xdr:rowOff>
        </xdr:to>
        <xdr:sp macro="" textlink="">
          <xdr:nvSpPr>
            <xdr:cNvPr id="36877" name="Check Box 13" hidden="1">
              <a:extLst>
                <a:ext uri="{63B3BB69-23CF-44E3-9099-C40C66FF867C}">
                  <a14:compatExt spid="_x0000_s36877"/>
                </a:ext>
                <a:ext uri="{FF2B5EF4-FFF2-40B4-BE49-F238E27FC236}">
                  <a16:creationId xmlns:a16="http://schemas.microsoft.com/office/drawing/2014/main" id="{00000000-0008-0000-0F00-00000D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36</xdr:row>
          <xdr:rowOff>171450</xdr:rowOff>
        </xdr:from>
        <xdr:to>
          <xdr:col>14</xdr:col>
          <xdr:colOff>409575</xdr:colOff>
          <xdr:row>38</xdr:row>
          <xdr:rowOff>0</xdr:rowOff>
        </xdr:to>
        <xdr:sp macro="" textlink="">
          <xdr:nvSpPr>
            <xdr:cNvPr id="36878" name="Check Box 14" hidden="1">
              <a:extLst>
                <a:ext uri="{63B3BB69-23CF-44E3-9099-C40C66FF867C}">
                  <a14:compatExt spid="_x0000_s36878"/>
                </a:ext>
                <a:ext uri="{FF2B5EF4-FFF2-40B4-BE49-F238E27FC236}">
                  <a16:creationId xmlns:a16="http://schemas.microsoft.com/office/drawing/2014/main" id="{00000000-0008-0000-0F00-00000E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37</xdr:row>
          <xdr:rowOff>171450</xdr:rowOff>
        </xdr:from>
        <xdr:to>
          <xdr:col>14</xdr:col>
          <xdr:colOff>419100</xdr:colOff>
          <xdr:row>39</xdr:row>
          <xdr:rowOff>0</xdr:rowOff>
        </xdr:to>
        <xdr:sp macro="" textlink="">
          <xdr:nvSpPr>
            <xdr:cNvPr id="36879" name="Check Box 15" hidden="1">
              <a:extLst>
                <a:ext uri="{63B3BB69-23CF-44E3-9099-C40C66FF867C}">
                  <a14:compatExt spid="_x0000_s36879"/>
                </a:ext>
                <a:ext uri="{FF2B5EF4-FFF2-40B4-BE49-F238E27FC236}">
                  <a16:creationId xmlns:a16="http://schemas.microsoft.com/office/drawing/2014/main" id="{00000000-0008-0000-0F00-00000F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38</xdr:row>
          <xdr:rowOff>171450</xdr:rowOff>
        </xdr:from>
        <xdr:to>
          <xdr:col>14</xdr:col>
          <xdr:colOff>419100</xdr:colOff>
          <xdr:row>40</xdr:row>
          <xdr:rowOff>0</xdr:rowOff>
        </xdr:to>
        <xdr:sp macro="" textlink="">
          <xdr:nvSpPr>
            <xdr:cNvPr id="36880" name="Check Box 16" hidden="1">
              <a:extLst>
                <a:ext uri="{63B3BB69-23CF-44E3-9099-C40C66FF867C}">
                  <a14:compatExt spid="_x0000_s36880"/>
                </a:ext>
                <a:ext uri="{FF2B5EF4-FFF2-40B4-BE49-F238E27FC236}">
                  <a16:creationId xmlns:a16="http://schemas.microsoft.com/office/drawing/2014/main" id="{00000000-0008-0000-0F00-000010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39</xdr:row>
          <xdr:rowOff>171450</xdr:rowOff>
        </xdr:from>
        <xdr:to>
          <xdr:col>14</xdr:col>
          <xdr:colOff>419100</xdr:colOff>
          <xdr:row>41</xdr:row>
          <xdr:rowOff>0</xdr:rowOff>
        </xdr:to>
        <xdr:sp macro="" textlink="">
          <xdr:nvSpPr>
            <xdr:cNvPr id="36881" name="Check Box 17" hidden="1">
              <a:extLst>
                <a:ext uri="{63B3BB69-23CF-44E3-9099-C40C66FF867C}">
                  <a14:compatExt spid="_x0000_s36881"/>
                </a:ext>
                <a:ext uri="{FF2B5EF4-FFF2-40B4-BE49-F238E27FC236}">
                  <a16:creationId xmlns:a16="http://schemas.microsoft.com/office/drawing/2014/main" id="{00000000-0008-0000-0F00-000011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40</xdr:row>
          <xdr:rowOff>180975</xdr:rowOff>
        </xdr:from>
        <xdr:to>
          <xdr:col>14</xdr:col>
          <xdr:colOff>409575</xdr:colOff>
          <xdr:row>42</xdr:row>
          <xdr:rowOff>9525</xdr:rowOff>
        </xdr:to>
        <xdr:sp macro="" textlink="">
          <xdr:nvSpPr>
            <xdr:cNvPr id="36882" name="Check Box 18" hidden="1">
              <a:extLst>
                <a:ext uri="{63B3BB69-23CF-44E3-9099-C40C66FF867C}">
                  <a14:compatExt spid="_x0000_s36882"/>
                </a:ext>
                <a:ext uri="{FF2B5EF4-FFF2-40B4-BE49-F238E27FC236}">
                  <a16:creationId xmlns:a16="http://schemas.microsoft.com/office/drawing/2014/main" id="{00000000-0008-0000-0F00-000012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41</xdr:row>
          <xdr:rowOff>171450</xdr:rowOff>
        </xdr:from>
        <xdr:to>
          <xdr:col>14</xdr:col>
          <xdr:colOff>409575</xdr:colOff>
          <xdr:row>43</xdr:row>
          <xdr:rowOff>0</xdr:rowOff>
        </xdr:to>
        <xdr:sp macro="" textlink="">
          <xdr:nvSpPr>
            <xdr:cNvPr id="36883" name="Check Box 19" hidden="1">
              <a:extLst>
                <a:ext uri="{63B3BB69-23CF-44E3-9099-C40C66FF867C}">
                  <a14:compatExt spid="_x0000_s36883"/>
                </a:ext>
                <a:ext uri="{FF2B5EF4-FFF2-40B4-BE49-F238E27FC236}">
                  <a16:creationId xmlns:a16="http://schemas.microsoft.com/office/drawing/2014/main" id="{00000000-0008-0000-0F00-000013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43</xdr:row>
          <xdr:rowOff>38100</xdr:rowOff>
        </xdr:from>
        <xdr:to>
          <xdr:col>14</xdr:col>
          <xdr:colOff>409575</xdr:colOff>
          <xdr:row>45</xdr:row>
          <xdr:rowOff>0</xdr:rowOff>
        </xdr:to>
        <xdr:sp macro="" textlink="">
          <xdr:nvSpPr>
            <xdr:cNvPr id="36884" name="Check Box 20" hidden="1">
              <a:extLst>
                <a:ext uri="{63B3BB69-23CF-44E3-9099-C40C66FF867C}">
                  <a14:compatExt spid="_x0000_s36884"/>
                </a:ext>
                <a:ext uri="{FF2B5EF4-FFF2-40B4-BE49-F238E27FC236}">
                  <a16:creationId xmlns:a16="http://schemas.microsoft.com/office/drawing/2014/main" id="{00000000-0008-0000-0F00-000014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44</xdr:row>
          <xdr:rowOff>171450</xdr:rowOff>
        </xdr:from>
        <xdr:to>
          <xdr:col>14</xdr:col>
          <xdr:colOff>409575</xdr:colOff>
          <xdr:row>45</xdr:row>
          <xdr:rowOff>180975</xdr:rowOff>
        </xdr:to>
        <xdr:sp macro="" textlink="">
          <xdr:nvSpPr>
            <xdr:cNvPr id="36885" name="Check Box 21" hidden="1">
              <a:extLst>
                <a:ext uri="{63B3BB69-23CF-44E3-9099-C40C66FF867C}">
                  <a14:compatExt spid="_x0000_s36885"/>
                </a:ext>
                <a:ext uri="{FF2B5EF4-FFF2-40B4-BE49-F238E27FC236}">
                  <a16:creationId xmlns:a16="http://schemas.microsoft.com/office/drawing/2014/main" id="{00000000-0008-0000-0F00-000015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52</xdr:row>
          <xdr:rowOff>0</xdr:rowOff>
        </xdr:from>
        <xdr:to>
          <xdr:col>14</xdr:col>
          <xdr:colOff>381000</xdr:colOff>
          <xdr:row>53</xdr:row>
          <xdr:rowOff>19050</xdr:rowOff>
        </xdr:to>
        <xdr:sp macro="" textlink="">
          <xdr:nvSpPr>
            <xdr:cNvPr id="36886" name="Check Box 22" hidden="1">
              <a:extLst>
                <a:ext uri="{63B3BB69-23CF-44E3-9099-C40C66FF867C}">
                  <a14:compatExt spid="_x0000_s36886"/>
                </a:ext>
                <a:ext uri="{FF2B5EF4-FFF2-40B4-BE49-F238E27FC236}">
                  <a16:creationId xmlns:a16="http://schemas.microsoft.com/office/drawing/2014/main" id="{00000000-0008-0000-0F00-0000169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13</xdr:col>
      <xdr:colOff>190388</xdr:colOff>
      <xdr:row>2</xdr:row>
      <xdr:rowOff>294680</xdr:rowOff>
    </xdr:from>
    <xdr:to>
      <xdr:col>14</xdr:col>
      <xdr:colOff>257156</xdr:colOff>
      <xdr:row>5</xdr:row>
      <xdr:rowOff>28240</xdr:rowOff>
    </xdr:to>
    <xdr:sp macro="" textlink="">
      <xdr:nvSpPr>
        <xdr:cNvPr id="6145" name="Picture 6145">
          <a:extLst>
            <a:ext uri="{FF2B5EF4-FFF2-40B4-BE49-F238E27FC236}">
              <a16:creationId xmlns:a16="http://schemas.microsoft.com/office/drawing/2014/main" id="{00000000-0008-0000-0F00-000001180000}"/>
            </a:ext>
          </a:extLst>
        </xdr:cNvPr>
        <xdr:cNvSpPr/>
      </xdr:nvSpPr>
      <xdr:spPr>
        <a:xfrm flipH="1">
          <a:off x="5915025" y="809625"/>
          <a:ext cx="476250" cy="676275"/>
        </a:xfrm>
        <a:prstGeom prst="line">
          <a:avLst/>
        </a:prstGeom>
        <a:ln w="19050">
          <a:solidFill>
            <a:srgbClr val="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a:lstStyle/>
        <a:p>
          <a:endParaRPr/>
        </a:p>
      </xdr:txBody>
    </xdr:sp>
    <xdr:clientData/>
  </xdr:twoCellAnchor>
  <xdr:twoCellAnchor>
    <xdr:from>
      <xdr:col>16</xdr:col>
      <xdr:colOff>0</xdr:colOff>
      <xdr:row>0</xdr:row>
      <xdr:rowOff>0</xdr:rowOff>
    </xdr:from>
    <xdr:to>
      <xdr:col>18</xdr:col>
      <xdr:colOff>194890</xdr:colOff>
      <xdr:row>2</xdr:row>
      <xdr:rowOff>238199</xdr:rowOff>
    </xdr:to>
    <xdr:grpSp>
      <xdr:nvGrpSpPr>
        <xdr:cNvPr id="20" name="グループ化 19">
          <a:hlinkClick xmlns:r="http://schemas.openxmlformats.org/officeDocument/2006/relationships" r:id="rId1"/>
          <a:extLst>
            <a:ext uri="{FF2B5EF4-FFF2-40B4-BE49-F238E27FC236}">
              <a16:creationId xmlns:a16="http://schemas.microsoft.com/office/drawing/2014/main" id="{00000000-0008-0000-0F00-000014000000}"/>
            </a:ext>
          </a:extLst>
        </xdr:cNvPr>
        <xdr:cNvGrpSpPr/>
      </xdr:nvGrpSpPr>
      <xdr:grpSpPr>
        <a:xfrm>
          <a:off x="7010400" y="0"/>
          <a:ext cx="1566490" cy="752549"/>
          <a:chOff x="7896221" y="0"/>
          <a:chExt cx="1566617" cy="781050"/>
        </a:xfrm>
      </xdr:grpSpPr>
      <xdr:sp macro="" textlink="">
        <xdr:nvSpPr>
          <xdr:cNvPr id="21" name="円/楕円 112">
            <a:extLst>
              <a:ext uri="{FF2B5EF4-FFF2-40B4-BE49-F238E27FC236}">
                <a16:creationId xmlns:a16="http://schemas.microsoft.com/office/drawing/2014/main" id="{00000000-0008-0000-0F00-000015000000}"/>
              </a:ext>
            </a:extLst>
          </xdr:cNvPr>
          <xdr:cNvSpPr/>
        </xdr:nvSpPr>
        <xdr:spPr>
          <a:xfrm>
            <a:off x="8286749" y="0"/>
            <a:ext cx="763649" cy="738187"/>
          </a:xfrm>
          <a:prstGeom prst="ellipse">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en-US" altLang="ja-JP" sz="8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22" name="テキスト ボックス 21">
            <a:extLst>
              <a:ext uri="{FF2B5EF4-FFF2-40B4-BE49-F238E27FC236}">
                <a16:creationId xmlns:a16="http://schemas.microsoft.com/office/drawing/2014/main" id="{00000000-0008-0000-0F00-000016000000}"/>
              </a:ext>
            </a:extLst>
          </xdr:cNvPr>
          <xdr:cNvSpPr txBox="1"/>
        </xdr:nvSpPr>
        <xdr:spPr>
          <a:xfrm>
            <a:off x="7896221" y="46792"/>
            <a:ext cx="1566617" cy="7342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600">
                <a:latin typeface="+mn-ea"/>
                <a:ea typeface="+mn-ea"/>
              </a:rPr>
              <a:t>目次</a:t>
            </a:r>
            <a:endParaRPr kumimoji="1" lang="en-US" altLang="ja-JP" sz="1600">
              <a:latin typeface="+mn-ea"/>
              <a:ea typeface="+mn-ea"/>
            </a:endParaRPr>
          </a:p>
          <a:p>
            <a:pPr algn="ctr"/>
            <a:r>
              <a:rPr kumimoji="1" lang="ja-JP" altLang="en-US" sz="1600">
                <a:latin typeface="+mn-ea"/>
                <a:ea typeface="+mn-ea"/>
              </a:rPr>
              <a:t>入力ｼｰﾄ</a:t>
            </a:r>
            <a:endParaRPr kumimoji="1" lang="en-US" altLang="ja-JP" sz="1600">
              <a:latin typeface="+mn-ea"/>
              <a:ea typeface="+mn-ea"/>
            </a:endParaRPr>
          </a:p>
        </xdr:txBody>
      </xdr:sp>
    </xdr:grpSp>
    <xdr:clientData/>
  </xdr:twoCellAnchor>
  <xdr:twoCellAnchor>
    <xdr:from>
      <xdr:col>10</xdr:col>
      <xdr:colOff>0</xdr:colOff>
      <xdr:row>0</xdr:row>
      <xdr:rowOff>0</xdr:rowOff>
    </xdr:from>
    <xdr:to>
      <xdr:col>12</xdr:col>
      <xdr:colOff>295182</xdr:colOff>
      <xdr:row>1</xdr:row>
      <xdr:rowOff>47885</xdr:rowOff>
    </xdr:to>
    <xdr:sp macro="" textlink="">
      <xdr:nvSpPr>
        <xdr:cNvPr id="9" name="テキスト ボックス 22">
          <a:extLst>
            <a:ext uri="{FF2B5EF4-FFF2-40B4-BE49-F238E27FC236}">
              <a16:creationId xmlns:a16="http://schemas.microsoft.com/office/drawing/2014/main" id="{00000000-0008-0000-0F00-000017000000}"/>
            </a:ext>
          </a:extLst>
        </xdr:cNvPr>
        <xdr:cNvSpPr txBox="1"/>
      </xdr:nvSpPr>
      <xdr:spPr>
        <a:xfrm>
          <a:off x="4495800" y="0"/>
          <a:ext cx="1114425" cy="24765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印刷は白黒で</a:t>
          </a:r>
        </a:p>
      </xdr:txBody>
    </xdr:sp>
    <xdr:clientData fPrintsWithSheet="0"/>
  </xdr:twoCellAnchor>
  <xdr:twoCellAnchor>
    <xdr:from>
      <xdr:col>16</xdr:col>
      <xdr:colOff>0</xdr:colOff>
      <xdr:row>5</xdr:row>
      <xdr:rowOff>0</xdr:rowOff>
    </xdr:from>
    <xdr:to>
      <xdr:col>18</xdr:col>
      <xdr:colOff>314102</xdr:colOff>
      <xdr:row>11</xdr:row>
      <xdr:rowOff>28575</xdr:rowOff>
    </xdr:to>
    <xdr:sp macro="" textlink="">
      <xdr:nvSpPr>
        <xdr:cNvPr id="10" name="テキスト ボックス 23">
          <a:extLst>
            <a:ext uri="{FF2B5EF4-FFF2-40B4-BE49-F238E27FC236}">
              <a16:creationId xmlns:a16="http://schemas.microsoft.com/office/drawing/2014/main" id="{00000000-0008-0000-0F00-000018000000}"/>
            </a:ext>
          </a:extLst>
        </xdr:cNvPr>
        <xdr:cNvSpPr txBox="1"/>
      </xdr:nvSpPr>
      <xdr:spPr>
        <a:xfrm>
          <a:off x="7010400" y="1457325"/>
          <a:ext cx="1685925" cy="1219200"/>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交付希望日上段（</a:t>
          </a:r>
          <a:r>
            <a:rPr lang="en-US" altLang="ja-JP" sz="1100" b="1" i="0">
              <a:solidFill>
                <a:srgbClr val="FFFFFF"/>
              </a:solidFill>
              <a:latin typeface="ＭＳ Ｐゴシック"/>
              <a:ea typeface="ＭＳ Ｐゴシック"/>
              <a:cs typeface="ＭＳ Ｐゴシック"/>
            </a:rPr>
            <a:t>F3</a:t>
          </a:r>
          <a:r>
            <a:rPr lang="ja-JP" altLang="en-US" sz="1100" b="1" i="0">
              <a:solidFill>
                <a:srgbClr val="FFFFFF"/>
              </a:solidFill>
              <a:latin typeface="ＭＳ Ｐゴシック"/>
              <a:ea typeface="ＭＳ Ｐゴシック"/>
              <a:cs typeface="ＭＳ Ｐゴシック"/>
            </a:rPr>
            <a:t>）：月下段（</a:t>
          </a:r>
          <a:r>
            <a:rPr lang="en-US" altLang="ja-JP" sz="1100" b="1" i="0">
              <a:solidFill>
                <a:srgbClr val="FFFFFF"/>
              </a:solidFill>
              <a:latin typeface="ＭＳ Ｐゴシック"/>
              <a:ea typeface="ＭＳ Ｐゴシック"/>
              <a:cs typeface="ＭＳ Ｐゴシック"/>
            </a:rPr>
            <a:t>F5</a:t>
          </a:r>
          <a:r>
            <a:rPr lang="ja-JP" altLang="en-US" sz="1100" b="1" i="0">
              <a:solidFill>
                <a:srgbClr val="FFFFFF"/>
              </a:solidFill>
              <a:latin typeface="ＭＳ Ｐゴシック"/>
              <a:ea typeface="ＭＳ Ｐゴシック"/>
              <a:cs typeface="ＭＳ Ｐゴシック"/>
            </a:rPr>
            <a:t>）：日プルダウンリストから選択して入力してください。</a:t>
          </a:r>
        </a:p>
      </xdr:txBody>
    </xdr:sp>
    <xdr:clientData fPrintsWithSheet="0"/>
  </xdr:twoCellAnchor>
  <xdr:twoCellAnchor>
    <xdr:from>
      <xdr:col>16</xdr:col>
      <xdr:colOff>0</xdr:colOff>
      <xdr:row>20</xdr:row>
      <xdr:rowOff>0</xdr:rowOff>
    </xdr:from>
    <xdr:to>
      <xdr:col>18</xdr:col>
      <xdr:colOff>314102</xdr:colOff>
      <xdr:row>26</xdr:row>
      <xdr:rowOff>162074</xdr:rowOff>
    </xdr:to>
    <xdr:sp macro="" textlink="">
      <xdr:nvSpPr>
        <xdr:cNvPr id="11" name="テキスト ボックス 24">
          <a:extLst>
            <a:ext uri="{FF2B5EF4-FFF2-40B4-BE49-F238E27FC236}">
              <a16:creationId xmlns:a16="http://schemas.microsoft.com/office/drawing/2014/main" id="{00000000-0008-0000-0F00-000019000000}"/>
            </a:ext>
          </a:extLst>
        </xdr:cNvPr>
        <xdr:cNvSpPr txBox="1"/>
      </xdr:nvSpPr>
      <xdr:spPr>
        <a:xfrm>
          <a:off x="7010400" y="5114925"/>
          <a:ext cx="1685925" cy="1304925"/>
        </a:xfrm>
        <a:prstGeom prst="rect">
          <a:avLst/>
        </a:prstGeom>
        <a:solidFill>
          <a:srgbClr val="000000"/>
        </a:solidFill>
        <a:ln w="9525">
          <a:solidFill>
            <a:srgbClr val="7F7F7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lstStyle/>
        <a:p>
          <a:pPr algn="ctr"/>
          <a:r>
            <a:rPr lang="ja-JP" altLang="en-US" sz="1100" b="1" i="0">
              <a:solidFill>
                <a:srgbClr val="FFFFFF"/>
              </a:solidFill>
              <a:latin typeface="ＭＳ Ｐゴシック"/>
              <a:ea typeface="ＭＳ Ｐゴシック"/>
              <a:cs typeface="ＭＳ Ｐゴシック"/>
            </a:rPr>
            <a:t>設計者チェック欄提出した書類に　”✓”</a:t>
          </a:r>
          <a:endParaRPr lang="en-US" altLang="ja-JP" sz="1100" b="1" i="0">
            <a:solidFill>
              <a:srgbClr val="FFFFFF"/>
            </a:solidFill>
            <a:latin typeface="ＭＳ Ｐゴシック"/>
            <a:ea typeface="ＭＳ Ｐゴシック"/>
            <a:cs typeface="ＭＳ Ｐゴシック"/>
          </a:endParaRPr>
        </a:p>
        <a:p>
          <a:pPr algn="ctr"/>
          <a:r>
            <a:rPr lang="ja-JP" altLang="en-US" sz="1100" b="1" i="0">
              <a:solidFill>
                <a:srgbClr val="FFFFFF"/>
              </a:solidFill>
              <a:latin typeface="ＭＳ Ｐゴシック"/>
              <a:ea typeface="ＭＳ Ｐゴシック"/>
              <a:cs typeface="ＭＳ Ｐゴシック"/>
            </a:rPr>
            <a:t>でチェックしてください。</a:t>
          </a:r>
        </a:p>
      </xdr:txBody>
    </xdr:sp>
    <xdr:clientData fPrintsWithSheet="0"/>
  </xdr:twoCellAnchor>
  <mc:AlternateContent xmlns:mc="http://schemas.openxmlformats.org/markup-compatibility/2006">
    <mc:Choice xmlns:a14="http://schemas.microsoft.com/office/drawing/2010/main" Requires="a14">
      <xdr:twoCellAnchor editAs="oneCell">
        <xdr:from>
          <xdr:col>14</xdr:col>
          <xdr:colOff>85725</xdr:colOff>
          <xdr:row>22</xdr:row>
          <xdr:rowOff>0</xdr:rowOff>
        </xdr:from>
        <xdr:to>
          <xdr:col>14</xdr:col>
          <xdr:colOff>390525</xdr:colOff>
          <xdr:row>23</xdr:row>
          <xdr:rowOff>0</xdr:rowOff>
        </xdr:to>
        <xdr:sp macro="" textlink="">
          <xdr:nvSpPr>
            <xdr:cNvPr id="37889" name="Check Box 1" hidden="1">
              <a:extLst>
                <a:ext uri="{63B3BB69-23CF-44E3-9099-C40C66FF867C}">
                  <a14:compatExt spid="_x0000_s37889"/>
                </a:ext>
                <a:ext uri="{FF2B5EF4-FFF2-40B4-BE49-F238E27FC236}">
                  <a16:creationId xmlns:a16="http://schemas.microsoft.com/office/drawing/2014/main" id="{00000000-0008-0000-1000-0000019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24</xdr:row>
          <xdr:rowOff>0</xdr:rowOff>
        </xdr:from>
        <xdr:to>
          <xdr:col>14</xdr:col>
          <xdr:colOff>390525</xdr:colOff>
          <xdr:row>25</xdr:row>
          <xdr:rowOff>0</xdr:rowOff>
        </xdr:to>
        <xdr:sp macro="" textlink="">
          <xdr:nvSpPr>
            <xdr:cNvPr id="37890" name="Check Box 2" hidden="1">
              <a:extLst>
                <a:ext uri="{63B3BB69-23CF-44E3-9099-C40C66FF867C}">
                  <a14:compatExt spid="_x0000_s37890"/>
                </a:ext>
                <a:ext uri="{FF2B5EF4-FFF2-40B4-BE49-F238E27FC236}">
                  <a16:creationId xmlns:a16="http://schemas.microsoft.com/office/drawing/2014/main" id="{00000000-0008-0000-1000-0000029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25</xdr:row>
          <xdr:rowOff>0</xdr:rowOff>
        </xdr:from>
        <xdr:to>
          <xdr:col>14</xdr:col>
          <xdr:colOff>390525</xdr:colOff>
          <xdr:row>26</xdr:row>
          <xdr:rowOff>0</xdr:rowOff>
        </xdr:to>
        <xdr:sp macro="" textlink="">
          <xdr:nvSpPr>
            <xdr:cNvPr id="37891" name="Check Box 3" hidden="1">
              <a:extLst>
                <a:ext uri="{63B3BB69-23CF-44E3-9099-C40C66FF867C}">
                  <a14:compatExt spid="_x0000_s37891"/>
                </a:ext>
                <a:ext uri="{FF2B5EF4-FFF2-40B4-BE49-F238E27FC236}">
                  <a16:creationId xmlns:a16="http://schemas.microsoft.com/office/drawing/2014/main" id="{00000000-0008-0000-1000-0000039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26</xdr:row>
          <xdr:rowOff>0</xdr:rowOff>
        </xdr:from>
        <xdr:to>
          <xdr:col>14</xdr:col>
          <xdr:colOff>390525</xdr:colOff>
          <xdr:row>27</xdr:row>
          <xdr:rowOff>0</xdr:rowOff>
        </xdr:to>
        <xdr:sp macro="" textlink="">
          <xdr:nvSpPr>
            <xdr:cNvPr id="37892" name="Check Box 4" hidden="1">
              <a:extLst>
                <a:ext uri="{63B3BB69-23CF-44E3-9099-C40C66FF867C}">
                  <a14:compatExt spid="_x0000_s37892"/>
                </a:ext>
                <a:ext uri="{FF2B5EF4-FFF2-40B4-BE49-F238E27FC236}">
                  <a16:creationId xmlns:a16="http://schemas.microsoft.com/office/drawing/2014/main" id="{00000000-0008-0000-1000-0000049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27</xdr:row>
          <xdr:rowOff>0</xdr:rowOff>
        </xdr:from>
        <xdr:to>
          <xdr:col>14</xdr:col>
          <xdr:colOff>390525</xdr:colOff>
          <xdr:row>28</xdr:row>
          <xdr:rowOff>0</xdr:rowOff>
        </xdr:to>
        <xdr:sp macro="" textlink="">
          <xdr:nvSpPr>
            <xdr:cNvPr id="37893" name="Check Box 5" hidden="1">
              <a:extLst>
                <a:ext uri="{63B3BB69-23CF-44E3-9099-C40C66FF867C}">
                  <a14:compatExt spid="_x0000_s37893"/>
                </a:ext>
                <a:ext uri="{FF2B5EF4-FFF2-40B4-BE49-F238E27FC236}">
                  <a16:creationId xmlns:a16="http://schemas.microsoft.com/office/drawing/2014/main" id="{00000000-0008-0000-1000-0000059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28</xdr:row>
          <xdr:rowOff>0</xdr:rowOff>
        </xdr:from>
        <xdr:to>
          <xdr:col>14</xdr:col>
          <xdr:colOff>390525</xdr:colOff>
          <xdr:row>29</xdr:row>
          <xdr:rowOff>0</xdr:rowOff>
        </xdr:to>
        <xdr:sp macro="" textlink="">
          <xdr:nvSpPr>
            <xdr:cNvPr id="37894" name="Check Box 6" hidden="1">
              <a:extLst>
                <a:ext uri="{63B3BB69-23CF-44E3-9099-C40C66FF867C}">
                  <a14:compatExt spid="_x0000_s37894"/>
                </a:ext>
                <a:ext uri="{FF2B5EF4-FFF2-40B4-BE49-F238E27FC236}">
                  <a16:creationId xmlns:a16="http://schemas.microsoft.com/office/drawing/2014/main" id="{00000000-0008-0000-1000-0000069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29</xdr:row>
          <xdr:rowOff>0</xdr:rowOff>
        </xdr:from>
        <xdr:to>
          <xdr:col>14</xdr:col>
          <xdr:colOff>390525</xdr:colOff>
          <xdr:row>30</xdr:row>
          <xdr:rowOff>0</xdr:rowOff>
        </xdr:to>
        <xdr:sp macro="" textlink="">
          <xdr:nvSpPr>
            <xdr:cNvPr id="37895" name="Check Box 7" hidden="1">
              <a:extLst>
                <a:ext uri="{63B3BB69-23CF-44E3-9099-C40C66FF867C}">
                  <a14:compatExt spid="_x0000_s37895"/>
                </a:ext>
                <a:ext uri="{FF2B5EF4-FFF2-40B4-BE49-F238E27FC236}">
                  <a16:creationId xmlns:a16="http://schemas.microsoft.com/office/drawing/2014/main" id="{00000000-0008-0000-1000-0000079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30</xdr:row>
          <xdr:rowOff>0</xdr:rowOff>
        </xdr:from>
        <xdr:to>
          <xdr:col>14</xdr:col>
          <xdr:colOff>390525</xdr:colOff>
          <xdr:row>31</xdr:row>
          <xdr:rowOff>0</xdr:rowOff>
        </xdr:to>
        <xdr:sp macro="" textlink="">
          <xdr:nvSpPr>
            <xdr:cNvPr id="37896" name="Check Box 8" hidden="1">
              <a:extLst>
                <a:ext uri="{63B3BB69-23CF-44E3-9099-C40C66FF867C}">
                  <a14:compatExt spid="_x0000_s37896"/>
                </a:ext>
                <a:ext uri="{FF2B5EF4-FFF2-40B4-BE49-F238E27FC236}">
                  <a16:creationId xmlns:a16="http://schemas.microsoft.com/office/drawing/2014/main" id="{00000000-0008-0000-1000-0000089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31</xdr:row>
          <xdr:rowOff>0</xdr:rowOff>
        </xdr:from>
        <xdr:to>
          <xdr:col>14</xdr:col>
          <xdr:colOff>390525</xdr:colOff>
          <xdr:row>32</xdr:row>
          <xdr:rowOff>0</xdr:rowOff>
        </xdr:to>
        <xdr:sp macro="" textlink="">
          <xdr:nvSpPr>
            <xdr:cNvPr id="37897" name="Check Box 9" hidden="1">
              <a:extLst>
                <a:ext uri="{63B3BB69-23CF-44E3-9099-C40C66FF867C}">
                  <a14:compatExt spid="_x0000_s37897"/>
                </a:ext>
                <a:ext uri="{FF2B5EF4-FFF2-40B4-BE49-F238E27FC236}">
                  <a16:creationId xmlns:a16="http://schemas.microsoft.com/office/drawing/2014/main" id="{00000000-0008-0000-1000-0000099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32</xdr:row>
          <xdr:rowOff>0</xdr:rowOff>
        </xdr:from>
        <xdr:to>
          <xdr:col>14</xdr:col>
          <xdr:colOff>390525</xdr:colOff>
          <xdr:row>33</xdr:row>
          <xdr:rowOff>0</xdr:rowOff>
        </xdr:to>
        <xdr:sp macro="" textlink="">
          <xdr:nvSpPr>
            <xdr:cNvPr id="37898" name="Check Box 10" hidden="1">
              <a:extLst>
                <a:ext uri="{63B3BB69-23CF-44E3-9099-C40C66FF867C}">
                  <a14:compatExt spid="_x0000_s37898"/>
                </a:ext>
                <a:ext uri="{FF2B5EF4-FFF2-40B4-BE49-F238E27FC236}">
                  <a16:creationId xmlns:a16="http://schemas.microsoft.com/office/drawing/2014/main" id="{00000000-0008-0000-1000-00000A9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33</xdr:row>
          <xdr:rowOff>0</xdr:rowOff>
        </xdr:from>
        <xdr:to>
          <xdr:col>14</xdr:col>
          <xdr:colOff>390525</xdr:colOff>
          <xdr:row>34</xdr:row>
          <xdr:rowOff>0</xdr:rowOff>
        </xdr:to>
        <xdr:sp macro="" textlink="">
          <xdr:nvSpPr>
            <xdr:cNvPr id="37899" name="Check Box 11" hidden="1">
              <a:extLst>
                <a:ext uri="{63B3BB69-23CF-44E3-9099-C40C66FF867C}">
                  <a14:compatExt spid="_x0000_s37899"/>
                </a:ext>
                <a:ext uri="{FF2B5EF4-FFF2-40B4-BE49-F238E27FC236}">
                  <a16:creationId xmlns:a16="http://schemas.microsoft.com/office/drawing/2014/main" id="{00000000-0008-0000-1000-00000B9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34</xdr:row>
          <xdr:rowOff>0</xdr:rowOff>
        </xdr:from>
        <xdr:to>
          <xdr:col>14</xdr:col>
          <xdr:colOff>390525</xdr:colOff>
          <xdr:row>35</xdr:row>
          <xdr:rowOff>0</xdr:rowOff>
        </xdr:to>
        <xdr:sp macro="" textlink="">
          <xdr:nvSpPr>
            <xdr:cNvPr id="37900" name="Check Box 12" hidden="1">
              <a:extLst>
                <a:ext uri="{63B3BB69-23CF-44E3-9099-C40C66FF867C}">
                  <a14:compatExt spid="_x0000_s37900"/>
                </a:ext>
                <a:ext uri="{FF2B5EF4-FFF2-40B4-BE49-F238E27FC236}">
                  <a16:creationId xmlns:a16="http://schemas.microsoft.com/office/drawing/2014/main" id="{00000000-0008-0000-1000-00000C9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35</xdr:row>
          <xdr:rowOff>0</xdr:rowOff>
        </xdr:from>
        <xdr:to>
          <xdr:col>14</xdr:col>
          <xdr:colOff>390525</xdr:colOff>
          <xdr:row>36</xdr:row>
          <xdr:rowOff>0</xdr:rowOff>
        </xdr:to>
        <xdr:sp macro="" textlink="">
          <xdr:nvSpPr>
            <xdr:cNvPr id="37901" name="Check Box 13" hidden="1">
              <a:extLst>
                <a:ext uri="{63B3BB69-23CF-44E3-9099-C40C66FF867C}">
                  <a14:compatExt spid="_x0000_s37901"/>
                </a:ext>
                <a:ext uri="{FF2B5EF4-FFF2-40B4-BE49-F238E27FC236}">
                  <a16:creationId xmlns:a16="http://schemas.microsoft.com/office/drawing/2014/main" id="{00000000-0008-0000-1000-00000D9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36</xdr:row>
          <xdr:rowOff>0</xdr:rowOff>
        </xdr:from>
        <xdr:to>
          <xdr:col>14</xdr:col>
          <xdr:colOff>390525</xdr:colOff>
          <xdr:row>37</xdr:row>
          <xdr:rowOff>0</xdr:rowOff>
        </xdr:to>
        <xdr:sp macro="" textlink="">
          <xdr:nvSpPr>
            <xdr:cNvPr id="37902" name="Check Box 14" hidden="1">
              <a:extLst>
                <a:ext uri="{63B3BB69-23CF-44E3-9099-C40C66FF867C}">
                  <a14:compatExt spid="_x0000_s37902"/>
                </a:ext>
                <a:ext uri="{FF2B5EF4-FFF2-40B4-BE49-F238E27FC236}">
                  <a16:creationId xmlns:a16="http://schemas.microsoft.com/office/drawing/2014/main" id="{00000000-0008-0000-1000-00000E9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37</xdr:row>
          <xdr:rowOff>0</xdr:rowOff>
        </xdr:from>
        <xdr:to>
          <xdr:col>14</xdr:col>
          <xdr:colOff>390525</xdr:colOff>
          <xdr:row>38</xdr:row>
          <xdr:rowOff>0</xdr:rowOff>
        </xdr:to>
        <xdr:sp macro="" textlink="">
          <xdr:nvSpPr>
            <xdr:cNvPr id="37903" name="Check Box 15" hidden="1">
              <a:extLst>
                <a:ext uri="{63B3BB69-23CF-44E3-9099-C40C66FF867C}">
                  <a14:compatExt spid="_x0000_s37903"/>
                </a:ext>
                <a:ext uri="{FF2B5EF4-FFF2-40B4-BE49-F238E27FC236}">
                  <a16:creationId xmlns:a16="http://schemas.microsoft.com/office/drawing/2014/main" id="{00000000-0008-0000-1000-00000F9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38</xdr:row>
          <xdr:rowOff>0</xdr:rowOff>
        </xdr:from>
        <xdr:to>
          <xdr:col>14</xdr:col>
          <xdr:colOff>390525</xdr:colOff>
          <xdr:row>39</xdr:row>
          <xdr:rowOff>0</xdr:rowOff>
        </xdr:to>
        <xdr:sp macro="" textlink="">
          <xdr:nvSpPr>
            <xdr:cNvPr id="37904" name="Check Box 16" hidden="1">
              <a:extLst>
                <a:ext uri="{63B3BB69-23CF-44E3-9099-C40C66FF867C}">
                  <a14:compatExt spid="_x0000_s37904"/>
                </a:ext>
                <a:ext uri="{FF2B5EF4-FFF2-40B4-BE49-F238E27FC236}">
                  <a16:creationId xmlns:a16="http://schemas.microsoft.com/office/drawing/2014/main" id="{00000000-0008-0000-1000-0000109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40</xdr:row>
          <xdr:rowOff>0</xdr:rowOff>
        </xdr:from>
        <xdr:to>
          <xdr:col>14</xdr:col>
          <xdr:colOff>390525</xdr:colOff>
          <xdr:row>41</xdr:row>
          <xdr:rowOff>0</xdr:rowOff>
        </xdr:to>
        <xdr:sp macro="" textlink="">
          <xdr:nvSpPr>
            <xdr:cNvPr id="37905" name="Check Box 17" hidden="1">
              <a:extLst>
                <a:ext uri="{63B3BB69-23CF-44E3-9099-C40C66FF867C}">
                  <a14:compatExt spid="_x0000_s37905"/>
                </a:ext>
                <a:ext uri="{FF2B5EF4-FFF2-40B4-BE49-F238E27FC236}">
                  <a16:creationId xmlns:a16="http://schemas.microsoft.com/office/drawing/2014/main" id="{00000000-0008-0000-1000-0000119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63" Type="http://schemas.openxmlformats.org/officeDocument/2006/relationships/ctrlProp" Target="../ctrlProps/ctrlProp60.xml"/><Relationship Id="rId84" Type="http://schemas.openxmlformats.org/officeDocument/2006/relationships/ctrlProp" Target="../ctrlProps/ctrlProp81.xml"/><Relationship Id="rId138" Type="http://schemas.openxmlformats.org/officeDocument/2006/relationships/ctrlProp" Target="../ctrlProps/ctrlProp135.xml"/><Relationship Id="rId159" Type="http://schemas.openxmlformats.org/officeDocument/2006/relationships/ctrlProp" Target="../ctrlProps/ctrlProp156.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53" Type="http://schemas.openxmlformats.org/officeDocument/2006/relationships/ctrlProp" Target="../ctrlProps/ctrlProp50.xml"/><Relationship Id="rId74" Type="http://schemas.openxmlformats.org/officeDocument/2006/relationships/ctrlProp" Target="../ctrlProps/ctrlProp71.xml"/><Relationship Id="rId128" Type="http://schemas.openxmlformats.org/officeDocument/2006/relationships/ctrlProp" Target="../ctrlProps/ctrlProp125.xml"/><Relationship Id="rId149" Type="http://schemas.openxmlformats.org/officeDocument/2006/relationships/ctrlProp" Target="../ctrlProps/ctrlProp146.xml"/><Relationship Id="rId5" Type="http://schemas.openxmlformats.org/officeDocument/2006/relationships/ctrlProp" Target="../ctrlProps/ctrlProp2.xml"/><Relationship Id="rId95" Type="http://schemas.openxmlformats.org/officeDocument/2006/relationships/ctrlProp" Target="../ctrlProps/ctrlProp92.xml"/><Relationship Id="rId160" Type="http://schemas.openxmlformats.org/officeDocument/2006/relationships/ctrlProp" Target="../ctrlProps/ctrlProp157.xml"/><Relationship Id="rId22" Type="http://schemas.openxmlformats.org/officeDocument/2006/relationships/ctrlProp" Target="../ctrlProps/ctrlProp19.xml"/><Relationship Id="rId43" Type="http://schemas.openxmlformats.org/officeDocument/2006/relationships/ctrlProp" Target="../ctrlProps/ctrlProp40.xml"/><Relationship Id="rId64" Type="http://schemas.openxmlformats.org/officeDocument/2006/relationships/ctrlProp" Target="../ctrlProps/ctrlProp61.xml"/><Relationship Id="rId118" Type="http://schemas.openxmlformats.org/officeDocument/2006/relationships/ctrlProp" Target="../ctrlProps/ctrlProp115.xml"/><Relationship Id="rId139" Type="http://schemas.openxmlformats.org/officeDocument/2006/relationships/ctrlProp" Target="../ctrlProps/ctrlProp136.xml"/><Relationship Id="rId85" Type="http://schemas.openxmlformats.org/officeDocument/2006/relationships/ctrlProp" Target="../ctrlProps/ctrlProp82.xml"/><Relationship Id="rId150" Type="http://schemas.openxmlformats.org/officeDocument/2006/relationships/ctrlProp" Target="../ctrlProps/ctrlProp147.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124" Type="http://schemas.openxmlformats.org/officeDocument/2006/relationships/ctrlProp" Target="../ctrlProps/ctrlProp121.xml"/><Relationship Id="rId129" Type="http://schemas.openxmlformats.org/officeDocument/2006/relationships/ctrlProp" Target="../ctrlProps/ctrlProp126.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40" Type="http://schemas.openxmlformats.org/officeDocument/2006/relationships/ctrlProp" Target="../ctrlProps/ctrlProp137.xml"/><Relationship Id="rId145" Type="http://schemas.openxmlformats.org/officeDocument/2006/relationships/ctrlProp" Target="../ctrlProps/ctrlProp142.xml"/><Relationship Id="rId161" Type="http://schemas.openxmlformats.org/officeDocument/2006/relationships/ctrlProp" Target="../ctrlProps/ctrlProp158.xml"/><Relationship Id="rId1" Type="http://schemas.openxmlformats.org/officeDocument/2006/relationships/printerSettings" Target="../printerSettings/printerSettings8.bin"/><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130" Type="http://schemas.openxmlformats.org/officeDocument/2006/relationships/ctrlProp" Target="../ctrlProps/ctrlProp127.xml"/><Relationship Id="rId135" Type="http://schemas.openxmlformats.org/officeDocument/2006/relationships/ctrlProp" Target="../ctrlProps/ctrlProp132.xml"/><Relationship Id="rId151" Type="http://schemas.openxmlformats.org/officeDocument/2006/relationships/ctrlProp" Target="../ctrlProps/ctrlProp148.xml"/><Relationship Id="rId156" Type="http://schemas.openxmlformats.org/officeDocument/2006/relationships/ctrlProp" Target="../ctrlProps/ctrlProp153.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125" Type="http://schemas.openxmlformats.org/officeDocument/2006/relationships/ctrlProp" Target="../ctrlProps/ctrlProp122.xml"/><Relationship Id="rId141" Type="http://schemas.openxmlformats.org/officeDocument/2006/relationships/ctrlProp" Target="../ctrlProps/ctrlProp138.xml"/><Relationship Id="rId146" Type="http://schemas.openxmlformats.org/officeDocument/2006/relationships/ctrlProp" Target="../ctrlProps/ctrlProp143.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162" Type="http://schemas.openxmlformats.org/officeDocument/2006/relationships/ctrlProp" Target="../ctrlProps/ctrlProp159.xml"/><Relationship Id="rId2" Type="http://schemas.openxmlformats.org/officeDocument/2006/relationships/drawing" Target="../drawings/drawing2.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131" Type="http://schemas.openxmlformats.org/officeDocument/2006/relationships/ctrlProp" Target="../ctrlProps/ctrlProp128.xml"/><Relationship Id="rId136" Type="http://schemas.openxmlformats.org/officeDocument/2006/relationships/ctrlProp" Target="../ctrlProps/ctrlProp133.xml"/><Relationship Id="rId157" Type="http://schemas.openxmlformats.org/officeDocument/2006/relationships/ctrlProp" Target="../ctrlProps/ctrlProp154.xml"/><Relationship Id="rId61" Type="http://schemas.openxmlformats.org/officeDocument/2006/relationships/ctrlProp" Target="../ctrlProps/ctrlProp58.xml"/><Relationship Id="rId82" Type="http://schemas.openxmlformats.org/officeDocument/2006/relationships/ctrlProp" Target="../ctrlProps/ctrlProp79.xml"/><Relationship Id="rId152" Type="http://schemas.openxmlformats.org/officeDocument/2006/relationships/ctrlProp" Target="../ctrlProps/ctrlProp14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3" Type="http://schemas.openxmlformats.org/officeDocument/2006/relationships/vmlDrawing" Target="../drawings/vmlDrawing1.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48" Type="http://schemas.openxmlformats.org/officeDocument/2006/relationships/ctrlProp" Target="../ctrlProps/ctrlProp145.xml"/><Relationship Id="rId164" Type="http://schemas.openxmlformats.org/officeDocument/2006/relationships/comments" Target="../comments1.xml"/><Relationship Id="rId4" Type="http://schemas.openxmlformats.org/officeDocument/2006/relationships/ctrlProp" Target="../ctrlProps/ctrlProp1.xml"/><Relationship Id="rId9" Type="http://schemas.openxmlformats.org/officeDocument/2006/relationships/ctrlProp" Target="../ctrlProps/ctrlProp6.xml"/><Relationship Id="rId26" Type="http://schemas.openxmlformats.org/officeDocument/2006/relationships/ctrlProp" Target="../ctrlProps/ctrlProp23.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6" Type="http://schemas.openxmlformats.org/officeDocument/2006/relationships/ctrlProp" Target="../ctrlProps/ctrlProp13.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90" Type="http://schemas.openxmlformats.org/officeDocument/2006/relationships/ctrlProp" Target="../ctrlProps/ctrlProp87.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80" Type="http://schemas.openxmlformats.org/officeDocument/2006/relationships/ctrlProp" Target="../ctrlProps/ctrlProp77.xml"/><Relationship Id="rId155" Type="http://schemas.openxmlformats.org/officeDocument/2006/relationships/ctrlProp" Target="../ctrlProps/ctrlProp152.xml"/></Relationships>
</file>

<file path=xl/worksheets/_rels/sheet11.xml.rels><?xml version="1.0" encoding="UTF-8" standalone="yes"?>
<Relationships xmlns="http://schemas.openxmlformats.org/package/2006/relationships"><Relationship Id="rId26" Type="http://schemas.openxmlformats.org/officeDocument/2006/relationships/ctrlProp" Target="../ctrlProps/ctrlProp183.xml"/><Relationship Id="rId117" Type="http://schemas.openxmlformats.org/officeDocument/2006/relationships/ctrlProp" Target="../ctrlProps/ctrlProp274.xml"/><Relationship Id="rId21" Type="http://schemas.openxmlformats.org/officeDocument/2006/relationships/ctrlProp" Target="../ctrlProps/ctrlProp178.xml"/><Relationship Id="rId42" Type="http://schemas.openxmlformats.org/officeDocument/2006/relationships/ctrlProp" Target="../ctrlProps/ctrlProp199.xml"/><Relationship Id="rId47" Type="http://schemas.openxmlformats.org/officeDocument/2006/relationships/ctrlProp" Target="../ctrlProps/ctrlProp204.xml"/><Relationship Id="rId63" Type="http://schemas.openxmlformats.org/officeDocument/2006/relationships/ctrlProp" Target="../ctrlProps/ctrlProp220.xml"/><Relationship Id="rId68" Type="http://schemas.openxmlformats.org/officeDocument/2006/relationships/ctrlProp" Target="../ctrlProps/ctrlProp225.xml"/><Relationship Id="rId84" Type="http://schemas.openxmlformats.org/officeDocument/2006/relationships/ctrlProp" Target="../ctrlProps/ctrlProp241.xml"/><Relationship Id="rId89" Type="http://schemas.openxmlformats.org/officeDocument/2006/relationships/ctrlProp" Target="../ctrlProps/ctrlProp246.xml"/><Relationship Id="rId112" Type="http://schemas.openxmlformats.org/officeDocument/2006/relationships/ctrlProp" Target="../ctrlProps/ctrlProp269.xml"/><Relationship Id="rId16" Type="http://schemas.openxmlformats.org/officeDocument/2006/relationships/ctrlProp" Target="../ctrlProps/ctrlProp173.xml"/><Relationship Id="rId107" Type="http://schemas.openxmlformats.org/officeDocument/2006/relationships/ctrlProp" Target="../ctrlProps/ctrlProp264.xml"/><Relationship Id="rId11" Type="http://schemas.openxmlformats.org/officeDocument/2006/relationships/ctrlProp" Target="../ctrlProps/ctrlProp168.xml"/><Relationship Id="rId32" Type="http://schemas.openxmlformats.org/officeDocument/2006/relationships/ctrlProp" Target="../ctrlProps/ctrlProp189.xml"/><Relationship Id="rId37" Type="http://schemas.openxmlformats.org/officeDocument/2006/relationships/ctrlProp" Target="../ctrlProps/ctrlProp194.xml"/><Relationship Id="rId53" Type="http://schemas.openxmlformats.org/officeDocument/2006/relationships/ctrlProp" Target="../ctrlProps/ctrlProp210.xml"/><Relationship Id="rId58" Type="http://schemas.openxmlformats.org/officeDocument/2006/relationships/ctrlProp" Target="../ctrlProps/ctrlProp215.xml"/><Relationship Id="rId74" Type="http://schemas.openxmlformats.org/officeDocument/2006/relationships/ctrlProp" Target="../ctrlProps/ctrlProp231.xml"/><Relationship Id="rId79" Type="http://schemas.openxmlformats.org/officeDocument/2006/relationships/ctrlProp" Target="../ctrlProps/ctrlProp236.xml"/><Relationship Id="rId102" Type="http://schemas.openxmlformats.org/officeDocument/2006/relationships/ctrlProp" Target="../ctrlProps/ctrlProp259.xml"/><Relationship Id="rId123" Type="http://schemas.openxmlformats.org/officeDocument/2006/relationships/ctrlProp" Target="../ctrlProps/ctrlProp280.xml"/><Relationship Id="rId5" Type="http://schemas.openxmlformats.org/officeDocument/2006/relationships/ctrlProp" Target="../ctrlProps/ctrlProp162.xml"/><Relationship Id="rId90" Type="http://schemas.openxmlformats.org/officeDocument/2006/relationships/ctrlProp" Target="../ctrlProps/ctrlProp247.xml"/><Relationship Id="rId95" Type="http://schemas.openxmlformats.org/officeDocument/2006/relationships/ctrlProp" Target="../ctrlProps/ctrlProp252.xml"/><Relationship Id="rId22" Type="http://schemas.openxmlformats.org/officeDocument/2006/relationships/ctrlProp" Target="../ctrlProps/ctrlProp179.xml"/><Relationship Id="rId27" Type="http://schemas.openxmlformats.org/officeDocument/2006/relationships/ctrlProp" Target="../ctrlProps/ctrlProp184.xml"/><Relationship Id="rId43" Type="http://schemas.openxmlformats.org/officeDocument/2006/relationships/ctrlProp" Target="../ctrlProps/ctrlProp200.xml"/><Relationship Id="rId48" Type="http://schemas.openxmlformats.org/officeDocument/2006/relationships/ctrlProp" Target="../ctrlProps/ctrlProp205.xml"/><Relationship Id="rId64" Type="http://schemas.openxmlformats.org/officeDocument/2006/relationships/ctrlProp" Target="../ctrlProps/ctrlProp221.xml"/><Relationship Id="rId69" Type="http://schemas.openxmlformats.org/officeDocument/2006/relationships/ctrlProp" Target="../ctrlProps/ctrlProp226.xml"/><Relationship Id="rId113" Type="http://schemas.openxmlformats.org/officeDocument/2006/relationships/ctrlProp" Target="../ctrlProps/ctrlProp270.xml"/><Relationship Id="rId118" Type="http://schemas.openxmlformats.org/officeDocument/2006/relationships/ctrlProp" Target="../ctrlProps/ctrlProp275.xml"/><Relationship Id="rId80" Type="http://schemas.openxmlformats.org/officeDocument/2006/relationships/ctrlProp" Target="../ctrlProps/ctrlProp237.xml"/><Relationship Id="rId85" Type="http://schemas.openxmlformats.org/officeDocument/2006/relationships/ctrlProp" Target="../ctrlProps/ctrlProp242.xml"/><Relationship Id="rId12" Type="http://schemas.openxmlformats.org/officeDocument/2006/relationships/ctrlProp" Target="../ctrlProps/ctrlProp169.xml"/><Relationship Id="rId17" Type="http://schemas.openxmlformats.org/officeDocument/2006/relationships/ctrlProp" Target="../ctrlProps/ctrlProp174.xml"/><Relationship Id="rId33" Type="http://schemas.openxmlformats.org/officeDocument/2006/relationships/ctrlProp" Target="../ctrlProps/ctrlProp190.xml"/><Relationship Id="rId38" Type="http://schemas.openxmlformats.org/officeDocument/2006/relationships/ctrlProp" Target="../ctrlProps/ctrlProp195.xml"/><Relationship Id="rId59" Type="http://schemas.openxmlformats.org/officeDocument/2006/relationships/ctrlProp" Target="../ctrlProps/ctrlProp216.xml"/><Relationship Id="rId103" Type="http://schemas.openxmlformats.org/officeDocument/2006/relationships/ctrlProp" Target="../ctrlProps/ctrlProp260.xml"/><Relationship Id="rId108" Type="http://schemas.openxmlformats.org/officeDocument/2006/relationships/ctrlProp" Target="../ctrlProps/ctrlProp265.xml"/><Relationship Id="rId124" Type="http://schemas.openxmlformats.org/officeDocument/2006/relationships/comments" Target="../comments2.xml"/><Relationship Id="rId54" Type="http://schemas.openxmlformats.org/officeDocument/2006/relationships/ctrlProp" Target="../ctrlProps/ctrlProp211.xml"/><Relationship Id="rId70" Type="http://schemas.openxmlformats.org/officeDocument/2006/relationships/ctrlProp" Target="../ctrlProps/ctrlProp227.xml"/><Relationship Id="rId75" Type="http://schemas.openxmlformats.org/officeDocument/2006/relationships/ctrlProp" Target="../ctrlProps/ctrlProp232.xml"/><Relationship Id="rId91" Type="http://schemas.openxmlformats.org/officeDocument/2006/relationships/ctrlProp" Target="../ctrlProps/ctrlProp248.xml"/><Relationship Id="rId96" Type="http://schemas.openxmlformats.org/officeDocument/2006/relationships/ctrlProp" Target="../ctrlProps/ctrlProp253.xml"/><Relationship Id="rId1" Type="http://schemas.openxmlformats.org/officeDocument/2006/relationships/printerSettings" Target="../printerSettings/printerSettings9.bin"/><Relationship Id="rId6" Type="http://schemas.openxmlformats.org/officeDocument/2006/relationships/ctrlProp" Target="../ctrlProps/ctrlProp163.xml"/><Relationship Id="rId23" Type="http://schemas.openxmlformats.org/officeDocument/2006/relationships/ctrlProp" Target="../ctrlProps/ctrlProp180.xml"/><Relationship Id="rId28" Type="http://schemas.openxmlformats.org/officeDocument/2006/relationships/ctrlProp" Target="../ctrlProps/ctrlProp185.xml"/><Relationship Id="rId49" Type="http://schemas.openxmlformats.org/officeDocument/2006/relationships/ctrlProp" Target="../ctrlProps/ctrlProp206.xml"/><Relationship Id="rId114" Type="http://schemas.openxmlformats.org/officeDocument/2006/relationships/ctrlProp" Target="../ctrlProps/ctrlProp271.xml"/><Relationship Id="rId119" Type="http://schemas.openxmlformats.org/officeDocument/2006/relationships/ctrlProp" Target="../ctrlProps/ctrlProp276.xml"/><Relationship Id="rId44" Type="http://schemas.openxmlformats.org/officeDocument/2006/relationships/ctrlProp" Target="../ctrlProps/ctrlProp201.xml"/><Relationship Id="rId60" Type="http://schemas.openxmlformats.org/officeDocument/2006/relationships/ctrlProp" Target="../ctrlProps/ctrlProp217.xml"/><Relationship Id="rId65" Type="http://schemas.openxmlformats.org/officeDocument/2006/relationships/ctrlProp" Target="../ctrlProps/ctrlProp222.xml"/><Relationship Id="rId81" Type="http://schemas.openxmlformats.org/officeDocument/2006/relationships/ctrlProp" Target="../ctrlProps/ctrlProp238.xml"/><Relationship Id="rId86" Type="http://schemas.openxmlformats.org/officeDocument/2006/relationships/ctrlProp" Target="../ctrlProps/ctrlProp243.xml"/><Relationship Id="rId4" Type="http://schemas.openxmlformats.org/officeDocument/2006/relationships/ctrlProp" Target="../ctrlProps/ctrlProp161.xml"/><Relationship Id="rId9" Type="http://schemas.openxmlformats.org/officeDocument/2006/relationships/ctrlProp" Target="../ctrlProps/ctrlProp166.xml"/><Relationship Id="rId13" Type="http://schemas.openxmlformats.org/officeDocument/2006/relationships/ctrlProp" Target="../ctrlProps/ctrlProp170.xml"/><Relationship Id="rId18" Type="http://schemas.openxmlformats.org/officeDocument/2006/relationships/ctrlProp" Target="../ctrlProps/ctrlProp175.xml"/><Relationship Id="rId39" Type="http://schemas.openxmlformats.org/officeDocument/2006/relationships/ctrlProp" Target="../ctrlProps/ctrlProp196.xml"/><Relationship Id="rId109" Type="http://schemas.openxmlformats.org/officeDocument/2006/relationships/ctrlProp" Target="../ctrlProps/ctrlProp266.xml"/><Relationship Id="rId34" Type="http://schemas.openxmlformats.org/officeDocument/2006/relationships/ctrlProp" Target="../ctrlProps/ctrlProp191.xml"/><Relationship Id="rId50" Type="http://schemas.openxmlformats.org/officeDocument/2006/relationships/ctrlProp" Target="../ctrlProps/ctrlProp207.xml"/><Relationship Id="rId55" Type="http://schemas.openxmlformats.org/officeDocument/2006/relationships/ctrlProp" Target="../ctrlProps/ctrlProp212.xml"/><Relationship Id="rId76" Type="http://schemas.openxmlformats.org/officeDocument/2006/relationships/ctrlProp" Target="../ctrlProps/ctrlProp233.xml"/><Relationship Id="rId97" Type="http://schemas.openxmlformats.org/officeDocument/2006/relationships/ctrlProp" Target="../ctrlProps/ctrlProp254.xml"/><Relationship Id="rId104" Type="http://schemas.openxmlformats.org/officeDocument/2006/relationships/ctrlProp" Target="../ctrlProps/ctrlProp261.xml"/><Relationship Id="rId120" Type="http://schemas.openxmlformats.org/officeDocument/2006/relationships/ctrlProp" Target="../ctrlProps/ctrlProp277.xml"/><Relationship Id="rId7" Type="http://schemas.openxmlformats.org/officeDocument/2006/relationships/ctrlProp" Target="../ctrlProps/ctrlProp164.xml"/><Relationship Id="rId71" Type="http://schemas.openxmlformats.org/officeDocument/2006/relationships/ctrlProp" Target="../ctrlProps/ctrlProp228.xml"/><Relationship Id="rId92" Type="http://schemas.openxmlformats.org/officeDocument/2006/relationships/ctrlProp" Target="../ctrlProps/ctrlProp249.xml"/><Relationship Id="rId2" Type="http://schemas.openxmlformats.org/officeDocument/2006/relationships/drawing" Target="../drawings/drawing3.xml"/><Relationship Id="rId29" Type="http://schemas.openxmlformats.org/officeDocument/2006/relationships/ctrlProp" Target="../ctrlProps/ctrlProp186.xml"/><Relationship Id="rId24" Type="http://schemas.openxmlformats.org/officeDocument/2006/relationships/ctrlProp" Target="../ctrlProps/ctrlProp181.xml"/><Relationship Id="rId40" Type="http://schemas.openxmlformats.org/officeDocument/2006/relationships/ctrlProp" Target="../ctrlProps/ctrlProp197.xml"/><Relationship Id="rId45" Type="http://schemas.openxmlformats.org/officeDocument/2006/relationships/ctrlProp" Target="../ctrlProps/ctrlProp202.xml"/><Relationship Id="rId66" Type="http://schemas.openxmlformats.org/officeDocument/2006/relationships/ctrlProp" Target="../ctrlProps/ctrlProp223.xml"/><Relationship Id="rId87" Type="http://schemas.openxmlformats.org/officeDocument/2006/relationships/ctrlProp" Target="../ctrlProps/ctrlProp244.xml"/><Relationship Id="rId110" Type="http://schemas.openxmlformats.org/officeDocument/2006/relationships/ctrlProp" Target="../ctrlProps/ctrlProp267.xml"/><Relationship Id="rId115" Type="http://schemas.openxmlformats.org/officeDocument/2006/relationships/ctrlProp" Target="../ctrlProps/ctrlProp272.xml"/><Relationship Id="rId61" Type="http://schemas.openxmlformats.org/officeDocument/2006/relationships/ctrlProp" Target="../ctrlProps/ctrlProp218.xml"/><Relationship Id="rId82" Type="http://schemas.openxmlformats.org/officeDocument/2006/relationships/ctrlProp" Target="../ctrlProps/ctrlProp239.xml"/><Relationship Id="rId19" Type="http://schemas.openxmlformats.org/officeDocument/2006/relationships/ctrlProp" Target="../ctrlProps/ctrlProp176.xml"/><Relationship Id="rId14" Type="http://schemas.openxmlformats.org/officeDocument/2006/relationships/ctrlProp" Target="../ctrlProps/ctrlProp171.xml"/><Relationship Id="rId30" Type="http://schemas.openxmlformats.org/officeDocument/2006/relationships/ctrlProp" Target="../ctrlProps/ctrlProp187.xml"/><Relationship Id="rId35" Type="http://schemas.openxmlformats.org/officeDocument/2006/relationships/ctrlProp" Target="../ctrlProps/ctrlProp192.xml"/><Relationship Id="rId56" Type="http://schemas.openxmlformats.org/officeDocument/2006/relationships/ctrlProp" Target="../ctrlProps/ctrlProp213.xml"/><Relationship Id="rId77" Type="http://schemas.openxmlformats.org/officeDocument/2006/relationships/ctrlProp" Target="../ctrlProps/ctrlProp234.xml"/><Relationship Id="rId100" Type="http://schemas.openxmlformats.org/officeDocument/2006/relationships/ctrlProp" Target="../ctrlProps/ctrlProp257.xml"/><Relationship Id="rId105" Type="http://schemas.openxmlformats.org/officeDocument/2006/relationships/ctrlProp" Target="../ctrlProps/ctrlProp262.xml"/><Relationship Id="rId8" Type="http://schemas.openxmlformats.org/officeDocument/2006/relationships/ctrlProp" Target="../ctrlProps/ctrlProp165.xml"/><Relationship Id="rId51" Type="http://schemas.openxmlformats.org/officeDocument/2006/relationships/ctrlProp" Target="../ctrlProps/ctrlProp208.xml"/><Relationship Id="rId72" Type="http://schemas.openxmlformats.org/officeDocument/2006/relationships/ctrlProp" Target="../ctrlProps/ctrlProp229.xml"/><Relationship Id="rId93" Type="http://schemas.openxmlformats.org/officeDocument/2006/relationships/ctrlProp" Target="../ctrlProps/ctrlProp250.xml"/><Relationship Id="rId98" Type="http://schemas.openxmlformats.org/officeDocument/2006/relationships/ctrlProp" Target="../ctrlProps/ctrlProp255.xml"/><Relationship Id="rId121" Type="http://schemas.openxmlformats.org/officeDocument/2006/relationships/ctrlProp" Target="../ctrlProps/ctrlProp278.xml"/><Relationship Id="rId3" Type="http://schemas.openxmlformats.org/officeDocument/2006/relationships/vmlDrawing" Target="../drawings/vmlDrawing2.vml"/><Relationship Id="rId25" Type="http://schemas.openxmlformats.org/officeDocument/2006/relationships/ctrlProp" Target="../ctrlProps/ctrlProp182.xml"/><Relationship Id="rId46" Type="http://schemas.openxmlformats.org/officeDocument/2006/relationships/ctrlProp" Target="../ctrlProps/ctrlProp203.xml"/><Relationship Id="rId67" Type="http://schemas.openxmlformats.org/officeDocument/2006/relationships/ctrlProp" Target="../ctrlProps/ctrlProp224.xml"/><Relationship Id="rId116" Type="http://schemas.openxmlformats.org/officeDocument/2006/relationships/ctrlProp" Target="../ctrlProps/ctrlProp273.xml"/><Relationship Id="rId20" Type="http://schemas.openxmlformats.org/officeDocument/2006/relationships/ctrlProp" Target="../ctrlProps/ctrlProp177.xml"/><Relationship Id="rId41" Type="http://schemas.openxmlformats.org/officeDocument/2006/relationships/ctrlProp" Target="../ctrlProps/ctrlProp198.xml"/><Relationship Id="rId62" Type="http://schemas.openxmlformats.org/officeDocument/2006/relationships/ctrlProp" Target="../ctrlProps/ctrlProp219.xml"/><Relationship Id="rId83" Type="http://schemas.openxmlformats.org/officeDocument/2006/relationships/ctrlProp" Target="../ctrlProps/ctrlProp240.xml"/><Relationship Id="rId88" Type="http://schemas.openxmlformats.org/officeDocument/2006/relationships/ctrlProp" Target="../ctrlProps/ctrlProp245.xml"/><Relationship Id="rId111" Type="http://schemas.openxmlformats.org/officeDocument/2006/relationships/ctrlProp" Target="../ctrlProps/ctrlProp268.xml"/><Relationship Id="rId15" Type="http://schemas.openxmlformats.org/officeDocument/2006/relationships/ctrlProp" Target="../ctrlProps/ctrlProp172.xml"/><Relationship Id="rId36" Type="http://schemas.openxmlformats.org/officeDocument/2006/relationships/ctrlProp" Target="../ctrlProps/ctrlProp193.xml"/><Relationship Id="rId57" Type="http://schemas.openxmlformats.org/officeDocument/2006/relationships/ctrlProp" Target="../ctrlProps/ctrlProp214.xml"/><Relationship Id="rId106" Type="http://schemas.openxmlformats.org/officeDocument/2006/relationships/ctrlProp" Target="../ctrlProps/ctrlProp263.xml"/><Relationship Id="rId10" Type="http://schemas.openxmlformats.org/officeDocument/2006/relationships/ctrlProp" Target="../ctrlProps/ctrlProp167.xml"/><Relationship Id="rId31" Type="http://schemas.openxmlformats.org/officeDocument/2006/relationships/ctrlProp" Target="../ctrlProps/ctrlProp188.xml"/><Relationship Id="rId52" Type="http://schemas.openxmlformats.org/officeDocument/2006/relationships/ctrlProp" Target="../ctrlProps/ctrlProp209.xml"/><Relationship Id="rId73" Type="http://schemas.openxmlformats.org/officeDocument/2006/relationships/ctrlProp" Target="../ctrlProps/ctrlProp230.xml"/><Relationship Id="rId78" Type="http://schemas.openxmlformats.org/officeDocument/2006/relationships/ctrlProp" Target="../ctrlProps/ctrlProp235.xml"/><Relationship Id="rId94" Type="http://schemas.openxmlformats.org/officeDocument/2006/relationships/ctrlProp" Target="../ctrlProps/ctrlProp251.xml"/><Relationship Id="rId99" Type="http://schemas.openxmlformats.org/officeDocument/2006/relationships/ctrlProp" Target="../ctrlProps/ctrlProp256.xml"/><Relationship Id="rId101" Type="http://schemas.openxmlformats.org/officeDocument/2006/relationships/ctrlProp" Target="../ctrlProps/ctrlProp258.xml"/><Relationship Id="rId122" Type="http://schemas.openxmlformats.org/officeDocument/2006/relationships/ctrlProp" Target="../ctrlProps/ctrlProp279.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hyperlink" Target="mailto:kensa@ikjc.or.jp" TargetMode="External"/><Relationship Id="rId2" Type="http://schemas.openxmlformats.org/officeDocument/2006/relationships/hyperlink" Target="mailto:kakunin@ikjc.or.jp" TargetMode="External"/><Relationship Id="rId1" Type="http://schemas.openxmlformats.org/officeDocument/2006/relationships/hyperlink" Target="http://www.ikjc.or.jp/" TargetMode="External"/><Relationship Id="rId4"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284.xml"/><Relationship Id="rId13" Type="http://schemas.openxmlformats.org/officeDocument/2006/relationships/ctrlProp" Target="../ctrlProps/ctrlProp289.xml"/><Relationship Id="rId18" Type="http://schemas.openxmlformats.org/officeDocument/2006/relationships/ctrlProp" Target="../ctrlProps/ctrlProp294.xml"/><Relationship Id="rId26" Type="http://schemas.openxmlformats.org/officeDocument/2006/relationships/ctrlProp" Target="../ctrlProps/ctrlProp302.xml"/><Relationship Id="rId3" Type="http://schemas.openxmlformats.org/officeDocument/2006/relationships/drawing" Target="../drawings/drawing8.xml"/><Relationship Id="rId21" Type="http://schemas.openxmlformats.org/officeDocument/2006/relationships/ctrlProp" Target="../ctrlProps/ctrlProp297.xml"/><Relationship Id="rId7" Type="http://schemas.openxmlformats.org/officeDocument/2006/relationships/ctrlProp" Target="../ctrlProps/ctrlProp283.xml"/><Relationship Id="rId12" Type="http://schemas.openxmlformats.org/officeDocument/2006/relationships/ctrlProp" Target="../ctrlProps/ctrlProp288.xml"/><Relationship Id="rId17" Type="http://schemas.openxmlformats.org/officeDocument/2006/relationships/ctrlProp" Target="../ctrlProps/ctrlProp293.xml"/><Relationship Id="rId25" Type="http://schemas.openxmlformats.org/officeDocument/2006/relationships/ctrlProp" Target="../ctrlProps/ctrlProp301.xml"/><Relationship Id="rId2" Type="http://schemas.openxmlformats.org/officeDocument/2006/relationships/printerSettings" Target="../printerSettings/printerSettings15.bin"/><Relationship Id="rId16" Type="http://schemas.openxmlformats.org/officeDocument/2006/relationships/ctrlProp" Target="../ctrlProps/ctrlProp292.xml"/><Relationship Id="rId20" Type="http://schemas.openxmlformats.org/officeDocument/2006/relationships/ctrlProp" Target="../ctrlProps/ctrlProp296.xml"/><Relationship Id="rId1" Type="http://schemas.openxmlformats.org/officeDocument/2006/relationships/hyperlink" Target="https://www.flat35.com/business/download/index.html" TargetMode="External"/><Relationship Id="rId6" Type="http://schemas.openxmlformats.org/officeDocument/2006/relationships/ctrlProp" Target="../ctrlProps/ctrlProp282.xml"/><Relationship Id="rId11" Type="http://schemas.openxmlformats.org/officeDocument/2006/relationships/ctrlProp" Target="../ctrlProps/ctrlProp287.xml"/><Relationship Id="rId24" Type="http://schemas.openxmlformats.org/officeDocument/2006/relationships/ctrlProp" Target="../ctrlProps/ctrlProp300.xml"/><Relationship Id="rId5" Type="http://schemas.openxmlformats.org/officeDocument/2006/relationships/ctrlProp" Target="../ctrlProps/ctrlProp281.xml"/><Relationship Id="rId15" Type="http://schemas.openxmlformats.org/officeDocument/2006/relationships/ctrlProp" Target="../ctrlProps/ctrlProp291.xml"/><Relationship Id="rId23" Type="http://schemas.openxmlformats.org/officeDocument/2006/relationships/ctrlProp" Target="../ctrlProps/ctrlProp299.xml"/><Relationship Id="rId10" Type="http://schemas.openxmlformats.org/officeDocument/2006/relationships/ctrlProp" Target="../ctrlProps/ctrlProp286.xml"/><Relationship Id="rId19" Type="http://schemas.openxmlformats.org/officeDocument/2006/relationships/ctrlProp" Target="../ctrlProps/ctrlProp295.xml"/><Relationship Id="rId4" Type="http://schemas.openxmlformats.org/officeDocument/2006/relationships/vmlDrawing" Target="../drawings/vmlDrawing3.vml"/><Relationship Id="rId9" Type="http://schemas.openxmlformats.org/officeDocument/2006/relationships/ctrlProp" Target="../ctrlProps/ctrlProp285.xml"/><Relationship Id="rId14" Type="http://schemas.openxmlformats.org/officeDocument/2006/relationships/ctrlProp" Target="../ctrlProps/ctrlProp290.xml"/><Relationship Id="rId22" Type="http://schemas.openxmlformats.org/officeDocument/2006/relationships/ctrlProp" Target="../ctrlProps/ctrlProp298.xml"/><Relationship Id="rId27" Type="http://schemas.openxmlformats.org/officeDocument/2006/relationships/comments" Target="../comments3.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307.xml"/><Relationship Id="rId13" Type="http://schemas.openxmlformats.org/officeDocument/2006/relationships/ctrlProp" Target="../ctrlProps/ctrlProp312.xml"/><Relationship Id="rId18" Type="http://schemas.openxmlformats.org/officeDocument/2006/relationships/ctrlProp" Target="../ctrlProps/ctrlProp317.xml"/><Relationship Id="rId3" Type="http://schemas.openxmlformats.org/officeDocument/2006/relationships/vmlDrawing" Target="../drawings/vmlDrawing4.vml"/><Relationship Id="rId21" Type="http://schemas.openxmlformats.org/officeDocument/2006/relationships/comments" Target="../comments4.xml"/><Relationship Id="rId7" Type="http://schemas.openxmlformats.org/officeDocument/2006/relationships/ctrlProp" Target="../ctrlProps/ctrlProp306.xml"/><Relationship Id="rId12" Type="http://schemas.openxmlformats.org/officeDocument/2006/relationships/ctrlProp" Target="../ctrlProps/ctrlProp311.xml"/><Relationship Id="rId17" Type="http://schemas.openxmlformats.org/officeDocument/2006/relationships/ctrlProp" Target="../ctrlProps/ctrlProp316.xml"/><Relationship Id="rId2" Type="http://schemas.openxmlformats.org/officeDocument/2006/relationships/drawing" Target="../drawings/drawing9.xml"/><Relationship Id="rId16" Type="http://schemas.openxmlformats.org/officeDocument/2006/relationships/ctrlProp" Target="../ctrlProps/ctrlProp315.xml"/><Relationship Id="rId20" Type="http://schemas.openxmlformats.org/officeDocument/2006/relationships/ctrlProp" Target="../ctrlProps/ctrlProp319.xml"/><Relationship Id="rId1" Type="http://schemas.openxmlformats.org/officeDocument/2006/relationships/printerSettings" Target="../printerSettings/printerSettings16.bin"/><Relationship Id="rId6" Type="http://schemas.openxmlformats.org/officeDocument/2006/relationships/ctrlProp" Target="../ctrlProps/ctrlProp305.xml"/><Relationship Id="rId11" Type="http://schemas.openxmlformats.org/officeDocument/2006/relationships/ctrlProp" Target="../ctrlProps/ctrlProp310.xml"/><Relationship Id="rId5" Type="http://schemas.openxmlformats.org/officeDocument/2006/relationships/ctrlProp" Target="../ctrlProps/ctrlProp304.xml"/><Relationship Id="rId15" Type="http://schemas.openxmlformats.org/officeDocument/2006/relationships/ctrlProp" Target="../ctrlProps/ctrlProp314.xml"/><Relationship Id="rId10" Type="http://schemas.openxmlformats.org/officeDocument/2006/relationships/ctrlProp" Target="../ctrlProps/ctrlProp309.xml"/><Relationship Id="rId19" Type="http://schemas.openxmlformats.org/officeDocument/2006/relationships/ctrlProp" Target="../ctrlProps/ctrlProp318.xml"/><Relationship Id="rId4" Type="http://schemas.openxmlformats.org/officeDocument/2006/relationships/ctrlProp" Target="../ctrlProps/ctrlProp303.xml"/><Relationship Id="rId9" Type="http://schemas.openxmlformats.org/officeDocument/2006/relationships/ctrlProp" Target="../ctrlProps/ctrlProp308.xml"/><Relationship Id="rId14" Type="http://schemas.openxmlformats.org/officeDocument/2006/relationships/ctrlProp" Target="../ctrlProps/ctrlProp313.xml"/></Relationships>
</file>

<file path=xl/worksheets/_rels/sheet19.xml.rels><?xml version="1.0" encoding="UTF-8" standalone="yes"?>
<Relationships xmlns="http://schemas.openxmlformats.org/package/2006/relationships"><Relationship Id="rId13" Type="http://schemas.openxmlformats.org/officeDocument/2006/relationships/ctrlProp" Target="../ctrlProps/ctrlProp329.xml"/><Relationship Id="rId18" Type="http://schemas.openxmlformats.org/officeDocument/2006/relationships/ctrlProp" Target="../ctrlProps/ctrlProp334.xml"/><Relationship Id="rId26" Type="http://schemas.openxmlformats.org/officeDocument/2006/relationships/ctrlProp" Target="../ctrlProps/ctrlProp342.xml"/><Relationship Id="rId39" Type="http://schemas.openxmlformats.org/officeDocument/2006/relationships/ctrlProp" Target="../ctrlProps/ctrlProp355.xml"/><Relationship Id="rId21" Type="http://schemas.openxmlformats.org/officeDocument/2006/relationships/ctrlProp" Target="../ctrlProps/ctrlProp337.xml"/><Relationship Id="rId34" Type="http://schemas.openxmlformats.org/officeDocument/2006/relationships/ctrlProp" Target="../ctrlProps/ctrlProp350.xml"/><Relationship Id="rId7" Type="http://schemas.openxmlformats.org/officeDocument/2006/relationships/ctrlProp" Target="../ctrlProps/ctrlProp323.xml"/><Relationship Id="rId12" Type="http://schemas.openxmlformats.org/officeDocument/2006/relationships/ctrlProp" Target="../ctrlProps/ctrlProp328.xml"/><Relationship Id="rId17" Type="http://schemas.openxmlformats.org/officeDocument/2006/relationships/ctrlProp" Target="../ctrlProps/ctrlProp333.xml"/><Relationship Id="rId25" Type="http://schemas.openxmlformats.org/officeDocument/2006/relationships/ctrlProp" Target="../ctrlProps/ctrlProp341.xml"/><Relationship Id="rId33" Type="http://schemas.openxmlformats.org/officeDocument/2006/relationships/ctrlProp" Target="../ctrlProps/ctrlProp349.xml"/><Relationship Id="rId38" Type="http://schemas.openxmlformats.org/officeDocument/2006/relationships/ctrlProp" Target="../ctrlProps/ctrlProp354.xml"/><Relationship Id="rId2" Type="http://schemas.openxmlformats.org/officeDocument/2006/relationships/drawing" Target="../drawings/drawing10.xml"/><Relationship Id="rId16" Type="http://schemas.openxmlformats.org/officeDocument/2006/relationships/ctrlProp" Target="../ctrlProps/ctrlProp332.xml"/><Relationship Id="rId20" Type="http://schemas.openxmlformats.org/officeDocument/2006/relationships/ctrlProp" Target="../ctrlProps/ctrlProp336.xml"/><Relationship Id="rId29" Type="http://schemas.openxmlformats.org/officeDocument/2006/relationships/ctrlProp" Target="../ctrlProps/ctrlProp345.xml"/><Relationship Id="rId1" Type="http://schemas.openxmlformats.org/officeDocument/2006/relationships/printerSettings" Target="../printerSettings/printerSettings17.bin"/><Relationship Id="rId6" Type="http://schemas.openxmlformats.org/officeDocument/2006/relationships/ctrlProp" Target="../ctrlProps/ctrlProp322.xml"/><Relationship Id="rId11" Type="http://schemas.openxmlformats.org/officeDocument/2006/relationships/ctrlProp" Target="../ctrlProps/ctrlProp327.xml"/><Relationship Id="rId24" Type="http://schemas.openxmlformats.org/officeDocument/2006/relationships/ctrlProp" Target="../ctrlProps/ctrlProp340.xml"/><Relationship Id="rId32" Type="http://schemas.openxmlformats.org/officeDocument/2006/relationships/ctrlProp" Target="../ctrlProps/ctrlProp348.xml"/><Relationship Id="rId37" Type="http://schemas.openxmlformats.org/officeDocument/2006/relationships/ctrlProp" Target="../ctrlProps/ctrlProp353.xml"/><Relationship Id="rId40" Type="http://schemas.openxmlformats.org/officeDocument/2006/relationships/comments" Target="../comments5.xml"/><Relationship Id="rId5" Type="http://schemas.openxmlformats.org/officeDocument/2006/relationships/ctrlProp" Target="../ctrlProps/ctrlProp321.xml"/><Relationship Id="rId15" Type="http://schemas.openxmlformats.org/officeDocument/2006/relationships/ctrlProp" Target="../ctrlProps/ctrlProp331.xml"/><Relationship Id="rId23" Type="http://schemas.openxmlformats.org/officeDocument/2006/relationships/ctrlProp" Target="../ctrlProps/ctrlProp339.xml"/><Relationship Id="rId28" Type="http://schemas.openxmlformats.org/officeDocument/2006/relationships/ctrlProp" Target="../ctrlProps/ctrlProp344.xml"/><Relationship Id="rId36" Type="http://schemas.openxmlformats.org/officeDocument/2006/relationships/ctrlProp" Target="../ctrlProps/ctrlProp352.xml"/><Relationship Id="rId10" Type="http://schemas.openxmlformats.org/officeDocument/2006/relationships/ctrlProp" Target="../ctrlProps/ctrlProp326.xml"/><Relationship Id="rId19" Type="http://schemas.openxmlformats.org/officeDocument/2006/relationships/ctrlProp" Target="../ctrlProps/ctrlProp335.xml"/><Relationship Id="rId31" Type="http://schemas.openxmlformats.org/officeDocument/2006/relationships/ctrlProp" Target="../ctrlProps/ctrlProp347.xml"/><Relationship Id="rId4" Type="http://schemas.openxmlformats.org/officeDocument/2006/relationships/ctrlProp" Target="../ctrlProps/ctrlProp320.xml"/><Relationship Id="rId9" Type="http://schemas.openxmlformats.org/officeDocument/2006/relationships/ctrlProp" Target="../ctrlProps/ctrlProp325.xml"/><Relationship Id="rId14" Type="http://schemas.openxmlformats.org/officeDocument/2006/relationships/ctrlProp" Target="../ctrlProps/ctrlProp330.xml"/><Relationship Id="rId22" Type="http://schemas.openxmlformats.org/officeDocument/2006/relationships/ctrlProp" Target="../ctrlProps/ctrlProp338.xml"/><Relationship Id="rId27" Type="http://schemas.openxmlformats.org/officeDocument/2006/relationships/ctrlProp" Target="../ctrlProps/ctrlProp343.xml"/><Relationship Id="rId30" Type="http://schemas.openxmlformats.org/officeDocument/2006/relationships/ctrlProp" Target="../ctrlProps/ctrlProp346.xml"/><Relationship Id="rId35" Type="http://schemas.openxmlformats.org/officeDocument/2006/relationships/ctrlProp" Target="../ctrlProps/ctrlProp351.xml"/><Relationship Id="rId8" Type="http://schemas.openxmlformats.org/officeDocument/2006/relationships/ctrlProp" Target="../ctrlProps/ctrlProp324.xml"/><Relationship Id="rId3" Type="http://schemas.openxmlformats.org/officeDocument/2006/relationships/vmlDrawing" Target="../drawings/vmlDrawing5.vml"/></Relationships>
</file>

<file path=xl/worksheets/_rels/sheet20.xml.rels><?xml version="1.0" encoding="UTF-8" standalone="yes"?>
<Relationships xmlns="http://schemas.openxmlformats.org/package/2006/relationships"><Relationship Id="rId117" Type="http://schemas.openxmlformats.org/officeDocument/2006/relationships/ctrlProp" Target="../ctrlProps/ctrlProp469.xml"/><Relationship Id="rId21" Type="http://schemas.openxmlformats.org/officeDocument/2006/relationships/ctrlProp" Target="../ctrlProps/ctrlProp373.xml"/><Relationship Id="rId42" Type="http://schemas.openxmlformats.org/officeDocument/2006/relationships/ctrlProp" Target="../ctrlProps/ctrlProp394.xml"/><Relationship Id="rId63" Type="http://schemas.openxmlformats.org/officeDocument/2006/relationships/ctrlProp" Target="../ctrlProps/ctrlProp415.xml"/><Relationship Id="rId84" Type="http://schemas.openxmlformats.org/officeDocument/2006/relationships/ctrlProp" Target="../ctrlProps/ctrlProp436.xml"/><Relationship Id="rId138" Type="http://schemas.openxmlformats.org/officeDocument/2006/relationships/ctrlProp" Target="../ctrlProps/ctrlProp490.xml"/><Relationship Id="rId107" Type="http://schemas.openxmlformats.org/officeDocument/2006/relationships/ctrlProp" Target="../ctrlProps/ctrlProp459.xml"/><Relationship Id="rId11" Type="http://schemas.openxmlformats.org/officeDocument/2006/relationships/ctrlProp" Target="../ctrlProps/ctrlProp363.xml"/><Relationship Id="rId32" Type="http://schemas.openxmlformats.org/officeDocument/2006/relationships/ctrlProp" Target="../ctrlProps/ctrlProp384.xml"/><Relationship Id="rId37" Type="http://schemas.openxmlformats.org/officeDocument/2006/relationships/ctrlProp" Target="../ctrlProps/ctrlProp389.xml"/><Relationship Id="rId53" Type="http://schemas.openxmlformats.org/officeDocument/2006/relationships/ctrlProp" Target="../ctrlProps/ctrlProp405.xml"/><Relationship Id="rId58" Type="http://schemas.openxmlformats.org/officeDocument/2006/relationships/ctrlProp" Target="../ctrlProps/ctrlProp410.xml"/><Relationship Id="rId74" Type="http://schemas.openxmlformats.org/officeDocument/2006/relationships/ctrlProp" Target="../ctrlProps/ctrlProp426.xml"/><Relationship Id="rId79" Type="http://schemas.openxmlformats.org/officeDocument/2006/relationships/ctrlProp" Target="../ctrlProps/ctrlProp431.xml"/><Relationship Id="rId102" Type="http://schemas.openxmlformats.org/officeDocument/2006/relationships/ctrlProp" Target="../ctrlProps/ctrlProp454.xml"/><Relationship Id="rId123" Type="http://schemas.openxmlformats.org/officeDocument/2006/relationships/ctrlProp" Target="../ctrlProps/ctrlProp475.xml"/><Relationship Id="rId128" Type="http://schemas.openxmlformats.org/officeDocument/2006/relationships/ctrlProp" Target="../ctrlProps/ctrlProp480.xml"/><Relationship Id="rId5" Type="http://schemas.openxmlformats.org/officeDocument/2006/relationships/ctrlProp" Target="../ctrlProps/ctrlProp357.xml"/><Relationship Id="rId90" Type="http://schemas.openxmlformats.org/officeDocument/2006/relationships/ctrlProp" Target="../ctrlProps/ctrlProp442.xml"/><Relationship Id="rId95" Type="http://schemas.openxmlformats.org/officeDocument/2006/relationships/ctrlProp" Target="../ctrlProps/ctrlProp447.xml"/><Relationship Id="rId22" Type="http://schemas.openxmlformats.org/officeDocument/2006/relationships/ctrlProp" Target="../ctrlProps/ctrlProp374.xml"/><Relationship Id="rId27" Type="http://schemas.openxmlformats.org/officeDocument/2006/relationships/ctrlProp" Target="../ctrlProps/ctrlProp379.xml"/><Relationship Id="rId43" Type="http://schemas.openxmlformats.org/officeDocument/2006/relationships/ctrlProp" Target="../ctrlProps/ctrlProp395.xml"/><Relationship Id="rId48" Type="http://schemas.openxmlformats.org/officeDocument/2006/relationships/ctrlProp" Target="../ctrlProps/ctrlProp400.xml"/><Relationship Id="rId64" Type="http://schemas.openxmlformats.org/officeDocument/2006/relationships/ctrlProp" Target="../ctrlProps/ctrlProp416.xml"/><Relationship Id="rId69" Type="http://schemas.openxmlformats.org/officeDocument/2006/relationships/ctrlProp" Target="../ctrlProps/ctrlProp421.xml"/><Relationship Id="rId113" Type="http://schemas.openxmlformats.org/officeDocument/2006/relationships/ctrlProp" Target="../ctrlProps/ctrlProp465.xml"/><Relationship Id="rId118" Type="http://schemas.openxmlformats.org/officeDocument/2006/relationships/ctrlProp" Target="../ctrlProps/ctrlProp470.xml"/><Relationship Id="rId134" Type="http://schemas.openxmlformats.org/officeDocument/2006/relationships/ctrlProp" Target="../ctrlProps/ctrlProp486.xml"/><Relationship Id="rId139" Type="http://schemas.openxmlformats.org/officeDocument/2006/relationships/ctrlProp" Target="../ctrlProps/ctrlProp491.xml"/><Relationship Id="rId80" Type="http://schemas.openxmlformats.org/officeDocument/2006/relationships/ctrlProp" Target="../ctrlProps/ctrlProp432.xml"/><Relationship Id="rId85" Type="http://schemas.openxmlformats.org/officeDocument/2006/relationships/ctrlProp" Target="../ctrlProps/ctrlProp437.xml"/><Relationship Id="rId12" Type="http://schemas.openxmlformats.org/officeDocument/2006/relationships/ctrlProp" Target="../ctrlProps/ctrlProp364.xml"/><Relationship Id="rId17" Type="http://schemas.openxmlformats.org/officeDocument/2006/relationships/ctrlProp" Target="../ctrlProps/ctrlProp369.xml"/><Relationship Id="rId33" Type="http://schemas.openxmlformats.org/officeDocument/2006/relationships/ctrlProp" Target="../ctrlProps/ctrlProp385.xml"/><Relationship Id="rId38" Type="http://schemas.openxmlformats.org/officeDocument/2006/relationships/ctrlProp" Target="../ctrlProps/ctrlProp390.xml"/><Relationship Id="rId59" Type="http://schemas.openxmlformats.org/officeDocument/2006/relationships/ctrlProp" Target="../ctrlProps/ctrlProp411.xml"/><Relationship Id="rId103" Type="http://schemas.openxmlformats.org/officeDocument/2006/relationships/ctrlProp" Target="../ctrlProps/ctrlProp455.xml"/><Relationship Id="rId108" Type="http://schemas.openxmlformats.org/officeDocument/2006/relationships/ctrlProp" Target="../ctrlProps/ctrlProp460.xml"/><Relationship Id="rId124" Type="http://schemas.openxmlformats.org/officeDocument/2006/relationships/ctrlProp" Target="../ctrlProps/ctrlProp476.xml"/><Relationship Id="rId129" Type="http://schemas.openxmlformats.org/officeDocument/2006/relationships/ctrlProp" Target="../ctrlProps/ctrlProp481.xml"/><Relationship Id="rId54" Type="http://schemas.openxmlformats.org/officeDocument/2006/relationships/ctrlProp" Target="../ctrlProps/ctrlProp406.xml"/><Relationship Id="rId70" Type="http://schemas.openxmlformats.org/officeDocument/2006/relationships/ctrlProp" Target="../ctrlProps/ctrlProp422.xml"/><Relationship Id="rId75" Type="http://schemas.openxmlformats.org/officeDocument/2006/relationships/ctrlProp" Target="../ctrlProps/ctrlProp427.xml"/><Relationship Id="rId91" Type="http://schemas.openxmlformats.org/officeDocument/2006/relationships/ctrlProp" Target="../ctrlProps/ctrlProp443.xml"/><Relationship Id="rId96" Type="http://schemas.openxmlformats.org/officeDocument/2006/relationships/ctrlProp" Target="../ctrlProps/ctrlProp448.xml"/><Relationship Id="rId140" Type="http://schemas.openxmlformats.org/officeDocument/2006/relationships/ctrlProp" Target="../ctrlProps/ctrlProp492.xml"/><Relationship Id="rId1" Type="http://schemas.openxmlformats.org/officeDocument/2006/relationships/printerSettings" Target="../printerSettings/printerSettings18.bin"/><Relationship Id="rId6" Type="http://schemas.openxmlformats.org/officeDocument/2006/relationships/ctrlProp" Target="../ctrlProps/ctrlProp358.xml"/><Relationship Id="rId23" Type="http://schemas.openxmlformats.org/officeDocument/2006/relationships/ctrlProp" Target="../ctrlProps/ctrlProp375.xml"/><Relationship Id="rId28" Type="http://schemas.openxmlformats.org/officeDocument/2006/relationships/ctrlProp" Target="../ctrlProps/ctrlProp380.xml"/><Relationship Id="rId49" Type="http://schemas.openxmlformats.org/officeDocument/2006/relationships/ctrlProp" Target="../ctrlProps/ctrlProp401.xml"/><Relationship Id="rId114" Type="http://schemas.openxmlformats.org/officeDocument/2006/relationships/ctrlProp" Target="../ctrlProps/ctrlProp466.xml"/><Relationship Id="rId119" Type="http://schemas.openxmlformats.org/officeDocument/2006/relationships/ctrlProp" Target="../ctrlProps/ctrlProp471.xml"/><Relationship Id="rId44" Type="http://schemas.openxmlformats.org/officeDocument/2006/relationships/ctrlProp" Target="../ctrlProps/ctrlProp396.xml"/><Relationship Id="rId60" Type="http://schemas.openxmlformats.org/officeDocument/2006/relationships/ctrlProp" Target="../ctrlProps/ctrlProp412.xml"/><Relationship Id="rId65" Type="http://schemas.openxmlformats.org/officeDocument/2006/relationships/ctrlProp" Target="../ctrlProps/ctrlProp417.xml"/><Relationship Id="rId81" Type="http://schemas.openxmlformats.org/officeDocument/2006/relationships/ctrlProp" Target="../ctrlProps/ctrlProp433.xml"/><Relationship Id="rId86" Type="http://schemas.openxmlformats.org/officeDocument/2006/relationships/ctrlProp" Target="../ctrlProps/ctrlProp438.xml"/><Relationship Id="rId130" Type="http://schemas.openxmlformats.org/officeDocument/2006/relationships/ctrlProp" Target="../ctrlProps/ctrlProp482.xml"/><Relationship Id="rId135" Type="http://schemas.openxmlformats.org/officeDocument/2006/relationships/ctrlProp" Target="../ctrlProps/ctrlProp487.xml"/><Relationship Id="rId13" Type="http://schemas.openxmlformats.org/officeDocument/2006/relationships/ctrlProp" Target="../ctrlProps/ctrlProp365.xml"/><Relationship Id="rId18" Type="http://schemas.openxmlformats.org/officeDocument/2006/relationships/ctrlProp" Target="../ctrlProps/ctrlProp370.xml"/><Relationship Id="rId39" Type="http://schemas.openxmlformats.org/officeDocument/2006/relationships/ctrlProp" Target="../ctrlProps/ctrlProp391.xml"/><Relationship Id="rId109" Type="http://schemas.openxmlformats.org/officeDocument/2006/relationships/ctrlProp" Target="../ctrlProps/ctrlProp461.xml"/><Relationship Id="rId34" Type="http://schemas.openxmlformats.org/officeDocument/2006/relationships/ctrlProp" Target="../ctrlProps/ctrlProp386.xml"/><Relationship Id="rId50" Type="http://schemas.openxmlformats.org/officeDocument/2006/relationships/ctrlProp" Target="../ctrlProps/ctrlProp402.xml"/><Relationship Id="rId55" Type="http://schemas.openxmlformats.org/officeDocument/2006/relationships/ctrlProp" Target="../ctrlProps/ctrlProp407.xml"/><Relationship Id="rId76" Type="http://schemas.openxmlformats.org/officeDocument/2006/relationships/ctrlProp" Target="../ctrlProps/ctrlProp428.xml"/><Relationship Id="rId97" Type="http://schemas.openxmlformats.org/officeDocument/2006/relationships/ctrlProp" Target="../ctrlProps/ctrlProp449.xml"/><Relationship Id="rId104" Type="http://schemas.openxmlformats.org/officeDocument/2006/relationships/ctrlProp" Target="../ctrlProps/ctrlProp456.xml"/><Relationship Id="rId120" Type="http://schemas.openxmlformats.org/officeDocument/2006/relationships/ctrlProp" Target="../ctrlProps/ctrlProp472.xml"/><Relationship Id="rId125" Type="http://schemas.openxmlformats.org/officeDocument/2006/relationships/ctrlProp" Target="../ctrlProps/ctrlProp477.xml"/><Relationship Id="rId141" Type="http://schemas.openxmlformats.org/officeDocument/2006/relationships/ctrlProp" Target="../ctrlProps/ctrlProp493.xml"/><Relationship Id="rId7" Type="http://schemas.openxmlformats.org/officeDocument/2006/relationships/ctrlProp" Target="../ctrlProps/ctrlProp359.xml"/><Relationship Id="rId71" Type="http://schemas.openxmlformats.org/officeDocument/2006/relationships/ctrlProp" Target="../ctrlProps/ctrlProp423.xml"/><Relationship Id="rId92" Type="http://schemas.openxmlformats.org/officeDocument/2006/relationships/ctrlProp" Target="../ctrlProps/ctrlProp444.xml"/><Relationship Id="rId2" Type="http://schemas.openxmlformats.org/officeDocument/2006/relationships/drawing" Target="../drawings/drawing11.xml"/><Relationship Id="rId29" Type="http://schemas.openxmlformats.org/officeDocument/2006/relationships/ctrlProp" Target="../ctrlProps/ctrlProp381.xml"/><Relationship Id="rId24" Type="http://schemas.openxmlformats.org/officeDocument/2006/relationships/ctrlProp" Target="../ctrlProps/ctrlProp376.xml"/><Relationship Id="rId40" Type="http://schemas.openxmlformats.org/officeDocument/2006/relationships/ctrlProp" Target="../ctrlProps/ctrlProp392.xml"/><Relationship Id="rId45" Type="http://schemas.openxmlformats.org/officeDocument/2006/relationships/ctrlProp" Target="../ctrlProps/ctrlProp397.xml"/><Relationship Id="rId66" Type="http://schemas.openxmlformats.org/officeDocument/2006/relationships/ctrlProp" Target="../ctrlProps/ctrlProp418.xml"/><Relationship Id="rId87" Type="http://schemas.openxmlformats.org/officeDocument/2006/relationships/ctrlProp" Target="../ctrlProps/ctrlProp439.xml"/><Relationship Id="rId110" Type="http://schemas.openxmlformats.org/officeDocument/2006/relationships/ctrlProp" Target="../ctrlProps/ctrlProp462.xml"/><Relationship Id="rId115" Type="http://schemas.openxmlformats.org/officeDocument/2006/relationships/ctrlProp" Target="../ctrlProps/ctrlProp467.xml"/><Relationship Id="rId131" Type="http://schemas.openxmlformats.org/officeDocument/2006/relationships/ctrlProp" Target="../ctrlProps/ctrlProp483.xml"/><Relationship Id="rId136" Type="http://schemas.openxmlformats.org/officeDocument/2006/relationships/ctrlProp" Target="../ctrlProps/ctrlProp488.xml"/><Relationship Id="rId61" Type="http://schemas.openxmlformats.org/officeDocument/2006/relationships/ctrlProp" Target="../ctrlProps/ctrlProp413.xml"/><Relationship Id="rId82" Type="http://schemas.openxmlformats.org/officeDocument/2006/relationships/ctrlProp" Target="../ctrlProps/ctrlProp434.xml"/><Relationship Id="rId19" Type="http://schemas.openxmlformats.org/officeDocument/2006/relationships/ctrlProp" Target="../ctrlProps/ctrlProp371.xml"/><Relationship Id="rId14" Type="http://schemas.openxmlformats.org/officeDocument/2006/relationships/ctrlProp" Target="../ctrlProps/ctrlProp366.xml"/><Relationship Id="rId30" Type="http://schemas.openxmlformats.org/officeDocument/2006/relationships/ctrlProp" Target="../ctrlProps/ctrlProp382.xml"/><Relationship Id="rId35" Type="http://schemas.openxmlformats.org/officeDocument/2006/relationships/ctrlProp" Target="../ctrlProps/ctrlProp387.xml"/><Relationship Id="rId56" Type="http://schemas.openxmlformats.org/officeDocument/2006/relationships/ctrlProp" Target="../ctrlProps/ctrlProp408.xml"/><Relationship Id="rId77" Type="http://schemas.openxmlformats.org/officeDocument/2006/relationships/ctrlProp" Target="../ctrlProps/ctrlProp429.xml"/><Relationship Id="rId100" Type="http://schemas.openxmlformats.org/officeDocument/2006/relationships/ctrlProp" Target="../ctrlProps/ctrlProp452.xml"/><Relationship Id="rId105" Type="http://schemas.openxmlformats.org/officeDocument/2006/relationships/ctrlProp" Target="../ctrlProps/ctrlProp457.xml"/><Relationship Id="rId126" Type="http://schemas.openxmlformats.org/officeDocument/2006/relationships/ctrlProp" Target="../ctrlProps/ctrlProp478.xml"/><Relationship Id="rId8" Type="http://schemas.openxmlformats.org/officeDocument/2006/relationships/ctrlProp" Target="../ctrlProps/ctrlProp360.xml"/><Relationship Id="rId51" Type="http://schemas.openxmlformats.org/officeDocument/2006/relationships/ctrlProp" Target="../ctrlProps/ctrlProp403.xml"/><Relationship Id="rId72" Type="http://schemas.openxmlformats.org/officeDocument/2006/relationships/ctrlProp" Target="../ctrlProps/ctrlProp424.xml"/><Relationship Id="rId93" Type="http://schemas.openxmlformats.org/officeDocument/2006/relationships/ctrlProp" Target="../ctrlProps/ctrlProp445.xml"/><Relationship Id="rId98" Type="http://schemas.openxmlformats.org/officeDocument/2006/relationships/ctrlProp" Target="../ctrlProps/ctrlProp450.xml"/><Relationship Id="rId121" Type="http://schemas.openxmlformats.org/officeDocument/2006/relationships/ctrlProp" Target="../ctrlProps/ctrlProp473.xml"/><Relationship Id="rId142" Type="http://schemas.openxmlformats.org/officeDocument/2006/relationships/ctrlProp" Target="../ctrlProps/ctrlProp494.xml"/><Relationship Id="rId3" Type="http://schemas.openxmlformats.org/officeDocument/2006/relationships/vmlDrawing" Target="../drawings/vmlDrawing6.vml"/><Relationship Id="rId25" Type="http://schemas.openxmlformats.org/officeDocument/2006/relationships/ctrlProp" Target="../ctrlProps/ctrlProp377.xml"/><Relationship Id="rId46" Type="http://schemas.openxmlformats.org/officeDocument/2006/relationships/ctrlProp" Target="../ctrlProps/ctrlProp398.xml"/><Relationship Id="rId67" Type="http://schemas.openxmlformats.org/officeDocument/2006/relationships/ctrlProp" Target="../ctrlProps/ctrlProp419.xml"/><Relationship Id="rId116" Type="http://schemas.openxmlformats.org/officeDocument/2006/relationships/ctrlProp" Target="../ctrlProps/ctrlProp468.xml"/><Relationship Id="rId137" Type="http://schemas.openxmlformats.org/officeDocument/2006/relationships/ctrlProp" Target="../ctrlProps/ctrlProp489.xml"/><Relationship Id="rId20" Type="http://schemas.openxmlformats.org/officeDocument/2006/relationships/ctrlProp" Target="../ctrlProps/ctrlProp372.xml"/><Relationship Id="rId41" Type="http://schemas.openxmlformats.org/officeDocument/2006/relationships/ctrlProp" Target="../ctrlProps/ctrlProp393.xml"/><Relationship Id="rId62" Type="http://schemas.openxmlformats.org/officeDocument/2006/relationships/ctrlProp" Target="../ctrlProps/ctrlProp414.xml"/><Relationship Id="rId83" Type="http://schemas.openxmlformats.org/officeDocument/2006/relationships/ctrlProp" Target="../ctrlProps/ctrlProp435.xml"/><Relationship Id="rId88" Type="http://schemas.openxmlformats.org/officeDocument/2006/relationships/ctrlProp" Target="../ctrlProps/ctrlProp440.xml"/><Relationship Id="rId111" Type="http://schemas.openxmlformats.org/officeDocument/2006/relationships/ctrlProp" Target="../ctrlProps/ctrlProp463.xml"/><Relationship Id="rId132" Type="http://schemas.openxmlformats.org/officeDocument/2006/relationships/ctrlProp" Target="../ctrlProps/ctrlProp484.xml"/><Relationship Id="rId15" Type="http://schemas.openxmlformats.org/officeDocument/2006/relationships/ctrlProp" Target="../ctrlProps/ctrlProp367.xml"/><Relationship Id="rId36" Type="http://schemas.openxmlformats.org/officeDocument/2006/relationships/ctrlProp" Target="../ctrlProps/ctrlProp388.xml"/><Relationship Id="rId57" Type="http://schemas.openxmlformats.org/officeDocument/2006/relationships/ctrlProp" Target="../ctrlProps/ctrlProp409.xml"/><Relationship Id="rId106" Type="http://schemas.openxmlformats.org/officeDocument/2006/relationships/ctrlProp" Target="../ctrlProps/ctrlProp458.xml"/><Relationship Id="rId127" Type="http://schemas.openxmlformats.org/officeDocument/2006/relationships/ctrlProp" Target="../ctrlProps/ctrlProp479.xml"/><Relationship Id="rId10" Type="http://schemas.openxmlformats.org/officeDocument/2006/relationships/ctrlProp" Target="../ctrlProps/ctrlProp362.xml"/><Relationship Id="rId31" Type="http://schemas.openxmlformats.org/officeDocument/2006/relationships/ctrlProp" Target="../ctrlProps/ctrlProp383.xml"/><Relationship Id="rId52" Type="http://schemas.openxmlformats.org/officeDocument/2006/relationships/ctrlProp" Target="../ctrlProps/ctrlProp404.xml"/><Relationship Id="rId73" Type="http://schemas.openxmlformats.org/officeDocument/2006/relationships/ctrlProp" Target="../ctrlProps/ctrlProp425.xml"/><Relationship Id="rId78" Type="http://schemas.openxmlformats.org/officeDocument/2006/relationships/ctrlProp" Target="../ctrlProps/ctrlProp430.xml"/><Relationship Id="rId94" Type="http://schemas.openxmlformats.org/officeDocument/2006/relationships/ctrlProp" Target="../ctrlProps/ctrlProp446.xml"/><Relationship Id="rId99" Type="http://schemas.openxmlformats.org/officeDocument/2006/relationships/ctrlProp" Target="../ctrlProps/ctrlProp451.xml"/><Relationship Id="rId101" Type="http://schemas.openxmlformats.org/officeDocument/2006/relationships/ctrlProp" Target="../ctrlProps/ctrlProp453.xml"/><Relationship Id="rId122" Type="http://schemas.openxmlformats.org/officeDocument/2006/relationships/ctrlProp" Target="../ctrlProps/ctrlProp474.xml"/><Relationship Id="rId143" Type="http://schemas.openxmlformats.org/officeDocument/2006/relationships/comments" Target="../comments6.xml"/><Relationship Id="rId4" Type="http://schemas.openxmlformats.org/officeDocument/2006/relationships/ctrlProp" Target="../ctrlProps/ctrlProp356.xml"/><Relationship Id="rId9" Type="http://schemas.openxmlformats.org/officeDocument/2006/relationships/ctrlProp" Target="../ctrlProps/ctrlProp361.xml"/><Relationship Id="rId26" Type="http://schemas.openxmlformats.org/officeDocument/2006/relationships/ctrlProp" Target="../ctrlProps/ctrlProp378.xml"/><Relationship Id="rId47" Type="http://schemas.openxmlformats.org/officeDocument/2006/relationships/ctrlProp" Target="../ctrlProps/ctrlProp399.xml"/><Relationship Id="rId68" Type="http://schemas.openxmlformats.org/officeDocument/2006/relationships/ctrlProp" Target="../ctrlProps/ctrlProp420.xml"/><Relationship Id="rId89" Type="http://schemas.openxmlformats.org/officeDocument/2006/relationships/ctrlProp" Target="../ctrlProps/ctrlProp441.xml"/><Relationship Id="rId112" Type="http://schemas.openxmlformats.org/officeDocument/2006/relationships/ctrlProp" Target="../ctrlProps/ctrlProp464.xml"/><Relationship Id="rId133" Type="http://schemas.openxmlformats.org/officeDocument/2006/relationships/ctrlProp" Target="../ctrlProps/ctrlProp485.xml"/><Relationship Id="rId16" Type="http://schemas.openxmlformats.org/officeDocument/2006/relationships/ctrlProp" Target="../ctrlProps/ctrlProp368.xml"/></Relationships>
</file>

<file path=xl/worksheets/_rels/sheet21.xml.rels><?xml version="1.0" encoding="UTF-8" standalone="yes"?>
<Relationships xmlns="http://schemas.openxmlformats.org/package/2006/relationships"><Relationship Id="rId8" Type="http://schemas.openxmlformats.org/officeDocument/2006/relationships/comments" Target="../comments7.xml"/><Relationship Id="rId3" Type="http://schemas.openxmlformats.org/officeDocument/2006/relationships/vmlDrawing" Target="../drawings/vmlDrawing7.vml"/><Relationship Id="rId7" Type="http://schemas.openxmlformats.org/officeDocument/2006/relationships/ctrlProp" Target="../ctrlProps/ctrlProp498.xml"/><Relationship Id="rId2" Type="http://schemas.openxmlformats.org/officeDocument/2006/relationships/drawing" Target="../drawings/drawing12.xml"/><Relationship Id="rId1" Type="http://schemas.openxmlformats.org/officeDocument/2006/relationships/printerSettings" Target="../printerSettings/printerSettings19.bin"/><Relationship Id="rId6" Type="http://schemas.openxmlformats.org/officeDocument/2006/relationships/ctrlProp" Target="../ctrlProps/ctrlProp497.xml"/><Relationship Id="rId5" Type="http://schemas.openxmlformats.org/officeDocument/2006/relationships/ctrlProp" Target="../ctrlProps/ctrlProp496.xml"/><Relationship Id="rId4" Type="http://schemas.openxmlformats.org/officeDocument/2006/relationships/ctrlProp" Target="../ctrlProps/ctrlProp495.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3.xml"/><Relationship Id="rId1" Type="http://schemas.openxmlformats.org/officeDocument/2006/relationships/printerSettings" Target="../printerSettings/printerSettings20.bin"/><Relationship Id="rId4"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21.bin"/><Relationship Id="rId4"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6" Type="http://schemas.openxmlformats.org/officeDocument/2006/relationships/ctrlProp" Target="../ctrlProps/ctrlProp521.xml"/><Relationship Id="rId21" Type="http://schemas.openxmlformats.org/officeDocument/2006/relationships/ctrlProp" Target="../ctrlProps/ctrlProp516.xml"/><Relationship Id="rId42" Type="http://schemas.openxmlformats.org/officeDocument/2006/relationships/ctrlProp" Target="../ctrlProps/ctrlProp537.xml"/><Relationship Id="rId47" Type="http://schemas.openxmlformats.org/officeDocument/2006/relationships/ctrlProp" Target="../ctrlProps/ctrlProp542.xml"/><Relationship Id="rId63" Type="http://schemas.openxmlformats.org/officeDocument/2006/relationships/ctrlProp" Target="../ctrlProps/ctrlProp558.xml"/><Relationship Id="rId68" Type="http://schemas.openxmlformats.org/officeDocument/2006/relationships/ctrlProp" Target="../ctrlProps/ctrlProp563.xml"/><Relationship Id="rId84" Type="http://schemas.openxmlformats.org/officeDocument/2006/relationships/ctrlProp" Target="../ctrlProps/ctrlProp579.xml"/><Relationship Id="rId89" Type="http://schemas.openxmlformats.org/officeDocument/2006/relationships/ctrlProp" Target="../ctrlProps/ctrlProp584.xml"/><Relationship Id="rId16" Type="http://schemas.openxmlformats.org/officeDocument/2006/relationships/ctrlProp" Target="../ctrlProps/ctrlProp511.xml"/><Relationship Id="rId11" Type="http://schemas.openxmlformats.org/officeDocument/2006/relationships/ctrlProp" Target="../ctrlProps/ctrlProp506.xml"/><Relationship Id="rId32" Type="http://schemas.openxmlformats.org/officeDocument/2006/relationships/ctrlProp" Target="../ctrlProps/ctrlProp527.xml"/><Relationship Id="rId37" Type="http://schemas.openxmlformats.org/officeDocument/2006/relationships/ctrlProp" Target="../ctrlProps/ctrlProp532.xml"/><Relationship Id="rId53" Type="http://schemas.openxmlformats.org/officeDocument/2006/relationships/ctrlProp" Target="../ctrlProps/ctrlProp548.xml"/><Relationship Id="rId58" Type="http://schemas.openxmlformats.org/officeDocument/2006/relationships/ctrlProp" Target="../ctrlProps/ctrlProp553.xml"/><Relationship Id="rId74" Type="http://schemas.openxmlformats.org/officeDocument/2006/relationships/ctrlProp" Target="../ctrlProps/ctrlProp569.xml"/><Relationship Id="rId79" Type="http://schemas.openxmlformats.org/officeDocument/2006/relationships/ctrlProp" Target="../ctrlProps/ctrlProp574.xml"/><Relationship Id="rId5" Type="http://schemas.openxmlformats.org/officeDocument/2006/relationships/ctrlProp" Target="../ctrlProps/ctrlProp500.xml"/><Relationship Id="rId90" Type="http://schemas.openxmlformats.org/officeDocument/2006/relationships/ctrlProp" Target="../ctrlProps/ctrlProp585.xml"/><Relationship Id="rId95" Type="http://schemas.openxmlformats.org/officeDocument/2006/relationships/ctrlProp" Target="../ctrlProps/ctrlProp590.xml"/><Relationship Id="rId22" Type="http://schemas.openxmlformats.org/officeDocument/2006/relationships/ctrlProp" Target="../ctrlProps/ctrlProp517.xml"/><Relationship Id="rId27" Type="http://schemas.openxmlformats.org/officeDocument/2006/relationships/ctrlProp" Target="../ctrlProps/ctrlProp522.xml"/><Relationship Id="rId43" Type="http://schemas.openxmlformats.org/officeDocument/2006/relationships/ctrlProp" Target="../ctrlProps/ctrlProp538.xml"/><Relationship Id="rId48" Type="http://schemas.openxmlformats.org/officeDocument/2006/relationships/ctrlProp" Target="../ctrlProps/ctrlProp543.xml"/><Relationship Id="rId64" Type="http://schemas.openxmlformats.org/officeDocument/2006/relationships/ctrlProp" Target="../ctrlProps/ctrlProp559.xml"/><Relationship Id="rId69" Type="http://schemas.openxmlformats.org/officeDocument/2006/relationships/ctrlProp" Target="../ctrlProps/ctrlProp564.xml"/><Relationship Id="rId80" Type="http://schemas.openxmlformats.org/officeDocument/2006/relationships/ctrlProp" Target="../ctrlProps/ctrlProp575.xml"/><Relationship Id="rId85" Type="http://schemas.openxmlformats.org/officeDocument/2006/relationships/ctrlProp" Target="../ctrlProps/ctrlProp580.xml"/><Relationship Id="rId3" Type="http://schemas.openxmlformats.org/officeDocument/2006/relationships/vmlDrawing" Target="../drawings/vmlDrawing10.vml"/><Relationship Id="rId12" Type="http://schemas.openxmlformats.org/officeDocument/2006/relationships/ctrlProp" Target="../ctrlProps/ctrlProp507.xml"/><Relationship Id="rId17" Type="http://schemas.openxmlformats.org/officeDocument/2006/relationships/ctrlProp" Target="../ctrlProps/ctrlProp512.xml"/><Relationship Id="rId25" Type="http://schemas.openxmlformats.org/officeDocument/2006/relationships/ctrlProp" Target="../ctrlProps/ctrlProp520.xml"/><Relationship Id="rId33" Type="http://schemas.openxmlformats.org/officeDocument/2006/relationships/ctrlProp" Target="../ctrlProps/ctrlProp528.xml"/><Relationship Id="rId38" Type="http://schemas.openxmlformats.org/officeDocument/2006/relationships/ctrlProp" Target="../ctrlProps/ctrlProp533.xml"/><Relationship Id="rId46" Type="http://schemas.openxmlformats.org/officeDocument/2006/relationships/ctrlProp" Target="../ctrlProps/ctrlProp541.xml"/><Relationship Id="rId59" Type="http://schemas.openxmlformats.org/officeDocument/2006/relationships/ctrlProp" Target="../ctrlProps/ctrlProp554.xml"/><Relationship Id="rId67" Type="http://schemas.openxmlformats.org/officeDocument/2006/relationships/ctrlProp" Target="../ctrlProps/ctrlProp562.xml"/><Relationship Id="rId20" Type="http://schemas.openxmlformats.org/officeDocument/2006/relationships/ctrlProp" Target="../ctrlProps/ctrlProp515.xml"/><Relationship Id="rId41" Type="http://schemas.openxmlformats.org/officeDocument/2006/relationships/ctrlProp" Target="../ctrlProps/ctrlProp536.xml"/><Relationship Id="rId54" Type="http://schemas.openxmlformats.org/officeDocument/2006/relationships/ctrlProp" Target="../ctrlProps/ctrlProp549.xml"/><Relationship Id="rId62" Type="http://schemas.openxmlformats.org/officeDocument/2006/relationships/ctrlProp" Target="../ctrlProps/ctrlProp557.xml"/><Relationship Id="rId70" Type="http://schemas.openxmlformats.org/officeDocument/2006/relationships/ctrlProp" Target="../ctrlProps/ctrlProp565.xml"/><Relationship Id="rId75" Type="http://schemas.openxmlformats.org/officeDocument/2006/relationships/ctrlProp" Target="../ctrlProps/ctrlProp570.xml"/><Relationship Id="rId83" Type="http://schemas.openxmlformats.org/officeDocument/2006/relationships/ctrlProp" Target="../ctrlProps/ctrlProp578.xml"/><Relationship Id="rId88" Type="http://schemas.openxmlformats.org/officeDocument/2006/relationships/ctrlProp" Target="../ctrlProps/ctrlProp583.xml"/><Relationship Id="rId91" Type="http://schemas.openxmlformats.org/officeDocument/2006/relationships/ctrlProp" Target="../ctrlProps/ctrlProp586.xml"/><Relationship Id="rId96" Type="http://schemas.openxmlformats.org/officeDocument/2006/relationships/ctrlProp" Target="../ctrlProps/ctrlProp591.xml"/><Relationship Id="rId1" Type="http://schemas.openxmlformats.org/officeDocument/2006/relationships/printerSettings" Target="../printerSettings/printerSettings22.bin"/><Relationship Id="rId6" Type="http://schemas.openxmlformats.org/officeDocument/2006/relationships/ctrlProp" Target="../ctrlProps/ctrlProp501.xml"/><Relationship Id="rId15" Type="http://schemas.openxmlformats.org/officeDocument/2006/relationships/ctrlProp" Target="../ctrlProps/ctrlProp510.xml"/><Relationship Id="rId23" Type="http://schemas.openxmlformats.org/officeDocument/2006/relationships/ctrlProp" Target="../ctrlProps/ctrlProp518.xml"/><Relationship Id="rId28" Type="http://schemas.openxmlformats.org/officeDocument/2006/relationships/ctrlProp" Target="../ctrlProps/ctrlProp523.xml"/><Relationship Id="rId36" Type="http://schemas.openxmlformats.org/officeDocument/2006/relationships/ctrlProp" Target="../ctrlProps/ctrlProp531.xml"/><Relationship Id="rId49" Type="http://schemas.openxmlformats.org/officeDocument/2006/relationships/ctrlProp" Target="../ctrlProps/ctrlProp544.xml"/><Relationship Id="rId57" Type="http://schemas.openxmlformats.org/officeDocument/2006/relationships/ctrlProp" Target="../ctrlProps/ctrlProp552.xml"/><Relationship Id="rId10" Type="http://schemas.openxmlformats.org/officeDocument/2006/relationships/ctrlProp" Target="../ctrlProps/ctrlProp505.xml"/><Relationship Id="rId31" Type="http://schemas.openxmlformats.org/officeDocument/2006/relationships/ctrlProp" Target="../ctrlProps/ctrlProp526.xml"/><Relationship Id="rId44" Type="http://schemas.openxmlformats.org/officeDocument/2006/relationships/ctrlProp" Target="../ctrlProps/ctrlProp539.xml"/><Relationship Id="rId52" Type="http://schemas.openxmlformats.org/officeDocument/2006/relationships/ctrlProp" Target="../ctrlProps/ctrlProp547.xml"/><Relationship Id="rId60" Type="http://schemas.openxmlformats.org/officeDocument/2006/relationships/ctrlProp" Target="../ctrlProps/ctrlProp555.xml"/><Relationship Id="rId65" Type="http://schemas.openxmlformats.org/officeDocument/2006/relationships/ctrlProp" Target="../ctrlProps/ctrlProp560.xml"/><Relationship Id="rId73" Type="http://schemas.openxmlformats.org/officeDocument/2006/relationships/ctrlProp" Target="../ctrlProps/ctrlProp568.xml"/><Relationship Id="rId78" Type="http://schemas.openxmlformats.org/officeDocument/2006/relationships/ctrlProp" Target="../ctrlProps/ctrlProp573.xml"/><Relationship Id="rId81" Type="http://schemas.openxmlformats.org/officeDocument/2006/relationships/ctrlProp" Target="../ctrlProps/ctrlProp576.xml"/><Relationship Id="rId86" Type="http://schemas.openxmlformats.org/officeDocument/2006/relationships/ctrlProp" Target="../ctrlProps/ctrlProp581.xml"/><Relationship Id="rId94" Type="http://schemas.openxmlformats.org/officeDocument/2006/relationships/ctrlProp" Target="../ctrlProps/ctrlProp589.xml"/><Relationship Id="rId4" Type="http://schemas.openxmlformats.org/officeDocument/2006/relationships/ctrlProp" Target="../ctrlProps/ctrlProp499.xml"/><Relationship Id="rId9" Type="http://schemas.openxmlformats.org/officeDocument/2006/relationships/ctrlProp" Target="../ctrlProps/ctrlProp504.xml"/><Relationship Id="rId13" Type="http://schemas.openxmlformats.org/officeDocument/2006/relationships/ctrlProp" Target="../ctrlProps/ctrlProp508.xml"/><Relationship Id="rId18" Type="http://schemas.openxmlformats.org/officeDocument/2006/relationships/ctrlProp" Target="../ctrlProps/ctrlProp513.xml"/><Relationship Id="rId39" Type="http://schemas.openxmlformats.org/officeDocument/2006/relationships/ctrlProp" Target="../ctrlProps/ctrlProp534.xml"/><Relationship Id="rId34" Type="http://schemas.openxmlformats.org/officeDocument/2006/relationships/ctrlProp" Target="../ctrlProps/ctrlProp529.xml"/><Relationship Id="rId50" Type="http://schemas.openxmlformats.org/officeDocument/2006/relationships/ctrlProp" Target="../ctrlProps/ctrlProp545.xml"/><Relationship Id="rId55" Type="http://schemas.openxmlformats.org/officeDocument/2006/relationships/ctrlProp" Target="../ctrlProps/ctrlProp550.xml"/><Relationship Id="rId76" Type="http://schemas.openxmlformats.org/officeDocument/2006/relationships/ctrlProp" Target="../ctrlProps/ctrlProp571.xml"/><Relationship Id="rId97" Type="http://schemas.openxmlformats.org/officeDocument/2006/relationships/comments" Target="../comments10.xml"/><Relationship Id="rId7" Type="http://schemas.openxmlformats.org/officeDocument/2006/relationships/ctrlProp" Target="../ctrlProps/ctrlProp502.xml"/><Relationship Id="rId71" Type="http://schemas.openxmlformats.org/officeDocument/2006/relationships/ctrlProp" Target="../ctrlProps/ctrlProp566.xml"/><Relationship Id="rId92" Type="http://schemas.openxmlformats.org/officeDocument/2006/relationships/ctrlProp" Target="../ctrlProps/ctrlProp587.xml"/><Relationship Id="rId2" Type="http://schemas.openxmlformats.org/officeDocument/2006/relationships/drawing" Target="../drawings/drawing15.xml"/><Relationship Id="rId29" Type="http://schemas.openxmlformats.org/officeDocument/2006/relationships/ctrlProp" Target="../ctrlProps/ctrlProp524.xml"/><Relationship Id="rId24" Type="http://schemas.openxmlformats.org/officeDocument/2006/relationships/ctrlProp" Target="../ctrlProps/ctrlProp519.xml"/><Relationship Id="rId40" Type="http://schemas.openxmlformats.org/officeDocument/2006/relationships/ctrlProp" Target="../ctrlProps/ctrlProp535.xml"/><Relationship Id="rId45" Type="http://schemas.openxmlformats.org/officeDocument/2006/relationships/ctrlProp" Target="../ctrlProps/ctrlProp540.xml"/><Relationship Id="rId66" Type="http://schemas.openxmlformats.org/officeDocument/2006/relationships/ctrlProp" Target="../ctrlProps/ctrlProp561.xml"/><Relationship Id="rId87" Type="http://schemas.openxmlformats.org/officeDocument/2006/relationships/ctrlProp" Target="../ctrlProps/ctrlProp582.xml"/><Relationship Id="rId61" Type="http://schemas.openxmlformats.org/officeDocument/2006/relationships/ctrlProp" Target="../ctrlProps/ctrlProp556.xml"/><Relationship Id="rId82" Type="http://schemas.openxmlformats.org/officeDocument/2006/relationships/ctrlProp" Target="../ctrlProps/ctrlProp577.xml"/><Relationship Id="rId19" Type="http://schemas.openxmlformats.org/officeDocument/2006/relationships/ctrlProp" Target="../ctrlProps/ctrlProp514.xml"/><Relationship Id="rId14" Type="http://schemas.openxmlformats.org/officeDocument/2006/relationships/ctrlProp" Target="../ctrlProps/ctrlProp509.xml"/><Relationship Id="rId30" Type="http://schemas.openxmlformats.org/officeDocument/2006/relationships/ctrlProp" Target="../ctrlProps/ctrlProp525.xml"/><Relationship Id="rId35" Type="http://schemas.openxmlformats.org/officeDocument/2006/relationships/ctrlProp" Target="../ctrlProps/ctrlProp530.xml"/><Relationship Id="rId56" Type="http://schemas.openxmlformats.org/officeDocument/2006/relationships/ctrlProp" Target="../ctrlProps/ctrlProp551.xml"/><Relationship Id="rId77" Type="http://schemas.openxmlformats.org/officeDocument/2006/relationships/ctrlProp" Target="../ctrlProps/ctrlProp572.xml"/><Relationship Id="rId8" Type="http://schemas.openxmlformats.org/officeDocument/2006/relationships/ctrlProp" Target="../ctrlProps/ctrlProp503.xml"/><Relationship Id="rId51" Type="http://schemas.openxmlformats.org/officeDocument/2006/relationships/ctrlProp" Target="../ctrlProps/ctrlProp546.xml"/><Relationship Id="rId72" Type="http://schemas.openxmlformats.org/officeDocument/2006/relationships/ctrlProp" Target="../ctrlProps/ctrlProp567.xml"/><Relationship Id="rId93" Type="http://schemas.openxmlformats.org/officeDocument/2006/relationships/ctrlProp" Target="../ctrlProps/ctrlProp588.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17" Type="http://schemas.openxmlformats.org/officeDocument/2006/relationships/ctrlProp" Target="../ctrlProps/ctrlProp705.xml"/><Relationship Id="rId299" Type="http://schemas.openxmlformats.org/officeDocument/2006/relationships/ctrlProp" Target="../ctrlProps/ctrlProp887.xml"/><Relationship Id="rId21" Type="http://schemas.openxmlformats.org/officeDocument/2006/relationships/ctrlProp" Target="../ctrlProps/ctrlProp609.xml"/><Relationship Id="rId63" Type="http://schemas.openxmlformats.org/officeDocument/2006/relationships/ctrlProp" Target="../ctrlProps/ctrlProp651.xml"/><Relationship Id="rId159" Type="http://schemas.openxmlformats.org/officeDocument/2006/relationships/ctrlProp" Target="../ctrlProps/ctrlProp747.xml"/><Relationship Id="rId170" Type="http://schemas.openxmlformats.org/officeDocument/2006/relationships/ctrlProp" Target="../ctrlProps/ctrlProp758.xml"/><Relationship Id="rId226" Type="http://schemas.openxmlformats.org/officeDocument/2006/relationships/ctrlProp" Target="../ctrlProps/ctrlProp814.xml"/><Relationship Id="rId268" Type="http://schemas.openxmlformats.org/officeDocument/2006/relationships/ctrlProp" Target="../ctrlProps/ctrlProp856.xml"/><Relationship Id="rId32" Type="http://schemas.openxmlformats.org/officeDocument/2006/relationships/ctrlProp" Target="../ctrlProps/ctrlProp620.xml"/><Relationship Id="rId74" Type="http://schemas.openxmlformats.org/officeDocument/2006/relationships/ctrlProp" Target="../ctrlProps/ctrlProp662.xml"/><Relationship Id="rId128" Type="http://schemas.openxmlformats.org/officeDocument/2006/relationships/ctrlProp" Target="../ctrlProps/ctrlProp716.xml"/><Relationship Id="rId5" Type="http://schemas.openxmlformats.org/officeDocument/2006/relationships/ctrlProp" Target="../ctrlProps/ctrlProp593.xml"/><Relationship Id="rId181" Type="http://schemas.openxmlformats.org/officeDocument/2006/relationships/ctrlProp" Target="../ctrlProps/ctrlProp769.xml"/><Relationship Id="rId237" Type="http://schemas.openxmlformats.org/officeDocument/2006/relationships/ctrlProp" Target="../ctrlProps/ctrlProp825.xml"/><Relationship Id="rId279" Type="http://schemas.openxmlformats.org/officeDocument/2006/relationships/ctrlProp" Target="../ctrlProps/ctrlProp867.xml"/><Relationship Id="rId43" Type="http://schemas.openxmlformats.org/officeDocument/2006/relationships/ctrlProp" Target="../ctrlProps/ctrlProp631.xml"/><Relationship Id="rId139" Type="http://schemas.openxmlformats.org/officeDocument/2006/relationships/ctrlProp" Target="../ctrlProps/ctrlProp727.xml"/><Relationship Id="rId290" Type="http://schemas.openxmlformats.org/officeDocument/2006/relationships/ctrlProp" Target="../ctrlProps/ctrlProp878.xml"/><Relationship Id="rId304" Type="http://schemas.openxmlformats.org/officeDocument/2006/relationships/ctrlProp" Target="../ctrlProps/ctrlProp892.xml"/><Relationship Id="rId85" Type="http://schemas.openxmlformats.org/officeDocument/2006/relationships/ctrlProp" Target="../ctrlProps/ctrlProp673.xml"/><Relationship Id="rId150" Type="http://schemas.openxmlformats.org/officeDocument/2006/relationships/ctrlProp" Target="../ctrlProps/ctrlProp738.xml"/><Relationship Id="rId192" Type="http://schemas.openxmlformats.org/officeDocument/2006/relationships/ctrlProp" Target="../ctrlProps/ctrlProp780.xml"/><Relationship Id="rId206" Type="http://schemas.openxmlformats.org/officeDocument/2006/relationships/ctrlProp" Target="../ctrlProps/ctrlProp794.xml"/><Relationship Id="rId248" Type="http://schemas.openxmlformats.org/officeDocument/2006/relationships/ctrlProp" Target="../ctrlProps/ctrlProp836.xml"/><Relationship Id="rId12" Type="http://schemas.openxmlformats.org/officeDocument/2006/relationships/ctrlProp" Target="../ctrlProps/ctrlProp600.xml"/><Relationship Id="rId108" Type="http://schemas.openxmlformats.org/officeDocument/2006/relationships/ctrlProp" Target="../ctrlProps/ctrlProp696.xml"/><Relationship Id="rId54" Type="http://schemas.openxmlformats.org/officeDocument/2006/relationships/ctrlProp" Target="../ctrlProps/ctrlProp642.xml"/><Relationship Id="rId96" Type="http://schemas.openxmlformats.org/officeDocument/2006/relationships/ctrlProp" Target="../ctrlProps/ctrlProp684.xml"/><Relationship Id="rId161" Type="http://schemas.openxmlformats.org/officeDocument/2006/relationships/ctrlProp" Target="../ctrlProps/ctrlProp749.xml"/><Relationship Id="rId217" Type="http://schemas.openxmlformats.org/officeDocument/2006/relationships/ctrlProp" Target="../ctrlProps/ctrlProp805.xml"/><Relationship Id="rId259" Type="http://schemas.openxmlformats.org/officeDocument/2006/relationships/ctrlProp" Target="../ctrlProps/ctrlProp847.xml"/><Relationship Id="rId23" Type="http://schemas.openxmlformats.org/officeDocument/2006/relationships/ctrlProp" Target="../ctrlProps/ctrlProp611.xml"/><Relationship Id="rId119" Type="http://schemas.openxmlformats.org/officeDocument/2006/relationships/ctrlProp" Target="../ctrlProps/ctrlProp707.xml"/><Relationship Id="rId270" Type="http://schemas.openxmlformats.org/officeDocument/2006/relationships/ctrlProp" Target="../ctrlProps/ctrlProp858.xml"/><Relationship Id="rId44" Type="http://schemas.openxmlformats.org/officeDocument/2006/relationships/ctrlProp" Target="../ctrlProps/ctrlProp632.xml"/><Relationship Id="rId65" Type="http://schemas.openxmlformats.org/officeDocument/2006/relationships/ctrlProp" Target="../ctrlProps/ctrlProp653.xml"/><Relationship Id="rId86" Type="http://schemas.openxmlformats.org/officeDocument/2006/relationships/ctrlProp" Target="../ctrlProps/ctrlProp674.xml"/><Relationship Id="rId130" Type="http://schemas.openxmlformats.org/officeDocument/2006/relationships/ctrlProp" Target="../ctrlProps/ctrlProp718.xml"/><Relationship Id="rId151" Type="http://schemas.openxmlformats.org/officeDocument/2006/relationships/ctrlProp" Target="../ctrlProps/ctrlProp739.xml"/><Relationship Id="rId172" Type="http://schemas.openxmlformats.org/officeDocument/2006/relationships/ctrlProp" Target="../ctrlProps/ctrlProp760.xml"/><Relationship Id="rId193" Type="http://schemas.openxmlformats.org/officeDocument/2006/relationships/ctrlProp" Target="../ctrlProps/ctrlProp781.xml"/><Relationship Id="rId207" Type="http://schemas.openxmlformats.org/officeDocument/2006/relationships/ctrlProp" Target="../ctrlProps/ctrlProp795.xml"/><Relationship Id="rId228" Type="http://schemas.openxmlformats.org/officeDocument/2006/relationships/ctrlProp" Target="../ctrlProps/ctrlProp816.xml"/><Relationship Id="rId249" Type="http://schemas.openxmlformats.org/officeDocument/2006/relationships/ctrlProp" Target="../ctrlProps/ctrlProp837.xml"/><Relationship Id="rId13" Type="http://schemas.openxmlformats.org/officeDocument/2006/relationships/ctrlProp" Target="../ctrlProps/ctrlProp601.xml"/><Relationship Id="rId109" Type="http://schemas.openxmlformats.org/officeDocument/2006/relationships/ctrlProp" Target="../ctrlProps/ctrlProp697.xml"/><Relationship Id="rId260" Type="http://schemas.openxmlformats.org/officeDocument/2006/relationships/ctrlProp" Target="../ctrlProps/ctrlProp848.xml"/><Relationship Id="rId281" Type="http://schemas.openxmlformats.org/officeDocument/2006/relationships/ctrlProp" Target="../ctrlProps/ctrlProp869.xml"/><Relationship Id="rId34" Type="http://schemas.openxmlformats.org/officeDocument/2006/relationships/ctrlProp" Target="../ctrlProps/ctrlProp622.xml"/><Relationship Id="rId55" Type="http://schemas.openxmlformats.org/officeDocument/2006/relationships/ctrlProp" Target="../ctrlProps/ctrlProp643.xml"/><Relationship Id="rId76" Type="http://schemas.openxmlformats.org/officeDocument/2006/relationships/ctrlProp" Target="../ctrlProps/ctrlProp664.xml"/><Relationship Id="rId97" Type="http://schemas.openxmlformats.org/officeDocument/2006/relationships/ctrlProp" Target="../ctrlProps/ctrlProp685.xml"/><Relationship Id="rId120" Type="http://schemas.openxmlformats.org/officeDocument/2006/relationships/ctrlProp" Target="../ctrlProps/ctrlProp708.xml"/><Relationship Id="rId141" Type="http://schemas.openxmlformats.org/officeDocument/2006/relationships/ctrlProp" Target="../ctrlProps/ctrlProp729.xml"/><Relationship Id="rId7" Type="http://schemas.openxmlformats.org/officeDocument/2006/relationships/ctrlProp" Target="../ctrlProps/ctrlProp595.xml"/><Relationship Id="rId162" Type="http://schemas.openxmlformats.org/officeDocument/2006/relationships/ctrlProp" Target="../ctrlProps/ctrlProp750.xml"/><Relationship Id="rId183" Type="http://schemas.openxmlformats.org/officeDocument/2006/relationships/ctrlProp" Target="../ctrlProps/ctrlProp771.xml"/><Relationship Id="rId218" Type="http://schemas.openxmlformats.org/officeDocument/2006/relationships/ctrlProp" Target="../ctrlProps/ctrlProp806.xml"/><Relationship Id="rId239" Type="http://schemas.openxmlformats.org/officeDocument/2006/relationships/ctrlProp" Target="../ctrlProps/ctrlProp827.xml"/><Relationship Id="rId250" Type="http://schemas.openxmlformats.org/officeDocument/2006/relationships/ctrlProp" Target="../ctrlProps/ctrlProp838.xml"/><Relationship Id="rId271" Type="http://schemas.openxmlformats.org/officeDocument/2006/relationships/ctrlProp" Target="../ctrlProps/ctrlProp859.xml"/><Relationship Id="rId292" Type="http://schemas.openxmlformats.org/officeDocument/2006/relationships/ctrlProp" Target="../ctrlProps/ctrlProp880.xml"/><Relationship Id="rId306" Type="http://schemas.openxmlformats.org/officeDocument/2006/relationships/ctrlProp" Target="../ctrlProps/ctrlProp894.xml"/><Relationship Id="rId24" Type="http://schemas.openxmlformats.org/officeDocument/2006/relationships/ctrlProp" Target="../ctrlProps/ctrlProp612.xml"/><Relationship Id="rId45" Type="http://schemas.openxmlformats.org/officeDocument/2006/relationships/ctrlProp" Target="../ctrlProps/ctrlProp633.xml"/><Relationship Id="rId66" Type="http://schemas.openxmlformats.org/officeDocument/2006/relationships/ctrlProp" Target="../ctrlProps/ctrlProp654.xml"/><Relationship Id="rId87" Type="http://schemas.openxmlformats.org/officeDocument/2006/relationships/ctrlProp" Target="../ctrlProps/ctrlProp675.xml"/><Relationship Id="rId110" Type="http://schemas.openxmlformats.org/officeDocument/2006/relationships/ctrlProp" Target="../ctrlProps/ctrlProp698.xml"/><Relationship Id="rId131" Type="http://schemas.openxmlformats.org/officeDocument/2006/relationships/ctrlProp" Target="../ctrlProps/ctrlProp719.xml"/><Relationship Id="rId152" Type="http://schemas.openxmlformats.org/officeDocument/2006/relationships/ctrlProp" Target="../ctrlProps/ctrlProp740.xml"/><Relationship Id="rId173" Type="http://schemas.openxmlformats.org/officeDocument/2006/relationships/ctrlProp" Target="../ctrlProps/ctrlProp761.xml"/><Relationship Id="rId194" Type="http://schemas.openxmlformats.org/officeDocument/2006/relationships/ctrlProp" Target="../ctrlProps/ctrlProp782.xml"/><Relationship Id="rId208" Type="http://schemas.openxmlformats.org/officeDocument/2006/relationships/ctrlProp" Target="../ctrlProps/ctrlProp796.xml"/><Relationship Id="rId229" Type="http://schemas.openxmlformats.org/officeDocument/2006/relationships/ctrlProp" Target="../ctrlProps/ctrlProp817.xml"/><Relationship Id="rId240" Type="http://schemas.openxmlformats.org/officeDocument/2006/relationships/ctrlProp" Target="../ctrlProps/ctrlProp828.xml"/><Relationship Id="rId261" Type="http://schemas.openxmlformats.org/officeDocument/2006/relationships/ctrlProp" Target="../ctrlProps/ctrlProp849.xml"/><Relationship Id="rId14" Type="http://schemas.openxmlformats.org/officeDocument/2006/relationships/ctrlProp" Target="../ctrlProps/ctrlProp602.xml"/><Relationship Id="rId35" Type="http://schemas.openxmlformats.org/officeDocument/2006/relationships/ctrlProp" Target="../ctrlProps/ctrlProp623.xml"/><Relationship Id="rId56" Type="http://schemas.openxmlformats.org/officeDocument/2006/relationships/ctrlProp" Target="../ctrlProps/ctrlProp644.xml"/><Relationship Id="rId77" Type="http://schemas.openxmlformats.org/officeDocument/2006/relationships/ctrlProp" Target="../ctrlProps/ctrlProp665.xml"/><Relationship Id="rId100" Type="http://schemas.openxmlformats.org/officeDocument/2006/relationships/ctrlProp" Target="../ctrlProps/ctrlProp688.xml"/><Relationship Id="rId282" Type="http://schemas.openxmlformats.org/officeDocument/2006/relationships/ctrlProp" Target="../ctrlProps/ctrlProp870.xml"/><Relationship Id="rId8" Type="http://schemas.openxmlformats.org/officeDocument/2006/relationships/ctrlProp" Target="../ctrlProps/ctrlProp596.xml"/><Relationship Id="rId98" Type="http://schemas.openxmlformats.org/officeDocument/2006/relationships/ctrlProp" Target="../ctrlProps/ctrlProp686.xml"/><Relationship Id="rId121" Type="http://schemas.openxmlformats.org/officeDocument/2006/relationships/ctrlProp" Target="../ctrlProps/ctrlProp709.xml"/><Relationship Id="rId142" Type="http://schemas.openxmlformats.org/officeDocument/2006/relationships/ctrlProp" Target="../ctrlProps/ctrlProp730.xml"/><Relationship Id="rId163" Type="http://schemas.openxmlformats.org/officeDocument/2006/relationships/ctrlProp" Target="../ctrlProps/ctrlProp751.xml"/><Relationship Id="rId184" Type="http://schemas.openxmlformats.org/officeDocument/2006/relationships/ctrlProp" Target="../ctrlProps/ctrlProp772.xml"/><Relationship Id="rId219" Type="http://schemas.openxmlformats.org/officeDocument/2006/relationships/ctrlProp" Target="../ctrlProps/ctrlProp807.xml"/><Relationship Id="rId230" Type="http://schemas.openxmlformats.org/officeDocument/2006/relationships/ctrlProp" Target="../ctrlProps/ctrlProp818.xml"/><Relationship Id="rId251" Type="http://schemas.openxmlformats.org/officeDocument/2006/relationships/ctrlProp" Target="../ctrlProps/ctrlProp839.xml"/><Relationship Id="rId25" Type="http://schemas.openxmlformats.org/officeDocument/2006/relationships/ctrlProp" Target="../ctrlProps/ctrlProp613.xml"/><Relationship Id="rId46" Type="http://schemas.openxmlformats.org/officeDocument/2006/relationships/ctrlProp" Target="../ctrlProps/ctrlProp634.xml"/><Relationship Id="rId67" Type="http://schemas.openxmlformats.org/officeDocument/2006/relationships/ctrlProp" Target="../ctrlProps/ctrlProp655.xml"/><Relationship Id="rId272" Type="http://schemas.openxmlformats.org/officeDocument/2006/relationships/ctrlProp" Target="../ctrlProps/ctrlProp860.xml"/><Relationship Id="rId293" Type="http://schemas.openxmlformats.org/officeDocument/2006/relationships/ctrlProp" Target="../ctrlProps/ctrlProp881.xml"/><Relationship Id="rId307" Type="http://schemas.openxmlformats.org/officeDocument/2006/relationships/ctrlProp" Target="../ctrlProps/ctrlProp895.xml"/><Relationship Id="rId88" Type="http://schemas.openxmlformats.org/officeDocument/2006/relationships/ctrlProp" Target="../ctrlProps/ctrlProp676.xml"/><Relationship Id="rId111" Type="http://schemas.openxmlformats.org/officeDocument/2006/relationships/ctrlProp" Target="../ctrlProps/ctrlProp699.xml"/><Relationship Id="rId132" Type="http://schemas.openxmlformats.org/officeDocument/2006/relationships/ctrlProp" Target="../ctrlProps/ctrlProp720.xml"/><Relationship Id="rId153" Type="http://schemas.openxmlformats.org/officeDocument/2006/relationships/ctrlProp" Target="../ctrlProps/ctrlProp741.xml"/><Relationship Id="rId174" Type="http://schemas.openxmlformats.org/officeDocument/2006/relationships/ctrlProp" Target="../ctrlProps/ctrlProp762.xml"/><Relationship Id="rId195" Type="http://schemas.openxmlformats.org/officeDocument/2006/relationships/ctrlProp" Target="../ctrlProps/ctrlProp783.xml"/><Relationship Id="rId209" Type="http://schemas.openxmlformats.org/officeDocument/2006/relationships/ctrlProp" Target="../ctrlProps/ctrlProp797.xml"/><Relationship Id="rId220" Type="http://schemas.openxmlformats.org/officeDocument/2006/relationships/ctrlProp" Target="../ctrlProps/ctrlProp808.xml"/><Relationship Id="rId241" Type="http://schemas.openxmlformats.org/officeDocument/2006/relationships/ctrlProp" Target="../ctrlProps/ctrlProp829.xml"/><Relationship Id="rId15" Type="http://schemas.openxmlformats.org/officeDocument/2006/relationships/ctrlProp" Target="../ctrlProps/ctrlProp603.xml"/><Relationship Id="rId36" Type="http://schemas.openxmlformats.org/officeDocument/2006/relationships/ctrlProp" Target="../ctrlProps/ctrlProp624.xml"/><Relationship Id="rId57" Type="http://schemas.openxmlformats.org/officeDocument/2006/relationships/ctrlProp" Target="../ctrlProps/ctrlProp645.xml"/><Relationship Id="rId262" Type="http://schemas.openxmlformats.org/officeDocument/2006/relationships/ctrlProp" Target="../ctrlProps/ctrlProp850.xml"/><Relationship Id="rId283" Type="http://schemas.openxmlformats.org/officeDocument/2006/relationships/ctrlProp" Target="../ctrlProps/ctrlProp871.xml"/><Relationship Id="rId78" Type="http://schemas.openxmlformats.org/officeDocument/2006/relationships/ctrlProp" Target="../ctrlProps/ctrlProp666.xml"/><Relationship Id="rId99" Type="http://schemas.openxmlformats.org/officeDocument/2006/relationships/ctrlProp" Target="../ctrlProps/ctrlProp687.xml"/><Relationship Id="rId101" Type="http://schemas.openxmlformats.org/officeDocument/2006/relationships/ctrlProp" Target="../ctrlProps/ctrlProp689.xml"/><Relationship Id="rId122" Type="http://schemas.openxmlformats.org/officeDocument/2006/relationships/ctrlProp" Target="../ctrlProps/ctrlProp710.xml"/><Relationship Id="rId143" Type="http://schemas.openxmlformats.org/officeDocument/2006/relationships/ctrlProp" Target="../ctrlProps/ctrlProp731.xml"/><Relationship Id="rId164" Type="http://schemas.openxmlformats.org/officeDocument/2006/relationships/ctrlProp" Target="../ctrlProps/ctrlProp752.xml"/><Relationship Id="rId185" Type="http://schemas.openxmlformats.org/officeDocument/2006/relationships/ctrlProp" Target="../ctrlProps/ctrlProp773.xml"/><Relationship Id="rId9" Type="http://schemas.openxmlformats.org/officeDocument/2006/relationships/ctrlProp" Target="../ctrlProps/ctrlProp597.xml"/><Relationship Id="rId210" Type="http://schemas.openxmlformats.org/officeDocument/2006/relationships/ctrlProp" Target="../ctrlProps/ctrlProp798.xml"/><Relationship Id="rId26" Type="http://schemas.openxmlformats.org/officeDocument/2006/relationships/ctrlProp" Target="../ctrlProps/ctrlProp614.xml"/><Relationship Id="rId231" Type="http://schemas.openxmlformats.org/officeDocument/2006/relationships/ctrlProp" Target="../ctrlProps/ctrlProp819.xml"/><Relationship Id="rId252" Type="http://schemas.openxmlformats.org/officeDocument/2006/relationships/ctrlProp" Target="../ctrlProps/ctrlProp840.xml"/><Relationship Id="rId273" Type="http://schemas.openxmlformats.org/officeDocument/2006/relationships/ctrlProp" Target="../ctrlProps/ctrlProp861.xml"/><Relationship Id="rId294" Type="http://schemas.openxmlformats.org/officeDocument/2006/relationships/ctrlProp" Target="../ctrlProps/ctrlProp882.xml"/><Relationship Id="rId308" Type="http://schemas.openxmlformats.org/officeDocument/2006/relationships/ctrlProp" Target="../ctrlProps/ctrlProp896.xml"/><Relationship Id="rId47" Type="http://schemas.openxmlformats.org/officeDocument/2006/relationships/ctrlProp" Target="../ctrlProps/ctrlProp635.xml"/><Relationship Id="rId68" Type="http://schemas.openxmlformats.org/officeDocument/2006/relationships/ctrlProp" Target="../ctrlProps/ctrlProp656.xml"/><Relationship Id="rId89" Type="http://schemas.openxmlformats.org/officeDocument/2006/relationships/ctrlProp" Target="../ctrlProps/ctrlProp677.xml"/><Relationship Id="rId112" Type="http://schemas.openxmlformats.org/officeDocument/2006/relationships/ctrlProp" Target="../ctrlProps/ctrlProp700.xml"/><Relationship Id="rId133" Type="http://schemas.openxmlformats.org/officeDocument/2006/relationships/ctrlProp" Target="../ctrlProps/ctrlProp721.xml"/><Relationship Id="rId154" Type="http://schemas.openxmlformats.org/officeDocument/2006/relationships/ctrlProp" Target="../ctrlProps/ctrlProp742.xml"/><Relationship Id="rId175" Type="http://schemas.openxmlformats.org/officeDocument/2006/relationships/ctrlProp" Target="../ctrlProps/ctrlProp763.xml"/><Relationship Id="rId196" Type="http://schemas.openxmlformats.org/officeDocument/2006/relationships/ctrlProp" Target="../ctrlProps/ctrlProp784.xml"/><Relationship Id="rId200" Type="http://schemas.openxmlformats.org/officeDocument/2006/relationships/ctrlProp" Target="../ctrlProps/ctrlProp788.xml"/><Relationship Id="rId16" Type="http://schemas.openxmlformats.org/officeDocument/2006/relationships/ctrlProp" Target="../ctrlProps/ctrlProp604.xml"/><Relationship Id="rId221" Type="http://schemas.openxmlformats.org/officeDocument/2006/relationships/ctrlProp" Target="../ctrlProps/ctrlProp809.xml"/><Relationship Id="rId242" Type="http://schemas.openxmlformats.org/officeDocument/2006/relationships/ctrlProp" Target="../ctrlProps/ctrlProp830.xml"/><Relationship Id="rId263" Type="http://schemas.openxmlformats.org/officeDocument/2006/relationships/ctrlProp" Target="../ctrlProps/ctrlProp851.xml"/><Relationship Id="rId284" Type="http://schemas.openxmlformats.org/officeDocument/2006/relationships/ctrlProp" Target="../ctrlProps/ctrlProp872.xml"/><Relationship Id="rId37" Type="http://schemas.openxmlformats.org/officeDocument/2006/relationships/ctrlProp" Target="../ctrlProps/ctrlProp625.xml"/><Relationship Id="rId58" Type="http://schemas.openxmlformats.org/officeDocument/2006/relationships/ctrlProp" Target="../ctrlProps/ctrlProp646.xml"/><Relationship Id="rId79" Type="http://schemas.openxmlformats.org/officeDocument/2006/relationships/ctrlProp" Target="../ctrlProps/ctrlProp667.xml"/><Relationship Id="rId102" Type="http://schemas.openxmlformats.org/officeDocument/2006/relationships/ctrlProp" Target="../ctrlProps/ctrlProp690.xml"/><Relationship Id="rId123" Type="http://schemas.openxmlformats.org/officeDocument/2006/relationships/ctrlProp" Target="../ctrlProps/ctrlProp711.xml"/><Relationship Id="rId144" Type="http://schemas.openxmlformats.org/officeDocument/2006/relationships/ctrlProp" Target="../ctrlProps/ctrlProp732.xml"/><Relationship Id="rId90" Type="http://schemas.openxmlformats.org/officeDocument/2006/relationships/ctrlProp" Target="../ctrlProps/ctrlProp678.xml"/><Relationship Id="rId165" Type="http://schemas.openxmlformats.org/officeDocument/2006/relationships/ctrlProp" Target="../ctrlProps/ctrlProp753.xml"/><Relationship Id="rId186" Type="http://schemas.openxmlformats.org/officeDocument/2006/relationships/ctrlProp" Target="../ctrlProps/ctrlProp774.xml"/><Relationship Id="rId211" Type="http://schemas.openxmlformats.org/officeDocument/2006/relationships/ctrlProp" Target="../ctrlProps/ctrlProp799.xml"/><Relationship Id="rId232" Type="http://schemas.openxmlformats.org/officeDocument/2006/relationships/ctrlProp" Target="../ctrlProps/ctrlProp820.xml"/><Relationship Id="rId253" Type="http://schemas.openxmlformats.org/officeDocument/2006/relationships/ctrlProp" Target="../ctrlProps/ctrlProp841.xml"/><Relationship Id="rId274" Type="http://schemas.openxmlformats.org/officeDocument/2006/relationships/ctrlProp" Target="../ctrlProps/ctrlProp862.xml"/><Relationship Id="rId295" Type="http://schemas.openxmlformats.org/officeDocument/2006/relationships/ctrlProp" Target="../ctrlProps/ctrlProp883.xml"/><Relationship Id="rId309" Type="http://schemas.openxmlformats.org/officeDocument/2006/relationships/ctrlProp" Target="../ctrlProps/ctrlProp897.xml"/><Relationship Id="rId27" Type="http://schemas.openxmlformats.org/officeDocument/2006/relationships/ctrlProp" Target="../ctrlProps/ctrlProp615.xml"/><Relationship Id="rId48" Type="http://schemas.openxmlformats.org/officeDocument/2006/relationships/ctrlProp" Target="../ctrlProps/ctrlProp636.xml"/><Relationship Id="rId69" Type="http://schemas.openxmlformats.org/officeDocument/2006/relationships/ctrlProp" Target="../ctrlProps/ctrlProp657.xml"/><Relationship Id="rId113" Type="http://schemas.openxmlformats.org/officeDocument/2006/relationships/ctrlProp" Target="../ctrlProps/ctrlProp701.xml"/><Relationship Id="rId134" Type="http://schemas.openxmlformats.org/officeDocument/2006/relationships/ctrlProp" Target="../ctrlProps/ctrlProp722.xml"/><Relationship Id="rId80" Type="http://schemas.openxmlformats.org/officeDocument/2006/relationships/ctrlProp" Target="../ctrlProps/ctrlProp668.xml"/><Relationship Id="rId155" Type="http://schemas.openxmlformats.org/officeDocument/2006/relationships/ctrlProp" Target="../ctrlProps/ctrlProp743.xml"/><Relationship Id="rId176" Type="http://schemas.openxmlformats.org/officeDocument/2006/relationships/ctrlProp" Target="../ctrlProps/ctrlProp764.xml"/><Relationship Id="rId197" Type="http://schemas.openxmlformats.org/officeDocument/2006/relationships/ctrlProp" Target="../ctrlProps/ctrlProp785.xml"/><Relationship Id="rId201" Type="http://schemas.openxmlformats.org/officeDocument/2006/relationships/ctrlProp" Target="../ctrlProps/ctrlProp789.xml"/><Relationship Id="rId222" Type="http://schemas.openxmlformats.org/officeDocument/2006/relationships/ctrlProp" Target="../ctrlProps/ctrlProp810.xml"/><Relationship Id="rId243" Type="http://schemas.openxmlformats.org/officeDocument/2006/relationships/ctrlProp" Target="../ctrlProps/ctrlProp831.xml"/><Relationship Id="rId264" Type="http://schemas.openxmlformats.org/officeDocument/2006/relationships/ctrlProp" Target="../ctrlProps/ctrlProp852.xml"/><Relationship Id="rId285" Type="http://schemas.openxmlformats.org/officeDocument/2006/relationships/ctrlProp" Target="../ctrlProps/ctrlProp873.xml"/><Relationship Id="rId17" Type="http://schemas.openxmlformats.org/officeDocument/2006/relationships/ctrlProp" Target="../ctrlProps/ctrlProp605.xml"/><Relationship Id="rId38" Type="http://schemas.openxmlformats.org/officeDocument/2006/relationships/ctrlProp" Target="../ctrlProps/ctrlProp626.xml"/><Relationship Id="rId59" Type="http://schemas.openxmlformats.org/officeDocument/2006/relationships/ctrlProp" Target="../ctrlProps/ctrlProp647.xml"/><Relationship Id="rId103" Type="http://schemas.openxmlformats.org/officeDocument/2006/relationships/ctrlProp" Target="../ctrlProps/ctrlProp691.xml"/><Relationship Id="rId124" Type="http://schemas.openxmlformats.org/officeDocument/2006/relationships/ctrlProp" Target="../ctrlProps/ctrlProp712.xml"/><Relationship Id="rId310" Type="http://schemas.openxmlformats.org/officeDocument/2006/relationships/ctrlProp" Target="../ctrlProps/ctrlProp898.xml"/><Relationship Id="rId70" Type="http://schemas.openxmlformats.org/officeDocument/2006/relationships/ctrlProp" Target="../ctrlProps/ctrlProp658.xml"/><Relationship Id="rId91" Type="http://schemas.openxmlformats.org/officeDocument/2006/relationships/ctrlProp" Target="../ctrlProps/ctrlProp679.xml"/><Relationship Id="rId145" Type="http://schemas.openxmlformats.org/officeDocument/2006/relationships/ctrlProp" Target="../ctrlProps/ctrlProp733.xml"/><Relationship Id="rId166" Type="http://schemas.openxmlformats.org/officeDocument/2006/relationships/ctrlProp" Target="../ctrlProps/ctrlProp754.xml"/><Relationship Id="rId187" Type="http://schemas.openxmlformats.org/officeDocument/2006/relationships/ctrlProp" Target="../ctrlProps/ctrlProp775.xml"/><Relationship Id="rId1" Type="http://schemas.openxmlformats.org/officeDocument/2006/relationships/printerSettings" Target="../printerSettings/printerSettings24.bin"/><Relationship Id="rId212" Type="http://schemas.openxmlformats.org/officeDocument/2006/relationships/ctrlProp" Target="../ctrlProps/ctrlProp800.xml"/><Relationship Id="rId233" Type="http://schemas.openxmlformats.org/officeDocument/2006/relationships/ctrlProp" Target="../ctrlProps/ctrlProp821.xml"/><Relationship Id="rId254" Type="http://schemas.openxmlformats.org/officeDocument/2006/relationships/ctrlProp" Target="../ctrlProps/ctrlProp842.xml"/><Relationship Id="rId28" Type="http://schemas.openxmlformats.org/officeDocument/2006/relationships/ctrlProp" Target="../ctrlProps/ctrlProp616.xml"/><Relationship Id="rId49" Type="http://schemas.openxmlformats.org/officeDocument/2006/relationships/ctrlProp" Target="../ctrlProps/ctrlProp637.xml"/><Relationship Id="rId114" Type="http://schemas.openxmlformats.org/officeDocument/2006/relationships/ctrlProp" Target="../ctrlProps/ctrlProp702.xml"/><Relationship Id="rId275" Type="http://schemas.openxmlformats.org/officeDocument/2006/relationships/ctrlProp" Target="../ctrlProps/ctrlProp863.xml"/><Relationship Id="rId296" Type="http://schemas.openxmlformats.org/officeDocument/2006/relationships/ctrlProp" Target="../ctrlProps/ctrlProp884.xml"/><Relationship Id="rId300" Type="http://schemas.openxmlformats.org/officeDocument/2006/relationships/ctrlProp" Target="../ctrlProps/ctrlProp888.xml"/><Relationship Id="rId60" Type="http://schemas.openxmlformats.org/officeDocument/2006/relationships/ctrlProp" Target="../ctrlProps/ctrlProp648.xml"/><Relationship Id="rId81" Type="http://schemas.openxmlformats.org/officeDocument/2006/relationships/ctrlProp" Target="../ctrlProps/ctrlProp669.xml"/><Relationship Id="rId135" Type="http://schemas.openxmlformats.org/officeDocument/2006/relationships/ctrlProp" Target="../ctrlProps/ctrlProp723.xml"/><Relationship Id="rId156" Type="http://schemas.openxmlformats.org/officeDocument/2006/relationships/ctrlProp" Target="../ctrlProps/ctrlProp744.xml"/><Relationship Id="rId177" Type="http://schemas.openxmlformats.org/officeDocument/2006/relationships/ctrlProp" Target="../ctrlProps/ctrlProp765.xml"/><Relationship Id="rId198" Type="http://schemas.openxmlformats.org/officeDocument/2006/relationships/ctrlProp" Target="../ctrlProps/ctrlProp786.xml"/><Relationship Id="rId202" Type="http://schemas.openxmlformats.org/officeDocument/2006/relationships/ctrlProp" Target="../ctrlProps/ctrlProp790.xml"/><Relationship Id="rId223" Type="http://schemas.openxmlformats.org/officeDocument/2006/relationships/ctrlProp" Target="../ctrlProps/ctrlProp811.xml"/><Relationship Id="rId244" Type="http://schemas.openxmlformats.org/officeDocument/2006/relationships/ctrlProp" Target="../ctrlProps/ctrlProp832.xml"/><Relationship Id="rId18" Type="http://schemas.openxmlformats.org/officeDocument/2006/relationships/ctrlProp" Target="../ctrlProps/ctrlProp606.xml"/><Relationship Id="rId39" Type="http://schemas.openxmlformats.org/officeDocument/2006/relationships/ctrlProp" Target="../ctrlProps/ctrlProp627.xml"/><Relationship Id="rId265" Type="http://schemas.openxmlformats.org/officeDocument/2006/relationships/ctrlProp" Target="../ctrlProps/ctrlProp853.xml"/><Relationship Id="rId286" Type="http://schemas.openxmlformats.org/officeDocument/2006/relationships/ctrlProp" Target="../ctrlProps/ctrlProp874.xml"/><Relationship Id="rId50" Type="http://schemas.openxmlformats.org/officeDocument/2006/relationships/ctrlProp" Target="../ctrlProps/ctrlProp638.xml"/><Relationship Id="rId104" Type="http://schemas.openxmlformats.org/officeDocument/2006/relationships/ctrlProp" Target="../ctrlProps/ctrlProp692.xml"/><Relationship Id="rId125" Type="http://schemas.openxmlformats.org/officeDocument/2006/relationships/ctrlProp" Target="../ctrlProps/ctrlProp713.xml"/><Relationship Id="rId146" Type="http://schemas.openxmlformats.org/officeDocument/2006/relationships/ctrlProp" Target="../ctrlProps/ctrlProp734.xml"/><Relationship Id="rId167" Type="http://schemas.openxmlformats.org/officeDocument/2006/relationships/ctrlProp" Target="../ctrlProps/ctrlProp755.xml"/><Relationship Id="rId188" Type="http://schemas.openxmlformats.org/officeDocument/2006/relationships/ctrlProp" Target="../ctrlProps/ctrlProp776.xml"/><Relationship Id="rId311" Type="http://schemas.openxmlformats.org/officeDocument/2006/relationships/ctrlProp" Target="../ctrlProps/ctrlProp899.xml"/><Relationship Id="rId71" Type="http://schemas.openxmlformats.org/officeDocument/2006/relationships/ctrlProp" Target="../ctrlProps/ctrlProp659.xml"/><Relationship Id="rId92" Type="http://schemas.openxmlformats.org/officeDocument/2006/relationships/ctrlProp" Target="../ctrlProps/ctrlProp680.xml"/><Relationship Id="rId213" Type="http://schemas.openxmlformats.org/officeDocument/2006/relationships/ctrlProp" Target="../ctrlProps/ctrlProp801.xml"/><Relationship Id="rId234" Type="http://schemas.openxmlformats.org/officeDocument/2006/relationships/ctrlProp" Target="../ctrlProps/ctrlProp822.xml"/><Relationship Id="rId2" Type="http://schemas.openxmlformats.org/officeDocument/2006/relationships/drawing" Target="../drawings/drawing16.xml"/><Relationship Id="rId29" Type="http://schemas.openxmlformats.org/officeDocument/2006/relationships/ctrlProp" Target="../ctrlProps/ctrlProp617.xml"/><Relationship Id="rId255" Type="http://schemas.openxmlformats.org/officeDocument/2006/relationships/ctrlProp" Target="../ctrlProps/ctrlProp843.xml"/><Relationship Id="rId276" Type="http://schemas.openxmlformats.org/officeDocument/2006/relationships/ctrlProp" Target="../ctrlProps/ctrlProp864.xml"/><Relationship Id="rId297" Type="http://schemas.openxmlformats.org/officeDocument/2006/relationships/ctrlProp" Target="../ctrlProps/ctrlProp885.xml"/><Relationship Id="rId40" Type="http://schemas.openxmlformats.org/officeDocument/2006/relationships/ctrlProp" Target="../ctrlProps/ctrlProp628.xml"/><Relationship Id="rId115" Type="http://schemas.openxmlformats.org/officeDocument/2006/relationships/ctrlProp" Target="../ctrlProps/ctrlProp703.xml"/><Relationship Id="rId136" Type="http://schemas.openxmlformats.org/officeDocument/2006/relationships/ctrlProp" Target="../ctrlProps/ctrlProp724.xml"/><Relationship Id="rId157" Type="http://schemas.openxmlformats.org/officeDocument/2006/relationships/ctrlProp" Target="../ctrlProps/ctrlProp745.xml"/><Relationship Id="rId178" Type="http://schemas.openxmlformats.org/officeDocument/2006/relationships/ctrlProp" Target="../ctrlProps/ctrlProp766.xml"/><Relationship Id="rId301" Type="http://schemas.openxmlformats.org/officeDocument/2006/relationships/ctrlProp" Target="../ctrlProps/ctrlProp889.xml"/><Relationship Id="rId61" Type="http://schemas.openxmlformats.org/officeDocument/2006/relationships/ctrlProp" Target="../ctrlProps/ctrlProp649.xml"/><Relationship Id="rId82" Type="http://schemas.openxmlformats.org/officeDocument/2006/relationships/ctrlProp" Target="../ctrlProps/ctrlProp670.xml"/><Relationship Id="rId199" Type="http://schemas.openxmlformats.org/officeDocument/2006/relationships/ctrlProp" Target="../ctrlProps/ctrlProp787.xml"/><Relationship Id="rId203" Type="http://schemas.openxmlformats.org/officeDocument/2006/relationships/ctrlProp" Target="../ctrlProps/ctrlProp791.xml"/><Relationship Id="rId19" Type="http://schemas.openxmlformats.org/officeDocument/2006/relationships/ctrlProp" Target="../ctrlProps/ctrlProp607.xml"/><Relationship Id="rId224" Type="http://schemas.openxmlformats.org/officeDocument/2006/relationships/ctrlProp" Target="../ctrlProps/ctrlProp812.xml"/><Relationship Id="rId245" Type="http://schemas.openxmlformats.org/officeDocument/2006/relationships/ctrlProp" Target="../ctrlProps/ctrlProp833.xml"/><Relationship Id="rId266" Type="http://schemas.openxmlformats.org/officeDocument/2006/relationships/ctrlProp" Target="../ctrlProps/ctrlProp854.xml"/><Relationship Id="rId287" Type="http://schemas.openxmlformats.org/officeDocument/2006/relationships/ctrlProp" Target="../ctrlProps/ctrlProp875.xml"/><Relationship Id="rId30" Type="http://schemas.openxmlformats.org/officeDocument/2006/relationships/ctrlProp" Target="../ctrlProps/ctrlProp618.xml"/><Relationship Id="rId105" Type="http://schemas.openxmlformats.org/officeDocument/2006/relationships/ctrlProp" Target="../ctrlProps/ctrlProp693.xml"/><Relationship Id="rId126" Type="http://schemas.openxmlformats.org/officeDocument/2006/relationships/ctrlProp" Target="../ctrlProps/ctrlProp714.xml"/><Relationship Id="rId147" Type="http://schemas.openxmlformats.org/officeDocument/2006/relationships/ctrlProp" Target="../ctrlProps/ctrlProp735.xml"/><Relationship Id="rId168" Type="http://schemas.openxmlformats.org/officeDocument/2006/relationships/ctrlProp" Target="../ctrlProps/ctrlProp756.xml"/><Relationship Id="rId312" Type="http://schemas.openxmlformats.org/officeDocument/2006/relationships/comments" Target="../comments11.xml"/><Relationship Id="rId51" Type="http://schemas.openxmlformats.org/officeDocument/2006/relationships/ctrlProp" Target="../ctrlProps/ctrlProp639.xml"/><Relationship Id="rId72" Type="http://schemas.openxmlformats.org/officeDocument/2006/relationships/ctrlProp" Target="../ctrlProps/ctrlProp660.xml"/><Relationship Id="rId93" Type="http://schemas.openxmlformats.org/officeDocument/2006/relationships/ctrlProp" Target="../ctrlProps/ctrlProp681.xml"/><Relationship Id="rId189" Type="http://schemas.openxmlformats.org/officeDocument/2006/relationships/ctrlProp" Target="../ctrlProps/ctrlProp777.xml"/><Relationship Id="rId3" Type="http://schemas.openxmlformats.org/officeDocument/2006/relationships/vmlDrawing" Target="../drawings/vmlDrawing11.vml"/><Relationship Id="rId214" Type="http://schemas.openxmlformats.org/officeDocument/2006/relationships/ctrlProp" Target="../ctrlProps/ctrlProp802.xml"/><Relationship Id="rId235" Type="http://schemas.openxmlformats.org/officeDocument/2006/relationships/ctrlProp" Target="../ctrlProps/ctrlProp823.xml"/><Relationship Id="rId256" Type="http://schemas.openxmlformats.org/officeDocument/2006/relationships/ctrlProp" Target="../ctrlProps/ctrlProp844.xml"/><Relationship Id="rId277" Type="http://schemas.openxmlformats.org/officeDocument/2006/relationships/ctrlProp" Target="../ctrlProps/ctrlProp865.xml"/><Relationship Id="rId298" Type="http://schemas.openxmlformats.org/officeDocument/2006/relationships/ctrlProp" Target="../ctrlProps/ctrlProp886.xml"/><Relationship Id="rId116" Type="http://schemas.openxmlformats.org/officeDocument/2006/relationships/ctrlProp" Target="../ctrlProps/ctrlProp704.xml"/><Relationship Id="rId137" Type="http://schemas.openxmlformats.org/officeDocument/2006/relationships/ctrlProp" Target="../ctrlProps/ctrlProp725.xml"/><Relationship Id="rId158" Type="http://schemas.openxmlformats.org/officeDocument/2006/relationships/ctrlProp" Target="../ctrlProps/ctrlProp746.xml"/><Relationship Id="rId302" Type="http://schemas.openxmlformats.org/officeDocument/2006/relationships/ctrlProp" Target="../ctrlProps/ctrlProp890.xml"/><Relationship Id="rId20" Type="http://schemas.openxmlformats.org/officeDocument/2006/relationships/ctrlProp" Target="../ctrlProps/ctrlProp608.xml"/><Relationship Id="rId41" Type="http://schemas.openxmlformats.org/officeDocument/2006/relationships/ctrlProp" Target="../ctrlProps/ctrlProp629.xml"/><Relationship Id="rId62" Type="http://schemas.openxmlformats.org/officeDocument/2006/relationships/ctrlProp" Target="../ctrlProps/ctrlProp650.xml"/><Relationship Id="rId83" Type="http://schemas.openxmlformats.org/officeDocument/2006/relationships/ctrlProp" Target="../ctrlProps/ctrlProp671.xml"/><Relationship Id="rId179" Type="http://schemas.openxmlformats.org/officeDocument/2006/relationships/ctrlProp" Target="../ctrlProps/ctrlProp767.xml"/><Relationship Id="rId190" Type="http://schemas.openxmlformats.org/officeDocument/2006/relationships/ctrlProp" Target="../ctrlProps/ctrlProp778.xml"/><Relationship Id="rId204" Type="http://schemas.openxmlformats.org/officeDocument/2006/relationships/ctrlProp" Target="../ctrlProps/ctrlProp792.xml"/><Relationship Id="rId225" Type="http://schemas.openxmlformats.org/officeDocument/2006/relationships/ctrlProp" Target="../ctrlProps/ctrlProp813.xml"/><Relationship Id="rId246" Type="http://schemas.openxmlformats.org/officeDocument/2006/relationships/ctrlProp" Target="../ctrlProps/ctrlProp834.xml"/><Relationship Id="rId267" Type="http://schemas.openxmlformats.org/officeDocument/2006/relationships/ctrlProp" Target="../ctrlProps/ctrlProp855.xml"/><Relationship Id="rId288" Type="http://schemas.openxmlformats.org/officeDocument/2006/relationships/ctrlProp" Target="../ctrlProps/ctrlProp876.xml"/><Relationship Id="rId106" Type="http://schemas.openxmlformats.org/officeDocument/2006/relationships/ctrlProp" Target="../ctrlProps/ctrlProp694.xml"/><Relationship Id="rId127" Type="http://schemas.openxmlformats.org/officeDocument/2006/relationships/ctrlProp" Target="../ctrlProps/ctrlProp715.xml"/><Relationship Id="rId10" Type="http://schemas.openxmlformats.org/officeDocument/2006/relationships/ctrlProp" Target="../ctrlProps/ctrlProp598.xml"/><Relationship Id="rId31" Type="http://schemas.openxmlformats.org/officeDocument/2006/relationships/ctrlProp" Target="../ctrlProps/ctrlProp619.xml"/><Relationship Id="rId52" Type="http://schemas.openxmlformats.org/officeDocument/2006/relationships/ctrlProp" Target="../ctrlProps/ctrlProp640.xml"/><Relationship Id="rId73" Type="http://schemas.openxmlformats.org/officeDocument/2006/relationships/ctrlProp" Target="../ctrlProps/ctrlProp661.xml"/><Relationship Id="rId94" Type="http://schemas.openxmlformats.org/officeDocument/2006/relationships/ctrlProp" Target="../ctrlProps/ctrlProp682.xml"/><Relationship Id="rId148" Type="http://schemas.openxmlformats.org/officeDocument/2006/relationships/ctrlProp" Target="../ctrlProps/ctrlProp736.xml"/><Relationship Id="rId169" Type="http://schemas.openxmlformats.org/officeDocument/2006/relationships/ctrlProp" Target="../ctrlProps/ctrlProp757.xml"/><Relationship Id="rId4" Type="http://schemas.openxmlformats.org/officeDocument/2006/relationships/ctrlProp" Target="../ctrlProps/ctrlProp592.xml"/><Relationship Id="rId180" Type="http://schemas.openxmlformats.org/officeDocument/2006/relationships/ctrlProp" Target="../ctrlProps/ctrlProp768.xml"/><Relationship Id="rId215" Type="http://schemas.openxmlformats.org/officeDocument/2006/relationships/ctrlProp" Target="../ctrlProps/ctrlProp803.xml"/><Relationship Id="rId236" Type="http://schemas.openxmlformats.org/officeDocument/2006/relationships/ctrlProp" Target="../ctrlProps/ctrlProp824.xml"/><Relationship Id="rId257" Type="http://schemas.openxmlformats.org/officeDocument/2006/relationships/ctrlProp" Target="../ctrlProps/ctrlProp845.xml"/><Relationship Id="rId278" Type="http://schemas.openxmlformats.org/officeDocument/2006/relationships/ctrlProp" Target="../ctrlProps/ctrlProp866.xml"/><Relationship Id="rId303" Type="http://schemas.openxmlformats.org/officeDocument/2006/relationships/ctrlProp" Target="../ctrlProps/ctrlProp891.xml"/><Relationship Id="rId42" Type="http://schemas.openxmlformats.org/officeDocument/2006/relationships/ctrlProp" Target="../ctrlProps/ctrlProp630.xml"/><Relationship Id="rId84" Type="http://schemas.openxmlformats.org/officeDocument/2006/relationships/ctrlProp" Target="../ctrlProps/ctrlProp672.xml"/><Relationship Id="rId138" Type="http://schemas.openxmlformats.org/officeDocument/2006/relationships/ctrlProp" Target="../ctrlProps/ctrlProp726.xml"/><Relationship Id="rId191" Type="http://schemas.openxmlformats.org/officeDocument/2006/relationships/ctrlProp" Target="../ctrlProps/ctrlProp779.xml"/><Relationship Id="rId205" Type="http://schemas.openxmlformats.org/officeDocument/2006/relationships/ctrlProp" Target="../ctrlProps/ctrlProp793.xml"/><Relationship Id="rId247" Type="http://schemas.openxmlformats.org/officeDocument/2006/relationships/ctrlProp" Target="../ctrlProps/ctrlProp835.xml"/><Relationship Id="rId107" Type="http://schemas.openxmlformats.org/officeDocument/2006/relationships/ctrlProp" Target="../ctrlProps/ctrlProp695.xml"/><Relationship Id="rId289" Type="http://schemas.openxmlformats.org/officeDocument/2006/relationships/ctrlProp" Target="../ctrlProps/ctrlProp877.xml"/><Relationship Id="rId11" Type="http://schemas.openxmlformats.org/officeDocument/2006/relationships/ctrlProp" Target="../ctrlProps/ctrlProp599.xml"/><Relationship Id="rId53" Type="http://schemas.openxmlformats.org/officeDocument/2006/relationships/ctrlProp" Target="../ctrlProps/ctrlProp641.xml"/><Relationship Id="rId149" Type="http://schemas.openxmlformats.org/officeDocument/2006/relationships/ctrlProp" Target="../ctrlProps/ctrlProp737.xml"/><Relationship Id="rId95" Type="http://schemas.openxmlformats.org/officeDocument/2006/relationships/ctrlProp" Target="../ctrlProps/ctrlProp683.xml"/><Relationship Id="rId160" Type="http://schemas.openxmlformats.org/officeDocument/2006/relationships/ctrlProp" Target="../ctrlProps/ctrlProp748.xml"/><Relationship Id="rId216" Type="http://schemas.openxmlformats.org/officeDocument/2006/relationships/ctrlProp" Target="../ctrlProps/ctrlProp804.xml"/><Relationship Id="rId258" Type="http://schemas.openxmlformats.org/officeDocument/2006/relationships/ctrlProp" Target="../ctrlProps/ctrlProp846.xml"/><Relationship Id="rId22" Type="http://schemas.openxmlformats.org/officeDocument/2006/relationships/ctrlProp" Target="../ctrlProps/ctrlProp610.xml"/><Relationship Id="rId64" Type="http://schemas.openxmlformats.org/officeDocument/2006/relationships/ctrlProp" Target="../ctrlProps/ctrlProp652.xml"/><Relationship Id="rId118" Type="http://schemas.openxmlformats.org/officeDocument/2006/relationships/ctrlProp" Target="../ctrlProps/ctrlProp706.xml"/><Relationship Id="rId171" Type="http://schemas.openxmlformats.org/officeDocument/2006/relationships/ctrlProp" Target="../ctrlProps/ctrlProp759.xml"/><Relationship Id="rId227" Type="http://schemas.openxmlformats.org/officeDocument/2006/relationships/ctrlProp" Target="../ctrlProps/ctrlProp815.xml"/><Relationship Id="rId269" Type="http://schemas.openxmlformats.org/officeDocument/2006/relationships/ctrlProp" Target="../ctrlProps/ctrlProp857.xml"/><Relationship Id="rId33" Type="http://schemas.openxmlformats.org/officeDocument/2006/relationships/ctrlProp" Target="../ctrlProps/ctrlProp621.xml"/><Relationship Id="rId129" Type="http://schemas.openxmlformats.org/officeDocument/2006/relationships/ctrlProp" Target="../ctrlProps/ctrlProp717.xml"/><Relationship Id="rId280" Type="http://schemas.openxmlformats.org/officeDocument/2006/relationships/ctrlProp" Target="../ctrlProps/ctrlProp868.xml"/><Relationship Id="rId75" Type="http://schemas.openxmlformats.org/officeDocument/2006/relationships/ctrlProp" Target="../ctrlProps/ctrlProp663.xml"/><Relationship Id="rId140" Type="http://schemas.openxmlformats.org/officeDocument/2006/relationships/ctrlProp" Target="../ctrlProps/ctrlProp728.xml"/><Relationship Id="rId182" Type="http://schemas.openxmlformats.org/officeDocument/2006/relationships/ctrlProp" Target="../ctrlProps/ctrlProp770.xml"/><Relationship Id="rId6" Type="http://schemas.openxmlformats.org/officeDocument/2006/relationships/ctrlProp" Target="../ctrlProps/ctrlProp594.xml"/><Relationship Id="rId238" Type="http://schemas.openxmlformats.org/officeDocument/2006/relationships/ctrlProp" Target="../ctrlProps/ctrlProp826.xml"/><Relationship Id="rId291" Type="http://schemas.openxmlformats.org/officeDocument/2006/relationships/ctrlProp" Target="../ctrlProps/ctrlProp879.xml"/><Relationship Id="rId305" Type="http://schemas.openxmlformats.org/officeDocument/2006/relationships/ctrlProp" Target="../ctrlProps/ctrlProp893.xml"/></Relationships>
</file>

<file path=xl/worksheets/_rels/sheet27.xml.rels><?xml version="1.0" encoding="UTF-8" standalone="yes"?>
<Relationships xmlns="http://schemas.openxmlformats.org/package/2006/relationships"><Relationship Id="rId8" Type="http://schemas.openxmlformats.org/officeDocument/2006/relationships/comments" Target="../comments12.xml"/><Relationship Id="rId3" Type="http://schemas.openxmlformats.org/officeDocument/2006/relationships/vmlDrawing" Target="../drawings/vmlDrawing12.vml"/><Relationship Id="rId7" Type="http://schemas.openxmlformats.org/officeDocument/2006/relationships/ctrlProp" Target="../ctrlProps/ctrlProp903.xml"/><Relationship Id="rId2" Type="http://schemas.openxmlformats.org/officeDocument/2006/relationships/drawing" Target="../drawings/drawing17.xml"/><Relationship Id="rId1" Type="http://schemas.openxmlformats.org/officeDocument/2006/relationships/printerSettings" Target="../printerSettings/printerSettings25.bin"/><Relationship Id="rId6" Type="http://schemas.openxmlformats.org/officeDocument/2006/relationships/ctrlProp" Target="../ctrlProps/ctrlProp902.xml"/><Relationship Id="rId5" Type="http://schemas.openxmlformats.org/officeDocument/2006/relationships/ctrlProp" Target="../ctrlProps/ctrlProp901.xml"/><Relationship Id="rId4" Type="http://schemas.openxmlformats.org/officeDocument/2006/relationships/ctrlProp" Target="../ctrlProps/ctrlProp900.xml"/></Relationships>
</file>

<file path=xl/worksheets/_rels/sheet28.xml.rels><?xml version="1.0" encoding="UTF-8" standalone="yes"?>
<Relationships xmlns="http://schemas.openxmlformats.org/package/2006/relationships"><Relationship Id="rId8" Type="http://schemas.openxmlformats.org/officeDocument/2006/relationships/comments" Target="../comments13.xml"/><Relationship Id="rId3" Type="http://schemas.openxmlformats.org/officeDocument/2006/relationships/vmlDrawing" Target="../drawings/vmlDrawing13.vml"/><Relationship Id="rId7" Type="http://schemas.openxmlformats.org/officeDocument/2006/relationships/ctrlProp" Target="../ctrlProps/ctrlProp907.xml"/><Relationship Id="rId2" Type="http://schemas.openxmlformats.org/officeDocument/2006/relationships/drawing" Target="../drawings/drawing18.xml"/><Relationship Id="rId1" Type="http://schemas.openxmlformats.org/officeDocument/2006/relationships/printerSettings" Target="../printerSettings/printerSettings26.bin"/><Relationship Id="rId6" Type="http://schemas.openxmlformats.org/officeDocument/2006/relationships/ctrlProp" Target="../ctrlProps/ctrlProp906.xml"/><Relationship Id="rId5" Type="http://schemas.openxmlformats.org/officeDocument/2006/relationships/ctrlProp" Target="../ctrlProps/ctrlProp905.xml"/><Relationship Id="rId4" Type="http://schemas.openxmlformats.org/officeDocument/2006/relationships/ctrlProp" Target="../ctrlProps/ctrlProp904.xml"/></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912.xml"/><Relationship Id="rId3" Type="http://schemas.openxmlformats.org/officeDocument/2006/relationships/vmlDrawing" Target="../drawings/vmlDrawing14.vml"/><Relationship Id="rId7" Type="http://schemas.openxmlformats.org/officeDocument/2006/relationships/ctrlProp" Target="../ctrlProps/ctrlProp911.xml"/><Relationship Id="rId2" Type="http://schemas.openxmlformats.org/officeDocument/2006/relationships/drawing" Target="../drawings/drawing19.xml"/><Relationship Id="rId1" Type="http://schemas.openxmlformats.org/officeDocument/2006/relationships/printerSettings" Target="../printerSettings/printerSettings27.bin"/><Relationship Id="rId6" Type="http://schemas.openxmlformats.org/officeDocument/2006/relationships/ctrlProp" Target="../ctrlProps/ctrlProp910.xml"/><Relationship Id="rId5" Type="http://schemas.openxmlformats.org/officeDocument/2006/relationships/ctrlProp" Target="../ctrlProps/ctrlProp909.xml"/><Relationship Id="rId10" Type="http://schemas.openxmlformats.org/officeDocument/2006/relationships/comments" Target="../comments14.xml"/><Relationship Id="rId4" Type="http://schemas.openxmlformats.org/officeDocument/2006/relationships/ctrlProp" Target="../ctrlProps/ctrlProp908.xml"/><Relationship Id="rId9" Type="http://schemas.openxmlformats.org/officeDocument/2006/relationships/ctrlProp" Target="../ctrlProps/ctrlProp91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918.xml"/><Relationship Id="rId13" Type="http://schemas.openxmlformats.org/officeDocument/2006/relationships/ctrlProp" Target="../ctrlProps/ctrlProp923.xml"/><Relationship Id="rId18" Type="http://schemas.openxmlformats.org/officeDocument/2006/relationships/ctrlProp" Target="../ctrlProps/ctrlProp928.xml"/><Relationship Id="rId26" Type="http://schemas.openxmlformats.org/officeDocument/2006/relationships/ctrlProp" Target="../ctrlProps/ctrlProp936.xml"/><Relationship Id="rId3" Type="http://schemas.openxmlformats.org/officeDocument/2006/relationships/vmlDrawing" Target="../drawings/vmlDrawing15.vml"/><Relationship Id="rId21" Type="http://schemas.openxmlformats.org/officeDocument/2006/relationships/ctrlProp" Target="../ctrlProps/ctrlProp931.xml"/><Relationship Id="rId7" Type="http://schemas.openxmlformats.org/officeDocument/2006/relationships/ctrlProp" Target="../ctrlProps/ctrlProp917.xml"/><Relationship Id="rId12" Type="http://schemas.openxmlformats.org/officeDocument/2006/relationships/ctrlProp" Target="../ctrlProps/ctrlProp922.xml"/><Relationship Id="rId17" Type="http://schemas.openxmlformats.org/officeDocument/2006/relationships/ctrlProp" Target="../ctrlProps/ctrlProp927.xml"/><Relationship Id="rId25" Type="http://schemas.openxmlformats.org/officeDocument/2006/relationships/ctrlProp" Target="../ctrlProps/ctrlProp935.xml"/><Relationship Id="rId2" Type="http://schemas.openxmlformats.org/officeDocument/2006/relationships/drawing" Target="../drawings/drawing20.xml"/><Relationship Id="rId16" Type="http://schemas.openxmlformats.org/officeDocument/2006/relationships/ctrlProp" Target="../ctrlProps/ctrlProp926.xml"/><Relationship Id="rId20" Type="http://schemas.openxmlformats.org/officeDocument/2006/relationships/ctrlProp" Target="../ctrlProps/ctrlProp930.xml"/><Relationship Id="rId29" Type="http://schemas.openxmlformats.org/officeDocument/2006/relationships/ctrlProp" Target="../ctrlProps/ctrlProp939.xml"/><Relationship Id="rId1" Type="http://schemas.openxmlformats.org/officeDocument/2006/relationships/printerSettings" Target="../printerSettings/printerSettings28.bin"/><Relationship Id="rId6" Type="http://schemas.openxmlformats.org/officeDocument/2006/relationships/ctrlProp" Target="../ctrlProps/ctrlProp916.xml"/><Relationship Id="rId11" Type="http://schemas.openxmlformats.org/officeDocument/2006/relationships/ctrlProp" Target="../ctrlProps/ctrlProp921.xml"/><Relationship Id="rId24" Type="http://schemas.openxmlformats.org/officeDocument/2006/relationships/ctrlProp" Target="../ctrlProps/ctrlProp934.xml"/><Relationship Id="rId5" Type="http://schemas.openxmlformats.org/officeDocument/2006/relationships/ctrlProp" Target="../ctrlProps/ctrlProp915.xml"/><Relationship Id="rId15" Type="http://schemas.openxmlformats.org/officeDocument/2006/relationships/ctrlProp" Target="../ctrlProps/ctrlProp925.xml"/><Relationship Id="rId23" Type="http://schemas.openxmlformats.org/officeDocument/2006/relationships/ctrlProp" Target="../ctrlProps/ctrlProp933.xml"/><Relationship Id="rId28" Type="http://schemas.openxmlformats.org/officeDocument/2006/relationships/ctrlProp" Target="../ctrlProps/ctrlProp938.xml"/><Relationship Id="rId10" Type="http://schemas.openxmlformats.org/officeDocument/2006/relationships/ctrlProp" Target="../ctrlProps/ctrlProp920.xml"/><Relationship Id="rId19" Type="http://schemas.openxmlformats.org/officeDocument/2006/relationships/ctrlProp" Target="../ctrlProps/ctrlProp929.xml"/><Relationship Id="rId4" Type="http://schemas.openxmlformats.org/officeDocument/2006/relationships/ctrlProp" Target="../ctrlProps/ctrlProp914.xml"/><Relationship Id="rId9" Type="http://schemas.openxmlformats.org/officeDocument/2006/relationships/ctrlProp" Target="../ctrlProps/ctrlProp919.xml"/><Relationship Id="rId14" Type="http://schemas.openxmlformats.org/officeDocument/2006/relationships/ctrlProp" Target="../ctrlProps/ctrlProp924.xml"/><Relationship Id="rId22" Type="http://schemas.openxmlformats.org/officeDocument/2006/relationships/ctrlProp" Target="../ctrlProps/ctrlProp932.xml"/><Relationship Id="rId27" Type="http://schemas.openxmlformats.org/officeDocument/2006/relationships/ctrlProp" Target="../ctrlProps/ctrlProp937.xml"/><Relationship Id="rId30"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943.xml"/><Relationship Id="rId13" Type="http://schemas.openxmlformats.org/officeDocument/2006/relationships/ctrlProp" Target="../ctrlProps/ctrlProp948.xml"/><Relationship Id="rId18" Type="http://schemas.openxmlformats.org/officeDocument/2006/relationships/comments" Target="../comments16.xml"/><Relationship Id="rId3" Type="http://schemas.openxmlformats.org/officeDocument/2006/relationships/drawing" Target="../drawings/drawing21.xml"/><Relationship Id="rId7" Type="http://schemas.openxmlformats.org/officeDocument/2006/relationships/ctrlProp" Target="../ctrlProps/ctrlProp942.xml"/><Relationship Id="rId12" Type="http://schemas.openxmlformats.org/officeDocument/2006/relationships/ctrlProp" Target="../ctrlProps/ctrlProp947.xml"/><Relationship Id="rId17" Type="http://schemas.openxmlformats.org/officeDocument/2006/relationships/ctrlProp" Target="../ctrlProps/ctrlProp952.xml"/><Relationship Id="rId2" Type="http://schemas.openxmlformats.org/officeDocument/2006/relationships/printerSettings" Target="../printerSettings/printerSettings29.bin"/><Relationship Id="rId16" Type="http://schemas.openxmlformats.org/officeDocument/2006/relationships/ctrlProp" Target="../ctrlProps/ctrlProp951.xml"/><Relationship Id="rId1" Type="http://schemas.openxmlformats.org/officeDocument/2006/relationships/hyperlink" Target="https://www.flat35.com/business/download/index.html" TargetMode="External"/><Relationship Id="rId6" Type="http://schemas.openxmlformats.org/officeDocument/2006/relationships/ctrlProp" Target="../ctrlProps/ctrlProp941.xml"/><Relationship Id="rId11" Type="http://schemas.openxmlformats.org/officeDocument/2006/relationships/ctrlProp" Target="../ctrlProps/ctrlProp946.xml"/><Relationship Id="rId5" Type="http://schemas.openxmlformats.org/officeDocument/2006/relationships/ctrlProp" Target="../ctrlProps/ctrlProp940.xml"/><Relationship Id="rId15" Type="http://schemas.openxmlformats.org/officeDocument/2006/relationships/ctrlProp" Target="../ctrlProps/ctrlProp950.xml"/><Relationship Id="rId10" Type="http://schemas.openxmlformats.org/officeDocument/2006/relationships/ctrlProp" Target="../ctrlProps/ctrlProp945.xml"/><Relationship Id="rId4" Type="http://schemas.openxmlformats.org/officeDocument/2006/relationships/vmlDrawing" Target="../drawings/vmlDrawing16.vml"/><Relationship Id="rId9" Type="http://schemas.openxmlformats.org/officeDocument/2006/relationships/ctrlProp" Target="../ctrlProps/ctrlProp944.xml"/><Relationship Id="rId14" Type="http://schemas.openxmlformats.org/officeDocument/2006/relationships/ctrlProp" Target="../ctrlProps/ctrlProp949.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7.vml"/><Relationship Id="rId7" Type="http://schemas.openxmlformats.org/officeDocument/2006/relationships/comments" Target="../comments17.xml"/><Relationship Id="rId2" Type="http://schemas.openxmlformats.org/officeDocument/2006/relationships/drawing" Target="../drawings/drawing22.xml"/><Relationship Id="rId1" Type="http://schemas.openxmlformats.org/officeDocument/2006/relationships/printerSettings" Target="../printerSettings/printerSettings30.bin"/><Relationship Id="rId6" Type="http://schemas.openxmlformats.org/officeDocument/2006/relationships/ctrlProp" Target="../ctrlProps/ctrlProp955.xml"/><Relationship Id="rId5" Type="http://schemas.openxmlformats.org/officeDocument/2006/relationships/ctrlProp" Target="../ctrlProps/ctrlProp954.xml"/><Relationship Id="rId4" Type="http://schemas.openxmlformats.org/officeDocument/2006/relationships/ctrlProp" Target="../ctrlProps/ctrlProp953.xml"/></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959.xml"/><Relationship Id="rId3" Type="http://schemas.openxmlformats.org/officeDocument/2006/relationships/drawing" Target="../drawings/drawing23.xml"/><Relationship Id="rId7" Type="http://schemas.openxmlformats.org/officeDocument/2006/relationships/ctrlProp" Target="../ctrlProps/ctrlProp958.xml"/><Relationship Id="rId2" Type="http://schemas.openxmlformats.org/officeDocument/2006/relationships/printerSettings" Target="../printerSettings/printerSettings31.bin"/><Relationship Id="rId1" Type="http://schemas.openxmlformats.org/officeDocument/2006/relationships/hyperlink" Target="mailto:kensa@ikjc.or.jp" TargetMode="External"/><Relationship Id="rId6" Type="http://schemas.openxmlformats.org/officeDocument/2006/relationships/ctrlProp" Target="../ctrlProps/ctrlProp957.xml"/><Relationship Id="rId5" Type="http://schemas.openxmlformats.org/officeDocument/2006/relationships/ctrlProp" Target="../ctrlProps/ctrlProp956.xml"/><Relationship Id="rId10" Type="http://schemas.openxmlformats.org/officeDocument/2006/relationships/comments" Target="../comments18.xml"/><Relationship Id="rId4" Type="http://schemas.openxmlformats.org/officeDocument/2006/relationships/vmlDrawing" Target="../drawings/vmlDrawing18.vml"/><Relationship Id="rId9" Type="http://schemas.openxmlformats.org/officeDocument/2006/relationships/ctrlProp" Target="../ctrlProps/ctrlProp960.xml"/></Relationships>
</file>

<file path=xl/worksheets/_rels/sheet34.xml.rels><?xml version="1.0" encoding="UTF-8" standalone="yes"?>
<Relationships xmlns="http://schemas.openxmlformats.org/package/2006/relationships"><Relationship Id="rId13" Type="http://schemas.openxmlformats.org/officeDocument/2006/relationships/ctrlProp" Target="../ctrlProps/ctrlProp970.xml"/><Relationship Id="rId18" Type="http://schemas.openxmlformats.org/officeDocument/2006/relationships/ctrlProp" Target="../ctrlProps/ctrlProp975.xml"/><Relationship Id="rId26" Type="http://schemas.openxmlformats.org/officeDocument/2006/relationships/ctrlProp" Target="../ctrlProps/ctrlProp983.xml"/><Relationship Id="rId3" Type="http://schemas.openxmlformats.org/officeDocument/2006/relationships/vmlDrawing" Target="../drawings/vmlDrawing19.vml"/><Relationship Id="rId21" Type="http://schemas.openxmlformats.org/officeDocument/2006/relationships/ctrlProp" Target="../ctrlProps/ctrlProp978.xml"/><Relationship Id="rId34" Type="http://schemas.openxmlformats.org/officeDocument/2006/relationships/comments" Target="../comments19.xml"/><Relationship Id="rId7" Type="http://schemas.openxmlformats.org/officeDocument/2006/relationships/ctrlProp" Target="../ctrlProps/ctrlProp964.xml"/><Relationship Id="rId12" Type="http://schemas.openxmlformats.org/officeDocument/2006/relationships/ctrlProp" Target="../ctrlProps/ctrlProp969.xml"/><Relationship Id="rId17" Type="http://schemas.openxmlformats.org/officeDocument/2006/relationships/ctrlProp" Target="../ctrlProps/ctrlProp974.xml"/><Relationship Id="rId25" Type="http://schemas.openxmlformats.org/officeDocument/2006/relationships/ctrlProp" Target="../ctrlProps/ctrlProp982.xml"/><Relationship Id="rId33" Type="http://schemas.openxmlformats.org/officeDocument/2006/relationships/ctrlProp" Target="../ctrlProps/ctrlProp990.xml"/><Relationship Id="rId2" Type="http://schemas.openxmlformats.org/officeDocument/2006/relationships/drawing" Target="../drawings/drawing24.xml"/><Relationship Id="rId16" Type="http://schemas.openxmlformats.org/officeDocument/2006/relationships/ctrlProp" Target="../ctrlProps/ctrlProp973.xml"/><Relationship Id="rId20" Type="http://schemas.openxmlformats.org/officeDocument/2006/relationships/ctrlProp" Target="../ctrlProps/ctrlProp977.xml"/><Relationship Id="rId29" Type="http://schemas.openxmlformats.org/officeDocument/2006/relationships/ctrlProp" Target="../ctrlProps/ctrlProp986.xml"/><Relationship Id="rId1" Type="http://schemas.openxmlformats.org/officeDocument/2006/relationships/printerSettings" Target="../printerSettings/printerSettings32.bin"/><Relationship Id="rId6" Type="http://schemas.openxmlformats.org/officeDocument/2006/relationships/ctrlProp" Target="../ctrlProps/ctrlProp963.xml"/><Relationship Id="rId11" Type="http://schemas.openxmlformats.org/officeDocument/2006/relationships/ctrlProp" Target="../ctrlProps/ctrlProp968.xml"/><Relationship Id="rId24" Type="http://schemas.openxmlformats.org/officeDocument/2006/relationships/ctrlProp" Target="../ctrlProps/ctrlProp981.xml"/><Relationship Id="rId32" Type="http://schemas.openxmlformats.org/officeDocument/2006/relationships/ctrlProp" Target="../ctrlProps/ctrlProp989.xml"/><Relationship Id="rId5" Type="http://schemas.openxmlformats.org/officeDocument/2006/relationships/ctrlProp" Target="../ctrlProps/ctrlProp962.xml"/><Relationship Id="rId15" Type="http://schemas.openxmlformats.org/officeDocument/2006/relationships/ctrlProp" Target="../ctrlProps/ctrlProp972.xml"/><Relationship Id="rId23" Type="http://schemas.openxmlformats.org/officeDocument/2006/relationships/ctrlProp" Target="../ctrlProps/ctrlProp980.xml"/><Relationship Id="rId28" Type="http://schemas.openxmlformats.org/officeDocument/2006/relationships/ctrlProp" Target="../ctrlProps/ctrlProp985.xml"/><Relationship Id="rId10" Type="http://schemas.openxmlformats.org/officeDocument/2006/relationships/ctrlProp" Target="../ctrlProps/ctrlProp967.xml"/><Relationship Id="rId19" Type="http://schemas.openxmlformats.org/officeDocument/2006/relationships/ctrlProp" Target="../ctrlProps/ctrlProp976.xml"/><Relationship Id="rId31" Type="http://schemas.openxmlformats.org/officeDocument/2006/relationships/ctrlProp" Target="../ctrlProps/ctrlProp988.xml"/><Relationship Id="rId4" Type="http://schemas.openxmlformats.org/officeDocument/2006/relationships/ctrlProp" Target="../ctrlProps/ctrlProp961.xml"/><Relationship Id="rId9" Type="http://schemas.openxmlformats.org/officeDocument/2006/relationships/ctrlProp" Target="../ctrlProps/ctrlProp966.xml"/><Relationship Id="rId14" Type="http://schemas.openxmlformats.org/officeDocument/2006/relationships/ctrlProp" Target="../ctrlProps/ctrlProp971.xml"/><Relationship Id="rId22" Type="http://schemas.openxmlformats.org/officeDocument/2006/relationships/ctrlProp" Target="../ctrlProps/ctrlProp979.xml"/><Relationship Id="rId27" Type="http://schemas.openxmlformats.org/officeDocument/2006/relationships/ctrlProp" Target="../ctrlProps/ctrlProp984.xml"/><Relationship Id="rId30" Type="http://schemas.openxmlformats.org/officeDocument/2006/relationships/ctrlProp" Target="../ctrlProps/ctrlProp987.xml"/><Relationship Id="rId8" Type="http://schemas.openxmlformats.org/officeDocument/2006/relationships/ctrlProp" Target="../ctrlProps/ctrlProp965.xml"/></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995.xml"/><Relationship Id="rId3" Type="http://schemas.openxmlformats.org/officeDocument/2006/relationships/vmlDrawing" Target="../drawings/vmlDrawing20.vml"/><Relationship Id="rId7" Type="http://schemas.openxmlformats.org/officeDocument/2006/relationships/ctrlProp" Target="../ctrlProps/ctrlProp994.xml"/><Relationship Id="rId2" Type="http://schemas.openxmlformats.org/officeDocument/2006/relationships/drawing" Target="../drawings/drawing25.xml"/><Relationship Id="rId1" Type="http://schemas.openxmlformats.org/officeDocument/2006/relationships/printerSettings" Target="../printerSettings/printerSettings33.bin"/><Relationship Id="rId6" Type="http://schemas.openxmlformats.org/officeDocument/2006/relationships/ctrlProp" Target="../ctrlProps/ctrlProp993.xml"/><Relationship Id="rId5" Type="http://schemas.openxmlformats.org/officeDocument/2006/relationships/ctrlProp" Target="../ctrlProps/ctrlProp992.xml"/><Relationship Id="rId10" Type="http://schemas.openxmlformats.org/officeDocument/2006/relationships/comments" Target="../comments20.xml"/><Relationship Id="rId4" Type="http://schemas.openxmlformats.org/officeDocument/2006/relationships/ctrlProp" Target="../ctrlProps/ctrlProp991.xml"/><Relationship Id="rId9" Type="http://schemas.openxmlformats.org/officeDocument/2006/relationships/ctrlProp" Target="../ctrlProps/ctrlProp996.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6.xml"/><Relationship Id="rId1" Type="http://schemas.openxmlformats.org/officeDocument/2006/relationships/printerSettings" Target="../printerSettings/printerSettings34.bin"/><Relationship Id="rId4"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7.xml"/><Relationship Id="rId1" Type="http://schemas.openxmlformats.org/officeDocument/2006/relationships/printerSettings" Target="../printerSettings/printerSettings35.bin"/><Relationship Id="rId4"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8" Type="http://schemas.openxmlformats.org/officeDocument/2006/relationships/ctrlProp" Target="../ctrlProps/ctrlProp1001.xml"/><Relationship Id="rId13" Type="http://schemas.openxmlformats.org/officeDocument/2006/relationships/ctrlProp" Target="../ctrlProps/ctrlProp1006.xml"/><Relationship Id="rId3" Type="http://schemas.openxmlformats.org/officeDocument/2006/relationships/vmlDrawing" Target="../drawings/vmlDrawing23.vml"/><Relationship Id="rId7" Type="http://schemas.openxmlformats.org/officeDocument/2006/relationships/ctrlProp" Target="../ctrlProps/ctrlProp1000.xml"/><Relationship Id="rId12" Type="http://schemas.openxmlformats.org/officeDocument/2006/relationships/ctrlProp" Target="../ctrlProps/ctrlProp1005.xml"/><Relationship Id="rId2" Type="http://schemas.openxmlformats.org/officeDocument/2006/relationships/drawing" Target="../drawings/drawing28.xml"/><Relationship Id="rId16" Type="http://schemas.openxmlformats.org/officeDocument/2006/relationships/comments" Target="../comments23.xml"/><Relationship Id="rId1" Type="http://schemas.openxmlformats.org/officeDocument/2006/relationships/printerSettings" Target="../printerSettings/printerSettings36.bin"/><Relationship Id="rId6" Type="http://schemas.openxmlformats.org/officeDocument/2006/relationships/ctrlProp" Target="../ctrlProps/ctrlProp999.xml"/><Relationship Id="rId11" Type="http://schemas.openxmlformats.org/officeDocument/2006/relationships/ctrlProp" Target="../ctrlProps/ctrlProp1004.xml"/><Relationship Id="rId5" Type="http://schemas.openxmlformats.org/officeDocument/2006/relationships/ctrlProp" Target="../ctrlProps/ctrlProp998.xml"/><Relationship Id="rId15" Type="http://schemas.openxmlformats.org/officeDocument/2006/relationships/ctrlProp" Target="../ctrlProps/ctrlProp1008.xml"/><Relationship Id="rId10" Type="http://schemas.openxmlformats.org/officeDocument/2006/relationships/ctrlProp" Target="../ctrlProps/ctrlProp1003.xml"/><Relationship Id="rId4" Type="http://schemas.openxmlformats.org/officeDocument/2006/relationships/ctrlProp" Target="../ctrlProps/ctrlProp997.xml"/><Relationship Id="rId9" Type="http://schemas.openxmlformats.org/officeDocument/2006/relationships/ctrlProp" Target="../ctrlProps/ctrlProp1002.xml"/><Relationship Id="rId14" Type="http://schemas.openxmlformats.org/officeDocument/2006/relationships/ctrlProp" Target="../ctrlProps/ctrlProp1007.xml"/></Relationships>
</file>

<file path=xl/worksheets/_rels/sheet39.xml.rels><?xml version="1.0" encoding="UTF-8" standalone="yes"?>
<Relationships xmlns="http://schemas.openxmlformats.org/package/2006/relationships"><Relationship Id="rId8" Type="http://schemas.openxmlformats.org/officeDocument/2006/relationships/ctrlProp" Target="../ctrlProps/ctrlProp1013.xml"/><Relationship Id="rId13" Type="http://schemas.openxmlformats.org/officeDocument/2006/relationships/ctrlProp" Target="../ctrlProps/ctrlProp1018.xml"/><Relationship Id="rId3" Type="http://schemas.openxmlformats.org/officeDocument/2006/relationships/vmlDrawing" Target="../drawings/vmlDrawing24.vml"/><Relationship Id="rId7" Type="http://schemas.openxmlformats.org/officeDocument/2006/relationships/ctrlProp" Target="../ctrlProps/ctrlProp1012.xml"/><Relationship Id="rId12" Type="http://schemas.openxmlformats.org/officeDocument/2006/relationships/ctrlProp" Target="../ctrlProps/ctrlProp1017.xml"/><Relationship Id="rId2" Type="http://schemas.openxmlformats.org/officeDocument/2006/relationships/drawing" Target="../drawings/drawing29.xml"/><Relationship Id="rId16" Type="http://schemas.openxmlformats.org/officeDocument/2006/relationships/comments" Target="../comments24.xml"/><Relationship Id="rId1" Type="http://schemas.openxmlformats.org/officeDocument/2006/relationships/printerSettings" Target="../printerSettings/printerSettings37.bin"/><Relationship Id="rId6" Type="http://schemas.openxmlformats.org/officeDocument/2006/relationships/ctrlProp" Target="../ctrlProps/ctrlProp1011.xml"/><Relationship Id="rId11" Type="http://schemas.openxmlformats.org/officeDocument/2006/relationships/ctrlProp" Target="../ctrlProps/ctrlProp1016.xml"/><Relationship Id="rId5" Type="http://schemas.openxmlformats.org/officeDocument/2006/relationships/ctrlProp" Target="../ctrlProps/ctrlProp1010.xml"/><Relationship Id="rId15" Type="http://schemas.openxmlformats.org/officeDocument/2006/relationships/ctrlProp" Target="../ctrlProps/ctrlProp1020.xml"/><Relationship Id="rId10" Type="http://schemas.openxmlformats.org/officeDocument/2006/relationships/ctrlProp" Target="../ctrlProps/ctrlProp1015.xml"/><Relationship Id="rId4" Type="http://schemas.openxmlformats.org/officeDocument/2006/relationships/ctrlProp" Target="../ctrlProps/ctrlProp1009.xml"/><Relationship Id="rId9" Type="http://schemas.openxmlformats.org/officeDocument/2006/relationships/ctrlProp" Target="../ctrlProps/ctrlProp1014.xml"/><Relationship Id="rId14" Type="http://schemas.openxmlformats.org/officeDocument/2006/relationships/ctrlProp" Target="../ctrlProps/ctrlProp1019.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30.xml"/><Relationship Id="rId1" Type="http://schemas.openxmlformats.org/officeDocument/2006/relationships/printerSettings" Target="../printerSettings/printerSettings38.bin"/><Relationship Id="rId4" Type="http://schemas.openxmlformats.org/officeDocument/2006/relationships/comments" Target="../comments25.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1.xml"/><Relationship Id="rId1" Type="http://schemas.openxmlformats.org/officeDocument/2006/relationships/printerSettings" Target="../printerSettings/printerSettings39.bin"/><Relationship Id="rId4" Type="http://schemas.openxmlformats.org/officeDocument/2006/relationships/comments" Target="../comments26.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2.xml"/><Relationship Id="rId1" Type="http://schemas.openxmlformats.org/officeDocument/2006/relationships/printerSettings" Target="../printerSettings/printerSettings40.bin"/><Relationship Id="rId4" Type="http://schemas.openxmlformats.org/officeDocument/2006/relationships/comments" Target="../comments27.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3.xml"/><Relationship Id="rId1" Type="http://schemas.openxmlformats.org/officeDocument/2006/relationships/printerSettings" Target="../printerSettings/printerSettings41.bin"/><Relationship Id="rId4" Type="http://schemas.openxmlformats.org/officeDocument/2006/relationships/comments" Target="../comments28.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8" Type="http://schemas.openxmlformats.org/officeDocument/2006/relationships/ctrlProp" Target="../ctrlProps/ctrlProp1025.xml"/><Relationship Id="rId3" Type="http://schemas.openxmlformats.org/officeDocument/2006/relationships/vmlDrawing" Target="../drawings/vmlDrawing29.vml"/><Relationship Id="rId7" Type="http://schemas.openxmlformats.org/officeDocument/2006/relationships/ctrlProp" Target="../ctrlProps/ctrlProp1024.xml"/><Relationship Id="rId2" Type="http://schemas.openxmlformats.org/officeDocument/2006/relationships/drawing" Target="../drawings/drawing35.xml"/><Relationship Id="rId1" Type="http://schemas.openxmlformats.org/officeDocument/2006/relationships/printerSettings" Target="../printerSettings/printerSettings43.bin"/><Relationship Id="rId6" Type="http://schemas.openxmlformats.org/officeDocument/2006/relationships/ctrlProp" Target="../ctrlProps/ctrlProp1023.xml"/><Relationship Id="rId5" Type="http://schemas.openxmlformats.org/officeDocument/2006/relationships/ctrlProp" Target="../ctrlProps/ctrlProp1022.xml"/><Relationship Id="rId10" Type="http://schemas.openxmlformats.org/officeDocument/2006/relationships/comments" Target="../comments29.xml"/><Relationship Id="rId4" Type="http://schemas.openxmlformats.org/officeDocument/2006/relationships/ctrlProp" Target="../ctrlProps/ctrlProp1021.xml"/><Relationship Id="rId9" Type="http://schemas.openxmlformats.org/officeDocument/2006/relationships/ctrlProp" Target="../ctrlProps/ctrlProp1026.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CFFCC"/>
  </sheetPr>
  <dimension ref="A1:N51"/>
  <sheetViews>
    <sheetView workbookViewId="0">
      <pane xSplit="1" ySplit="2" topLeftCell="B3" activePane="bottomRight" state="frozen"/>
      <selection pane="topRight"/>
      <selection pane="bottomLeft"/>
      <selection pane="bottomRight"/>
    </sheetView>
  </sheetViews>
  <sheetFormatPr defaultColWidth="9" defaultRowHeight="14.25" customHeight="1"/>
  <cols>
    <col min="1" max="1" width="28.25" style="12" customWidth="1"/>
    <col min="2" max="2" width="23.375" style="12" customWidth="1"/>
    <col min="3" max="3" width="16.75" style="12" customWidth="1"/>
    <col min="4" max="5" width="3.625" style="10" customWidth="1"/>
    <col min="6" max="7" width="10.625" style="10" customWidth="1"/>
    <col min="8" max="8" width="9" style="10" customWidth="1"/>
    <col min="9" max="16384" width="9" style="10"/>
  </cols>
  <sheetData>
    <row r="1" spans="1:14" ht="63.75" customHeight="1">
      <c r="A1" s="11" t="s">
        <v>392</v>
      </c>
      <c r="B1" s="11" t="s">
        <v>395</v>
      </c>
      <c r="C1" s="11" t="s">
        <v>394</v>
      </c>
      <c r="D1" s="1310" t="s">
        <v>2418</v>
      </c>
      <c r="E1" s="1310"/>
      <c r="F1" s="187" t="s">
        <v>2417</v>
      </c>
      <c r="G1" s="10" t="s">
        <v>3631</v>
      </c>
      <c r="H1" s="10" t="s">
        <v>2818</v>
      </c>
      <c r="I1" s="10" t="s">
        <v>2820</v>
      </c>
      <c r="J1" s="10" t="s">
        <v>2823</v>
      </c>
      <c r="K1" s="10" t="s">
        <v>2825</v>
      </c>
      <c r="L1" s="10" t="s">
        <v>109</v>
      </c>
      <c r="M1" s="10" t="s">
        <v>3628</v>
      </c>
      <c r="N1" s="10" t="s">
        <v>2758</v>
      </c>
    </row>
    <row r="2" spans="1:14" ht="14.25" customHeight="1">
      <c r="G2" s="187">
        <f t="shared" ref="G2:K2" si="0">IF(cst__output_sheetname=G1, 1, 0)</f>
        <v>0</v>
      </c>
      <c r="H2" s="187">
        <f t="shared" si="0"/>
        <v>0</v>
      </c>
      <c r="I2" s="187">
        <f t="shared" si="0"/>
        <v>0</v>
      </c>
      <c r="J2" s="187">
        <f t="shared" si="0"/>
        <v>0</v>
      </c>
      <c r="K2" s="187">
        <f t="shared" si="0"/>
        <v>0</v>
      </c>
      <c r="L2" s="187">
        <f t="shared" ref="L2" si="1">IF(cst__output_sheetname=L1, 1, 0)</f>
        <v>0</v>
      </c>
      <c r="M2" s="187">
        <f>IF(cst__output_sheetname=M1, 1, 0)</f>
        <v>0</v>
      </c>
      <c r="N2" s="187">
        <f>IF(cst__output_sheetname=N1, 1, 0)</f>
        <v>1</v>
      </c>
    </row>
    <row r="4" spans="1:14" ht="14.25" customHeight="1">
      <c r="A4" s="12" t="s">
        <v>2433</v>
      </c>
      <c r="B4" s="12">
        <v>-2</v>
      </c>
      <c r="C4" s="12">
        <v>-2</v>
      </c>
    </row>
    <row r="5" spans="1:14" ht="14.25" customHeight="1">
      <c r="A5" s="12" t="s">
        <v>396</v>
      </c>
      <c r="B5" s="12">
        <v>-2</v>
      </c>
      <c r="C5" s="12">
        <v>-2</v>
      </c>
    </row>
    <row r="6" spans="1:14" ht="14.25" customHeight="1">
      <c r="A6" s="12" t="s">
        <v>397</v>
      </c>
      <c r="B6" s="12">
        <v>-2</v>
      </c>
      <c r="C6" s="12">
        <v>-2</v>
      </c>
    </row>
    <row r="7" spans="1:14" ht="14.25" customHeight="1">
      <c r="A7" s="12" t="s">
        <v>3722</v>
      </c>
      <c r="B7" s="12">
        <v>-2</v>
      </c>
      <c r="C7" s="12">
        <v>-2</v>
      </c>
    </row>
    <row r="8" spans="1:14" ht="14.25" customHeight="1">
      <c r="A8" s="12" t="s">
        <v>1230</v>
      </c>
      <c r="B8" s="12">
        <v>-2</v>
      </c>
      <c r="C8" s="12">
        <v>-2</v>
      </c>
    </row>
    <row r="9" spans="1:14" ht="14.25" customHeight="1">
      <c r="A9" s="12" t="s">
        <v>398</v>
      </c>
      <c r="B9" s="12">
        <v>-2</v>
      </c>
      <c r="C9" s="12">
        <v>-2</v>
      </c>
    </row>
    <row r="10" spans="1:14" ht="14.25" customHeight="1">
      <c r="A10" s="12" t="s">
        <v>504</v>
      </c>
      <c r="B10" s="12">
        <f t="shared" ref="B10:B11" si="2">D10</f>
        <v>-2</v>
      </c>
      <c r="D10" s="10">
        <f>IF(F10&lt;&gt;"",IF(F10=1,IF(F10+E10=2,1,-2),F10),IF(E10=0,-2,E10))</f>
        <v>-2</v>
      </c>
      <c r="E10" s="10">
        <f>IF(cst__output_sheetname="", 1, 0)+IF(AND(G10=1,G$2=1), 1, 0)</f>
        <v>0</v>
      </c>
      <c r="F10" s="188">
        <v>-2</v>
      </c>
    </row>
    <row r="11" spans="1:14" ht="14.25" customHeight="1">
      <c r="A11" s="12" t="s">
        <v>505</v>
      </c>
      <c r="B11" s="12">
        <f t="shared" si="2"/>
        <v>-2</v>
      </c>
      <c r="D11" s="10">
        <f t="shared" ref="D11:D46" si="3">IF(F11&lt;&gt;"",IF(F11=1,IF(F11+E11=2,1,-2),F11),IF(E11=0,-2,E11))</f>
        <v>-2</v>
      </c>
      <c r="E11" s="10">
        <f>IF(cst__output_sheetname="", 1, 0)+IF(AND(G11=1,G$2=1), 1, 0)</f>
        <v>0</v>
      </c>
      <c r="F11" s="188">
        <v>-2</v>
      </c>
    </row>
    <row r="12" spans="1:14" ht="14.25" customHeight="1">
      <c r="D12" s="10">
        <f t="shared" si="3"/>
        <v>-2</v>
      </c>
    </row>
    <row r="13" spans="1:14" ht="14.25" customHeight="1">
      <c r="D13" s="10">
        <f t="shared" si="3"/>
        <v>-2</v>
      </c>
    </row>
    <row r="14" spans="1:14" ht="14.25" customHeight="1">
      <c r="D14" s="10">
        <f t="shared" si="3"/>
        <v>-2</v>
      </c>
    </row>
    <row r="15" spans="1:14" ht="14.25" customHeight="1">
      <c r="D15" s="10">
        <f t="shared" si="3"/>
        <v>-2</v>
      </c>
    </row>
    <row r="16" spans="1:14" ht="14.25" customHeight="1">
      <c r="A16" s="12" t="s">
        <v>2712</v>
      </c>
      <c r="B16" s="12">
        <f t="shared" ref="B16:B48" si="4">D16</f>
        <v>1</v>
      </c>
      <c r="D16" s="10">
        <f>IF(F16&lt;&gt;"",IF(F16=1,IF(F16+E16=2,1,-2),F16),IF(E16=0,-2,E16))</f>
        <v>1</v>
      </c>
      <c r="E16" s="10">
        <f t="shared" ref="E16:E46" si="5">IF(cst__output_sheetname="", 1, 0)+IF(AND(G16=1,G$2=1), 1, 0)+IF(AND(H16=1,H$2=1), 1, 0)+IF(AND(I16=1,I$2=1), 1, 0)+IF(AND(J16=1,J$2=1), 1, 0)+IF(AND(K16=1,K$2=1), 1, 0)+IF(AND(L16=1,L$2=1), 1, 0)+IF(AND(M16=1,M$2=1), 1, 0)+IF(AND(N16=1,N$2=1), 1, 0)</f>
        <v>1</v>
      </c>
      <c r="H16" s="10">
        <v>1</v>
      </c>
      <c r="I16" s="10">
        <v>1</v>
      </c>
      <c r="J16" s="10">
        <v>1</v>
      </c>
      <c r="K16" s="10">
        <v>1</v>
      </c>
      <c r="L16" s="10">
        <v>1</v>
      </c>
      <c r="M16" s="10">
        <v>1</v>
      </c>
      <c r="N16" s="10">
        <v>1</v>
      </c>
    </row>
    <row r="17" spans="1:14" ht="14.25" customHeight="1">
      <c r="A17" s="12" t="s">
        <v>3726</v>
      </c>
      <c r="B17" s="12">
        <f t="shared" ref="B17" si="6">D17</f>
        <v>-2</v>
      </c>
      <c r="D17" s="10">
        <f>IF(F17&lt;&gt;"",IF(F17=1,IF(F17+E17=2,1,-2),F17),IF(E17=0,-2,E17))</f>
        <v>-2</v>
      </c>
      <c r="E17" s="10">
        <f t="shared" si="5"/>
        <v>0</v>
      </c>
      <c r="G17" s="10">
        <v>1</v>
      </c>
    </row>
    <row r="18" spans="1:14" ht="14.25" customHeight="1">
      <c r="A18" s="12" t="s">
        <v>2744</v>
      </c>
      <c r="B18" s="12">
        <f t="shared" si="4"/>
        <v>-2</v>
      </c>
      <c r="D18" s="10">
        <f t="shared" si="3"/>
        <v>-2</v>
      </c>
      <c r="E18" s="10">
        <f t="shared" si="5"/>
        <v>0</v>
      </c>
      <c r="G18" s="10">
        <v>1</v>
      </c>
    </row>
    <row r="19" spans="1:14" ht="14.25" customHeight="1">
      <c r="A19" s="12" t="s">
        <v>3730</v>
      </c>
      <c r="B19" s="12">
        <f t="shared" ref="B19" si="7">D19</f>
        <v>-2</v>
      </c>
      <c r="D19" s="10">
        <f t="shared" ref="D19" si="8">IF(F19&lt;&gt;"",IF(F19=1,IF(F19+E19=2,1,-2),F19),IF(E19=0,-2,E19))</f>
        <v>-2</v>
      </c>
      <c r="E19" s="10">
        <f t="shared" si="5"/>
        <v>0</v>
      </c>
      <c r="G19" s="10">
        <v>1</v>
      </c>
    </row>
    <row r="20" spans="1:14" ht="14.25" customHeight="1">
      <c r="A20" s="12" t="s">
        <v>2746</v>
      </c>
      <c r="B20" s="12">
        <f t="shared" si="4"/>
        <v>-2</v>
      </c>
      <c r="D20" s="10">
        <f t="shared" si="3"/>
        <v>-2</v>
      </c>
      <c r="E20" s="10">
        <f t="shared" si="5"/>
        <v>0</v>
      </c>
      <c r="G20" s="10">
        <v>1</v>
      </c>
    </row>
    <row r="21" spans="1:14" ht="14.25" customHeight="1">
      <c r="A21" s="12" t="s">
        <v>3623</v>
      </c>
      <c r="B21" s="12">
        <f t="shared" si="4"/>
        <v>-2</v>
      </c>
      <c r="D21" s="10">
        <f t="shared" si="3"/>
        <v>-2</v>
      </c>
      <c r="E21" s="10">
        <f t="shared" si="5"/>
        <v>0</v>
      </c>
      <c r="G21" s="10">
        <v>1</v>
      </c>
    </row>
    <row r="22" spans="1:14" ht="14.25" customHeight="1">
      <c r="A22" s="12" t="s">
        <v>3624</v>
      </c>
      <c r="B22" s="12">
        <f t="shared" si="4"/>
        <v>-2</v>
      </c>
      <c r="D22" s="10">
        <f t="shared" si="3"/>
        <v>-2</v>
      </c>
      <c r="E22" s="10">
        <f t="shared" si="5"/>
        <v>0</v>
      </c>
      <c r="G22" s="10">
        <v>1</v>
      </c>
    </row>
    <row r="23" spans="1:14" ht="14.25" customHeight="1">
      <c r="A23" s="12" t="s">
        <v>3625</v>
      </c>
      <c r="B23" s="12">
        <f t="shared" si="4"/>
        <v>-2</v>
      </c>
      <c r="D23" s="10">
        <f t="shared" si="3"/>
        <v>-2</v>
      </c>
      <c r="E23" s="10">
        <f t="shared" si="5"/>
        <v>0</v>
      </c>
      <c r="G23" s="10">
        <v>1</v>
      </c>
    </row>
    <row r="24" spans="1:14" ht="14.25" customHeight="1">
      <c r="A24" s="12" t="s">
        <v>2758</v>
      </c>
      <c r="B24" s="12">
        <f t="shared" si="4"/>
        <v>1</v>
      </c>
      <c r="D24" s="10">
        <f t="shared" si="3"/>
        <v>1</v>
      </c>
      <c r="E24" s="10">
        <f t="shared" si="5"/>
        <v>1</v>
      </c>
      <c r="N24" s="10">
        <v>1</v>
      </c>
    </row>
    <row r="25" spans="1:14" ht="14.25" customHeight="1">
      <c r="A25" s="12" t="s">
        <v>3908</v>
      </c>
      <c r="B25" s="12">
        <f t="shared" ref="B25" si="9">D25</f>
        <v>-2</v>
      </c>
      <c r="D25" s="10">
        <f t="shared" ref="D25" si="10">IF(F25&lt;&gt;"",IF(F25=1,IF(F25+E25=2,1,-2),F25),IF(E25=0,-2,E25))</f>
        <v>-2</v>
      </c>
      <c r="E25" s="10">
        <f t="shared" si="5"/>
        <v>0</v>
      </c>
      <c r="G25" s="10">
        <v>1</v>
      </c>
    </row>
    <row r="26" spans="1:14" ht="14.25" customHeight="1">
      <c r="A26" s="12" t="s">
        <v>2769</v>
      </c>
      <c r="B26" s="12">
        <f t="shared" si="4"/>
        <v>-2</v>
      </c>
      <c r="D26" s="10">
        <f t="shared" si="3"/>
        <v>-2</v>
      </c>
      <c r="E26" s="10">
        <f t="shared" si="5"/>
        <v>0</v>
      </c>
      <c r="G26" s="10">
        <v>1</v>
      </c>
    </row>
    <row r="27" spans="1:14" ht="14.25" customHeight="1">
      <c r="A27" s="12" t="s">
        <v>3728</v>
      </c>
      <c r="B27" s="12">
        <f t="shared" si="4"/>
        <v>-2</v>
      </c>
      <c r="D27" s="10">
        <f t="shared" ref="D27" si="11">IF(F27&lt;&gt;"",IF(F27=1,IF(F27+E27=2,1,-2),F27),IF(E27=0,-2,E27))</f>
        <v>-2</v>
      </c>
      <c r="E27" s="10">
        <f t="shared" si="5"/>
        <v>0</v>
      </c>
      <c r="G27" s="10">
        <v>1</v>
      </c>
    </row>
    <row r="28" spans="1:14" ht="14.25" customHeight="1">
      <c r="A28" s="12" t="s">
        <v>3626</v>
      </c>
      <c r="B28" s="12">
        <f t="shared" si="4"/>
        <v>-2</v>
      </c>
      <c r="D28" s="10">
        <f t="shared" si="3"/>
        <v>-2</v>
      </c>
      <c r="E28" s="10">
        <f t="shared" si="5"/>
        <v>0</v>
      </c>
      <c r="G28" s="10">
        <v>1</v>
      </c>
    </row>
    <row r="29" spans="1:14" ht="14.25" customHeight="1">
      <c r="A29" s="12" t="s">
        <v>2786</v>
      </c>
      <c r="B29" s="12">
        <f>D29</f>
        <v>-2</v>
      </c>
      <c r="D29" s="10">
        <f t="shared" si="3"/>
        <v>-2</v>
      </c>
      <c r="E29" s="10">
        <f t="shared" si="5"/>
        <v>0</v>
      </c>
      <c r="G29" s="10">
        <v>1</v>
      </c>
    </row>
    <row r="30" spans="1:14" ht="14.25" customHeight="1">
      <c r="A30" s="12" t="s">
        <v>2790</v>
      </c>
      <c r="B30" s="12">
        <f t="shared" si="4"/>
        <v>-2</v>
      </c>
      <c r="D30" s="10">
        <f t="shared" si="3"/>
        <v>-2</v>
      </c>
      <c r="E30" s="10">
        <f t="shared" si="5"/>
        <v>0</v>
      </c>
      <c r="G30" s="10">
        <v>1</v>
      </c>
    </row>
    <row r="31" spans="1:14" ht="14.25" customHeight="1">
      <c r="A31" s="12" t="s">
        <v>2794</v>
      </c>
      <c r="B31" s="12">
        <f t="shared" si="4"/>
        <v>-2</v>
      </c>
      <c r="D31" s="10">
        <f t="shared" si="3"/>
        <v>-2</v>
      </c>
      <c r="E31" s="10">
        <f t="shared" si="5"/>
        <v>0</v>
      </c>
      <c r="G31" s="10">
        <v>1</v>
      </c>
    </row>
    <row r="32" spans="1:14" ht="14.25" customHeight="1">
      <c r="A32" s="12" t="s">
        <v>3627</v>
      </c>
      <c r="B32" s="12">
        <f t="shared" si="4"/>
        <v>-2</v>
      </c>
      <c r="D32" s="10">
        <f t="shared" si="3"/>
        <v>-2</v>
      </c>
      <c r="E32" s="10">
        <f t="shared" si="5"/>
        <v>0</v>
      </c>
      <c r="G32" s="10">
        <v>1</v>
      </c>
    </row>
    <row r="33" spans="1:13" ht="14.25" customHeight="1">
      <c r="A33" s="12" t="s">
        <v>3628</v>
      </c>
      <c r="B33" s="12">
        <f t="shared" ref="B33" si="12">D33</f>
        <v>-2</v>
      </c>
      <c r="D33" s="10">
        <f t="shared" ref="D33" si="13">IF(F33&lt;&gt;"",IF(F33=1,IF(F33+E33=2,1,-2),F33),IF(E33=0,-2,E33))</f>
        <v>-2</v>
      </c>
      <c r="E33" s="10">
        <f t="shared" si="5"/>
        <v>0</v>
      </c>
      <c r="M33" s="10">
        <v>1</v>
      </c>
    </row>
    <row r="34" spans="1:13" ht="14.25" customHeight="1">
      <c r="A34" s="12" t="s">
        <v>3732</v>
      </c>
      <c r="B34" s="12">
        <f t="shared" si="4"/>
        <v>-2</v>
      </c>
      <c r="D34" s="10">
        <f t="shared" si="3"/>
        <v>-2</v>
      </c>
      <c r="E34" s="10">
        <f t="shared" si="5"/>
        <v>0</v>
      </c>
      <c r="G34" s="10">
        <v>1</v>
      </c>
    </row>
    <row r="35" spans="1:13" ht="14.25" customHeight="1">
      <c r="A35" s="12" t="s">
        <v>2814</v>
      </c>
      <c r="B35" s="12">
        <f t="shared" si="4"/>
        <v>-2</v>
      </c>
      <c r="D35" s="10">
        <f t="shared" si="3"/>
        <v>-2</v>
      </c>
      <c r="E35" s="10">
        <f t="shared" si="5"/>
        <v>0</v>
      </c>
      <c r="G35" s="10">
        <v>1</v>
      </c>
    </row>
    <row r="36" spans="1:13" ht="14.25" customHeight="1">
      <c r="A36" s="12" t="s">
        <v>3629</v>
      </c>
      <c r="B36" s="12">
        <f t="shared" si="4"/>
        <v>-2</v>
      </c>
      <c r="D36" s="10">
        <f t="shared" si="3"/>
        <v>-2</v>
      </c>
      <c r="E36" s="10">
        <f t="shared" si="5"/>
        <v>0</v>
      </c>
      <c r="G36" s="10">
        <v>1</v>
      </c>
    </row>
    <row r="37" spans="1:13" ht="14.25" customHeight="1">
      <c r="A37" s="12" t="s">
        <v>2818</v>
      </c>
      <c r="B37" s="12">
        <f t="shared" si="4"/>
        <v>-2</v>
      </c>
      <c r="D37" s="10">
        <f t="shared" si="3"/>
        <v>-2</v>
      </c>
      <c r="E37" s="10">
        <f t="shared" si="5"/>
        <v>0</v>
      </c>
      <c r="H37" s="10">
        <v>1</v>
      </c>
    </row>
    <row r="38" spans="1:13" ht="14.25" customHeight="1">
      <c r="A38" s="12" t="s">
        <v>3731</v>
      </c>
      <c r="B38" s="12">
        <f t="shared" ref="B38" si="14">D38</f>
        <v>-2</v>
      </c>
      <c r="D38" s="10">
        <f t="shared" ref="D38" si="15">IF(F38&lt;&gt;"",IF(F38=1,IF(F38+E38=2,1,-2),F38),IF(E38=0,-2,E38))</f>
        <v>-2</v>
      </c>
      <c r="E38" s="10">
        <f t="shared" si="5"/>
        <v>0</v>
      </c>
      <c r="G38" s="10">
        <v>1</v>
      </c>
    </row>
    <row r="39" spans="1:13" ht="14.25" customHeight="1">
      <c r="A39" s="12" t="s">
        <v>2820</v>
      </c>
      <c r="B39" s="12">
        <f t="shared" si="4"/>
        <v>-2</v>
      </c>
      <c r="D39" s="10">
        <f t="shared" si="3"/>
        <v>-2</v>
      </c>
      <c r="E39" s="10">
        <f t="shared" si="5"/>
        <v>0</v>
      </c>
      <c r="I39" s="10">
        <v>1</v>
      </c>
    </row>
    <row r="40" spans="1:13" ht="14.25" customHeight="1">
      <c r="A40" s="12" t="s">
        <v>3718</v>
      </c>
      <c r="B40" s="12">
        <f t="shared" si="4"/>
        <v>-2</v>
      </c>
      <c r="D40" s="10">
        <f t="shared" ref="D40" si="16">IF(F40&lt;&gt;"",IF(F40=1,IF(F40+E40=2,1,-2),F40),IF(E40=0,-2,E40))</f>
        <v>-2</v>
      </c>
      <c r="E40" s="10">
        <f t="shared" si="5"/>
        <v>0</v>
      </c>
      <c r="G40" s="10">
        <v>1</v>
      </c>
    </row>
    <row r="41" spans="1:13" ht="14.25" customHeight="1">
      <c r="A41" s="12" t="s">
        <v>2823</v>
      </c>
      <c r="B41" s="12">
        <f t="shared" si="4"/>
        <v>-2</v>
      </c>
      <c r="D41" s="10">
        <f t="shared" si="3"/>
        <v>-2</v>
      </c>
      <c r="E41" s="10">
        <f t="shared" si="5"/>
        <v>0</v>
      </c>
      <c r="J41" s="10">
        <v>1</v>
      </c>
    </row>
    <row r="42" spans="1:13" ht="14.25" customHeight="1">
      <c r="A42" s="12" t="s">
        <v>3719</v>
      </c>
      <c r="B42" s="12">
        <f t="shared" ref="B42" si="17">D42</f>
        <v>-2</v>
      </c>
      <c r="D42" s="10">
        <f t="shared" ref="D42" si="18">IF(F42&lt;&gt;"",IF(F42=1,IF(F42+E42=2,1,-2),F42),IF(E42=0,-2,E42))</f>
        <v>-2</v>
      </c>
      <c r="E42" s="10">
        <f t="shared" si="5"/>
        <v>0</v>
      </c>
      <c r="G42" s="10">
        <v>1</v>
      </c>
    </row>
    <row r="43" spans="1:13" ht="14.25" customHeight="1">
      <c r="A43" s="12" t="s">
        <v>2825</v>
      </c>
      <c r="B43" s="12">
        <f t="shared" si="4"/>
        <v>-2</v>
      </c>
      <c r="D43" s="10">
        <f t="shared" si="3"/>
        <v>-2</v>
      </c>
      <c r="E43" s="10">
        <f t="shared" si="5"/>
        <v>0</v>
      </c>
      <c r="K43" s="10">
        <v>1</v>
      </c>
    </row>
    <row r="44" spans="1:13" ht="14.25" customHeight="1">
      <c r="A44" s="12" t="s">
        <v>3720</v>
      </c>
      <c r="B44" s="12">
        <f t="shared" ref="B44" si="19">D44</f>
        <v>-2</v>
      </c>
      <c r="D44" s="10">
        <f t="shared" ref="D44" si="20">IF(F44&lt;&gt;"",IF(F44=1,IF(F44+E44=2,1,-2),F44),IF(E44=0,-2,E44))</f>
        <v>-2</v>
      </c>
      <c r="E44" s="10">
        <f t="shared" si="5"/>
        <v>0</v>
      </c>
      <c r="G44" s="10">
        <v>1</v>
      </c>
    </row>
    <row r="45" spans="1:13" ht="14.25" customHeight="1">
      <c r="A45" s="12" t="s">
        <v>2827</v>
      </c>
      <c r="B45" s="12">
        <f t="shared" si="4"/>
        <v>-2</v>
      </c>
      <c r="D45" s="10">
        <f t="shared" si="3"/>
        <v>-2</v>
      </c>
      <c r="E45" s="10">
        <f t="shared" si="5"/>
        <v>0</v>
      </c>
      <c r="G45" s="10">
        <v>1</v>
      </c>
    </row>
    <row r="46" spans="1:13" ht="14.25" customHeight="1">
      <c r="A46" s="12" t="s">
        <v>3630</v>
      </c>
      <c r="B46" s="12">
        <f t="shared" si="4"/>
        <v>-2</v>
      </c>
      <c r="D46" s="10">
        <f t="shared" si="3"/>
        <v>-2</v>
      </c>
      <c r="E46" s="10">
        <f t="shared" si="5"/>
        <v>0</v>
      </c>
      <c r="G46" s="10">
        <v>1</v>
      </c>
    </row>
    <row r="48" spans="1:13" ht="14.25" customHeight="1">
      <c r="A48" s="63" t="s">
        <v>399</v>
      </c>
      <c r="B48" s="12">
        <f t="shared" si="4"/>
        <v>0</v>
      </c>
    </row>
    <row r="50" spans="1:1" ht="14.25" customHeight="1">
      <c r="A50" s="13" t="s">
        <v>393</v>
      </c>
    </row>
    <row r="51" spans="1:1" ht="14.25" customHeight="1">
      <c r="A51" s="13" t="s">
        <v>400</v>
      </c>
    </row>
  </sheetData>
  <mergeCells count="1">
    <mergeCell ref="D1:E1"/>
  </mergeCells>
  <phoneticPr fontId="165"/>
  <pageMargins left="0.78700000000000003" right="0.78700000000000003" top="0.98399999999999999" bottom="0.98399999999999999" header="0.51200000000000001" footer="0.51200000000000001"/>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A9CF45-9AE5-4C72-B5E7-D360AB76F7F8}">
  <sheetPr>
    <tabColor theme="8" tint="0.79992065187536243"/>
    <pageSetUpPr fitToPage="1"/>
  </sheetPr>
  <dimension ref="A1:BE69"/>
  <sheetViews>
    <sheetView tabSelected="1" zoomScaleNormal="100" zoomScaleSheetLayoutView="93" workbookViewId="0">
      <selection activeCell="B2" sqref="B2:AG2"/>
    </sheetView>
  </sheetViews>
  <sheetFormatPr defaultColWidth="3.125" defaultRowHeight="15" customHeight="1"/>
  <cols>
    <col min="1" max="1" width="0.875" style="1116" customWidth="1"/>
    <col min="2" max="7" width="3.125" style="1116" customWidth="1"/>
    <col min="8" max="8" width="0.875" style="1116" customWidth="1"/>
    <col min="9" max="29" width="3.125" style="1116" customWidth="1"/>
    <col min="30" max="30" width="0.875" style="1116" customWidth="1"/>
    <col min="31" max="33" width="3.125" style="1116" customWidth="1"/>
    <col min="34" max="34" width="0.875" style="1116" customWidth="1"/>
    <col min="35" max="35" width="3.125" style="1117" customWidth="1"/>
    <col min="36" max="16384" width="3.125" style="1117"/>
  </cols>
  <sheetData>
    <row r="1" spans="1:57" ht="15" customHeight="1">
      <c r="B1" s="1116" t="s">
        <v>3760</v>
      </c>
      <c r="X1" s="1358">
        <v>20250401</v>
      </c>
      <c r="Y1" s="1358"/>
      <c r="Z1" s="1358"/>
      <c r="AA1" s="1358"/>
      <c r="AB1" s="1358"/>
      <c r="AC1" s="1358"/>
      <c r="AD1" s="1358"/>
      <c r="AE1" s="1358"/>
      <c r="AF1" s="1358"/>
      <c r="AG1" s="1358"/>
    </row>
    <row r="2" spans="1:57" ht="21">
      <c r="B2" s="1359" t="s">
        <v>3761</v>
      </c>
      <c r="C2" s="1359"/>
      <c r="D2" s="1359"/>
      <c r="E2" s="1359"/>
      <c r="F2" s="1359"/>
      <c r="G2" s="1359"/>
      <c r="H2" s="1359"/>
      <c r="I2" s="1359"/>
      <c r="J2" s="1359"/>
      <c r="K2" s="1359"/>
      <c r="L2" s="1359"/>
      <c r="M2" s="1359"/>
      <c r="N2" s="1359"/>
      <c r="O2" s="1359"/>
      <c r="P2" s="1359"/>
      <c r="Q2" s="1359"/>
      <c r="R2" s="1359"/>
      <c r="S2" s="1359"/>
      <c r="T2" s="1359"/>
      <c r="U2" s="1359"/>
      <c r="V2" s="1359"/>
      <c r="W2" s="1359"/>
      <c r="X2" s="1359"/>
      <c r="Y2" s="1359"/>
      <c r="Z2" s="1359"/>
      <c r="AA2" s="1359"/>
      <c r="AB2" s="1359"/>
      <c r="AC2" s="1359"/>
      <c r="AD2" s="1359"/>
      <c r="AE2" s="1359"/>
      <c r="AF2" s="1359"/>
      <c r="AG2" s="1359"/>
    </row>
    <row r="3" spans="1:57" ht="5.0999999999999996" customHeight="1">
      <c r="B3" s="1118"/>
      <c r="C3" s="1118"/>
      <c r="D3" s="1118"/>
      <c r="E3" s="1118"/>
      <c r="F3" s="1118"/>
      <c r="G3" s="1118"/>
      <c r="H3" s="1118"/>
      <c r="I3" s="1118"/>
      <c r="J3" s="1118"/>
      <c r="K3" s="1118"/>
      <c r="L3" s="1118"/>
      <c r="M3" s="1118"/>
      <c r="N3" s="1118"/>
      <c r="O3" s="1118"/>
      <c r="P3" s="1118"/>
      <c r="Q3" s="1118"/>
      <c r="R3" s="1118"/>
      <c r="S3" s="1118"/>
      <c r="T3" s="1118"/>
      <c r="U3" s="1118"/>
      <c r="V3" s="1118"/>
      <c r="W3" s="1118"/>
      <c r="X3" s="1118"/>
      <c r="Y3" s="1118"/>
      <c r="Z3" s="1118"/>
      <c r="AA3" s="1118"/>
      <c r="AB3" s="1118"/>
      <c r="AC3" s="1118"/>
      <c r="AD3" s="1118"/>
      <c r="AE3" s="1118"/>
      <c r="AF3" s="1118"/>
      <c r="AG3" s="1118"/>
    </row>
    <row r="4" spans="1:57" ht="15" customHeight="1">
      <c r="L4" s="1117"/>
      <c r="M4" s="1117"/>
      <c r="N4" s="1117"/>
      <c r="O4" s="1117"/>
      <c r="P4" s="1117"/>
      <c r="Q4" s="1117"/>
      <c r="R4" s="1117"/>
      <c r="S4" s="1117"/>
      <c r="T4" s="1117"/>
      <c r="U4" s="1119"/>
      <c r="V4" s="1119"/>
      <c r="W4" s="1119"/>
      <c r="X4" s="1120" t="s">
        <v>3762</v>
      </c>
      <c r="Y4" s="1120"/>
      <c r="Z4" s="1121"/>
      <c r="AA4" s="1122"/>
      <c r="AB4" s="1123" t="s">
        <v>371</v>
      </c>
      <c r="AC4" s="1360"/>
      <c r="AD4" s="1361"/>
      <c r="AE4" s="1123" t="s">
        <v>4</v>
      </c>
      <c r="AF4" s="1122"/>
      <c r="AG4" s="1123" t="s">
        <v>373</v>
      </c>
      <c r="AH4" s="1119"/>
      <c r="AI4" s="1119"/>
    </row>
    <row r="5" spans="1:57" ht="5.0999999999999996" customHeight="1">
      <c r="T5" s="1124"/>
    </row>
    <row r="6" spans="1:57" ht="15" customHeight="1">
      <c r="B6" s="1116" t="s">
        <v>3764</v>
      </c>
      <c r="T6" s="1124"/>
    </row>
    <row r="7" spans="1:57" ht="15" customHeight="1">
      <c r="B7" s="1116" t="s">
        <v>3765</v>
      </c>
    </row>
    <row r="8" spans="1:57" ht="5.0999999999999996" customHeight="1"/>
    <row r="9" spans="1:57" ht="19.5" customHeight="1" thickBot="1">
      <c r="A9" s="1125"/>
      <c r="B9" s="1126" t="s">
        <v>3766</v>
      </c>
      <c r="C9" s="1126"/>
      <c r="D9" s="1126"/>
      <c r="E9" s="1126"/>
      <c r="F9" s="1126"/>
      <c r="G9" s="1126"/>
      <c r="H9" s="1125"/>
      <c r="I9" s="1362"/>
      <c r="J9" s="1362"/>
      <c r="K9" s="1362"/>
      <c r="L9" s="1362"/>
      <c r="M9" s="1362"/>
      <c r="N9" s="1362"/>
      <c r="O9" s="1362"/>
      <c r="P9" s="1362"/>
      <c r="Q9" s="1362"/>
      <c r="R9" s="1362"/>
      <c r="S9" s="1362"/>
      <c r="T9" s="1362"/>
      <c r="U9" s="1362"/>
      <c r="V9" s="1362"/>
      <c r="W9" s="1362"/>
      <c r="X9" s="1362"/>
      <c r="Y9" s="1362"/>
      <c r="Z9" s="1362"/>
      <c r="AA9" s="1362"/>
      <c r="AB9" s="1362"/>
      <c r="AC9" s="1362"/>
      <c r="AD9" s="1362"/>
      <c r="AE9" s="1362"/>
      <c r="AF9" s="1362"/>
      <c r="AG9" s="1362"/>
      <c r="AH9" s="1127"/>
    </row>
    <row r="10" spans="1:57" ht="15" customHeight="1" thickTop="1">
      <c r="A10" s="1125"/>
      <c r="B10" s="1126" t="s">
        <v>3767</v>
      </c>
      <c r="C10" s="1126"/>
      <c r="D10" s="1126"/>
      <c r="E10" s="1126"/>
      <c r="F10" s="1126"/>
      <c r="G10" s="1126"/>
      <c r="H10" s="1125"/>
      <c r="I10" s="1128"/>
      <c r="J10" s="1129" t="s">
        <v>3768</v>
      </c>
      <c r="K10" s="1130" t="s">
        <v>401</v>
      </c>
      <c r="L10" s="1128"/>
      <c r="M10" s="1129" t="s">
        <v>362</v>
      </c>
      <c r="N10" s="1129"/>
      <c r="O10" s="1129"/>
      <c r="P10" s="1129"/>
      <c r="Q10" s="1128"/>
      <c r="R10" s="1129" t="s">
        <v>363</v>
      </c>
      <c r="S10" s="1129"/>
      <c r="T10" s="1129"/>
      <c r="U10" s="1129"/>
      <c r="V10" s="1129"/>
      <c r="W10" s="1128"/>
      <c r="X10" s="1129" t="s">
        <v>3769</v>
      </c>
      <c r="Y10" s="1129"/>
      <c r="Z10" s="1129" t="s">
        <v>6</v>
      </c>
      <c r="AA10" s="1129"/>
      <c r="AB10" s="1129"/>
      <c r="AC10" s="1131"/>
      <c r="AD10" s="1129"/>
      <c r="AE10" s="1128"/>
      <c r="AF10" s="1129" t="s">
        <v>3770</v>
      </c>
      <c r="AG10" s="1129"/>
      <c r="AH10" s="1132"/>
      <c r="AJ10" s="1133" t="s">
        <v>3771</v>
      </c>
      <c r="AK10" s="1134"/>
      <c r="AL10" s="1134"/>
      <c r="AM10" s="1134"/>
      <c r="AN10" s="1134"/>
      <c r="AO10" s="1134"/>
      <c r="AP10" s="1135"/>
      <c r="AQ10" s="1135"/>
      <c r="AR10" s="1135"/>
      <c r="AS10" s="1135"/>
      <c r="AT10" s="1135"/>
      <c r="AU10" s="1135"/>
      <c r="AV10" s="1135"/>
      <c r="AW10" s="1135"/>
      <c r="AX10" s="1135"/>
      <c r="AY10" s="1135"/>
      <c r="AZ10" s="1135"/>
      <c r="BA10" s="1135"/>
      <c r="BB10" s="1135"/>
      <c r="BC10" s="1135"/>
      <c r="BD10" s="1135"/>
      <c r="BE10" s="1136"/>
    </row>
    <row r="11" spans="1:57" ht="15" customHeight="1">
      <c r="A11" s="1137"/>
      <c r="B11" s="1116" t="s">
        <v>126</v>
      </c>
      <c r="H11" s="1137"/>
      <c r="I11" s="1138"/>
      <c r="J11" s="1139" t="s">
        <v>3772</v>
      </c>
      <c r="M11" s="1140"/>
      <c r="N11" s="1141" t="s">
        <v>3773</v>
      </c>
      <c r="O11" s="1140"/>
      <c r="P11" s="1116" t="s">
        <v>6</v>
      </c>
      <c r="Q11" s="1116" t="s">
        <v>3774</v>
      </c>
      <c r="T11" s="1138"/>
      <c r="U11" s="1116" t="s">
        <v>3775</v>
      </c>
      <c r="V11" s="1363" t="s">
        <v>376</v>
      </c>
      <c r="W11" s="1363"/>
      <c r="X11" s="1116" t="s">
        <v>3776</v>
      </c>
      <c r="Y11" s="1138"/>
      <c r="Z11" s="1116" t="s">
        <v>3777</v>
      </c>
      <c r="AA11" s="1116" t="s">
        <v>3778</v>
      </c>
      <c r="AB11" s="1116" t="s">
        <v>3779</v>
      </c>
      <c r="AH11" s="1142"/>
      <c r="AJ11" s="1354">
        <v>42795</v>
      </c>
      <c r="AK11" s="1355"/>
      <c r="AL11" s="1355"/>
      <c r="AM11" s="1355"/>
      <c r="AN11" s="1355"/>
      <c r="AO11" s="1143" t="s">
        <v>2730</v>
      </c>
      <c r="AP11" s="1144"/>
      <c r="AQ11" s="1144"/>
      <c r="AR11" s="1144"/>
      <c r="AS11" s="1144"/>
      <c r="AT11" s="1144"/>
      <c r="AU11" s="1144"/>
      <c r="AV11" s="1144"/>
      <c r="AW11" s="1144"/>
      <c r="AX11" s="1144"/>
      <c r="AY11" s="1144"/>
      <c r="AZ11" s="1144"/>
      <c r="BA11" s="1144"/>
      <c r="BB11" s="1144"/>
      <c r="BC11" s="1144"/>
      <c r="BD11" s="1144"/>
      <c r="BE11" s="1145"/>
    </row>
    <row r="12" spans="1:57" ht="15" customHeight="1">
      <c r="A12" s="1137"/>
      <c r="B12" s="1146" t="s">
        <v>3780</v>
      </c>
      <c r="H12" s="1137"/>
      <c r="I12" s="1138"/>
      <c r="J12" s="1139" t="s">
        <v>3781</v>
      </c>
      <c r="M12" s="1140"/>
      <c r="N12" s="1141" t="s">
        <v>3773</v>
      </c>
      <c r="O12" s="1140"/>
      <c r="P12" s="1116" t="s">
        <v>6</v>
      </c>
      <c r="AH12" s="1142"/>
      <c r="AJ12" s="1354">
        <v>43556</v>
      </c>
      <c r="AK12" s="1355"/>
      <c r="AL12" s="1355"/>
      <c r="AM12" s="1355"/>
      <c r="AN12" s="1355"/>
      <c r="AO12" s="1143" t="s">
        <v>3782</v>
      </c>
      <c r="AP12" s="1144"/>
      <c r="AQ12" s="1144"/>
      <c r="AR12" s="1144"/>
      <c r="AS12" s="1144"/>
      <c r="AT12" s="1144"/>
      <c r="AU12" s="1144"/>
      <c r="AV12" s="1144"/>
      <c r="AW12" s="1144"/>
      <c r="AX12" s="1144"/>
      <c r="AY12" s="1144"/>
      <c r="AZ12" s="1144"/>
      <c r="BA12" s="1144"/>
      <c r="BB12" s="1144"/>
      <c r="BC12" s="1144"/>
      <c r="BD12" s="1144"/>
      <c r="BE12" s="1145"/>
    </row>
    <row r="13" spans="1:57" ht="15" customHeight="1">
      <c r="A13" s="1137"/>
      <c r="H13" s="1137"/>
      <c r="I13" s="1138"/>
      <c r="J13" s="1357" t="s">
        <v>3783</v>
      </c>
      <c r="K13" s="1357"/>
      <c r="L13" s="1357"/>
      <c r="M13" s="1140"/>
      <c r="N13" s="1141" t="s">
        <v>3773</v>
      </c>
      <c r="O13" s="1140"/>
      <c r="P13" s="1116" t="s">
        <v>6</v>
      </c>
      <c r="Q13" s="1138"/>
      <c r="R13" s="1139" t="s">
        <v>3784</v>
      </c>
      <c r="U13" s="1140"/>
      <c r="V13" s="1141" t="s">
        <v>3773</v>
      </c>
      <c r="W13" s="1140"/>
      <c r="X13" s="1116" t="s">
        <v>6</v>
      </c>
      <c r="Y13" s="1138"/>
      <c r="Z13" s="1139" t="s">
        <v>3785</v>
      </c>
      <c r="AC13" s="1140"/>
      <c r="AE13" s="1141" t="s">
        <v>3773</v>
      </c>
      <c r="AF13" s="1140"/>
      <c r="AG13" s="1116" t="s">
        <v>6</v>
      </c>
      <c r="AH13" s="1142"/>
      <c r="AJ13" s="1147"/>
      <c r="AK13" s="1144"/>
      <c r="AL13" s="1144"/>
      <c r="AM13" s="1144"/>
      <c r="AN13" s="1144"/>
      <c r="AO13" s="1144"/>
      <c r="AP13" s="1143" t="s">
        <v>3786</v>
      </c>
      <c r="AQ13" s="1144"/>
      <c r="AR13" s="1144"/>
      <c r="AS13" s="1144"/>
      <c r="AT13" s="1144"/>
      <c r="AU13" s="1144"/>
      <c r="AV13" s="1144"/>
      <c r="AW13" s="1144"/>
      <c r="AX13" s="1144"/>
      <c r="AY13" s="1144"/>
      <c r="AZ13" s="1144"/>
      <c r="BA13" s="1144"/>
      <c r="BB13" s="1144"/>
      <c r="BC13" s="1144"/>
      <c r="BD13" s="1144"/>
      <c r="BE13" s="1145"/>
    </row>
    <row r="14" spans="1:57" ht="15" customHeight="1">
      <c r="A14" s="1137"/>
      <c r="H14" s="1137"/>
      <c r="I14" s="1138"/>
      <c r="J14" s="1357" t="s">
        <v>3787</v>
      </c>
      <c r="K14" s="1357"/>
      <c r="L14" s="1357"/>
      <c r="M14" s="1140"/>
      <c r="N14" s="1141" t="s">
        <v>3773</v>
      </c>
      <c r="O14" s="1140"/>
      <c r="P14" s="1116" t="s">
        <v>6</v>
      </c>
      <c r="Q14" s="1138"/>
      <c r="R14" s="1139" t="s">
        <v>3788</v>
      </c>
      <c r="U14" s="1140"/>
      <c r="V14" s="1141" t="s">
        <v>3773</v>
      </c>
      <c r="W14" s="1140"/>
      <c r="X14" s="1116" t="s">
        <v>6</v>
      </c>
      <c r="Y14" s="1138"/>
      <c r="Z14" s="1139" t="s">
        <v>3789</v>
      </c>
      <c r="AC14" s="1140"/>
      <c r="AE14" s="1141" t="s">
        <v>3773</v>
      </c>
      <c r="AF14" s="1140"/>
      <c r="AG14" s="1116" t="s">
        <v>6</v>
      </c>
      <c r="AH14" s="1142"/>
      <c r="AJ14" s="1147"/>
      <c r="AK14" s="1144"/>
      <c r="AL14" s="1144"/>
      <c r="AM14" s="1144"/>
      <c r="AN14" s="1144"/>
      <c r="AO14" s="1144"/>
      <c r="AP14" s="1144" t="s">
        <v>3790</v>
      </c>
      <c r="AQ14" s="1144"/>
      <c r="AR14" s="1144"/>
      <c r="AS14" s="1144"/>
      <c r="AT14" s="1144"/>
      <c r="AU14" s="1144"/>
      <c r="AV14" s="1144"/>
      <c r="AW14" s="1144"/>
      <c r="AX14" s="1144"/>
      <c r="AY14" s="1144"/>
      <c r="AZ14" s="1144"/>
      <c r="BA14" s="1144"/>
      <c r="BB14" s="1144"/>
      <c r="BC14" s="1144"/>
      <c r="BD14" s="1144"/>
      <c r="BE14" s="1145"/>
    </row>
    <row r="15" spans="1:57" ht="15" customHeight="1">
      <c r="A15" s="1137"/>
      <c r="H15" s="1137"/>
      <c r="I15" s="1138"/>
      <c r="J15" s="1139" t="s">
        <v>3791</v>
      </c>
      <c r="M15" s="1140"/>
      <c r="N15" s="1141" t="s">
        <v>3773</v>
      </c>
      <c r="O15" s="1140"/>
      <c r="P15" s="1116" t="s">
        <v>6</v>
      </c>
      <c r="Q15" s="1138"/>
      <c r="R15" s="1139" t="s">
        <v>3792</v>
      </c>
      <c r="U15" s="1140"/>
      <c r="V15" s="1141" t="s">
        <v>3773</v>
      </c>
      <c r="W15" s="1140"/>
      <c r="X15" s="1116" t="s">
        <v>6</v>
      </c>
      <c r="Y15" s="1138"/>
      <c r="Z15" s="1139" t="s">
        <v>3793</v>
      </c>
      <c r="AC15" s="1140"/>
      <c r="AE15" s="1141" t="s">
        <v>3773</v>
      </c>
      <c r="AF15" s="1140"/>
      <c r="AG15" s="1116" t="s">
        <v>6</v>
      </c>
      <c r="AH15" s="1142"/>
      <c r="AJ15" s="1147"/>
      <c r="AK15" s="1144"/>
      <c r="AL15" s="1144"/>
      <c r="AM15" s="1144"/>
      <c r="AN15" s="1144"/>
      <c r="AO15" s="1144"/>
      <c r="AP15" s="1143" t="s">
        <v>3794</v>
      </c>
      <c r="AQ15" s="1144"/>
      <c r="AR15" s="1144"/>
      <c r="AS15" s="1144"/>
      <c r="AT15" s="1144"/>
      <c r="AU15" s="1144"/>
      <c r="AV15" s="1144"/>
      <c r="AW15" s="1144"/>
      <c r="AX15" s="1144"/>
      <c r="AY15" s="1144"/>
      <c r="AZ15" s="1144"/>
      <c r="BA15" s="1144"/>
      <c r="BB15" s="1144"/>
      <c r="BC15" s="1144"/>
      <c r="BD15" s="1144"/>
      <c r="BE15" s="1145"/>
    </row>
    <row r="16" spans="1:57" ht="15" customHeight="1">
      <c r="A16" s="1137"/>
      <c r="H16" s="1137"/>
      <c r="I16" s="1138"/>
      <c r="J16" s="1139" t="s">
        <v>3795</v>
      </c>
      <c r="M16" s="1140"/>
      <c r="N16" s="1141" t="s">
        <v>3773</v>
      </c>
      <c r="O16" s="1140"/>
      <c r="P16" s="1116" t="s">
        <v>6</v>
      </c>
      <c r="Q16" s="1138"/>
      <c r="R16" s="1139" t="s">
        <v>3796</v>
      </c>
      <c r="U16" s="1140"/>
      <c r="V16" s="1141" t="s">
        <v>3773</v>
      </c>
      <c r="W16" s="1140"/>
      <c r="X16" s="1116" t="s">
        <v>6</v>
      </c>
      <c r="Y16" s="1138"/>
      <c r="Z16" s="1139" t="s">
        <v>3797</v>
      </c>
      <c r="AC16" s="1140"/>
      <c r="AE16" s="1141" t="s">
        <v>3773</v>
      </c>
      <c r="AF16" s="1140"/>
      <c r="AG16" s="1116" t="s">
        <v>6</v>
      </c>
      <c r="AH16" s="1142"/>
      <c r="AJ16" s="1354">
        <v>44652</v>
      </c>
      <c r="AK16" s="1355"/>
      <c r="AL16" s="1355"/>
      <c r="AM16" s="1355"/>
      <c r="AN16" s="1355"/>
      <c r="AO16" s="1143" t="s">
        <v>3798</v>
      </c>
      <c r="BE16" s="1148"/>
    </row>
    <row r="17" spans="1:57" ht="15" customHeight="1">
      <c r="A17" s="1125"/>
      <c r="B17" s="1126" t="s">
        <v>3799</v>
      </c>
      <c r="C17" s="1126"/>
      <c r="D17" s="1126"/>
      <c r="E17" s="1126"/>
      <c r="F17" s="1126"/>
      <c r="G17" s="1126"/>
      <c r="H17" s="1125"/>
      <c r="I17" s="1149"/>
      <c r="J17" s="1126" t="s">
        <v>365</v>
      </c>
      <c r="K17" s="1126"/>
      <c r="L17" s="1126"/>
      <c r="M17" s="1126"/>
      <c r="N17" s="1126"/>
      <c r="O17" s="1126"/>
      <c r="P17" s="1149"/>
      <c r="Q17" s="1126" t="s">
        <v>366</v>
      </c>
      <c r="R17" s="1126"/>
      <c r="S17" s="1126"/>
      <c r="T17" s="1126"/>
      <c r="U17" s="1126"/>
      <c r="V17" s="1126"/>
      <c r="W17" s="1149"/>
      <c r="X17" s="1126" t="s">
        <v>367</v>
      </c>
      <c r="Y17" s="1126"/>
      <c r="Z17" s="1150"/>
      <c r="AA17" s="1126"/>
      <c r="AB17" s="1126"/>
      <c r="AC17" s="1126"/>
      <c r="AD17" s="1151"/>
      <c r="AE17" s="1152"/>
      <c r="AF17" s="1153" t="s">
        <v>125</v>
      </c>
      <c r="AG17" s="1126"/>
      <c r="AH17" s="1132"/>
      <c r="AJ17" s="1154"/>
      <c r="AP17" s="1144" t="s">
        <v>3800</v>
      </c>
      <c r="BE17" s="1148"/>
    </row>
    <row r="18" spans="1:57" ht="15" customHeight="1">
      <c r="A18" s="1137"/>
      <c r="B18" s="1116" t="s">
        <v>3801</v>
      </c>
      <c r="H18" s="1137"/>
      <c r="I18" s="1138"/>
      <c r="J18" s="1116" t="s">
        <v>3802</v>
      </c>
      <c r="O18" s="1155" t="s">
        <v>3803</v>
      </c>
      <c r="P18" s="1351" t="s">
        <v>376</v>
      </c>
      <c r="Q18" s="1351"/>
      <c r="R18" s="1351"/>
      <c r="S18" s="1116" t="s">
        <v>3778</v>
      </c>
      <c r="AD18" s="1151"/>
      <c r="AE18" s="1152"/>
      <c r="AF18" s="1156" t="s">
        <v>3777</v>
      </c>
      <c r="AH18" s="1142"/>
      <c r="AJ18" s="1154"/>
      <c r="AP18" s="1144" t="s">
        <v>3804</v>
      </c>
      <c r="BE18" s="1148"/>
    </row>
    <row r="19" spans="1:57" ht="15" customHeight="1">
      <c r="A19" s="1137"/>
      <c r="H19" s="1137"/>
      <c r="I19" s="1138"/>
      <c r="J19" s="1116" t="s">
        <v>3805</v>
      </c>
      <c r="O19" s="1155" t="s">
        <v>3803</v>
      </c>
      <c r="P19" s="1351"/>
      <c r="Q19" s="1351"/>
      <c r="R19" s="1351"/>
      <c r="S19" s="1351"/>
      <c r="T19" s="1351"/>
      <c r="U19" s="1351"/>
      <c r="V19" s="1351"/>
      <c r="W19" s="1351"/>
      <c r="X19" s="1351"/>
      <c r="Y19" s="1351"/>
      <c r="Z19" s="1116" t="s">
        <v>3778</v>
      </c>
      <c r="AD19" s="1157"/>
      <c r="AH19" s="1142"/>
      <c r="AJ19" s="1154"/>
      <c r="AP19" s="1144" t="s">
        <v>3806</v>
      </c>
      <c r="BE19" s="1148"/>
    </row>
    <row r="20" spans="1:57" ht="15" customHeight="1">
      <c r="A20" s="1137"/>
      <c r="H20" s="1137"/>
      <c r="I20" s="1138"/>
      <c r="J20" s="1116" t="s">
        <v>3807</v>
      </c>
      <c r="P20" s="1138"/>
      <c r="Q20" s="1116" t="s">
        <v>3808</v>
      </c>
      <c r="W20" s="1138"/>
      <c r="X20" s="1158" t="s">
        <v>3809</v>
      </c>
      <c r="AD20" s="1157"/>
      <c r="AH20" s="1142"/>
      <c r="AJ20" s="1154"/>
      <c r="AP20" s="1144" t="s">
        <v>3810</v>
      </c>
      <c r="BE20" s="1148"/>
    </row>
    <row r="21" spans="1:57" ht="15" customHeight="1">
      <c r="A21" s="1137"/>
      <c r="H21" s="1137"/>
      <c r="I21" s="1138"/>
      <c r="J21" s="1116" t="s">
        <v>3811</v>
      </c>
      <c r="P21" s="1138"/>
      <c r="Q21" s="1116" t="s">
        <v>3812</v>
      </c>
      <c r="AB21" s="1159"/>
      <c r="AD21" s="1157"/>
      <c r="AH21" s="1142"/>
      <c r="AJ21" s="1154"/>
      <c r="AP21" s="1144" t="s">
        <v>3813</v>
      </c>
      <c r="BE21" s="1148"/>
    </row>
    <row r="22" spans="1:57" ht="15" customHeight="1">
      <c r="A22" s="1137"/>
      <c r="H22" s="1137"/>
      <c r="I22" s="1138"/>
      <c r="J22" s="1116" t="s">
        <v>3814</v>
      </c>
      <c r="P22" s="1138"/>
      <c r="Q22" s="1116" t="s">
        <v>3815</v>
      </c>
      <c r="W22" s="1155" t="s">
        <v>3803</v>
      </c>
      <c r="X22" s="1351" t="s">
        <v>376</v>
      </c>
      <c r="Y22" s="1351"/>
      <c r="Z22" s="1351"/>
      <c r="AA22" s="1351"/>
      <c r="AB22" s="1351"/>
      <c r="AC22" s="1116" t="s">
        <v>3778</v>
      </c>
      <c r="AD22" s="1157"/>
      <c r="AH22" s="1142"/>
      <c r="AJ22" s="1154"/>
      <c r="AP22" s="1144" t="s">
        <v>3816</v>
      </c>
      <c r="BE22" s="1148"/>
    </row>
    <row r="23" spans="1:57" ht="15" customHeight="1">
      <c r="A23" s="1137"/>
      <c r="H23" s="1160"/>
      <c r="I23" s="1128"/>
      <c r="J23" s="1116" t="s">
        <v>3082</v>
      </c>
      <c r="L23" s="1352"/>
      <c r="M23" s="1352"/>
      <c r="N23" s="1352"/>
      <c r="O23" s="1352"/>
      <c r="P23" s="1352"/>
      <c r="Q23" s="1352"/>
      <c r="R23" s="1352"/>
      <c r="S23" s="1352"/>
      <c r="T23" s="1352"/>
      <c r="U23" s="1352"/>
      <c r="V23" s="1352"/>
      <c r="W23" s="1352"/>
      <c r="X23" s="1352"/>
      <c r="Y23" s="1352"/>
      <c r="Z23" s="1352"/>
      <c r="AA23" s="1352"/>
      <c r="AB23" s="1352"/>
      <c r="AC23" s="1129" t="s">
        <v>6</v>
      </c>
      <c r="AD23" s="1161"/>
      <c r="AE23" s="1129"/>
      <c r="AF23" s="1129"/>
      <c r="AG23" s="1129"/>
      <c r="AH23" s="1162"/>
      <c r="AJ23" s="1154"/>
      <c r="AP23" s="1144" t="s">
        <v>3817</v>
      </c>
      <c r="BE23" s="1148"/>
    </row>
    <row r="24" spans="1:57" ht="15" customHeight="1">
      <c r="A24" s="1125"/>
      <c r="B24" s="1126" t="s">
        <v>3818</v>
      </c>
      <c r="C24" s="1126"/>
      <c r="D24" s="1126"/>
      <c r="E24" s="1126"/>
      <c r="F24" s="1126"/>
      <c r="G24" s="1126"/>
      <c r="H24" s="1125"/>
      <c r="I24" s="1149"/>
      <c r="J24" s="1126" t="s">
        <v>3819</v>
      </c>
      <c r="K24" s="1167"/>
      <c r="L24" s="1126"/>
      <c r="M24" s="1168"/>
      <c r="N24" s="1353"/>
      <c r="O24" s="1353"/>
      <c r="P24" s="1353"/>
      <c r="Q24" s="1353"/>
      <c r="R24" s="1353"/>
      <c r="S24" s="1353"/>
      <c r="T24" s="1167" t="s">
        <v>3820</v>
      </c>
      <c r="U24" s="1167"/>
      <c r="V24" s="1167"/>
      <c r="W24" s="1149"/>
      <c r="X24" s="1126" t="s">
        <v>3821</v>
      </c>
      <c r="Y24" s="1149"/>
      <c r="Z24" s="1126" t="s">
        <v>3822</v>
      </c>
      <c r="AA24" s="1167" t="s">
        <v>6</v>
      </c>
      <c r="AB24" s="1126"/>
      <c r="AC24" s="1126"/>
      <c r="AD24" s="1169"/>
      <c r="AE24" s="1128"/>
      <c r="AF24" s="1129" t="s">
        <v>3777</v>
      </c>
      <c r="AG24" s="1126"/>
      <c r="AH24" s="1132"/>
      <c r="AJ24" s="1354">
        <v>45748</v>
      </c>
      <c r="AK24" s="1355"/>
      <c r="AL24" s="1355"/>
      <c r="AM24" s="1355"/>
      <c r="AN24" s="1355"/>
      <c r="AO24" s="1143" t="s">
        <v>3782</v>
      </c>
      <c r="BE24" s="1148"/>
    </row>
    <row r="25" spans="1:57" ht="15" customHeight="1">
      <c r="A25" s="1137"/>
      <c r="B25" s="1116" t="s">
        <v>3823</v>
      </c>
      <c r="H25" s="1137"/>
      <c r="I25" s="1138"/>
      <c r="J25" s="1116" t="s">
        <v>3824</v>
      </c>
      <c r="K25" s="1155" t="s">
        <v>401</v>
      </c>
      <c r="L25" s="1138"/>
      <c r="M25" s="1116" t="s">
        <v>3825</v>
      </c>
      <c r="O25" s="1138"/>
      <c r="P25" s="1116" t="s">
        <v>3822</v>
      </c>
      <c r="Q25" s="1116" t="s">
        <v>6</v>
      </c>
      <c r="AD25" s="1157"/>
      <c r="AE25" s="1138"/>
      <c r="AF25" s="1116" t="s">
        <v>3826</v>
      </c>
      <c r="AH25" s="1142"/>
      <c r="AJ25" s="1154"/>
      <c r="AP25" s="1117" t="s">
        <v>4123</v>
      </c>
      <c r="BE25" s="1148"/>
    </row>
    <row r="26" spans="1:57" ht="15" customHeight="1">
      <c r="A26" s="1137"/>
      <c r="H26" s="1137"/>
      <c r="J26" s="1138"/>
      <c r="K26" s="1116" t="s">
        <v>3827</v>
      </c>
      <c r="L26" s="1170"/>
      <c r="M26" s="1170"/>
      <c r="N26" s="1170"/>
      <c r="P26" s="1138"/>
      <c r="Q26" s="1116" t="s">
        <v>3828</v>
      </c>
      <c r="R26" s="1170"/>
      <c r="W26" s="1138"/>
      <c r="X26" s="1116" t="s">
        <v>3829</v>
      </c>
      <c r="AD26" s="1157"/>
      <c r="AH26" s="1142"/>
      <c r="AJ26" s="1154"/>
      <c r="AP26" s="1117" t="s">
        <v>4130</v>
      </c>
      <c r="BE26" s="1148"/>
    </row>
    <row r="27" spans="1:57" ht="15" customHeight="1">
      <c r="A27" s="1137"/>
      <c r="H27" s="1137"/>
      <c r="J27" s="1138"/>
      <c r="K27" s="1116" t="s">
        <v>3830</v>
      </c>
      <c r="P27" s="1138"/>
      <c r="Q27" s="1116" t="s">
        <v>3831</v>
      </c>
      <c r="W27" s="1138"/>
      <c r="X27" s="1116" t="s">
        <v>3832</v>
      </c>
      <c r="AD27" s="1157"/>
      <c r="AH27" s="1142"/>
      <c r="AJ27" s="1154"/>
      <c r="AO27" s="1143" t="s">
        <v>4124</v>
      </c>
      <c r="BE27" s="1148"/>
    </row>
    <row r="28" spans="1:57" ht="15" customHeight="1">
      <c r="A28" s="1137"/>
      <c r="H28" s="1137"/>
      <c r="J28" s="1138"/>
      <c r="K28" s="1116" t="s">
        <v>3833</v>
      </c>
      <c r="P28" s="1138"/>
      <c r="Q28" s="1116" t="s">
        <v>3082</v>
      </c>
      <c r="S28" s="1356"/>
      <c r="T28" s="1356"/>
      <c r="U28" s="1356"/>
      <c r="V28" s="1356"/>
      <c r="W28" s="1356"/>
      <c r="X28" s="1356"/>
      <c r="Y28" s="1356"/>
      <c r="Z28" s="1356"/>
      <c r="AA28" s="1356"/>
      <c r="AB28" s="1356"/>
      <c r="AC28" s="1116" t="s">
        <v>6</v>
      </c>
      <c r="AD28" s="1157"/>
      <c r="AH28" s="1142"/>
      <c r="AJ28" s="1154"/>
      <c r="AP28" s="1117" t="s">
        <v>4125</v>
      </c>
      <c r="BE28" s="1148"/>
    </row>
    <row r="29" spans="1:57" ht="15" customHeight="1">
      <c r="A29" s="1137"/>
      <c r="H29" s="1137"/>
      <c r="J29" s="1138"/>
      <c r="K29" s="1116" t="s">
        <v>3834</v>
      </c>
      <c r="AD29" s="1157"/>
      <c r="AH29" s="1142"/>
      <c r="AJ29" s="1154"/>
      <c r="AO29" s="1143" t="s">
        <v>4126</v>
      </c>
      <c r="BE29" s="1148"/>
    </row>
    <row r="30" spans="1:57" ht="15" customHeight="1" thickBot="1">
      <c r="A30" s="1125"/>
      <c r="B30" s="1126" t="s">
        <v>3835</v>
      </c>
      <c r="C30" s="1126"/>
      <c r="D30" s="1126"/>
      <c r="E30" s="1126"/>
      <c r="F30" s="1126"/>
      <c r="G30" s="1126"/>
      <c r="H30" s="1125"/>
      <c r="I30" s="1149"/>
      <c r="J30" s="1126" t="s">
        <v>3824</v>
      </c>
      <c r="K30" s="1150" t="s">
        <v>401</v>
      </c>
      <c r="L30" s="1149"/>
      <c r="M30" s="1126" t="s">
        <v>3825</v>
      </c>
      <c r="N30" s="1126"/>
      <c r="O30" s="1149"/>
      <c r="P30" s="1126" t="s">
        <v>3822</v>
      </c>
      <c r="Q30" s="1126" t="s">
        <v>6</v>
      </c>
      <c r="R30" s="1126"/>
      <c r="S30" s="1126"/>
      <c r="T30" s="1126"/>
      <c r="U30" s="1126"/>
      <c r="V30" s="1126"/>
      <c r="W30" s="1126"/>
      <c r="X30" s="1126"/>
      <c r="Y30" s="1126"/>
      <c r="Z30" s="1126"/>
      <c r="AA30" s="1126"/>
      <c r="AB30" s="1126"/>
      <c r="AC30" s="1126"/>
      <c r="AD30" s="1171"/>
      <c r="AE30" s="1149"/>
      <c r="AF30" s="1126" t="s">
        <v>3826</v>
      </c>
      <c r="AG30" s="1126"/>
      <c r="AH30" s="1132"/>
      <c r="AJ30" s="1163"/>
      <c r="AK30" s="1164"/>
      <c r="AL30" s="1164"/>
      <c r="AM30" s="1164"/>
      <c r="AN30" s="1164"/>
      <c r="AO30" s="1164"/>
      <c r="AP30" s="1164" t="s">
        <v>4127</v>
      </c>
      <c r="AQ30" s="1164"/>
      <c r="AR30" s="1164"/>
      <c r="AS30" s="1164"/>
      <c r="AT30" s="1164"/>
      <c r="AU30" s="1164"/>
      <c r="AV30" s="1164"/>
      <c r="AW30" s="1164"/>
      <c r="AX30" s="1164"/>
      <c r="AY30" s="1164"/>
      <c r="AZ30" s="1164"/>
      <c r="BA30" s="1164"/>
      <c r="BB30" s="1164"/>
      <c r="BC30" s="1164"/>
      <c r="BD30" s="1164"/>
      <c r="BE30" s="1166"/>
    </row>
    <row r="31" spans="1:57" ht="15" customHeight="1" thickTop="1">
      <c r="A31" s="1172"/>
      <c r="B31" s="1156" t="s">
        <v>3836</v>
      </c>
      <c r="C31" s="1156"/>
      <c r="D31" s="1156"/>
      <c r="E31" s="1156"/>
      <c r="F31" s="1156"/>
      <c r="G31" s="1156"/>
      <c r="H31" s="1172"/>
      <c r="I31" s="1152"/>
      <c r="J31" s="1156" t="s">
        <v>3824</v>
      </c>
      <c r="K31" s="1173" t="s">
        <v>401</v>
      </c>
      <c r="L31" s="1152"/>
      <c r="M31" s="1156" t="s">
        <v>3825</v>
      </c>
      <c r="N31" s="1156"/>
      <c r="O31" s="1152"/>
      <c r="P31" s="1156" t="s">
        <v>3822</v>
      </c>
      <c r="Q31" s="1156" t="s">
        <v>6</v>
      </c>
      <c r="R31" s="1156"/>
      <c r="S31" s="1156"/>
      <c r="T31" s="1156"/>
      <c r="U31" s="1156"/>
      <c r="V31" s="1156"/>
      <c r="W31" s="1156"/>
      <c r="X31" s="1156"/>
      <c r="Y31" s="1156"/>
      <c r="Z31" s="1156"/>
      <c r="AA31" s="1156"/>
      <c r="AB31" s="1156"/>
      <c r="AC31" s="1156"/>
      <c r="AD31" s="1171"/>
      <c r="AE31" s="1149"/>
      <c r="AF31" s="1126" t="s">
        <v>3826</v>
      </c>
      <c r="AG31" s="1126"/>
      <c r="AH31" s="1132"/>
    </row>
    <row r="32" spans="1:57" ht="15" customHeight="1">
      <c r="A32" s="1172"/>
      <c r="B32" s="1156" t="s">
        <v>3837</v>
      </c>
      <c r="C32" s="1156"/>
      <c r="D32" s="1156"/>
      <c r="E32" s="1156"/>
      <c r="F32" s="1156"/>
      <c r="G32" s="1156"/>
      <c r="H32" s="1172"/>
      <c r="I32" s="1152"/>
      <c r="J32" s="1156" t="s">
        <v>3838</v>
      </c>
      <c r="K32" s="1156"/>
      <c r="L32" s="1156"/>
      <c r="M32" s="1156"/>
      <c r="N32" s="1156"/>
      <c r="O32" s="1156"/>
      <c r="P32" s="1156"/>
      <c r="Q32" s="1156"/>
      <c r="R32" s="1156"/>
      <c r="S32" s="1156"/>
      <c r="T32" s="1156"/>
      <c r="U32" s="1156"/>
      <c r="V32" s="1156"/>
      <c r="W32" s="1156"/>
      <c r="X32" s="1156"/>
      <c r="Y32" s="1156"/>
      <c r="Z32" s="1156"/>
      <c r="AA32" s="1156"/>
      <c r="AB32" s="1156"/>
      <c r="AC32" s="1156"/>
      <c r="AD32" s="1157"/>
      <c r="AH32" s="1142"/>
    </row>
    <row r="33" spans="1:34" ht="15" customHeight="1">
      <c r="A33" s="1137"/>
      <c r="B33" s="1116" t="s">
        <v>3839</v>
      </c>
      <c r="H33" s="1137"/>
      <c r="J33" s="1174" t="s">
        <v>3840</v>
      </c>
      <c r="K33" s="1175"/>
      <c r="L33" s="1176"/>
      <c r="M33" s="1342" t="s">
        <v>376</v>
      </c>
      <c r="N33" s="1343"/>
      <c r="O33" s="1343"/>
      <c r="P33" s="1344"/>
      <c r="Q33" s="1342" t="s">
        <v>376</v>
      </c>
      <c r="R33" s="1343"/>
      <c r="S33" s="1343"/>
      <c r="T33" s="1344"/>
      <c r="U33" s="1342" t="s">
        <v>376</v>
      </c>
      <c r="V33" s="1343"/>
      <c r="W33" s="1343"/>
      <c r="X33" s="1344"/>
      <c r="Y33" s="1342" t="s">
        <v>376</v>
      </c>
      <c r="Z33" s="1343"/>
      <c r="AA33" s="1343"/>
      <c r="AB33" s="1344"/>
      <c r="AD33" s="1157"/>
      <c r="AH33" s="1142"/>
    </row>
    <row r="34" spans="1:34" ht="15" customHeight="1">
      <c r="A34" s="1137"/>
      <c r="B34" s="1138"/>
      <c r="C34" s="1116" t="s">
        <v>3841</v>
      </c>
      <c r="E34" s="1138"/>
      <c r="F34" s="1116" t="s">
        <v>3842</v>
      </c>
      <c r="H34" s="1137"/>
      <c r="J34" s="1174" t="s">
        <v>3843</v>
      </c>
      <c r="K34" s="1175"/>
      <c r="L34" s="1176"/>
      <c r="M34" s="1340"/>
      <c r="N34" s="1341"/>
      <c r="O34" s="1341"/>
      <c r="P34" s="1177" t="s">
        <v>3776</v>
      </c>
      <c r="Q34" s="1341"/>
      <c r="R34" s="1341"/>
      <c r="S34" s="1341"/>
      <c r="T34" s="1178" t="s">
        <v>3776</v>
      </c>
      <c r="U34" s="1341"/>
      <c r="V34" s="1341"/>
      <c r="W34" s="1341"/>
      <c r="X34" s="1177" t="s">
        <v>3776</v>
      </c>
      <c r="Y34" s="1341"/>
      <c r="Z34" s="1341"/>
      <c r="AA34" s="1341"/>
      <c r="AB34" s="1177" t="s">
        <v>3776</v>
      </c>
      <c r="AD34" s="1157"/>
      <c r="AH34" s="1142"/>
    </row>
    <row r="35" spans="1:34" ht="15" customHeight="1">
      <c r="A35" s="1137"/>
      <c r="H35" s="1137"/>
      <c r="I35" s="1138"/>
      <c r="J35" s="1116" t="s">
        <v>3844</v>
      </c>
      <c r="K35" s="1179"/>
      <c r="L35" s="1179"/>
      <c r="N35" s="1179"/>
      <c r="O35" s="1179"/>
      <c r="AB35" s="1179"/>
      <c r="AD35" s="1157"/>
      <c r="AH35" s="1142"/>
    </row>
    <row r="36" spans="1:34" ht="15" customHeight="1">
      <c r="A36" s="1137"/>
      <c r="H36" s="1137"/>
      <c r="J36" s="1174" t="s">
        <v>3840</v>
      </c>
      <c r="K36" s="1175"/>
      <c r="L36" s="1176"/>
      <c r="M36" s="1342" t="s">
        <v>376</v>
      </c>
      <c r="N36" s="1343"/>
      <c r="O36" s="1343"/>
      <c r="P36" s="1344"/>
      <c r="AB36" s="1179"/>
      <c r="AD36" s="1157"/>
      <c r="AH36" s="1142"/>
    </row>
    <row r="37" spans="1:34" ht="15" customHeight="1">
      <c r="A37" s="1137"/>
      <c r="B37" s="1116" t="s">
        <v>3845</v>
      </c>
      <c r="H37" s="1137"/>
      <c r="J37" s="1180" t="s">
        <v>3846</v>
      </c>
      <c r="K37" s="1178"/>
      <c r="L37" s="1178"/>
      <c r="M37" s="1345"/>
      <c r="N37" s="1346"/>
      <c r="O37" s="1346"/>
      <c r="P37" s="1177" t="s">
        <v>3776</v>
      </c>
      <c r="Q37" s="1347" t="s">
        <v>3847</v>
      </c>
      <c r="R37" s="1347"/>
      <c r="S37" s="1347"/>
      <c r="T37" s="1347"/>
      <c r="U37" s="1347"/>
      <c r="V37" s="1348"/>
      <c r="W37" s="1349"/>
      <c r="X37" s="1350"/>
      <c r="Y37" s="1178" t="s">
        <v>374</v>
      </c>
      <c r="Z37" s="1350"/>
      <c r="AA37" s="1350"/>
      <c r="AB37" s="1177" t="s">
        <v>375</v>
      </c>
      <c r="AD37" s="1157"/>
      <c r="AH37" s="1142"/>
    </row>
    <row r="38" spans="1:34" ht="15" customHeight="1">
      <c r="A38" s="1137"/>
      <c r="B38" s="1138"/>
      <c r="C38" s="1116" t="s">
        <v>3824</v>
      </c>
      <c r="E38" s="1138"/>
      <c r="F38" s="1116" t="s">
        <v>3826</v>
      </c>
      <c r="H38" s="1137"/>
      <c r="I38" s="1138"/>
      <c r="J38" s="1116" t="s">
        <v>3848</v>
      </c>
      <c r="AD38" s="1157"/>
      <c r="AH38" s="1142"/>
    </row>
    <row r="39" spans="1:34" ht="15" customHeight="1">
      <c r="A39" s="1137"/>
      <c r="H39" s="1137"/>
      <c r="J39" s="1174" t="s">
        <v>3843</v>
      </c>
      <c r="K39" s="1175"/>
      <c r="L39" s="1176"/>
      <c r="M39" s="1340"/>
      <c r="N39" s="1341"/>
      <c r="O39" s="1341"/>
      <c r="P39" s="1177" t="s">
        <v>3776</v>
      </c>
      <c r="Q39" s="1340"/>
      <c r="R39" s="1341"/>
      <c r="S39" s="1341"/>
      <c r="T39" s="1178" t="s">
        <v>3776</v>
      </c>
      <c r="U39" s="1341"/>
      <c r="V39" s="1341"/>
      <c r="W39" s="1341"/>
      <c r="X39" s="1177" t="s">
        <v>3776</v>
      </c>
      <c r="Y39" s="1341"/>
      <c r="Z39" s="1341"/>
      <c r="AA39" s="1341"/>
      <c r="AB39" s="1177" t="s">
        <v>3776</v>
      </c>
      <c r="AD39" s="1157"/>
      <c r="AH39" s="1142"/>
    </row>
    <row r="40" spans="1:34" ht="15" customHeight="1">
      <c r="A40" s="1137"/>
      <c r="H40" s="1137"/>
      <c r="J40" s="1116" t="s">
        <v>3849</v>
      </c>
      <c r="P40" s="1138"/>
      <c r="Q40" s="1116" t="s">
        <v>3775</v>
      </c>
      <c r="R40" s="1117" t="s">
        <v>401</v>
      </c>
      <c r="S40" s="1138"/>
      <c r="T40" s="1116" t="s">
        <v>3850</v>
      </c>
      <c r="V40" s="1138"/>
      <c r="W40" s="1116" t="s">
        <v>3822</v>
      </c>
      <c r="X40" s="1138"/>
      <c r="Y40" s="1116" t="s">
        <v>3851</v>
      </c>
      <c r="AB40" s="1138"/>
      <c r="AC40" s="1116" t="s">
        <v>3777</v>
      </c>
      <c r="AD40" s="1157"/>
      <c r="AH40" s="1142"/>
    </row>
    <row r="41" spans="1:34" ht="15" customHeight="1">
      <c r="A41" s="1137"/>
      <c r="H41" s="1137"/>
      <c r="I41" s="1138"/>
      <c r="J41" s="1116" t="s">
        <v>4137</v>
      </c>
      <c r="AD41" s="1157"/>
      <c r="AH41" s="1142"/>
    </row>
    <row r="42" spans="1:34" ht="15" customHeight="1">
      <c r="A42" s="1137"/>
      <c r="H42" s="1160"/>
      <c r="I42" s="1129"/>
      <c r="J42" s="1129"/>
      <c r="K42" s="1128"/>
      <c r="L42" s="1129" t="s">
        <v>4138</v>
      </c>
      <c r="M42" s="1129"/>
      <c r="N42" s="1128"/>
      <c r="O42" s="1129" t="s">
        <v>3825</v>
      </c>
      <c r="P42" s="1129"/>
      <c r="Q42" s="1128"/>
      <c r="R42" s="1129" t="s">
        <v>3822</v>
      </c>
      <c r="S42" s="1129"/>
      <c r="T42" s="1129"/>
      <c r="U42" s="1129"/>
      <c r="V42" s="1129"/>
      <c r="W42" s="1129"/>
      <c r="X42" s="1129"/>
      <c r="Y42" s="1129"/>
      <c r="Z42" s="1129"/>
      <c r="AA42" s="1129"/>
      <c r="AB42" s="1129"/>
      <c r="AD42" s="1157"/>
      <c r="AG42" s="1129"/>
      <c r="AH42" s="1162"/>
    </row>
    <row r="43" spans="1:34" ht="15" customHeight="1">
      <c r="A43" s="1172"/>
      <c r="B43" s="1156" t="s">
        <v>3854</v>
      </c>
      <c r="C43" s="1156"/>
      <c r="D43" s="1156"/>
      <c r="E43" s="1156"/>
      <c r="F43" s="1156"/>
      <c r="G43" s="1156"/>
      <c r="H43" s="1137"/>
      <c r="I43" s="1138"/>
      <c r="J43" s="1116" t="s">
        <v>3855</v>
      </c>
      <c r="L43" s="1116" t="s">
        <v>3856</v>
      </c>
      <c r="O43" s="1138"/>
      <c r="P43" s="1116" t="s">
        <v>3821</v>
      </c>
      <c r="R43" s="1138"/>
      <c r="S43" s="1116" t="s">
        <v>3822</v>
      </c>
      <c r="T43" s="1116" t="s">
        <v>6</v>
      </c>
      <c r="AC43" s="1156"/>
      <c r="AD43" s="1181"/>
      <c r="AE43" s="1152"/>
      <c r="AF43" s="1156" t="s">
        <v>3770</v>
      </c>
      <c r="AH43" s="1142"/>
    </row>
    <row r="44" spans="1:34" ht="15" customHeight="1">
      <c r="A44" s="1160"/>
      <c r="B44" s="1129" t="s">
        <v>3857</v>
      </c>
      <c r="C44" s="1129"/>
      <c r="D44" s="1129"/>
      <c r="E44" s="1129"/>
      <c r="F44" s="1129"/>
      <c r="G44" s="1129"/>
      <c r="H44" s="1182"/>
      <c r="I44" s="1183"/>
      <c r="J44" s="1184" t="s">
        <v>3858</v>
      </c>
      <c r="K44" s="1184"/>
      <c r="L44" s="1185" t="s">
        <v>401</v>
      </c>
      <c r="M44" s="1183"/>
      <c r="N44" s="1184" t="s">
        <v>3859</v>
      </c>
      <c r="O44" s="1184"/>
      <c r="P44" s="1184"/>
      <c r="Q44" s="1184"/>
      <c r="R44" s="1183"/>
      <c r="S44" s="1184" t="s">
        <v>3860</v>
      </c>
      <c r="T44" s="1184"/>
      <c r="U44" s="1184" t="s">
        <v>6</v>
      </c>
      <c r="V44" s="1184"/>
      <c r="W44" s="1183"/>
      <c r="X44" s="1184" t="s">
        <v>3861</v>
      </c>
      <c r="Y44" s="1184"/>
      <c r="Z44" s="1184"/>
      <c r="AA44" s="1184"/>
      <c r="AB44" s="1184"/>
      <c r="AC44" s="1186"/>
      <c r="AD44" s="1161"/>
      <c r="AE44" s="1128"/>
      <c r="AF44" s="1187" t="s">
        <v>3862</v>
      </c>
      <c r="AG44" s="1129"/>
      <c r="AH44" s="1162"/>
    </row>
    <row r="45" spans="1:34" s="2336" customFormat="1" ht="15" customHeight="1">
      <c r="A45" s="2325"/>
      <c r="B45" s="2326" t="s">
        <v>4136</v>
      </c>
      <c r="C45" s="2326"/>
      <c r="D45" s="2326"/>
      <c r="E45" s="2326"/>
      <c r="F45" s="2326"/>
      <c r="G45" s="2327"/>
      <c r="H45" s="2325"/>
      <c r="I45" s="2328"/>
      <c r="J45" s="2329" t="s">
        <v>4121</v>
      </c>
      <c r="K45" s="2330"/>
      <c r="L45" s="2329"/>
      <c r="M45" s="2329"/>
      <c r="N45" s="2328"/>
      <c r="O45" s="2329" t="s">
        <v>4117</v>
      </c>
      <c r="P45" s="2329"/>
      <c r="Q45" s="2328"/>
      <c r="R45" s="2329" t="s">
        <v>4118</v>
      </c>
      <c r="S45" s="2329"/>
      <c r="T45" s="2329"/>
      <c r="U45" s="2329"/>
      <c r="V45" s="2329"/>
      <c r="W45" s="2329"/>
      <c r="X45" s="2329" t="s">
        <v>4120</v>
      </c>
      <c r="Y45" s="2329"/>
      <c r="Z45" s="2326" t="s">
        <v>4119</v>
      </c>
      <c r="AA45" s="2326"/>
      <c r="AB45" s="2326"/>
      <c r="AC45" s="2331"/>
      <c r="AD45" s="2332"/>
      <c r="AE45" s="2333"/>
      <c r="AF45" s="2334" t="s">
        <v>3866</v>
      </c>
      <c r="AG45" s="2334"/>
      <c r="AH45" s="2335"/>
    </row>
    <row r="46" spans="1:34" s="2336" customFormat="1" ht="15" customHeight="1">
      <c r="A46" s="2337"/>
      <c r="B46" s="2338" t="s">
        <v>4114</v>
      </c>
      <c r="C46" s="2338"/>
      <c r="D46" s="2338"/>
      <c r="E46" s="2338"/>
      <c r="F46" s="2338"/>
      <c r="G46" s="2338"/>
      <c r="H46" s="2337"/>
      <c r="I46" s="2339"/>
      <c r="J46" s="2338" t="s">
        <v>4121</v>
      </c>
      <c r="K46" s="2340"/>
      <c r="L46" s="2338"/>
      <c r="M46" s="2338"/>
      <c r="N46" s="2339"/>
      <c r="O46" s="2338" t="s">
        <v>4117</v>
      </c>
      <c r="P46" s="2338"/>
      <c r="Q46" s="2339"/>
      <c r="R46" s="2338" t="s">
        <v>4118</v>
      </c>
      <c r="S46" s="2338"/>
      <c r="T46" s="2339"/>
      <c r="U46" s="2338" t="s">
        <v>4115</v>
      </c>
      <c r="V46" s="2338"/>
      <c r="W46" s="2338"/>
      <c r="X46" s="2338" t="s">
        <v>4120</v>
      </c>
      <c r="Y46" s="2338"/>
      <c r="Z46" s="2341" t="s">
        <v>4119</v>
      </c>
      <c r="AA46" s="2341"/>
      <c r="AB46" s="2341"/>
      <c r="AC46" s="2342"/>
      <c r="AD46" s="2343"/>
      <c r="AE46" s="2344"/>
      <c r="AF46" s="2345"/>
      <c r="AG46" s="2345"/>
      <c r="AH46" s="2346"/>
    </row>
    <row r="47" spans="1:34" s="2336" customFormat="1" ht="15" customHeight="1">
      <c r="A47" s="2347"/>
      <c r="B47" s="2348" t="s">
        <v>3867</v>
      </c>
      <c r="C47" s="2348"/>
      <c r="D47" s="2348"/>
      <c r="E47" s="2348"/>
      <c r="F47" s="2348"/>
      <c r="G47" s="2348"/>
      <c r="H47" s="2349"/>
      <c r="I47" s="2350"/>
      <c r="J47" s="1308" t="s">
        <v>3768</v>
      </c>
      <c r="K47" s="2351" t="s">
        <v>401</v>
      </c>
      <c r="L47" s="2350"/>
      <c r="M47" s="1309" t="s">
        <v>3868</v>
      </c>
      <c r="N47" s="1308"/>
      <c r="O47" s="1308"/>
      <c r="P47" s="1308"/>
      <c r="Q47" s="1308"/>
      <c r="R47" s="1308"/>
      <c r="S47" s="1308"/>
      <c r="T47" s="1309"/>
      <c r="U47" s="2350"/>
      <c r="V47" s="1308" t="s">
        <v>3869</v>
      </c>
      <c r="W47" s="1308"/>
      <c r="X47" s="1308"/>
      <c r="Y47" s="1309"/>
      <c r="Z47" s="1309"/>
      <c r="AA47" s="1309" t="s">
        <v>6</v>
      </c>
      <c r="AB47" s="1309" t="s">
        <v>3870</v>
      </c>
      <c r="AC47" s="1308"/>
      <c r="AD47" s="2343"/>
      <c r="AE47" s="2350"/>
      <c r="AF47" s="1308" t="s">
        <v>3770</v>
      </c>
      <c r="AG47" s="1308"/>
      <c r="AH47" s="2346"/>
    </row>
    <row r="48" spans="1:34" s="2336" customFormat="1" ht="15" customHeight="1">
      <c r="A48" s="2347"/>
      <c r="B48" s="2348" t="s">
        <v>3871</v>
      </c>
      <c r="C48" s="2348"/>
      <c r="D48" s="2348"/>
      <c r="E48" s="2348"/>
      <c r="F48" s="2348"/>
      <c r="G48" s="2348"/>
      <c r="H48" s="2347"/>
      <c r="I48" s="2352"/>
      <c r="J48" s="2348" t="s">
        <v>3768</v>
      </c>
      <c r="K48" s="2353"/>
      <c r="L48" s="2353"/>
      <c r="M48" s="2353"/>
      <c r="N48" s="2353"/>
      <c r="O48" s="2353"/>
      <c r="P48" s="2353"/>
      <c r="Q48" s="2353"/>
      <c r="R48" s="2353"/>
      <c r="S48" s="2353"/>
      <c r="T48" s="2353"/>
      <c r="U48" s="2353"/>
      <c r="V48" s="2353"/>
      <c r="W48" s="2353"/>
      <c r="X48" s="2353"/>
      <c r="Y48" s="2348"/>
      <c r="Z48" s="2354"/>
      <c r="AA48" s="2354"/>
      <c r="AB48" s="2354" t="s">
        <v>3872</v>
      </c>
      <c r="AC48" s="2348"/>
      <c r="AD48" s="2355"/>
      <c r="AE48" s="2352"/>
      <c r="AF48" s="2348" t="s">
        <v>3770</v>
      </c>
      <c r="AG48" s="2348"/>
      <c r="AH48" s="2356"/>
    </row>
    <row r="49" spans="1:34" s="2336" customFormat="1" ht="15" customHeight="1">
      <c r="A49" s="2347"/>
      <c r="B49" s="2348" t="s">
        <v>3873</v>
      </c>
      <c r="C49" s="2348"/>
      <c r="D49" s="2348"/>
      <c r="E49" s="2348"/>
      <c r="F49" s="2348"/>
      <c r="G49" s="2348"/>
      <c r="H49" s="2347"/>
      <c r="I49" s="2352"/>
      <c r="J49" s="2348" t="s">
        <v>3768</v>
      </c>
      <c r="K49" s="2348"/>
      <c r="L49" s="2348"/>
      <c r="M49" s="2348"/>
      <c r="N49" s="2348"/>
      <c r="O49" s="2348"/>
      <c r="P49" s="2348"/>
      <c r="Q49" s="2348"/>
      <c r="R49" s="2348"/>
      <c r="S49" s="2348"/>
      <c r="T49" s="2348"/>
      <c r="U49" s="2348"/>
      <c r="V49" s="2348"/>
      <c r="W49" s="2348"/>
      <c r="X49" s="2348"/>
      <c r="Y49" s="2348"/>
      <c r="Z49" s="2348"/>
      <c r="AA49" s="2348"/>
      <c r="AB49" s="2348"/>
      <c r="AC49" s="2348"/>
      <c r="AD49" s="2355"/>
      <c r="AE49" s="2352"/>
      <c r="AF49" s="2348" t="s">
        <v>3770</v>
      </c>
      <c r="AG49" s="2348"/>
      <c r="AH49" s="2356"/>
    </row>
    <row r="50" spans="1:34" s="2336" customFormat="1" ht="15" customHeight="1">
      <c r="A50" s="2347"/>
      <c r="B50" s="2348" t="s">
        <v>3874</v>
      </c>
      <c r="C50" s="2348"/>
      <c r="D50" s="2348"/>
      <c r="E50" s="2348"/>
      <c r="F50" s="2348"/>
      <c r="G50" s="2348"/>
      <c r="H50" s="2347"/>
      <c r="I50" s="2352"/>
      <c r="J50" s="2348" t="s">
        <v>3768</v>
      </c>
      <c r="K50" s="2357" t="s">
        <v>3803</v>
      </c>
      <c r="L50" s="2358" t="s">
        <v>376</v>
      </c>
      <c r="M50" s="2358"/>
      <c r="N50" s="2358"/>
      <c r="O50" s="2358"/>
      <c r="P50" s="1309" t="s">
        <v>3778</v>
      </c>
      <c r="Q50" s="1309"/>
      <c r="R50" s="2348"/>
      <c r="S50" s="1309"/>
      <c r="T50" s="2348"/>
      <c r="U50" s="2348"/>
      <c r="V50" s="2348"/>
      <c r="W50" s="2348"/>
      <c r="X50" s="2348"/>
      <c r="Y50" s="2348"/>
      <c r="Z50" s="2348"/>
      <c r="AA50" s="2348"/>
      <c r="AB50" s="2348"/>
      <c r="AC50" s="2348"/>
      <c r="AD50" s="2355"/>
      <c r="AE50" s="2352"/>
      <c r="AF50" s="2348" t="s">
        <v>3770</v>
      </c>
      <c r="AG50" s="2348"/>
      <c r="AH50" s="2356"/>
    </row>
    <row r="51" spans="1:34" s="2336" customFormat="1" ht="15" customHeight="1">
      <c r="A51" s="2347"/>
      <c r="B51" s="2354" t="s">
        <v>3875</v>
      </c>
      <c r="C51" s="2348"/>
      <c r="D51" s="2348"/>
      <c r="E51" s="2348"/>
      <c r="F51" s="2348"/>
      <c r="G51" s="2348"/>
      <c r="H51" s="2347"/>
      <c r="I51" s="2352"/>
      <c r="J51" s="2348" t="s">
        <v>3775</v>
      </c>
      <c r="K51" s="2348"/>
      <c r="L51" s="2348"/>
      <c r="M51" s="2348"/>
      <c r="N51" s="2359"/>
      <c r="O51" s="2348"/>
      <c r="P51" s="2348"/>
      <c r="Q51" s="2348"/>
      <c r="R51" s="2348"/>
      <c r="S51" s="2348"/>
      <c r="T51" s="2348"/>
      <c r="U51" s="2348"/>
      <c r="V51" s="2359"/>
      <c r="W51" s="2348"/>
      <c r="X51" s="2348"/>
      <c r="Y51" s="2348"/>
      <c r="Z51" s="2348"/>
      <c r="AA51" s="2348"/>
      <c r="AB51" s="2348"/>
      <c r="AC51" s="2348"/>
      <c r="AD51" s="2355"/>
      <c r="AE51" s="2352"/>
      <c r="AF51" s="2348" t="s">
        <v>3777</v>
      </c>
      <c r="AG51" s="2348"/>
      <c r="AH51" s="2356"/>
    </row>
    <row r="52" spans="1:34" s="2336" customFormat="1" ht="15" customHeight="1">
      <c r="A52" s="2360"/>
      <c r="B52" s="2361" t="s">
        <v>3876</v>
      </c>
      <c r="C52" s="2362"/>
      <c r="D52" s="2362"/>
      <c r="E52" s="2362"/>
      <c r="F52" s="2362"/>
      <c r="G52" s="2362"/>
      <c r="H52" s="2360"/>
      <c r="I52" s="2363"/>
      <c r="J52" s="2362" t="s">
        <v>3775</v>
      </c>
      <c r="K52" s="2353" t="s">
        <v>401</v>
      </c>
      <c r="L52" s="2352"/>
      <c r="M52" s="2348" t="s">
        <v>3877</v>
      </c>
      <c r="N52" s="2354"/>
      <c r="O52" s="2354"/>
      <c r="P52" s="2352"/>
      <c r="Q52" s="2348" t="s">
        <v>3822</v>
      </c>
      <c r="R52" s="2348" t="s">
        <v>6</v>
      </c>
      <c r="S52" s="2354"/>
      <c r="T52" s="2348"/>
      <c r="U52" s="2348"/>
      <c r="V52" s="2348"/>
      <c r="W52" s="2348"/>
      <c r="X52" s="2348"/>
      <c r="Y52" s="2348"/>
      <c r="Z52" s="2348"/>
      <c r="AA52" s="2348"/>
      <c r="AB52" s="2348"/>
      <c r="AC52" s="2364"/>
      <c r="AD52" s="2332"/>
      <c r="AE52" s="2363"/>
      <c r="AF52" s="2362" t="s">
        <v>3777</v>
      </c>
      <c r="AG52" s="2362"/>
      <c r="AH52" s="2335"/>
    </row>
    <row r="53" spans="1:34" s="2336" customFormat="1" ht="15" customHeight="1">
      <c r="A53" s="2347"/>
      <c r="B53" s="2348" t="s">
        <v>3878</v>
      </c>
      <c r="C53" s="2348"/>
      <c r="D53" s="2348"/>
      <c r="E53" s="2348"/>
      <c r="F53" s="2348"/>
      <c r="G53" s="2348"/>
      <c r="H53" s="2347"/>
      <c r="I53" s="2352"/>
      <c r="J53" s="2348" t="s">
        <v>3768</v>
      </c>
      <c r="K53" s="2351" t="s">
        <v>401</v>
      </c>
      <c r="L53" s="2350"/>
      <c r="M53" s="1308" t="s">
        <v>3825</v>
      </c>
      <c r="N53" s="1308"/>
      <c r="O53" s="1309"/>
      <c r="P53" s="2350"/>
      <c r="Q53" s="1308" t="s">
        <v>3822</v>
      </c>
      <c r="R53" s="1309"/>
      <c r="S53" s="2350"/>
      <c r="T53" s="1308" t="s">
        <v>3879</v>
      </c>
      <c r="U53" s="2365"/>
      <c r="V53" s="1308"/>
      <c r="W53" s="1308" t="s">
        <v>6</v>
      </c>
      <c r="X53" s="1308"/>
      <c r="Y53" s="1308"/>
      <c r="Z53" s="1308"/>
      <c r="AA53" s="1308"/>
      <c r="AB53" s="1308"/>
      <c r="AC53" s="1308"/>
      <c r="AD53" s="2355"/>
      <c r="AE53" s="2352"/>
      <c r="AF53" s="2348" t="s">
        <v>3770</v>
      </c>
      <c r="AG53" s="2348"/>
      <c r="AH53" s="2356"/>
    </row>
    <row r="54" spans="1:34" s="2336" customFormat="1" ht="15" customHeight="1">
      <c r="A54" s="2360"/>
      <c r="B54" s="2362" t="s">
        <v>3880</v>
      </c>
      <c r="C54" s="2362"/>
      <c r="D54" s="2362"/>
      <c r="E54" s="2362"/>
      <c r="F54" s="2362"/>
      <c r="G54" s="2335"/>
      <c r="H54" s="2362"/>
      <c r="I54" s="2363"/>
      <c r="J54" s="2362" t="s">
        <v>3775</v>
      </c>
      <c r="K54" s="2366" t="s">
        <v>401</v>
      </c>
      <c r="L54" s="2363"/>
      <c r="M54" s="2362" t="s">
        <v>3881</v>
      </c>
      <c r="N54" s="2362"/>
      <c r="O54" s="2362"/>
      <c r="P54" s="2363"/>
      <c r="Q54" s="2362" t="s">
        <v>450</v>
      </c>
      <c r="R54" s="2362"/>
      <c r="S54" s="2363"/>
      <c r="T54" s="2362" t="s">
        <v>452</v>
      </c>
      <c r="U54" s="2362"/>
      <c r="V54" s="2362"/>
      <c r="W54" s="2363"/>
      <c r="X54" s="2362" t="s">
        <v>3882</v>
      </c>
      <c r="Y54" s="2361"/>
      <c r="Z54" s="2361"/>
      <c r="AA54" s="2362" t="s">
        <v>6</v>
      </c>
      <c r="AB54" s="2362"/>
      <c r="AC54" s="2362"/>
      <c r="AD54" s="2332"/>
      <c r="AE54" s="2363"/>
      <c r="AF54" s="2362" t="s">
        <v>3777</v>
      </c>
      <c r="AG54" s="2362"/>
      <c r="AH54" s="2335"/>
    </row>
    <row r="55" spans="1:34" s="2336" customFormat="1" ht="15" customHeight="1">
      <c r="A55" s="2360"/>
      <c r="B55" s="2367" t="s">
        <v>4139</v>
      </c>
      <c r="C55" s="2367"/>
      <c r="D55" s="2367"/>
      <c r="E55" s="2367"/>
      <c r="F55" s="2367"/>
      <c r="G55" s="2368"/>
      <c r="H55" s="2362"/>
      <c r="I55" s="2363"/>
      <c r="J55" s="2362" t="s">
        <v>3775</v>
      </c>
      <c r="K55" s="2361"/>
      <c r="L55" s="2361"/>
      <c r="M55" s="2361"/>
      <c r="N55" s="2361"/>
      <c r="O55" s="2361"/>
      <c r="P55" s="2361"/>
      <c r="Q55" s="2361"/>
      <c r="R55" s="2361"/>
      <c r="S55" s="2361"/>
      <c r="T55" s="2361"/>
      <c r="U55" s="2361"/>
      <c r="V55" s="2361"/>
      <c r="W55" s="2361"/>
      <c r="X55" s="2361"/>
      <c r="Y55" s="2361"/>
      <c r="Z55" s="2361"/>
      <c r="AA55" s="2362"/>
      <c r="AB55" s="2362"/>
      <c r="AC55" s="2369"/>
      <c r="AD55" s="2362"/>
      <c r="AE55" s="2363"/>
      <c r="AF55" s="2362" t="s">
        <v>3777</v>
      </c>
      <c r="AG55" s="2362"/>
      <c r="AH55" s="2335"/>
    </row>
    <row r="56" spans="1:34" s="2336" customFormat="1" ht="15" customHeight="1">
      <c r="A56" s="2347"/>
      <c r="B56" s="2348" t="s">
        <v>4131</v>
      </c>
      <c r="C56" s="2348"/>
      <c r="D56" s="2348"/>
      <c r="E56" s="2348"/>
      <c r="F56" s="2348"/>
      <c r="G56" s="2356"/>
      <c r="H56" s="2348"/>
      <c r="I56" s="2350"/>
      <c r="J56" s="2348" t="s">
        <v>4134</v>
      </c>
      <c r="K56" s="2354"/>
      <c r="L56" s="2354"/>
      <c r="M56" s="2354"/>
      <c r="N56" s="2354"/>
      <c r="O56" s="2354"/>
      <c r="P56" s="2354"/>
      <c r="Q56" s="2354"/>
      <c r="R56" s="2354"/>
      <c r="S56" s="2354"/>
      <c r="T56" s="2354"/>
      <c r="U56" s="2354"/>
      <c r="V56" s="2354"/>
      <c r="W56" s="2354"/>
      <c r="X56" s="2354"/>
      <c r="Y56" s="2354"/>
      <c r="Z56" s="2354"/>
      <c r="AA56" s="2348"/>
      <c r="AB56" s="2348"/>
      <c r="AC56" s="2364"/>
      <c r="AD56" s="2348"/>
      <c r="AE56" s="2352"/>
      <c r="AF56" s="2348" t="s">
        <v>3777</v>
      </c>
      <c r="AG56" s="2348"/>
      <c r="AH56" s="2356"/>
    </row>
    <row r="57" spans="1:34" s="2336" customFormat="1" ht="5.0999999999999996" customHeight="1">
      <c r="A57" s="1309"/>
      <c r="B57" s="1309"/>
      <c r="C57" s="1309"/>
      <c r="D57" s="1309"/>
      <c r="E57" s="1309"/>
      <c r="F57" s="1309"/>
      <c r="G57" s="1309"/>
      <c r="H57" s="1309"/>
      <c r="I57" s="1309"/>
      <c r="J57" s="1309"/>
      <c r="K57" s="1309"/>
      <c r="L57" s="1309"/>
      <c r="M57" s="1309"/>
      <c r="N57" s="1309"/>
      <c r="O57" s="1309"/>
      <c r="P57" s="1309"/>
      <c r="Q57" s="1309"/>
      <c r="R57" s="1309"/>
      <c r="S57" s="1309"/>
      <c r="T57" s="1309"/>
      <c r="U57" s="1309"/>
      <c r="V57" s="1309"/>
      <c r="W57" s="1309"/>
      <c r="X57" s="1309"/>
      <c r="Y57" s="1309"/>
      <c r="Z57" s="1309"/>
      <c r="AA57" s="1309"/>
      <c r="AB57" s="1309"/>
      <c r="AC57" s="1309"/>
      <c r="AD57" s="1309"/>
      <c r="AE57" s="1309"/>
      <c r="AF57" s="1309"/>
      <c r="AG57" s="1309"/>
      <c r="AH57" s="1309"/>
    </row>
    <row r="58" spans="1:34" s="2336" customFormat="1" ht="15" customHeight="1">
      <c r="A58" s="1308" t="s">
        <v>3883</v>
      </c>
      <c r="C58" s="1308"/>
      <c r="D58" s="1308"/>
      <c r="E58" s="1308"/>
      <c r="F58" s="1308"/>
      <c r="G58" s="1308"/>
      <c r="H58" s="1308"/>
      <c r="I58" s="2370" t="s">
        <v>4135</v>
      </c>
      <c r="J58" s="2370"/>
      <c r="K58" s="2370"/>
      <c r="L58" s="2370"/>
      <c r="M58" s="2370"/>
      <c r="N58" s="2370"/>
      <c r="O58" s="2370"/>
      <c r="P58" s="2370"/>
      <c r="Q58" s="2370"/>
      <c r="R58" s="2370"/>
      <c r="S58" s="2370"/>
      <c r="T58" s="2370"/>
      <c r="U58" s="2370"/>
      <c r="V58" s="2370"/>
      <c r="W58" s="2370"/>
      <c r="X58" s="2370"/>
      <c r="Y58" s="2370"/>
      <c r="Z58" s="2370"/>
      <c r="AA58" s="2370"/>
      <c r="AB58" s="2370"/>
      <c r="AC58" s="2370"/>
      <c r="AD58" s="2370"/>
      <c r="AE58" s="2370"/>
      <c r="AF58" s="2370"/>
      <c r="AG58" s="2370"/>
      <c r="AH58" s="2370"/>
    </row>
    <row r="59" spans="1:34" s="2336" customFormat="1" ht="15" customHeight="1">
      <c r="A59" s="2360"/>
      <c r="B59" s="2348" t="s">
        <v>4122</v>
      </c>
      <c r="C59" s="2371"/>
      <c r="D59" s="2371"/>
      <c r="E59" s="2371"/>
      <c r="F59" s="2371"/>
      <c r="G59" s="2335"/>
      <c r="H59" s="2362"/>
      <c r="I59" s="2363"/>
      <c r="J59" s="2362" t="s">
        <v>3775</v>
      </c>
      <c r="K59" s="2366" t="s">
        <v>401</v>
      </c>
      <c r="L59" s="2363"/>
      <c r="M59" s="2362" t="s">
        <v>3877</v>
      </c>
      <c r="N59" s="2361"/>
      <c r="O59" s="2361"/>
      <c r="P59" s="2363"/>
      <c r="Q59" s="2362" t="s">
        <v>3822</v>
      </c>
      <c r="R59" s="2362" t="s">
        <v>6</v>
      </c>
      <c r="S59" s="2362"/>
      <c r="T59" s="2362"/>
      <c r="U59" s="2362"/>
      <c r="V59" s="2362"/>
      <c r="W59" s="2362"/>
      <c r="X59" s="2362"/>
      <c r="Y59" s="2361"/>
      <c r="Z59" s="2361"/>
      <c r="AA59" s="2362"/>
      <c r="AB59" s="2362"/>
      <c r="AC59" s="2369"/>
      <c r="AD59" s="2362"/>
      <c r="AE59" s="2363"/>
      <c r="AF59" s="2362" t="s">
        <v>3777</v>
      </c>
      <c r="AG59" s="2362"/>
      <c r="AH59" s="2335"/>
    </row>
    <row r="60" spans="1:34" s="2336" customFormat="1" ht="15" customHeight="1">
      <c r="A60" s="2347"/>
      <c r="B60" s="2348" t="s">
        <v>4129</v>
      </c>
      <c r="C60" s="2348"/>
      <c r="D60" s="2348"/>
      <c r="E60" s="2348"/>
      <c r="F60" s="2348"/>
      <c r="G60" s="2356"/>
      <c r="H60" s="2347"/>
      <c r="I60" s="2372"/>
      <c r="J60" s="2348" t="s">
        <v>3775</v>
      </c>
      <c r="K60" s="2353" t="s">
        <v>4116</v>
      </c>
      <c r="L60" s="2348" t="s">
        <v>4128</v>
      </c>
      <c r="M60" s="2348"/>
      <c r="N60" s="2348"/>
      <c r="O60" s="2373" t="s">
        <v>3899</v>
      </c>
      <c r="P60" s="2373"/>
      <c r="Q60" s="2373"/>
      <c r="R60" s="2373"/>
      <c r="S60" s="2348" t="s">
        <v>3900</v>
      </c>
      <c r="T60" s="2373" t="s">
        <v>3899</v>
      </c>
      <c r="U60" s="2373"/>
      <c r="V60" s="2373"/>
      <c r="W60" s="2373"/>
      <c r="X60" s="2348" t="s">
        <v>6</v>
      </c>
      <c r="Y60" s="2352"/>
      <c r="Z60" s="2367" t="s">
        <v>4133</v>
      </c>
      <c r="AA60" s="2367"/>
      <c r="AB60" s="2367"/>
      <c r="AC60" s="2374"/>
      <c r="AD60" s="2348"/>
      <c r="AE60" s="2352"/>
      <c r="AF60" s="2348" t="s">
        <v>3777</v>
      </c>
      <c r="AG60" s="2348"/>
      <c r="AH60" s="2356"/>
    </row>
    <row r="61" spans="1:34" s="2336" customFormat="1" ht="15" customHeight="1">
      <c r="A61" s="2360"/>
      <c r="B61" s="2362"/>
      <c r="C61" s="2362"/>
      <c r="D61" s="2362"/>
      <c r="E61" s="2375" t="s">
        <v>4132</v>
      </c>
      <c r="F61" s="2362"/>
      <c r="G61" s="2362"/>
      <c r="H61" s="2362"/>
      <c r="I61" s="2361"/>
      <c r="J61" s="2362"/>
      <c r="K61" s="2362"/>
      <c r="L61" s="2362"/>
      <c r="M61" s="2362"/>
      <c r="N61" s="2362"/>
      <c r="O61" s="2362"/>
      <c r="P61" s="2362"/>
      <c r="Q61" s="2362"/>
      <c r="R61" s="2362"/>
      <c r="S61" s="2362"/>
      <c r="T61" s="2362"/>
      <c r="U61" s="2362"/>
      <c r="V61" s="2362"/>
      <c r="W61" s="2362"/>
      <c r="X61" s="2362"/>
      <c r="Y61" s="2362"/>
      <c r="Z61" s="2362"/>
      <c r="AA61" s="2362"/>
      <c r="AB61" s="2362"/>
      <c r="AC61" s="2362"/>
      <c r="AD61" s="2362"/>
      <c r="AE61" s="2362"/>
      <c r="AF61" s="2362"/>
      <c r="AG61" s="2362"/>
      <c r="AH61" s="2335"/>
    </row>
    <row r="62" spans="1:34" s="2336" customFormat="1" ht="15" customHeight="1">
      <c r="A62" s="2376"/>
      <c r="B62" s="2377"/>
      <c r="C62" s="1309"/>
      <c r="D62" s="1309"/>
      <c r="E62" s="2378"/>
      <c r="F62" s="1309" t="s">
        <v>3887</v>
      </c>
      <c r="H62" s="1309"/>
      <c r="I62" s="1309"/>
      <c r="J62" s="1309"/>
      <c r="K62" s="2378"/>
      <c r="L62" s="1309" t="s">
        <v>3888</v>
      </c>
      <c r="M62" s="1309"/>
      <c r="N62" s="1309"/>
      <c r="O62" s="1309"/>
      <c r="R62" s="1309"/>
      <c r="S62" s="1309"/>
      <c r="T62" s="1309"/>
      <c r="U62" s="2378"/>
      <c r="V62" s="1309" t="s">
        <v>3890</v>
      </c>
      <c r="W62" s="1309"/>
      <c r="X62" s="1309"/>
      <c r="Y62" s="1309"/>
      <c r="Z62" s="2378"/>
      <c r="AA62" s="1309" t="s">
        <v>3891</v>
      </c>
      <c r="AB62" s="1309"/>
      <c r="AC62" s="1309"/>
      <c r="AD62" s="1309"/>
      <c r="AE62" s="1309"/>
      <c r="AF62" s="1309"/>
      <c r="AG62" s="1309"/>
      <c r="AH62" s="2379"/>
    </row>
    <row r="63" spans="1:34" s="2336" customFormat="1" ht="15" customHeight="1">
      <c r="A63" s="2349"/>
      <c r="B63" s="1308"/>
      <c r="C63" s="1308"/>
      <c r="D63" s="1308"/>
      <c r="E63" s="2380"/>
      <c r="F63" s="1308" t="s">
        <v>3892</v>
      </c>
      <c r="G63" s="2365"/>
      <c r="H63" s="1308"/>
      <c r="I63" s="1308"/>
      <c r="J63" s="1308"/>
      <c r="K63" s="2380"/>
      <c r="L63" s="1308" t="s">
        <v>3893</v>
      </c>
      <c r="M63" s="1308"/>
      <c r="N63" s="1308"/>
      <c r="O63" s="1308"/>
      <c r="P63" s="2380"/>
      <c r="Q63" s="1308" t="s">
        <v>3894</v>
      </c>
      <c r="R63" s="1308"/>
      <c r="S63" s="1308"/>
      <c r="T63" s="1308"/>
      <c r="U63" s="2380"/>
      <c r="V63" s="1308" t="s">
        <v>3895</v>
      </c>
      <c r="W63" s="1308"/>
      <c r="X63" s="1308"/>
      <c r="Y63" s="1308"/>
      <c r="Z63" s="2380"/>
      <c r="AA63" s="1308" t="s">
        <v>3896</v>
      </c>
      <c r="AB63" s="1308"/>
      <c r="AC63" s="1308"/>
      <c r="AD63" s="1308"/>
      <c r="AE63" s="1308"/>
      <c r="AF63" s="1308"/>
      <c r="AG63" s="1308"/>
      <c r="AH63" s="2346"/>
    </row>
    <row r="64" spans="1:34" ht="15" customHeight="1">
      <c r="B64" s="1116" t="s">
        <v>3901</v>
      </c>
    </row>
    <row r="65" spans="1:34" ht="15" customHeight="1">
      <c r="A65" s="1125"/>
      <c r="B65" s="1126"/>
      <c r="C65" s="1126"/>
      <c r="D65" s="1126"/>
      <c r="E65" s="1329" t="s">
        <v>3902</v>
      </c>
      <c r="F65" s="1330"/>
      <c r="G65" s="1331"/>
      <c r="H65" s="1329" t="s">
        <v>3903</v>
      </c>
      <c r="I65" s="1330"/>
      <c r="J65" s="1330"/>
      <c r="K65" s="1330"/>
      <c r="L65" s="1330"/>
      <c r="M65" s="1330"/>
      <c r="N65" s="1329" t="s">
        <v>3904</v>
      </c>
      <c r="O65" s="1330"/>
      <c r="P65" s="1330"/>
      <c r="Q65" s="1330"/>
      <c r="R65" s="1330"/>
      <c r="S65" s="1330"/>
      <c r="T65" s="1330"/>
      <c r="U65" s="1330"/>
      <c r="V65" s="1330"/>
      <c r="W65" s="1331"/>
      <c r="X65" s="1330" t="s">
        <v>3905</v>
      </c>
      <c r="Y65" s="1330"/>
      <c r="Z65" s="1330"/>
      <c r="AA65" s="1330"/>
      <c r="AB65" s="1330"/>
      <c r="AC65" s="1330"/>
      <c r="AD65" s="1330"/>
      <c r="AE65" s="1330"/>
      <c r="AF65" s="1330"/>
      <c r="AG65" s="1330"/>
      <c r="AH65" s="1331"/>
    </row>
    <row r="66" spans="1:34" ht="15" customHeight="1">
      <c r="A66" s="1172"/>
      <c r="B66" s="1192" t="s">
        <v>3837</v>
      </c>
      <c r="C66" s="1156"/>
      <c r="D66" s="1156"/>
      <c r="E66" s="1332" t="s">
        <v>3899</v>
      </c>
      <c r="F66" s="1333"/>
      <c r="G66" s="1334"/>
      <c r="H66" s="1335"/>
      <c r="I66" s="1336"/>
      <c r="J66" s="1336"/>
      <c r="K66" s="1336"/>
      <c r="L66" s="1336"/>
      <c r="M66" s="1336"/>
      <c r="N66" s="1335"/>
      <c r="O66" s="1336"/>
      <c r="P66" s="1336"/>
      <c r="Q66" s="1336"/>
      <c r="R66" s="1336"/>
      <c r="S66" s="1336"/>
      <c r="T66" s="1336"/>
      <c r="U66" s="1336"/>
      <c r="V66" s="1336"/>
      <c r="W66" s="1337"/>
      <c r="X66" s="1336"/>
      <c r="Y66" s="1336"/>
      <c r="Z66" s="1336"/>
      <c r="AA66" s="1336"/>
      <c r="AB66" s="1336"/>
      <c r="AC66" s="1336"/>
      <c r="AD66" s="1336"/>
      <c r="AE66" s="1336"/>
      <c r="AF66" s="1336"/>
      <c r="AG66" s="1336"/>
      <c r="AH66" s="1338"/>
    </row>
    <row r="67" spans="1:34" ht="15" customHeight="1">
      <c r="A67" s="1137"/>
      <c r="B67" s="1195" t="s">
        <v>3906</v>
      </c>
      <c r="E67" s="1315" t="s">
        <v>3899</v>
      </c>
      <c r="F67" s="1316"/>
      <c r="G67" s="1317"/>
      <c r="H67" s="1318"/>
      <c r="I67" s="1319"/>
      <c r="J67" s="1319"/>
      <c r="K67" s="1319"/>
      <c r="L67" s="1319"/>
      <c r="M67" s="1319"/>
      <c r="N67" s="1318"/>
      <c r="O67" s="1319"/>
      <c r="P67" s="1319"/>
      <c r="Q67" s="1319"/>
      <c r="R67" s="1319"/>
      <c r="S67" s="1319"/>
      <c r="T67" s="1319"/>
      <c r="U67" s="1319"/>
      <c r="V67" s="1319"/>
      <c r="W67" s="1320"/>
      <c r="X67" s="1319"/>
      <c r="Y67" s="1319"/>
      <c r="Z67" s="1319"/>
      <c r="AA67" s="1319"/>
      <c r="AB67" s="1319"/>
      <c r="AC67" s="1319"/>
      <c r="AD67" s="1319"/>
      <c r="AE67" s="1319"/>
      <c r="AF67" s="1319"/>
      <c r="AG67" s="1319"/>
      <c r="AH67" s="1321"/>
    </row>
    <row r="68" spans="1:34" ht="15" customHeight="1">
      <c r="A68" s="1160"/>
      <c r="B68" s="1196" t="s">
        <v>5</v>
      </c>
      <c r="C68" s="1129"/>
      <c r="D68" s="1129"/>
      <c r="E68" s="1322" t="s">
        <v>3899</v>
      </c>
      <c r="F68" s="1323"/>
      <c r="G68" s="1324"/>
      <c r="H68" s="1325"/>
      <c r="I68" s="1326"/>
      <c r="J68" s="1326"/>
      <c r="K68" s="1326"/>
      <c r="L68" s="1326"/>
      <c r="M68" s="1326"/>
      <c r="N68" s="1325"/>
      <c r="O68" s="1326"/>
      <c r="P68" s="1326"/>
      <c r="Q68" s="1326"/>
      <c r="R68" s="1326"/>
      <c r="S68" s="1326"/>
      <c r="T68" s="1326"/>
      <c r="U68" s="1326"/>
      <c r="V68" s="1326"/>
      <c r="W68" s="1327"/>
      <c r="X68" s="1326"/>
      <c r="Y68" s="1326"/>
      <c r="Z68" s="1326"/>
      <c r="AA68" s="1326"/>
      <c r="AB68" s="1326"/>
      <c r="AC68" s="1326"/>
      <c r="AD68" s="1326"/>
      <c r="AE68" s="1326"/>
      <c r="AF68" s="1326"/>
      <c r="AG68" s="1326"/>
      <c r="AH68" s="1328"/>
    </row>
    <row r="69" spans="1:34" ht="15" customHeight="1">
      <c r="B69" s="1314" t="s">
        <v>2885</v>
      </c>
      <c r="C69" s="1314"/>
      <c r="D69" s="1314"/>
      <c r="E69" s="1314"/>
      <c r="F69" s="1314"/>
      <c r="G69" s="1314"/>
      <c r="H69" s="1314"/>
      <c r="I69" s="1314"/>
      <c r="J69" s="1314"/>
      <c r="K69" s="1314"/>
      <c r="L69" s="1314"/>
      <c r="M69" s="1314"/>
      <c r="N69" s="1314"/>
      <c r="O69" s="1314"/>
      <c r="P69" s="1314"/>
      <c r="Q69" s="1314"/>
      <c r="R69" s="1314"/>
      <c r="S69" s="1314"/>
      <c r="T69" s="1314"/>
      <c r="U69" s="1314"/>
      <c r="V69" s="1314"/>
      <c r="W69" s="1314"/>
      <c r="X69" s="1314"/>
      <c r="Y69" s="1314"/>
      <c r="Z69" s="1314"/>
      <c r="AA69" s="1314"/>
      <c r="AB69" s="1314"/>
      <c r="AC69" s="1314"/>
      <c r="AD69" s="1314"/>
      <c r="AE69" s="1314"/>
      <c r="AF69" s="1314"/>
      <c r="AG69" s="1314"/>
    </row>
  </sheetData>
  <mergeCells count="62">
    <mergeCell ref="AJ11:AN11"/>
    <mergeCell ref="B55:G55"/>
    <mergeCell ref="X1:AG1"/>
    <mergeCell ref="B2:AG2"/>
    <mergeCell ref="AC4:AD4"/>
    <mergeCell ref="I9:AG9"/>
    <mergeCell ref="V11:W11"/>
    <mergeCell ref="J13:L13"/>
    <mergeCell ref="J14:L14"/>
    <mergeCell ref="AJ16:AN16"/>
    <mergeCell ref="P18:R18"/>
    <mergeCell ref="P19:Y19"/>
    <mergeCell ref="M33:P33"/>
    <mergeCell ref="Q33:T33"/>
    <mergeCell ref="U33:X33"/>
    <mergeCell ref="Y33:AB33"/>
    <mergeCell ref="AJ12:AN12"/>
    <mergeCell ref="X22:AB22"/>
    <mergeCell ref="L23:AB23"/>
    <mergeCell ref="N24:S24"/>
    <mergeCell ref="AJ24:AN24"/>
    <mergeCell ref="S28:AB28"/>
    <mergeCell ref="B45:G45"/>
    <mergeCell ref="Z45:AC45"/>
    <mergeCell ref="M34:O34"/>
    <mergeCell ref="Q34:S34"/>
    <mergeCell ref="U34:W34"/>
    <mergeCell ref="Y34:AA34"/>
    <mergeCell ref="M36:P36"/>
    <mergeCell ref="M37:O37"/>
    <mergeCell ref="Q37:V37"/>
    <mergeCell ref="W37:X37"/>
    <mergeCell ref="Z37:AA37"/>
    <mergeCell ref="O60:R60"/>
    <mergeCell ref="T60:W60"/>
    <mergeCell ref="Z60:AC60"/>
    <mergeCell ref="M39:O39"/>
    <mergeCell ref="Q39:S39"/>
    <mergeCell ref="U39:W39"/>
    <mergeCell ref="Y39:AA39"/>
    <mergeCell ref="AE45:AE46"/>
    <mergeCell ref="AF45:AG46"/>
    <mergeCell ref="Z46:AC46"/>
    <mergeCell ref="L50:O50"/>
    <mergeCell ref="I58:AH58"/>
    <mergeCell ref="E65:G65"/>
    <mergeCell ref="H65:M65"/>
    <mergeCell ref="N65:W65"/>
    <mergeCell ref="X65:AH65"/>
    <mergeCell ref="E66:G66"/>
    <mergeCell ref="H66:M66"/>
    <mergeCell ref="N66:W66"/>
    <mergeCell ref="X66:AH66"/>
    <mergeCell ref="B69:AG69"/>
    <mergeCell ref="E67:G67"/>
    <mergeCell ref="H67:M67"/>
    <mergeCell ref="N67:W67"/>
    <mergeCell ref="X67:AH67"/>
    <mergeCell ref="E68:G68"/>
    <mergeCell ref="H68:M68"/>
    <mergeCell ref="N68:W68"/>
    <mergeCell ref="X68:AH68"/>
  </mergeCells>
  <phoneticPr fontId="165"/>
  <dataValidations count="9">
    <dataValidation type="list" allowBlank="1" showInputMessage="1" showErrorMessage="1" sqref="M33:AB33" xr:uid="{A485BDE0-E181-45ED-8399-2178B684E031}">
      <formula1>"　,1号,2号,3号"</formula1>
    </dataValidation>
    <dataValidation type="list" allowBlank="1" showInputMessage="1" showErrorMessage="1" sqref="M36:P36" xr:uid="{C0A73EC3-9F55-4DE2-B1C4-187A00FA9154}">
      <formula1>"　,4号,5号"</formula1>
    </dataValidation>
    <dataValidation type="list" allowBlank="1" showInputMessage="1" showErrorMessage="1" sqref="P19:Y19" xr:uid="{FFCAA9A5-5DBA-48D6-AD40-D4D6CB041F30}">
      <formula1>"　,特別工業地区,特別工業地区（第一種） ,特別工業地区（第二種） ,特別業務地区,特別業務地区（第一種） ,特別業務地区（第二種） ,特別業務地区（第三種), 特別業務地区（第四種）, 特別用途地区（大規模集客施設制限）"</formula1>
    </dataValidation>
    <dataValidation type="list" allowBlank="1" showInputMessage="1" showErrorMessage="1" sqref="V11:W11" xr:uid="{90C1ECAB-76D2-4ED5-B5E1-3FEE8567B1C5}">
      <formula1>"　,1.0"</formula1>
    </dataValidation>
    <dataValidation type="list" allowBlank="1" showInputMessage="1" showErrorMessage="1" sqref="P18" xr:uid="{75084FDA-B8F5-497E-AF0B-8AABEC711BF6}">
      <formula1>"　,第一種,第三種,第四種"</formula1>
    </dataValidation>
    <dataValidation type="list" allowBlank="1" showInputMessage="1" showErrorMessage="1" sqref="N51 V51" xr:uid="{842E80CA-922C-4E15-9795-80EB1B392412}">
      <formula1>"■,□"</formula1>
    </dataValidation>
    <dataValidation type="list" allowBlank="1" showInputMessage="1" showErrorMessage="1" sqref="L50" xr:uid="{CF0A4FF0-CF92-4188-9415-0F837570E335}">
      <formula1>"　,第1種,第2種,第2種区域-A,第2種区域-B,第2種区域-C,第3種"</formula1>
    </dataValidation>
    <dataValidation allowBlank="1" showInputMessage="1" showErrorMessage="1" sqref="M11:M16 M34:O34 M37 M39:O39 O11:O16 Q34:S34 Q39:S39 U13:U16 U34:W34 U39:W39 W13:W16 Y34:AA34 Y39:AA39 AC13:AC16 AF13:AF16" xr:uid="{087DFB97-05E4-4D5B-B51B-005D0DD182CF}"/>
    <dataValidation type="list" allowBlank="1" showInputMessage="1" showErrorMessage="1" sqref="X22:AB22" xr:uid="{EF939E8D-0C52-4867-8A14-AA98EAFE0937}">
      <formula1>"　,鵜住居地区,釜石東部地区,平田地区,陸前高田地区,町方・安渡地区,沢山地区,赤浜地区,吉里吉里地区"</formula1>
    </dataValidation>
  </dataValidations>
  <pageMargins left="0.55118110236220474" right="3.937007874015748E-2" top="0.19685039370078741" bottom="0.19685039370078741" header="0.31496062992125984" footer="0.31496062992125984"/>
  <pageSetup paperSize="9" scale="89" fitToWidth="0"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215041" r:id="rId4" name="Check_x0020_Box_x0020_1">
              <controlPr defaultSize="0" autoFill="0" autoLine="0" autoPict="0" altText="">
                <anchor moveWithCells="1">
                  <from>
                    <xdr:col>8</xdr:col>
                    <xdr:colOff>0</xdr:colOff>
                    <xdr:row>9</xdr:row>
                    <xdr:rowOff>0</xdr:rowOff>
                  </from>
                  <to>
                    <xdr:col>9</xdr:col>
                    <xdr:colOff>66675</xdr:colOff>
                    <xdr:row>10</xdr:row>
                    <xdr:rowOff>19050</xdr:rowOff>
                  </to>
                </anchor>
              </controlPr>
            </control>
          </mc:Choice>
        </mc:AlternateContent>
        <mc:AlternateContent xmlns:mc="http://schemas.openxmlformats.org/markup-compatibility/2006">
          <mc:Choice Requires="x14">
            <control shapeId="215042" r:id="rId5" name="Check_x0020_Box_x0020_2">
              <controlPr defaultSize="0" autoFill="0" autoLine="0" autoPict="0" altText="">
                <anchor moveWithCells="1">
                  <from>
                    <xdr:col>8</xdr:col>
                    <xdr:colOff>0</xdr:colOff>
                    <xdr:row>48</xdr:row>
                    <xdr:rowOff>180975</xdr:rowOff>
                  </from>
                  <to>
                    <xdr:col>9</xdr:col>
                    <xdr:colOff>66675</xdr:colOff>
                    <xdr:row>50</xdr:row>
                    <xdr:rowOff>9525</xdr:rowOff>
                  </to>
                </anchor>
              </controlPr>
            </control>
          </mc:Choice>
        </mc:AlternateContent>
        <mc:AlternateContent xmlns:mc="http://schemas.openxmlformats.org/markup-compatibility/2006">
          <mc:Choice Requires="x14">
            <control shapeId="215043" r:id="rId6" name="Check_x0020_Box_x0020_3">
              <controlPr defaultSize="0" autoFill="0" autoLine="0" autoPict="0" altText="">
                <anchor moveWithCells="1">
                  <from>
                    <xdr:col>8</xdr:col>
                    <xdr:colOff>0</xdr:colOff>
                    <xdr:row>46</xdr:row>
                    <xdr:rowOff>180975</xdr:rowOff>
                  </from>
                  <to>
                    <xdr:col>9</xdr:col>
                    <xdr:colOff>66675</xdr:colOff>
                    <xdr:row>48</xdr:row>
                    <xdr:rowOff>9525</xdr:rowOff>
                  </to>
                </anchor>
              </controlPr>
            </control>
          </mc:Choice>
        </mc:AlternateContent>
        <mc:AlternateContent xmlns:mc="http://schemas.openxmlformats.org/markup-compatibility/2006">
          <mc:Choice Requires="x14">
            <control shapeId="215044" r:id="rId7" name="Check_x0020_Box_x0020_5">
              <controlPr defaultSize="0" autoFill="0" autoLine="0" autoPict="0" altText="">
                <anchor moveWithCells="1">
                  <from>
                    <xdr:col>8</xdr:col>
                    <xdr:colOff>0</xdr:colOff>
                    <xdr:row>43</xdr:row>
                    <xdr:rowOff>180975</xdr:rowOff>
                  </from>
                  <to>
                    <xdr:col>9</xdr:col>
                    <xdr:colOff>66675</xdr:colOff>
                    <xdr:row>45</xdr:row>
                    <xdr:rowOff>9525</xdr:rowOff>
                  </to>
                </anchor>
              </controlPr>
            </control>
          </mc:Choice>
        </mc:AlternateContent>
        <mc:AlternateContent xmlns:mc="http://schemas.openxmlformats.org/markup-compatibility/2006">
          <mc:Choice Requires="x14">
            <control shapeId="215045" r:id="rId8" name="Check_x0020_Box_x0020_6">
              <controlPr defaultSize="0" autoFill="0" autoLine="0" autoPict="0" altText="">
                <anchor moveWithCells="1">
                  <from>
                    <xdr:col>8</xdr:col>
                    <xdr:colOff>0</xdr:colOff>
                    <xdr:row>42</xdr:row>
                    <xdr:rowOff>180975</xdr:rowOff>
                  </from>
                  <to>
                    <xdr:col>9</xdr:col>
                    <xdr:colOff>66675</xdr:colOff>
                    <xdr:row>44</xdr:row>
                    <xdr:rowOff>9525</xdr:rowOff>
                  </to>
                </anchor>
              </controlPr>
            </control>
          </mc:Choice>
        </mc:AlternateContent>
        <mc:AlternateContent xmlns:mc="http://schemas.openxmlformats.org/markup-compatibility/2006">
          <mc:Choice Requires="x14">
            <control shapeId="215046" r:id="rId9" name="Check_x0020_Box_x0020_7">
              <controlPr defaultSize="0" autoFill="0" autoLine="0" autoPict="0" altText="">
                <anchor moveWithCells="1">
                  <from>
                    <xdr:col>8</xdr:col>
                    <xdr:colOff>0</xdr:colOff>
                    <xdr:row>42</xdr:row>
                    <xdr:rowOff>0</xdr:rowOff>
                  </from>
                  <to>
                    <xdr:col>9</xdr:col>
                    <xdr:colOff>66675</xdr:colOff>
                    <xdr:row>43</xdr:row>
                    <xdr:rowOff>19050</xdr:rowOff>
                  </to>
                </anchor>
              </controlPr>
            </control>
          </mc:Choice>
        </mc:AlternateContent>
        <mc:AlternateContent xmlns:mc="http://schemas.openxmlformats.org/markup-compatibility/2006">
          <mc:Choice Requires="x14">
            <control shapeId="215047" r:id="rId10" name="Check_x0020_Box_x0020_8">
              <controlPr defaultSize="0" autoFill="0" autoLine="0" autoPict="0" altText="">
                <anchor moveWithCells="1">
                  <from>
                    <xdr:col>8</xdr:col>
                    <xdr:colOff>0</xdr:colOff>
                    <xdr:row>42</xdr:row>
                    <xdr:rowOff>0</xdr:rowOff>
                  </from>
                  <to>
                    <xdr:col>9</xdr:col>
                    <xdr:colOff>66675</xdr:colOff>
                    <xdr:row>43</xdr:row>
                    <xdr:rowOff>19050</xdr:rowOff>
                  </to>
                </anchor>
              </controlPr>
            </control>
          </mc:Choice>
        </mc:AlternateContent>
        <mc:AlternateContent xmlns:mc="http://schemas.openxmlformats.org/markup-compatibility/2006">
          <mc:Choice Requires="x14">
            <control shapeId="215048" r:id="rId11" name="Check_x0020_Box_x0020_9">
              <controlPr defaultSize="0" autoFill="0" autoLine="0" autoPict="0" altText="">
                <anchor moveWithCells="1">
                  <from>
                    <xdr:col>16</xdr:col>
                    <xdr:colOff>209550</xdr:colOff>
                    <xdr:row>42</xdr:row>
                    <xdr:rowOff>180975</xdr:rowOff>
                  </from>
                  <to>
                    <xdr:col>18</xdr:col>
                    <xdr:colOff>38100</xdr:colOff>
                    <xdr:row>44</xdr:row>
                    <xdr:rowOff>9525</xdr:rowOff>
                  </to>
                </anchor>
              </controlPr>
            </control>
          </mc:Choice>
        </mc:AlternateContent>
        <mc:AlternateContent xmlns:mc="http://schemas.openxmlformats.org/markup-compatibility/2006">
          <mc:Choice Requires="x14">
            <control shapeId="215049" r:id="rId12" name="Check_x0020_Box_x0020_10">
              <controlPr defaultSize="0" autoFill="0" autoLine="0" autoPict="0" altText="">
                <anchor moveWithCells="1">
                  <from>
                    <xdr:col>11</xdr:col>
                    <xdr:colOff>209550</xdr:colOff>
                    <xdr:row>42</xdr:row>
                    <xdr:rowOff>180975</xdr:rowOff>
                  </from>
                  <to>
                    <xdr:col>13</xdr:col>
                    <xdr:colOff>38100</xdr:colOff>
                    <xdr:row>44</xdr:row>
                    <xdr:rowOff>9525</xdr:rowOff>
                  </to>
                </anchor>
              </controlPr>
            </control>
          </mc:Choice>
        </mc:AlternateContent>
        <mc:AlternateContent xmlns:mc="http://schemas.openxmlformats.org/markup-compatibility/2006">
          <mc:Choice Requires="x14">
            <control shapeId="215050" r:id="rId13" name="Check_x0020_Box_x0020_13">
              <controlPr defaultSize="0" autoFill="0" autoLine="0" autoPict="0" altText="">
                <anchor moveWithCells="1">
                  <from>
                    <xdr:col>21</xdr:col>
                    <xdr:colOff>209550</xdr:colOff>
                    <xdr:row>42</xdr:row>
                    <xdr:rowOff>180975</xdr:rowOff>
                  </from>
                  <to>
                    <xdr:col>23</xdr:col>
                    <xdr:colOff>38100</xdr:colOff>
                    <xdr:row>44</xdr:row>
                    <xdr:rowOff>9525</xdr:rowOff>
                  </to>
                </anchor>
              </controlPr>
            </control>
          </mc:Choice>
        </mc:AlternateContent>
        <mc:AlternateContent xmlns:mc="http://schemas.openxmlformats.org/markup-compatibility/2006">
          <mc:Choice Requires="x14">
            <control shapeId="215051" r:id="rId14" name="Check_x0020_Box_x0020_14">
              <controlPr defaultSize="0" autoFill="0" autoLine="0" autoPict="0" altText="">
                <anchor moveWithCells="1">
                  <from>
                    <xdr:col>30</xdr:col>
                    <xdr:colOff>0</xdr:colOff>
                    <xdr:row>42</xdr:row>
                    <xdr:rowOff>0</xdr:rowOff>
                  </from>
                  <to>
                    <xdr:col>31</xdr:col>
                    <xdr:colOff>66675</xdr:colOff>
                    <xdr:row>43</xdr:row>
                    <xdr:rowOff>19050</xdr:rowOff>
                  </to>
                </anchor>
              </controlPr>
            </control>
          </mc:Choice>
        </mc:AlternateContent>
        <mc:AlternateContent xmlns:mc="http://schemas.openxmlformats.org/markup-compatibility/2006">
          <mc:Choice Requires="x14">
            <control shapeId="215052" r:id="rId15" name="Check_x0020_Box_x0020_15">
              <controlPr defaultSize="0" autoFill="0" autoLine="0" autoPict="0" altText="">
                <anchor moveWithCells="1">
                  <from>
                    <xdr:col>8</xdr:col>
                    <xdr:colOff>0</xdr:colOff>
                    <xdr:row>39</xdr:row>
                    <xdr:rowOff>180975</xdr:rowOff>
                  </from>
                  <to>
                    <xdr:col>9</xdr:col>
                    <xdr:colOff>66675</xdr:colOff>
                    <xdr:row>41</xdr:row>
                    <xdr:rowOff>9525</xdr:rowOff>
                  </to>
                </anchor>
              </controlPr>
            </control>
          </mc:Choice>
        </mc:AlternateContent>
        <mc:AlternateContent xmlns:mc="http://schemas.openxmlformats.org/markup-compatibility/2006">
          <mc:Choice Requires="x14">
            <control shapeId="215053" r:id="rId16" name="Check_x0020_Box_x0020_16">
              <controlPr defaultSize="0" autoFill="0" autoLine="0" autoPict="0" altText="">
                <anchor moveWithCells="1">
                  <from>
                    <xdr:col>8</xdr:col>
                    <xdr:colOff>0</xdr:colOff>
                    <xdr:row>36</xdr:row>
                    <xdr:rowOff>180975</xdr:rowOff>
                  </from>
                  <to>
                    <xdr:col>9</xdr:col>
                    <xdr:colOff>66675</xdr:colOff>
                    <xdr:row>38</xdr:row>
                    <xdr:rowOff>9525</xdr:rowOff>
                  </to>
                </anchor>
              </controlPr>
            </control>
          </mc:Choice>
        </mc:AlternateContent>
        <mc:AlternateContent xmlns:mc="http://schemas.openxmlformats.org/markup-compatibility/2006">
          <mc:Choice Requires="x14">
            <control shapeId="215054" r:id="rId17" name="Check_x0020_Box_x0020_17">
              <controlPr defaultSize="0" autoFill="0" autoLine="0" autoPict="0" altText="">
                <anchor moveWithCells="1">
                  <from>
                    <xdr:col>14</xdr:col>
                    <xdr:colOff>209550</xdr:colOff>
                    <xdr:row>38</xdr:row>
                    <xdr:rowOff>180975</xdr:rowOff>
                  </from>
                  <to>
                    <xdr:col>16</xdr:col>
                    <xdr:colOff>38100</xdr:colOff>
                    <xdr:row>40</xdr:row>
                    <xdr:rowOff>9525</xdr:rowOff>
                  </to>
                </anchor>
              </controlPr>
            </control>
          </mc:Choice>
        </mc:AlternateContent>
        <mc:AlternateContent xmlns:mc="http://schemas.openxmlformats.org/markup-compatibility/2006">
          <mc:Choice Requires="x14">
            <control shapeId="215055" r:id="rId18" name="Check_x0020_Box_x0020_18">
              <controlPr defaultSize="0" autoFill="0" autoLine="0" autoPict="0" altText="">
                <anchor moveWithCells="1">
                  <from>
                    <xdr:col>26</xdr:col>
                    <xdr:colOff>209550</xdr:colOff>
                    <xdr:row>38</xdr:row>
                    <xdr:rowOff>180975</xdr:rowOff>
                  </from>
                  <to>
                    <xdr:col>28</xdr:col>
                    <xdr:colOff>38100</xdr:colOff>
                    <xdr:row>40</xdr:row>
                    <xdr:rowOff>9525</xdr:rowOff>
                  </to>
                </anchor>
              </controlPr>
            </control>
          </mc:Choice>
        </mc:AlternateContent>
        <mc:AlternateContent xmlns:mc="http://schemas.openxmlformats.org/markup-compatibility/2006">
          <mc:Choice Requires="x14">
            <control shapeId="215056" r:id="rId19" name="Check_x0020_Box_x0020_19">
              <controlPr defaultSize="0" autoFill="0" autoLine="0" autoPict="0" altText="">
                <anchor moveWithCells="1">
                  <from>
                    <xdr:col>8</xdr:col>
                    <xdr:colOff>0</xdr:colOff>
                    <xdr:row>33</xdr:row>
                    <xdr:rowOff>180975</xdr:rowOff>
                  </from>
                  <to>
                    <xdr:col>9</xdr:col>
                    <xdr:colOff>66675</xdr:colOff>
                    <xdr:row>35</xdr:row>
                    <xdr:rowOff>9525</xdr:rowOff>
                  </to>
                </anchor>
              </controlPr>
            </control>
          </mc:Choice>
        </mc:AlternateContent>
        <mc:AlternateContent xmlns:mc="http://schemas.openxmlformats.org/markup-compatibility/2006">
          <mc:Choice Requires="x14">
            <control shapeId="215057" r:id="rId20" name="Check_x0020_Box_x0020_20">
              <controlPr defaultSize="0" autoFill="0" autoLine="0" autoPict="0" altText="">
                <anchor moveWithCells="1">
                  <from>
                    <xdr:col>8</xdr:col>
                    <xdr:colOff>0</xdr:colOff>
                    <xdr:row>30</xdr:row>
                    <xdr:rowOff>180975</xdr:rowOff>
                  </from>
                  <to>
                    <xdr:col>9</xdr:col>
                    <xdr:colOff>66675</xdr:colOff>
                    <xdr:row>32</xdr:row>
                    <xdr:rowOff>9525</xdr:rowOff>
                  </to>
                </anchor>
              </controlPr>
            </control>
          </mc:Choice>
        </mc:AlternateContent>
        <mc:AlternateContent xmlns:mc="http://schemas.openxmlformats.org/markup-compatibility/2006">
          <mc:Choice Requires="x14">
            <control shapeId="215058" r:id="rId21" name="Check_x0020_Box_x0020_21">
              <controlPr defaultSize="0" autoFill="0" autoLine="0" autoPict="0" altText="">
                <anchor moveWithCells="1">
                  <from>
                    <xdr:col>3</xdr:col>
                    <xdr:colOff>209550</xdr:colOff>
                    <xdr:row>32</xdr:row>
                    <xdr:rowOff>180975</xdr:rowOff>
                  </from>
                  <to>
                    <xdr:col>5</xdr:col>
                    <xdr:colOff>38100</xdr:colOff>
                    <xdr:row>34</xdr:row>
                    <xdr:rowOff>9525</xdr:rowOff>
                  </to>
                </anchor>
              </controlPr>
            </control>
          </mc:Choice>
        </mc:AlternateContent>
        <mc:AlternateContent xmlns:mc="http://schemas.openxmlformats.org/markup-compatibility/2006">
          <mc:Choice Requires="x14">
            <control shapeId="215059" r:id="rId22" name="Check_x0020_Box_x0020_22">
              <controlPr defaultSize="0" autoFill="0" autoLine="0" autoPict="0" altText="">
                <anchor moveWithCells="1">
                  <from>
                    <xdr:col>1</xdr:col>
                    <xdr:colOff>0</xdr:colOff>
                    <xdr:row>32</xdr:row>
                    <xdr:rowOff>180975</xdr:rowOff>
                  </from>
                  <to>
                    <xdr:col>2</xdr:col>
                    <xdr:colOff>66675</xdr:colOff>
                    <xdr:row>34</xdr:row>
                    <xdr:rowOff>9525</xdr:rowOff>
                  </to>
                </anchor>
              </controlPr>
            </control>
          </mc:Choice>
        </mc:AlternateContent>
        <mc:AlternateContent xmlns:mc="http://schemas.openxmlformats.org/markup-compatibility/2006">
          <mc:Choice Requires="x14">
            <control shapeId="215060" r:id="rId23" name="Check_x0020_Box_x0020_23">
              <controlPr defaultSize="0" autoFill="0" autoLine="0" autoPict="0" altText="">
                <anchor moveWithCells="1">
                  <from>
                    <xdr:col>8</xdr:col>
                    <xdr:colOff>0</xdr:colOff>
                    <xdr:row>29</xdr:row>
                    <xdr:rowOff>0</xdr:rowOff>
                  </from>
                  <to>
                    <xdr:col>9</xdr:col>
                    <xdr:colOff>66675</xdr:colOff>
                    <xdr:row>30</xdr:row>
                    <xdr:rowOff>19050</xdr:rowOff>
                  </to>
                </anchor>
              </controlPr>
            </control>
          </mc:Choice>
        </mc:AlternateContent>
        <mc:AlternateContent xmlns:mc="http://schemas.openxmlformats.org/markup-compatibility/2006">
          <mc:Choice Requires="x14">
            <control shapeId="215061" r:id="rId24" name="Check_x0020_Box_x0020_24">
              <controlPr defaultSize="0" autoFill="0" autoLine="0" autoPict="0" altText="">
                <anchor moveWithCells="1">
                  <from>
                    <xdr:col>10</xdr:col>
                    <xdr:colOff>209550</xdr:colOff>
                    <xdr:row>29</xdr:row>
                    <xdr:rowOff>0</xdr:rowOff>
                  </from>
                  <to>
                    <xdr:col>12</xdr:col>
                    <xdr:colOff>38100</xdr:colOff>
                    <xdr:row>30</xdr:row>
                    <xdr:rowOff>19050</xdr:rowOff>
                  </to>
                </anchor>
              </controlPr>
            </control>
          </mc:Choice>
        </mc:AlternateContent>
        <mc:AlternateContent xmlns:mc="http://schemas.openxmlformats.org/markup-compatibility/2006">
          <mc:Choice Requires="x14">
            <control shapeId="215062" r:id="rId25" name="Check_x0020_Box_x0020_25">
              <controlPr defaultSize="0" autoFill="0" autoLine="0" autoPict="0" altText="">
                <anchor moveWithCells="1">
                  <from>
                    <xdr:col>30</xdr:col>
                    <xdr:colOff>0</xdr:colOff>
                    <xdr:row>29</xdr:row>
                    <xdr:rowOff>0</xdr:rowOff>
                  </from>
                  <to>
                    <xdr:col>31</xdr:col>
                    <xdr:colOff>66675</xdr:colOff>
                    <xdr:row>30</xdr:row>
                    <xdr:rowOff>19050</xdr:rowOff>
                  </to>
                </anchor>
              </controlPr>
            </control>
          </mc:Choice>
        </mc:AlternateContent>
        <mc:AlternateContent xmlns:mc="http://schemas.openxmlformats.org/markup-compatibility/2006">
          <mc:Choice Requires="x14">
            <control shapeId="215063" r:id="rId26" name="Check_x0020_Box_x0020_26">
              <controlPr defaultSize="0" autoFill="0" autoLine="0" autoPict="0" altText="">
                <anchor moveWithCells="1">
                  <from>
                    <xdr:col>8</xdr:col>
                    <xdr:colOff>209550</xdr:colOff>
                    <xdr:row>24</xdr:row>
                    <xdr:rowOff>180975</xdr:rowOff>
                  </from>
                  <to>
                    <xdr:col>10</xdr:col>
                    <xdr:colOff>38100</xdr:colOff>
                    <xdr:row>26</xdr:row>
                    <xdr:rowOff>9525</xdr:rowOff>
                  </to>
                </anchor>
              </controlPr>
            </control>
          </mc:Choice>
        </mc:AlternateContent>
        <mc:AlternateContent xmlns:mc="http://schemas.openxmlformats.org/markup-compatibility/2006">
          <mc:Choice Requires="x14">
            <control shapeId="215064" r:id="rId27" name="Check_x0020_Box_x0020_27">
              <controlPr defaultSize="0" autoFill="0" autoLine="0" autoPict="0" altText="">
                <anchor moveWithCells="1">
                  <from>
                    <xdr:col>21</xdr:col>
                    <xdr:colOff>209550</xdr:colOff>
                    <xdr:row>24</xdr:row>
                    <xdr:rowOff>180975</xdr:rowOff>
                  </from>
                  <to>
                    <xdr:col>23</xdr:col>
                    <xdr:colOff>38100</xdr:colOff>
                    <xdr:row>26</xdr:row>
                    <xdr:rowOff>9525</xdr:rowOff>
                  </to>
                </anchor>
              </controlPr>
            </control>
          </mc:Choice>
        </mc:AlternateContent>
        <mc:AlternateContent xmlns:mc="http://schemas.openxmlformats.org/markup-compatibility/2006">
          <mc:Choice Requires="x14">
            <control shapeId="215065" r:id="rId28" name="Check_x0020_Box_x0020_28">
              <controlPr defaultSize="0" autoFill="0" autoLine="0" autoPict="0" altText="">
                <anchor moveWithCells="1">
                  <from>
                    <xdr:col>8</xdr:col>
                    <xdr:colOff>209550</xdr:colOff>
                    <xdr:row>26</xdr:row>
                    <xdr:rowOff>180975</xdr:rowOff>
                  </from>
                  <to>
                    <xdr:col>10</xdr:col>
                    <xdr:colOff>38100</xdr:colOff>
                    <xdr:row>28</xdr:row>
                    <xdr:rowOff>9525</xdr:rowOff>
                  </to>
                </anchor>
              </controlPr>
            </control>
          </mc:Choice>
        </mc:AlternateContent>
        <mc:AlternateContent xmlns:mc="http://schemas.openxmlformats.org/markup-compatibility/2006">
          <mc:Choice Requires="x14">
            <control shapeId="215066" r:id="rId29" name="Check_x0020_Box_x0020_29">
              <controlPr defaultSize="0" autoFill="0" autoLine="0" autoPict="0" altText="">
                <anchor moveWithCells="1">
                  <from>
                    <xdr:col>14</xdr:col>
                    <xdr:colOff>209550</xdr:colOff>
                    <xdr:row>24</xdr:row>
                    <xdr:rowOff>180975</xdr:rowOff>
                  </from>
                  <to>
                    <xdr:col>16</xdr:col>
                    <xdr:colOff>38100</xdr:colOff>
                    <xdr:row>26</xdr:row>
                    <xdr:rowOff>9525</xdr:rowOff>
                  </to>
                </anchor>
              </controlPr>
            </control>
          </mc:Choice>
        </mc:AlternateContent>
        <mc:AlternateContent xmlns:mc="http://schemas.openxmlformats.org/markup-compatibility/2006">
          <mc:Choice Requires="x14">
            <control shapeId="215067" r:id="rId30" name="Check_x0020_Box_x0020_30">
              <controlPr defaultSize="0" autoFill="0" autoLine="0" autoPict="0" altText="">
                <anchor moveWithCells="1">
                  <from>
                    <xdr:col>8</xdr:col>
                    <xdr:colOff>209550</xdr:colOff>
                    <xdr:row>25</xdr:row>
                    <xdr:rowOff>180975</xdr:rowOff>
                  </from>
                  <to>
                    <xdr:col>10</xdr:col>
                    <xdr:colOff>38100</xdr:colOff>
                    <xdr:row>27</xdr:row>
                    <xdr:rowOff>9525</xdr:rowOff>
                  </to>
                </anchor>
              </controlPr>
            </control>
          </mc:Choice>
        </mc:AlternateContent>
        <mc:AlternateContent xmlns:mc="http://schemas.openxmlformats.org/markup-compatibility/2006">
          <mc:Choice Requires="x14">
            <control shapeId="215068" r:id="rId31" name="Check_x0020_Box_x0020_31">
              <controlPr defaultSize="0" autoFill="0" autoLine="0" autoPict="0" altText="">
                <anchor moveWithCells="1">
                  <from>
                    <xdr:col>14</xdr:col>
                    <xdr:colOff>209550</xdr:colOff>
                    <xdr:row>26</xdr:row>
                    <xdr:rowOff>180975</xdr:rowOff>
                  </from>
                  <to>
                    <xdr:col>16</xdr:col>
                    <xdr:colOff>38100</xdr:colOff>
                    <xdr:row>28</xdr:row>
                    <xdr:rowOff>9525</xdr:rowOff>
                  </to>
                </anchor>
              </controlPr>
            </control>
          </mc:Choice>
        </mc:AlternateContent>
        <mc:AlternateContent xmlns:mc="http://schemas.openxmlformats.org/markup-compatibility/2006">
          <mc:Choice Requires="x14">
            <control shapeId="215069" r:id="rId32" name="Check_x0020_Box_x0020_32">
              <controlPr defaultSize="0" autoFill="0" autoLine="0" autoPict="0" altText="">
                <anchor moveWithCells="1">
                  <from>
                    <xdr:col>14</xdr:col>
                    <xdr:colOff>209550</xdr:colOff>
                    <xdr:row>25</xdr:row>
                    <xdr:rowOff>180975</xdr:rowOff>
                  </from>
                  <to>
                    <xdr:col>16</xdr:col>
                    <xdr:colOff>38100</xdr:colOff>
                    <xdr:row>27</xdr:row>
                    <xdr:rowOff>9525</xdr:rowOff>
                  </to>
                </anchor>
              </controlPr>
            </control>
          </mc:Choice>
        </mc:AlternateContent>
        <mc:AlternateContent xmlns:mc="http://schemas.openxmlformats.org/markup-compatibility/2006">
          <mc:Choice Requires="x14">
            <control shapeId="215070" r:id="rId33" name="Check_x0020_Box_x0020_33">
              <controlPr defaultSize="0" autoFill="0" autoLine="0" autoPict="0" altText="">
                <anchor moveWithCells="1">
                  <from>
                    <xdr:col>8</xdr:col>
                    <xdr:colOff>0</xdr:colOff>
                    <xdr:row>9</xdr:row>
                    <xdr:rowOff>180975</xdr:rowOff>
                  </from>
                  <to>
                    <xdr:col>9</xdr:col>
                    <xdr:colOff>66675</xdr:colOff>
                    <xdr:row>11</xdr:row>
                    <xdr:rowOff>9525</xdr:rowOff>
                  </to>
                </anchor>
              </controlPr>
            </control>
          </mc:Choice>
        </mc:AlternateContent>
        <mc:AlternateContent xmlns:mc="http://schemas.openxmlformats.org/markup-compatibility/2006">
          <mc:Choice Requires="x14">
            <control shapeId="215071" r:id="rId34" name="Check_x0020_Box_x0020_34">
              <controlPr defaultSize="0" autoFill="0" autoLine="0" autoPict="0" altText="">
                <anchor moveWithCells="1">
                  <from>
                    <xdr:col>8</xdr:col>
                    <xdr:colOff>0</xdr:colOff>
                    <xdr:row>10</xdr:row>
                    <xdr:rowOff>180975</xdr:rowOff>
                  </from>
                  <to>
                    <xdr:col>9</xdr:col>
                    <xdr:colOff>66675</xdr:colOff>
                    <xdr:row>12</xdr:row>
                    <xdr:rowOff>9525</xdr:rowOff>
                  </to>
                </anchor>
              </controlPr>
            </control>
          </mc:Choice>
        </mc:AlternateContent>
        <mc:AlternateContent xmlns:mc="http://schemas.openxmlformats.org/markup-compatibility/2006">
          <mc:Choice Requires="x14">
            <control shapeId="215072" r:id="rId35" name="Check_x0020_Box_x0020_38">
              <controlPr defaultSize="0" autoFill="0" autoLine="0" autoPict="0" altText="">
                <anchor moveWithCells="1">
                  <from>
                    <xdr:col>8</xdr:col>
                    <xdr:colOff>0</xdr:colOff>
                    <xdr:row>15</xdr:row>
                    <xdr:rowOff>180975</xdr:rowOff>
                  </from>
                  <to>
                    <xdr:col>9</xdr:col>
                    <xdr:colOff>66675</xdr:colOff>
                    <xdr:row>17</xdr:row>
                    <xdr:rowOff>9525</xdr:rowOff>
                  </to>
                </anchor>
              </controlPr>
            </control>
          </mc:Choice>
        </mc:AlternateContent>
        <mc:AlternateContent xmlns:mc="http://schemas.openxmlformats.org/markup-compatibility/2006">
          <mc:Choice Requires="x14">
            <control shapeId="215073" r:id="rId36" name="Check_x0020_Box_x0020_39">
              <controlPr defaultSize="0" autoFill="0" autoLine="0" autoPict="0" altText="">
                <anchor moveWithCells="1">
                  <from>
                    <xdr:col>8</xdr:col>
                    <xdr:colOff>0</xdr:colOff>
                    <xdr:row>23</xdr:row>
                    <xdr:rowOff>180975</xdr:rowOff>
                  </from>
                  <to>
                    <xdr:col>9</xdr:col>
                    <xdr:colOff>66675</xdr:colOff>
                    <xdr:row>25</xdr:row>
                    <xdr:rowOff>9525</xdr:rowOff>
                  </to>
                </anchor>
              </controlPr>
            </control>
          </mc:Choice>
        </mc:AlternateContent>
        <mc:AlternateContent xmlns:mc="http://schemas.openxmlformats.org/markup-compatibility/2006">
          <mc:Choice Requires="x14">
            <control shapeId="215074" r:id="rId37" name="Check_x0020_Box_x0020_40">
              <controlPr defaultSize="0" autoFill="0" autoLine="0" autoPict="0" altText="">
                <anchor moveWithCells="1">
                  <from>
                    <xdr:col>8</xdr:col>
                    <xdr:colOff>0</xdr:colOff>
                    <xdr:row>16</xdr:row>
                    <xdr:rowOff>180975</xdr:rowOff>
                  </from>
                  <to>
                    <xdr:col>9</xdr:col>
                    <xdr:colOff>66675</xdr:colOff>
                    <xdr:row>18</xdr:row>
                    <xdr:rowOff>9525</xdr:rowOff>
                  </to>
                </anchor>
              </controlPr>
            </control>
          </mc:Choice>
        </mc:AlternateContent>
        <mc:AlternateContent xmlns:mc="http://schemas.openxmlformats.org/markup-compatibility/2006">
          <mc:Choice Requires="x14">
            <control shapeId="215075" r:id="rId38" name="Check_x0020_Box_x0020_41">
              <controlPr defaultSize="0" autoFill="0" autoLine="0" autoPict="0" altText="">
                <anchor moveWithCells="1">
                  <from>
                    <xdr:col>8</xdr:col>
                    <xdr:colOff>0</xdr:colOff>
                    <xdr:row>17</xdr:row>
                    <xdr:rowOff>180975</xdr:rowOff>
                  </from>
                  <to>
                    <xdr:col>9</xdr:col>
                    <xdr:colOff>66675</xdr:colOff>
                    <xdr:row>19</xdr:row>
                    <xdr:rowOff>9525</xdr:rowOff>
                  </to>
                </anchor>
              </controlPr>
            </control>
          </mc:Choice>
        </mc:AlternateContent>
        <mc:AlternateContent xmlns:mc="http://schemas.openxmlformats.org/markup-compatibility/2006">
          <mc:Choice Requires="x14">
            <control shapeId="215076" r:id="rId39" name="Check_x0020_Box_x0020_42">
              <controlPr defaultSize="0" autoFill="0" autoLine="0" autoPict="0" altText="">
                <anchor moveWithCells="1">
                  <from>
                    <xdr:col>8</xdr:col>
                    <xdr:colOff>0</xdr:colOff>
                    <xdr:row>18</xdr:row>
                    <xdr:rowOff>180975</xdr:rowOff>
                  </from>
                  <to>
                    <xdr:col>9</xdr:col>
                    <xdr:colOff>66675</xdr:colOff>
                    <xdr:row>20</xdr:row>
                    <xdr:rowOff>9525</xdr:rowOff>
                  </to>
                </anchor>
              </controlPr>
            </control>
          </mc:Choice>
        </mc:AlternateContent>
        <mc:AlternateContent xmlns:mc="http://schemas.openxmlformats.org/markup-compatibility/2006">
          <mc:Choice Requires="x14">
            <control shapeId="215077" r:id="rId40" name="Check_x0020_Box_x0020_43">
              <controlPr defaultSize="0" autoFill="0" autoLine="0" autoPict="0" altText="">
                <anchor moveWithCells="1">
                  <from>
                    <xdr:col>8</xdr:col>
                    <xdr:colOff>0</xdr:colOff>
                    <xdr:row>19</xdr:row>
                    <xdr:rowOff>180975</xdr:rowOff>
                  </from>
                  <to>
                    <xdr:col>9</xdr:col>
                    <xdr:colOff>66675</xdr:colOff>
                    <xdr:row>21</xdr:row>
                    <xdr:rowOff>9525</xdr:rowOff>
                  </to>
                </anchor>
              </controlPr>
            </control>
          </mc:Choice>
        </mc:AlternateContent>
        <mc:AlternateContent xmlns:mc="http://schemas.openxmlformats.org/markup-compatibility/2006">
          <mc:Choice Requires="x14">
            <control shapeId="215078" r:id="rId41" name="Check_x0020_Box_x0020_44">
              <controlPr defaultSize="0" autoFill="0" autoLine="0" autoPict="0" altText="">
                <anchor moveWithCells="1">
                  <from>
                    <xdr:col>8</xdr:col>
                    <xdr:colOff>0</xdr:colOff>
                    <xdr:row>21</xdr:row>
                    <xdr:rowOff>180975</xdr:rowOff>
                  </from>
                  <to>
                    <xdr:col>9</xdr:col>
                    <xdr:colOff>66675</xdr:colOff>
                    <xdr:row>23</xdr:row>
                    <xdr:rowOff>9525</xdr:rowOff>
                  </to>
                </anchor>
              </controlPr>
            </control>
          </mc:Choice>
        </mc:AlternateContent>
        <mc:AlternateContent xmlns:mc="http://schemas.openxmlformats.org/markup-compatibility/2006">
          <mc:Choice Requires="x14">
            <control shapeId="215079" r:id="rId42" name="Check_x0020_Box_x0020_45">
              <controlPr defaultSize="0" autoFill="0" autoLine="0" autoPict="0" altText="">
                <anchor moveWithCells="1">
                  <from>
                    <xdr:col>10</xdr:col>
                    <xdr:colOff>209550</xdr:colOff>
                    <xdr:row>9</xdr:row>
                    <xdr:rowOff>0</xdr:rowOff>
                  </from>
                  <to>
                    <xdr:col>12</xdr:col>
                    <xdr:colOff>38100</xdr:colOff>
                    <xdr:row>10</xdr:row>
                    <xdr:rowOff>19050</xdr:rowOff>
                  </to>
                </anchor>
              </controlPr>
            </control>
          </mc:Choice>
        </mc:AlternateContent>
        <mc:AlternateContent xmlns:mc="http://schemas.openxmlformats.org/markup-compatibility/2006">
          <mc:Choice Requires="x14">
            <control shapeId="215080" r:id="rId43" name="Check_x0020_Box_x0020_46">
              <controlPr defaultSize="0" autoFill="0" autoLine="0" autoPict="0" altText="">
                <anchor moveWithCells="1">
                  <from>
                    <xdr:col>15</xdr:col>
                    <xdr:colOff>209550</xdr:colOff>
                    <xdr:row>9</xdr:row>
                    <xdr:rowOff>0</xdr:rowOff>
                  </from>
                  <to>
                    <xdr:col>17</xdr:col>
                    <xdr:colOff>38100</xdr:colOff>
                    <xdr:row>10</xdr:row>
                    <xdr:rowOff>19050</xdr:rowOff>
                  </to>
                </anchor>
              </controlPr>
            </control>
          </mc:Choice>
        </mc:AlternateContent>
        <mc:AlternateContent xmlns:mc="http://schemas.openxmlformats.org/markup-compatibility/2006">
          <mc:Choice Requires="x14">
            <control shapeId="215081" r:id="rId44" name="Check_x0020_Box_x0020_47">
              <controlPr defaultSize="0" autoFill="0" autoLine="0" autoPict="0" altText="">
                <anchor moveWithCells="1">
                  <from>
                    <xdr:col>21</xdr:col>
                    <xdr:colOff>209550</xdr:colOff>
                    <xdr:row>9</xdr:row>
                    <xdr:rowOff>0</xdr:rowOff>
                  </from>
                  <to>
                    <xdr:col>23</xdr:col>
                    <xdr:colOff>38100</xdr:colOff>
                    <xdr:row>10</xdr:row>
                    <xdr:rowOff>19050</xdr:rowOff>
                  </to>
                </anchor>
              </controlPr>
            </control>
          </mc:Choice>
        </mc:AlternateContent>
        <mc:AlternateContent xmlns:mc="http://schemas.openxmlformats.org/markup-compatibility/2006">
          <mc:Choice Requires="x14">
            <control shapeId="215082" r:id="rId45" name="Check_x0020_Box_x0020_48">
              <controlPr defaultSize="0" autoFill="0" autoLine="0" autoPict="0" altText="">
                <anchor moveWithCells="1">
                  <from>
                    <xdr:col>30</xdr:col>
                    <xdr:colOff>0</xdr:colOff>
                    <xdr:row>9</xdr:row>
                    <xdr:rowOff>0</xdr:rowOff>
                  </from>
                  <to>
                    <xdr:col>31</xdr:col>
                    <xdr:colOff>66675</xdr:colOff>
                    <xdr:row>10</xdr:row>
                    <xdr:rowOff>19050</xdr:rowOff>
                  </to>
                </anchor>
              </controlPr>
            </control>
          </mc:Choice>
        </mc:AlternateContent>
        <mc:AlternateContent xmlns:mc="http://schemas.openxmlformats.org/markup-compatibility/2006">
          <mc:Choice Requires="x14">
            <control shapeId="215083" r:id="rId46" name="Check_x0020_Box_x0020_49">
              <controlPr defaultSize="0" autoFill="0" autoLine="0" autoPict="0" altText="">
                <anchor moveWithCells="1">
                  <from>
                    <xdr:col>23</xdr:col>
                    <xdr:colOff>209550</xdr:colOff>
                    <xdr:row>9</xdr:row>
                    <xdr:rowOff>180975</xdr:rowOff>
                  </from>
                  <to>
                    <xdr:col>25</xdr:col>
                    <xdr:colOff>38100</xdr:colOff>
                    <xdr:row>11</xdr:row>
                    <xdr:rowOff>9525</xdr:rowOff>
                  </to>
                </anchor>
              </controlPr>
            </control>
          </mc:Choice>
        </mc:AlternateContent>
        <mc:AlternateContent xmlns:mc="http://schemas.openxmlformats.org/markup-compatibility/2006">
          <mc:Choice Requires="x14">
            <control shapeId="215084" r:id="rId47" name="Check_x0020_Box_x0020_50">
              <controlPr defaultSize="0" autoFill="0" autoLine="0" autoPict="0" altText="">
                <anchor moveWithCells="1">
                  <from>
                    <xdr:col>23</xdr:col>
                    <xdr:colOff>209550</xdr:colOff>
                    <xdr:row>11</xdr:row>
                    <xdr:rowOff>180975</xdr:rowOff>
                  </from>
                  <to>
                    <xdr:col>25</xdr:col>
                    <xdr:colOff>38100</xdr:colOff>
                    <xdr:row>13</xdr:row>
                    <xdr:rowOff>9525</xdr:rowOff>
                  </to>
                </anchor>
              </controlPr>
            </control>
          </mc:Choice>
        </mc:AlternateContent>
        <mc:AlternateContent xmlns:mc="http://schemas.openxmlformats.org/markup-compatibility/2006">
          <mc:Choice Requires="x14">
            <control shapeId="215085" r:id="rId48" name="Check_x0020_Box_x0020_51">
              <controlPr defaultSize="0" autoFill="0" autoLine="0" autoPict="0" altText="">
                <anchor moveWithCells="1">
                  <from>
                    <xdr:col>23</xdr:col>
                    <xdr:colOff>209550</xdr:colOff>
                    <xdr:row>12</xdr:row>
                    <xdr:rowOff>180975</xdr:rowOff>
                  </from>
                  <to>
                    <xdr:col>25</xdr:col>
                    <xdr:colOff>38100</xdr:colOff>
                    <xdr:row>14</xdr:row>
                    <xdr:rowOff>9525</xdr:rowOff>
                  </to>
                </anchor>
              </controlPr>
            </control>
          </mc:Choice>
        </mc:AlternateContent>
        <mc:AlternateContent xmlns:mc="http://schemas.openxmlformats.org/markup-compatibility/2006">
          <mc:Choice Requires="x14">
            <control shapeId="215086" r:id="rId49" name="Check_x0020_Box_x0020_52">
              <controlPr defaultSize="0" autoFill="0" autoLine="0" autoPict="0" altText="">
                <anchor moveWithCells="1">
                  <from>
                    <xdr:col>23</xdr:col>
                    <xdr:colOff>209550</xdr:colOff>
                    <xdr:row>13</xdr:row>
                    <xdr:rowOff>180975</xdr:rowOff>
                  </from>
                  <to>
                    <xdr:col>25</xdr:col>
                    <xdr:colOff>38100</xdr:colOff>
                    <xdr:row>15</xdr:row>
                    <xdr:rowOff>9525</xdr:rowOff>
                  </to>
                </anchor>
              </controlPr>
            </control>
          </mc:Choice>
        </mc:AlternateContent>
        <mc:AlternateContent xmlns:mc="http://schemas.openxmlformats.org/markup-compatibility/2006">
          <mc:Choice Requires="x14">
            <control shapeId="215087" r:id="rId50" name="Check_x0020_Box_x0020_53">
              <controlPr defaultSize="0" autoFill="0" autoLine="0" autoPict="0" altText="">
                <anchor moveWithCells="1">
                  <from>
                    <xdr:col>23</xdr:col>
                    <xdr:colOff>209550</xdr:colOff>
                    <xdr:row>14</xdr:row>
                    <xdr:rowOff>180975</xdr:rowOff>
                  </from>
                  <to>
                    <xdr:col>25</xdr:col>
                    <xdr:colOff>38100</xdr:colOff>
                    <xdr:row>16</xdr:row>
                    <xdr:rowOff>9525</xdr:rowOff>
                  </to>
                </anchor>
              </controlPr>
            </control>
          </mc:Choice>
        </mc:AlternateContent>
        <mc:AlternateContent xmlns:mc="http://schemas.openxmlformats.org/markup-compatibility/2006">
          <mc:Choice Requires="x14">
            <control shapeId="215088" r:id="rId51" name="Check_x0020_Box_x0020_54">
              <controlPr defaultSize="0" autoFill="0" autoLine="0" autoPict="0" altText="">
                <anchor moveWithCells="1">
                  <from>
                    <xdr:col>15</xdr:col>
                    <xdr:colOff>209550</xdr:colOff>
                    <xdr:row>11</xdr:row>
                    <xdr:rowOff>180975</xdr:rowOff>
                  </from>
                  <to>
                    <xdr:col>17</xdr:col>
                    <xdr:colOff>38100</xdr:colOff>
                    <xdr:row>13</xdr:row>
                    <xdr:rowOff>9525</xdr:rowOff>
                  </to>
                </anchor>
              </controlPr>
            </control>
          </mc:Choice>
        </mc:AlternateContent>
        <mc:AlternateContent xmlns:mc="http://schemas.openxmlformats.org/markup-compatibility/2006">
          <mc:Choice Requires="x14">
            <control shapeId="215089" r:id="rId52" name="Check_x0020_Box_x0020_55">
              <controlPr defaultSize="0" autoFill="0" autoLine="0" autoPict="0" altText="">
                <anchor moveWithCells="1">
                  <from>
                    <xdr:col>15</xdr:col>
                    <xdr:colOff>209550</xdr:colOff>
                    <xdr:row>12</xdr:row>
                    <xdr:rowOff>180975</xdr:rowOff>
                  </from>
                  <to>
                    <xdr:col>17</xdr:col>
                    <xdr:colOff>38100</xdr:colOff>
                    <xdr:row>14</xdr:row>
                    <xdr:rowOff>9525</xdr:rowOff>
                  </to>
                </anchor>
              </controlPr>
            </control>
          </mc:Choice>
        </mc:AlternateContent>
        <mc:AlternateContent xmlns:mc="http://schemas.openxmlformats.org/markup-compatibility/2006">
          <mc:Choice Requires="x14">
            <control shapeId="215090" r:id="rId53" name="Check_x0020_Box_x0020_56">
              <controlPr defaultSize="0" autoFill="0" autoLine="0" autoPict="0" altText="">
                <anchor moveWithCells="1">
                  <from>
                    <xdr:col>15</xdr:col>
                    <xdr:colOff>209550</xdr:colOff>
                    <xdr:row>13</xdr:row>
                    <xdr:rowOff>180975</xdr:rowOff>
                  </from>
                  <to>
                    <xdr:col>17</xdr:col>
                    <xdr:colOff>38100</xdr:colOff>
                    <xdr:row>15</xdr:row>
                    <xdr:rowOff>9525</xdr:rowOff>
                  </to>
                </anchor>
              </controlPr>
            </control>
          </mc:Choice>
        </mc:AlternateContent>
        <mc:AlternateContent xmlns:mc="http://schemas.openxmlformats.org/markup-compatibility/2006">
          <mc:Choice Requires="x14">
            <control shapeId="215091" r:id="rId54" name="Check_x0020_Box_x0020_57">
              <controlPr defaultSize="0" autoFill="0" autoLine="0" autoPict="0" altText="">
                <anchor moveWithCells="1">
                  <from>
                    <xdr:col>15</xdr:col>
                    <xdr:colOff>209550</xdr:colOff>
                    <xdr:row>14</xdr:row>
                    <xdr:rowOff>180975</xdr:rowOff>
                  </from>
                  <to>
                    <xdr:col>17</xdr:col>
                    <xdr:colOff>38100</xdr:colOff>
                    <xdr:row>16</xdr:row>
                    <xdr:rowOff>9525</xdr:rowOff>
                  </to>
                </anchor>
              </controlPr>
            </control>
          </mc:Choice>
        </mc:AlternateContent>
        <mc:AlternateContent xmlns:mc="http://schemas.openxmlformats.org/markup-compatibility/2006">
          <mc:Choice Requires="x14">
            <control shapeId="215092" r:id="rId55" name="Check_x0020_Box_x0020_58">
              <controlPr defaultSize="0" autoFill="0" autoLine="0" autoPict="0" altText="">
                <anchor moveWithCells="1">
                  <from>
                    <xdr:col>22</xdr:col>
                    <xdr:colOff>9525</xdr:colOff>
                    <xdr:row>23</xdr:row>
                    <xdr:rowOff>0</xdr:rowOff>
                  </from>
                  <to>
                    <xdr:col>23</xdr:col>
                    <xdr:colOff>76200</xdr:colOff>
                    <xdr:row>24</xdr:row>
                    <xdr:rowOff>19050</xdr:rowOff>
                  </to>
                </anchor>
              </controlPr>
            </control>
          </mc:Choice>
        </mc:AlternateContent>
        <mc:AlternateContent xmlns:mc="http://schemas.openxmlformats.org/markup-compatibility/2006">
          <mc:Choice Requires="x14">
            <control shapeId="215093" r:id="rId56" name="Check_x0020_Box_x0020_59">
              <controlPr defaultSize="0" autoFill="0" autoLine="0" autoPict="0" altText="">
                <anchor moveWithCells="1">
                  <from>
                    <xdr:col>24</xdr:col>
                    <xdr:colOff>9525</xdr:colOff>
                    <xdr:row>23</xdr:row>
                    <xdr:rowOff>0</xdr:rowOff>
                  </from>
                  <to>
                    <xdr:col>25</xdr:col>
                    <xdr:colOff>76200</xdr:colOff>
                    <xdr:row>24</xdr:row>
                    <xdr:rowOff>19050</xdr:rowOff>
                  </to>
                </anchor>
              </controlPr>
            </control>
          </mc:Choice>
        </mc:AlternateContent>
        <mc:AlternateContent xmlns:mc="http://schemas.openxmlformats.org/markup-compatibility/2006">
          <mc:Choice Requires="x14">
            <control shapeId="215094" r:id="rId57" name="Check_x0020_Box_x0020_60">
              <controlPr defaultSize="0" autoFill="0" autoLine="0" autoPict="0" altText="">
                <anchor moveWithCells="1">
                  <from>
                    <xdr:col>30</xdr:col>
                    <xdr:colOff>0</xdr:colOff>
                    <xdr:row>22</xdr:row>
                    <xdr:rowOff>180975</xdr:rowOff>
                  </from>
                  <to>
                    <xdr:col>31</xdr:col>
                    <xdr:colOff>66675</xdr:colOff>
                    <xdr:row>24</xdr:row>
                    <xdr:rowOff>9525</xdr:rowOff>
                  </to>
                </anchor>
              </controlPr>
            </control>
          </mc:Choice>
        </mc:AlternateContent>
        <mc:AlternateContent xmlns:mc="http://schemas.openxmlformats.org/markup-compatibility/2006">
          <mc:Choice Requires="x14">
            <control shapeId="215095" r:id="rId58" name="Check_x0020_Box_x0020_61">
              <controlPr defaultSize="0" autoFill="0" autoLine="0" autoPict="0" altText="">
                <anchor moveWithCells="1">
                  <from>
                    <xdr:col>30</xdr:col>
                    <xdr:colOff>0</xdr:colOff>
                    <xdr:row>23</xdr:row>
                    <xdr:rowOff>180975</xdr:rowOff>
                  </from>
                  <to>
                    <xdr:col>31</xdr:col>
                    <xdr:colOff>66675</xdr:colOff>
                    <xdr:row>25</xdr:row>
                    <xdr:rowOff>9525</xdr:rowOff>
                  </to>
                </anchor>
              </controlPr>
            </control>
          </mc:Choice>
        </mc:AlternateContent>
        <mc:AlternateContent xmlns:mc="http://schemas.openxmlformats.org/markup-compatibility/2006">
          <mc:Choice Requires="x14">
            <control shapeId="215096" r:id="rId59" name="Check_x0020_Box_x0020_63">
              <controlPr defaultSize="0" autoFill="0" autoLine="0" autoPict="0" altText="">
                <anchor moveWithCells="1">
                  <from>
                    <xdr:col>8</xdr:col>
                    <xdr:colOff>0</xdr:colOff>
                    <xdr:row>49</xdr:row>
                    <xdr:rowOff>180975</xdr:rowOff>
                  </from>
                  <to>
                    <xdr:col>9</xdr:col>
                    <xdr:colOff>66675</xdr:colOff>
                    <xdr:row>51</xdr:row>
                    <xdr:rowOff>9525</xdr:rowOff>
                  </to>
                </anchor>
              </controlPr>
            </control>
          </mc:Choice>
        </mc:AlternateContent>
        <mc:AlternateContent xmlns:mc="http://schemas.openxmlformats.org/markup-compatibility/2006">
          <mc:Choice Requires="x14">
            <control shapeId="215097" r:id="rId60" name="Check_x0020_Box_x0020_70">
              <controlPr defaultSize="0" autoFill="0" autoLine="0" autoPict="0" altText="">
                <anchor moveWithCells="1">
                  <from>
                    <xdr:col>30</xdr:col>
                    <xdr:colOff>0</xdr:colOff>
                    <xdr:row>46</xdr:row>
                    <xdr:rowOff>180975</xdr:rowOff>
                  </from>
                  <to>
                    <xdr:col>31</xdr:col>
                    <xdr:colOff>66675</xdr:colOff>
                    <xdr:row>48</xdr:row>
                    <xdr:rowOff>9525</xdr:rowOff>
                  </to>
                </anchor>
              </controlPr>
            </control>
          </mc:Choice>
        </mc:AlternateContent>
        <mc:AlternateContent xmlns:mc="http://schemas.openxmlformats.org/markup-compatibility/2006">
          <mc:Choice Requires="x14">
            <control shapeId="215098" r:id="rId61" name="Check_x0020_Box_x0020_71">
              <controlPr defaultSize="0" autoFill="0" autoLine="0" autoPict="0" altText="">
                <anchor moveWithCells="1">
                  <from>
                    <xdr:col>30</xdr:col>
                    <xdr:colOff>0</xdr:colOff>
                    <xdr:row>48</xdr:row>
                    <xdr:rowOff>180975</xdr:rowOff>
                  </from>
                  <to>
                    <xdr:col>31</xdr:col>
                    <xdr:colOff>66675</xdr:colOff>
                    <xdr:row>50</xdr:row>
                    <xdr:rowOff>9525</xdr:rowOff>
                  </to>
                </anchor>
              </controlPr>
            </control>
          </mc:Choice>
        </mc:AlternateContent>
        <mc:AlternateContent xmlns:mc="http://schemas.openxmlformats.org/markup-compatibility/2006">
          <mc:Choice Requires="x14">
            <control shapeId="215099" r:id="rId62" name="Check_x0020_Box_x0020_72">
              <controlPr defaultSize="0" autoFill="0" autoLine="0" autoPict="0" altText="">
                <anchor moveWithCells="1">
                  <from>
                    <xdr:col>30</xdr:col>
                    <xdr:colOff>0</xdr:colOff>
                    <xdr:row>49</xdr:row>
                    <xdr:rowOff>180975</xdr:rowOff>
                  </from>
                  <to>
                    <xdr:col>31</xdr:col>
                    <xdr:colOff>66675</xdr:colOff>
                    <xdr:row>51</xdr:row>
                    <xdr:rowOff>9525</xdr:rowOff>
                  </to>
                </anchor>
              </controlPr>
            </control>
          </mc:Choice>
        </mc:AlternateContent>
        <mc:AlternateContent xmlns:mc="http://schemas.openxmlformats.org/markup-compatibility/2006">
          <mc:Choice Requires="x14">
            <control shapeId="215100" r:id="rId63" name="Check_x0020_Box_x0020_73">
              <controlPr defaultSize="0" autoFill="0" autoLine="0" autoPict="0" altText="">
                <anchor moveWithCells="1">
                  <from>
                    <xdr:col>21</xdr:col>
                    <xdr:colOff>209550</xdr:colOff>
                    <xdr:row>25</xdr:row>
                    <xdr:rowOff>180975</xdr:rowOff>
                  </from>
                  <to>
                    <xdr:col>23</xdr:col>
                    <xdr:colOff>38100</xdr:colOff>
                    <xdr:row>27</xdr:row>
                    <xdr:rowOff>9525</xdr:rowOff>
                  </to>
                </anchor>
              </controlPr>
            </control>
          </mc:Choice>
        </mc:AlternateContent>
        <mc:AlternateContent xmlns:mc="http://schemas.openxmlformats.org/markup-compatibility/2006">
          <mc:Choice Requires="x14">
            <control shapeId="215101" r:id="rId64" name="Check_x0020_Box_x0020_74">
              <controlPr defaultSize="0" autoFill="0" autoLine="0" autoPict="0" altText="">
                <anchor moveWithCells="1">
                  <from>
                    <xdr:col>13</xdr:col>
                    <xdr:colOff>209550</xdr:colOff>
                    <xdr:row>42</xdr:row>
                    <xdr:rowOff>0</xdr:rowOff>
                  </from>
                  <to>
                    <xdr:col>15</xdr:col>
                    <xdr:colOff>38100</xdr:colOff>
                    <xdr:row>43</xdr:row>
                    <xdr:rowOff>19050</xdr:rowOff>
                  </to>
                </anchor>
              </controlPr>
            </control>
          </mc:Choice>
        </mc:AlternateContent>
        <mc:AlternateContent xmlns:mc="http://schemas.openxmlformats.org/markup-compatibility/2006">
          <mc:Choice Requires="x14">
            <control shapeId="215102" r:id="rId65" name="Check_x0020_Box_x0020_75">
              <controlPr defaultSize="0" autoFill="0" autoLine="0" autoPict="0" altText="">
                <anchor moveWithCells="1">
                  <from>
                    <xdr:col>16</xdr:col>
                    <xdr:colOff>209550</xdr:colOff>
                    <xdr:row>42</xdr:row>
                    <xdr:rowOff>0</xdr:rowOff>
                  </from>
                  <to>
                    <xdr:col>18</xdr:col>
                    <xdr:colOff>38100</xdr:colOff>
                    <xdr:row>43</xdr:row>
                    <xdr:rowOff>19050</xdr:rowOff>
                  </to>
                </anchor>
              </controlPr>
            </control>
          </mc:Choice>
        </mc:AlternateContent>
        <mc:AlternateContent xmlns:mc="http://schemas.openxmlformats.org/markup-compatibility/2006">
          <mc:Choice Requires="x14">
            <control shapeId="215103" r:id="rId66" name="Check_x0020_Box_x0020_76">
              <controlPr defaultSize="0" autoFill="0" autoLine="0" autoPict="0" altText="">
                <anchor moveWithCells="1">
                  <from>
                    <xdr:col>8</xdr:col>
                    <xdr:colOff>0</xdr:colOff>
                    <xdr:row>20</xdr:row>
                    <xdr:rowOff>180975</xdr:rowOff>
                  </from>
                  <to>
                    <xdr:col>9</xdr:col>
                    <xdr:colOff>66675</xdr:colOff>
                    <xdr:row>22</xdr:row>
                    <xdr:rowOff>9525</xdr:rowOff>
                  </to>
                </anchor>
              </controlPr>
            </control>
          </mc:Choice>
        </mc:AlternateContent>
        <mc:AlternateContent xmlns:mc="http://schemas.openxmlformats.org/markup-compatibility/2006">
          <mc:Choice Requires="x14">
            <control shapeId="215104" r:id="rId67" name="Check_x0020_Box_x0020_77">
              <controlPr defaultSize="0" autoFill="0" autoLine="0" autoPict="0" altText="">
                <anchor moveWithCells="1">
                  <from>
                    <xdr:col>30</xdr:col>
                    <xdr:colOff>0</xdr:colOff>
                    <xdr:row>16</xdr:row>
                    <xdr:rowOff>180975</xdr:rowOff>
                  </from>
                  <to>
                    <xdr:col>31</xdr:col>
                    <xdr:colOff>66675</xdr:colOff>
                    <xdr:row>18</xdr:row>
                    <xdr:rowOff>9525</xdr:rowOff>
                  </to>
                </anchor>
              </controlPr>
            </control>
          </mc:Choice>
        </mc:AlternateContent>
        <mc:AlternateContent xmlns:mc="http://schemas.openxmlformats.org/markup-compatibility/2006">
          <mc:Choice Requires="x14">
            <control shapeId="215105" r:id="rId68" name="Check_x0020_Box_x0020_78">
              <controlPr defaultSize="0" autoFill="0" autoLine="0" autoPict="0" altText="">
                <anchor moveWithCells="1">
                  <from>
                    <xdr:col>14</xdr:col>
                    <xdr:colOff>209550</xdr:colOff>
                    <xdr:row>18</xdr:row>
                    <xdr:rowOff>180975</xdr:rowOff>
                  </from>
                  <to>
                    <xdr:col>16</xdr:col>
                    <xdr:colOff>38100</xdr:colOff>
                    <xdr:row>20</xdr:row>
                    <xdr:rowOff>9525</xdr:rowOff>
                  </to>
                </anchor>
              </controlPr>
            </control>
          </mc:Choice>
        </mc:AlternateContent>
        <mc:AlternateContent xmlns:mc="http://schemas.openxmlformats.org/markup-compatibility/2006">
          <mc:Choice Requires="x14">
            <control shapeId="215106" r:id="rId69" name="Check_x0020_Box_x0020_79">
              <controlPr defaultSize="0" autoFill="0" autoLine="0" autoPict="0" altText="">
                <anchor moveWithCells="1">
                  <from>
                    <xdr:col>14</xdr:col>
                    <xdr:colOff>209550</xdr:colOff>
                    <xdr:row>19</xdr:row>
                    <xdr:rowOff>180975</xdr:rowOff>
                  </from>
                  <to>
                    <xdr:col>16</xdr:col>
                    <xdr:colOff>38100</xdr:colOff>
                    <xdr:row>21</xdr:row>
                    <xdr:rowOff>9525</xdr:rowOff>
                  </to>
                </anchor>
              </controlPr>
            </control>
          </mc:Choice>
        </mc:AlternateContent>
        <mc:AlternateContent xmlns:mc="http://schemas.openxmlformats.org/markup-compatibility/2006">
          <mc:Choice Requires="x14">
            <control shapeId="215107" r:id="rId70" name="Check_x0020_Box_x0020_80">
              <controlPr defaultSize="0" autoFill="0" autoLine="0" autoPict="0" altText="">
                <anchor moveWithCells="1">
                  <from>
                    <xdr:col>14</xdr:col>
                    <xdr:colOff>209550</xdr:colOff>
                    <xdr:row>20</xdr:row>
                    <xdr:rowOff>180975</xdr:rowOff>
                  </from>
                  <to>
                    <xdr:col>16</xdr:col>
                    <xdr:colOff>38100</xdr:colOff>
                    <xdr:row>22</xdr:row>
                    <xdr:rowOff>9525</xdr:rowOff>
                  </to>
                </anchor>
              </controlPr>
            </control>
          </mc:Choice>
        </mc:AlternateContent>
        <mc:AlternateContent xmlns:mc="http://schemas.openxmlformats.org/markup-compatibility/2006">
          <mc:Choice Requires="x14">
            <control shapeId="215108" r:id="rId71" name="Check_x0020_Box_x0020_81">
              <controlPr defaultSize="0" autoFill="0" autoLine="0" autoPict="0" altText="">
                <anchor moveWithCells="1">
                  <from>
                    <xdr:col>21</xdr:col>
                    <xdr:colOff>209550</xdr:colOff>
                    <xdr:row>18</xdr:row>
                    <xdr:rowOff>180975</xdr:rowOff>
                  </from>
                  <to>
                    <xdr:col>23</xdr:col>
                    <xdr:colOff>38100</xdr:colOff>
                    <xdr:row>20</xdr:row>
                    <xdr:rowOff>9525</xdr:rowOff>
                  </to>
                </anchor>
              </controlPr>
            </control>
          </mc:Choice>
        </mc:AlternateContent>
        <mc:AlternateContent xmlns:mc="http://schemas.openxmlformats.org/markup-compatibility/2006">
          <mc:Choice Requires="x14">
            <control shapeId="215109" r:id="rId72" name="Check_x0020_Box_x0020_83">
              <controlPr defaultSize="0" autoFill="0" autoLine="0" autoPict="0" altText="">
                <anchor moveWithCells="1">
                  <from>
                    <xdr:col>8</xdr:col>
                    <xdr:colOff>0</xdr:colOff>
                    <xdr:row>29</xdr:row>
                    <xdr:rowOff>180975</xdr:rowOff>
                  </from>
                  <to>
                    <xdr:col>9</xdr:col>
                    <xdr:colOff>66675</xdr:colOff>
                    <xdr:row>31</xdr:row>
                    <xdr:rowOff>9525</xdr:rowOff>
                  </to>
                </anchor>
              </controlPr>
            </control>
          </mc:Choice>
        </mc:AlternateContent>
        <mc:AlternateContent xmlns:mc="http://schemas.openxmlformats.org/markup-compatibility/2006">
          <mc:Choice Requires="x14">
            <control shapeId="215110" r:id="rId73" name="Check_x0020_Box_x0020_84">
              <controlPr defaultSize="0" autoFill="0" autoLine="0" autoPict="0" altText="">
                <anchor moveWithCells="1">
                  <from>
                    <xdr:col>10</xdr:col>
                    <xdr:colOff>209550</xdr:colOff>
                    <xdr:row>29</xdr:row>
                    <xdr:rowOff>180975</xdr:rowOff>
                  </from>
                  <to>
                    <xdr:col>12</xdr:col>
                    <xdr:colOff>38100</xdr:colOff>
                    <xdr:row>31</xdr:row>
                    <xdr:rowOff>9525</xdr:rowOff>
                  </to>
                </anchor>
              </controlPr>
            </control>
          </mc:Choice>
        </mc:AlternateContent>
        <mc:AlternateContent xmlns:mc="http://schemas.openxmlformats.org/markup-compatibility/2006">
          <mc:Choice Requires="x14">
            <control shapeId="215111" r:id="rId74" name="Check_x0020_Box_x0020_85">
              <controlPr defaultSize="0" autoFill="0" autoLine="0" autoPict="0" altText="">
                <anchor moveWithCells="1">
                  <from>
                    <xdr:col>30</xdr:col>
                    <xdr:colOff>0</xdr:colOff>
                    <xdr:row>29</xdr:row>
                    <xdr:rowOff>180975</xdr:rowOff>
                  </from>
                  <to>
                    <xdr:col>31</xdr:col>
                    <xdr:colOff>66675</xdr:colOff>
                    <xdr:row>31</xdr:row>
                    <xdr:rowOff>9525</xdr:rowOff>
                  </to>
                </anchor>
              </controlPr>
            </control>
          </mc:Choice>
        </mc:AlternateContent>
        <mc:AlternateContent xmlns:mc="http://schemas.openxmlformats.org/markup-compatibility/2006">
          <mc:Choice Requires="x14">
            <control shapeId="215112" r:id="rId75" name="Check_x0020_Box_x0020_86">
              <controlPr defaultSize="0" autoFill="0" autoLine="0" autoPict="0" altText="">
                <anchor moveWithCells="1">
                  <from>
                    <xdr:col>8</xdr:col>
                    <xdr:colOff>209550</xdr:colOff>
                    <xdr:row>27</xdr:row>
                    <xdr:rowOff>180975</xdr:rowOff>
                  </from>
                  <to>
                    <xdr:col>10</xdr:col>
                    <xdr:colOff>38100</xdr:colOff>
                    <xdr:row>29</xdr:row>
                    <xdr:rowOff>9525</xdr:rowOff>
                  </to>
                </anchor>
              </controlPr>
            </control>
          </mc:Choice>
        </mc:AlternateContent>
        <mc:AlternateContent xmlns:mc="http://schemas.openxmlformats.org/markup-compatibility/2006">
          <mc:Choice Requires="x14">
            <control shapeId="215113" r:id="rId76" name="Check_x0020_Box_x0020_87">
              <controlPr defaultSize="0" autoFill="0" autoLine="0" autoPict="0" altText="">
                <anchor moveWithCells="1">
                  <from>
                    <xdr:col>9</xdr:col>
                    <xdr:colOff>209550</xdr:colOff>
                    <xdr:row>40</xdr:row>
                    <xdr:rowOff>180975</xdr:rowOff>
                  </from>
                  <to>
                    <xdr:col>11</xdr:col>
                    <xdr:colOff>38100</xdr:colOff>
                    <xdr:row>42</xdr:row>
                    <xdr:rowOff>9525</xdr:rowOff>
                  </to>
                </anchor>
              </controlPr>
            </control>
          </mc:Choice>
        </mc:AlternateContent>
        <mc:AlternateContent xmlns:mc="http://schemas.openxmlformats.org/markup-compatibility/2006">
          <mc:Choice Requires="x14">
            <control shapeId="215114" r:id="rId77" name="Check_x0020_Box_x0020_88">
              <controlPr defaultSize="0" autoFill="0" autoLine="0" autoPict="0" altText="">
                <anchor moveWithCells="1">
                  <from>
                    <xdr:col>30</xdr:col>
                    <xdr:colOff>0</xdr:colOff>
                    <xdr:row>15</xdr:row>
                    <xdr:rowOff>180975</xdr:rowOff>
                  </from>
                  <to>
                    <xdr:col>31</xdr:col>
                    <xdr:colOff>66675</xdr:colOff>
                    <xdr:row>17</xdr:row>
                    <xdr:rowOff>9525</xdr:rowOff>
                  </to>
                </anchor>
              </controlPr>
            </control>
          </mc:Choice>
        </mc:AlternateContent>
        <mc:AlternateContent xmlns:mc="http://schemas.openxmlformats.org/markup-compatibility/2006">
          <mc:Choice Requires="x14">
            <control shapeId="215115" r:id="rId78" name="Check_x0020_Box_x0020_89">
              <controlPr defaultSize="0" autoFill="0" autoLine="0" autoPict="0" altText="">
                <anchor moveWithCells="1">
                  <from>
                    <xdr:col>14</xdr:col>
                    <xdr:colOff>209550</xdr:colOff>
                    <xdr:row>15</xdr:row>
                    <xdr:rowOff>180975</xdr:rowOff>
                  </from>
                  <to>
                    <xdr:col>16</xdr:col>
                    <xdr:colOff>38100</xdr:colOff>
                    <xdr:row>17</xdr:row>
                    <xdr:rowOff>9525</xdr:rowOff>
                  </to>
                </anchor>
              </controlPr>
            </control>
          </mc:Choice>
        </mc:AlternateContent>
        <mc:AlternateContent xmlns:mc="http://schemas.openxmlformats.org/markup-compatibility/2006">
          <mc:Choice Requires="x14">
            <control shapeId="215116" r:id="rId79" name="Check_x0020_Box_x0020_90">
              <controlPr defaultSize="0" autoFill="0" autoLine="0" autoPict="0" altText="">
                <anchor moveWithCells="1">
                  <from>
                    <xdr:col>21</xdr:col>
                    <xdr:colOff>209550</xdr:colOff>
                    <xdr:row>15</xdr:row>
                    <xdr:rowOff>180975</xdr:rowOff>
                  </from>
                  <to>
                    <xdr:col>23</xdr:col>
                    <xdr:colOff>38100</xdr:colOff>
                    <xdr:row>17</xdr:row>
                    <xdr:rowOff>9525</xdr:rowOff>
                  </to>
                </anchor>
              </controlPr>
            </control>
          </mc:Choice>
        </mc:AlternateContent>
        <mc:AlternateContent xmlns:mc="http://schemas.openxmlformats.org/markup-compatibility/2006">
          <mc:Choice Requires="x14">
            <control shapeId="215117" r:id="rId80" name="Check_x0020_Box_x0020_91">
              <controlPr defaultSize="0" autoFill="0" autoLine="0" autoPict="0" altText="">
                <anchor moveWithCells="1">
                  <from>
                    <xdr:col>1</xdr:col>
                    <xdr:colOff>0</xdr:colOff>
                    <xdr:row>36</xdr:row>
                    <xdr:rowOff>180975</xdr:rowOff>
                  </from>
                  <to>
                    <xdr:col>2</xdr:col>
                    <xdr:colOff>66675</xdr:colOff>
                    <xdr:row>38</xdr:row>
                    <xdr:rowOff>9525</xdr:rowOff>
                  </to>
                </anchor>
              </controlPr>
            </control>
          </mc:Choice>
        </mc:AlternateContent>
        <mc:AlternateContent xmlns:mc="http://schemas.openxmlformats.org/markup-compatibility/2006">
          <mc:Choice Requires="x14">
            <control shapeId="215118" r:id="rId81" name="Check_x0020_Box_x0020_92">
              <controlPr defaultSize="0" autoFill="0" autoLine="0" autoPict="0" altText="">
                <anchor moveWithCells="1">
                  <from>
                    <xdr:col>8</xdr:col>
                    <xdr:colOff>0</xdr:colOff>
                    <xdr:row>50</xdr:row>
                    <xdr:rowOff>180975</xdr:rowOff>
                  </from>
                  <to>
                    <xdr:col>9</xdr:col>
                    <xdr:colOff>66675</xdr:colOff>
                    <xdr:row>52</xdr:row>
                    <xdr:rowOff>9525</xdr:rowOff>
                  </to>
                </anchor>
              </controlPr>
            </control>
          </mc:Choice>
        </mc:AlternateContent>
        <mc:AlternateContent xmlns:mc="http://schemas.openxmlformats.org/markup-compatibility/2006">
          <mc:Choice Requires="x14">
            <control shapeId="215119" r:id="rId82" name="Check_x0020_Box_x0020_93">
              <controlPr defaultSize="0" autoFill="0" autoLine="0" autoPict="0" altText="">
                <anchor moveWithCells="1">
                  <from>
                    <xdr:col>30</xdr:col>
                    <xdr:colOff>0</xdr:colOff>
                    <xdr:row>50</xdr:row>
                    <xdr:rowOff>180975</xdr:rowOff>
                  </from>
                  <to>
                    <xdr:col>31</xdr:col>
                    <xdr:colOff>66675</xdr:colOff>
                    <xdr:row>52</xdr:row>
                    <xdr:rowOff>9525</xdr:rowOff>
                  </to>
                </anchor>
              </controlPr>
            </control>
          </mc:Choice>
        </mc:AlternateContent>
        <mc:AlternateContent xmlns:mc="http://schemas.openxmlformats.org/markup-compatibility/2006">
          <mc:Choice Requires="x14">
            <control shapeId="215120" r:id="rId83" name="Check_x0020_Box_x0020_94">
              <controlPr defaultSize="0" autoFill="0" autoLine="0" autoPict="0" altText="">
                <anchor moveWithCells="1">
                  <from>
                    <xdr:col>3</xdr:col>
                    <xdr:colOff>209550</xdr:colOff>
                    <xdr:row>36</xdr:row>
                    <xdr:rowOff>180975</xdr:rowOff>
                  </from>
                  <to>
                    <xdr:col>5</xdr:col>
                    <xdr:colOff>38100</xdr:colOff>
                    <xdr:row>38</xdr:row>
                    <xdr:rowOff>9525</xdr:rowOff>
                  </to>
                </anchor>
              </controlPr>
            </control>
          </mc:Choice>
        </mc:AlternateContent>
        <mc:AlternateContent xmlns:mc="http://schemas.openxmlformats.org/markup-compatibility/2006">
          <mc:Choice Requires="x14">
            <control shapeId="215121" r:id="rId84" name="Check_x0020_Box_x0020_95">
              <controlPr defaultSize="0" autoFill="0" autoLine="0" autoPict="0" altText="">
                <anchor moveWithCells="1">
                  <from>
                    <xdr:col>13</xdr:col>
                    <xdr:colOff>209550</xdr:colOff>
                    <xdr:row>42</xdr:row>
                    <xdr:rowOff>0</xdr:rowOff>
                  </from>
                  <to>
                    <xdr:col>15</xdr:col>
                    <xdr:colOff>38100</xdr:colOff>
                    <xdr:row>43</xdr:row>
                    <xdr:rowOff>19050</xdr:rowOff>
                  </to>
                </anchor>
              </controlPr>
            </control>
          </mc:Choice>
        </mc:AlternateContent>
        <mc:AlternateContent xmlns:mc="http://schemas.openxmlformats.org/markup-compatibility/2006">
          <mc:Choice Requires="x14">
            <control shapeId="215122" r:id="rId85" name="Check_x0020_Box_x0020_96">
              <controlPr defaultSize="0" autoFill="0" autoLine="0" autoPict="0" altText="">
                <anchor moveWithCells="1">
                  <from>
                    <xdr:col>16</xdr:col>
                    <xdr:colOff>209550</xdr:colOff>
                    <xdr:row>42</xdr:row>
                    <xdr:rowOff>0</xdr:rowOff>
                  </from>
                  <to>
                    <xdr:col>18</xdr:col>
                    <xdr:colOff>38100</xdr:colOff>
                    <xdr:row>43</xdr:row>
                    <xdr:rowOff>19050</xdr:rowOff>
                  </to>
                </anchor>
              </controlPr>
            </control>
          </mc:Choice>
        </mc:AlternateContent>
        <mc:AlternateContent xmlns:mc="http://schemas.openxmlformats.org/markup-compatibility/2006">
          <mc:Choice Requires="x14">
            <control shapeId="215123" r:id="rId86" name="Check_x0020_Box_x0020_97">
              <controlPr defaultSize="0" autoFill="0" autoLine="0" autoPict="0" altText="">
                <anchor moveWithCells="1">
                  <from>
                    <xdr:col>10</xdr:col>
                    <xdr:colOff>209550</xdr:colOff>
                    <xdr:row>50</xdr:row>
                    <xdr:rowOff>180975</xdr:rowOff>
                  </from>
                  <to>
                    <xdr:col>12</xdr:col>
                    <xdr:colOff>38100</xdr:colOff>
                    <xdr:row>52</xdr:row>
                    <xdr:rowOff>9525</xdr:rowOff>
                  </to>
                </anchor>
              </controlPr>
            </control>
          </mc:Choice>
        </mc:AlternateContent>
        <mc:AlternateContent xmlns:mc="http://schemas.openxmlformats.org/markup-compatibility/2006">
          <mc:Choice Requires="x14">
            <control shapeId="215124" r:id="rId87" name="Check_x0020_Box_x0020_98">
              <controlPr defaultSize="0" autoFill="0" autoLine="0" autoPict="0" altText="">
                <anchor moveWithCells="1">
                  <from>
                    <xdr:col>14</xdr:col>
                    <xdr:colOff>209550</xdr:colOff>
                    <xdr:row>50</xdr:row>
                    <xdr:rowOff>180975</xdr:rowOff>
                  </from>
                  <to>
                    <xdr:col>16</xdr:col>
                    <xdr:colOff>38100</xdr:colOff>
                    <xdr:row>52</xdr:row>
                    <xdr:rowOff>9525</xdr:rowOff>
                  </to>
                </anchor>
              </controlPr>
            </control>
          </mc:Choice>
        </mc:AlternateContent>
        <mc:AlternateContent xmlns:mc="http://schemas.openxmlformats.org/markup-compatibility/2006">
          <mc:Choice Requires="x14">
            <control shapeId="215125" r:id="rId88" name="Check_x0020_Box_x0020_99">
              <controlPr defaultSize="0" autoFill="0" autoLine="0" autoPict="0" altText="">
                <anchor moveWithCells="1">
                  <from>
                    <xdr:col>10</xdr:col>
                    <xdr:colOff>209550</xdr:colOff>
                    <xdr:row>50</xdr:row>
                    <xdr:rowOff>180975</xdr:rowOff>
                  </from>
                  <to>
                    <xdr:col>12</xdr:col>
                    <xdr:colOff>38100</xdr:colOff>
                    <xdr:row>52</xdr:row>
                    <xdr:rowOff>9525</xdr:rowOff>
                  </to>
                </anchor>
              </controlPr>
            </control>
          </mc:Choice>
        </mc:AlternateContent>
        <mc:AlternateContent xmlns:mc="http://schemas.openxmlformats.org/markup-compatibility/2006">
          <mc:Choice Requires="x14">
            <control shapeId="215126" r:id="rId89" name="Check_x0020_Box_x0020_100">
              <controlPr defaultSize="0" autoFill="0" autoLine="0" autoPict="0" altText="">
                <anchor moveWithCells="1">
                  <from>
                    <xdr:col>14</xdr:col>
                    <xdr:colOff>209550</xdr:colOff>
                    <xdr:row>50</xdr:row>
                    <xdr:rowOff>180975</xdr:rowOff>
                  </from>
                  <to>
                    <xdr:col>16</xdr:col>
                    <xdr:colOff>38100</xdr:colOff>
                    <xdr:row>52</xdr:row>
                    <xdr:rowOff>9525</xdr:rowOff>
                  </to>
                </anchor>
              </controlPr>
            </control>
          </mc:Choice>
        </mc:AlternateContent>
        <mc:AlternateContent xmlns:mc="http://schemas.openxmlformats.org/markup-compatibility/2006">
          <mc:Choice Requires="x14">
            <control shapeId="215127" r:id="rId90" name="Check_x0020_Box_x0020_101">
              <controlPr defaultSize="0" autoFill="0" autoLine="0" autoPict="0" altText="">
                <anchor moveWithCells="1">
                  <from>
                    <xdr:col>30</xdr:col>
                    <xdr:colOff>0</xdr:colOff>
                    <xdr:row>43</xdr:row>
                    <xdr:rowOff>0</xdr:rowOff>
                  </from>
                  <to>
                    <xdr:col>31</xdr:col>
                    <xdr:colOff>66675</xdr:colOff>
                    <xdr:row>44</xdr:row>
                    <xdr:rowOff>19050</xdr:rowOff>
                  </to>
                </anchor>
              </controlPr>
            </control>
          </mc:Choice>
        </mc:AlternateContent>
        <mc:AlternateContent xmlns:mc="http://schemas.openxmlformats.org/markup-compatibility/2006">
          <mc:Choice Requires="x14">
            <control shapeId="215128" r:id="rId91" name="Check_x0020_Box_x0020_103">
              <controlPr defaultSize="0" autoFill="0" autoLine="0" autoPict="0" altText="">
                <anchor moveWithCells="1">
                  <from>
                    <xdr:col>14</xdr:col>
                    <xdr:colOff>0</xdr:colOff>
                    <xdr:row>29</xdr:row>
                    <xdr:rowOff>0</xdr:rowOff>
                  </from>
                  <to>
                    <xdr:col>15</xdr:col>
                    <xdr:colOff>66675</xdr:colOff>
                    <xdr:row>30</xdr:row>
                    <xdr:rowOff>19050</xdr:rowOff>
                  </to>
                </anchor>
              </controlPr>
            </control>
          </mc:Choice>
        </mc:AlternateContent>
        <mc:AlternateContent xmlns:mc="http://schemas.openxmlformats.org/markup-compatibility/2006">
          <mc:Choice Requires="x14">
            <control shapeId="215129" r:id="rId92" name="Check_x0020_Box_x0020_104">
              <controlPr defaultSize="0" autoFill="0" autoLine="0" autoPict="0" altText="">
                <anchor moveWithCells="1">
                  <from>
                    <xdr:col>14</xdr:col>
                    <xdr:colOff>0</xdr:colOff>
                    <xdr:row>30</xdr:row>
                    <xdr:rowOff>0</xdr:rowOff>
                  </from>
                  <to>
                    <xdr:col>15</xdr:col>
                    <xdr:colOff>66675</xdr:colOff>
                    <xdr:row>31</xdr:row>
                    <xdr:rowOff>19050</xdr:rowOff>
                  </to>
                </anchor>
              </controlPr>
            </control>
          </mc:Choice>
        </mc:AlternateContent>
        <mc:AlternateContent xmlns:mc="http://schemas.openxmlformats.org/markup-compatibility/2006">
          <mc:Choice Requires="x14">
            <control shapeId="215130" r:id="rId93" name="Check_x0020_Box_x0020_105">
              <controlPr defaultSize="0" autoFill="0" autoLine="0" autoPict="0" altText="">
                <anchor moveWithCells="1">
                  <from>
                    <xdr:col>14</xdr:col>
                    <xdr:colOff>0</xdr:colOff>
                    <xdr:row>24</xdr:row>
                    <xdr:rowOff>0</xdr:rowOff>
                  </from>
                  <to>
                    <xdr:col>15</xdr:col>
                    <xdr:colOff>66675</xdr:colOff>
                    <xdr:row>25</xdr:row>
                    <xdr:rowOff>19050</xdr:rowOff>
                  </to>
                </anchor>
              </controlPr>
            </control>
          </mc:Choice>
        </mc:AlternateContent>
        <mc:AlternateContent xmlns:mc="http://schemas.openxmlformats.org/markup-compatibility/2006">
          <mc:Choice Requires="x14">
            <control shapeId="215131" r:id="rId94" name="Check_x0020_Box_x0020_106">
              <controlPr defaultSize="0" autoFill="0" autoLine="0" autoPict="0" altText="">
                <anchor moveWithCells="1">
                  <from>
                    <xdr:col>13</xdr:col>
                    <xdr:colOff>0</xdr:colOff>
                    <xdr:row>41</xdr:row>
                    <xdr:rowOff>0</xdr:rowOff>
                  </from>
                  <to>
                    <xdr:col>14</xdr:col>
                    <xdr:colOff>66675</xdr:colOff>
                    <xdr:row>42</xdr:row>
                    <xdr:rowOff>19050</xdr:rowOff>
                  </to>
                </anchor>
              </controlPr>
            </control>
          </mc:Choice>
        </mc:AlternateContent>
        <mc:AlternateContent xmlns:mc="http://schemas.openxmlformats.org/markup-compatibility/2006">
          <mc:Choice Requires="x14">
            <control shapeId="215132" r:id="rId95" name="Check_x0020_Box_x0020_107">
              <controlPr defaultSize="0" autoFill="0" autoLine="0" autoPict="0" altText="">
                <anchor moveWithCells="1">
                  <from>
                    <xdr:col>16</xdr:col>
                    <xdr:colOff>0</xdr:colOff>
                    <xdr:row>41</xdr:row>
                    <xdr:rowOff>0</xdr:rowOff>
                  </from>
                  <to>
                    <xdr:col>17</xdr:col>
                    <xdr:colOff>66675</xdr:colOff>
                    <xdr:row>42</xdr:row>
                    <xdr:rowOff>19050</xdr:rowOff>
                  </to>
                </anchor>
              </controlPr>
            </control>
          </mc:Choice>
        </mc:AlternateContent>
        <mc:AlternateContent xmlns:mc="http://schemas.openxmlformats.org/markup-compatibility/2006">
          <mc:Choice Requires="x14">
            <control shapeId="215133" r:id="rId96" name="Check_x0020_Box_x0020_109">
              <controlPr defaultSize="0" autoFill="0" autoLine="0" autoPict="0" altText="">
                <anchor moveWithCells="1">
                  <from>
                    <xdr:col>8</xdr:col>
                    <xdr:colOff>0</xdr:colOff>
                    <xdr:row>22</xdr:row>
                    <xdr:rowOff>180975</xdr:rowOff>
                  </from>
                  <to>
                    <xdr:col>9</xdr:col>
                    <xdr:colOff>66675</xdr:colOff>
                    <xdr:row>24</xdr:row>
                    <xdr:rowOff>9525</xdr:rowOff>
                  </to>
                </anchor>
              </controlPr>
            </control>
          </mc:Choice>
        </mc:AlternateContent>
        <mc:AlternateContent xmlns:mc="http://schemas.openxmlformats.org/markup-compatibility/2006">
          <mc:Choice Requires="x14">
            <control shapeId="215134" r:id="rId97" name="Check_x0020_Box_x0020_102">
              <controlPr defaultSize="0" autoFill="0" autoLine="0" autoPict="0" altText="">
                <anchor moveWithCells="1">
                  <from>
                    <xdr:col>19</xdr:col>
                    <xdr:colOff>0</xdr:colOff>
                    <xdr:row>10</xdr:row>
                    <xdr:rowOff>0</xdr:rowOff>
                  </from>
                  <to>
                    <xdr:col>20</xdr:col>
                    <xdr:colOff>66675</xdr:colOff>
                    <xdr:row>11</xdr:row>
                    <xdr:rowOff>19050</xdr:rowOff>
                  </to>
                </anchor>
              </controlPr>
            </control>
          </mc:Choice>
        </mc:AlternateContent>
        <mc:AlternateContent xmlns:mc="http://schemas.openxmlformats.org/markup-compatibility/2006">
          <mc:Choice Requires="x14">
            <control shapeId="215135" r:id="rId98" name="Check Box 105">
              <controlPr defaultSize="0" autoFill="0" autoLine="0" autoPict="0" altText="">
                <anchor moveWithCells="1">
                  <from>
                    <xdr:col>8</xdr:col>
                    <xdr:colOff>0</xdr:colOff>
                    <xdr:row>52</xdr:row>
                    <xdr:rowOff>0</xdr:rowOff>
                  </from>
                  <to>
                    <xdr:col>9</xdr:col>
                    <xdr:colOff>66675</xdr:colOff>
                    <xdr:row>53</xdr:row>
                    <xdr:rowOff>19050</xdr:rowOff>
                  </to>
                </anchor>
              </controlPr>
            </control>
          </mc:Choice>
        </mc:AlternateContent>
        <mc:AlternateContent xmlns:mc="http://schemas.openxmlformats.org/markup-compatibility/2006">
          <mc:Choice Requires="x14">
            <control shapeId="215136" r:id="rId99" name="Check Box 106">
              <controlPr defaultSize="0" autoFill="0" autoLine="0" autoPict="0" altText="">
                <anchor moveWithCells="1">
                  <from>
                    <xdr:col>30</xdr:col>
                    <xdr:colOff>0</xdr:colOff>
                    <xdr:row>52</xdr:row>
                    <xdr:rowOff>0</xdr:rowOff>
                  </from>
                  <to>
                    <xdr:col>31</xdr:col>
                    <xdr:colOff>66675</xdr:colOff>
                    <xdr:row>53</xdr:row>
                    <xdr:rowOff>19050</xdr:rowOff>
                  </to>
                </anchor>
              </controlPr>
            </control>
          </mc:Choice>
        </mc:AlternateContent>
        <mc:AlternateContent xmlns:mc="http://schemas.openxmlformats.org/markup-compatibility/2006">
          <mc:Choice Requires="x14">
            <control shapeId="215137" r:id="rId100" name="Check Box 107">
              <controlPr defaultSize="0" autoFill="0" autoLine="0" autoPict="0" altText="">
                <anchor moveWithCells="1">
                  <from>
                    <xdr:col>10</xdr:col>
                    <xdr:colOff>209550</xdr:colOff>
                    <xdr:row>52</xdr:row>
                    <xdr:rowOff>0</xdr:rowOff>
                  </from>
                  <to>
                    <xdr:col>12</xdr:col>
                    <xdr:colOff>38100</xdr:colOff>
                    <xdr:row>53</xdr:row>
                    <xdr:rowOff>19050</xdr:rowOff>
                  </to>
                </anchor>
              </controlPr>
            </control>
          </mc:Choice>
        </mc:AlternateContent>
        <mc:AlternateContent xmlns:mc="http://schemas.openxmlformats.org/markup-compatibility/2006">
          <mc:Choice Requires="x14">
            <control shapeId="215138" r:id="rId101" name="Check Box 108">
              <controlPr defaultSize="0" autoFill="0" autoLine="0" autoPict="0" altText="">
                <anchor moveWithCells="1">
                  <from>
                    <xdr:col>8</xdr:col>
                    <xdr:colOff>0</xdr:colOff>
                    <xdr:row>52</xdr:row>
                    <xdr:rowOff>180975</xdr:rowOff>
                  </from>
                  <to>
                    <xdr:col>9</xdr:col>
                    <xdr:colOff>66675</xdr:colOff>
                    <xdr:row>54</xdr:row>
                    <xdr:rowOff>9525</xdr:rowOff>
                  </to>
                </anchor>
              </controlPr>
            </control>
          </mc:Choice>
        </mc:AlternateContent>
        <mc:AlternateContent xmlns:mc="http://schemas.openxmlformats.org/markup-compatibility/2006">
          <mc:Choice Requires="x14">
            <control shapeId="215139" r:id="rId102" name="Check Box 109">
              <controlPr defaultSize="0" autoFill="0" autoLine="0" autoPict="0" altText="">
                <anchor moveWithCells="1">
                  <from>
                    <xdr:col>30</xdr:col>
                    <xdr:colOff>0</xdr:colOff>
                    <xdr:row>52</xdr:row>
                    <xdr:rowOff>180975</xdr:rowOff>
                  </from>
                  <to>
                    <xdr:col>31</xdr:col>
                    <xdr:colOff>66675</xdr:colOff>
                    <xdr:row>54</xdr:row>
                    <xdr:rowOff>9525</xdr:rowOff>
                  </to>
                </anchor>
              </controlPr>
            </control>
          </mc:Choice>
        </mc:AlternateContent>
        <mc:AlternateContent xmlns:mc="http://schemas.openxmlformats.org/markup-compatibility/2006">
          <mc:Choice Requires="x14">
            <control shapeId="215140" r:id="rId103" name="Check Box 110">
              <controlPr defaultSize="0" autoFill="0" autoLine="0" autoPict="0" altText="">
                <anchor moveWithCells="1">
                  <from>
                    <xdr:col>10</xdr:col>
                    <xdr:colOff>209550</xdr:colOff>
                    <xdr:row>52</xdr:row>
                    <xdr:rowOff>180975</xdr:rowOff>
                  </from>
                  <to>
                    <xdr:col>12</xdr:col>
                    <xdr:colOff>38100</xdr:colOff>
                    <xdr:row>54</xdr:row>
                    <xdr:rowOff>9525</xdr:rowOff>
                  </to>
                </anchor>
              </controlPr>
            </control>
          </mc:Choice>
        </mc:AlternateContent>
        <mc:AlternateContent xmlns:mc="http://schemas.openxmlformats.org/markup-compatibility/2006">
          <mc:Choice Requires="x14">
            <control shapeId="215141" r:id="rId104" name="Check Box 112">
              <controlPr defaultSize="0" autoFill="0" autoLine="0" autoPict="0" altText="">
                <anchor moveWithCells="1">
                  <from>
                    <xdr:col>14</xdr:col>
                    <xdr:colOff>209550</xdr:colOff>
                    <xdr:row>52</xdr:row>
                    <xdr:rowOff>180975</xdr:rowOff>
                  </from>
                  <to>
                    <xdr:col>16</xdr:col>
                    <xdr:colOff>38100</xdr:colOff>
                    <xdr:row>54</xdr:row>
                    <xdr:rowOff>9525</xdr:rowOff>
                  </to>
                </anchor>
              </controlPr>
            </control>
          </mc:Choice>
        </mc:AlternateContent>
        <mc:AlternateContent xmlns:mc="http://schemas.openxmlformats.org/markup-compatibility/2006">
          <mc:Choice Requires="x14">
            <control shapeId="215142" r:id="rId105" name="Check Box 113">
              <controlPr defaultSize="0" autoFill="0" autoLine="0" autoPict="0" altText="">
                <anchor moveWithCells="1">
                  <from>
                    <xdr:col>17</xdr:col>
                    <xdr:colOff>209550</xdr:colOff>
                    <xdr:row>52</xdr:row>
                    <xdr:rowOff>180975</xdr:rowOff>
                  </from>
                  <to>
                    <xdr:col>19</xdr:col>
                    <xdr:colOff>38100</xdr:colOff>
                    <xdr:row>54</xdr:row>
                    <xdr:rowOff>9525</xdr:rowOff>
                  </to>
                </anchor>
              </controlPr>
            </control>
          </mc:Choice>
        </mc:AlternateContent>
        <mc:AlternateContent xmlns:mc="http://schemas.openxmlformats.org/markup-compatibility/2006">
          <mc:Choice Requires="x14">
            <control shapeId="215143" r:id="rId106" name="Check Box 114">
              <controlPr defaultSize="0" autoFill="0" autoLine="0" autoPict="0" altText="">
                <anchor moveWithCells="1">
                  <from>
                    <xdr:col>21</xdr:col>
                    <xdr:colOff>209550</xdr:colOff>
                    <xdr:row>52</xdr:row>
                    <xdr:rowOff>180975</xdr:rowOff>
                  </from>
                  <to>
                    <xdr:col>23</xdr:col>
                    <xdr:colOff>38100</xdr:colOff>
                    <xdr:row>54</xdr:row>
                    <xdr:rowOff>9525</xdr:rowOff>
                  </to>
                </anchor>
              </controlPr>
            </control>
          </mc:Choice>
        </mc:AlternateContent>
        <mc:AlternateContent xmlns:mc="http://schemas.openxmlformats.org/markup-compatibility/2006">
          <mc:Choice Requires="x14">
            <control shapeId="215144" r:id="rId107" name="Check Box 115">
              <controlPr defaultSize="0" autoFill="0" autoLine="0" autoPict="0" altText="">
                <anchor moveWithCells="1">
                  <from>
                    <xdr:col>14</xdr:col>
                    <xdr:colOff>209550</xdr:colOff>
                    <xdr:row>52</xdr:row>
                    <xdr:rowOff>0</xdr:rowOff>
                  </from>
                  <to>
                    <xdr:col>16</xdr:col>
                    <xdr:colOff>38100</xdr:colOff>
                    <xdr:row>53</xdr:row>
                    <xdr:rowOff>19050</xdr:rowOff>
                  </to>
                </anchor>
              </controlPr>
            </control>
          </mc:Choice>
        </mc:AlternateContent>
        <mc:AlternateContent xmlns:mc="http://schemas.openxmlformats.org/markup-compatibility/2006">
          <mc:Choice Requires="x14">
            <control shapeId="215145" r:id="rId108" name="Check Box 116">
              <controlPr defaultSize="0" autoFill="0" autoLine="0" autoPict="0" altText="">
                <anchor moveWithCells="1">
                  <from>
                    <xdr:col>14</xdr:col>
                    <xdr:colOff>209550</xdr:colOff>
                    <xdr:row>52</xdr:row>
                    <xdr:rowOff>0</xdr:rowOff>
                  </from>
                  <to>
                    <xdr:col>16</xdr:col>
                    <xdr:colOff>38100</xdr:colOff>
                    <xdr:row>53</xdr:row>
                    <xdr:rowOff>19050</xdr:rowOff>
                  </to>
                </anchor>
              </controlPr>
            </control>
          </mc:Choice>
        </mc:AlternateContent>
        <mc:AlternateContent xmlns:mc="http://schemas.openxmlformats.org/markup-compatibility/2006">
          <mc:Choice Requires="x14">
            <control shapeId="215146" r:id="rId109" name="Check Box 117">
              <controlPr defaultSize="0" autoFill="0" autoLine="0" autoPict="0" altText="">
                <anchor moveWithCells="1">
                  <from>
                    <xdr:col>17</xdr:col>
                    <xdr:colOff>209550</xdr:colOff>
                    <xdr:row>52</xdr:row>
                    <xdr:rowOff>0</xdr:rowOff>
                  </from>
                  <to>
                    <xdr:col>19</xdr:col>
                    <xdr:colOff>38100</xdr:colOff>
                    <xdr:row>53</xdr:row>
                    <xdr:rowOff>19050</xdr:rowOff>
                  </to>
                </anchor>
              </controlPr>
            </control>
          </mc:Choice>
        </mc:AlternateContent>
        <mc:AlternateContent xmlns:mc="http://schemas.openxmlformats.org/markup-compatibility/2006">
          <mc:Choice Requires="x14">
            <control shapeId="215147" r:id="rId110" name="Check Box 118">
              <controlPr defaultSize="0" autoFill="0" autoLine="0" autoPict="0" altText="">
                <anchor moveWithCells="1">
                  <from>
                    <xdr:col>17</xdr:col>
                    <xdr:colOff>209550</xdr:colOff>
                    <xdr:row>52</xdr:row>
                    <xdr:rowOff>0</xdr:rowOff>
                  </from>
                  <to>
                    <xdr:col>19</xdr:col>
                    <xdr:colOff>38100</xdr:colOff>
                    <xdr:row>53</xdr:row>
                    <xdr:rowOff>19050</xdr:rowOff>
                  </to>
                </anchor>
              </controlPr>
            </control>
          </mc:Choice>
        </mc:AlternateContent>
        <mc:AlternateContent xmlns:mc="http://schemas.openxmlformats.org/markup-compatibility/2006">
          <mc:Choice Requires="x14">
            <control shapeId="215148" r:id="rId111" name="Check Box 119">
              <controlPr defaultSize="0" autoFill="0" autoLine="0" autoPict="0" altText="">
                <anchor moveWithCells="1">
                  <from>
                    <xdr:col>17</xdr:col>
                    <xdr:colOff>209550</xdr:colOff>
                    <xdr:row>38</xdr:row>
                    <xdr:rowOff>180975</xdr:rowOff>
                  </from>
                  <to>
                    <xdr:col>19</xdr:col>
                    <xdr:colOff>38100</xdr:colOff>
                    <xdr:row>40</xdr:row>
                    <xdr:rowOff>9525</xdr:rowOff>
                  </to>
                </anchor>
              </controlPr>
            </control>
          </mc:Choice>
        </mc:AlternateContent>
        <mc:AlternateContent xmlns:mc="http://schemas.openxmlformats.org/markup-compatibility/2006">
          <mc:Choice Requires="x14">
            <control shapeId="215149" r:id="rId112" name="Check Box 120">
              <controlPr defaultSize="0" autoFill="0" autoLine="0" autoPict="0" altText="">
                <anchor moveWithCells="1">
                  <from>
                    <xdr:col>20</xdr:col>
                    <xdr:colOff>209550</xdr:colOff>
                    <xdr:row>38</xdr:row>
                    <xdr:rowOff>180975</xdr:rowOff>
                  </from>
                  <to>
                    <xdr:col>22</xdr:col>
                    <xdr:colOff>38100</xdr:colOff>
                    <xdr:row>40</xdr:row>
                    <xdr:rowOff>9525</xdr:rowOff>
                  </to>
                </anchor>
              </controlPr>
            </control>
          </mc:Choice>
        </mc:AlternateContent>
        <mc:AlternateContent xmlns:mc="http://schemas.openxmlformats.org/markup-compatibility/2006">
          <mc:Choice Requires="x14">
            <control shapeId="215150" r:id="rId113" name="Check Box 121">
              <controlPr defaultSize="0" autoFill="0" autoLine="0" autoPict="0" altText="">
                <anchor moveWithCells="1">
                  <from>
                    <xdr:col>22</xdr:col>
                    <xdr:colOff>209550</xdr:colOff>
                    <xdr:row>38</xdr:row>
                    <xdr:rowOff>180975</xdr:rowOff>
                  </from>
                  <to>
                    <xdr:col>24</xdr:col>
                    <xdr:colOff>38100</xdr:colOff>
                    <xdr:row>40</xdr:row>
                    <xdr:rowOff>9525</xdr:rowOff>
                  </to>
                </anchor>
              </controlPr>
            </control>
          </mc:Choice>
        </mc:AlternateContent>
        <mc:AlternateContent xmlns:mc="http://schemas.openxmlformats.org/markup-compatibility/2006">
          <mc:Choice Requires="x14">
            <control shapeId="215151" r:id="rId114" name="Check Box 122">
              <controlPr defaultSize="0" autoFill="0" autoLine="0" autoPict="0" altText="">
                <anchor moveWithCells="1">
                  <from>
                    <xdr:col>9</xdr:col>
                    <xdr:colOff>209550</xdr:colOff>
                    <xdr:row>61</xdr:row>
                    <xdr:rowOff>0</xdr:rowOff>
                  </from>
                  <to>
                    <xdr:col>11</xdr:col>
                    <xdr:colOff>38100</xdr:colOff>
                    <xdr:row>62</xdr:row>
                    <xdr:rowOff>19050</xdr:rowOff>
                  </to>
                </anchor>
              </controlPr>
            </control>
          </mc:Choice>
        </mc:AlternateContent>
        <mc:AlternateContent xmlns:mc="http://schemas.openxmlformats.org/markup-compatibility/2006">
          <mc:Choice Requires="x14">
            <control shapeId="215152" r:id="rId115" name="Check Box 124">
              <controlPr defaultSize="0" autoFill="0" autoLine="0" autoPict="0" altText="">
                <anchor moveWithCells="1">
                  <from>
                    <xdr:col>3</xdr:col>
                    <xdr:colOff>209550</xdr:colOff>
                    <xdr:row>61</xdr:row>
                    <xdr:rowOff>0</xdr:rowOff>
                  </from>
                  <to>
                    <xdr:col>5</xdr:col>
                    <xdr:colOff>38100</xdr:colOff>
                    <xdr:row>62</xdr:row>
                    <xdr:rowOff>19050</xdr:rowOff>
                  </to>
                </anchor>
              </controlPr>
            </control>
          </mc:Choice>
        </mc:AlternateContent>
        <mc:AlternateContent xmlns:mc="http://schemas.openxmlformats.org/markup-compatibility/2006">
          <mc:Choice Requires="x14">
            <control shapeId="215153" r:id="rId116" name="Check Box 125">
              <controlPr defaultSize="0" autoFill="0" autoLine="0" autoPict="0" altText="">
                <anchor moveWithCells="1">
                  <from>
                    <xdr:col>9</xdr:col>
                    <xdr:colOff>209550</xdr:colOff>
                    <xdr:row>61</xdr:row>
                    <xdr:rowOff>180975</xdr:rowOff>
                  </from>
                  <to>
                    <xdr:col>11</xdr:col>
                    <xdr:colOff>38100</xdr:colOff>
                    <xdr:row>63</xdr:row>
                    <xdr:rowOff>9525</xdr:rowOff>
                  </to>
                </anchor>
              </controlPr>
            </control>
          </mc:Choice>
        </mc:AlternateContent>
        <mc:AlternateContent xmlns:mc="http://schemas.openxmlformats.org/markup-compatibility/2006">
          <mc:Choice Requires="x14">
            <control shapeId="215154" r:id="rId117" name="Check Box 128">
              <controlPr defaultSize="0" autoFill="0" autoLine="0" autoPict="0" altText="">
                <anchor moveWithCells="1">
                  <from>
                    <xdr:col>3</xdr:col>
                    <xdr:colOff>209550</xdr:colOff>
                    <xdr:row>61</xdr:row>
                    <xdr:rowOff>180975</xdr:rowOff>
                  </from>
                  <to>
                    <xdr:col>5</xdr:col>
                    <xdr:colOff>38100</xdr:colOff>
                    <xdr:row>63</xdr:row>
                    <xdr:rowOff>9525</xdr:rowOff>
                  </to>
                </anchor>
              </controlPr>
            </control>
          </mc:Choice>
        </mc:AlternateContent>
        <mc:AlternateContent xmlns:mc="http://schemas.openxmlformats.org/markup-compatibility/2006">
          <mc:Choice Requires="x14">
            <control shapeId="215155" r:id="rId118" name="Check Box 129">
              <controlPr defaultSize="0" autoFill="0" autoLine="0" autoPict="0" altText="">
                <anchor moveWithCells="1">
                  <from>
                    <xdr:col>14</xdr:col>
                    <xdr:colOff>209550</xdr:colOff>
                    <xdr:row>61</xdr:row>
                    <xdr:rowOff>180975</xdr:rowOff>
                  </from>
                  <to>
                    <xdr:col>16</xdr:col>
                    <xdr:colOff>38100</xdr:colOff>
                    <xdr:row>63</xdr:row>
                    <xdr:rowOff>9525</xdr:rowOff>
                  </to>
                </anchor>
              </controlPr>
            </control>
          </mc:Choice>
        </mc:AlternateContent>
        <mc:AlternateContent xmlns:mc="http://schemas.openxmlformats.org/markup-compatibility/2006">
          <mc:Choice Requires="x14">
            <control shapeId="215156" r:id="rId119" name="Check Box 130">
              <controlPr defaultSize="0" autoFill="0" autoLine="0" autoPict="0" altText="">
                <anchor moveWithCells="1">
                  <from>
                    <xdr:col>19</xdr:col>
                    <xdr:colOff>209550</xdr:colOff>
                    <xdr:row>61</xdr:row>
                    <xdr:rowOff>0</xdr:rowOff>
                  </from>
                  <to>
                    <xdr:col>21</xdr:col>
                    <xdr:colOff>38100</xdr:colOff>
                    <xdr:row>62</xdr:row>
                    <xdr:rowOff>19050</xdr:rowOff>
                  </to>
                </anchor>
              </controlPr>
            </control>
          </mc:Choice>
        </mc:AlternateContent>
        <mc:AlternateContent xmlns:mc="http://schemas.openxmlformats.org/markup-compatibility/2006">
          <mc:Choice Requires="x14">
            <control shapeId="215157" r:id="rId120" name="Check Box 131">
              <controlPr defaultSize="0" autoFill="0" autoLine="0" autoPict="0" altText="">
                <anchor moveWithCells="1">
                  <from>
                    <xdr:col>19</xdr:col>
                    <xdr:colOff>209550</xdr:colOff>
                    <xdr:row>61</xdr:row>
                    <xdr:rowOff>180975</xdr:rowOff>
                  </from>
                  <to>
                    <xdr:col>21</xdr:col>
                    <xdr:colOff>38100</xdr:colOff>
                    <xdr:row>63</xdr:row>
                    <xdr:rowOff>9525</xdr:rowOff>
                  </to>
                </anchor>
              </controlPr>
            </control>
          </mc:Choice>
        </mc:AlternateContent>
        <mc:AlternateContent xmlns:mc="http://schemas.openxmlformats.org/markup-compatibility/2006">
          <mc:Choice Requires="x14">
            <control shapeId="215158" r:id="rId121" name="Check Box 132">
              <controlPr defaultSize="0" autoFill="0" autoLine="0" autoPict="0" altText="">
                <anchor moveWithCells="1">
                  <from>
                    <xdr:col>24</xdr:col>
                    <xdr:colOff>209550</xdr:colOff>
                    <xdr:row>61</xdr:row>
                    <xdr:rowOff>180975</xdr:rowOff>
                  </from>
                  <to>
                    <xdr:col>26</xdr:col>
                    <xdr:colOff>38100</xdr:colOff>
                    <xdr:row>63</xdr:row>
                    <xdr:rowOff>9525</xdr:rowOff>
                  </to>
                </anchor>
              </controlPr>
            </control>
          </mc:Choice>
        </mc:AlternateContent>
        <mc:AlternateContent xmlns:mc="http://schemas.openxmlformats.org/markup-compatibility/2006">
          <mc:Choice Requires="x14">
            <control shapeId="215159" r:id="rId122" name="Check Box 133">
              <controlPr defaultSize="0" autoFill="0" autoLine="0" autoPict="0" altText="">
                <anchor moveWithCells="1">
                  <from>
                    <xdr:col>24</xdr:col>
                    <xdr:colOff>209550</xdr:colOff>
                    <xdr:row>61</xdr:row>
                    <xdr:rowOff>0</xdr:rowOff>
                  </from>
                  <to>
                    <xdr:col>26</xdr:col>
                    <xdr:colOff>38100</xdr:colOff>
                    <xdr:row>62</xdr:row>
                    <xdr:rowOff>19050</xdr:rowOff>
                  </to>
                </anchor>
              </controlPr>
            </control>
          </mc:Choice>
        </mc:AlternateContent>
        <mc:AlternateContent xmlns:mc="http://schemas.openxmlformats.org/markup-compatibility/2006">
          <mc:Choice Requires="x14">
            <control shapeId="215160" r:id="rId123" name="Check Box 134">
              <controlPr defaultSize="0" autoFill="0" autoLine="0" autoPict="0" altText="">
                <anchor moveWithCells="1">
                  <from>
                    <xdr:col>8</xdr:col>
                    <xdr:colOff>0</xdr:colOff>
                    <xdr:row>47</xdr:row>
                    <xdr:rowOff>180975</xdr:rowOff>
                  </from>
                  <to>
                    <xdr:col>9</xdr:col>
                    <xdr:colOff>66675</xdr:colOff>
                    <xdr:row>49</xdr:row>
                    <xdr:rowOff>9525</xdr:rowOff>
                  </to>
                </anchor>
              </controlPr>
            </control>
          </mc:Choice>
        </mc:AlternateContent>
        <mc:AlternateContent xmlns:mc="http://schemas.openxmlformats.org/markup-compatibility/2006">
          <mc:Choice Requires="x14">
            <control shapeId="215161" r:id="rId124" name="Check Box 135">
              <controlPr defaultSize="0" autoFill="0" autoLine="0" autoPict="0" altText="">
                <anchor moveWithCells="1">
                  <from>
                    <xdr:col>30</xdr:col>
                    <xdr:colOff>0</xdr:colOff>
                    <xdr:row>47</xdr:row>
                    <xdr:rowOff>180975</xdr:rowOff>
                  </from>
                  <to>
                    <xdr:col>31</xdr:col>
                    <xdr:colOff>66675</xdr:colOff>
                    <xdr:row>49</xdr:row>
                    <xdr:rowOff>9525</xdr:rowOff>
                  </to>
                </anchor>
              </controlPr>
            </control>
          </mc:Choice>
        </mc:AlternateContent>
        <mc:AlternateContent xmlns:mc="http://schemas.openxmlformats.org/markup-compatibility/2006">
          <mc:Choice Requires="x14">
            <control shapeId="215162" r:id="rId125" name="Check Box 136">
              <controlPr defaultSize="0" autoFill="0" autoLine="0" autoPict="0" altText="">
                <anchor moveWithCells="1">
                  <from>
                    <xdr:col>8</xdr:col>
                    <xdr:colOff>0</xdr:colOff>
                    <xdr:row>11</xdr:row>
                    <xdr:rowOff>180975</xdr:rowOff>
                  </from>
                  <to>
                    <xdr:col>9</xdr:col>
                    <xdr:colOff>66675</xdr:colOff>
                    <xdr:row>13</xdr:row>
                    <xdr:rowOff>9525</xdr:rowOff>
                  </to>
                </anchor>
              </controlPr>
            </control>
          </mc:Choice>
        </mc:AlternateContent>
        <mc:AlternateContent xmlns:mc="http://schemas.openxmlformats.org/markup-compatibility/2006">
          <mc:Choice Requires="x14">
            <control shapeId="215163" r:id="rId126" name="Check Box 137">
              <controlPr defaultSize="0" autoFill="0" autoLine="0" autoPict="0" altText="">
                <anchor moveWithCells="1">
                  <from>
                    <xdr:col>8</xdr:col>
                    <xdr:colOff>0</xdr:colOff>
                    <xdr:row>12</xdr:row>
                    <xdr:rowOff>180975</xdr:rowOff>
                  </from>
                  <to>
                    <xdr:col>9</xdr:col>
                    <xdr:colOff>66675</xdr:colOff>
                    <xdr:row>14</xdr:row>
                    <xdr:rowOff>9525</xdr:rowOff>
                  </to>
                </anchor>
              </controlPr>
            </control>
          </mc:Choice>
        </mc:AlternateContent>
        <mc:AlternateContent xmlns:mc="http://schemas.openxmlformats.org/markup-compatibility/2006">
          <mc:Choice Requires="x14">
            <control shapeId="215164" r:id="rId127" name="Check Box 138">
              <controlPr defaultSize="0" autoFill="0" autoLine="0" autoPict="0" altText="">
                <anchor moveWithCells="1">
                  <from>
                    <xdr:col>8</xdr:col>
                    <xdr:colOff>0</xdr:colOff>
                    <xdr:row>13</xdr:row>
                    <xdr:rowOff>180975</xdr:rowOff>
                  </from>
                  <to>
                    <xdr:col>9</xdr:col>
                    <xdr:colOff>66675</xdr:colOff>
                    <xdr:row>15</xdr:row>
                    <xdr:rowOff>9525</xdr:rowOff>
                  </to>
                </anchor>
              </controlPr>
            </control>
          </mc:Choice>
        </mc:AlternateContent>
        <mc:AlternateContent xmlns:mc="http://schemas.openxmlformats.org/markup-compatibility/2006">
          <mc:Choice Requires="x14">
            <control shapeId="215165" r:id="rId128" name="Check Box 139">
              <controlPr defaultSize="0" autoFill="0" autoLine="0" autoPict="0" altText="">
                <anchor moveWithCells="1">
                  <from>
                    <xdr:col>8</xdr:col>
                    <xdr:colOff>0</xdr:colOff>
                    <xdr:row>14</xdr:row>
                    <xdr:rowOff>180975</xdr:rowOff>
                  </from>
                  <to>
                    <xdr:col>9</xdr:col>
                    <xdr:colOff>66675</xdr:colOff>
                    <xdr:row>16</xdr:row>
                    <xdr:rowOff>9525</xdr:rowOff>
                  </to>
                </anchor>
              </controlPr>
            </control>
          </mc:Choice>
        </mc:AlternateContent>
        <mc:AlternateContent xmlns:mc="http://schemas.openxmlformats.org/markup-compatibility/2006">
          <mc:Choice Requires="x14">
            <control shapeId="215166" r:id="rId129" name="Check Box 126">
              <controlPr defaultSize="0" autoFill="0" autoLine="0" autoPict="0" altText="">
                <anchor moveWithCells="1">
                  <from>
                    <xdr:col>30</xdr:col>
                    <xdr:colOff>0</xdr:colOff>
                    <xdr:row>44</xdr:row>
                    <xdr:rowOff>85725</xdr:rowOff>
                  </from>
                  <to>
                    <xdr:col>31</xdr:col>
                    <xdr:colOff>66675</xdr:colOff>
                    <xdr:row>45</xdr:row>
                    <xdr:rowOff>104775</xdr:rowOff>
                  </to>
                </anchor>
              </controlPr>
            </control>
          </mc:Choice>
        </mc:AlternateContent>
        <mc:AlternateContent xmlns:mc="http://schemas.openxmlformats.org/markup-compatibility/2006">
          <mc:Choice Requires="x14">
            <control shapeId="215167" r:id="rId130" name="Check Box 127">
              <controlPr defaultSize="0" autoFill="0" autoLine="0" autoPict="0" altText="">
                <anchor moveWithCells="1">
                  <from>
                    <xdr:col>30</xdr:col>
                    <xdr:colOff>0</xdr:colOff>
                    <xdr:row>45</xdr:row>
                    <xdr:rowOff>180975</xdr:rowOff>
                  </from>
                  <to>
                    <xdr:col>31</xdr:col>
                    <xdr:colOff>66675</xdr:colOff>
                    <xdr:row>47</xdr:row>
                    <xdr:rowOff>9525</xdr:rowOff>
                  </to>
                </anchor>
              </controlPr>
            </control>
          </mc:Choice>
        </mc:AlternateContent>
        <mc:AlternateContent xmlns:mc="http://schemas.openxmlformats.org/markup-compatibility/2006">
          <mc:Choice Requires="x14">
            <control shapeId="215168" r:id="rId131" name="Check Box 128">
              <controlPr defaultSize="0" autoFill="0" autoLine="0" autoPict="0" altText="">
                <anchor moveWithCells="1">
                  <from>
                    <xdr:col>20</xdr:col>
                    <xdr:colOff>0</xdr:colOff>
                    <xdr:row>46</xdr:row>
                    <xdr:rowOff>0</xdr:rowOff>
                  </from>
                  <to>
                    <xdr:col>21</xdr:col>
                    <xdr:colOff>66675</xdr:colOff>
                    <xdr:row>47</xdr:row>
                    <xdr:rowOff>19050</xdr:rowOff>
                  </to>
                </anchor>
              </controlPr>
            </control>
          </mc:Choice>
        </mc:AlternateContent>
        <mc:AlternateContent xmlns:mc="http://schemas.openxmlformats.org/markup-compatibility/2006">
          <mc:Choice Requires="x14">
            <control shapeId="215169" r:id="rId132" name="Check Box 129">
              <controlPr defaultSize="0" autoFill="0" autoLine="0" autoPict="0" altText="">
                <anchor moveWithCells="1">
                  <from>
                    <xdr:col>10</xdr:col>
                    <xdr:colOff>219075</xdr:colOff>
                    <xdr:row>45</xdr:row>
                    <xdr:rowOff>180975</xdr:rowOff>
                  </from>
                  <to>
                    <xdr:col>12</xdr:col>
                    <xdr:colOff>47625</xdr:colOff>
                    <xdr:row>47</xdr:row>
                    <xdr:rowOff>9525</xdr:rowOff>
                  </to>
                </anchor>
              </controlPr>
            </control>
          </mc:Choice>
        </mc:AlternateContent>
        <mc:AlternateContent xmlns:mc="http://schemas.openxmlformats.org/markup-compatibility/2006">
          <mc:Choice Requires="x14">
            <control shapeId="215170" r:id="rId133" name="Check Box 130">
              <controlPr defaultSize="0" autoFill="0" autoLine="0" autoPict="0" altText="">
                <anchor moveWithCells="1">
                  <from>
                    <xdr:col>8</xdr:col>
                    <xdr:colOff>0</xdr:colOff>
                    <xdr:row>45</xdr:row>
                    <xdr:rowOff>180975</xdr:rowOff>
                  </from>
                  <to>
                    <xdr:col>9</xdr:col>
                    <xdr:colOff>66675</xdr:colOff>
                    <xdr:row>47</xdr:row>
                    <xdr:rowOff>9525</xdr:rowOff>
                  </to>
                </anchor>
              </controlPr>
            </control>
          </mc:Choice>
        </mc:AlternateContent>
        <mc:AlternateContent xmlns:mc="http://schemas.openxmlformats.org/markup-compatibility/2006">
          <mc:Choice Requires="x14">
            <control shapeId="215171" r:id="rId134" name="Check Box 131">
              <controlPr defaultSize="0" autoFill="0" autoLine="0" autoPict="0" altText="">
                <anchor moveWithCells="1">
                  <from>
                    <xdr:col>8</xdr:col>
                    <xdr:colOff>0</xdr:colOff>
                    <xdr:row>54</xdr:row>
                    <xdr:rowOff>0</xdr:rowOff>
                  </from>
                  <to>
                    <xdr:col>9</xdr:col>
                    <xdr:colOff>66675</xdr:colOff>
                    <xdr:row>55</xdr:row>
                    <xdr:rowOff>19050</xdr:rowOff>
                  </to>
                </anchor>
              </controlPr>
            </control>
          </mc:Choice>
        </mc:AlternateContent>
        <mc:AlternateContent xmlns:mc="http://schemas.openxmlformats.org/markup-compatibility/2006">
          <mc:Choice Requires="x14">
            <control shapeId="215172" r:id="rId135" name="Check Box 132">
              <controlPr defaultSize="0" autoFill="0" autoLine="0" autoPict="0" altText="">
                <anchor moveWithCells="1">
                  <from>
                    <xdr:col>30</xdr:col>
                    <xdr:colOff>0</xdr:colOff>
                    <xdr:row>54</xdr:row>
                    <xdr:rowOff>0</xdr:rowOff>
                  </from>
                  <to>
                    <xdr:col>31</xdr:col>
                    <xdr:colOff>66675</xdr:colOff>
                    <xdr:row>55</xdr:row>
                    <xdr:rowOff>19050</xdr:rowOff>
                  </to>
                </anchor>
              </controlPr>
            </control>
          </mc:Choice>
        </mc:AlternateContent>
        <mc:AlternateContent xmlns:mc="http://schemas.openxmlformats.org/markup-compatibility/2006">
          <mc:Choice Requires="x14">
            <control shapeId="215174" r:id="rId136" name="Check Box 134">
              <controlPr defaultSize="0" autoFill="0" autoLine="0" autoPict="0" altText="">
                <anchor moveWithCells="1">
                  <from>
                    <xdr:col>8</xdr:col>
                    <xdr:colOff>0</xdr:colOff>
                    <xdr:row>44</xdr:row>
                    <xdr:rowOff>180975</xdr:rowOff>
                  </from>
                  <to>
                    <xdr:col>9</xdr:col>
                    <xdr:colOff>66675</xdr:colOff>
                    <xdr:row>46</xdr:row>
                    <xdr:rowOff>9525</xdr:rowOff>
                  </to>
                </anchor>
              </controlPr>
            </control>
          </mc:Choice>
        </mc:AlternateContent>
        <mc:AlternateContent xmlns:mc="http://schemas.openxmlformats.org/markup-compatibility/2006">
          <mc:Choice Requires="x14">
            <control shapeId="215175" r:id="rId137" name="Check Box 135">
              <controlPr defaultSize="0" autoFill="0" autoLine="0" autoPict="0" altText="">
                <anchor moveWithCells="1">
                  <from>
                    <xdr:col>8</xdr:col>
                    <xdr:colOff>0</xdr:colOff>
                    <xdr:row>44</xdr:row>
                    <xdr:rowOff>180975</xdr:rowOff>
                  </from>
                  <to>
                    <xdr:col>9</xdr:col>
                    <xdr:colOff>66675</xdr:colOff>
                    <xdr:row>46</xdr:row>
                    <xdr:rowOff>9525</xdr:rowOff>
                  </to>
                </anchor>
              </controlPr>
            </control>
          </mc:Choice>
        </mc:AlternateContent>
        <mc:AlternateContent xmlns:mc="http://schemas.openxmlformats.org/markup-compatibility/2006">
          <mc:Choice Requires="x14">
            <control shapeId="215176" r:id="rId138" name="Check Box 136">
              <controlPr defaultSize="0" autoFill="0" autoLine="0" autoPict="0" altText="">
                <anchor moveWithCells="1">
                  <from>
                    <xdr:col>8</xdr:col>
                    <xdr:colOff>0</xdr:colOff>
                    <xdr:row>44</xdr:row>
                    <xdr:rowOff>180975</xdr:rowOff>
                  </from>
                  <to>
                    <xdr:col>9</xdr:col>
                    <xdr:colOff>66675</xdr:colOff>
                    <xdr:row>46</xdr:row>
                    <xdr:rowOff>9525</xdr:rowOff>
                  </to>
                </anchor>
              </controlPr>
            </control>
          </mc:Choice>
        </mc:AlternateContent>
        <mc:AlternateContent xmlns:mc="http://schemas.openxmlformats.org/markup-compatibility/2006">
          <mc:Choice Requires="x14">
            <control shapeId="215177" r:id="rId139" name="Check Box 137">
              <controlPr defaultSize="0" autoFill="0" autoLine="0" autoPict="0" altText="">
                <anchor moveWithCells="1">
                  <from>
                    <xdr:col>24</xdr:col>
                    <xdr:colOff>0</xdr:colOff>
                    <xdr:row>43</xdr:row>
                    <xdr:rowOff>180975</xdr:rowOff>
                  </from>
                  <to>
                    <xdr:col>25</xdr:col>
                    <xdr:colOff>66675</xdr:colOff>
                    <xdr:row>45</xdr:row>
                    <xdr:rowOff>9525</xdr:rowOff>
                  </to>
                </anchor>
              </controlPr>
            </control>
          </mc:Choice>
        </mc:AlternateContent>
        <mc:AlternateContent xmlns:mc="http://schemas.openxmlformats.org/markup-compatibility/2006">
          <mc:Choice Requires="x14">
            <control shapeId="215178" r:id="rId140" name="Check Box 138">
              <controlPr defaultSize="0" autoFill="0" autoLine="0" autoPict="0" altText="">
                <anchor moveWithCells="1">
                  <from>
                    <xdr:col>24</xdr:col>
                    <xdr:colOff>0</xdr:colOff>
                    <xdr:row>44</xdr:row>
                    <xdr:rowOff>180975</xdr:rowOff>
                  </from>
                  <to>
                    <xdr:col>25</xdr:col>
                    <xdr:colOff>66675</xdr:colOff>
                    <xdr:row>46</xdr:row>
                    <xdr:rowOff>9525</xdr:rowOff>
                  </to>
                </anchor>
              </controlPr>
            </control>
          </mc:Choice>
        </mc:AlternateContent>
        <mc:AlternateContent xmlns:mc="http://schemas.openxmlformats.org/markup-compatibility/2006">
          <mc:Choice Requires="x14">
            <control shapeId="215179" r:id="rId141" name="Check Box 139">
              <controlPr defaultSize="0" autoFill="0" autoLine="0" autoPict="0" altText="">
                <anchor moveWithCells="1">
                  <from>
                    <xdr:col>24</xdr:col>
                    <xdr:colOff>0</xdr:colOff>
                    <xdr:row>44</xdr:row>
                    <xdr:rowOff>180975</xdr:rowOff>
                  </from>
                  <to>
                    <xdr:col>25</xdr:col>
                    <xdr:colOff>66675</xdr:colOff>
                    <xdr:row>46</xdr:row>
                    <xdr:rowOff>9525</xdr:rowOff>
                  </to>
                </anchor>
              </controlPr>
            </control>
          </mc:Choice>
        </mc:AlternateContent>
        <mc:AlternateContent xmlns:mc="http://schemas.openxmlformats.org/markup-compatibility/2006">
          <mc:Choice Requires="x14">
            <control shapeId="215180" r:id="rId142" name="Check Box 140">
              <controlPr defaultSize="0" autoFill="0" autoLine="0" autoPict="0" altText="">
                <anchor moveWithCells="1">
                  <from>
                    <xdr:col>24</xdr:col>
                    <xdr:colOff>0</xdr:colOff>
                    <xdr:row>44</xdr:row>
                    <xdr:rowOff>180975</xdr:rowOff>
                  </from>
                  <to>
                    <xdr:col>25</xdr:col>
                    <xdr:colOff>66675</xdr:colOff>
                    <xdr:row>46</xdr:row>
                    <xdr:rowOff>9525</xdr:rowOff>
                  </to>
                </anchor>
              </controlPr>
            </control>
          </mc:Choice>
        </mc:AlternateContent>
        <mc:AlternateContent xmlns:mc="http://schemas.openxmlformats.org/markup-compatibility/2006">
          <mc:Choice Requires="x14">
            <control shapeId="215181" r:id="rId143" name="Check Box 141">
              <controlPr defaultSize="0" autoFill="0" autoLine="0" autoPict="0" altText="">
                <anchor moveWithCells="1">
                  <from>
                    <xdr:col>13</xdr:col>
                    <xdr:colOff>0</xdr:colOff>
                    <xdr:row>43</xdr:row>
                    <xdr:rowOff>180975</xdr:rowOff>
                  </from>
                  <to>
                    <xdr:col>14</xdr:col>
                    <xdr:colOff>66675</xdr:colOff>
                    <xdr:row>45</xdr:row>
                    <xdr:rowOff>9525</xdr:rowOff>
                  </to>
                </anchor>
              </controlPr>
            </control>
          </mc:Choice>
        </mc:AlternateContent>
        <mc:AlternateContent xmlns:mc="http://schemas.openxmlformats.org/markup-compatibility/2006">
          <mc:Choice Requires="x14">
            <control shapeId="215182" r:id="rId144" name="Check Box 142">
              <controlPr defaultSize="0" autoFill="0" autoLine="0" autoPict="0" altText="">
                <anchor moveWithCells="1">
                  <from>
                    <xdr:col>13</xdr:col>
                    <xdr:colOff>0</xdr:colOff>
                    <xdr:row>44</xdr:row>
                    <xdr:rowOff>180975</xdr:rowOff>
                  </from>
                  <to>
                    <xdr:col>14</xdr:col>
                    <xdr:colOff>66675</xdr:colOff>
                    <xdr:row>46</xdr:row>
                    <xdr:rowOff>9525</xdr:rowOff>
                  </to>
                </anchor>
              </controlPr>
            </control>
          </mc:Choice>
        </mc:AlternateContent>
        <mc:AlternateContent xmlns:mc="http://schemas.openxmlformats.org/markup-compatibility/2006">
          <mc:Choice Requires="x14">
            <control shapeId="215183" r:id="rId145" name="Check Box 143">
              <controlPr defaultSize="0" autoFill="0" autoLine="0" autoPict="0" altText="">
                <anchor moveWithCells="1">
                  <from>
                    <xdr:col>13</xdr:col>
                    <xdr:colOff>0</xdr:colOff>
                    <xdr:row>44</xdr:row>
                    <xdr:rowOff>180975</xdr:rowOff>
                  </from>
                  <to>
                    <xdr:col>14</xdr:col>
                    <xdr:colOff>66675</xdr:colOff>
                    <xdr:row>46</xdr:row>
                    <xdr:rowOff>9525</xdr:rowOff>
                  </to>
                </anchor>
              </controlPr>
            </control>
          </mc:Choice>
        </mc:AlternateContent>
        <mc:AlternateContent xmlns:mc="http://schemas.openxmlformats.org/markup-compatibility/2006">
          <mc:Choice Requires="x14">
            <control shapeId="215184" r:id="rId146" name="Check Box 144">
              <controlPr defaultSize="0" autoFill="0" autoLine="0" autoPict="0" altText="">
                <anchor moveWithCells="1">
                  <from>
                    <xdr:col>13</xdr:col>
                    <xdr:colOff>0</xdr:colOff>
                    <xdr:row>44</xdr:row>
                    <xdr:rowOff>180975</xdr:rowOff>
                  </from>
                  <to>
                    <xdr:col>14</xdr:col>
                    <xdr:colOff>66675</xdr:colOff>
                    <xdr:row>46</xdr:row>
                    <xdr:rowOff>9525</xdr:rowOff>
                  </to>
                </anchor>
              </controlPr>
            </control>
          </mc:Choice>
        </mc:AlternateContent>
        <mc:AlternateContent xmlns:mc="http://schemas.openxmlformats.org/markup-compatibility/2006">
          <mc:Choice Requires="x14">
            <control shapeId="215185" r:id="rId147" name="Check Box 145">
              <controlPr defaultSize="0" autoFill="0" autoLine="0" autoPict="0" altText="">
                <anchor moveWithCells="1">
                  <from>
                    <xdr:col>16</xdr:col>
                    <xdr:colOff>0</xdr:colOff>
                    <xdr:row>43</xdr:row>
                    <xdr:rowOff>180975</xdr:rowOff>
                  </from>
                  <to>
                    <xdr:col>17</xdr:col>
                    <xdr:colOff>66675</xdr:colOff>
                    <xdr:row>45</xdr:row>
                    <xdr:rowOff>9525</xdr:rowOff>
                  </to>
                </anchor>
              </controlPr>
            </control>
          </mc:Choice>
        </mc:AlternateContent>
        <mc:AlternateContent xmlns:mc="http://schemas.openxmlformats.org/markup-compatibility/2006">
          <mc:Choice Requires="x14">
            <control shapeId="215186" r:id="rId148" name="Check Box 146">
              <controlPr defaultSize="0" autoFill="0" autoLine="0" autoPict="0" altText="">
                <anchor moveWithCells="1">
                  <from>
                    <xdr:col>16</xdr:col>
                    <xdr:colOff>0</xdr:colOff>
                    <xdr:row>44</xdr:row>
                    <xdr:rowOff>180975</xdr:rowOff>
                  </from>
                  <to>
                    <xdr:col>17</xdr:col>
                    <xdr:colOff>66675</xdr:colOff>
                    <xdr:row>46</xdr:row>
                    <xdr:rowOff>9525</xdr:rowOff>
                  </to>
                </anchor>
              </controlPr>
            </control>
          </mc:Choice>
        </mc:AlternateContent>
        <mc:AlternateContent xmlns:mc="http://schemas.openxmlformats.org/markup-compatibility/2006">
          <mc:Choice Requires="x14">
            <control shapeId="215187" r:id="rId149" name="Check Box 147">
              <controlPr defaultSize="0" autoFill="0" autoLine="0" autoPict="0" altText="">
                <anchor moveWithCells="1">
                  <from>
                    <xdr:col>16</xdr:col>
                    <xdr:colOff>0</xdr:colOff>
                    <xdr:row>44</xdr:row>
                    <xdr:rowOff>180975</xdr:rowOff>
                  </from>
                  <to>
                    <xdr:col>17</xdr:col>
                    <xdr:colOff>66675</xdr:colOff>
                    <xdr:row>46</xdr:row>
                    <xdr:rowOff>9525</xdr:rowOff>
                  </to>
                </anchor>
              </controlPr>
            </control>
          </mc:Choice>
        </mc:AlternateContent>
        <mc:AlternateContent xmlns:mc="http://schemas.openxmlformats.org/markup-compatibility/2006">
          <mc:Choice Requires="x14">
            <control shapeId="215188" r:id="rId150" name="Check Box 148">
              <controlPr defaultSize="0" autoFill="0" autoLine="0" autoPict="0" altText="">
                <anchor moveWithCells="1">
                  <from>
                    <xdr:col>16</xdr:col>
                    <xdr:colOff>0</xdr:colOff>
                    <xdr:row>44</xdr:row>
                    <xdr:rowOff>180975</xdr:rowOff>
                  </from>
                  <to>
                    <xdr:col>17</xdr:col>
                    <xdr:colOff>66675</xdr:colOff>
                    <xdr:row>46</xdr:row>
                    <xdr:rowOff>9525</xdr:rowOff>
                  </to>
                </anchor>
              </controlPr>
            </control>
          </mc:Choice>
        </mc:AlternateContent>
        <mc:AlternateContent xmlns:mc="http://schemas.openxmlformats.org/markup-compatibility/2006">
          <mc:Choice Requires="x14">
            <control shapeId="215189" r:id="rId151" name="Check Box 149">
              <controlPr defaultSize="0" autoFill="0" autoLine="0" autoPict="0" altText="">
                <anchor moveWithCells="1">
                  <from>
                    <xdr:col>19</xdr:col>
                    <xdr:colOff>0</xdr:colOff>
                    <xdr:row>44</xdr:row>
                    <xdr:rowOff>180975</xdr:rowOff>
                  </from>
                  <to>
                    <xdr:col>20</xdr:col>
                    <xdr:colOff>66675</xdr:colOff>
                    <xdr:row>46</xdr:row>
                    <xdr:rowOff>9525</xdr:rowOff>
                  </to>
                </anchor>
              </controlPr>
            </control>
          </mc:Choice>
        </mc:AlternateContent>
        <mc:AlternateContent xmlns:mc="http://schemas.openxmlformats.org/markup-compatibility/2006">
          <mc:Choice Requires="x14">
            <control shapeId="215190" r:id="rId152" name="Check Box 150">
              <controlPr defaultSize="0" autoFill="0" autoLine="0" autoPict="0" altText="">
                <anchor moveWithCells="1">
                  <from>
                    <xdr:col>19</xdr:col>
                    <xdr:colOff>0</xdr:colOff>
                    <xdr:row>44</xdr:row>
                    <xdr:rowOff>180975</xdr:rowOff>
                  </from>
                  <to>
                    <xdr:col>20</xdr:col>
                    <xdr:colOff>66675</xdr:colOff>
                    <xdr:row>46</xdr:row>
                    <xdr:rowOff>9525</xdr:rowOff>
                  </to>
                </anchor>
              </controlPr>
            </control>
          </mc:Choice>
        </mc:AlternateContent>
        <mc:AlternateContent xmlns:mc="http://schemas.openxmlformats.org/markup-compatibility/2006">
          <mc:Choice Requires="x14">
            <control shapeId="215191" r:id="rId153" name="Check Box 151">
              <controlPr defaultSize="0" autoFill="0" autoLine="0" autoPict="0" altText="">
                <anchor moveWithCells="1">
                  <from>
                    <xdr:col>19</xdr:col>
                    <xdr:colOff>0</xdr:colOff>
                    <xdr:row>44</xdr:row>
                    <xdr:rowOff>180975</xdr:rowOff>
                  </from>
                  <to>
                    <xdr:col>20</xdr:col>
                    <xdr:colOff>66675</xdr:colOff>
                    <xdr:row>46</xdr:row>
                    <xdr:rowOff>9525</xdr:rowOff>
                  </to>
                </anchor>
              </controlPr>
            </control>
          </mc:Choice>
        </mc:AlternateContent>
        <mc:AlternateContent xmlns:mc="http://schemas.openxmlformats.org/markup-compatibility/2006">
          <mc:Choice Requires="x14">
            <control shapeId="215192" r:id="rId154" name="Check Box 152">
              <controlPr defaultSize="0" autoFill="0" autoLine="0" autoPict="0" altText="">
                <anchor moveWithCells="1">
                  <from>
                    <xdr:col>30</xdr:col>
                    <xdr:colOff>0</xdr:colOff>
                    <xdr:row>58</xdr:row>
                    <xdr:rowOff>0</xdr:rowOff>
                  </from>
                  <to>
                    <xdr:col>31</xdr:col>
                    <xdr:colOff>66675</xdr:colOff>
                    <xdr:row>59</xdr:row>
                    <xdr:rowOff>19050</xdr:rowOff>
                  </to>
                </anchor>
              </controlPr>
            </control>
          </mc:Choice>
        </mc:AlternateContent>
        <mc:AlternateContent xmlns:mc="http://schemas.openxmlformats.org/markup-compatibility/2006">
          <mc:Choice Requires="x14">
            <control shapeId="215193" r:id="rId155" name="Check Box 153">
              <controlPr defaultSize="0" autoFill="0" autoLine="0" autoPict="0" altText="">
                <anchor moveWithCells="1">
                  <from>
                    <xdr:col>8</xdr:col>
                    <xdr:colOff>0</xdr:colOff>
                    <xdr:row>58</xdr:row>
                    <xdr:rowOff>0</xdr:rowOff>
                  </from>
                  <to>
                    <xdr:col>9</xdr:col>
                    <xdr:colOff>66675</xdr:colOff>
                    <xdr:row>59</xdr:row>
                    <xdr:rowOff>19050</xdr:rowOff>
                  </to>
                </anchor>
              </controlPr>
            </control>
          </mc:Choice>
        </mc:AlternateContent>
        <mc:AlternateContent xmlns:mc="http://schemas.openxmlformats.org/markup-compatibility/2006">
          <mc:Choice Requires="x14">
            <control shapeId="215194" r:id="rId156" name="Check Box 154">
              <controlPr defaultSize="0" autoFill="0" autoLine="0" autoPict="0" altText="">
                <anchor moveWithCells="1">
                  <from>
                    <xdr:col>10</xdr:col>
                    <xdr:colOff>228600</xdr:colOff>
                    <xdr:row>58</xdr:row>
                    <xdr:rowOff>0</xdr:rowOff>
                  </from>
                  <to>
                    <xdr:col>12</xdr:col>
                    <xdr:colOff>57150</xdr:colOff>
                    <xdr:row>59</xdr:row>
                    <xdr:rowOff>19050</xdr:rowOff>
                  </to>
                </anchor>
              </controlPr>
            </control>
          </mc:Choice>
        </mc:AlternateContent>
        <mc:AlternateContent xmlns:mc="http://schemas.openxmlformats.org/markup-compatibility/2006">
          <mc:Choice Requires="x14">
            <control shapeId="215195" r:id="rId157" name="Check Box 155">
              <controlPr defaultSize="0" autoFill="0" autoLine="0" autoPict="0" altText="">
                <anchor moveWithCells="1">
                  <from>
                    <xdr:col>14</xdr:col>
                    <xdr:colOff>209550</xdr:colOff>
                    <xdr:row>58</xdr:row>
                    <xdr:rowOff>0</xdr:rowOff>
                  </from>
                  <to>
                    <xdr:col>16</xdr:col>
                    <xdr:colOff>38100</xdr:colOff>
                    <xdr:row>59</xdr:row>
                    <xdr:rowOff>19050</xdr:rowOff>
                  </to>
                </anchor>
              </controlPr>
            </control>
          </mc:Choice>
        </mc:AlternateContent>
        <mc:AlternateContent xmlns:mc="http://schemas.openxmlformats.org/markup-compatibility/2006">
          <mc:Choice Requires="x14">
            <control shapeId="215196" r:id="rId158" name="Check Box 156">
              <controlPr defaultSize="0" autoFill="0" autoLine="0" autoPict="0" altText="">
                <anchor moveWithCells="1">
                  <from>
                    <xdr:col>30</xdr:col>
                    <xdr:colOff>0</xdr:colOff>
                    <xdr:row>58</xdr:row>
                    <xdr:rowOff>180975</xdr:rowOff>
                  </from>
                  <to>
                    <xdr:col>31</xdr:col>
                    <xdr:colOff>66675</xdr:colOff>
                    <xdr:row>60</xdr:row>
                    <xdr:rowOff>9525</xdr:rowOff>
                  </to>
                </anchor>
              </controlPr>
            </control>
          </mc:Choice>
        </mc:AlternateContent>
        <mc:AlternateContent xmlns:mc="http://schemas.openxmlformats.org/markup-compatibility/2006">
          <mc:Choice Requires="x14">
            <control shapeId="215197" r:id="rId159" name="Check Box 157">
              <controlPr defaultSize="0" autoFill="0" autoLine="0" autoPict="0" altText="">
                <anchor moveWithCells="1">
                  <from>
                    <xdr:col>24</xdr:col>
                    <xdr:colOff>0</xdr:colOff>
                    <xdr:row>58</xdr:row>
                    <xdr:rowOff>180975</xdr:rowOff>
                  </from>
                  <to>
                    <xdr:col>25</xdr:col>
                    <xdr:colOff>66675</xdr:colOff>
                    <xdr:row>60</xdr:row>
                    <xdr:rowOff>9525</xdr:rowOff>
                  </to>
                </anchor>
              </controlPr>
            </control>
          </mc:Choice>
        </mc:AlternateContent>
        <mc:AlternateContent xmlns:mc="http://schemas.openxmlformats.org/markup-compatibility/2006">
          <mc:Choice Requires="x14">
            <control shapeId="215198" r:id="rId160" name="Check Box 158">
              <controlPr defaultSize="0" autoFill="0" autoLine="0" autoPict="0" altText="">
                <anchor moveWithCells="1">
                  <from>
                    <xdr:col>8</xdr:col>
                    <xdr:colOff>0</xdr:colOff>
                    <xdr:row>58</xdr:row>
                    <xdr:rowOff>180975</xdr:rowOff>
                  </from>
                  <to>
                    <xdr:col>9</xdr:col>
                    <xdr:colOff>66675</xdr:colOff>
                    <xdr:row>60</xdr:row>
                    <xdr:rowOff>9525</xdr:rowOff>
                  </to>
                </anchor>
              </controlPr>
            </control>
          </mc:Choice>
        </mc:AlternateContent>
        <mc:AlternateContent xmlns:mc="http://schemas.openxmlformats.org/markup-compatibility/2006">
          <mc:Choice Requires="x14">
            <control shapeId="215199" r:id="rId161" name="Check Box 159">
              <controlPr defaultSize="0" autoFill="0" autoLine="0" autoPict="0" altText="">
                <anchor moveWithCells="1">
                  <from>
                    <xdr:col>8</xdr:col>
                    <xdr:colOff>0</xdr:colOff>
                    <xdr:row>55</xdr:row>
                    <xdr:rowOff>0</xdr:rowOff>
                  </from>
                  <to>
                    <xdr:col>9</xdr:col>
                    <xdr:colOff>66675</xdr:colOff>
                    <xdr:row>56</xdr:row>
                    <xdr:rowOff>19050</xdr:rowOff>
                  </to>
                </anchor>
              </controlPr>
            </control>
          </mc:Choice>
        </mc:AlternateContent>
        <mc:AlternateContent xmlns:mc="http://schemas.openxmlformats.org/markup-compatibility/2006">
          <mc:Choice Requires="x14">
            <control shapeId="215200" r:id="rId162" name="Check Box 160">
              <controlPr defaultSize="0" autoFill="0" autoLine="0" autoPict="0" altText="">
                <anchor moveWithCells="1">
                  <from>
                    <xdr:col>30</xdr:col>
                    <xdr:colOff>0</xdr:colOff>
                    <xdr:row>55</xdr:row>
                    <xdr:rowOff>0</xdr:rowOff>
                  </from>
                  <to>
                    <xdr:col>31</xdr:col>
                    <xdr:colOff>66675</xdr:colOff>
                    <xdr:row>56</xdr:row>
                    <xdr:rowOff>19050</xdr:rowOff>
                  </to>
                </anchor>
              </controlPr>
            </control>
          </mc:Choice>
        </mc:AlternateContent>
        <mc:AlternateContent xmlns:mc="http://schemas.openxmlformats.org/markup-compatibility/2006">
          <mc:Choice Requires="x14">
            <control shapeId="215201" r:id="rId163" name="Check Box 161">
              <controlPr defaultSize="0" autoFill="0" autoLine="0" autoPict="0" altText="">
                <anchor moveWithCells="1">
                  <from>
                    <xdr:col>11</xdr:col>
                    <xdr:colOff>0</xdr:colOff>
                    <xdr:row>24</xdr:row>
                    <xdr:rowOff>0</xdr:rowOff>
                  </from>
                  <to>
                    <xdr:col>12</xdr:col>
                    <xdr:colOff>66675</xdr:colOff>
                    <xdr:row>25</xdr:row>
                    <xdr:rowOff>19050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F3E9F-C4F1-49DC-9E86-A6F6612F6F39}">
  <sheetPr>
    <pageSetUpPr fitToPage="1"/>
  </sheetPr>
  <dimension ref="A1:AL97"/>
  <sheetViews>
    <sheetView view="pageBreakPreview" zoomScale="75" zoomScaleNormal="100" zoomScaleSheetLayoutView="75" workbookViewId="0">
      <selection activeCell="AG8" sqref="AG8"/>
    </sheetView>
  </sheetViews>
  <sheetFormatPr defaultColWidth="3.125" defaultRowHeight="15" customHeight="1"/>
  <cols>
    <col min="1" max="2" width="6.625" style="2385" customWidth="1"/>
    <col min="3" max="3" width="0.875" style="2386" customWidth="1"/>
    <col min="4" max="9" width="3.125" style="2386"/>
    <col min="10" max="10" width="0.875" style="2386" customWidth="1"/>
    <col min="11" max="13" width="3.125" style="2386"/>
    <col min="14" max="16" width="3.125" style="2386" customWidth="1"/>
    <col min="17" max="17" width="3.125" style="2386"/>
    <col min="18" max="18" width="3.125" style="2386" customWidth="1"/>
    <col min="19" max="31" width="3.125" style="2386"/>
    <col min="32" max="32" width="0.875" style="2386" customWidth="1"/>
    <col min="33" max="35" width="3.125" style="2386"/>
    <col min="36" max="36" width="0.875" style="2386" customWidth="1"/>
    <col min="37" max="37" width="30.625" style="2386" customWidth="1"/>
    <col min="38" max="38" width="143.25" style="2387" bestFit="1" customWidth="1"/>
    <col min="39" max="16384" width="3.125" style="2384"/>
  </cols>
  <sheetData>
    <row r="1" spans="1:38" ht="33" customHeight="1" thickBot="1">
      <c r="A1" s="2381"/>
      <c r="B1" s="2381"/>
      <c r="C1" s="2382"/>
      <c r="D1" s="2382"/>
      <c r="E1" s="2382"/>
      <c r="F1" s="2382"/>
      <c r="G1" s="2382"/>
      <c r="H1" s="2382"/>
      <c r="I1" s="2382"/>
      <c r="J1" s="2382"/>
      <c r="K1" s="2382"/>
      <c r="L1" s="2382"/>
      <c r="M1" s="2382"/>
      <c r="N1" s="2382"/>
      <c r="O1" s="2382"/>
      <c r="P1" s="2382"/>
      <c r="Q1" s="2382"/>
      <c r="R1" s="2382"/>
      <c r="S1" s="2382"/>
      <c r="T1" s="2382"/>
      <c r="U1" s="2382"/>
      <c r="V1" s="2382"/>
      <c r="W1" s="2382"/>
      <c r="X1" s="2382"/>
      <c r="Y1" s="2382"/>
      <c r="Z1" s="2382"/>
      <c r="AA1" s="2382"/>
      <c r="AB1" s="2382"/>
      <c r="AC1" s="2382"/>
      <c r="AD1" s="2382"/>
      <c r="AE1" s="2382"/>
      <c r="AF1" s="2382"/>
      <c r="AG1" s="2382"/>
      <c r="AH1" s="2382"/>
      <c r="AI1" s="2382"/>
      <c r="AJ1" s="2382"/>
      <c r="AK1" s="2382"/>
      <c r="AL1" s="2383"/>
    </row>
    <row r="2" spans="1:38" ht="15" customHeight="1" thickTop="1"/>
    <row r="3" spans="1:38" ht="21">
      <c r="D3" s="2388" t="s">
        <v>4140</v>
      </c>
      <c r="E3" s="2388"/>
      <c r="F3" s="2388"/>
      <c r="G3" s="2388"/>
      <c r="H3" s="2388"/>
      <c r="I3" s="2388"/>
      <c r="J3" s="2388"/>
      <c r="K3" s="2388"/>
      <c r="L3" s="2388"/>
      <c r="M3" s="2388"/>
      <c r="N3" s="2388"/>
      <c r="O3" s="2388"/>
      <c r="P3" s="2388"/>
      <c r="Q3" s="2388"/>
      <c r="R3" s="2388"/>
      <c r="S3" s="2388"/>
      <c r="T3" s="2388"/>
      <c r="U3" s="2388"/>
      <c r="V3" s="2388"/>
      <c r="W3" s="2388"/>
      <c r="X3" s="2388"/>
      <c r="Y3" s="2388"/>
      <c r="Z3" s="2388"/>
      <c r="AA3" s="2388"/>
      <c r="AB3" s="2388"/>
      <c r="AC3" s="2388"/>
      <c r="AD3" s="2388"/>
      <c r="AE3" s="2388"/>
      <c r="AF3" s="2388"/>
      <c r="AG3" s="2388"/>
      <c r="AH3" s="2388"/>
      <c r="AI3" s="2388"/>
    </row>
    <row r="4" spans="1:38" ht="5.0999999999999996" customHeight="1" thickBot="1">
      <c r="D4" s="2389"/>
      <c r="E4" s="2389"/>
      <c r="F4" s="2389"/>
      <c r="G4" s="2389"/>
      <c r="H4" s="2389"/>
      <c r="I4" s="2389"/>
      <c r="J4" s="2389"/>
      <c r="K4" s="2389"/>
      <c r="L4" s="2389"/>
      <c r="M4" s="2389"/>
      <c r="N4" s="2389"/>
      <c r="O4" s="2389"/>
      <c r="P4" s="2389"/>
      <c r="Q4" s="2389"/>
      <c r="R4" s="2389"/>
      <c r="S4" s="2389"/>
      <c r="T4" s="2389"/>
      <c r="U4" s="2389"/>
      <c r="V4" s="2389"/>
      <c r="W4" s="2389"/>
      <c r="X4" s="2389"/>
      <c r="Y4" s="2389"/>
      <c r="Z4" s="2389"/>
      <c r="AA4" s="2389"/>
      <c r="AB4" s="2389"/>
      <c r="AC4" s="2389"/>
      <c r="AD4" s="2389"/>
      <c r="AE4" s="2389"/>
      <c r="AF4" s="2389"/>
      <c r="AG4" s="2389"/>
      <c r="AH4" s="2389"/>
      <c r="AI4" s="2389"/>
    </row>
    <row r="5" spans="1:38" ht="15" customHeight="1" thickBot="1">
      <c r="N5" s="2384"/>
      <c r="O5" s="2384"/>
      <c r="P5" s="2384"/>
      <c r="Q5" s="2384"/>
      <c r="R5" s="2384"/>
      <c r="S5" s="2384"/>
      <c r="T5" s="2384"/>
      <c r="U5" s="2384"/>
      <c r="V5" s="2384"/>
      <c r="W5" s="2390"/>
      <c r="X5" s="2390"/>
      <c r="Y5" s="2390"/>
      <c r="Z5" s="2391" t="s">
        <v>4141</v>
      </c>
      <c r="AA5" s="2391"/>
      <c r="AB5" s="2392" t="s">
        <v>4142</v>
      </c>
      <c r="AC5" s="2393">
        <v>29</v>
      </c>
      <c r="AD5" s="2394" t="s">
        <v>4143</v>
      </c>
      <c r="AE5" s="2395">
        <v>2</v>
      </c>
      <c r="AF5" s="2396"/>
      <c r="AG5" s="2394" t="s">
        <v>4144</v>
      </c>
      <c r="AH5" s="2393">
        <v>1</v>
      </c>
      <c r="AI5" s="2394" t="s">
        <v>4145</v>
      </c>
      <c r="AJ5" s="2390"/>
      <c r="AK5" s="2390"/>
    </row>
    <row r="6" spans="1:38" ht="15" customHeight="1">
      <c r="N6" s="2390"/>
      <c r="O6" s="2390"/>
      <c r="P6" s="2390"/>
      <c r="Q6" s="2390"/>
      <c r="R6" s="2390"/>
      <c r="S6" s="2390"/>
      <c r="T6" s="2390"/>
      <c r="U6" s="2390"/>
      <c r="V6" s="2397"/>
      <c r="W6" s="2390"/>
      <c r="X6" s="2398"/>
      <c r="Y6" s="2390"/>
      <c r="Z6" s="2390"/>
      <c r="AA6" s="2390"/>
      <c r="AB6" s="2390"/>
      <c r="AC6" s="2390"/>
      <c r="AD6" s="2390"/>
      <c r="AE6" s="2390"/>
      <c r="AF6" s="2390"/>
      <c r="AG6" s="2390"/>
      <c r="AH6" s="2390"/>
      <c r="AI6" s="2390"/>
      <c r="AJ6" s="2390"/>
      <c r="AK6" s="2390"/>
    </row>
    <row r="7" spans="1:38" ht="5.0999999999999996" customHeight="1">
      <c r="V7" s="2399"/>
    </row>
    <row r="8" spans="1:38" ht="15" customHeight="1">
      <c r="D8" s="2386" t="s">
        <v>4146</v>
      </c>
      <c r="V8" s="2399"/>
    </row>
    <row r="9" spans="1:38" ht="15" customHeight="1">
      <c r="D9" s="2386" t="s">
        <v>4147</v>
      </c>
      <c r="AL9" s="2400" t="s">
        <v>4148</v>
      </c>
    </row>
    <row r="10" spans="1:38" ht="5.0999999999999996" customHeight="1" thickBot="1"/>
    <row r="11" spans="1:38" ht="19.5" customHeight="1" thickBot="1">
      <c r="C11" s="2401"/>
      <c r="D11" s="2402" t="s">
        <v>4149</v>
      </c>
      <c r="E11" s="2402"/>
      <c r="F11" s="2402"/>
      <c r="G11" s="2402"/>
      <c r="H11" s="2402"/>
      <c r="I11" s="2402"/>
      <c r="J11" s="2401"/>
      <c r="K11" s="2403" t="s">
        <v>4150</v>
      </c>
      <c r="L11" s="2404"/>
      <c r="M11" s="2404"/>
      <c r="N11" s="2404"/>
      <c r="O11" s="2404"/>
      <c r="P11" s="2404"/>
      <c r="Q11" s="2404"/>
      <c r="R11" s="2404"/>
      <c r="S11" s="2404"/>
      <c r="T11" s="2404"/>
      <c r="U11" s="2404"/>
      <c r="V11" s="2404"/>
      <c r="W11" s="2404"/>
      <c r="X11" s="2404"/>
      <c r="Y11" s="2404"/>
      <c r="Z11" s="2404"/>
      <c r="AA11" s="2404"/>
      <c r="AB11" s="2404"/>
      <c r="AC11" s="2404"/>
      <c r="AD11" s="2404"/>
      <c r="AE11" s="2404"/>
      <c r="AF11" s="2404"/>
      <c r="AG11" s="2404"/>
      <c r="AH11" s="2404"/>
      <c r="AI11" s="2405"/>
      <c r="AJ11" s="2406"/>
      <c r="AK11" s="2407"/>
      <c r="AL11" s="2408"/>
    </row>
    <row r="12" spans="1:38" ht="15" customHeight="1">
      <c r="C12" s="2401"/>
      <c r="D12" s="2402" t="s">
        <v>4151</v>
      </c>
      <c r="E12" s="2402"/>
      <c r="F12" s="2402"/>
      <c r="G12" s="2402"/>
      <c r="H12" s="2402"/>
      <c r="I12" s="2402"/>
      <c r="J12" s="2401"/>
      <c r="K12" s="2409" t="s">
        <v>4152</v>
      </c>
      <c r="L12" s="2410" t="s">
        <v>4153</v>
      </c>
      <c r="M12" s="2411" t="s">
        <v>4154</v>
      </c>
      <c r="N12" s="2410"/>
      <c r="O12" s="2410" t="s">
        <v>4155</v>
      </c>
      <c r="P12" s="2410"/>
      <c r="Q12" s="2410"/>
      <c r="R12" s="2410"/>
      <c r="S12" s="2410"/>
      <c r="T12" s="2410" t="s">
        <v>4156</v>
      </c>
      <c r="U12" s="2410"/>
      <c r="V12" s="2410"/>
      <c r="W12" s="2410"/>
      <c r="X12" s="2410"/>
      <c r="Y12" s="2412" t="s">
        <v>4152</v>
      </c>
      <c r="Z12" s="2410" t="s">
        <v>4157</v>
      </c>
      <c r="AA12" s="2410"/>
      <c r="AB12" s="2410" t="s">
        <v>4158</v>
      </c>
      <c r="AC12" s="2410"/>
      <c r="AD12" s="2410"/>
      <c r="AE12" s="2413"/>
      <c r="AF12" s="2410"/>
      <c r="AG12" s="2410"/>
      <c r="AH12" s="2410" t="s">
        <v>4159</v>
      </c>
      <c r="AI12" s="2410"/>
      <c r="AJ12" s="2414"/>
      <c r="AK12" s="2415"/>
      <c r="AL12" s="2408" t="s">
        <v>4160</v>
      </c>
    </row>
    <row r="13" spans="1:38" ht="15" customHeight="1">
      <c r="A13" s="2416" t="s">
        <v>4161</v>
      </c>
      <c r="B13" s="2416"/>
      <c r="C13" s="2417"/>
      <c r="D13" s="2418" t="s">
        <v>4162</v>
      </c>
      <c r="E13" s="2418"/>
      <c r="F13" s="2418"/>
      <c r="G13" s="2418"/>
      <c r="H13" s="2418"/>
      <c r="I13" s="2418"/>
      <c r="J13" s="2417"/>
      <c r="K13" s="2419" t="s">
        <v>4152</v>
      </c>
      <c r="L13" s="2418" t="s">
        <v>4163</v>
      </c>
      <c r="M13" s="2418"/>
      <c r="N13" s="2418"/>
      <c r="O13" s="2420">
        <v>80</v>
      </c>
      <c r="P13" s="2421" t="s">
        <v>4164</v>
      </c>
      <c r="Q13" s="2420">
        <v>40</v>
      </c>
      <c r="R13" s="2418" t="s">
        <v>4158</v>
      </c>
      <c r="S13" s="2418" t="s">
        <v>4165</v>
      </c>
      <c r="T13" s="2418"/>
      <c r="U13" s="2418"/>
      <c r="V13" s="2412" t="s">
        <v>4152</v>
      </c>
      <c r="W13" s="2418" t="s">
        <v>4166</v>
      </c>
      <c r="X13" s="2422">
        <v>1</v>
      </c>
      <c r="Y13" s="2422"/>
      <c r="Z13" s="2418" t="s">
        <v>4167</v>
      </c>
      <c r="AA13" s="2418"/>
      <c r="AB13" s="2418" t="s">
        <v>4168</v>
      </c>
      <c r="AC13" s="2418" t="s">
        <v>4169</v>
      </c>
      <c r="AD13" s="2418"/>
      <c r="AE13" s="2418"/>
      <c r="AF13" s="2418"/>
      <c r="AG13" s="2418"/>
      <c r="AH13" s="2418"/>
      <c r="AI13" s="2418"/>
      <c r="AJ13" s="2423"/>
    </row>
    <row r="14" spans="1:38" ht="15" customHeight="1">
      <c r="A14" s="2416"/>
      <c r="B14" s="2416"/>
      <c r="C14" s="2424"/>
      <c r="D14" s="2425" t="s">
        <v>4170</v>
      </c>
      <c r="J14" s="2424"/>
      <c r="L14" s="2386" t="s">
        <v>4171</v>
      </c>
      <c r="O14" s="2426"/>
      <c r="P14" s="2427" t="s">
        <v>4164</v>
      </c>
      <c r="Q14" s="2426"/>
      <c r="R14" s="2386" t="s">
        <v>4158</v>
      </c>
      <c r="T14" s="2386" t="s">
        <v>4172</v>
      </c>
      <c r="W14" s="2426"/>
      <c r="X14" s="2427" t="s">
        <v>4164</v>
      </c>
      <c r="Y14" s="2426"/>
      <c r="Z14" s="2386" t="s">
        <v>4158</v>
      </c>
      <c r="AB14" s="2386" t="s">
        <v>4173</v>
      </c>
      <c r="AE14" s="2426"/>
      <c r="AF14" s="2428" t="s">
        <v>4164</v>
      </c>
      <c r="AG14" s="2428"/>
      <c r="AH14" s="2426"/>
      <c r="AI14" s="2386" t="s">
        <v>4158</v>
      </c>
      <c r="AJ14" s="2429"/>
    </row>
    <row r="15" spans="1:38" ht="15" customHeight="1">
      <c r="A15" s="2416"/>
      <c r="B15" s="2416"/>
      <c r="C15" s="2424"/>
      <c r="I15" s="2429"/>
      <c r="L15" s="2386" t="s">
        <v>4174</v>
      </c>
      <c r="O15" s="2426"/>
      <c r="P15" s="2427" t="s">
        <v>4164</v>
      </c>
      <c r="Q15" s="2426"/>
      <c r="R15" s="2386" t="s">
        <v>4158</v>
      </c>
      <c r="S15" s="2412" t="s">
        <v>4152</v>
      </c>
      <c r="T15" s="2386" t="s">
        <v>4175</v>
      </c>
      <c r="W15" s="2430">
        <v>200</v>
      </c>
      <c r="X15" s="2427" t="s">
        <v>4164</v>
      </c>
      <c r="Y15" s="2430">
        <v>60</v>
      </c>
      <c r="Z15" s="2386" t="s">
        <v>4158</v>
      </c>
      <c r="AB15" s="2386" t="s">
        <v>4176</v>
      </c>
      <c r="AE15" s="2426"/>
      <c r="AF15" s="2428" t="s">
        <v>4164</v>
      </c>
      <c r="AG15" s="2428"/>
      <c r="AH15" s="2426"/>
      <c r="AI15" s="2386" t="s">
        <v>4158</v>
      </c>
      <c r="AJ15" s="2429"/>
    </row>
    <row r="16" spans="1:38" ht="15" customHeight="1">
      <c r="A16" s="2416"/>
      <c r="B16" s="2416"/>
      <c r="C16" s="2424"/>
      <c r="I16" s="2429"/>
      <c r="L16" s="2386" t="s">
        <v>4177</v>
      </c>
      <c r="O16" s="2426"/>
      <c r="P16" s="2427" t="s">
        <v>4164</v>
      </c>
      <c r="Q16" s="2426"/>
      <c r="R16" s="2386" t="s">
        <v>4158</v>
      </c>
      <c r="T16" s="2386" t="s">
        <v>4178</v>
      </c>
      <c r="W16" s="2426"/>
      <c r="X16" s="2427" t="s">
        <v>4164</v>
      </c>
      <c r="Y16" s="2426"/>
      <c r="Z16" s="2386" t="s">
        <v>4158</v>
      </c>
      <c r="AB16" s="2386" t="s">
        <v>4179</v>
      </c>
      <c r="AE16" s="2426"/>
      <c r="AF16" s="2428" t="s">
        <v>4164</v>
      </c>
      <c r="AG16" s="2428"/>
      <c r="AH16" s="2426"/>
      <c r="AI16" s="2386" t="s">
        <v>4158</v>
      </c>
      <c r="AJ16" s="2429"/>
    </row>
    <row r="17" spans="1:38" ht="15" customHeight="1">
      <c r="A17" s="2416"/>
      <c r="B17" s="2416"/>
      <c r="C17" s="2424"/>
      <c r="I17" s="2429"/>
      <c r="L17" s="2386" t="s">
        <v>4180</v>
      </c>
      <c r="O17" s="2426"/>
      <c r="P17" s="2427" t="s">
        <v>4164</v>
      </c>
      <c r="Q17" s="2426"/>
      <c r="R17" s="2386" t="s">
        <v>4158</v>
      </c>
      <c r="T17" s="2386" t="s">
        <v>4181</v>
      </c>
      <c r="W17" s="2426"/>
      <c r="X17" s="2427" t="s">
        <v>4164</v>
      </c>
      <c r="Y17" s="2426"/>
      <c r="Z17" s="2386" t="s">
        <v>4158</v>
      </c>
      <c r="AB17" s="2386" t="s">
        <v>4182</v>
      </c>
      <c r="AE17" s="2426"/>
      <c r="AF17" s="2428" t="s">
        <v>4164</v>
      </c>
      <c r="AG17" s="2428"/>
      <c r="AH17" s="2426"/>
      <c r="AI17" s="2386" t="s">
        <v>4158</v>
      </c>
      <c r="AJ17" s="2429"/>
      <c r="AL17" s="2387" t="s">
        <v>4183</v>
      </c>
    </row>
    <row r="18" spans="1:38" ht="15" customHeight="1">
      <c r="A18" s="2431"/>
      <c r="B18" s="2431"/>
      <c r="C18" s="2424"/>
      <c r="I18" s="2429"/>
      <c r="AJ18" s="2429"/>
    </row>
    <row r="19" spans="1:38" ht="15" customHeight="1">
      <c r="A19" s="2431"/>
      <c r="B19" s="2431"/>
      <c r="C19" s="2424"/>
      <c r="I19" s="2429"/>
      <c r="AJ19" s="2429"/>
    </row>
    <row r="20" spans="1:38" ht="15" customHeight="1">
      <c r="A20" s="2431"/>
      <c r="B20" s="2431"/>
      <c r="C20" s="2424"/>
      <c r="I20" s="2429"/>
      <c r="AJ20" s="2429"/>
    </row>
    <row r="21" spans="1:38" ht="15" customHeight="1">
      <c r="A21" s="2431"/>
      <c r="B21" s="2431"/>
      <c r="C21" s="2424"/>
      <c r="I21" s="2429"/>
      <c r="AJ21" s="2429"/>
    </row>
    <row r="22" spans="1:38" ht="15" customHeight="1">
      <c r="A22" s="2431"/>
      <c r="B22" s="2431"/>
      <c r="C22" s="2432"/>
      <c r="D22" s="2410"/>
      <c r="E22" s="2410"/>
      <c r="F22" s="2410"/>
      <c r="G22" s="2410"/>
      <c r="H22" s="2410"/>
      <c r="I22" s="2433"/>
      <c r="J22" s="2410"/>
      <c r="K22" s="2410"/>
      <c r="L22" s="2410"/>
      <c r="M22" s="2410"/>
      <c r="N22" s="2410"/>
      <c r="O22" s="2434"/>
      <c r="P22" s="2435"/>
      <c r="Q22" s="2434"/>
      <c r="R22" s="2410"/>
      <c r="S22" s="2410"/>
      <c r="T22" s="2410"/>
      <c r="U22" s="2410"/>
      <c r="V22" s="2410"/>
      <c r="W22" s="2434"/>
      <c r="X22" s="2435"/>
      <c r="Y22" s="2434"/>
      <c r="Z22" s="2410"/>
      <c r="AA22" s="2410"/>
      <c r="AB22" s="2410"/>
      <c r="AC22" s="2410"/>
      <c r="AD22" s="2410"/>
      <c r="AE22" s="2434"/>
      <c r="AF22" s="2435"/>
      <c r="AG22" s="2435"/>
      <c r="AH22" s="2434"/>
      <c r="AI22" s="2410"/>
      <c r="AJ22" s="2433"/>
    </row>
    <row r="23" spans="1:38" ht="15" customHeight="1">
      <c r="A23" s="2436"/>
      <c r="B23" s="2437"/>
      <c r="C23" s="2401"/>
      <c r="D23" s="2402" t="s">
        <v>4184</v>
      </c>
      <c r="E23" s="2402"/>
      <c r="F23" s="2402"/>
      <c r="G23" s="2402"/>
      <c r="H23" s="2402"/>
      <c r="I23" s="2402"/>
      <c r="J23" s="2401"/>
      <c r="K23" s="2402"/>
      <c r="L23" s="2402" t="s">
        <v>4185</v>
      </c>
      <c r="M23" s="2402"/>
      <c r="N23" s="2402"/>
      <c r="O23" s="2402"/>
      <c r="P23" s="2402"/>
      <c r="Q23" s="2402"/>
      <c r="R23" s="2438" t="s">
        <v>4152</v>
      </c>
      <c r="S23" s="2402" t="s">
        <v>4186</v>
      </c>
      <c r="T23" s="2402"/>
      <c r="U23" s="2402"/>
      <c r="V23" s="2402"/>
      <c r="W23" s="2402"/>
      <c r="X23" s="2402"/>
      <c r="Y23" s="2402"/>
      <c r="Z23" s="2402" t="s">
        <v>4187</v>
      </c>
      <c r="AA23" s="2402"/>
      <c r="AB23" s="2439"/>
      <c r="AC23" s="2402"/>
      <c r="AD23" s="2402"/>
      <c r="AE23" s="2402"/>
      <c r="AF23" s="2440"/>
      <c r="AG23" s="2402"/>
      <c r="AH23" s="2441" t="s">
        <v>4188</v>
      </c>
      <c r="AI23" s="2402"/>
      <c r="AJ23" s="2414"/>
      <c r="AK23" s="2415"/>
      <c r="AL23" s="2408"/>
    </row>
    <row r="24" spans="1:38" ht="15" customHeight="1">
      <c r="A24" s="2436"/>
      <c r="B24" s="2437"/>
      <c r="C24" s="2424"/>
      <c r="J24" s="2424"/>
      <c r="AB24" s="2442"/>
      <c r="AF24" s="2443"/>
      <c r="AH24" s="2444"/>
      <c r="AJ24" s="2429"/>
    </row>
    <row r="25" spans="1:38" ht="15" customHeight="1">
      <c r="A25" s="2445"/>
      <c r="B25" s="2446" t="s">
        <v>4189</v>
      </c>
      <c r="C25" s="2424"/>
      <c r="D25" s="2386" t="s">
        <v>4190</v>
      </c>
      <c r="J25" s="2424"/>
      <c r="K25" s="2412" t="s">
        <v>4152</v>
      </c>
      <c r="L25" s="2386" t="s">
        <v>4191</v>
      </c>
      <c r="Q25" s="2442" t="s">
        <v>4192</v>
      </c>
      <c r="R25" s="2447" t="s">
        <v>4193</v>
      </c>
      <c r="S25" s="2447"/>
      <c r="T25" s="2447"/>
      <c r="U25" s="2386" t="s">
        <v>4194</v>
      </c>
      <c r="AF25" s="2443"/>
      <c r="AH25" s="2386" t="s">
        <v>4168</v>
      </c>
      <c r="AJ25" s="2429"/>
      <c r="AL25" s="2387" t="s">
        <v>4195</v>
      </c>
    </row>
    <row r="26" spans="1:38" ht="15" customHeight="1">
      <c r="A26" s="2445"/>
      <c r="B26" s="2446"/>
      <c r="C26" s="2424"/>
      <c r="J26" s="2424"/>
      <c r="L26" s="2386" t="s">
        <v>4196</v>
      </c>
      <c r="Q26" s="2442" t="s">
        <v>4192</v>
      </c>
      <c r="R26" s="2448" t="s">
        <v>376</v>
      </c>
      <c r="S26" s="2448"/>
      <c r="T26" s="2448"/>
      <c r="U26" s="2448"/>
      <c r="V26" s="2448"/>
      <c r="W26" s="2448"/>
      <c r="X26" s="2448"/>
      <c r="Y26" s="2448"/>
      <c r="Z26" s="2448"/>
      <c r="AA26" s="2448"/>
      <c r="AB26" s="2386" t="s">
        <v>4197</v>
      </c>
      <c r="AF26" s="2449"/>
      <c r="AJ26" s="2429"/>
      <c r="AL26" s="2387" t="s">
        <v>4198</v>
      </c>
    </row>
    <row r="27" spans="1:38" ht="15" customHeight="1">
      <c r="A27" s="2450"/>
      <c r="B27" s="2446"/>
      <c r="C27" s="2424"/>
      <c r="J27" s="2424"/>
      <c r="L27" s="2386" t="s">
        <v>4199</v>
      </c>
      <c r="S27" s="2386" t="s">
        <v>4200</v>
      </c>
      <c r="Z27" s="2444" t="s">
        <v>4201</v>
      </c>
      <c r="AF27" s="2449"/>
      <c r="AJ27" s="2429"/>
      <c r="AL27" s="2387" t="s">
        <v>4202</v>
      </c>
    </row>
    <row r="28" spans="1:38" ht="15" customHeight="1">
      <c r="A28" s="2445"/>
      <c r="B28" s="2446"/>
      <c r="C28" s="2424"/>
      <c r="J28" s="2424"/>
      <c r="L28" s="2386" t="s">
        <v>4203</v>
      </c>
      <c r="S28" s="2386" t="s">
        <v>4204</v>
      </c>
      <c r="Z28" s="2386" t="s">
        <v>4205</v>
      </c>
      <c r="AF28" s="2449"/>
      <c r="AJ28" s="2429"/>
      <c r="AL28" s="2387" t="s">
        <v>4206</v>
      </c>
    </row>
    <row r="29" spans="1:38" ht="15" customHeight="1">
      <c r="A29" s="2445"/>
      <c r="B29" s="2446"/>
      <c r="C29" s="2424"/>
      <c r="J29" s="2424"/>
      <c r="L29" s="2386" t="s">
        <v>4207</v>
      </c>
      <c r="S29" s="2386" t="s">
        <v>3082</v>
      </c>
      <c r="U29" s="2451"/>
      <c r="V29" s="2451"/>
      <c r="W29" s="2451"/>
      <c r="X29" s="2451"/>
      <c r="Y29" s="2451"/>
      <c r="Z29" s="2451"/>
      <c r="AA29" s="2451"/>
      <c r="AB29" s="2451"/>
      <c r="AC29" s="2451"/>
      <c r="AD29" s="2451"/>
      <c r="AE29" s="2386" t="s">
        <v>4158</v>
      </c>
      <c r="AF29" s="2449"/>
      <c r="AJ29" s="2429"/>
      <c r="AL29" s="2387" t="s">
        <v>4208</v>
      </c>
    </row>
    <row r="30" spans="1:38" ht="15" customHeight="1">
      <c r="A30" s="2445"/>
      <c r="B30" s="2446"/>
      <c r="C30" s="2424"/>
      <c r="J30" s="2424"/>
      <c r="U30" s="2452"/>
      <c r="V30" s="2452"/>
      <c r="W30" s="2452"/>
      <c r="X30" s="2452"/>
      <c r="Y30" s="2452"/>
      <c r="Z30" s="2452"/>
      <c r="AA30" s="2452"/>
      <c r="AB30" s="2452"/>
      <c r="AC30" s="2452"/>
      <c r="AD30" s="2452"/>
      <c r="AF30" s="2449"/>
      <c r="AJ30" s="2429"/>
    </row>
    <row r="31" spans="1:38" ht="15" customHeight="1">
      <c r="A31" s="2445"/>
      <c r="B31" s="2446"/>
      <c r="C31" s="2424"/>
      <c r="J31" s="2424"/>
      <c r="U31" s="2452"/>
      <c r="V31" s="2452"/>
      <c r="W31" s="2452"/>
      <c r="X31" s="2452"/>
      <c r="Y31" s="2452"/>
      <c r="Z31" s="2452"/>
      <c r="AA31" s="2452"/>
      <c r="AB31" s="2452"/>
      <c r="AC31" s="2452"/>
      <c r="AD31" s="2452"/>
      <c r="AJ31" s="2429"/>
    </row>
    <row r="32" spans="1:38" ht="15" customHeight="1">
      <c r="A32" s="2445"/>
      <c r="B32" s="2446"/>
      <c r="C32" s="2424"/>
      <c r="J32" s="2424"/>
      <c r="U32" s="2452"/>
      <c r="V32" s="2452"/>
      <c r="W32" s="2452"/>
      <c r="X32" s="2452"/>
      <c r="Y32" s="2452"/>
      <c r="Z32" s="2452"/>
      <c r="AA32" s="2452"/>
      <c r="AB32" s="2452"/>
      <c r="AC32" s="2452"/>
      <c r="AD32" s="2452"/>
      <c r="AJ32" s="2429"/>
    </row>
    <row r="33" spans="1:38" ht="15" customHeight="1">
      <c r="A33" s="2445"/>
      <c r="B33" s="2446"/>
      <c r="C33" s="2424"/>
      <c r="J33" s="2424"/>
      <c r="N33" s="2410"/>
      <c r="O33" s="2410"/>
      <c r="P33" s="2410"/>
      <c r="Q33" s="2410"/>
      <c r="R33" s="2410"/>
      <c r="S33" s="2410"/>
      <c r="T33" s="2410"/>
      <c r="U33" s="2453"/>
      <c r="V33" s="2453"/>
      <c r="W33" s="2453"/>
      <c r="X33" s="2453"/>
      <c r="Y33" s="2453"/>
      <c r="Z33" s="2453"/>
      <c r="AA33" s="2453"/>
      <c r="AB33" s="2453"/>
      <c r="AC33" s="2453"/>
      <c r="AD33" s="2453"/>
      <c r="AE33" s="2410"/>
      <c r="AF33" s="2410"/>
      <c r="AG33" s="2410"/>
      <c r="AH33" s="2410"/>
      <c r="AJ33" s="2429"/>
    </row>
    <row r="34" spans="1:38" ht="15" customHeight="1">
      <c r="A34" s="2454" t="s">
        <v>4209</v>
      </c>
      <c r="B34" s="2446"/>
      <c r="C34" s="2401"/>
      <c r="D34" s="2402" t="s">
        <v>4210</v>
      </c>
      <c r="E34" s="2402"/>
      <c r="F34" s="2402"/>
      <c r="G34" s="2402"/>
      <c r="H34" s="2402"/>
      <c r="I34" s="2402"/>
      <c r="J34" s="2401"/>
      <c r="K34" s="2419" t="s">
        <v>4152</v>
      </c>
      <c r="L34" s="2402" t="s">
        <v>4211</v>
      </c>
      <c r="M34" s="2455"/>
      <c r="N34" s="2402"/>
      <c r="O34" s="2402"/>
      <c r="P34" s="2456" t="s">
        <v>4212</v>
      </c>
      <c r="Q34" s="2456"/>
      <c r="R34" s="2456"/>
      <c r="S34" s="2456"/>
      <c r="T34" s="2456"/>
      <c r="U34" s="2456"/>
      <c r="V34" s="2455" t="s">
        <v>4213</v>
      </c>
      <c r="W34" s="2455"/>
      <c r="X34" s="2455"/>
      <c r="Y34" s="2438" t="s">
        <v>4152</v>
      </c>
      <c r="Z34" s="2402" t="s">
        <v>4214</v>
      </c>
      <c r="AA34" s="2402"/>
      <c r="AB34" s="2402" t="s">
        <v>4215</v>
      </c>
      <c r="AC34" s="2455" t="s">
        <v>4158</v>
      </c>
      <c r="AD34" s="2402"/>
      <c r="AE34" s="2402"/>
      <c r="AF34" s="2440"/>
      <c r="AG34" s="2402"/>
      <c r="AH34" s="2402" t="s">
        <v>4168</v>
      </c>
      <c r="AI34" s="2402"/>
      <c r="AJ34" s="2414"/>
      <c r="AK34" s="2415"/>
      <c r="AL34" s="2408" t="s">
        <v>4216</v>
      </c>
    </row>
    <row r="35" spans="1:38" ht="15" customHeight="1">
      <c r="A35" s="2454"/>
      <c r="B35" s="2446"/>
      <c r="C35" s="2424"/>
      <c r="D35" s="2386" t="s">
        <v>4217</v>
      </c>
      <c r="J35" s="2424"/>
      <c r="K35" s="2419" t="s">
        <v>4152</v>
      </c>
      <c r="L35" s="2386" t="s">
        <v>4218</v>
      </c>
      <c r="M35" s="2442" t="s">
        <v>4154</v>
      </c>
      <c r="N35" s="2386" t="s">
        <v>4214</v>
      </c>
      <c r="O35" s="2386" t="s">
        <v>4219</v>
      </c>
      <c r="R35" s="2386" t="s">
        <v>4215</v>
      </c>
      <c r="S35" s="2386" t="s">
        <v>4158</v>
      </c>
      <c r="AF35" s="2449"/>
      <c r="AH35" s="2386" t="s">
        <v>4220</v>
      </c>
      <c r="AJ35" s="2429"/>
    </row>
    <row r="36" spans="1:38" ht="15" customHeight="1">
      <c r="A36" s="2454"/>
      <c r="B36" s="2446"/>
      <c r="C36" s="2424"/>
      <c r="J36" s="2424"/>
      <c r="L36" s="2412" t="s">
        <v>4152</v>
      </c>
      <c r="M36" s="2386" t="s">
        <v>4221</v>
      </c>
      <c r="N36" s="2457"/>
      <c r="O36" s="2457"/>
      <c r="P36" s="2457"/>
      <c r="S36" s="2386" t="s">
        <v>4222</v>
      </c>
      <c r="T36" s="2457"/>
      <c r="Z36" s="2386" t="s">
        <v>4223</v>
      </c>
      <c r="AF36" s="2449"/>
      <c r="AJ36" s="2429"/>
      <c r="AL36" s="2387" t="s">
        <v>4224</v>
      </c>
    </row>
    <row r="37" spans="1:38" ht="15" customHeight="1">
      <c r="A37" s="2454"/>
      <c r="B37" s="2446"/>
      <c r="C37" s="2424"/>
      <c r="J37" s="2424"/>
      <c r="M37" s="2386" t="s">
        <v>4225</v>
      </c>
      <c r="S37" s="2386" t="s">
        <v>4226</v>
      </c>
      <c r="Z37" s="2386" t="s">
        <v>4227</v>
      </c>
      <c r="AF37" s="2449"/>
      <c r="AJ37" s="2429"/>
      <c r="AL37" s="2387" t="s">
        <v>4228</v>
      </c>
    </row>
    <row r="38" spans="1:38" ht="15" customHeight="1">
      <c r="A38" s="2454"/>
      <c r="B38" s="2446"/>
      <c r="C38" s="2424"/>
      <c r="J38" s="2424"/>
      <c r="M38" s="2386" t="s">
        <v>4229</v>
      </c>
      <c r="S38" s="2386" t="s">
        <v>4230</v>
      </c>
      <c r="U38" s="2451"/>
      <c r="V38" s="2451"/>
      <c r="W38" s="2451"/>
      <c r="X38" s="2451"/>
      <c r="Y38" s="2451"/>
      <c r="Z38" s="2451"/>
      <c r="AA38" s="2451"/>
      <c r="AB38" s="2451"/>
      <c r="AC38" s="2451"/>
      <c r="AD38" s="2451"/>
      <c r="AE38" s="2386" t="s">
        <v>4158</v>
      </c>
      <c r="AF38" s="2449"/>
      <c r="AJ38" s="2429"/>
      <c r="AL38" s="2387" t="s">
        <v>4231</v>
      </c>
    </row>
    <row r="39" spans="1:38" ht="15" customHeight="1">
      <c r="A39" s="2454"/>
      <c r="B39" s="2446"/>
      <c r="C39" s="2424"/>
      <c r="J39" s="2424"/>
      <c r="M39" s="2386" t="s">
        <v>4232</v>
      </c>
      <c r="AF39" s="2449"/>
      <c r="AJ39" s="2429"/>
      <c r="AL39" s="2387" t="s">
        <v>4233</v>
      </c>
    </row>
    <row r="40" spans="1:38" ht="15" customHeight="1">
      <c r="A40" s="2454"/>
      <c r="B40" s="2446"/>
      <c r="C40" s="2424"/>
      <c r="J40" s="2424"/>
      <c r="AF40" s="2449"/>
      <c r="AJ40" s="2429"/>
      <c r="AL40" s="2387" t="s">
        <v>4234</v>
      </c>
    </row>
    <row r="41" spans="1:38" ht="15" customHeight="1">
      <c r="A41" s="2454"/>
      <c r="B41" s="2446"/>
      <c r="C41" s="2401"/>
      <c r="D41" s="2402" t="s">
        <v>4235</v>
      </c>
      <c r="E41" s="2402"/>
      <c r="F41" s="2402"/>
      <c r="G41" s="2402"/>
      <c r="H41" s="2402"/>
      <c r="I41" s="2402"/>
      <c r="J41" s="2401"/>
      <c r="K41" s="2402"/>
      <c r="L41" s="2402" t="s">
        <v>4218</v>
      </c>
      <c r="M41" s="2439" t="s">
        <v>4154</v>
      </c>
      <c r="N41" s="2402"/>
      <c r="O41" s="2402" t="s">
        <v>4219</v>
      </c>
      <c r="P41" s="2402"/>
      <c r="Q41" s="2402"/>
      <c r="R41" s="2402" t="s">
        <v>4215</v>
      </c>
      <c r="S41" s="2402" t="s">
        <v>4158</v>
      </c>
      <c r="T41" s="2402"/>
      <c r="U41" s="2402"/>
      <c r="V41" s="2402"/>
      <c r="W41" s="2402"/>
      <c r="X41" s="2402"/>
      <c r="Y41" s="2402"/>
      <c r="Z41" s="2402"/>
      <c r="AA41" s="2402"/>
      <c r="AB41" s="2402"/>
      <c r="AC41" s="2402"/>
      <c r="AD41" s="2402"/>
      <c r="AE41" s="2402"/>
      <c r="AF41" s="2458"/>
      <c r="AG41" s="2419" t="s">
        <v>4152</v>
      </c>
      <c r="AH41" s="2402" t="s">
        <v>4220</v>
      </c>
      <c r="AI41" s="2402"/>
      <c r="AJ41" s="2414"/>
      <c r="AK41" s="2415"/>
      <c r="AL41" s="2459" t="s">
        <v>4236</v>
      </c>
    </row>
    <row r="42" spans="1:38" ht="15" customHeight="1">
      <c r="A42" s="2454"/>
      <c r="B42" s="2446"/>
      <c r="C42" s="2401"/>
      <c r="D42" s="2402" t="s">
        <v>4237</v>
      </c>
      <c r="E42" s="2402"/>
      <c r="F42" s="2402"/>
      <c r="G42" s="2402"/>
      <c r="H42" s="2402"/>
      <c r="I42" s="2402"/>
      <c r="J42" s="2401"/>
      <c r="K42" s="2402"/>
      <c r="L42" s="2402" t="s">
        <v>4218</v>
      </c>
      <c r="M42" s="2439" t="s">
        <v>4154</v>
      </c>
      <c r="N42" s="2402"/>
      <c r="O42" s="2402" t="s">
        <v>4219</v>
      </c>
      <c r="P42" s="2402"/>
      <c r="Q42" s="2402"/>
      <c r="R42" s="2402" t="s">
        <v>4215</v>
      </c>
      <c r="S42" s="2402" t="s">
        <v>4158</v>
      </c>
      <c r="T42" s="2402"/>
      <c r="U42" s="2402"/>
      <c r="V42" s="2402"/>
      <c r="W42" s="2402"/>
      <c r="X42" s="2402"/>
      <c r="Y42" s="2402"/>
      <c r="Z42" s="2402"/>
      <c r="AA42" s="2402"/>
      <c r="AB42" s="2402"/>
      <c r="AC42" s="2402"/>
      <c r="AD42" s="2402"/>
      <c r="AE42" s="2460"/>
      <c r="AF42" s="2458"/>
      <c r="AG42" s="2438" t="s">
        <v>4152</v>
      </c>
      <c r="AH42" s="2402" t="s">
        <v>4220</v>
      </c>
      <c r="AI42" s="2402"/>
      <c r="AJ42" s="2414"/>
      <c r="AK42" s="2415"/>
      <c r="AL42" s="2408"/>
    </row>
    <row r="43" spans="1:38" ht="15" customHeight="1">
      <c r="A43" s="2454"/>
      <c r="B43" s="2446"/>
      <c r="C43" s="2424"/>
      <c r="D43" s="2386" t="s">
        <v>4238</v>
      </c>
      <c r="J43" s="2424"/>
      <c r="M43" s="2442"/>
      <c r="AE43" s="2461"/>
      <c r="AF43" s="2449"/>
      <c r="AJ43" s="2429"/>
    </row>
    <row r="44" spans="1:38" ht="15" customHeight="1">
      <c r="A44" s="2454"/>
      <c r="B44" s="2446"/>
      <c r="C44" s="2424"/>
      <c r="D44" s="2384"/>
      <c r="J44" s="2424"/>
      <c r="K44" s="2412" t="s">
        <v>4152</v>
      </c>
      <c r="L44" s="2386" t="s">
        <v>4239</v>
      </c>
      <c r="AF44" s="2449"/>
      <c r="AJ44" s="2429"/>
      <c r="AL44" s="2387" t="s">
        <v>4240</v>
      </c>
    </row>
    <row r="45" spans="1:38" ht="15" customHeight="1">
      <c r="A45" s="2454"/>
      <c r="B45" s="2446"/>
      <c r="C45" s="2424"/>
      <c r="D45" s="2386" t="s">
        <v>4241</v>
      </c>
      <c r="J45" s="2424"/>
      <c r="L45" s="2462" t="s">
        <v>4242</v>
      </c>
      <c r="M45" s="2463"/>
      <c r="N45" s="2464"/>
      <c r="O45" s="2465" t="s">
        <v>4243</v>
      </c>
      <c r="P45" s="2466"/>
      <c r="Q45" s="2466"/>
      <c r="R45" s="2467"/>
      <c r="S45" s="2468"/>
      <c r="T45" s="2469"/>
      <c r="U45" s="2469"/>
      <c r="V45" s="2470"/>
      <c r="W45" s="2471" t="s">
        <v>376</v>
      </c>
      <c r="X45" s="2472"/>
      <c r="Y45" s="2472"/>
      <c r="Z45" s="2473"/>
      <c r="AA45" s="2471" t="s">
        <v>376</v>
      </c>
      <c r="AB45" s="2472"/>
      <c r="AC45" s="2472"/>
      <c r="AD45" s="2473"/>
      <c r="AF45" s="2449"/>
      <c r="AJ45" s="2429"/>
    </row>
    <row r="46" spans="1:38" ht="15" customHeight="1">
      <c r="A46" s="2454"/>
      <c r="B46" s="2446"/>
      <c r="C46" s="2424"/>
      <c r="D46" s="2412" t="s">
        <v>4152</v>
      </c>
      <c r="E46" s="2386" t="s">
        <v>4244</v>
      </c>
      <c r="H46" s="2386" t="s">
        <v>4245</v>
      </c>
      <c r="J46" s="2424"/>
      <c r="L46" s="2462" t="s">
        <v>4246</v>
      </c>
      <c r="M46" s="2463"/>
      <c r="N46" s="2464"/>
      <c r="O46" s="2474">
        <v>4</v>
      </c>
      <c r="P46" s="2475"/>
      <c r="Q46" s="2475"/>
      <c r="R46" s="2476" t="s">
        <v>4167</v>
      </c>
      <c r="S46" s="2475"/>
      <c r="T46" s="2475"/>
      <c r="U46" s="2475"/>
      <c r="V46" s="2477" t="s">
        <v>4167</v>
      </c>
      <c r="W46" s="2478"/>
      <c r="X46" s="2479"/>
      <c r="Y46" s="2479"/>
      <c r="Z46" s="2476" t="s">
        <v>4167</v>
      </c>
      <c r="AA46" s="2479"/>
      <c r="AB46" s="2479"/>
      <c r="AC46" s="2479"/>
      <c r="AD46" s="2476" t="s">
        <v>4167</v>
      </c>
      <c r="AF46" s="2449"/>
      <c r="AJ46" s="2429"/>
    </row>
    <row r="47" spans="1:38" ht="15" customHeight="1">
      <c r="A47" s="2454"/>
      <c r="B47" s="2446"/>
      <c r="C47" s="2424"/>
      <c r="J47" s="2424"/>
      <c r="O47" s="2480"/>
      <c r="P47" s="2480"/>
      <c r="Q47" s="2480"/>
      <c r="S47" s="2481"/>
      <c r="T47" s="2481"/>
      <c r="U47" s="2481"/>
      <c r="W47" s="2481"/>
      <c r="X47" s="2481"/>
      <c r="Y47" s="2481"/>
      <c r="AA47" s="2481"/>
      <c r="AB47" s="2481"/>
      <c r="AC47" s="2481"/>
      <c r="AF47" s="2449"/>
      <c r="AJ47" s="2429"/>
    </row>
    <row r="48" spans="1:38" ht="15" customHeight="1">
      <c r="A48" s="2454"/>
      <c r="B48" s="2446"/>
      <c r="C48" s="2424"/>
      <c r="J48" s="2424"/>
      <c r="O48" s="2480"/>
      <c r="P48" s="2480"/>
      <c r="Q48" s="2480"/>
      <c r="S48" s="2481"/>
      <c r="T48" s="2481"/>
      <c r="U48" s="2481"/>
      <c r="W48" s="2481"/>
      <c r="X48" s="2481"/>
      <c r="Y48" s="2481"/>
      <c r="AA48" s="2481"/>
      <c r="AB48" s="2481"/>
      <c r="AC48" s="2481"/>
      <c r="AF48" s="2449"/>
      <c r="AJ48" s="2429"/>
    </row>
    <row r="49" spans="1:38" ht="15" customHeight="1">
      <c r="A49" s="2454"/>
      <c r="B49" s="2446"/>
      <c r="C49" s="2424"/>
      <c r="J49" s="2424"/>
      <c r="O49" s="2480"/>
      <c r="P49" s="2480"/>
      <c r="Q49" s="2480"/>
      <c r="S49" s="2481"/>
      <c r="T49" s="2481"/>
      <c r="U49" s="2481"/>
      <c r="W49" s="2481"/>
      <c r="X49" s="2481"/>
      <c r="Y49" s="2481"/>
      <c r="AA49" s="2481"/>
      <c r="AB49" s="2481"/>
      <c r="AC49" s="2481"/>
      <c r="AF49" s="2449"/>
      <c r="AJ49" s="2429"/>
    </row>
    <row r="50" spans="1:38" ht="15" customHeight="1">
      <c r="A50" s="2454"/>
      <c r="B50" s="2446"/>
      <c r="C50" s="2424"/>
      <c r="J50" s="2424"/>
      <c r="AF50" s="2449"/>
      <c r="AJ50" s="2429"/>
    </row>
    <row r="51" spans="1:38" ht="15" customHeight="1">
      <c r="A51" s="2454"/>
      <c r="B51" s="2446"/>
      <c r="C51" s="2424"/>
      <c r="J51" s="2424"/>
      <c r="K51" s="2412" t="s">
        <v>4152</v>
      </c>
      <c r="L51" s="2386" t="s">
        <v>4247</v>
      </c>
      <c r="M51" s="2481"/>
      <c r="N51" s="2481"/>
      <c r="P51" s="2481"/>
      <c r="Q51" s="2481"/>
      <c r="AD51" s="2481"/>
      <c r="AF51" s="2449"/>
      <c r="AJ51" s="2429"/>
      <c r="AL51" s="2387" t="s">
        <v>4248</v>
      </c>
    </row>
    <row r="52" spans="1:38" ht="15" customHeight="1">
      <c r="A52" s="2454"/>
      <c r="B52" s="2446"/>
      <c r="C52" s="2424"/>
      <c r="J52" s="2424"/>
      <c r="L52" s="2462" t="s">
        <v>4242</v>
      </c>
      <c r="M52" s="2463"/>
      <c r="N52" s="2464"/>
      <c r="O52" s="2482" t="s">
        <v>4249</v>
      </c>
      <c r="P52" s="2483"/>
      <c r="Q52" s="2483"/>
      <c r="R52" s="2484"/>
      <c r="AD52" s="2481"/>
      <c r="AF52" s="2449"/>
      <c r="AJ52" s="2429"/>
    </row>
    <row r="53" spans="1:38" ht="15" customHeight="1">
      <c r="A53" s="2454"/>
      <c r="B53" s="2446"/>
      <c r="C53" s="2424"/>
      <c r="J53" s="2424"/>
      <c r="L53" s="2485" t="s">
        <v>4250</v>
      </c>
      <c r="M53" s="2477"/>
      <c r="N53" s="2477"/>
      <c r="O53" s="2486">
        <v>4</v>
      </c>
      <c r="P53" s="2487"/>
      <c r="Q53" s="2476" t="s">
        <v>4167</v>
      </c>
      <c r="R53" s="2488" t="s">
        <v>4251</v>
      </c>
      <c r="S53" s="2489">
        <v>55</v>
      </c>
      <c r="T53" s="2490" t="s">
        <v>4143</v>
      </c>
      <c r="U53" s="2489">
        <v>2</v>
      </c>
      <c r="V53" s="2490" t="s">
        <v>4144</v>
      </c>
      <c r="W53" s="2489">
        <v>1</v>
      </c>
      <c r="X53" s="2490" t="s">
        <v>4145</v>
      </c>
      <c r="Y53" s="2491" t="s">
        <v>4252</v>
      </c>
      <c r="Z53" s="2492"/>
      <c r="AA53" s="2477" t="s">
        <v>4253</v>
      </c>
      <c r="AB53" s="2493" t="s">
        <v>4254</v>
      </c>
      <c r="AC53" s="2493"/>
      <c r="AD53" s="2476" t="s">
        <v>4255</v>
      </c>
      <c r="AF53" s="2449"/>
      <c r="AJ53" s="2429"/>
    </row>
    <row r="54" spans="1:38" ht="15" customHeight="1">
      <c r="A54" s="2454"/>
      <c r="B54" s="2446"/>
      <c r="C54" s="2424"/>
      <c r="J54" s="2424"/>
      <c r="O54" s="2494"/>
      <c r="P54" s="2494"/>
      <c r="R54" s="2495"/>
      <c r="S54" s="2412"/>
      <c r="T54" s="2399"/>
      <c r="U54" s="2412"/>
      <c r="V54" s="2399"/>
      <c r="W54" s="2412"/>
      <c r="X54" s="2399"/>
      <c r="Y54" s="2496"/>
      <c r="Z54" s="2496"/>
      <c r="AB54" s="2495"/>
      <c r="AC54" s="2495"/>
      <c r="AF54" s="2449"/>
      <c r="AJ54" s="2429"/>
    </row>
    <row r="55" spans="1:38" ht="15" customHeight="1">
      <c r="A55" s="2454"/>
      <c r="B55" s="2446"/>
      <c r="C55" s="2424"/>
      <c r="J55" s="2424"/>
      <c r="K55" s="2384"/>
      <c r="L55" s="2384"/>
      <c r="O55" s="2494"/>
      <c r="P55" s="2494"/>
      <c r="R55" s="2495"/>
      <c r="S55" s="2412"/>
      <c r="T55" s="2399"/>
      <c r="U55" s="2412"/>
      <c r="V55" s="2399"/>
      <c r="W55" s="2412"/>
      <c r="X55" s="2399"/>
      <c r="Y55" s="2496"/>
      <c r="Z55" s="2496"/>
      <c r="AB55" s="2495"/>
      <c r="AC55" s="2495"/>
      <c r="AF55" s="2449"/>
      <c r="AJ55" s="2429"/>
    </row>
    <row r="56" spans="1:38" ht="15" customHeight="1">
      <c r="A56" s="2454"/>
      <c r="B56" s="2446"/>
      <c r="C56" s="2424"/>
      <c r="J56" s="2424"/>
      <c r="AF56" s="2449"/>
      <c r="AJ56" s="2429"/>
    </row>
    <row r="57" spans="1:38" ht="15" customHeight="1">
      <c r="A57" s="2454"/>
      <c r="B57" s="2446"/>
      <c r="C57" s="2424"/>
      <c r="D57" s="2386" t="s">
        <v>4256</v>
      </c>
      <c r="J57" s="2424"/>
      <c r="K57" s="2412" t="s">
        <v>4152</v>
      </c>
      <c r="L57" s="2386" t="s">
        <v>4257</v>
      </c>
      <c r="AF57" s="2449"/>
      <c r="AJ57" s="2429"/>
      <c r="AL57" s="2387" t="s">
        <v>4258</v>
      </c>
    </row>
    <row r="58" spans="1:38" ht="15" customHeight="1">
      <c r="A58" s="2445"/>
      <c r="B58" s="2446"/>
      <c r="C58" s="2424"/>
      <c r="E58" s="2386" t="s">
        <v>4218</v>
      </c>
      <c r="G58" s="2412" t="s">
        <v>4152</v>
      </c>
      <c r="H58" s="2386" t="s">
        <v>4220</v>
      </c>
      <c r="J58" s="2424"/>
      <c r="L58" s="2462" t="s">
        <v>4246</v>
      </c>
      <c r="M58" s="2463"/>
      <c r="N58" s="2464"/>
      <c r="O58" s="2474">
        <v>3.8</v>
      </c>
      <c r="P58" s="2475"/>
      <c r="Q58" s="2475"/>
      <c r="R58" s="2476" t="s">
        <v>4167</v>
      </c>
      <c r="S58" s="2479"/>
      <c r="T58" s="2479"/>
      <c r="U58" s="2479"/>
      <c r="V58" s="2477" t="s">
        <v>4167</v>
      </c>
      <c r="W58" s="2478"/>
      <c r="X58" s="2479"/>
      <c r="Y58" s="2479"/>
      <c r="Z58" s="2476" t="s">
        <v>4167</v>
      </c>
      <c r="AA58" s="2479"/>
      <c r="AB58" s="2479"/>
      <c r="AC58" s="2479"/>
      <c r="AD58" s="2476" t="s">
        <v>4167</v>
      </c>
      <c r="AF58" s="2449"/>
      <c r="AJ58" s="2429"/>
      <c r="AL58" s="2387" t="s">
        <v>4259</v>
      </c>
    </row>
    <row r="59" spans="1:38" ht="15" customHeight="1">
      <c r="A59" s="2445"/>
      <c r="B59" s="2446"/>
      <c r="C59" s="2424"/>
      <c r="J59" s="2424"/>
      <c r="L59" s="2386" t="s">
        <v>4260</v>
      </c>
      <c r="S59" s="2386" t="s">
        <v>4166</v>
      </c>
      <c r="T59" s="2412" t="s">
        <v>4152</v>
      </c>
      <c r="U59" s="2386" t="s">
        <v>4168</v>
      </c>
      <c r="AF59" s="2449"/>
      <c r="AJ59" s="2429"/>
    </row>
    <row r="60" spans="1:38" ht="15" customHeight="1">
      <c r="A60" s="2445"/>
      <c r="B60" s="2446"/>
      <c r="C60" s="2424"/>
      <c r="J60" s="2424"/>
      <c r="AF60" s="2449"/>
      <c r="AJ60" s="2429"/>
    </row>
    <row r="61" spans="1:38" ht="15" customHeight="1">
      <c r="A61" s="2445"/>
      <c r="B61" s="2446"/>
      <c r="C61" s="2424"/>
      <c r="J61" s="2424"/>
      <c r="AF61" s="2449"/>
      <c r="AJ61" s="2429"/>
    </row>
    <row r="62" spans="1:38" ht="15" customHeight="1">
      <c r="A62" s="2445"/>
      <c r="B62" s="2446"/>
      <c r="C62" s="2424"/>
      <c r="J62" s="2424"/>
      <c r="AF62" s="2449"/>
      <c r="AJ62" s="2429"/>
    </row>
    <row r="63" spans="1:38" ht="15" customHeight="1">
      <c r="A63" s="2445"/>
      <c r="B63" s="2446"/>
      <c r="C63" s="2424"/>
      <c r="J63" s="2424"/>
      <c r="L63" s="2386" t="s">
        <v>4261</v>
      </c>
      <c r="AF63" s="2449"/>
      <c r="AJ63" s="2429"/>
    </row>
    <row r="64" spans="1:38" ht="15" customHeight="1">
      <c r="A64" s="2445"/>
      <c r="B64" s="2446"/>
      <c r="C64" s="2424"/>
      <c r="J64" s="2424"/>
      <c r="N64" s="2386" t="s">
        <v>4262</v>
      </c>
      <c r="Q64" s="2386" t="s">
        <v>4219</v>
      </c>
      <c r="T64" s="2386" t="s">
        <v>4215</v>
      </c>
      <c r="AF64" s="2449"/>
      <c r="AJ64" s="2429"/>
    </row>
    <row r="65" spans="1:38" ht="15" customHeight="1">
      <c r="A65" s="2445"/>
      <c r="B65" s="2446"/>
      <c r="C65" s="2432"/>
      <c r="D65" s="2410"/>
      <c r="E65" s="2410"/>
      <c r="F65" s="2410"/>
      <c r="G65" s="2410"/>
      <c r="H65" s="2410"/>
      <c r="I65" s="2410"/>
      <c r="J65" s="2432"/>
      <c r="K65" s="2410"/>
      <c r="L65" s="2410"/>
      <c r="M65" s="2410"/>
      <c r="N65" s="2410"/>
      <c r="O65" s="2410"/>
      <c r="P65" s="2410"/>
      <c r="Q65" s="2410"/>
      <c r="R65" s="2410"/>
      <c r="S65" s="2410"/>
      <c r="T65" s="2410"/>
      <c r="U65" s="2410"/>
      <c r="V65" s="2410"/>
      <c r="W65" s="2410"/>
      <c r="X65" s="2410"/>
      <c r="Y65" s="2410"/>
      <c r="Z65" s="2410"/>
      <c r="AA65" s="2410"/>
      <c r="AB65" s="2410"/>
      <c r="AC65" s="2410"/>
      <c r="AD65" s="2410"/>
      <c r="AE65" s="2410"/>
      <c r="AF65" s="2497"/>
      <c r="AG65" s="2410"/>
      <c r="AH65" s="2410"/>
      <c r="AI65" s="2410"/>
      <c r="AJ65" s="2433"/>
    </row>
    <row r="66" spans="1:38" ht="15" customHeight="1">
      <c r="A66" s="2450"/>
      <c r="B66" s="2446"/>
      <c r="C66" s="2417"/>
      <c r="D66" s="2418" t="s">
        <v>4263</v>
      </c>
      <c r="E66" s="2418"/>
      <c r="F66" s="2418"/>
      <c r="G66" s="2418"/>
      <c r="H66" s="2418"/>
      <c r="I66" s="2418"/>
      <c r="J66" s="2417"/>
      <c r="K66" s="2498" t="s">
        <v>4152</v>
      </c>
      <c r="L66" s="2418" t="s">
        <v>4264</v>
      </c>
      <c r="M66" s="2418"/>
      <c r="N66" s="2418" t="s">
        <v>4265</v>
      </c>
      <c r="O66" s="2418"/>
      <c r="P66" s="2418"/>
      <c r="Q66" s="2498" t="s">
        <v>4152</v>
      </c>
      <c r="R66" s="2418" t="s">
        <v>4214</v>
      </c>
      <c r="S66" s="2418"/>
      <c r="U66" s="2418" t="s">
        <v>4215</v>
      </c>
      <c r="V66" s="2418" t="s">
        <v>4158</v>
      </c>
      <c r="W66" s="2418"/>
      <c r="X66" s="2418"/>
      <c r="Y66" s="2418"/>
      <c r="Z66" s="2418"/>
      <c r="AA66" s="2418"/>
      <c r="AB66" s="2418"/>
      <c r="AE66" s="2418"/>
      <c r="AF66" s="2499"/>
      <c r="AG66" s="2418"/>
      <c r="AH66" s="2418" t="s">
        <v>4159</v>
      </c>
      <c r="AI66" s="2418"/>
      <c r="AJ66" s="2423"/>
      <c r="AK66" s="2500"/>
      <c r="AL66" s="2459"/>
    </row>
    <row r="67" spans="1:38" ht="15" customHeight="1">
      <c r="A67" s="2450"/>
      <c r="B67" s="2446"/>
      <c r="C67" s="2424"/>
      <c r="D67" s="2386" t="s">
        <v>4266</v>
      </c>
      <c r="J67" s="2501"/>
      <c r="L67" s="2502" t="s">
        <v>4267</v>
      </c>
      <c r="M67" s="2502"/>
      <c r="N67" s="2503" t="s">
        <v>4154</v>
      </c>
      <c r="O67" s="2502"/>
      <c r="P67" s="2502" t="s">
        <v>4268</v>
      </c>
      <c r="Q67" s="2502"/>
      <c r="R67" s="2502"/>
      <c r="S67" s="2502"/>
      <c r="T67" s="2502"/>
      <c r="U67" s="2502" t="s">
        <v>4269</v>
      </c>
      <c r="V67" s="2502"/>
      <c r="W67" s="2502" t="s">
        <v>4158</v>
      </c>
      <c r="X67" s="2502"/>
      <c r="Y67" s="2502"/>
      <c r="Z67" s="2502" t="s">
        <v>4270</v>
      </c>
      <c r="AA67" s="2502"/>
      <c r="AB67" s="2502"/>
      <c r="AC67" s="2502"/>
      <c r="AD67" s="2502"/>
      <c r="AE67" s="2504"/>
      <c r="AF67" s="2449"/>
      <c r="AH67" s="2384" t="s">
        <v>4271</v>
      </c>
      <c r="AJ67" s="2429"/>
      <c r="AK67" s="2424"/>
    </row>
    <row r="68" spans="1:38" ht="15" customHeight="1">
      <c r="A68" s="2450"/>
      <c r="B68" s="2446"/>
      <c r="C68" s="2432"/>
      <c r="D68" s="2410"/>
      <c r="E68" s="2410"/>
      <c r="F68" s="2410"/>
      <c r="G68" s="2410"/>
      <c r="H68" s="2410"/>
      <c r="I68" s="2410"/>
      <c r="J68" s="2432"/>
      <c r="K68" s="2410"/>
      <c r="L68" s="2410"/>
      <c r="M68" s="2410"/>
      <c r="N68" s="2411"/>
      <c r="O68" s="2410"/>
      <c r="P68" s="2410"/>
      <c r="Q68" s="2410"/>
      <c r="R68" s="2410"/>
      <c r="S68" s="2410"/>
      <c r="T68" s="2410"/>
      <c r="U68" s="2410"/>
      <c r="V68" s="2410"/>
      <c r="W68" s="2410"/>
      <c r="X68" s="2410"/>
      <c r="Y68" s="2410"/>
      <c r="Z68" s="2410"/>
      <c r="AA68" s="2410"/>
      <c r="AB68" s="2410"/>
      <c r="AC68" s="2410"/>
      <c r="AD68" s="2410"/>
      <c r="AE68" s="2413"/>
      <c r="AF68" s="2497"/>
      <c r="AG68" s="2410"/>
      <c r="AH68" s="2505"/>
      <c r="AI68" s="2410"/>
      <c r="AJ68" s="2433"/>
      <c r="AK68" s="2506"/>
      <c r="AL68" s="2507"/>
    </row>
    <row r="69" spans="1:38" ht="15" customHeight="1">
      <c r="A69" s="2450"/>
      <c r="B69" s="2446"/>
      <c r="C69" s="2401"/>
      <c r="D69" s="2402" t="s">
        <v>4272</v>
      </c>
      <c r="E69" s="2402"/>
      <c r="F69" s="2402"/>
      <c r="G69" s="2402"/>
      <c r="H69" s="2402"/>
      <c r="I69" s="2402"/>
      <c r="J69" s="2401"/>
      <c r="K69" s="2508"/>
      <c r="L69" s="2508" t="s">
        <v>4121</v>
      </c>
      <c r="M69" s="2509"/>
      <c r="N69" s="2508"/>
      <c r="O69" s="2508"/>
      <c r="P69" s="2508"/>
      <c r="Q69" s="2508" t="s">
        <v>4117</v>
      </c>
      <c r="R69" s="2508"/>
      <c r="S69" s="2508"/>
      <c r="T69" s="2508" t="s">
        <v>4118</v>
      </c>
      <c r="U69" s="2508"/>
      <c r="V69" s="2508"/>
      <c r="W69" s="2508"/>
      <c r="X69" s="2508"/>
      <c r="Y69" s="2508"/>
      <c r="Z69" s="2508" t="s">
        <v>4120</v>
      </c>
      <c r="AA69" s="2508"/>
      <c r="AB69" s="2510" t="s">
        <v>4119</v>
      </c>
      <c r="AC69" s="2510"/>
      <c r="AD69" s="2510"/>
      <c r="AE69" s="2511"/>
      <c r="AF69" s="2499"/>
      <c r="AG69" s="2512" t="s">
        <v>4152</v>
      </c>
      <c r="AH69" s="2513" t="s">
        <v>4273</v>
      </c>
      <c r="AI69" s="2513"/>
      <c r="AJ69" s="2423"/>
      <c r="AK69" s="2415"/>
      <c r="AL69" s="2408" t="s">
        <v>4274</v>
      </c>
    </row>
    <row r="70" spans="1:38" ht="15" customHeight="1">
      <c r="A70" s="2450"/>
      <c r="B70" s="2446"/>
      <c r="C70" s="2401"/>
      <c r="D70" s="2402" t="s">
        <v>4275</v>
      </c>
      <c r="E70" s="2402"/>
      <c r="F70" s="2402"/>
      <c r="G70" s="2402"/>
      <c r="H70" s="2402"/>
      <c r="I70" s="2402"/>
      <c r="J70" s="2401"/>
      <c r="K70" s="2514"/>
      <c r="L70" s="2514" t="s">
        <v>4121</v>
      </c>
      <c r="M70" s="2515"/>
      <c r="N70" s="2514"/>
      <c r="O70" s="2514"/>
      <c r="P70" s="2514"/>
      <c r="Q70" s="2514" t="s">
        <v>4117</v>
      </c>
      <c r="R70" s="2514"/>
      <c r="S70" s="2514"/>
      <c r="T70" s="2514" t="s">
        <v>4118</v>
      </c>
      <c r="U70" s="2514"/>
      <c r="V70" s="2514"/>
      <c r="W70" s="2514" t="s">
        <v>4115</v>
      </c>
      <c r="X70" s="2514"/>
      <c r="Y70" s="2514"/>
      <c r="Z70" s="2514" t="s">
        <v>4120</v>
      </c>
      <c r="AA70" s="2514"/>
      <c r="AB70" s="2516" t="s">
        <v>4119</v>
      </c>
      <c r="AC70" s="2516"/>
      <c r="AD70" s="2516"/>
      <c r="AE70" s="2517"/>
      <c r="AF70" s="2497"/>
      <c r="AG70" s="2518"/>
      <c r="AH70" s="2519"/>
      <c r="AI70" s="2519"/>
      <c r="AJ70" s="2433"/>
      <c r="AK70" s="2415"/>
      <c r="AL70" s="2408" t="s">
        <v>4276</v>
      </c>
    </row>
    <row r="71" spans="1:38" ht="15" customHeight="1">
      <c r="A71" s="2450"/>
      <c r="B71" s="2446"/>
      <c r="C71" s="2401"/>
      <c r="D71" s="2402" t="s">
        <v>4277</v>
      </c>
      <c r="E71" s="2402"/>
      <c r="F71" s="2402"/>
      <c r="G71" s="2402"/>
      <c r="H71" s="2402"/>
      <c r="I71" s="2402"/>
      <c r="J71" s="2401"/>
      <c r="K71" s="2520"/>
      <c r="L71" s="2520" t="s">
        <v>3768</v>
      </c>
      <c r="M71" s="2521" t="s">
        <v>401</v>
      </c>
      <c r="N71" s="2520"/>
      <c r="O71" s="2522" t="s">
        <v>3868</v>
      </c>
      <c r="P71" s="2520"/>
      <c r="Q71" s="2520"/>
      <c r="R71" s="2520"/>
      <c r="S71" s="2520"/>
      <c r="T71" s="2520"/>
      <c r="U71" s="2520"/>
      <c r="V71" s="2522"/>
      <c r="W71" s="2520"/>
      <c r="X71" s="2520" t="s">
        <v>3869</v>
      </c>
      <c r="Y71" s="2520"/>
      <c r="Z71" s="2520"/>
      <c r="AA71" s="2522"/>
      <c r="AB71" s="2522"/>
      <c r="AC71" s="2522" t="s">
        <v>6</v>
      </c>
      <c r="AD71" s="2522" t="s">
        <v>3870</v>
      </c>
      <c r="AE71" s="2520"/>
      <c r="AF71" s="2458"/>
      <c r="AG71" s="2438" t="s">
        <v>4152</v>
      </c>
      <c r="AH71" s="2402" t="s">
        <v>4159</v>
      </c>
      <c r="AI71" s="2402"/>
      <c r="AJ71" s="2414"/>
      <c r="AK71" s="2415"/>
      <c r="AL71" s="2408" t="s">
        <v>4278</v>
      </c>
    </row>
    <row r="72" spans="1:38" ht="15" customHeight="1">
      <c r="A72" s="2450"/>
      <c r="B72" s="2446"/>
      <c r="C72" s="2401"/>
      <c r="D72" s="2402"/>
      <c r="E72" s="2402"/>
      <c r="F72" s="2402"/>
      <c r="G72" s="2402"/>
      <c r="H72" s="2402"/>
      <c r="I72" s="2402"/>
      <c r="J72" s="2401"/>
      <c r="K72" s="2523"/>
      <c r="L72" s="2523" t="s">
        <v>3768</v>
      </c>
      <c r="M72" s="2524"/>
      <c r="N72" s="2524"/>
      <c r="O72" s="2524"/>
      <c r="P72" s="2524"/>
      <c r="Q72" s="2524"/>
      <c r="R72" s="2524"/>
      <c r="S72" s="2524"/>
      <c r="T72" s="2524"/>
      <c r="U72" s="2524"/>
      <c r="V72" s="2524"/>
      <c r="W72" s="2524"/>
      <c r="X72" s="2524"/>
      <c r="Y72" s="2524"/>
      <c r="Z72" s="2524"/>
      <c r="AA72" s="2523"/>
      <c r="AB72" s="2525"/>
      <c r="AC72" s="2525"/>
      <c r="AD72" s="2525" t="s">
        <v>3872</v>
      </c>
      <c r="AE72" s="2523"/>
      <c r="AF72" s="2458"/>
      <c r="AG72" s="2438"/>
      <c r="AH72" s="2402"/>
      <c r="AI72" s="2402"/>
      <c r="AJ72" s="2414"/>
      <c r="AK72" s="2415"/>
      <c r="AL72" s="2408"/>
    </row>
    <row r="73" spans="1:38" ht="15" customHeight="1">
      <c r="A73" s="2450"/>
      <c r="B73" s="2446"/>
      <c r="C73" s="2401"/>
      <c r="D73" s="2402" t="s">
        <v>4279</v>
      </c>
      <c r="E73" s="2402"/>
      <c r="F73" s="2402"/>
      <c r="G73" s="2402"/>
      <c r="H73" s="2402"/>
      <c r="I73" s="2402"/>
      <c r="J73" s="2401"/>
      <c r="K73" s="2402"/>
      <c r="L73" s="2402" t="s">
        <v>4280</v>
      </c>
      <c r="M73" s="2402"/>
      <c r="N73" s="2402"/>
      <c r="O73" s="2402"/>
      <c r="P73" s="2402"/>
      <c r="Q73" s="2402"/>
      <c r="R73" s="2402"/>
      <c r="S73" s="2402"/>
      <c r="T73" s="2402"/>
      <c r="U73" s="2402"/>
      <c r="V73" s="2402"/>
      <c r="W73" s="2402"/>
      <c r="X73" s="2402"/>
      <c r="Y73" s="2402"/>
      <c r="Z73" s="2402"/>
      <c r="AA73" s="2402"/>
      <c r="AB73" s="2402"/>
      <c r="AC73" s="2402"/>
      <c r="AD73" s="2402"/>
      <c r="AE73" s="2402"/>
      <c r="AF73" s="2458"/>
      <c r="AG73" s="2438" t="s">
        <v>4152</v>
      </c>
      <c r="AH73" s="2402" t="s">
        <v>4159</v>
      </c>
      <c r="AI73" s="2402"/>
      <c r="AJ73" s="2414"/>
      <c r="AK73" s="2415"/>
      <c r="AL73" s="2408"/>
    </row>
    <row r="74" spans="1:38" ht="15" customHeight="1">
      <c r="A74" s="2450"/>
      <c r="B74" s="2446"/>
      <c r="C74" s="2401"/>
      <c r="D74" s="2402" t="s">
        <v>4281</v>
      </c>
      <c r="E74" s="2402"/>
      <c r="F74" s="2402"/>
      <c r="G74" s="2402"/>
      <c r="H74" s="2402"/>
      <c r="I74" s="2402"/>
      <c r="J74" s="2401"/>
      <c r="K74" s="2402"/>
      <c r="L74" s="2402" t="s">
        <v>4280</v>
      </c>
      <c r="M74" s="2442" t="s">
        <v>4192</v>
      </c>
      <c r="N74" s="2526" t="s">
        <v>376</v>
      </c>
      <c r="O74" s="2526"/>
      <c r="P74" s="2526"/>
      <c r="Q74" s="2526"/>
      <c r="R74" s="2386" t="s">
        <v>4282</v>
      </c>
      <c r="T74" s="2402"/>
      <c r="V74" s="2402"/>
      <c r="W74" s="2402"/>
      <c r="X74" s="2402"/>
      <c r="Y74" s="2402"/>
      <c r="Z74" s="2402"/>
      <c r="AA74" s="2402"/>
      <c r="AB74" s="2402"/>
      <c r="AC74" s="2402"/>
      <c r="AD74" s="2402"/>
      <c r="AE74" s="2402"/>
      <c r="AF74" s="2458"/>
      <c r="AG74" s="2438" t="s">
        <v>4152</v>
      </c>
      <c r="AH74" s="2402" t="s">
        <v>4159</v>
      </c>
      <c r="AI74" s="2402"/>
      <c r="AJ74" s="2414"/>
      <c r="AK74" s="2415"/>
      <c r="AL74" s="2408" t="s">
        <v>4283</v>
      </c>
    </row>
    <row r="75" spans="1:38" ht="15" customHeight="1">
      <c r="A75" s="2450"/>
      <c r="B75" s="2446"/>
      <c r="C75" s="2401"/>
      <c r="D75" s="2527" t="s">
        <v>4284</v>
      </c>
      <c r="E75" s="2402"/>
      <c r="F75" s="2402"/>
      <c r="G75" s="2402"/>
      <c r="H75" s="2402"/>
      <c r="I75" s="2402"/>
      <c r="J75" s="2401"/>
      <c r="K75" s="2402"/>
      <c r="L75" s="2402" t="s">
        <v>4166</v>
      </c>
      <c r="M75" s="2402"/>
      <c r="N75" s="2402"/>
      <c r="O75" s="2402"/>
      <c r="P75" s="2528"/>
      <c r="Q75" s="2402"/>
      <c r="R75" s="2402"/>
      <c r="S75" s="2402"/>
      <c r="T75" s="2402"/>
      <c r="U75" s="2402"/>
      <c r="V75" s="2402"/>
      <c r="W75" s="2402"/>
      <c r="X75" s="2528"/>
      <c r="Y75" s="2402"/>
      <c r="Z75" s="2402"/>
      <c r="AA75" s="2402"/>
      <c r="AB75" s="2402"/>
      <c r="AC75" s="2402"/>
      <c r="AD75" s="2402"/>
      <c r="AE75" s="2402"/>
      <c r="AF75" s="2458"/>
      <c r="AG75" s="2438" t="s">
        <v>4152</v>
      </c>
      <c r="AH75" s="2402" t="s">
        <v>4168</v>
      </c>
      <c r="AI75" s="2402"/>
      <c r="AJ75" s="2414"/>
      <c r="AK75" s="2415"/>
      <c r="AL75" s="2408"/>
    </row>
    <row r="76" spans="1:38" ht="15" customHeight="1">
      <c r="A76" s="2450"/>
      <c r="B76" s="2446"/>
      <c r="C76" s="2401"/>
      <c r="D76" s="2527" t="s">
        <v>4285</v>
      </c>
      <c r="E76" s="2402"/>
      <c r="F76" s="2402"/>
      <c r="G76" s="2402"/>
      <c r="H76" s="2402"/>
      <c r="I76" s="2402"/>
      <c r="J76" s="2401"/>
      <c r="K76" s="2402"/>
      <c r="L76" s="2402" t="s">
        <v>4166</v>
      </c>
      <c r="M76" s="2439" t="s">
        <v>4154</v>
      </c>
      <c r="N76" s="2402" t="s">
        <v>4286</v>
      </c>
      <c r="O76" s="2402"/>
      <c r="P76" s="2402"/>
      <c r="Q76" s="2402" t="s">
        <v>4214</v>
      </c>
      <c r="R76" s="2402"/>
      <c r="S76" s="2402"/>
      <c r="T76" s="2402" t="s">
        <v>4215</v>
      </c>
      <c r="U76" s="2402" t="s">
        <v>4158</v>
      </c>
      <c r="V76" s="2402"/>
      <c r="W76" s="2402"/>
      <c r="X76" s="2402"/>
      <c r="Y76" s="2402"/>
      <c r="Z76" s="2402"/>
      <c r="AA76" s="2402"/>
      <c r="AB76" s="2402"/>
      <c r="AC76" s="2402"/>
      <c r="AD76" s="2402"/>
      <c r="AE76" s="2402"/>
      <c r="AF76" s="2458"/>
      <c r="AG76" s="2438" t="s">
        <v>4152</v>
      </c>
      <c r="AH76" s="2402" t="s">
        <v>4168</v>
      </c>
      <c r="AI76" s="2402"/>
      <c r="AJ76" s="2414"/>
      <c r="AK76" s="2415"/>
      <c r="AL76" s="2408"/>
    </row>
    <row r="77" spans="1:38" s="2529" customFormat="1" ht="15" customHeight="1">
      <c r="C77" s="2530"/>
      <c r="D77" s="2523" t="s">
        <v>3878</v>
      </c>
      <c r="E77" s="2523"/>
      <c r="F77" s="2523"/>
      <c r="G77" s="2523"/>
      <c r="H77" s="2523"/>
      <c r="I77" s="2523"/>
      <c r="J77" s="2530"/>
      <c r="K77" s="2523"/>
      <c r="L77" s="2523" t="s">
        <v>3768</v>
      </c>
      <c r="M77" s="2524" t="s">
        <v>401</v>
      </c>
      <c r="N77" s="2523"/>
      <c r="O77" s="2523" t="s">
        <v>3825</v>
      </c>
      <c r="P77" s="2523"/>
      <c r="Q77" s="2523"/>
      <c r="R77" s="2523"/>
      <c r="S77" s="2523" t="s">
        <v>3822</v>
      </c>
      <c r="T77" s="2523"/>
      <c r="U77" s="2523"/>
      <c r="V77" s="2523" t="s">
        <v>3879</v>
      </c>
      <c r="W77" s="2525"/>
      <c r="X77" s="2523"/>
      <c r="Y77" s="2523" t="s">
        <v>6</v>
      </c>
      <c r="Z77" s="2523"/>
      <c r="AA77" s="2523"/>
      <c r="AB77" s="2523"/>
      <c r="AC77" s="2523"/>
      <c r="AD77" s="2523"/>
      <c r="AE77" s="2523"/>
      <c r="AF77" s="2531"/>
      <c r="AG77" s="2438" t="s">
        <v>4152</v>
      </c>
      <c r="AH77" s="2523" t="s">
        <v>3770</v>
      </c>
      <c r="AI77" s="2523"/>
      <c r="AJ77" s="2532"/>
      <c r="AL77" s="2408"/>
    </row>
    <row r="78" spans="1:38" s="2529" customFormat="1" ht="15" customHeight="1">
      <c r="B78" s="2533"/>
      <c r="C78" s="2534"/>
      <c r="D78" s="2535" t="s">
        <v>3880</v>
      </c>
      <c r="E78" s="2535"/>
      <c r="F78" s="2535"/>
      <c r="G78" s="2535"/>
      <c r="H78" s="2535"/>
      <c r="I78" s="2536"/>
      <c r="J78" s="2537"/>
      <c r="K78" s="2538"/>
      <c r="L78" s="2538" t="s">
        <v>3775</v>
      </c>
      <c r="M78" s="2539" t="s">
        <v>401</v>
      </c>
      <c r="N78" s="2538"/>
      <c r="O78" s="2538" t="s">
        <v>3881</v>
      </c>
      <c r="P78" s="2538"/>
      <c r="Q78" s="2538"/>
      <c r="R78" s="2538"/>
      <c r="S78" s="2538" t="s">
        <v>450</v>
      </c>
      <c r="T78" s="2538"/>
      <c r="U78" s="2538"/>
      <c r="V78" s="2538" t="s">
        <v>452</v>
      </c>
      <c r="W78" s="2538"/>
      <c r="X78" s="2538"/>
      <c r="Y78" s="2538"/>
      <c r="Z78" s="2538" t="s">
        <v>3882</v>
      </c>
      <c r="AA78" s="2540"/>
      <c r="AB78" s="2540"/>
      <c r="AC78" s="2538" t="s">
        <v>6</v>
      </c>
      <c r="AD78" s="2538"/>
      <c r="AE78" s="2538"/>
      <c r="AF78" s="2541"/>
      <c r="AG78" s="2438" t="s">
        <v>4152</v>
      </c>
      <c r="AH78" s="2538" t="s">
        <v>3777</v>
      </c>
      <c r="AI78" s="2538"/>
      <c r="AJ78" s="2542"/>
      <c r="AL78" s="2408"/>
    </row>
    <row r="79" spans="1:38" s="2543" customFormat="1" ht="15" customHeight="1">
      <c r="B79" s="2533"/>
      <c r="C79" s="2534"/>
      <c r="D79" s="2535" t="s">
        <v>4139</v>
      </c>
      <c r="E79" s="2535"/>
      <c r="F79" s="2535"/>
      <c r="G79" s="2535"/>
      <c r="H79" s="2535"/>
      <c r="I79" s="2536"/>
      <c r="J79" s="2537"/>
      <c r="K79" s="2538"/>
      <c r="L79" s="2538" t="s">
        <v>3775</v>
      </c>
      <c r="M79" s="2540"/>
      <c r="N79" s="2540"/>
      <c r="O79" s="2540"/>
      <c r="P79" s="2540"/>
      <c r="Q79" s="2540"/>
      <c r="R79" s="2540"/>
      <c r="S79" s="2540"/>
      <c r="T79" s="2540"/>
      <c r="U79" s="2540"/>
      <c r="V79" s="2540"/>
      <c r="W79" s="2540"/>
      <c r="X79" s="2540"/>
      <c r="Y79" s="2540"/>
      <c r="Z79" s="2540"/>
      <c r="AA79" s="2540"/>
      <c r="AB79" s="2540"/>
      <c r="AC79" s="2538"/>
      <c r="AD79" s="2538"/>
      <c r="AE79" s="2544"/>
      <c r="AF79" s="2538"/>
      <c r="AG79" s="2438" t="s">
        <v>4152</v>
      </c>
      <c r="AH79" s="2538" t="s">
        <v>3777</v>
      </c>
      <c r="AI79" s="2538"/>
      <c r="AJ79" s="2542"/>
      <c r="AL79" s="2408"/>
    </row>
    <row r="80" spans="1:38" s="2543" customFormat="1" ht="15" customHeight="1">
      <c r="B80" s="2533"/>
      <c r="C80" s="2537"/>
      <c r="D80" s="2538" t="s">
        <v>4131</v>
      </c>
      <c r="E80" s="2538"/>
      <c r="F80" s="2538"/>
      <c r="G80" s="2538"/>
      <c r="H80" s="2538"/>
      <c r="I80" s="2542"/>
      <c r="J80" s="2537"/>
      <c r="K80" s="2438" t="s">
        <v>4152</v>
      </c>
      <c r="L80" s="2538" t="s">
        <v>4134</v>
      </c>
      <c r="M80" s="2540"/>
      <c r="N80" s="2540"/>
      <c r="O80" s="2540"/>
      <c r="P80" s="2540"/>
      <c r="Q80" s="2540"/>
      <c r="R80" s="2540"/>
      <c r="S80" s="2540"/>
      <c r="T80" s="2540"/>
      <c r="U80" s="2540"/>
      <c r="V80" s="2540"/>
      <c r="W80" s="2540"/>
      <c r="X80" s="2540"/>
      <c r="Y80" s="2540"/>
      <c r="Z80" s="2540"/>
      <c r="AA80" s="2540"/>
      <c r="AB80" s="2540"/>
      <c r="AC80" s="2538"/>
      <c r="AD80" s="2538"/>
      <c r="AE80" s="2544"/>
      <c r="AF80" s="2538"/>
      <c r="AG80" s="2538"/>
      <c r="AH80" s="2538" t="s">
        <v>3777</v>
      </c>
      <c r="AI80" s="2538"/>
      <c r="AJ80" s="2542"/>
      <c r="AL80" s="2408" t="s">
        <v>4287</v>
      </c>
    </row>
    <row r="81" spans="1:38" s="2543" customFormat="1" ht="5.0999999999999996" customHeight="1">
      <c r="B81" s="2533"/>
      <c r="C81" s="2545"/>
      <c r="D81" s="2545"/>
      <c r="E81" s="2545"/>
      <c r="F81" s="2545"/>
      <c r="G81" s="2545"/>
      <c r="H81" s="2545"/>
      <c r="I81" s="2545"/>
      <c r="J81" s="2545"/>
      <c r="K81" s="2545"/>
      <c r="L81" s="2545"/>
      <c r="M81" s="2545"/>
      <c r="N81" s="2545"/>
      <c r="O81" s="2545"/>
      <c r="P81" s="2545"/>
      <c r="Q81" s="2545"/>
      <c r="R81" s="2545"/>
      <c r="S81" s="2545"/>
      <c r="T81" s="2545"/>
      <c r="U81" s="2545"/>
      <c r="V81" s="2545"/>
      <c r="W81" s="2545"/>
      <c r="X81" s="2545"/>
      <c r="Y81" s="2545"/>
      <c r="Z81" s="2545"/>
      <c r="AA81" s="2545"/>
      <c r="AB81" s="2545"/>
      <c r="AC81" s="2545"/>
      <c r="AD81" s="2545"/>
      <c r="AE81" s="2545"/>
      <c r="AF81" s="2545"/>
      <c r="AG81" s="2545"/>
      <c r="AH81" s="2545"/>
      <c r="AI81" s="2545"/>
      <c r="AJ81" s="2545"/>
      <c r="AL81" s="2408"/>
    </row>
    <row r="82" spans="1:38" s="2543" customFormat="1" ht="15" customHeight="1">
      <c r="B82" s="2533"/>
      <c r="C82" s="2546" t="s">
        <v>3883</v>
      </c>
      <c r="D82" s="2533"/>
      <c r="E82" s="2546"/>
      <c r="F82" s="2546"/>
      <c r="G82" s="2546"/>
      <c r="H82" s="2546"/>
      <c r="I82" s="2546"/>
      <c r="J82" s="2546"/>
      <c r="K82" s="2547" t="s">
        <v>4135</v>
      </c>
      <c r="L82" s="2547"/>
      <c r="M82" s="2547"/>
      <c r="N82" s="2547"/>
      <c r="O82" s="2547"/>
      <c r="P82" s="2547"/>
      <c r="Q82" s="2547"/>
      <c r="R82" s="2547"/>
      <c r="S82" s="2547"/>
      <c r="T82" s="2547"/>
      <c r="U82" s="2547"/>
      <c r="V82" s="2547"/>
      <c r="W82" s="2547"/>
      <c r="X82" s="2547"/>
      <c r="Y82" s="2547"/>
      <c r="Z82" s="2547"/>
      <c r="AA82" s="2547"/>
      <c r="AB82" s="2547"/>
      <c r="AC82" s="2547"/>
      <c r="AD82" s="2547"/>
      <c r="AE82" s="2547"/>
      <c r="AF82" s="2547"/>
      <c r="AG82" s="2547"/>
      <c r="AH82" s="2547"/>
      <c r="AI82" s="2547"/>
      <c r="AJ82" s="2547"/>
      <c r="AL82" s="2408"/>
    </row>
    <row r="83" spans="1:38" s="2543" customFormat="1" ht="15" customHeight="1">
      <c r="B83" s="2533"/>
      <c r="C83" s="2534"/>
      <c r="D83" s="2538" t="s">
        <v>4122</v>
      </c>
      <c r="E83" s="2548"/>
      <c r="F83" s="2548"/>
      <c r="G83" s="2548"/>
      <c r="H83" s="2548"/>
      <c r="I83" s="2536"/>
      <c r="J83" s="2535"/>
      <c r="K83" s="2535"/>
      <c r="L83" s="2535" t="s">
        <v>3775</v>
      </c>
      <c r="M83" s="2549" t="s">
        <v>401</v>
      </c>
      <c r="N83" s="2535"/>
      <c r="O83" s="2535" t="s">
        <v>3877</v>
      </c>
      <c r="P83" s="2550"/>
      <c r="Q83" s="2550"/>
      <c r="R83" s="2535"/>
      <c r="S83" s="2535" t="s">
        <v>3822</v>
      </c>
      <c r="T83" s="2535" t="s">
        <v>6</v>
      </c>
      <c r="U83" s="2535"/>
      <c r="V83" s="2535"/>
      <c r="W83" s="2535"/>
      <c r="X83" s="2535"/>
      <c r="Y83" s="2535"/>
      <c r="Z83" s="2535"/>
      <c r="AA83" s="2550"/>
      <c r="AB83" s="2550"/>
      <c r="AC83" s="2535"/>
      <c r="AD83" s="2535"/>
      <c r="AE83" s="2551"/>
      <c r="AF83" s="2535"/>
      <c r="AG83" s="2438" t="s">
        <v>4152</v>
      </c>
      <c r="AH83" s="2535" t="s">
        <v>3777</v>
      </c>
      <c r="AI83" s="2535"/>
      <c r="AJ83" s="2536"/>
      <c r="AL83" s="2387" t="s">
        <v>4288</v>
      </c>
    </row>
    <row r="84" spans="1:38" s="2543" customFormat="1" ht="15" customHeight="1">
      <c r="B84" s="2533"/>
      <c r="C84" s="2537"/>
      <c r="D84" s="2538" t="s">
        <v>4129</v>
      </c>
      <c r="E84" s="2538"/>
      <c r="F84" s="2538"/>
      <c r="G84" s="2538"/>
      <c r="H84" s="2538"/>
      <c r="I84" s="2542"/>
      <c r="J84" s="2537"/>
      <c r="K84" s="2540"/>
      <c r="L84" s="2538" t="s">
        <v>3775</v>
      </c>
      <c r="M84" s="2539" t="s">
        <v>4116</v>
      </c>
      <c r="N84" s="2538" t="s">
        <v>4128</v>
      </c>
      <c r="O84" s="2538"/>
      <c r="P84" s="2538"/>
      <c r="Q84" s="2552" t="s">
        <v>3899</v>
      </c>
      <c r="R84" s="2552"/>
      <c r="S84" s="2552"/>
      <c r="T84" s="2552"/>
      <c r="U84" s="2538" t="s">
        <v>3900</v>
      </c>
      <c r="V84" s="2552" t="s">
        <v>3899</v>
      </c>
      <c r="W84" s="2552"/>
      <c r="X84" s="2552"/>
      <c r="Y84" s="2552"/>
      <c r="Z84" s="2538" t="s">
        <v>6</v>
      </c>
      <c r="AA84" s="2538"/>
      <c r="AB84" s="2553" t="s">
        <v>4133</v>
      </c>
      <c r="AC84" s="2553"/>
      <c r="AD84" s="2553"/>
      <c r="AE84" s="2554"/>
      <c r="AF84" s="2538"/>
      <c r="AG84" s="2438" t="s">
        <v>4152</v>
      </c>
      <c r="AH84" s="2538" t="s">
        <v>3777</v>
      </c>
      <c r="AI84" s="2538"/>
      <c r="AJ84" s="2542"/>
      <c r="AL84" s="2408" t="s">
        <v>4289</v>
      </c>
    </row>
    <row r="85" spans="1:38" ht="15" customHeight="1">
      <c r="C85" s="2417"/>
      <c r="D85" s="2418"/>
      <c r="E85" s="2418"/>
      <c r="F85" s="2418"/>
      <c r="G85" s="2418"/>
      <c r="H85" s="2418"/>
      <c r="I85" s="2418"/>
      <c r="J85" s="2418"/>
      <c r="K85" s="2418"/>
      <c r="L85" s="2418"/>
      <c r="M85" s="2418"/>
      <c r="N85" s="2418"/>
      <c r="O85" s="2418"/>
      <c r="P85" s="2418"/>
      <c r="Q85" s="2418"/>
      <c r="R85" s="2418"/>
      <c r="S85" s="2418"/>
      <c r="T85" s="2418"/>
      <c r="U85" s="2418"/>
      <c r="V85" s="2418"/>
      <c r="W85" s="2418"/>
      <c r="X85" s="2418"/>
      <c r="Y85" s="2418"/>
      <c r="Z85" s="2418"/>
      <c r="AA85" s="2418"/>
      <c r="AB85" s="2418"/>
      <c r="AC85" s="2418"/>
      <c r="AD85" s="2418"/>
      <c r="AE85" s="2418"/>
      <c r="AF85" s="2418"/>
      <c r="AG85" s="2418"/>
      <c r="AH85" s="2418"/>
      <c r="AI85" s="2418"/>
      <c r="AJ85" s="2423"/>
      <c r="AL85" s="2459"/>
    </row>
    <row r="86" spans="1:38" ht="15" customHeight="1">
      <c r="C86" s="2555"/>
      <c r="D86" s="2556"/>
      <c r="E86" s="2556"/>
      <c r="F86" s="2556"/>
      <c r="G86" s="2557" t="s">
        <v>4132</v>
      </c>
      <c r="H86" s="2556"/>
      <c r="I86" s="2556"/>
      <c r="J86" s="2556"/>
      <c r="K86" s="2558"/>
      <c r="L86" s="2556"/>
      <c r="M86" s="2556"/>
      <c r="N86" s="2556"/>
      <c r="O86" s="2556"/>
      <c r="P86" s="2556"/>
      <c r="Q86" s="2556"/>
      <c r="R86" s="2556"/>
      <c r="S86" s="2556"/>
      <c r="T86" s="2556"/>
      <c r="U86" s="2556"/>
      <c r="V86" s="2556"/>
      <c r="W86" s="2556"/>
      <c r="X86" s="2556"/>
      <c r="Y86" s="2556"/>
      <c r="Z86" s="2556"/>
      <c r="AA86" s="2556"/>
      <c r="AB86" s="2556"/>
      <c r="AC86" s="2556"/>
      <c r="AD86" s="2556"/>
      <c r="AE86" s="2556"/>
      <c r="AF86" s="2556"/>
      <c r="AG86" s="2556"/>
      <c r="AH86" s="2556"/>
      <c r="AI86" s="2556"/>
      <c r="AJ86" s="2559"/>
      <c r="AL86" s="2384"/>
    </row>
    <row r="87" spans="1:38" ht="15" customHeight="1">
      <c r="C87" s="2560"/>
      <c r="D87" s="2561"/>
      <c r="E87" s="2522"/>
      <c r="F87" s="2522"/>
      <c r="G87" s="2529"/>
      <c r="H87" s="2522" t="s">
        <v>3887</v>
      </c>
      <c r="I87" s="2529"/>
      <c r="J87" s="2522"/>
      <c r="K87" s="2522"/>
      <c r="L87" s="2522"/>
      <c r="M87" s="2529"/>
      <c r="N87" s="2522" t="s">
        <v>3888</v>
      </c>
      <c r="O87" s="2522"/>
      <c r="P87" s="2522"/>
      <c r="Q87" s="2522"/>
      <c r="R87" s="2529"/>
      <c r="S87" s="2529"/>
      <c r="T87" s="2522"/>
      <c r="U87" s="2522"/>
      <c r="V87" s="2522"/>
      <c r="W87" s="2529"/>
      <c r="X87" s="2522" t="s">
        <v>3890</v>
      </c>
      <c r="Y87" s="2522"/>
      <c r="Z87" s="2522"/>
      <c r="AA87" s="2522"/>
      <c r="AB87" s="2529"/>
      <c r="AC87" s="2545" t="s">
        <v>3891</v>
      </c>
      <c r="AD87" s="2522"/>
      <c r="AE87" s="2522"/>
      <c r="AF87" s="2522"/>
      <c r="AG87" s="2522"/>
      <c r="AH87" s="2522"/>
      <c r="AI87" s="2522"/>
      <c r="AJ87" s="2562"/>
      <c r="AL87" s="2387" t="s">
        <v>4290</v>
      </c>
    </row>
    <row r="88" spans="1:38" ht="15" customHeight="1">
      <c r="C88" s="2563"/>
      <c r="D88" s="2520"/>
      <c r="E88" s="2520"/>
      <c r="F88" s="2520"/>
      <c r="G88" s="2564"/>
      <c r="H88" s="2520" t="s">
        <v>3892</v>
      </c>
      <c r="I88" s="2564"/>
      <c r="J88" s="2520"/>
      <c r="K88" s="2520"/>
      <c r="L88" s="2520"/>
      <c r="M88" s="2564"/>
      <c r="N88" s="2520" t="s">
        <v>3893</v>
      </c>
      <c r="O88" s="2520"/>
      <c r="P88" s="2520"/>
      <c r="Q88" s="2520"/>
      <c r="R88" s="2564"/>
      <c r="S88" s="2520" t="s">
        <v>3894</v>
      </c>
      <c r="T88" s="2520"/>
      <c r="U88" s="2520"/>
      <c r="V88" s="2520"/>
      <c r="W88" s="2564"/>
      <c r="X88" s="2520" t="s">
        <v>3895</v>
      </c>
      <c r="Y88" s="2520"/>
      <c r="Z88" s="2520"/>
      <c r="AA88" s="2520"/>
      <c r="AB88" s="2564"/>
      <c r="AC88" s="2546" t="s">
        <v>3896</v>
      </c>
      <c r="AD88" s="2520"/>
      <c r="AE88" s="2520"/>
      <c r="AF88" s="2520"/>
      <c r="AG88" s="2520"/>
      <c r="AH88" s="2520"/>
      <c r="AI88" s="2520"/>
      <c r="AJ88" s="2565"/>
      <c r="AL88" s="2387" t="s">
        <v>4291</v>
      </c>
    </row>
    <row r="89" spans="1:38" ht="15" customHeight="1">
      <c r="C89" s="2432"/>
      <c r="D89" s="2410"/>
      <c r="E89" s="2410"/>
      <c r="F89" s="2410"/>
      <c r="G89" s="2410"/>
      <c r="H89" s="2410"/>
      <c r="I89" s="2410"/>
      <c r="J89" s="2410"/>
      <c r="K89" s="2410"/>
      <c r="L89" s="2410"/>
      <c r="M89" s="2410"/>
      <c r="N89" s="2410"/>
      <c r="O89" s="2410"/>
      <c r="P89" s="2410"/>
      <c r="Q89" s="2410"/>
      <c r="R89" s="2505"/>
      <c r="S89" s="2505"/>
      <c r="T89" s="2505"/>
      <c r="U89" s="2410"/>
      <c r="V89" s="2410"/>
      <c r="W89" s="2410"/>
      <c r="X89" s="2410"/>
      <c r="Y89" s="2410"/>
      <c r="Z89" s="2410"/>
      <c r="AA89" s="2410"/>
      <c r="AB89" s="2410"/>
      <c r="AC89" s="2410"/>
      <c r="AD89" s="2410"/>
      <c r="AE89" s="2410"/>
      <c r="AF89" s="2410"/>
      <c r="AG89" s="2410"/>
      <c r="AH89" s="2410"/>
      <c r="AI89" s="2410"/>
      <c r="AJ89" s="2433"/>
      <c r="AK89" s="2506"/>
      <c r="AL89" s="2507"/>
    </row>
    <row r="90" spans="1:38" ht="15" customHeight="1">
      <c r="D90" s="2386" t="s">
        <v>4292</v>
      </c>
    </row>
    <row r="91" spans="1:38" ht="15" customHeight="1" thickBot="1">
      <c r="C91" s="2401"/>
      <c r="D91" s="2402"/>
      <c r="E91" s="2402"/>
      <c r="F91" s="2402"/>
      <c r="G91" s="2566" t="s">
        <v>4293</v>
      </c>
      <c r="H91" s="2567"/>
      <c r="I91" s="2568"/>
      <c r="J91" s="2569" t="s">
        <v>4294</v>
      </c>
      <c r="K91" s="2570"/>
      <c r="L91" s="2570"/>
      <c r="M91" s="2570"/>
      <c r="N91" s="2570"/>
      <c r="O91" s="2570"/>
      <c r="P91" s="2569" t="s">
        <v>4295</v>
      </c>
      <c r="Q91" s="2570"/>
      <c r="R91" s="2570"/>
      <c r="S91" s="2570"/>
      <c r="T91" s="2570"/>
      <c r="U91" s="2570"/>
      <c r="V91" s="2570"/>
      <c r="W91" s="2570"/>
      <c r="X91" s="2570"/>
      <c r="Y91" s="2571"/>
      <c r="Z91" s="2570" t="s">
        <v>4296</v>
      </c>
      <c r="AA91" s="2570"/>
      <c r="AB91" s="2570"/>
      <c r="AC91" s="2570"/>
      <c r="AD91" s="2570"/>
      <c r="AE91" s="2570"/>
      <c r="AF91" s="2570"/>
      <c r="AG91" s="2570"/>
      <c r="AH91" s="2570"/>
      <c r="AI91" s="2570"/>
      <c r="AJ91" s="2571"/>
      <c r="AK91" s="2427"/>
    </row>
    <row r="92" spans="1:38" ht="15" customHeight="1">
      <c r="C92" s="2417"/>
      <c r="D92" s="2572" t="s">
        <v>4238</v>
      </c>
      <c r="E92" s="2418"/>
      <c r="F92" s="2418"/>
      <c r="G92" s="2573">
        <v>42755</v>
      </c>
      <c r="H92" s="2574"/>
      <c r="I92" s="2575"/>
      <c r="J92" s="2576" t="s">
        <v>4297</v>
      </c>
      <c r="K92" s="2577"/>
      <c r="L92" s="2577"/>
      <c r="M92" s="2577"/>
      <c r="N92" s="2577"/>
      <c r="O92" s="2577"/>
      <c r="P92" s="2576" t="s">
        <v>4298</v>
      </c>
      <c r="Q92" s="2577"/>
      <c r="R92" s="2577"/>
      <c r="S92" s="2577"/>
      <c r="T92" s="2577"/>
      <c r="U92" s="2577"/>
      <c r="V92" s="2577"/>
      <c r="W92" s="2577"/>
      <c r="X92" s="2577"/>
      <c r="Y92" s="2578"/>
      <c r="Z92" s="2577" t="s">
        <v>4299</v>
      </c>
      <c r="AA92" s="2577"/>
      <c r="AB92" s="2577"/>
      <c r="AC92" s="2577"/>
      <c r="AD92" s="2577"/>
      <c r="AE92" s="2577"/>
      <c r="AF92" s="2577"/>
      <c r="AG92" s="2577"/>
      <c r="AH92" s="2577"/>
      <c r="AI92" s="2577"/>
      <c r="AJ92" s="2579"/>
      <c r="AK92" s="2495"/>
    </row>
    <row r="93" spans="1:38" ht="15" customHeight="1">
      <c r="C93" s="2424"/>
      <c r="D93" s="2580" t="s">
        <v>4300</v>
      </c>
      <c r="G93" s="2581">
        <v>42755</v>
      </c>
      <c r="H93" s="2582"/>
      <c r="I93" s="2583"/>
      <c r="J93" s="2584" t="s">
        <v>4297</v>
      </c>
      <c r="K93" s="2585"/>
      <c r="L93" s="2585"/>
      <c r="M93" s="2585"/>
      <c r="N93" s="2585"/>
      <c r="O93" s="2585"/>
      <c r="P93" s="2584" t="s">
        <v>4301</v>
      </c>
      <c r="Q93" s="2585"/>
      <c r="R93" s="2585"/>
      <c r="S93" s="2585"/>
      <c r="T93" s="2585"/>
      <c r="U93" s="2585"/>
      <c r="V93" s="2585"/>
      <c r="W93" s="2585"/>
      <c r="X93" s="2585"/>
      <c r="Y93" s="2586"/>
      <c r="Z93" s="2585" t="s">
        <v>4302</v>
      </c>
      <c r="AA93" s="2585"/>
      <c r="AB93" s="2585"/>
      <c r="AC93" s="2585"/>
      <c r="AD93" s="2585"/>
      <c r="AE93" s="2585"/>
      <c r="AF93" s="2585"/>
      <c r="AG93" s="2585"/>
      <c r="AH93" s="2585"/>
      <c r="AI93" s="2585"/>
      <c r="AJ93" s="2587"/>
      <c r="AK93" s="2495"/>
    </row>
    <row r="94" spans="1:38" ht="15" customHeight="1" thickBot="1">
      <c r="C94" s="2432"/>
      <c r="D94" s="2588" t="s">
        <v>4303</v>
      </c>
      <c r="E94" s="2410"/>
      <c r="F94" s="2410"/>
      <c r="G94" s="2589">
        <v>42755</v>
      </c>
      <c r="H94" s="2590"/>
      <c r="I94" s="2591"/>
      <c r="J94" s="2592" t="s">
        <v>4304</v>
      </c>
      <c r="K94" s="2593"/>
      <c r="L94" s="2593"/>
      <c r="M94" s="2593"/>
      <c r="N94" s="2593"/>
      <c r="O94" s="2593"/>
      <c r="P94" s="2592" t="s">
        <v>4305</v>
      </c>
      <c r="Q94" s="2593"/>
      <c r="R94" s="2593"/>
      <c r="S94" s="2593"/>
      <c r="T94" s="2593"/>
      <c r="U94" s="2593"/>
      <c r="V94" s="2593"/>
      <c r="W94" s="2593"/>
      <c r="X94" s="2593"/>
      <c r="Y94" s="2594"/>
      <c r="Z94" s="2593" t="s">
        <v>4306</v>
      </c>
      <c r="AA94" s="2593"/>
      <c r="AB94" s="2593"/>
      <c r="AC94" s="2593"/>
      <c r="AD94" s="2593"/>
      <c r="AE94" s="2593"/>
      <c r="AF94" s="2593"/>
      <c r="AG94" s="2593"/>
      <c r="AH94" s="2593"/>
      <c r="AI94" s="2593"/>
      <c r="AJ94" s="2595"/>
      <c r="AK94" s="2495"/>
    </row>
    <row r="95" spans="1:38" ht="15" customHeight="1" thickBot="1">
      <c r="D95" s="2580"/>
      <c r="G95" s="2596"/>
      <c r="H95" s="2597"/>
      <c r="I95" s="2597"/>
      <c r="J95" s="2495"/>
      <c r="K95" s="2495"/>
      <c r="L95" s="2495"/>
      <c r="M95" s="2495"/>
      <c r="N95" s="2495"/>
      <c r="O95" s="2495"/>
      <c r="P95" s="2495"/>
      <c r="Q95" s="2495"/>
      <c r="R95" s="2495"/>
      <c r="S95" s="2495"/>
      <c r="T95" s="2495"/>
      <c r="U95" s="2495"/>
      <c r="V95" s="2495"/>
      <c r="W95" s="2495"/>
      <c r="X95" s="2495"/>
      <c r="Y95" s="2495"/>
      <c r="Z95" s="2495"/>
      <c r="AA95" s="2495"/>
      <c r="AB95" s="2495"/>
      <c r="AC95" s="2495"/>
      <c r="AD95" s="2495"/>
      <c r="AE95" s="2495"/>
      <c r="AF95" s="2495"/>
      <c r="AG95" s="2495"/>
      <c r="AH95" s="2495"/>
      <c r="AI95" s="2495"/>
      <c r="AJ95" s="2495"/>
      <c r="AK95" s="2495"/>
    </row>
    <row r="96" spans="1:38" ht="20.25" customHeight="1" thickTop="1">
      <c r="A96" s="2598" t="s">
        <v>4307</v>
      </c>
      <c r="B96" s="2598"/>
      <c r="C96" s="2598"/>
      <c r="D96" s="2598"/>
      <c r="E96" s="2598"/>
      <c r="F96" s="2598"/>
      <c r="G96" s="2598"/>
      <c r="H96" s="2598"/>
      <c r="I96" s="2598"/>
      <c r="J96" s="2598"/>
      <c r="K96" s="2598"/>
      <c r="L96" s="2598"/>
      <c r="M96" s="2598"/>
      <c r="N96" s="2598"/>
      <c r="O96" s="2598"/>
      <c r="P96" s="2598"/>
      <c r="Q96" s="2598"/>
      <c r="R96" s="2598"/>
      <c r="S96" s="2598"/>
      <c r="T96" s="2598"/>
      <c r="U96" s="2598"/>
      <c r="V96" s="2598"/>
      <c r="W96" s="2598"/>
      <c r="X96" s="2598"/>
      <c r="Y96" s="2598"/>
      <c r="Z96" s="2598"/>
      <c r="AA96" s="2598"/>
      <c r="AB96" s="2598"/>
      <c r="AC96" s="2598"/>
      <c r="AD96" s="2598"/>
      <c r="AE96" s="2598"/>
      <c r="AF96" s="2598"/>
      <c r="AG96" s="2598"/>
      <c r="AH96" s="2598"/>
      <c r="AI96" s="2598"/>
      <c r="AJ96" s="2598"/>
      <c r="AK96" s="2598"/>
      <c r="AL96" s="2598"/>
    </row>
    <row r="97" spans="4:37" ht="15" customHeight="1">
      <c r="D97" s="2580"/>
      <c r="AK97" s="2495"/>
    </row>
  </sheetData>
  <sheetProtection algorithmName="SHA-512" hashValue="r9EWqHc7AfL12w/nW0WoHEsFWWlvO2tWaFwBEzXGT8L6VEOWEI4/e4Y55di7SUl2oK+1O5Il/Lflvaa8ToXh8A==" saltValue="KULZA99vvK6SGQSX6SWWnQ==" spinCount="100000" sheet="1" objects="1" scenarios="1"/>
  <mergeCells count="58">
    <mergeCell ref="G94:I94"/>
    <mergeCell ref="J94:O94"/>
    <mergeCell ref="P94:Y94"/>
    <mergeCell ref="Z94:AJ94"/>
    <mergeCell ref="A96:AL96"/>
    <mergeCell ref="G92:I92"/>
    <mergeCell ref="J92:O92"/>
    <mergeCell ref="P92:Y92"/>
    <mergeCell ref="Z92:AJ92"/>
    <mergeCell ref="G93:I93"/>
    <mergeCell ref="J93:O93"/>
    <mergeCell ref="P93:Y93"/>
    <mergeCell ref="Z93:AJ93"/>
    <mergeCell ref="Q84:T84"/>
    <mergeCell ref="V84:Y84"/>
    <mergeCell ref="AB84:AE84"/>
    <mergeCell ref="G91:I91"/>
    <mergeCell ref="J91:O91"/>
    <mergeCell ref="P91:Y91"/>
    <mergeCell ref="Z91:AJ91"/>
    <mergeCell ref="AB69:AE69"/>
    <mergeCell ref="AG69:AG70"/>
    <mergeCell ref="AH69:AI70"/>
    <mergeCell ref="AB70:AE70"/>
    <mergeCell ref="N74:Q74"/>
    <mergeCell ref="K82:AJ82"/>
    <mergeCell ref="O53:P53"/>
    <mergeCell ref="Y53:Z53"/>
    <mergeCell ref="AB53:AC53"/>
    <mergeCell ref="O58:Q58"/>
    <mergeCell ref="S58:U58"/>
    <mergeCell ref="W58:Y58"/>
    <mergeCell ref="AA58:AC58"/>
    <mergeCell ref="AA45:AD45"/>
    <mergeCell ref="O46:Q46"/>
    <mergeCell ref="S46:U46"/>
    <mergeCell ref="W46:Y46"/>
    <mergeCell ref="AA46:AC46"/>
    <mergeCell ref="O52:R52"/>
    <mergeCell ref="B25:B76"/>
    <mergeCell ref="R25:T25"/>
    <mergeCell ref="R26:AA26"/>
    <mergeCell ref="U29:AD29"/>
    <mergeCell ref="A34:A57"/>
    <mergeCell ref="P34:U34"/>
    <mergeCell ref="U38:AD38"/>
    <mergeCell ref="O45:R45"/>
    <mergeCell ref="S45:V45"/>
    <mergeCell ref="W45:Z45"/>
    <mergeCell ref="D3:AI3"/>
    <mergeCell ref="AE5:AF5"/>
    <mergeCell ref="K11:AI11"/>
    <mergeCell ref="A13:B17"/>
    <mergeCell ref="X13:Y13"/>
    <mergeCell ref="AF14:AG14"/>
    <mergeCell ref="AF15:AG15"/>
    <mergeCell ref="AF16:AG16"/>
    <mergeCell ref="AF17:AG17"/>
  </mergeCells>
  <phoneticPr fontId="165"/>
  <dataValidations count="9">
    <dataValidation type="list" allowBlank="1" showInputMessage="1" showErrorMessage="1" sqref="N74" xr:uid="{9948C32D-8304-4DA7-92C4-694A8336C182}">
      <formula1>"　,第1種,第2種,第2種区域-A,第2種区域-B,第2種区域-C,第3種"</formula1>
    </dataValidation>
    <dataValidation type="list" allowBlank="1" showInputMessage="1" showErrorMessage="1" sqref="P75 X75" xr:uid="{E1B234FC-9631-4519-919E-85F81AEB5AED}">
      <formula1>"■,□"</formula1>
    </dataValidation>
    <dataValidation type="list" allowBlank="1" showInputMessage="1" showErrorMessage="1" sqref="R25" xr:uid="{A89143B3-EE36-4C07-A43E-F7F3B7F8E052}">
      <formula1>"　,第一種,第三種,第四種"</formula1>
    </dataValidation>
    <dataValidation type="list" allowBlank="1" showInputMessage="1" showErrorMessage="1" sqref="X13:Y13" xr:uid="{97D11DD0-299F-4DE3-9616-20FFAD6B4136}">
      <formula1>"　,1.0"</formula1>
    </dataValidation>
    <dataValidation type="list" allowBlank="1" showInputMessage="1" showErrorMessage="1" sqref="R53:R55" xr:uid="{82792781-BF4C-4C43-A510-83E4D4BBCE0E}">
      <formula1>"　,Ｓ,Ｈ"</formula1>
    </dataValidation>
    <dataValidation type="list" allowBlank="1" showInputMessage="1" showErrorMessage="1" sqref="S45:AD45" xr:uid="{55D8BF3E-7C25-4521-B426-E57FB12CA768}">
      <formula1>"　,42条1項1号,42条1項2号,42条1項3号"</formula1>
    </dataValidation>
    <dataValidation type="list" allowBlank="1" showInputMessage="1" showErrorMessage="1" sqref="R26:AA26" xr:uid="{37DDCBA8-E967-43E1-868A-087D73D0473E}">
      <formula1>"　,特別工業地区,特別工業地区（第一種） ,特別工業地区（第二種） ,特別業務地区,特別業務地区（第一種） ,特別業務地区（第二種） ,特別業務地区（第三種), 特別業務地区（第四種）, 特別用途地区（大規模集客施設制限）"</formula1>
    </dataValidation>
    <dataValidation type="list" allowBlank="1" showInputMessage="1" showErrorMessage="1" sqref="O52:R52" xr:uid="{F4191690-8860-419D-AC70-94DC490255F6}">
      <formula1>"　,4号,5号"</formula1>
    </dataValidation>
    <dataValidation type="list" allowBlank="1" showInputMessage="1" showErrorMessage="1" sqref="O45:R45" xr:uid="{64FFAA96-5A62-4954-A05B-B7863527596D}">
      <formula1>"　,1号,2号,3号"</formula1>
    </dataValidation>
  </dataValidations>
  <pageMargins left="0.55118110236220474" right="3.937007874015748E-2" top="0" bottom="0" header="0.31496062992125984" footer="0.31496062992125984"/>
  <pageSetup paperSize="8" scale="64"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50881" r:id="rId4" name="Check Box 1">
              <controlPr defaultSize="0" autoFill="0" autoLine="0" autoPict="0">
                <anchor moveWithCells="1">
                  <from>
                    <xdr:col>10</xdr:col>
                    <xdr:colOff>0</xdr:colOff>
                    <xdr:row>72</xdr:row>
                    <xdr:rowOff>180975</xdr:rowOff>
                  </from>
                  <to>
                    <xdr:col>11</xdr:col>
                    <xdr:colOff>66675</xdr:colOff>
                    <xdr:row>74</xdr:row>
                    <xdr:rowOff>9525</xdr:rowOff>
                  </to>
                </anchor>
              </controlPr>
            </control>
          </mc:Choice>
        </mc:AlternateContent>
        <mc:AlternateContent xmlns:mc="http://schemas.openxmlformats.org/markup-compatibility/2006">
          <mc:Choice Requires="x14">
            <control shapeId="250882" r:id="rId5" name="Check Box 2">
              <controlPr defaultSize="0" autoFill="0" autoLine="0" autoPict="0">
                <anchor moveWithCells="1">
                  <from>
                    <xdr:col>10</xdr:col>
                    <xdr:colOff>0</xdr:colOff>
                    <xdr:row>65</xdr:row>
                    <xdr:rowOff>180975</xdr:rowOff>
                  </from>
                  <to>
                    <xdr:col>11</xdr:col>
                    <xdr:colOff>66675</xdr:colOff>
                    <xdr:row>67</xdr:row>
                    <xdr:rowOff>9525</xdr:rowOff>
                  </to>
                </anchor>
              </controlPr>
            </control>
          </mc:Choice>
        </mc:AlternateContent>
        <mc:AlternateContent xmlns:mc="http://schemas.openxmlformats.org/markup-compatibility/2006">
          <mc:Choice Requires="x14">
            <control shapeId="250883" r:id="rId6" name="Check Box 3">
              <controlPr defaultSize="0" autoFill="0" autoLine="0" autoPict="0">
                <anchor moveWithCells="1">
                  <from>
                    <xdr:col>18</xdr:col>
                    <xdr:colOff>209550</xdr:colOff>
                    <xdr:row>65</xdr:row>
                    <xdr:rowOff>180975</xdr:rowOff>
                  </from>
                  <to>
                    <xdr:col>20</xdr:col>
                    <xdr:colOff>38100</xdr:colOff>
                    <xdr:row>67</xdr:row>
                    <xdr:rowOff>9525</xdr:rowOff>
                  </to>
                </anchor>
              </controlPr>
            </control>
          </mc:Choice>
        </mc:AlternateContent>
        <mc:AlternateContent xmlns:mc="http://schemas.openxmlformats.org/markup-compatibility/2006">
          <mc:Choice Requires="x14">
            <control shapeId="250884" r:id="rId7" name="Check Box 4">
              <controlPr defaultSize="0" autoFill="0" autoLine="0" autoPict="0">
                <anchor moveWithCells="1">
                  <from>
                    <xdr:col>13</xdr:col>
                    <xdr:colOff>209550</xdr:colOff>
                    <xdr:row>65</xdr:row>
                    <xdr:rowOff>180975</xdr:rowOff>
                  </from>
                  <to>
                    <xdr:col>15</xdr:col>
                    <xdr:colOff>38100</xdr:colOff>
                    <xdr:row>67</xdr:row>
                    <xdr:rowOff>9525</xdr:rowOff>
                  </to>
                </anchor>
              </controlPr>
            </control>
          </mc:Choice>
        </mc:AlternateContent>
        <mc:AlternateContent xmlns:mc="http://schemas.openxmlformats.org/markup-compatibility/2006">
          <mc:Choice Requires="x14">
            <control shapeId="250885" r:id="rId8" name="Check Box 5">
              <controlPr defaultSize="0" autoFill="0" autoLine="0" autoPict="0">
                <anchor moveWithCells="1">
                  <from>
                    <xdr:col>23</xdr:col>
                    <xdr:colOff>209550</xdr:colOff>
                    <xdr:row>65</xdr:row>
                    <xdr:rowOff>180975</xdr:rowOff>
                  </from>
                  <to>
                    <xdr:col>25</xdr:col>
                    <xdr:colOff>38100</xdr:colOff>
                    <xdr:row>67</xdr:row>
                    <xdr:rowOff>9525</xdr:rowOff>
                  </to>
                </anchor>
              </controlPr>
            </control>
          </mc:Choice>
        </mc:AlternateContent>
        <mc:AlternateContent xmlns:mc="http://schemas.openxmlformats.org/markup-compatibility/2006">
          <mc:Choice Requires="x14">
            <control shapeId="250886" r:id="rId9" name="Check Box 6">
              <controlPr defaultSize="0" autoFill="0" autoLine="0" autoPict="0">
                <anchor moveWithCells="1">
                  <from>
                    <xdr:col>32</xdr:col>
                    <xdr:colOff>0</xdr:colOff>
                    <xdr:row>65</xdr:row>
                    <xdr:rowOff>0</xdr:rowOff>
                  </from>
                  <to>
                    <xdr:col>33</xdr:col>
                    <xdr:colOff>66675</xdr:colOff>
                    <xdr:row>66</xdr:row>
                    <xdr:rowOff>19050</xdr:rowOff>
                  </to>
                </anchor>
              </controlPr>
            </control>
          </mc:Choice>
        </mc:AlternateContent>
        <mc:AlternateContent xmlns:mc="http://schemas.openxmlformats.org/markup-compatibility/2006">
          <mc:Choice Requires="x14">
            <control shapeId="250887" r:id="rId10" name="Check Box 7">
              <controlPr defaultSize="0" autoFill="0" autoLine="0" autoPict="0">
                <anchor moveWithCells="1">
                  <from>
                    <xdr:col>16</xdr:col>
                    <xdr:colOff>209550</xdr:colOff>
                    <xdr:row>57</xdr:row>
                    <xdr:rowOff>180975</xdr:rowOff>
                  </from>
                  <to>
                    <xdr:col>18</xdr:col>
                    <xdr:colOff>38100</xdr:colOff>
                    <xdr:row>59</xdr:row>
                    <xdr:rowOff>9525</xdr:rowOff>
                  </to>
                </anchor>
              </controlPr>
            </control>
          </mc:Choice>
        </mc:AlternateContent>
        <mc:AlternateContent xmlns:mc="http://schemas.openxmlformats.org/markup-compatibility/2006">
          <mc:Choice Requires="x14">
            <control shapeId="250888" r:id="rId11" name="Check Box 8">
              <controlPr defaultSize="0" autoFill="0" autoLine="0" autoPict="0">
                <anchor moveWithCells="1">
                  <from>
                    <xdr:col>5</xdr:col>
                    <xdr:colOff>209550</xdr:colOff>
                    <xdr:row>44</xdr:row>
                    <xdr:rowOff>180975</xdr:rowOff>
                  </from>
                  <to>
                    <xdr:col>7</xdr:col>
                    <xdr:colOff>38100</xdr:colOff>
                    <xdr:row>46</xdr:row>
                    <xdr:rowOff>9525</xdr:rowOff>
                  </to>
                </anchor>
              </controlPr>
            </control>
          </mc:Choice>
        </mc:AlternateContent>
        <mc:AlternateContent xmlns:mc="http://schemas.openxmlformats.org/markup-compatibility/2006">
          <mc:Choice Requires="x14">
            <control shapeId="250889" r:id="rId12" name="Check Box 9">
              <controlPr defaultSize="0" autoFill="0" autoLine="0" autoPict="0">
                <anchor moveWithCells="1">
                  <from>
                    <xdr:col>10</xdr:col>
                    <xdr:colOff>0</xdr:colOff>
                    <xdr:row>40</xdr:row>
                    <xdr:rowOff>0</xdr:rowOff>
                  </from>
                  <to>
                    <xdr:col>11</xdr:col>
                    <xdr:colOff>66675</xdr:colOff>
                    <xdr:row>41</xdr:row>
                    <xdr:rowOff>19050</xdr:rowOff>
                  </to>
                </anchor>
              </controlPr>
            </control>
          </mc:Choice>
        </mc:AlternateContent>
        <mc:AlternateContent xmlns:mc="http://schemas.openxmlformats.org/markup-compatibility/2006">
          <mc:Choice Requires="x14">
            <control shapeId="250890" r:id="rId13" name="Check Box 10">
              <controlPr defaultSize="0" autoFill="0" autoLine="0" autoPict="0">
                <anchor moveWithCells="1">
                  <from>
                    <xdr:col>12</xdr:col>
                    <xdr:colOff>209550</xdr:colOff>
                    <xdr:row>40</xdr:row>
                    <xdr:rowOff>0</xdr:rowOff>
                  </from>
                  <to>
                    <xdr:col>14</xdr:col>
                    <xdr:colOff>38100</xdr:colOff>
                    <xdr:row>41</xdr:row>
                    <xdr:rowOff>19050</xdr:rowOff>
                  </to>
                </anchor>
              </controlPr>
            </control>
          </mc:Choice>
        </mc:AlternateContent>
        <mc:AlternateContent xmlns:mc="http://schemas.openxmlformats.org/markup-compatibility/2006">
          <mc:Choice Requires="x14">
            <control shapeId="250891" r:id="rId14" name="Check Box 11">
              <controlPr defaultSize="0" autoFill="0" autoLine="0" autoPict="0">
                <anchor moveWithCells="1">
                  <from>
                    <xdr:col>23</xdr:col>
                    <xdr:colOff>209550</xdr:colOff>
                    <xdr:row>34</xdr:row>
                    <xdr:rowOff>180975</xdr:rowOff>
                  </from>
                  <to>
                    <xdr:col>25</xdr:col>
                    <xdr:colOff>38100</xdr:colOff>
                    <xdr:row>36</xdr:row>
                    <xdr:rowOff>9525</xdr:rowOff>
                  </to>
                </anchor>
              </controlPr>
            </control>
          </mc:Choice>
        </mc:AlternateContent>
        <mc:AlternateContent xmlns:mc="http://schemas.openxmlformats.org/markup-compatibility/2006">
          <mc:Choice Requires="x14">
            <control shapeId="250892" r:id="rId15" name="Check Box 12">
              <controlPr defaultSize="0" autoFill="0" autoLine="0" autoPict="0">
                <anchor moveWithCells="1">
                  <from>
                    <xdr:col>10</xdr:col>
                    <xdr:colOff>209550</xdr:colOff>
                    <xdr:row>36</xdr:row>
                    <xdr:rowOff>180975</xdr:rowOff>
                  </from>
                  <to>
                    <xdr:col>12</xdr:col>
                    <xdr:colOff>38100</xdr:colOff>
                    <xdr:row>38</xdr:row>
                    <xdr:rowOff>9525</xdr:rowOff>
                  </to>
                </anchor>
              </controlPr>
            </control>
          </mc:Choice>
        </mc:AlternateContent>
        <mc:AlternateContent xmlns:mc="http://schemas.openxmlformats.org/markup-compatibility/2006">
          <mc:Choice Requires="x14">
            <control shapeId="250893" r:id="rId16" name="Check Box 13">
              <controlPr defaultSize="0" autoFill="0" autoLine="0" autoPict="0">
                <anchor moveWithCells="1">
                  <from>
                    <xdr:col>16</xdr:col>
                    <xdr:colOff>209550</xdr:colOff>
                    <xdr:row>34</xdr:row>
                    <xdr:rowOff>180975</xdr:rowOff>
                  </from>
                  <to>
                    <xdr:col>18</xdr:col>
                    <xdr:colOff>38100</xdr:colOff>
                    <xdr:row>36</xdr:row>
                    <xdr:rowOff>9525</xdr:rowOff>
                  </to>
                </anchor>
              </controlPr>
            </control>
          </mc:Choice>
        </mc:AlternateContent>
        <mc:AlternateContent xmlns:mc="http://schemas.openxmlformats.org/markup-compatibility/2006">
          <mc:Choice Requires="x14">
            <control shapeId="250894" r:id="rId17" name="Check Box 14">
              <controlPr defaultSize="0" autoFill="0" autoLine="0" autoPict="0">
                <anchor moveWithCells="1">
                  <from>
                    <xdr:col>10</xdr:col>
                    <xdr:colOff>209550</xdr:colOff>
                    <xdr:row>35</xdr:row>
                    <xdr:rowOff>180975</xdr:rowOff>
                  </from>
                  <to>
                    <xdr:col>12</xdr:col>
                    <xdr:colOff>38100</xdr:colOff>
                    <xdr:row>37</xdr:row>
                    <xdr:rowOff>9525</xdr:rowOff>
                  </to>
                </anchor>
              </controlPr>
            </control>
          </mc:Choice>
        </mc:AlternateContent>
        <mc:AlternateContent xmlns:mc="http://schemas.openxmlformats.org/markup-compatibility/2006">
          <mc:Choice Requires="x14">
            <control shapeId="250895" r:id="rId18" name="Check Box 15">
              <controlPr defaultSize="0" autoFill="0" autoLine="0" autoPict="0">
                <anchor moveWithCells="1">
                  <from>
                    <xdr:col>16</xdr:col>
                    <xdr:colOff>209550</xdr:colOff>
                    <xdr:row>36</xdr:row>
                    <xdr:rowOff>180975</xdr:rowOff>
                  </from>
                  <to>
                    <xdr:col>18</xdr:col>
                    <xdr:colOff>38100</xdr:colOff>
                    <xdr:row>38</xdr:row>
                    <xdr:rowOff>9525</xdr:rowOff>
                  </to>
                </anchor>
              </controlPr>
            </control>
          </mc:Choice>
        </mc:AlternateContent>
        <mc:AlternateContent xmlns:mc="http://schemas.openxmlformats.org/markup-compatibility/2006">
          <mc:Choice Requires="x14">
            <control shapeId="250896" r:id="rId19" name="Check Box 16">
              <controlPr defaultSize="0" autoFill="0" autoLine="0" autoPict="0">
                <anchor moveWithCells="1">
                  <from>
                    <xdr:col>16</xdr:col>
                    <xdr:colOff>209550</xdr:colOff>
                    <xdr:row>35</xdr:row>
                    <xdr:rowOff>180975</xdr:rowOff>
                  </from>
                  <to>
                    <xdr:col>18</xdr:col>
                    <xdr:colOff>38100</xdr:colOff>
                    <xdr:row>37</xdr:row>
                    <xdr:rowOff>9525</xdr:rowOff>
                  </to>
                </anchor>
              </controlPr>
            </control>
          </mc:Choice>
        </mc:AlternateContent>
        <mc:AlternateContent xmlns:mc="http://schemas.openxmlformats.org/markup-compatibility/2006">
          <mc:Choice Requires="x14">
            <control shapeId="250897" r:id="rId20" name="Check Box 17">
              <controlPr defaultSize="0" autoFill="0" autoLine="0" autoPict="0">
                <anchor moveWithCells="1">
                  <from>
                    <xdr:col>10</xdr:col>
                    <xdr:colOff>0</xdr:colOff>
                    <xdr:row>12</xdr:row>
                    <xdr:rowOff>180975</xdr:rowOff>
                  </from>
                  <to>
                    <xdr:col>11</xdr:col>
                    <xdr:colOff>66675</xdr:colOff>
                    <xdr:row>14</xdr:row>
                    <xdr:rowOff>9525</xdr:rowOff>
                  </to>
                </anchor>
              </controlPr>
            </control>
          </mc:Choice>
        </mc:AlternateContent>
        <mc:AlternateContent xmlns:mc="http://schemas.openxmlformats.org/markup-compatibility/2006">
          <mc:Choice Requires="x14">
            <control shapeId="250898" r:id="rId21" name="Check Box 18">
              <controlPr defaultSize="0" autoFill="0" autoLine="0" autoPict="0">
                <anchor moveWithCells="1">
                  <from>
                    <xdr:col>10</xdr:col>
                    <xdr:colOff>0</xdr:colOff>
                    <xdr:row>13</xdr:row>
                    <xdr:rowOff>180975</xdr:rowOff>
                  </from>
                  <to>
                    <xdr:col>11</xdr:col>
                    <xdr:colOff>66675</xdr:colOff>
                    <xdr:row>15</xdr:row>
                    <xdr:rowOff>9525</xdr:rowOff>
                  </to>
                </anchor>
              </controlPr>
            </control>
          </mc:Choice>
        </mc:AlternateContent>
        <mc:AlternateContent xmlns:mc="http://schemas.openxmlformats.org/markup-compatibility/2006">
          <mc:Choice Requires="x14">
            <control shapeId="250899" r:id="rId22" name="Check Box 19">
              <controlPr defaultSize="0" autoFill="0" autoLine="0" autoPict="0">
                <anchor moveWithCells="1">
                  <from>
                    <xdr:col>10</xdr:col>
                    <xdr:colOff>0</xdr:colOff>
                    <xdr:row>14</xdr:row>
                    <xdr:rowOff>180975</xdr:rowOff>
                  </from>
                  <to>
                    <xdr:col>11</xdr:col>
                    <xdr:colOff>66675</xdr:colOff>
                    <xdr:row>16</xdr:row>
                    <xdr:rowOff>9525</xdr:rowOff>
                  </to>
                </anchor>
              </controlPr>
            </control>
          </mc:Choice>
        </mc:AlternateContent>
        <mc:AlternateContent xmlns:mc="http://schemas.openxmlformats.org/markup-compatibility/2006">
          <mc:Choice Requires="x14">
            <control shapeId="250900" r:id="rId23" name="Check Box 20">
              <controlPr defaultSize="0" autoFill="0" autoLine="0" autoPict="0">
                <anchor moveWithCells="1">
                  <from>
                    <xdr:col>10</xdr:col>
                    <xdr:colOff>0</xdr:colOff>
                    <xdr:row>15</xdr:row>
                    <xdr:rowOff>180975</xdr:rowOff>
                  </from>
                  <to>
                    <xdr:col>11</xdr:col>
                    <xdr:colOff>66675</xdr:colOff>
                    <xdr:row>17</xdr:row>
                    <xdr:rowOff>9525</xdr:rowOff>
                  </to>
                </anchor>
              </controlPr>
            </control>
          </mc:Choice>
        </mc:AlternateContent>
        <mc:AlternateContent xmlns:mc="http://schemas.openxmlformats.org/markup-compatibility/2006">
          <mc:Choice Requires="x14">
            <control shapeId="250901" r:id="rId24" name="Check Box 21">
              <controlPr defaultSize="0" autoFill="0" autoLine="0" autoPict="0">
                <anchor moveWithCells="1">
                  <from>
                    <xdr:col>10</xdr:col>
                    <xdr:colOff>0</xdr:colOff>
                    <xdr:row>24</xdr:row>
                    <xdr:rowOff>180975</xdr:rowOff>
                  </from>
                  <to>
                    <xdr:col>11</xdr:col>
                    <xdr:colOff>66675</xdr:colOff>
                    <xdr:row>26</xdr:row>
                    <xdr:rowOff>9525</xdr:rowOff>
                  </to>
                </anchor>
              </controlPr>
            </control>
          </mc:Choice>
        </mc:AlternateContent>
        <mc:AlternateContent xmlns:mc="http://schemas.openxmlformats.org/markup-compatibility/2006">
          <mc:Choice Requires="x14">
            <control shapeId="250902" r:id="rId25" name="Check Box 22">
              <controlPr defaultSize="0" autoFill="0" autoLine="0" autoPict="0">
                <anchor moveWithCells="1">
                  <from>
                    <xdr:col>10</xdr:col>
                    <xdr:colOff>0</xdr:colOff>
                    <xdr:row>25</xdr:row>
                    <xdr:rowOff>180975</xdr:rowOff>
                  </from>
                  <to>
                    <xdr:col>11</xdr:col>
                    <xdr:colOff>66675</xdr:colOff>
                    <xdr:row>27</xdr:row>
                    <xdr:rowOff>9525</xdr:rowOff>
                  </to>
                </anchor>
              </controlPr>
            </control>
          </mc:Choice>
        </mc:AlternateContent>
        <mc:AlternateContent xmlns:mc="http://schemas.openxmlformats.org/markup-compatibility/2006">
          <mc:Choice Requires="x14">
            <control shapeId="250903" r:id="rId26" name="Check Box 23">
              <controlPr defaultSize="0" autoFill="0" autoLine="0" autoPict="0">
                <anchor moveWithCells="1">
                  <from>
                    <xdr:col>10</xdr:col>
                    <xdr:colOff>0</xdr:colOff>
                    <xdr:row>26</xdr:row>
                    <xdr:rowOff>180975</xdr:rowOff>
                  </from>
                  <to>
                    <xdr:col>11</xdr:col>
                    <xdr:colOff>66675</xdr:colOff>
                    <xdr:row>28</xdr:row>
                    <xdr:rowOff>9525</xdr:rowOff>
                  </to>
                </anchor>
              </controlPr>
            </control>
          </mc:Choice>
        </mc:AlternateContent>
        <mc:AlternateContent xmlns:mc="http://schemas.openxmlformats.org/markup-compatibility/2006">
          <mc:Choice Requires="x14">
            <control shapeId="250904" r:id="rId27" name="Check Box 24">
              <controlPr defaultSize="0" autoFill="0" autoLine="0" autoPict="0">
                <anchor moveWithCells="1">
                  <from>
                    <xdr:col>12</xdr:col>
                    <xdr:colOff>209550</xdr:colOff>
                    <xdr:row>11</xdr:row>
                    <xdr:rowOff>0</xdr:rowOff>
                  </from>
                  <to>
                    <xdr:col>14</xdr:col>
                    <xdr:colOff>38100</xdr:colOff>
                    <xdr:row>12</xdr:row>
                    <xdr:rowOff>19050</xdr:rowOff>
                  </to>
                </anchor>
              </controlPr>
            </control>
          </mc:Choice>
        </mc:AlternateContent>
        <mc:AlternateContent xmlns:mc="http://schemas.openxmlformats.org/markup-compatibility/2006">
          <mc:Choice Requires="x14">
            <control shapeId="250905" r:id="rId28" name="Check Box 25">
              <controlPr defaultSize="0" autoFill="0" autoLine="0" autoPict="0">
                <anchor moveWithCells="1">
                  <from>
                    <xdr:col>17</xdr:col>
                    <xdr:colOff>209550</xdr:colOff>
                    <xdr:row>11</xdr:row>
                    <xdr:rowOff>0</xdr:rowOff>
                  </from>
                  <to>
                    <xdr:col>19</xdr:col>
                    <xdr:colOff>38100</xdr:colOff>
                    <xdr:row>12</xdr:row>
                    <xdr:rowOff>19050</xdr:rowOff>
                  </to>
                </anchor>
              </controlPr>
            </control>
          </mc:Choice>
        </mc:AlternateContent>
        <mc:AlternateContent xmlns:mc="http://schemas.openxmlformats.org/markup-compatibility/2006">
          <mc:Choice Requires="x14">
            <control shapeId="250906" r:id="rId29" name="Check Box 26">
              <controlPr defaultSize="0" autoFill="0" autoLine="0" autoPict="0">
                <anchor moveWithCells="1">
                  <from>
                    <xdr:col>32</xdr:col>
                    <xdr:colOff>0</xdr:colOff>
                    <xdr:row>11</xdr:row>
                    <xdr:rowOff>0</xdr:rowOff>
                  </from>
                  <to>
                    <xdr:col>33</xdr:col>
                    <xdr:colOff>66675</xdr:colOff>
                    <xdr:row>12</xdr:row>
                    <xdr:rowOff>19050</xdr:rowOff>
                  </to>
                </anchor>
              </controlPr>
            </control>
          </mc:Choice>
        </mc:AlternateContent>
        <mc:AlternateContent xmlns:mc="http://schemas.openxmlformats.org/markup-compatibility/2006">
          <mc:Choice Requires="x14">
            <control shapeId="250907" r:id="rId30" name="Check Box 27">
              <controlPr defaultSize="0" autoFill="0" autoLine="0" autoPict="0">
                <anchor moveWithCells="1">
                  <from>
                    <xdr:col>25</xdr:col>
                    <xdr:colOff>209550</xdr:colOff>
                    <xdr:row>11</xdr:row>
                    <xdr:rowOff>180975</xdr:rowOff>
                  </from>
                  <to>
                    <xdr:col>27</xdr:col>
                    <xdr:colOff>38100</xdr:colOff>
                    <xdr:row>13</xdr:row>
                    <xdr:rowOff>9525</xdr:rowOff>
                  </to>
                </anchor>
              </controlPr>
            </control>
          </mc:Choice>
        </mc:AlternateContent>
        <mc:AlternateContent xmlns:mc="http://schemas.openxmlformats.org/markup-compatibility/2006">
          <mc:Choice Requires="x14">
            <control shapeId="250908" r:id="rId31" name="Check Box 28">
              <controlPr defaultSize="0" autoFill="0" autoLine="0" autoPict="0">
                <anchor moveWithCells="1">
                  <from>
                    <xdr:col>25</xdr:col>
                    <xdr:colOff>209550</xdr:colOff>
                    <xdr:row>12</xdr:row>
                    <xdr:rowOff>180975</xdr:rowOff>
                  </from>
                  <to>
                    <xdr:col>27</xdr:col>
                    <xdr:colOff>38100</xdr:colOff>
                    <xdr:row>14</xdr:row>
                    <xdr:rowOff>9525</xdr:rowOff>
                  </to>
                </anchor>
              </controlPr>
            </control>
          </mc:Choice>
        </mc:AlternateContent>
        <mc:AlternateContent xmlns:mc="http://schemas.openxmlformats.org/markup-compatibility/2006">
          <mc:Choice Requires="x14">
            <control shapeId="250909" r:id="rId32" name="Check Box 29">
              <controlPr defaultSize="0" autoFill="0" autoLine="0" autoPict="0">
                <anchor moveWithCells="1">
                  <from>
                    <xdr:col>25</xdr:col>
                    <xdr:colOff>209550</xdr:colOff>
                    <xdr:row>13</xdr:row>
                    <xdr:rowOff>180975</xdr:rowOff>
                  </from>
                  <to>
                    <xdr:col>27</xdr:col>
                    <xdr:colOff>38100</xdr:colOff>
                    <xdr:row>15</xdr:row>
                    <xdr:rowOff>9525</xdr:rowOff>
                  </to>
                </anchor>
              </controlPr>
            </control>
          </mc:Choice>
        </mc:AlternateContent>
        <mc:AlternateContent xmlns:mc="http://schemas.openxmlformats.org/markup-compatibility/2006">
          <mc:Choice Requires="x14">
            <control shapeId="250910" r:id="rId33" name="Check Box 30">
              <controlPr defaultSize="0" autoFill="0" autoLine="0" autoPict="0">
                <anchor moveWithCells="1">
                  <from>
                    <xdr:col>25</xdr:col>
                    <xdr:colOff>209550</xdr:colOff>
                    <xdr:row>14</xdr:row>
                    <xdr:rowOff>180975</xdr:rowOff>
                  </from>
                  <to>
                    <xdr:col>27</xdr:col>
                    <xdr:colOff>38100</xdr:colOff>
                    <xdr:row>16</xdr:row>
                    <xdr:rowOff>9525</xdr:rowOff>
                  </to>
                </anchor>
              </controlPr>
            </control>
          </mc:Choice>
        </mc:AlternateContent>
        <mc:AlternateContent xmlns:mc="http://schemas.openxmlformats.org/markup-compatibility/2006">
          <mc:Choice Requires="x14">
            <control shapeId="250911" r:id="rId34" name="Check Box 31">
              <controlPr defaultSize="0" autoFill="0" autoLine="0" autoPict="0">
                <anchor moveWithCells="1">
                  <from>
                    <xdr:col>25</xdr:col>
                    <xdr:colOff>209550</xdr:colOff>
                    <xdr:row>15</xdr:row>
                    <xdr:rowOff>180975</xdr:rowOff>
                  </from>
                  <to>
                    <xdr:col>27</xdr:col>
                    <xdr:colOff>38100</xdr:colOff>
                    <xdr:row>17</xdr:row>
                    <xdr:rowOff>9525</xdr:rowOff>
                  </to>
                </anchor>
              </controlPr>
            </control>
          </mc:Choice>
        </mc:AlternateContent>
        <mc:AlternateContent xmlns:mc="http://schemas.openxmlformats.org/markup-compatibility/2006">
          <mc:Choice Requires="x14">
            <control shapeId="250912" r:id="rId35" name="Check Box 32">
              <controlPr defaultSize="0" autoFill="0" autoLine="0" autoPict="0">
                <anchor moveWithCells="1">
                  <from>
                    <xdr:col>17</xdr:col>
                    <xdr:colOff>209550</xdr:colOff>
                    <xdr:row>12</xdr:row>
                    <xdr:rowOff>180975</xdr:rowOff>
                  </from>
                  <to>
                    <xdr:col>19</xdr:col>
                    <xdr:colOff>38100</xdr:colOff>
                    <xdr:row>14</xdr:row>
                    <xdr:rowOff>9525</xdr:rowOff>
                  </to>
                </anchor>
              </controlPr>
            </control>
          </mc:Choice>
        </mc:AlternateContent>
        <mc:AlternateContent xmlns:mc="http://schemas.openxmlformats.org/markup-compatibility/2006">
          <mc:Choice Requires="x14">
            <control shapeId="250913" r:id="rId36" name="Check Box 33">
              <controlPr defaultSize="0" autoFill="0" autoLine="0" autoPict="0">
                <anchor moveWithCells="1">
                  <from>
                    <xdr:col>17</xdr:col>
                    <xdr:colOff>209550</xdr:colOff>
                    <xdr:row>14</xdr:row>
                    <xdr:rowOff>180975</xdr:rowOff>
                  </from>
                  <to>
                    <xdr:col>19</xdr:col>
                    <xdr:colOff>38100</xdr:colOff>
                    <xdr:row>16</xdr:row>
                    <xdr:rowOff>9525</xdr:rowOff>
                  </to>
                </anchor>
              </controlPr>
            </control>
          </mc:Choice>
        </mc:AlternateContent>
        <mc:AlternateContent xmlns:mc="http://schemas.openxmlformats.org/markup-compatibility/2006">
          <mc:Choice Requires="x14">
            <control shapeId="250914" r:id="rId37" name="Check Box 34">
              <controlPr defaultSize="0" autoFill="0" autoLine="0" autoPict="0">
                <anchor moveWithCells="1">
                  <from>
                    <xdr:col>17</xdr:col>
                    <xdr:colOff>209550</xdr:colOff>
                    <xdr:row>15</xdr:row>
                    <xdr:rowOff>180975</xdr:rowOff>
                  </from>
                  <to>
                    <xdr:col>19</xdr:col>
                    <xdr:colOff>38100</xdr:colOff>
                    <xdr:row>17</xdr:row>
                    <xdr:rowOff>9525</xdr:rowOff>
                  </to>
                </anchor>
              </controlPr>
            </control>
          </mc:Choice>
        </mc:AlternateContent>
        <mc:AlternateContent xmlns:mc="http://schemas.openxmlformats.org/markup-compatibility/2006">
          <mc:Choice Requires="x14">
            <control shapeId="250915" r:id="rId38" name="Check Box 35">
              <controlPr defaultSize="0" autoFill="0" autoLine="0" autoPict="0">
                <anchor moveWithCells="1">
                  <from>
                    <xdr:col>32</xdr:col>
                    <xdr:colOff>0</xdr:colOff>
                    <xdr:row>33</xdr:row>
                    <xdr:rowOff>180975</xdr:rowOff>
                  </from>
                  <to>
                    <xdr:col>33</xdr:col>
                    <xdr:colOff>66675</xdr:colOff>
                    <xdr:row>35</xdr:row>
                    <xdr:rowOff>9525</xdr:rowOff>
                  </to>
                </anchor>
              </controlPr>
            </control>
          </mc:Choice>
        </mc:AlternateContent>
        <mc:AlternateContent xmlns:mc="http://schemas.openxmlformats.org/markup-compatibility/2006">
          <mc:Choice Requires="x14">
            <control shapeId="250916" r:id="rId39" name="Check Box 36">
              <controlPr defaultSize="0" autoFill="0" autoLine="0" autoPict="0">
                <anchor moveWithCells="1">
                  <from>
                    <xdr:col>12</xdr:col>
                    <xdr:colOff>209550</xdr:colOff>
                    <xdr:row>33</xdr:row>
                    <xdr:rowOff>180975</xdr:rowOff>
                  </from>
                  <to>
                    <xdr:col>14</xdr:col>
                    <xdr:colOff>38100</xdr:colOff>
                    <xdr:row>35</xdr:row>
                    <xdr:rowOff>9525</xdr:rowOff>
                  </to>
                </anchor>
              </controlPr>
            </control>
          </mc:Choice>
        </mc:AlternateContent>
        <mc:AlternateContent xmlns:mc="http://schemas.openxmlformats.org/markup-compatibility/2006">
          <mc:Choice Requires="x14">
            <control shapeId="250917" r:id="rId40" name="Check Box 37">
              <controlPr defaultSize="0" autoFill="0" autoLine="0" autoPict="0">
                <anchor moveWithCells="1">
                  <from>
                    <xdr:col>10</xdr:col>
                    <xdr:colOff>0</xdr:colOff>
                    <xdr:row>73</xdr:row>
                    <xdr:rowOff>180975</xdr:rowOff>
                  </from>
                  <to>
                    <xdr:col>11</xdr:col>
                    <xdr:colOff>66675</xdr:colOff>
                    <xdr:row>75</xdr:row>
                    <xdr:rowOff>9525</xdr:rowOff>
                  </to>
                </anchor>
              </controlPr>
            </control>
          </mc:Choice>
        </mc:AlternateContent>
        <mc:AlternateContent xmlns:mc="http://schemas.openxmlformats.org/markup-compatibility/2006">
          <mc:Choice Requires="x14">
            <control shapeId="250918" r:id="rId41" name="Check Box 38">
              <controlPr defaultSize="0" autoFill="0" autoLine="0" autoPict="0">
                <anchor moveWithCells="1">
                  <from>
                    <xdr:col>23</xdr:col>
                    <xdr:colOff>209550</xdr:colOff>
                    <xdr:row>35</xdr:row>
                    <xdr:rowOff>180975</xdr:rowOff>
                  </from>
                  <to>
                    <xdr:col>25</xdr:col>
                    <xdr:colOff>38100</xdr:colOff>
                    <xdr:row>37</xdr:row>
                    <xdr:rowOff>9525</xdr:rowOff>
                  </to>
                </anchor>
              </controlPr>
            </control>
          </mc:Choice>
        </mc:AlternateContent>
        <mc:AlternateContent xmlns:mc="http://schemas.openxmlformats.org/markup-compatibility/2006">
          <mc:Choice Requires="x14">
            <control shapeId="250919" r:id="rId42" name="Check Box 39">
              <controlPr defaultSize="0" autoFill="0" autoLine="0" autoPict="0">
                <anchor moveWithCells="1">
                  <from>
                    <xdr:col>18</xdr:col>
                    <xdr:colOff>209550</xdr:colOff>
                    <xdr:row>64</xdr:row>
                    <xdr:rowOff>180975</xdr:rowOff>
                  </from>
                  <to>
                    <xdr:col>20</xdr:col>
                    <xdr:colOff>38100</xdr:colOff>
                    <xdr:row>66</xdr:row>
                    <xdr:rowOff>9525</xdr:rowOff>
                  </to>
                </anchor>
              </controlPr>
            </control>
          </mc:Choice>
        </mc:AlternateContent>
        <mc:AlternateContent xmlns:mc="http://schemas.openxmlformats.org/markup-compatibility/2006">
          <mc:Choice Requires="x14">
            <control shapeId="250920" r:id="rId43" name="Check Box 40">
              <controlPr defaultSize="0" autoFill="0" autoLine="0" autoPict="0">
                <anchor moveWithCells="1">
                  <from>
                    <xdr:col>10</xdr:col>
                    <xdr:colOff>0</xdr:colOff>
                    <xdr:row>27</xdr:row>
                    <xdr:rowOff>180975</xdr:rowOff>
                  </from>
                  <to>
                    <xdr:col>11</xdr:col>
                    <xdr:colOff>66675</xdr:colOff>
                    <xdr:row>29</xdr:row>
                    <xdr:rowOff>9525</xdr:rowOff>
                  </to>
                </anchor>
              </controlPr>
            </control>
          </mc:Choice>
        </mc:AlternateContent>
        <mc:AlternateContent xmlns:mc="http://schemas.openxmlformats.org/markup-compatibility/2006">
          <mc:Choice Requires="x14">
            <control shapeId="250921" r:id="rId44" name="Check Box 41">
              <controlPr defaultSize="0" autoFill="0" autoLine="0" autoPict="0">
                <anchor moveWithCells="1">
                  <from>
                    <xdr:col>16</xdr:col>
                    <xdr:colOff>209550</xdr:colOff>
                    <xdr:row>25</xdr:row>
                    <xdr:rowOff>180975</xdr:rowOff>
                  </from>
                  <to>
                    <xdr:col>18</xdr:col>
                    <xdr:colOff>38100</xdr:colOff>
                    <xdr:row>27</xdr:row>
                    <xdr:rowOff>9525</xdr:rowOff>
                  </to>
                </anchor>
              </controlPr>
            </control>
          </mc:Choice>
        </mc:AlternateContent>
        <mc:AlternateContent xmlns:mc="http://schemas.openxmlformats.org/markup-compatibility/2006">
          <mc:Choice Requires="x14">
            <control shapeId="250922" r:id="rId45" name="Check Box 42">
              <controlPr defaultSize="0" autoFill="0" autoLine="0" autoPict="0">
                <anchor moveWithCells="1">
                  <from>
                    <xdr:col>16</xdr:col>
                    <xdr:colOff>209550</xdr:colOff>
                    <xdr:row>26</xdr:row>
                    <xdr:rowOff>180975</xdr:rowOff>
                  </from>
                  <to>
                    <xdr:col>18</xdr:col>
                    <xdr:colOff>38100</xdr:colOff>
                    <xdr:row>28</xdr:row>
                    <xdr:rowOff>9525</xdr:rowOff>
                  </to>
                </anchor>
              </controlPr>
            </control>
          </mc:Choice>
        </mc:AlternateContent>
        <mc:AlternateContent xmlns:mc="http://schemas.openxmlformats.org/markup-compatibility/2006">
          <mc:Choice Requires="x14">
            <control shapeId="250923" r:id="rId46" name="Check Box 43">
              <controlPr defaultSize="0" autoFill="0" autoLine="0" autoPict="0">
                <anchor moveWithCells="1">
                  <from>
                    <xdr:col>16</xdr:col>
                    <xdr:colOff>209550</xdr:colOff>
                    <xdr:row>27</xdr:row>
                    <xdr:rowOff>180975</xdr:rowOff>
                  </from>
                  <to>
                    <xdr:col>18</xdr:col>
                    <xdr:colOff>38100</xdr:colOff>
                    <xdr:row>29</xdr:row>
                    <xdr:rowOff>9525</xdr:rowOff>
                  </to>
                </anchor>
              </controlPr>
            </control>
          </mc:Choice>
        </mc:AlternateContent>
        <mc:AlternateContent xmlns:mc="http://schemas.openxmlformats.org/markup-compatibility/2006">
          <mc:Choice Requires="x14">
            <control shapeId="250924" r:id="rId47" name="Check Box 44">
              <controlPr defaultSize="0" autoFill="0" autoLine="0" autoPict="0">
                <anchor moveWithCells="1">
                  <from>
                    <xdr:col>23</xdr:col>
                    <xdr:colOff>209550</xdr:colOff>
                    <xdr:row>25</xdr:row>
                    <xdr:rowOff>180975</xdr:rowOff>
                  </from>
                  <to>
                    <xdr:col>25</xdr:col>
                    <xdr:colOff>38100</xdr:colOff>
                    <xdr:row>27</xdr:row>
                    <xdr:rowOff>9525</xdr:rowOff>
                  </to>
                </anchor>
              </controlPr>
            </control>
          </mc:Choice>
        </mc:AlternateContent>
        <mc:AlternateContent xmlns:mc="http://schemas.openxmlformats.org/markup-compatibility/2006">
          <mc:Choice Requires="x14">
            <control shapeId="250925" r:id="rId48" name="Check Box 45">
              <controlPr defaultSize="0" autoFill="0" autoLine="0" autoPict="0">
                <anchor moveWithCells="1">
                  <from>
                    <xdr:col>23</xdr:col>
                    <xdr:colOff>209550</xdr:colOff>
                    <xdr:row>26</xdr:row>
                    <xdr:rowOff>180975</xdr:rowOff>
                  </from>
                  <to>
                    <xdr:col>25</xdr:col>
                    <xdr:colOff>38100</xdr:colOff>
                    <xdr:row>28</xdr:row>
                    <xdr:rowOff>9525</xdr:rowOff>
                  </to>
                </anchor>
              </controlPr>
            </control>
          </mc:Choice>
        </mc:AlternateContent>
        <mc:AlternateContent xmlns:mc="http://schemas.openxmlformats.org/markup-compatibility/2006">
          <mc:Choice Requires="x14">
            <control shapeId="250926" r:id="rId49" name="Check Box 46">
              <controlPr defaultSize="0" autoFill="0" autoLine="0" autoPict="0">
                <anchor moveWithCells="1">
                  <from>
                    <xdr:col>10</xdr:col>
                    <xdr:colOff>0</xdr:colOff>
                    <xdr:row>40</xdr:row>
                    <xdr:rowOff>180975</xdr:rowOff>
                  </from>
                  <to>
                    <xdr:col>11</xdr:col>
                    <xdr:colOff>66675</xdr:colOff>
                    <xdr:row>42</xdr:row>
                    <xdr:rowOff>9525</xdr:rowOff>
                  </to>
                </anchor>
              </controlPr>
            </control>
          </mc:Choice>
        </mc:AlternateContent>
        <mc:AlternateContent xmlns:mc="http://schemas.openxmlformats.org/markup-compatibility/2006">
          <mc:Choice Requires="x14">
            <control shapeId="250927" r:id="rId50" name="Check Box 47">
              <controlPr defaultSize="0" autoFill="0" autoLine="0" autoPict="0">
                <anchor moveWithCells="1">
                  <from>
                    <xdr:col>12</xdr:col>
                    <xdr:colOff>209550</xdr:colOff>
                    <xdr:row>40</xdr:row>
                    <xdr:rowOff>180975</xdr:rowOff>
                  </from>
                  <to>
                    <xdr:col>14</xdr:col>
                    <xdr:colOff>38100</xdr:colOff>
                    <xdr:row>42</xdr:row>
                    <xdr:rowOff>9525</xdr:rowOff>
                  </to>
                </anchor>
              </controlPr>
            </control>
          </mc:Choice>
        </mc:AlternateContent>
        <mc:AlternateContent xmlns:mc="http://schemas.openxmlformats.org/markup-compatibility/2006">
          <mc:Choice Requires="x14">
            <control shapeId="250928" r:id="rId51" name="Check Box 48">
              <controlPr defaultSize="0" autoFill="0" autoLine="0" autoPict="0">
                <anchor moveWithCells="1">
                  <from>
                    <xdr:col>10</xdr:col>
                    <xdr:colOff>209550</xdr:colOff>
                    <xdr:row>37</xdr:row>
                    <xdr:rowOff>180975</xdr:rowOff>
                  </from>
                  <to>
                    <xdr:col>12</xdr:col>
                    <xdr:colOff>38100</xdr:colOff>
                    <xdr:row>39</xdr:row>
                    <xdr:rowOff>9525</xdr:rowOff>
                  </to>
                </anchor>
              </controlPr>
            </control>
          </mc:Choice>
        </mc:AlternateContent>
        <mc:AlternateContent xmlns:mc="http://schemas.openxmlformats.org/markup-compatibility/2006">
          <mc:Choice Requires="x14">
            <control shapeId="250929" r:id="rId52" name="Check Box 49">
              <controlPr defaultSize="0" autoFill="0" autoLine="0" autoPict="0">
                <anchor moveWithCells="1">
                  <from>
                    <xdr:col>14</xdr:col>
                    <xdr:colOff>209550</xdr:colOff>
                    <xdr:row>62</xdr:row>
                    <xdr:rowOff>180975</xdr:rowOff>
                  </from>
                  <to>
                    <xdr:col>16</xdr:col>
                    <xdr:colOff>38100</xdr:colOff>
                    <xdr:row>64</xdr:row>
                    <xdr:rowOff>9525</xdr:rowOff>
                  </to>
                </anchor>
              </controlPr>
            </control>
          </mc:Choice>
        </mc:AlternateContent>
        <mc:AlternateContent xmlns:mc="http://schemas.openxmlformats.org/markup-compatibility/2006">
          <mc:Choice Requires="x14">
            <control shapeId="250930" r:id="rId53" name="Check Box 50">
              <controlPr defaultSize="0" autoFill="0" autoLine="0" autoPict="0">
                <anchor moveWithCells="1">
                  <from>
                    <xdr:col>10</xdr:col>
                    <xdr:colOff>0</xdr:colOff>
                    <xdr:row>74</xdr:row>
                    <xdr:rowOff>180975</xdr:rowOff>
                  </from>
                  <to>
                    <xdr:col>11</xdr:col>
                    <xdr:colOff>66675</xdr:colOff>
                    <xdr:row>76</xdr:row>
                    <xdr:rowOff>9525</xdr:rowOff>
                  </to>
                </anchor>
              </controlPr>
            </control>
          </mc:Choice>
        </mc:AlternateContent>
        <mc:AlternateContent xmlns:mc="http://schemas.openxmlformats.org/markup-compatibility/2006">
          <mc:Choice Requires="x14">
            <control shapeId="250931" r:id="rId54" name="Check Box 51">
              <controlPr defaultSize="0" autoFill="0" autoLine="0" autoPict="0">
                <anchor moveWithCells="1">
                  <from>
                    <xdr:col>18</xdr:col>
                    <xdr:colOff>209550</xdr:colOff>
                    <xdr:row>64</xdr:row>
                    <xdr:rowOff>180975</xdr:rowOff>
                  </from>
                  <to>
                    <xdr:col>20</xdr:col>
                    <xdr:colOff>38100</xdr:colOff>
                    <xdr:row>66</xdr:row>
                    <xdr:rowOff>9525</xdr:rowOff>
                  </to>
                </anchor>
              </controlPr>
            </control>
          </mc:Choice>
        </mc:AlternateContent>
        <mc:AlternateContent xmlns:mc="http://schemas.openxmlformats.org/markup-compatibility/2006">
          <mc:Choice Requires="x14">
            <control shapeId="250932" r:id="rId55" name="Check Box 52">
              <controlPr defaultSize="0" autoFill="0" autoLine="0" autoPict="0">
                <anchor moveWithCells="1">
                  <from>
                    <xdr:col>14</xdr:col>
                    <xdr:colOff>209550</xdr:colOff>
                    <xdr:row>74</xdr:row>
                    <xdr:rowOff>180975</xdr:rowOff>
                  </from>
                  <to>
                    <xdr:col>16</xdr:col>
                    <xdr:colOff>38100</xdr:colOff>
                    <xdr:row>76</xdr:row>
                    <xdr:rowOff>9525</xdr:rowOff>
                  </to>
                </anchor>
              </controlPr>
            </control>
          </mc:Choice>
        </mc:AlternateContent>
        <mc:AlternateContent xmlns:mc="http://schemas.openxmlformats.org/markup-compatibility/2006">
          <mc:Choice Requires="x14">
            <control shapeId="250933" r:id="rId56" name="Check Box 53">
              <controlPr defaultSize="0" autoFill="0" autoLine="0" autoPict="0">
                <anchor moveWithCells="1">
                  <from>
                    <xdr:col>17</xdr:col>
                    <xdr:colOff>209550</xdr:colOff>
                    <xdr:row>74</xdr:row>
                    <xdr:rowOff>180975</xdr:rowOff>
                  </from>
                  <to>
                    <xdr:col>19</xdr:col>
                    <xdr:colOff>38100</xdr:colOff>
                    <xdr:row>76</xdr:row>
                    <xdr:rowOff>9525</xdr:rowOff>
                  </to>
                </anchor>
              </controlPr>
            </control>
          </mc:Choice>
        </mc:AlternateContent>
        <mc:AlternateContent xmlns:mc="http://schemas.openxmlformats.org/markup-compatibility/2006">
          <mc:Choice Requires="x14">
            <control shapeId="250934" r:id="rId57" name="Check Box 54">
              <controlPr defaultSize="0" autoFill="0" autoLine="0" autoPict="0">
                <anchor moveWithCells="1">
                  <from>
                    <xdr:col>14</xdr:col>
                    <xdr:colOff>209550</xdr:colOff>
                    <xdr:row>74</xdr:row>
                    <xdr:rowOff>180975</xdr:rowOff>
                  </from>
                  <to>
                    <xdr:col>16</xdr:col>
                    <xdr:colOff>38100</xdr:colOff>
                    <xdr:row>76</xdr:row>
                    <xdr:rowOff>9525</xdr:rowOff>
                  </to>
                </anchor>
              </controlPr>
            </control>
          </mc:Choice>
        </mc:AlternateContent>
        <mc:AlternateContent xmlns:mc="http://schemas.openxmlformats.org/markup-compatibility/2006">
          <mc:Choice Requires="x14">
            <control shapeId="250935" r:id="rId58" name="Check Box 55">
              <controlPr defaultSize="0" autoFill="0" autoLine="0" autoPict="0">
                <anchor moveWithCells="1">
                  <from>
                    <xdr:col>17</xdr:col>
                    <xdr:colOff>209550</xdr:colOff>
                    <xdr:row>74</xdr:row>
                    <xdr:rowOff>180975</xdr:rowOff>
                  </from>
                  <to>
                    <xdr:col>19</xdr:col>
                    <xdr:colOff>38100</xdr:colOff>
                    <xdr:row>76</xdr:row>
                    <xdr:rowOff>9525</xdr:rowOff>
                  </to>
                </anchor>
              </controlPr>
            </control>
          </mc:Choice>
        </mc:AlternateContent>
        <mc:AlternateContent xmlns:mc="http://schemas.openxmlformats.org/markup-compatibility/2006">
          <mc:Choice Requires="x14">
            <control shapeId="250936" r:id="rId59" name="Check Box 56">
              <controlPr defaultSize="0" autoFill="0" autoLine="0" autoPict="0">
                <anchor moveWithCells="1">
                  <from>
                    <xdr:col>10</xdr:col>
                    <xdr:colOff>0</xdr:colOff>
                    <xdr:row>21</xdr:row>
                    <xdr:rowOff>180975</xdr:rowOff>
                  </from>
                  <to>
                    <xdr:col>11</xdr:col>
                    <xdr:colOff>66675</xdr:colOff>
                    <xdr:row>23</xdr:row>
                    <xdr:rowOff>9525</xdr:rowOff>
                  </to>
                </anchor>
              </controlPr>
            </control>
          </mc:Choice>
        </mc:AlternateContent>
        <mc:AlternateContent xmlns:mc="http://schemas.openxmlformats.org/markup-compatibility/2006">
          <mc:Choice Requires="x14">
            <control shapeId="250937" r:id="rId60" name="Check Box 57">
              <controlPr defaultSize="0" autoFill="0" autoLine="0" autoPict="0">
                <anchor moveWithCells="1">
                  <from>
                    <xdr:col>24</xdr:col>
                    <xdr:colOff>0</xdr:colOff>
                    <xdr:row>21</xdr:row>
                    <xdr:rowOff>180975</xdr:rowOff>
                  </from>
                  <to>
                    <xdr:col>25</xdr:col>
                    <xdr:colOff>66675</xdr:colOff>
                    <xdr:row>23</xdr:row>
                    <xdr:rowOff>9525</xdr:rowOff>
                  </to>
                </anchor>
              </controlPr>
            </control>
          </mc:Choice>
        </mc:AlternateContent>
        <mc:AlternateContent xmlns:mc="http://schemas.openxmlformats.org/markup-compatibility/2006">
          <mc:Choice Requires="x14">
            <control shapeId="250938" r:id="rId61" name="Check Box 58">
              <controlPr defaultSize="0" autoFill="0" autoLine="0" autoPict="0">
                <anchor moveWithCells="1">
                  <from>
                    <xdr:col>32</xdr:col>
                    <xdr:colOff>0</xdr:colOff>
                    <xdr:row>21</xdr:row>
                    <xdr:rowOff>180975</xdr:rowOff>
                  </from>
                  <to>
                    <xdr:col>33</xdr:col>
                    <xdr:colOff>66675</xdr:colOff>
                    <xdr:row>23</xdr:row>
                    <xdr:rowOff>9525</xdr:rowOff>
                  </to>
                </anchor>
              </controlPr>
            </control>
          </mc:Choice>
        </mc:AlternateContent>
        <mc:AlternateContent xmlns:mc="http://schemas.openxmlformats.org/markup-compatibility/2006">
          <mc:Choice Requires="x14">
            <control shapeId="250939" r:id="rId62" name="Check Box 59">
              <controlPr defaultSize="0" autoFill="0" autoLine="0" autoPict="0">
                <anchor moveWithCells="1">
                  <from>
                    <xdr:col>26</xdr:col>
                    <xdr:colOff>0</xdr:colOff>
                    <xdr:row>32</xdr:row>
                    <xdr:rowOff>180975</xdr:rowOff>
                  </from>
                  <to>
                    <xdr:col>27</xdr:col>
                    <xdr:colOff>66675</xdr:colOff>
                    <xdr:row>34</xdr:row>
                    <xdr:rowOff>9525</xdr:rowOff>
                  </to>
                </anchor>
              </controlPr>
            </control>
          </mc:Choice>
        </mc:AlternateContent>
        <mc:AlternateContent xmlns:mc="http://schemas.openxmlformats.org/markup-compatibility/2006">
          <mc:Choice Requires="x14">
            <control shapeId="250940" r:id="rId63" name="Check Box 60">
              <controlPr defaultSize="0" autoFill="0" autoLine="0" autoPict="0">
                <anchor moveWithCells="1">
                  <from>
                    <xdr:col>32</xdr:col>
                    <xdr:colOff>0</xdr:colOff>
                    <xdr:row>32</xdr:row>
                    <xdr:rowOff>180975</xdr:rowOff>
                  </from>
                  <to>
                    <xdr:col>33</xdr:col>
                    <xdr:colOff>66675</xdr:colOff>
                    <xdr:row>34</xdr:row>
                    <xdr:rowOff>9525</xdr:rowOff>
                  </to>
                </anchor>
              </controlPr>
            </control>
          </mc:Choice>
        </mc:AlternateContent>
        <mc:AlternateContent xmlns:mc="http://schemas.openxmlformats.org/markup-compatibility/2006">
          <mc:Choice Requires="x14">
            <control shapeId="250941" r:id="rId64" name="Check Box 61">
              <controlPr defaultSize="0" autoFill="0" autoLine="0" autoPict="0">
                <anchor moveWithCells="1">
                  <from>
                    <xdr:col>0</xdr:col>
                    <xdr:colOff>76200</xdr:colOff>
                    <xdr:row>2</xdr:row>
                    <xdr:rowOff>85725</xdr:rowOff>
                  </from>
                  <to>
                    <xdr:col>0</xdr:col>
                    <xdr:colOff>381000</xdr:colOff>
                    <xdr:row>3</xdr:row>
                    <xdr:rowOff>28575</xdr:rowOff>
                  </to>
                </anchor>
              </controlPr>
            </control>
          </mc:Choice>
        </mc:AlternateContent>
        <mc:AlternateContent xmlns:mc="http://schemas.openxmlformats.org/markup-compatibility/2006">
          <mc:Choice Requires="x14">
            <control shapeId="250942" r:id="rId65" name="Check Box 62">
              <controlPr defaultSize="0" autoFill="0" autoLine="0" autoPict="0">
                <anchor moveWithCells="1">
                  <from>
                    <xdr:col>32</xdr:col>
                    <xdr:colOff>0</xdr:colOff>
                    <xdr:row>23</xdr:row>
                    <xdr:rowOff>180975</xdr:rowOff>
                  </from>
                  <to>
                    <xdr:col>33</xdr:col>
                    <xdr:colOff>66675</xdr:colOff>
                    <xdr:row>25</xdr:row>
                    <xdr:rowOff>9525</xdr:rowOff>
                  </to>
                </anchor>
              </controlPr>
            </control>
          </mc:Choice>
        </mc:AlternateContent>
        <mc:AlternateContent xmlns:mc="http://schemas.openxmlformats.org/markup-compatibility/2006">
          <mc:Choice Requires="x14">
            <control shapeId="250943" r:id="rId66" name="Check Box 63">
              <controlPr defaultSize="0" autoFill="0" autoLine="0" autoPict="0">
                <anchor moveWithCells="1">
                  <from>
                    <xdr:col>10</xdr:col>
                    <xdr:colOff>0</xdr:colOff>
                    <xdr:row>61</xdr:row>
                    <xdr:rowOff>180975</xdr:rowOff>
                  </from>
                  <to>
                    <xdr:col>11</xdr:col>
                    <xdr:colOff>66675</xdr:colOff>
                    <xdr:row>63</xdr:row>
                    <xdr:rowOff>9525</xdr:rowOff>
                  </to>
                </anchor>
              </controlPr>
            </control>
          </mc:Choice>
        </mc:AlternateContent>
        <mc:AlternateContent xmlns:mc="http://schemas.openxmlformats.org/markup-compatibility/2006">
          <mc:Choice Requires="x14">
            <control shapeId="250944" r:id="rId67" name="Check Box 64">
              <controlPr defaultSize="0" autoFill="0" autoLine="0" autoPict="0">
                <anchor moveWithCells="1">
                  <from>
                    <xdr:col>3</xdr:col>
                    <xdr:colOff>0</xdr:colOff>
                    <xdr:row>56</xdr:row>
                    <xdr:rowOff>180975</xdr:rowOff>
                  </from>
                  <to>
                    <xdr:col>4</xdr:col>
                    <xdr:colOff>66675</xdr:colOff>
                    <xdr:row>58</xdr:row>
                    <xdr:rowOff>9525</xdr:rowOff>
                  </to>
                </anchor>
              </controlPr>
            </control>
          </mc:Choice>
        </mc:AlternateContent>
        <mc:AlternateContent xmlns:mc="http://schemas.openxmlformats.org/markup-compatibility/2006">
          <mc:Choice Requires="x14">
            <control shapeId="250945" r:id="rId68" name="Check Box 65">
              <controlPr defaultSize="0" autoFill="0" autoLine="0" autoPict="0">
                <anchor moveWithCells="1">
                  <from>
                    <xdr:col>32</xdr:col>
                    <xdr:colOff>0</xdr:colOff>
                    <xdr:row>66</xdr:row>
                    <xdr:rowOff>0</xdr:rowOff>
                  </from>
                  <to>
                    <xdr:col>33</xdr:col>
                    <xdr:colOff>66675</xdr:colOff>
                    <xdr:row>67</xdr:row>
                    <xdr:rowOff>19050</xdr:rowOff>
                  </to>
                </anchor>
              </controlPr>
            </control>
          </mc:Choice>
        </mc:AlternateContent>
        <mc:AlternateContent xmlns:mc="http://schemas.openxmlformats.org/markup-compatibility/2006">
          <mc:Choice Requires="x14">
            <control shapeId="250962" r:id="rId69" name="Check Box 66">
              <controlPr defaultSize="0" autoFill="0" autoLine="0" autoPict="0">
                <anchor moveWithCells="1">
                  <from>
                    <xdr:col>17</xdr:col>
                    <xdr:colOff>228600</xdr:colOff>
                    <xdr:row>62</xdr:row>
                    <xdr:rowOff>180975</xdr:rowOff>
                  </from>
                  <to>
                    <xdr:col>19</xdr:col>
                    <xdr:colOff>57150</xdr:colOff>
                    <xdr:row>64</xdr:row>
                    <xdr:rowOff>9525</xdr:rowOff>
                  </to>
                </anchor>
              </controlPr>
            </control>
          </mc:Choice>
        </mc:AlternateContent>
        <mc:AlternateContent xmlns:mc="http://schemas.openxmlformats.org/markup-compatibility/2006">
          <mc:Choice Requires="x14">
            <control shapeId="250963" r:id="rId70" name="Check Box 67">
              <controlPr defaultSize="0" autoFill="0" autoLine="0" autoPict="0">
                <anchor moveWithCells="1">
                  <from>
                    <xdr:col>16</xdr:col>
                    <xdr:colOff>0</xdr:colOff>
                    <xdr:row>40</xdr:row>
                    <xdr:rowOff>180975</xdr:rowOff>
                  </from>
                  <to>
                    <xdr:col>17</xdr:col>
                    <xdr:colOff>66675</xdr:colOff>
                    <xdr:row>42</xdr:row>
                    <xdr:rowOff>9525</xdr:rowOff>
                  </to>
                </anchor>
              </controlPr>
            </control>
          </mc:Choice>
        </mc:AlternateContent>
        <mc:AlternateContent xmlns:mc="http://schemas.openxmlformats.org/markup-compatibility/2006">
          <mc:Choice Requires="x14">
            <control shapeId="250964" r:id="rId71" name="Check Box 68">
              <controlPr defaultSize="0" autoFill="0" autoLine="0" autoPict="0">
                <anchor moveWithCells="1">
                  <from>
                    <xdr:col>16</xdr:col>
                    <xdr:colOff>0</xdr:colOff>
                    <xdr:row>40</xdr:row>
                    <xdr:rowOff>0</xdr:rowOff>
                  </from>
                  <to>
                    <xdr:col>17</xdr:col>
                    <xdr:colOff>66675</xdr:colOff>
                    <xdr:row>41</xdr:row>
                    <xdr:rowOff>19050</xdr:rowOff>
                  </to>
                </anchor>
              </controlPr>
            </control>
          </mc:Choice>
        </mc:AlternateContent>
        <mc:AlternateContent xmlns:mc="http://schemas.openxmlformats.org/markup-compatibility/2006">
          <mc:Choice Requires="x14">
            <control shapeId="250965" r:id="rId72" name="Check Box 69">
              <controlPr defaultSize="0" autoFill="0" autoLine="0" autoPict="0">
                <anchor moveWithCells="1">
                  <from>
                    <xdr:col>16</xdr:col>
                    <xdr:colOff>0</xdr:colOff>
                    <xdr:row>33</xdr:row>
                    <xdr:rowOff>180975</xdr:rowOff>
                  </from>
                  <to>
                    <xdr:col>17</xdr:col>
                    <xdr:colOff>66675</xdr:colOff>
                    <xdr:row>35</xdr:row>
                    <xdr:rowOff>9525</xdr:rowOff>
                  </to>
                </anchor>
              </controlPr>
            </control>
          </mc:Choice>
        </mc:AlternateContent>
        <mc:AlternateContent xmlns:mc="http://schemas.openxmlformats.org/markup-compatibility/2006">
          <mc:Choice Requires="x14">
            <control shapeId="250966" r:id="rId73" name="Check Box 70">
              <controlPr defaultSize="0" autoFill="0" autoLine="0" autoPict="0">
                <anchor moveWithCells="1">
                  <from>
                    <xdr:col>11</xdr:col>
                    <xdr:colOff>209550</xdr:colOff>
                    <xdr:row>62</xdr:row>
                    <xdr:rowOff>180975</xdr:rowOff>
                  </from>
                  <to>
                    <xdr:col>13</xdr:col>
                    <xdr:colOff>38100</xdr:colOff>
                    <xdr:row>64</xdr:row>
                    <xdr:rowOff>9525</xdr:rowOff>
                  </to>
                </anchor>
              </controlPr>
            </control>
          </mc:Choice>
        </mc:AlternateContent>
        <mc:AlternateContent xmlns:mc="http://schemas.openxmlformats.org/markup-compatibility/2006">
          <mc:Choice Requires="x14">
            <control shapeId="250967" r:id="rId74" name="Check_x0020_Box_x0020_3">
              <controlPr defaultSize="0" autoFill="0" autoLine="0" autoPict="0" altText="">
                <anchor moveWithCells="1">
                  <from>
                    <xdr:col>10</xdr:col>
                    <xdr:colOff>0</xdr:colOff>
                    <xdr:row>70</xdr:row>
                    <xdr:rowOff>180975</xdr:rowOff>
                  </from>
                  <to>
                    <xdr:col>11</xdr:col>
                    <xdr:colOff>66675</xdr:colOff>
                    <xdr:row>72</xdr:row>
                    <xdr:rowOff>9525</xdr:rowOff>
                  </to>
                </anchor>
              </controlPr>
            </control>
          </mc:Choice>
        </mc:AlternateContent>
        <mc:AlternateContent xmlns:mc="http://schemas.openxmlformats.org/markup-compatibility/2006">
          <mc:Choice Requires="x14">
            <control shapeId="250968" r:id="rId75" name="Check_x0020_Box_x0020_5">
              <controlPr defaultSize="0" autoFill="0" autoLine="0" autoPict="0" altText="">
                <anchor moveWithCells="1">
                  <from>
                    <xdr:col>10</xdr:col>
                    <xdr:colOff>0</xdr:colOff>
                    <xdr:row>67</xdr:row>
                    <xdr:rowOff>180975</xdr:rowOff>
                  </from>
                  <to>
                    <xdr:col>11</xdr:col>
                    <xdr:colOff>66675</xdr:colOff>
                    <xdr:row>69</xdr:row>
                    <xdr:rowOff>9525</xdr:rowOff>
                  </to>
                </anchor>
              </controlPr>
            </control>
          </mc:Choice>
        </mc:AlternateContent>
        <mc:AlternateContent xmlns:mc="http://schemas.openxmlformats.org/markup-compatibility/2006">
          <mc:Choice Requires="x14">
            <control shapeId="250969" r:id="rId76" name="Check Box 73">
              <controlPr defaultSize="0" autoFill="0" autoLine="0" autoPict="0" altText="">
                <anchor moveWithCells="1">
                  <from>
                    <xdr:col>22</xdr:col>
                    <xdr:colOff>0</xdr:colOff>
                    <xdr:row>70</xdr:row>
                    <xdr:rowOff>0</xdr:rowOff>
                  </from>
                  <to>
                    <xdr:col>23</xdr:col>
                    <xdr:colOff>66675</xdr:colOff>
                    <xdr:row>71</xdr:row>
                    <xdr:rowOff>19050</xdr:rowOff>
                  </to>
                </anchor>
              </controlPr>
            </control>
          </mc:Choice>
        </mc:AlternateContent>
        <mc:AlternateContent xmlns:mc="http://schemas.openxmlformats.org/markup-compatibility/2006">
          <mc:Choice Requires="x14">
            <control shapeId="250970" r:id="rId77" name="Check Box 74">
              <controlPr defaultSize="0" autoFill="0" autoLine="0" autoPict="0" altText="">
                <anchor moveWithCells="1">
                  <from>
                    <xdr:col>12</xdr:col>
                    <xdr:colOff>219075</xdr:colOff>
                    <xdr:row>69</xdr:row>
                    <xdr:rowOff>180975</xdr:rowOff>
                  </from>
                  <to>
                    <xdr:col>14</xdr:col>
                    <xdr:colOff>47625</xdr:colOff>
                    <xdr:row>71</xdr:row>
                    <xdr:rowOff>9525</xdr:rowOff>
                  </to>
                </anchor>
              </controlPr>
            </control>
          </mc:Choice>
        </mc:AlternateContent>
        <mc:AlternateContent xmlns:mc="http://schemas.openxmlformats.org/markup-compatibility/2006">
          <mc:Choice Requires="x14">
            <control shapeId="250971" r:id="rId78" name="Check Box 75">
              <controlPr defaultSize="0" autoFill="0" autoLine="0" autoPict="0" altText="">
                <anchor moveWithCells="1">
                  <from>
                    <xdr:col>10</xdr:col>
                    <xdr:colOff>0</xdr:colOff>
                    <xdr:row>69</xdr:row>
                    <xdr:rowOff>180975</xdr:rowOff>
                  </from>
                  <to>
                    <xdr:col>11</xdr:col>
                    <xdr:colOff>66675</xdr:colOff>
                    <xdr:row>71</xdr:row>
                    <xdr:rowOff>9525</xdr:rowOff>
                  </to>
                </anchor>
              </controlPr>
            </control>
          </mc:Choice>
        </mc:AlternateContent>
        <mc:AlternateContent xmlns:mc="http://schemas.openxmlformats.org/markup-compatibility/2006">
          <mc:Choice Requires="x14">
            <control shapeId="250972" r:id="rId79" name="Check Box 76">
              <controlPr defaultSize="0" autoFill="0" autoLine="0" autoPict="0" altText="">
                <anchor moveWithCells="1">
                  <from>
                    <xdr:col>10</xdr:col>
                    <xdr:colOff>0</xdr:colOff>
                    <xdr:row>68</xdr:row>
                    <xdr:rowOff>180975</xdr:rowOff>
                  </from>
                  <to>
                    <xdr:col>11</xdr:col>
                    <xdr:colOff>66675</xdr:colOff>
                    <xdr:row>70</xdr:row>
                    <xdr:rowOff>9525</xdr:rowOff>
                  </to>
                </anchor>
              </controlPr>
            </control>
          </mc:Choice>
        </mc:AlternateContent>
        <mc:AlternateContent xmlns:mc="http://schemas.openxmlformats.org/markup-compatibility/2006">
          <mc:Choice Requires="x14">
            <control shapeId="250973" r:id="rId80" name="Check Box 77">
              <controlPr defaultSize="0" autoFill="0" autoLine="0" autoPict="0" altText="">
                <anchor moveWithCells="1">
                  <from>
                    <xdr:col>10</xdr:col>
                    <xdr:colOff>0</xdr:colOff>
                    <xdr:row>68</xdr:row>
                    <xdr:rowOff>180975</xdr:rowOff>
                  </from>
                  <to>
                    <xdr:col>11</xdr:col>
                    <xdr:colOff>66675</xdr:colOff>
                    <xdr:row>70</xdr:row>
                    <xdr:rowOff>9525</xdr:rowOff>
                  </to>
                </anchor>
              </controlPr>
            </control>
          </mc:Choice>
        </mc:AlternateContent>
        <mc:AlternateContent xmlns:mc="http://schemas.openxmlformats.org/markup-compatibility/2006">
          <mc:Choice Requires="x14">
            <control shapeId="250974" r:id="rId81" name="Check Box 78">
              <controlPr defaultSize="0" autoFill="0" autoLine="0" autoPict="0" altText="">
                <anchor moveWithCells="1">
                  <from>
                    <xdr:col>10</xdr:col>
                    <xdr:colOff>0</xdr:colOff>
                    <xdr:row>68</xdr:row>
                    <xdr:rowOff>180975</xdr:rowOff>
                  </from>
                  <to>
                    <xdr:col>11</xdr:col>
                    <xdr:colOff>66675</xdr:colOff>
                    <xdr:row>70</xdr:row>
                    <xdr:rowOff>9525</xdr:rowOff>
                  </to>
                </anchor>
              </controlPr>
            </control>
          </mc:Choice>
        </mc:AlternateContent>
        <mc:AlternateContent xmlns:mc="http://schemas.openxmlformats.org/markup-compatibility/2006">
          <mc:Choice Requires="x14">
            <control shapeId="250975" r:id="rId82" name="Check Box 79">
              <controlPr defaultSize="0" autoFill="0" autoLine="0" autoPict="0" altText="">
                <anchor moveWithCells="1">
                  <from>
                    <xdr:col>26</xdr:col>
                    <xdr:colOff>0</xdr:colOff>
                    <xdr:row>67</xdr:row>
                    <xdr:rowOff>180975</xdr:rowOff>
                  </from>
                  <to>
                    <xdr:col>27</xdr:col>
                    <xdr:colOff>66675</xdr:colOff>
                    <xdr:row>69</xdr:row>
                    <xdr:rowOff>9525</xdr:rowOff>
                  </to>
                </anchor>
              </controlPr>
            </control>
          </mc:Choice>
        </mc:AlternateContent>
        <mc:AlternateContent xmlns:mc="http://schemas.openxmlformats.org/markup-compatibility/2006">
          <mc:Choice Requires="x14">
            <control shapeId="250976" r:id="rId83" name="Check Box 80">
              <controlPr defaultSize="0" autoFill="0" autoLine="0" autoPict="0" altText="">
                <anchor moveWithCells="1">
                  <from>
                    <xdr:col>26</xdr:col>
                    <xdr:colOff>0</xdr:colOff>
                    <xdr:row>68</xdr:row>
                    <xdr:rowOff>180975</xdr:rowOff>
                  </from>
                  <to>
                    <xdr:col>27</xdr:col>
                    <xdr:colOff>66675</xdr:colOff>
                    <xdr:row>70</xdr:row>
                    <xdr:rowOff>9525</xdr:rowOff>
                  </to>
                </anchor>
              </controlPr>
            </control>
          </mc:Choice>
        </mc:AlternateContent>
        <mc:AlternateContent xmlns:mc="http://schemas.openxmlformats.org/markup-compatibility/2006">
          <mc:Choice Requires="x14">
            <control shapeId="250977" r:id="rId84" name="Check Box 81">
              <controlPr defaultSize="0" autoFill="0" autoLine="0" autoPict="0" altText="">
                <anchor moveWithCells="1">
                  <from>
                    <xdr:col>26</xdr:col>
                    <xdr:colOff>0</xdr:colOff>
                    <xdr:row>68</xdr:row>
                    <xdr:rowOff>180975</xdr:rowOff>
                  </from>
                  <to>
                    <xdr:col>27</xdr:col>
                    <xdr:colOff>66675</xdr:colOff>
                    <xdr:row>70</xdr:row>
                    <xdr:rowOff>9525</xdr:rowOff>
                  </to>
                </anchor>
              </controlPr>
            </control>
          </mc:Choice>
        </mc:AlternateContent>
        <mc:AlternateContent xmlns:mc="http://schemas.openxmlformats.org/markup-compatibility/2006">
          <mc:Choice Requires="x14">
            <control shapeId="250978" r:id="rId85" name="Check Box 82">
              <controlPr defaultSize="0" autoFill="0" autoLine="0" autoPict="0" altText="">
                <anchor moveWithCells="1">
                  <from>
                    <xdr:col>26</xdr:col>
                    <xdr:colOff>0</xdr:colOff>
                    <xdr:row>68</xdr:row>
                    <xdr:rowOff>180975</xdr:rowOff>
                  </from>
                  <to>
                    <xdr:col>27</xdr:col>
                    <xdr:colOff>66675</xdr:colOff>
                    <xdr:row>70</xdr:row>
                    <xdr:rowOff>9525</xdr:rowOff>
                  </to>
                </anchor>
              </controlPr>
            </control>
          </mc:Choice>
        </mc:AlternateContent>
        <mc:AlternateContent xmlns:mc="http://schemas.openxmlformats.org/markup-compatibility/2006">
          <mc:Choice Requires="x14">
            <control shapeId="250979" r:id="rId86" name="Check Box 83">
              <controlPr defaultSize="0" autoFill="0" autoLine="0" autoPict="0" altText="">
                <anchor moveWithCells="1">
                  <from>
                    <xdr:col>15</xdr:col>
                    <xdr:colOff>0</xdr:colOff>
                    <xdr:row>67</xdr:row>
                    <xdr:rowOff>180975</xdr:rowOff>
                  </from>
                  <to>
                    <xdr:col>16</xdr:col>
                    <xdr:colOff>66675</xdr:colOff>
                    <xdr:row>69</xdr:row>
                    <xdr:rowOff>9525</xdr:rowOff>
                  </to>
                </anchor>
              </controlPr>
            </control>
          </mc:Choice>
        </mc:AlternateContent>
        <mc:AlternateContent xmlns:mc="http://schemas.openxmlformats.org/markup-compatibility/2006">
          <mc:Choice Requires="x14">
            <control shapeId="250980" r:id="rId87" name="Check Box 84">
              <controlPr defaultSize="0" autoFill="0" autoLine="0" autoPict="0" altText="">
                <anchor moveWithCells="1">
                  <from>
                    <xdr:col>15</xdr:col>
                    <xdr:colOff>0</xdr:colOff>
                    <xdr:row>68</xdr:row>
                    <xdr:rowOff>180975</xdr:rowOff>
                  </from>
                  <to>
                    <xdr:col>16</xdr:col>
                    <xdr:colOff>66675</xdr:colOff>
                    <xdr:row>70</xdr:row>
                    <xdr:rowOff>9525</xdr:rowOff>
                  </to>
                </anchor>
              </controlPr>
            </control>
          </mc:Choice>
        </mc:AlternateContent>
        <mc:AlternateContent xmlns:mc="http://schemas.openxmlformats.org/markup-compatibility/2006">
          <mc:Choice Requires="x14">
            <control shapeId="250981" r:id="rId88" name="Check Box 85">
              <controlPr defaultSize="0" autoFill="0" autoLine="0" autoPict="0" altText="">
                <anchor moveWithCells="1">
                  <from>
                    <xdr:col>15</xdr:col>
                    <xdr:colOff>0</xdr:colOff>
                    <xdr:row>68</xdr:row>
                    <xdr:rowOff>180975</xdr:rowOff>
                  </from>
                  <to>
                    <xdr:col>16</xdr:col>
                    <xdr:colOff>66675</xdr:colOff>
                    <xdr:row>70</xdr:row>
                    <xdr:rowOff>9525</xdr:rowOff>
                  </to>
                </anchor>
              </controlPr>
            </control>
          </mc:Choice>
        </mc:AlternateContent>
        <mc:AlternateContent xmlns:mc="http://schemas.openxmlformats.org/markup-compatibility/2006">
          <mc:Choice Requires="x14">
            <control shapeId="250982" r:id="rId89" name="Check Box 86">
              <controlPr defaultSize="0" autoFill="0" autoLine="0" autoPict="0" altText="">
                <anchor moveWithCells="1">
                  <from>
                    <xdr:col>15</xdr:col>
                    <xdr:colOff>0</xdr:colOff>
                    <xdr:row>68</xdr:row>
                    <xdr:rowOff>180975</xdr:rowOff>
                  </from>
                  <to>
                    <xdr:col>16</xdr:col>
                    <xdr:colOff>66675</xdr:colOff>
                    <xdr:row>70</xdr:row>
                    <xdr:rowOff>9525</xdr:rowOff>
                  </to>
                </anchor>
              </controlPr>
            </control>
          </mc:Choice>
        </mc:AlternateContent>
        <mc:AlternateContent xmlns:mc="http://schemas.openxmlformats.org/markup-compatibility/2006">
          <mc:Choice Requires="x14">
            <control shapeId="250983" r:id="rId90" name="Check Box 87">
              <controlPr defaultSize="0" autoFill="0" autoLine="0" autoPict="0" altText="">
                <anchor moveWithCells="1">
                  <from>
                    <xdr:col>18</xdr:col>
                    <xdr:colOff>0</xdr:colOff>
                    <xdr:row>67</xdr:row>
                    <xdr:rowOff>180975</xdr:rowOff>
                  </from>
                  <to>
                    <xdr:col>19</xdr:col>
                    <xdr:colOff>66675</xdr:colOff>
                    <xdr:row>69</xdr:row>
                    <xdr:rowOff>9525</xdr:rowOff>
                  </to>
                </anchor>
              </controlPr>
            </control>
          </mc:Choice>
        </mc:AlternateContent>
        <mc:AlternateContent xmlns:mc="http://schemas.openxmlformats.org/markup-compatibility/2006">
          <mc:Choice Requires="x14">
            <control shapeId="250984" r:id="rId91" name="Check Box 88">
              <controlPr defaultSize="0" autoFill="0" autoLine="0" autoPict="0" altText="">
                <anchor moveWithCells="1">
                  <from>
                    <xdr:col>18</xdr:col>
                    <xdr:colOff>0</xdr:colOff>
                    <xdr:row>68</xdr:row>
                    <xdr:rowOff>180975</xdr:rowOff>
                  </from>
                  <to>
                    <xdr:col>19</xdr:col>
                    <xdr:colOff>66675</xdr:colOff>
                    <xdr:row>70</xdr:row>
                    <xdr:rowOff>9525</xdr:rowOff>
                  </to>
                </anchor>
              </controlPr>
            </control>
          </mc:Choice>
        </mc:AlternateContent>
        <mc:AlternateContent xmlns:mc="http://schemas.openxmlformats.org/markup-compatibility/2006">
          <mc:Choice Requires="x14">
            <control shapeId="250985" r:id="rId92" name="Check Box 89">
              <controlPr defaultSize="0" autoFill="0" autoLine="0" autoPict="0" altText="">
                <anchor moveWithCells="1">
                  <from>
                    <xdr:col>18</xdr:col>
                    <xdr:colOff>0</xdr:colOff>
                    <xdr:row>68</xdr:row>
                    <xdr:rowOff>180975</xdr:rowOff>
                  </from>
                  <to>
                    <xdr:col>19</xdr:col>
                    <xdr:colOff>66675</xdr:colOff>
                    <xdr:row>70</xdr:row>
                    <xdr:rowOff>9525</xdr:rowOff>
                  </to>
                </anchor>
              </controlPr>
            </control>
          </mc:Choice>
        </mc:AlternateContent>
        <mc:AlternateContent xmlns:mc="http://schemas.openxmlformats.org/markup-compatibility/2006">
          <mc:Choice Requires="x14">
            <control shapeId="250986" r:id="rId93" name="Check Box 90">
              <controlPr defaultSize="0" autoFill="0" autoLine="0" autoPict="0" altText="">
                <anchor moveWithCells="1">
                  <from>
                    <xdr:col>18</xdr:col>
                    <xdr:colOff>0</xdr:colOff>
                    <xdr:row>68</xdr:row>
                    <xdr:rowOff>180975</xdr:rowOff>
                  </from>
                  <to>
                    <xdr:col>19</xdr:col>
                    <xdr:colOff>66675</xdr:colOff>
                    <xdr:row>70</xdr:row>
                    <xdr:rowOff>9525</xdr:rowOff>
                  </to>
                </anchor>
              </controlPr>
            </control>
          </mc:Choice>
        </mc:AlternateContent>
        <mc:AlternateContent xmlns:mc="http://schemas.openxmlformats.org/markup-compatibility/2006">
          <mc:Choice Requires="x14">
            <control shapeId="250987" r:id="rId94" name="Check Box 91">
              <controlPr defaultSize="0" autoFill="0" autoLine="0" autoPict="0" altText="">
                <anchor moveWithCells="1">
                  <from>
                    <xdr:col>21</xdr:col>
                    <xdr:colOff>0</xdr:colOff>
                    <xdr:row>68</xdr:row>
                    <xdr:rowOff>180975</xdr:rowOff>
                  </from>
                  <to>
                    <xdr:col>22</xdr:col>
                    <xdr:colOff>66675</xdr:colOff>
                    <xdr:row>70</xdr:row>
                    <xdr:rowOff>9525</xdr:rowOff>
                  </to>
                </anchor>
              </controlPr>
            </control>
          </mc:Choice>
        </mc:AlternateContent>
        <mc:AlternateContent xmlns:mc="http://schemas.openxmlformats.org/markup-compatibility/2006">
          <mc:Choice Requires="x14">
            <control shapeId="250988" r:id="rId95" name="Check Box 92">
              <controlPr defaultSize="0" autoFill="0" autoLine="0" autoPict="0" altText="">
                <anchor moveWithCells="1">
                  <from>
                    <xdr:col>21</xdr:col>
                    <xdr:colOff>0</xdr:colOff>
                    <xdr:row>68</xdr:row>
                    <xdr:rowOff>180975</xdr:rowOff>
                  </from>
                  <to>
                    <xdr:col>22</xdr:col>
                    <xdr:colOff>66675</xdr:colOff>
                    <xdr:row>70</xdr:row>
                    <xdr:rowOff>9525</xdr:rowOff>
                  </to>
                </anchor>
              </controlPr>
            </control>
          </mc:Choice>
        </mc:AlternateContent>
        <mc:AlternateContent xmlns:mc="http://schemas.openxmlformats.org/markup-compatibility/2006">
          <mc:Choice Requires="x14">
            <control shapeId="250989" r:id="rId96" name="Check Box 93">
              <controlPr defaultSize="0" autoFill="0" autoLine="0" autoPict="0" altText="">
                <anchor moveWithCells="1">
                  <from>
                    <xdr:col>21</xdr:col>
                    <xdr:colOff>0</xdr:colOff>
                    <xdr:row>68</xdr:row>
                    <xdr:rowOff>180975</xdr:rowOff>
                  </from>
                  <to>
                    <xdr:col>22</xdr:col>
                    <xdr:colOff>66675</xdr:colOff>
                    <xdr:row>70</xdr:row>
                    <xdr:rowOff>9525</xdr:rowOff>
                  </to>
                </anchor>
              </controlPr>
            </control>
          </mc:Choice>
        </mc:AlternateContent>
        <mc:AlternateContent xmlns:mc="http://schemas.openxmlformats.org/markup-compatibility/2006">
          <mc:Choice Requires="x14">
            <control shapeId="250990" r:id="rId97" name="Check Box 105">
              <controlPr defaultSize="0" autoFill="0" autoLine="0" autoPict="0" altText="">
                <anchor moveWithCells="1">
                  <from>
                    <xdr:col>10</xdr:col>
                    <xdr:colOff>0</xdr:colOff>
                    <xdr:row>76</xdr:row>
                    <xdr:rowOff>0</xdr:rowOff>
                  </from>
                  <to>
                    <xdr:col>11</xdr:col>
                    <xdr:colOff>66675</xdr:colOff>
                    <xdr:row>77</xdr:row>
                    <xdr:rowOff>19050</xdr:rowOff>
                  </to>
                </anchor>
              </controlPr>
            </control>
          </mc:Choice>
        </mc:AlternateContent>
        <mc:AlternateContent xmlns:mc="http://schemas.openxmlformats.org/markup-compatibility/2006">
          <mc:Choice Requires="x14">
            <control shapeId="250991" r:id="rId98" name="Check Box 107">
              <controlPr defaultSize="0" autoFill="0" autoLine="0" autoPict="0" altText="">
                <anchor moveWithCells="1">
                  <from>
                    <xdr:col>12</xdr:col>
                    <xdr:colOff>209550</xdr:colOff>
                    <xdr:row>76</xdr:row>
                    <xdr:rowOff>0</xdr:rowOff>
                  </from>
                  <to>
                    <xdr:col>14</xdr:col>
                    <xdr:colOff>38100</xdr:colOff>
                    <xdr:row>77</xdr:row>
                    <xdr:rowOff>19050</xdr:rowOff>
                  </to>
                </anchor>
              </controlPr>
            </control>
          </mc:Choice>
        </mc:AlternateContent>
        <mc:AlternateContent xmlns:mc="http://schemas.openxmlformats.org/markup-compatibility/2006">
          <mc:Choice Requires="x14">
            <control shapeId="250992" r:id="rId99" name="Check Box 108">
              <controlPr defaultSize="0" autoFill="0" autoLine="0" autoPict="0" altText="">
                <anchor moveWithCells="1">
                  <from>
                    <xdr:col>10</xdr:col>
                    <xdr:colOff>0</xdr:colOff>
                    <xdr:row>76</xdr:row>
                    <xdr:rowOff>180975</xdr:rowOff>
                  </from>
                  <to>
                    <xdr:col>11</xdr:col>
                    <xdr:colOff>66675</xdr:colOff>
                    <xdr:row>78</xdr:row>
                    <xdr:rowOff>9525</xdr:rowOff>
                  </to>
                </anchor>
              </controlPr>
            </control>
          </mc:Choice>
        </mc:AlternateContent>
        <mc:AlternateContent xmlns:mc="http://schemas.openxmlformats.org/markup-compatibility/2006">
          <mc:Choice Requires="x14">
            <control shapeId="250993" r:id="rId100" name="Check Box 110">
              <controlPr defaultSize="0" autoFill="0" autoLine="0" autoPict="0" altText="">
                <anchor moveWithCells="1">
                  <from>
                    <xdr:col>12</xdr:col>
                    <xdr:colOff>209550</xdr:colOff>
                    <xdr:row>76</xdr:row>
                    <xdr:rowOff>180975</xdr:rowOff>
                  </from>
                  <to>
                    <xdr:col>14</xdr:col>
                    <xdr:colOff>38100</xdr:colOff>
                    <xdr:row>78</xdr:row>
                    <xdr:rowOff>9525</xdr:rowOff>
                  </to>
                </anchor>
              </controlPr>
            </control>
          </mc:Choice>
        </mc:AlternateContent>
        <mc:AlternateContent xmlns:mc="http://schemas.openxmlformats.org/markup-compatibility/2006">
          <mc:Choice Requires="x14">
            <control shapeId="250994" r:id="rId101" name="Check Box 112">
              <controlPr defaultSize="0" autoFill="0" autoLine="0" autoPict="0" altText="">
                <anchor moveWithCells="1">
                  <from>
                    <xdr:col>16</xdr:col>
                    <xdr:colOff>209550</xdr:colOff>
                    <xdr:row>76</xdr:row>
                    <xdr:rowOff>180975</xdr:rowOff>
                  </from>
                  <to>
                    <xdr:col>18</xdr:col>
                    <xdr:colOff>38100</xdr:colOff>
                    <xdr:row>78</xdr:row>
                    <xdr:rowOff>9525</xdr:rowOff>
                  </to>
                </anchor>
              </controlPr>
            </control>
          </mc:Choice>
        </mc:AlternateContent>
        <mc:AlternateContent xmlns:mc="http://schemas.openxmlformats.org/markup-compatibility/2006">
          <mc:Choice Requires="x14">
            <control shapeId="250995" r:id="rId102" name="Check Box 113">
              <controlPr defaultSize="0" autoFill="0" autoLine="0" autoPict="0" altText="">
                <anchor moveWithCells="1">
                  <from>
                    <xdr:col>19</xdr:col>
                    <xdr:colOff>209550</xdr:colOff>
                    <xdr:row>76</xdr:row>
                    <xdr:rowOff>180975</xdr:rowOff>
                  </from>
                  <to>
                    <xdr:col>21</xdr:col>
                    <xdr:colOff>38100</xdr:colOff>
                    <xdr:row>78</xdr:row>
                    <xdr:rowOff>9525</xdr:rowOff>
                  </to>
                </anchor>
              </controlPr>
            </control>
          </mc:Choice>
        </mc:AlternateContent>
        <mc:AlternateContent xmlns:mc="http://schemas.openxmlformats.org/markup-compatibility/2006">
          <mc:Choice Requires="x14">
            <control shapeId="250996" r:id="rId103" name="Check Box 114">
              <controlPr defaultSize="0" autoFill="0" autoLine="0" autoPict="0" altText="">
                <anchor moveWithCells="1">
                  <from>
                    <xdr:col>23</xdr:col>
                    <xdr:colOff>209550</xdr:colOff>
                    <xdr:row>76</xdr:row>
                    <xdr:rowOff>180975</xdr:rowOff>
                  </from>
                  <to>
                    <xdr:col>25</xdr:col>
                    <xdr:colOff>38100</xdr:colOff>
                    <xdr:row>78</xdr:row>
                    <xdr:rowOff>9525</xdr:rowOff>
                  </to>
                </anchor>
              </controlPr>
            </control>
          </mc:Choice>
        </mc:AlternateContent>
        <mc:AlternateContent xmlns:mc="http://schemas.openxmlformats.org/markup-compatibility/2006">
          <mc:Choice Requires="x14">
            <control shapeId="250997" r:id="rId104" name="Check Box 115">
              <controlPr defaultSize="0" autoFill="0" autoLine="0" autoPict="0" altText="">
                <anchor moveWithCells="1">
                  <from>
                    <xdr:col>16</xdr:col>
                    <xdr:colOff>209550</xdr:colOff>
                    <xdr:row>76</xdr:row>
                    <xdr:rowOff>0</xdr:rowOff>
                  </from>
                  <to>
                    <xdr:col>18</xdr:col>
                    <xdr:colOff>38100</xdr:colOff>
                    <xdr:row>77</xdr:row>
                    <xdr:rowOff>19050</xdr:rowOff>
                  </to>
                </anchor>
              </controlPr>
            </control>
          </mc:Choice>
        </mc:AlternateContent>
        <mc:AlternateContent xmlns:mc="http://schemas.openxmlformats.org/markup-compatibility/2006">
          <mc:Choice Requires="x14">
            <control shapeId="250998" r:id="rId105" name="Check Box 116">
              <controlPr defaultSize="0" autoFill="0" autoLine="0" autoPict="0" altText="">
                <anchor moveWithCells="1">
                  <from>
                    <xdr:col>16</xdr:col>
                    <xdr:colOff>209550</xdr:colOff>
                    <xdr:row>76</xdr:row>
                    <xdr:rowOff>0</xdr:rowOff>
                  </from>
                  <to>
                    <xdr:col>18</xdr:col>
                    <xdr:colOff>38100</xdr:colOff>
                    <xdr:row>77</xdr:row>
                    <xdr:rowOff>19050</xdr:rowOff>
                  </to>
                </anchor>
              </controlPr>
            </control>
          </mc:Choice>
        </mc:AlternateContent>
        <mc:AlternateContent xmlns:mc="http://schemas.openxmlformats.org/markup-compatibility/2006">
          <mc:Choice Requires="x14">
            <control shapeId="250999" r:id="rId106" name="Check Box 117">
              <controlPr defaultSize="0" autoFill="0" autoLine="0" autoPict="0" altText="">
                <anchor moveWithCells="1">
                  <from>
                    <xdr:col>19</xdr:col>
                    <xdr:colOff>209550</xdr:colOff>
                    <xdr:row>76</xdr:row>
                    <xdr:rowOff>0</xdr:rowOff>
                  </from>
                  <to>
                    <xdr:col>21</xdr:col>
                    <xdr:colOff>38100</xdr:colOff>
                    <xdr:row>77</xdr:row>
                    <xdr:rowOff>19050</xdr:rowOff>
                  </to>
                </anchor>
              </controlPr>
            </control>
          </mc:Choice>
        </mc:AlternateContent>
        <mc:AlternateContent xmlns:mc="http://schemas.openxmlformats.org/markup-compatibility/2006">
          <mc:Choice Requires="x14">
            <control shapeId="251000" r:id="rId107" name="Check Box 118">
              <controlPr defaultSize="0" autoFill="0" autoLine="0" autoPict="0" altText="">
                <anchor moveWithCells="1">
                  <from>
                    <xdr:col>19</xdr:col>
                    <xdr:colOff>209550</xdr:colOff>
                    <xdr:row>76</xdr:row>
                    <xdr:rowOff>0</xdr:rowOff>
                  </from>
                  <to>
                    <xdr:col>21</xdr:col>
                    <xdr:colOff>38100</xdr:colOff>
                    <xdr:row>77</xdr:row>
                    <xdr:rowOff>19050</xdr:rowOff>
                  </to>
                </anchor>
              </controlPr>
            </control>
          </mc:Choice>
        </mc:AlternateContent>
        <mc:AlternateContent xmlns:mc="http://schemas.openxmlformats.org/markup-compatibility/2006">
          <mc:Choice Requires="x14">
            <control shapeId="251001" r:id="rId108" name="Check Box 105">
              <controlPr defaultSize="0" autoFill="0" autoLine="0" autoPict="0" altText="">
                <anchor moveWithCells="1">
                  <from>
                    <xdr:col>10</xdr:col>
                    <xdr:colOff>0</xdr:colOff>
                    <xdr:row>78</xdr:row>
                    <xdr:rowOff>0</xdr:rowOff>
                  </from>
                  <to>
                    <xdr:col>11</xdr:col>
                    <xdr:colOff>66675</xdr:colOff>
                    <xdr:row>79</xdr:row>
                    <xdr:rowOff>19050</xdr:rowOff>
                  </to>
                </anchor>
              </controlPr>
            </control>
          </mc:Choice>
        </mc:AlternateContent>
        <mc:AlternateContent xmlns:mc="http://schemas.openxmlformats.org/markup-compatibility/2006">
          <mc:Choice Requires="x14">
            <control shapeId="251002" r:id="rId109" name="Check Box 106">
              <controlPr defaultSize="0" autoFill="0" autoLine="0" autoPict="0" altText="">
                <anchor moveWithCells="1">
                  <from>
                    <xdr:col>10</xdr:col>
                    <xdr:colOff>0</xdr:colOff>
                    <xdr:row>82</xdr:row>
                    <xdr:rowOff>0</xdr:rowOff>
                  </from>
                  <to>
                    <xdr:col>11</xdr:col>
                    <xdr:colOff>66675</xdr:colOff>
                    <xdr:row>83</xdr:row>
                    <xdr:rowOff>19050</xdr:rowOff>
                  </to>
                </anchor>
              </controlPr>
            </control>
          </mc:Choice>
        </mc:AlternateContent>
        <mc:AlternateContent xmlns:mc="http://schemas.openxmlformats.org/markup-compatibility/2006">
          <mc:Choice Requires="x14">
            <control shapeId="251003" r:id="rId110" name="Check Box 107">
              <controlPr defaultSize="0" autoFill="0" autoLine="0" autoPict="0" altText="">
                <anchor moveWithCells="1">
                  <from>
                    <xdr:col>12</xdr:col>
                    <xdr:colOff>228600</xdr:colOff>
                    <xdr:row>82</xdr:row>
                    <xdr:rowOff>0</xdr:rowOff>
                  </from>
                  <to>
                    <xdr:col>14</xdr:col>
                    <xdr:colOff>57150</xdr:colOff>
                    <xdr:row>83</xdr:row>
                    <xdr:rowOff>19050</xdr:rowOff>
                  </to>
                </anchor>
              </controlPr>
            </control>
          </mc:Choice>
        </mc:AlternateContent>
        <mc:AlternateContent xmlns:mc="http://schemas.openxmlformats.org/markup-compatibility/2006">
          <mc:Choice Requires="x14">
            <control shapeId="251004" r:id="rId111" name="Check Box 108">
              <controlPr defaultSize="0" autoFill="0" autoLine="0" autoPict="0" altText="">
                <anchor moveWithCells="1">
                  <from>
                    <xdr:col>16</xdr:col>
                    <xdr:colOff>209550</xdr:colOff>
                    <xdr:row>82</xdr:row>
                    <xdr:rowOff>0</xdr:rowOff>
                  </from>
                  <to>
                    <xdr:col>18</xdr:col>
                    <xdr:colOff>38100</xdr:colOff>
                    <xdr:row>83</xdr:row>
                    <xdr:rowOff>19050</xdr:rowOff>
                  </to>
                </anchor>
              </controlPr>
            </control>
          </mc:Choice>
        </mc:AlternateContent>
        <mc:AlternateContent xmlns:mc="http://schemas.openxmlformats.org/markup-compatibility/2006">
          <mc:Choice Requires="x14">
            <control shapeId="251005" r:id="rId112" name="Check Box 109">
              <controlPr defaultSize="0" autoFill="0" autoLine="0" autoPict="0" altText="">
                <anchor moveWithCells="1">
                  <from>
                    <xdr:col>26</xdr:col>
                    <xdr:colOff>0</xdr:colOff>
                    <xdr:row>82</xdr:row>
                    <xdr:rowOff>180975</xdr:rowOff>
                  </from>
                  <to>
                    <xdr:col>27</xdr:col>
                    <xdr:colOff>66675</xdr:colOff>
                    <xdr:row>84</xdr:row>
                    <xdr:rowOff>9525</xdr:rowOff>
                  </to>
                </anchor>
              </controlPr>
            </control>
          </mc:Choice>
        </mc:AlternateContent>
        <mc:AlternateContent xmlns:mc="http://schemas.openxmlformats.org/markup-compatibility/2006">
          <mc:Choice Requires="x14">
            <control shapeId="251006" r:id="rId113" name="Check Box 110">
              <controlPr defaultSize="0" autoFill="0" autoLine="0" autoPict="0" altText="">
                <anchor moveWithCells="1">
                  <from>
                    <xdr:col>10</xdr:col>
                    <xdr:colOff>0</xdr:colOff>
                    <xdr:row>82</xdr:row>
                    <xdr:rowOff>180975</xdr:rowOff>
                  </from>
                  <to>
                    <xdr:col>11</xdr:col>
                    <xdr:colOff>66675</xdr:colOff>
                    <xdr:row>84</xdr:row>
                    <xdr:rowOff>9525</xdr:rowOff>
                  </to>
                </anchor>
              </controlPr>
            </control>
          </mc:Choice>
        </mc:AlternateContent>
        <mc:AlternateContent xmlns:mc="http://schemas.openxmlformats.org/markup-compatibility/2006">
          <mc:Choice Requires="x14">
            <control shapeId="251007" r:id="rId114" name="Check Box 111">
              <controlPr defaultSize="0" autoFill="0" autoLine="0" autoPict="0" altText="">
                <anchor moveWithCells="1">
                  <from>
                    <xdr:col>32</xdr:col>
                    <xdr:colOff>0</xdr:colOff>
                    <xdr:row>79</xdr:row>
                    <xdr:rowOff>0</xdr:rowOff>
                  </from>
                  <to>
                    <xdr:col>33</xdr:col>
                    <xdr:colOff>66675</xdr:colOff>
                    <xdr:row>80</xdr:row>
                    <xdr:rowOff>19050</xdr:rowOff>
                  </to>
                </anchor>
              </controlPr>
            </control>
          </mc:Choice>
        </mc:AlternateContent>
        <mc:AlternateContent xmlns:mc="http://schemas.openxmlformats.org/markup-compatibility/2006">
          <mc:Choice Requires="x14">
            <control shapeId="251008" r:id="rId115" name="Check Box 122">
              <controlPr defaultSize="0" autoFill="0" autoLine="0" autoPict="0" altText="">
                <anchor moveWithCells="1">
                  <from>
                    <xdr:col>11</xdr:col>
                    <xdr:colOff>209550</xdr:colOff>
                    <xdr:row>86</xdr:row>
                    <xdr:rowOff>0</xdr:rowOff>
                  </from>
                  <to>
                    <xdr:col>13</xdr:col>
                    <xdr:colOff>38100</xdr:colOff>
                    <xdr:row>87</xdr:row>
                    <xdr:rowOff>19050</xdr:rowOff>
                  </to>
                </anchor>
              </controlPr>
            </control>
          </mc:Choice>
        </mc:AlternateContent>
        <mc:AlternateContent xmlns:mc="http://schemas.openxmlformats.org/markup-compatibility/2006">
          <mc:Choice Requires="x14">
            <control shapeId="251009" r:id="rId116" name="Check Box 124">
              <controlPr defaultSize="0" autoFill="0" autoLine="0" autoPict="0" altText="">
                <anchor moveWithCells="1">
                  <from>
                    <xdr:col>5</xdr:col>
                    <xdr:colOff>209550</xdr:colOff>
                    <xdr:row>86</xdr:row>
                    <xdr:rowOff>0</xdr:rowOff>
                  </from>
                  <to>
                    <xdr:col>7</xdr:col>
                    <xdr:colOff>38100</xdr:colOff>
                    <xdr:row>87</xdr:row>
                    <xdr:rowOff>19050</xdr:rowOff>
                  </to>
                </anchor>
              </controlPr>
            </control>
          </mc:Choice>
        </mc:AlternateContent>
        <mc:AlternateContent xmlns:mc="http://schemas.openxmlformats.org/markup-compatibility/2006">
          <mc:Choice Requires="x14">
            <control shapeId="251010" r:id="rId117" name="Check Box 125">
              <controlPr defaultSize="0" autoFill="0" autoLine="0" autoPict="0" altText="">
                <anchor moveWithCells="1">
                  <from>
                    <xdr:col>11</xdr:col>
                    <xdr:colOff>209550</xdr:colOff>
                    <xdr:row>86</xdr:row>
                    <xdr:rowOff>180975</xdr:rowOff>
                  </from>
                  <to>
                    <xdr:col>13</xdr:col>
                    <xdr:colOff>38100</xdr:colOff>
                    <xdr:row>88</xdr:row>
                    <xdr:rowOff>9525</xdr:rowOff>
                  </to>
                </anchor>
              </controlPr>
            </control>
          </mc:Choice>
        </mc:AlternateContent>
        <mc:AlternateContent xmlns:mc="http://schemas.openxmlformats.org/markup-compatibility/2006">
          <mc:Choice Requires="x14">
            <control shapeId="251011" r:id="rId118" name="Check Box 128">
              <controlPr defaultSize="0" autoFill="0" autoLine="0" autoPict="0" altText="">
                <anchor moveWithCells="1">
                  <from>
                    <xdr:col>5</xdr:col>
                    <xdr:colOff>209550</xdr:colOff>
                    <xdr:row>86</xdr:row>
                    <xdr:rowOff>180975</xdr:rowOff>
                  </from>
                  <to>
                    <xdr:col>7</xdr:col>
                    <xdr:colOff>38100</xdr:colOff>
                    <xdr:row>88</xdr:row>
                    <xdr:rowOff>9525</xdr:rowOff>
                  </to>
                </anchor>
              </controlPr>
            </control>
          </mc:Choice>
        </mc:AlternateContent>
        <mc:AlternateContent xmlns:mc="http://schemas.openxmlformats.org/markup-compatibility/2006">
          <mc:Choice Requires="x14">
            <control shapeId="251012" r:id="rId119" name="Check Box 129">
              <controlPr defaultSize="0" autoFill="0" autoLine="0" autoPict="0" altText="">
                <anchor moveWithCells="1">
                  <from>
                    <xdr:col>16</xdr:col>
                    <xdr:colOff>209550</xdr:colOff>
                    <xdr:row>86</xdr:row>
                    <xdr:rowOff>180975</xdr:rowOff>
                  </from>
                  <to>
                    <xdr:col>18</xdr:col>
                    <xdr:colOff>38100</xdr:colOff>
                    <xdr:row>88</xdr:row>
                    <xdr:rowOff>9525</xdr:rowOff>
                  </to>
                </anchor>
              </controlPr>
            </control>
          </mc:Choice>
        </mc:AlternateContent>
        <mc:AlternateContent xmlns:mc="http://schemas.openxmlformats.org/markup-compatibility/2006">
          <mc:Choice Requires="x14">
            <control shapeId="251013" r:id="rId120" name="Check Box 130">
              <controlPr defaultSize="0" autoFill="0" autoLine="0" autoPict="0" altText="">
                <anchor moveWithCells="1">
                  <from>
                    <xdr:col>21</xdr:col>
                    <xdr:colOff>209550</xdr:colOff>
                    <xdr:row>86</xdr:row>
                    <xdr:rowOff>0</xdr:rowOff>
                  </from>
                  <to>
                    <xdr:col>23</xdr:col>
                    <xdr:colOff>38100</xdr:colOff>
                    <xdr:row>87</xdr:row>
                    <xdr:rowOff>19050</xdr:rowOff>
                  </to>
                </anchor>
              </controlPr>
            </control>
          </mc:Choice>
        </mc:AlternateContent>
        <mc:AlternateContent xmlns:mc="http://schemas.openxmlformats.org/markup-compatibility/2006">
          <mc:Choice Requires="x14">
            <control shapeId="251014" r:id="rId121" name="Check Box 131">
              <controlPr defaultSize="0" autoFill="0" autoLine="0" autoPict="0" altText="">
                <anchor moveWithCells="1">
                  <from>
                    <xdr:col>21</xdr:col>
                    <xdr:colOff>209550</xdr:colOff>
                    <xdr:row>86</xdr:row>
                    <xdr:rowOff>180975</xdr:rowOff>
                  </from>
                  <to>
                    <xdr:col>23</xdr:col>
                    <xdr:colOff>38100</xdr:colOff>
                    <xdr:row>88</xdr:row>
                    <xdr:rowOff>9525</xdr:rowOff>
                  </to>
                </anchor>
              </controlPr>
            </control>
          </mc:Choice>
        </mc:AlternateContent>
        <mc:AlternateContent xmlns:mc="http://schemas.openxmlformats.org/markup-compatibility/2006">
          <mc:Choice Requires="x14">
            <control shapeId="251015" r:id="rId122" name="Check Box 132">
              <controlPr defaultSize="0" autoFill="0" autoLine="0" autoPict="0" altText="">
                <anchor moveWithCells="1">
                  <from>
                    <xdr:col>26</xdr:col>
                    <xdr:colOff>209550</xdr:colOff>
                    <xdr:row>86</xdr:row>
                    <xdr:rowOff>180975</xdr:rowOff>
                  </from>
                  <to>
                    <xdr:col>28</xdr:col>
                    <xdr:colOff>38100</xdr:colOff>
                    <xdr:row>88</xdr:row>
                    <xdr:rowOff>9525</xdr:rowOff>
                  </to>
                </anchor>
              </controlPr>
            </control>
          </mc:Choice>
        </mc:AlternateContent>
        <mc:AlternateContent xmlns:mc="http://schemas.openxmlformats.org/markup-compatibility/2006">
          <mc:Choice Requires="x14">
            <control shapeId="251016" r:id="rId123" name="Check Box 133">
              <controlPr defaultSize="0" autoFill="0" autoLine="0" autoPict="0" altText="">
                <anchor moveWithCells="1">
                  <from>
                    <xdr:col>26</xdr:col>
                    <xdr:colOff>209550</xdr:colOff>
                    <xdr:row>86</xdr:row>
                    <xdr:rowOff>0</xdr:rowOff>
                  </from>
                  <to>
                    <xdr:col>28</xdr:col>
                    <xdr:colOff>38100</xdr:colOff>
                    <xdr:row>87</xdr:row>
                    <xdr:rowOff>19050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2:CH65"/>
  <sheetViews>
    <sheetView workbookViewId="0"/>
  </sheetViews>
  <sheetFormatPr defaultColWidth="2.875" defaultRowHeight="15" customHeight="1"/>
  <cols>
    <col min="1" max="1" width="2.875" style="243" customWidth="1"/>
    <col min="2" max="16384" width="2.875" style="243"/>
  </cols>
  <sheetData>
    <row r="2" spans="2:86" ht="15" customHeight="1">
      <c r="B2" s="241" t="s">
        <v>2693</v>
      </c>
      <c r="C2" s="242"/>
      <c r="AL2" s="1365" t="s">
        <v>2694</v>
      </c>
      <c r="AM2" s="1365"/>
      <c r="AN2" s="1365"/>
      <c r="AO2" s="1365"/>
      <c r="AP2" s="1365"/>
      <c r="AQ2" s="1365"/>
      <c r="AR2" s="1365"/>
      <c r="AT2" s="1366" t="s">
        <v>2695</v>
      </c>
      <c r="AU2" s="1366"/>
      <c r="AV2" s="1366"/>
      <c r="AW2" s="1366"/>
      <c r="AX2" s="1366"/>
      <c r="AY2" s="1366"/>
      <c r="AZ2" s="1366"/>
      <c r="BA2" s="1366"/>
      <c r="BB2" s="1366"/>
      <c r="BC2" s="1366"/>
      <c r="BD2" s="1366"/>
      <c r="BE2" s="1366"/>
      <c r="BF2" s="1366"/>
      <c r="BG2" s="1366"/>
      <c r="BH2" s="1366"/>
      <c r="BI2" s="1366"/>
      <c r="BJ2" s="1366"/>
      <c r="BK2" s="1366"/>
      <c r="BL2" s="1366"/>
      <c r="BM2" s="1366"/>
      <c r="BN2" s="1366"/>
      <c r="BO2" s="1366"/>
      <c r="BP2" s="1366"/>
      <c r="BQ2" s="1366"/>
      <c r="BR2" s="1366"/>
      <c r="BS2" s="1366"/>
      <c r="BT2" s="1366"/>
      <c r="BU2" s="1366"/>
      <c r="BV2" s="1366"/>
      <c r="BW2" s="1366"/>
      <c r="BX2" s="1366"/>
      <c r="BY2" s="1366"/>
      <c r="BZ2" s="1366"/>
      <c r="CA2" s="1366"/>
      <c r="CB2" s="1366"/>
      <c r="CC2" s="1366"/>
      <c r="CD2" s="1366"/>
      <c r="CE2" s="1366"/>
      <c r="CF2" s="1366"/>
      <c r="CG2" s="1366"/>
      <c r="CH2" s="1366"/>
    </row>
    <row r="3" spans="2:86" ht="15" customHeight="1">
      <c r="B3" s="242"/>
      <c r="C3" s="242"/>
      <c r="AL3" s="1365"/>
      <c r="AM3" s="1365"/>
      <c r="AN3" s="1365"/>
      <c r="AO3" s="1365"/>
      <c r="AP3" s="1365"/>
      <c r="AQ3" s="1365"/>
      <c r="AR3" s="1365"/>
      <c r="AT3" s="1366"/>
      <c r="AU3" s="1366"/>
      <c r="AV3" s="1366"/>
      <c r="AW3" s="1366"/>
      <c r="AX3" s="1366"/>
      <c r="AY3" s="1366"/>
      <c r="AZ3" s="1366"/>
      <c r="BA3" s="1366"/>
      <c r="BB3" s="1366"/>
      <c r="BC3" s="1366"/>
      <c r="BD3" s="1366"/>
      <c r="BE3" s="1366"/>
      <c r="BF3" s="1366"/>
      <c r="BG3" s="1366"/>
      <c r="BH3" s="1366"/>
      <c r="BI3" s="1366"/>
      <c r="BJ3" s="1366"/>
      <c r="BK3" s="1366"/>
      <c r="BL3" s="1366"/>
      <c r="BM3" s="1366"/>
      <c r="BN3" s="1366"/>
      <c r="BO3" s="1366"/>
      <c r="BP3" s="1366"/>
      <c r="BQ3" s="1366"/>
      <c r="BR3" s="1366"/>
      <c r="BS3" s="1366"/>
      <c r="BT3" s="1366"/>
      <c r="BU3" s="1366"/>
      <c r="BV3" s="1366"/>
      <c r="BW3" s="1366"/>
      <c r="BX3" s="1366"/>
      <c r="BY3" s="1366"/>
      <c r="BZ3" s="1366"/>
      <c r="CA3" s="1366"/>
      <c r="CB3" s="1366"/>
      <c r="CC3" s="1366"/>
      <c r="CD3" s="1366"/>
      <c r="CE3" s="1366"/>
      <c r="CF3" s="1366"/>
      <c r="CG3" s="1366"/>
      <c r="CH3" s="1366"/>
    </row>
    <row r="4" spans="2:86" ht="15" customHeight="1">
      <c r="B4" s="242"/>
      <c r="C4" s="242" t="s">
        <v>2696</v>
      </c>
    </row>
    <row r="5" spans="2:86" ht="15" customHeight="1">
      <c r="B5" s="242"/>
    </row>
    <row r="6" spans="2:86" ht="15" customHeight="1">
      <c r="B6" s="242"/>
      <c r="C6" s="242" t="s">
        <v>2697</v>
      </c>
      <c r="AL6" s="244" t="s">
        <v>2698</v>
      </c>
      <c r="AM6" s="244" t="s">
        <v>2699</v>
      </c>
    </row>
    <row r="7" spans="2:86" ht="15" customHeight="1">
      <c r="B7" s="242"/>
      <c r="C7" s="242" t="s">
        <v>2700</v>
      </c>
      <c r="AL7" s="244" t="s">
        <v>2701</v>
      </c>
      <c r="AM7" s="244" t="s">
        <v>2702</v>
      </c>
    </row>
    <row r="8" spans="2:86" ht="15" customHeight="1">
      <c r="B8" s="242"/>
    </row>
    <row r="9" spans="2:86" ht="15" customHeight="1">
      <c r="B9" s="242"/>
      <c r="C9" s="245" t="s">
        <v>2703</v>
      </c>
    </row>
    <row r="10" spans="2:86" ht="15" customHeight="1">
      <c r="B10" s="245"/>
      <c r="C10" s="245" t="s">
        <v>2704</v>
      </c>
    </row>
    <row r="11" spans="2:86" ht="15" customHeight="1">
      <c r="B11" s="245"/>
      <c r="C11" s="245" t="s">
        <v>2705</v>
      </c>
    </row>
    <row r="12" spans="2:86" ht="15" customHeight="1">
      <c r="B12" s="245"/>
    </row>
    <row r="13" spans="2:86" ht="15" customHeight="1">
      <c r="B13" s="245"/>
      <c r="C13" s="242" t="s">
        <v>2706</v>
      </c>
    </row>
    <row r="14" spans="2:86" ht="15" customHeight="1">
      <c r="B14" s="245"/>
      <c r="C14" s="242" t="s">
        <v>2707</v>
      </c>
    </row>
    <row r="15" spans="2:86" ht="15" customHeight="1">
      <c r="B15" s="245"/>
    </row>
    <row r="16" spans="2:86" ht="15" customHeight="1">
      <c r="B16" s="245"/>
    </row>
    <row r="17" spans="1:36" ht="15" customHeight="1">
      <c r="B17" s="246" t="s">
        <v>2708</v>
      </c>
    </row>
    <row r="18" spans="1:36" ht="15" customHeight="1">
      <c r="B18" s="246"/>
    </row>
    <row r="19" spans="1:36" ht="15" customHeight="1">
      <c r="B19" s="246"/>
      <c r="C19" s="245" t="s">
        <v>2709</v>
      </c>
    </row>
    <row r="20" spans="1:36" ht="15" customHeight="1">
      <c r="B20" s="245"/>
      <c r="C20" s="247" t="s">
        <v>2710</v>
      </c>
    </row>
    <row r="21" spans="1:36" ht="15" customHeight="1">
      <c r="A21" s="248"/>
      <c r="B21" s="249"/>
      <c r="C21" s="250" t="s">
        <v>2711</v>
      </c>
      <c r="D21" s="248"/>
      <c r="E21" s="248"/>
      <c r="F21" s="248"/>
      <c r="G21" s="248"/>
      <c r="H21" s="248"/>
      <c r="I21" s="248"/>
      <c r="J21" s="248"/>
      <c r="K21" s="248"/>
      <c r="L21" s="248"/>
      <c r="M21" s="248"/>
      <c r="N21" s="248"/>
      <c r="O21" s="248"/>
      <c r="P21" s="248"/>
      <c r="Q21" s="248"/>
      <c r="R21" s="248"/>
      <c r="S21" s="248"/>
      <c r="T21" s="248"/>
      <c r="U21" s="248"/>
      <c r="V21" s="248"/>
      <c r="W21" s="248"/>
      <c r="X21" s="248"/>
      <c r="Y21" s="248"/>
      <c r="Z21" s="248"/>
      <c r="AA21" s="248"/>
      <c r="AB21" s="248"/>
      <c r="AC21" s="248"/>
      <c r="AD21" s="248"/>
      <c r="AE21" s="248"/>
      <c r="AF21" s="248"/>
      <c r="AG21" s="248"/>
      <c r="AH21" s="248"/>
      <c r="AI21" s="248"/>
      <c r="AJ21" s="248"/>
    </row>
    <row r="22" spans="1:36" ht="15" customHeight="1">
      <c r="B22" s="246"/>
      <c r="C22" s="246"/>
      <c r="D22" s="246"/>
      <c r="E22" s="246"/>
      <c r="F22" s="246"/>
      <c r="G22" s="246"/>
      <c r="H22" s="251"/>
      <c r="I22" s="251"/>
      <c r="J22" s="251"/>
      <c r="K22" s="251"/>
      <c r="L22" s="251"/>
      <c r="M22" s="251"/>
      <c r="N22" s="251"/>
      <c r="O22" s="251"/>
      <c r="P22" s="251"/>
      <c r="Q22" s="251"/>
      <c r="R22" s="251"/>
      <c r="S22" s="251"/>
      <c r="T22" s="251"/>
      <c r="U22" s="251"/>
      <c r="V22" s="251"/>
      <c r="W22" s="251"/>
      <c r="X22" s="251"/>
      <c r="Y22" s="251"/>
      <c r="Z22" s="251"/>
      <c r="AA22" s="251"/>
      <c r="AB22" s="251"/>
      <c r="AC22" s="251"/>
      <c r="AD22" s="251"/>
      <c r="AE22" s="251"/>
      <c r="AF22" s="251"/>
      <c r="AG22" s="251"/>
      <c r="AH22" s="251"/>
      <c r="AI22" s="251"/>
      <c r="AJ22" s="251"/>
    </row>
    <row r="23" spans="1:36" ht="15" customHeight="1">
      <c r="A23" s="246"/>
      <c r="B23" s="246"/>
      <c r="C23" s="246"/>
      <c r="D23" s="246"/>
      <c r="E23" s="246"/>
      <c r="F23" s="246"/>
      <c r="G23" s="246"/>
      <c r="H23" s="251"/>
      <c r="I23" s="251"/>
      <c r="J23" s="251"/>
      <c r="K23" s="251"/>
      <c r="L23" s="251"/>
      <c r="M23" s="251"/>
      <c r="N23" s="251"/>
      <c r="O23" s="251"/>
      <c r="P23" s="251"/>
      <c r="Q23" s="251"/>
      <c r="R23" s="251"/>
      <c r="S23" s="251"/>
      <c r="T23" s="251"/>
      <c r="U23" s="251"/>
      <c r="V23" s="251"/>
      <c r="W23" s="251"/>
      <c r="X23" s="251"/>
      <c r="Y23" s="251"/>
      <c r="Z23" s="251"/>
      <c r="AA23" s="251"/>
      <c r="AB23" s="251"/>
      <c r="AC23" s="251"/>
      <c r="AD23" s="251"/>
      <c r="AE23" s="251"/>
      <c r="AF23" s="251"/>
      <c r="AG23" s="251"/>
      <c r="AH23" s="251"/>
      <c r="AI23" s="251"/>
      <c r="AJ23" s="251"/>
    </row>
    <row r="24" spans="1:36" ht="15" customHeight="1">
      <c r="B24" s="246" t="s">
        <v>2712</v>
      </c>
      <c r="C24" s="248"/>
      <c r="D24" s="248"/>
      <c r="E24" s="248"/>
      <c r="F24" s="248"/>
      <c r="G24" s="248"/>
      <c r="H24" s="248"/>
      <c r="I24" s="248"/>
      <c r="J24" s="248"/>
      <c r="K24" s="248"/>
      <c r="L24" s="248"/>
      <c r="M24" s="248"/>
      <c r="N24" s="248"/>
      <c r="O24" s="248"/>
      <c r="P24" s="248"/>
      <c r="Q24" s="248"/>
      <c r="R24" s="248"/>
      <c r="S24" s="248"/>
      <c r="T24" s="248"/>
      <c r="U24" s="248"/>
      <c r="V24" s="248"/>
      <c r="W24" s="248"/>
      <c r="X24" s="248"/>
      <c r="Y24" s="248"/>
      <c r="Z24" s="248"/>
      <c r="AA24" s="248"/>
      <c r="AB24" s="248"/>
      <c r="AC24" s="248"/>
      <c r="AD24" s="248"/>
      <c r="AE24" s="248"/>
      <c r="AF24" s="248"/>
      <c r="AG24" s="248"/>
      <c r="AH24" s="248"/>
    </row>
    <row r="26" spans="1:36" ht="15" customHeight="1">
      <c r="C26" s="252"/>
      <c r="D26" s="249" t="s">
        <v>2713</v>
      </c>
      <c r="AI26" s="248"/>
      <c r="AJ26" s="248"/>
    </row>
    <row r="27" spans="1:36" ht="15" customHeight="1">
      <c r="D27" s="249"/>
    </row>
    <row r="28" spans="1:36" ht="15" customHeight="1">
      <c r="C28" s="253"/>
      <c r="D28" s="249" t="s">
        <v>2714</v>
      </c>
    </row>
    <row r="29" spans="1:36" ht="15" customHeight="1">
      <c r="D29" s="249"/>
    </row>
    <row r="30" spans="1:36" ht="15" customHeight="1">
      <c r="C30" s="254"/>
      <c r="D30" s="249" t="s">
        <v>2715</v>
      </c>
    </row>
    <row r="32" spans="1:36" ht="15" customHeight="1">
      <c r="C32" s="255"/>
      <c r="D32" s="249" t="s">
        <v>2716</v>
      </c>
    </row>
    <row r="33" spans="3:39" ht="15" customHeight="1">
      <c r="C33" s="249"/>
      <c r="D33" s="249"/>
    </row>
    <row r="34" spans="3:39" ht="15" customHeight="1">
      <c r="C34" s="256"/>
      <c r="D34" s="249" t="s">
        <v>2717</v>
      </c>
    </row>
    <row r="35" spans="3:39" ht="15" customHeight="1">
      <c r="AL35" s="244" t="s">
        <v>2718</v>
      </c>
      <c r="AM35" s="244" t="s">
        <v>2719</v>
      </c>
    </row>
    <row r="37" spans="3:39" ht="15" customHeight="1">
      <c r="G37" s="249" t="s">
        <v>2720</v>
      </c>
    </row>
    <row r="38" spans="3:39" ht="15" customHeight="1">
      <c r="G38" s="249" t="s">
        <v>2721</v>
      </c>
    </row>
    <row r="41" spans="3:39" ht="15" customHeight="1">
      <c r="C41" s="257" t="s">
        <v>2722</v>
      </c>
      <c r="D41" s="258"/>
      <c r="E41" s="258"/>
      <c r="F41" s="259"/>
      <c r="G41" s="260" t="s">
        <v>2723</v>
      </c>
      <c r="H41" s="261"/>
      <c r="I41" s="261"/>
      <c r="J41" s="261"/>
      <c r="K41" s="261"/>
      <c r="M41" s="245" t="s">
        <v>2724</v>
      </c>
    </row>
    <row r="42" spans="3:39" ht="15" customHeight="1">
      <c r="C42" s="257" t="s">
        <v>2725</v>
      </c>
      <c r="D42" s="258"/>
      <c r="E42" s="258"/>
      <c r="F42" s="259"/>
      <c r="G42" s="262" t="s">
        <v>2726</v>
      </c>
      <c r="H42" s="263"/>
      <c r="I42" s="263"/>
      <c r="J42" s="263"/>
      <c r="K42" s="263"/>
    </row>
    <row r="50" spans="1:39" ht="15" customHeight="1">
      <c r="B50" s="243" t="s">
        <v>2727</v>
      </c>
      <c r="AL50" s="244" t="s">
        <v>2728</v>
      </c>
      <c r="AM50" s="244" t="s">
        <v>2729</v>
      </c>
    </row>
    <row r="51" spans="1:39" ht="15" customHeight="1">
      <c r="A51" s="264"/>
      <c r="B51" s="1367">
        <v>43556</v>
      </c>
      <c r="C51" s="1367"/>
      <c r="D51" s="1367"/>
      <c r="E51" s="1367"/>
      <c r="F51" s="1367"/>
      <c r="G51" s="264" t="s">
        <v>2730</v>
      </c>
      <c r="H51" s="264"/>
      <c r="I51" s="264"/>
      <c r="J51" s="264"/>
      <c r="K51" s="264"/>
      <c r="L51" s="264"/>
      <c r="M51" s="264"/>
      <c r="N51" s="264"/>
      <c r="O51" s="264"/>
      <c r="P51" s="264"/>
      <c r="Q51" s="264"/>
      <c r="R51" s="264"/>
      <c r="S51" s="264"/>
      <c r="T51" s="264"/>
      <c r="U51" s="264"/>
      <c r="V51" s="264"/>
      <c r="W51" s="264"/>
      <c r="X51" s="264"/>
      <c r="Y51" s="264"/>
      <c r="Z51" s="264"/>
      <c r="AA51" s="264"/>
      <c r="AB51" s="264"/>
      <c r="AC51" s="264"/>
      <c r="AD51" s="264"/>
      <c r="AE51" s="264"/>
      <c r="AF51" s="264"/>
      <c r="AG51" s="264"/>
      <c r="AH51" s="264"/>
      <c r="AI51" s="264"/>
      <c r="AL51" s="244" t="s">
        <v>2731</v>
      </c>
      <c r="AM51" s="244" t="s">
        <v>2732</v>
      </c>
    </row>
    <row r="52" spans="1:39" ht="15" customHeight="1">
      <c r="A52" s="264"/>
      <c r="B52" s="1367">
        <v>43948</v>
      </c>
      <c r="C52" s="1367"/>
      <c r="D52" s="1367"/>
      <c r="E52" s="1367"/>
      <c r="F52" s="1367"/>
      <c r="G52" s="264" t="s">
        <v>2733</v>
      </c>
      <c r="H52" s="264"/>
      <c r="I52" s="264"/>
      <c r="J52" s="264"/>
      <c r="K52" s="264"/>
      <c r="L52" s="264"/>
      <c r="M52" s="264"/>
      <c r="N52" s="264"/>
      <c r="O52" s="264"/>
      <c r="P52" s="264"/>
      <c r="Q52" s="264"/>
      <c r="R52" s="264"/>
      <c r="S52" s="264"/>
      <c r="T52" s="264"/>
      <c r="U52" s="264"/>
      <c r="V52" s="264"/>
      <c r="W52" s="264"/>
      <c r="X52" s="264"/>
      <c r="Y52" s="264"/>
      <c r="Z52" s="264"/>
      <c r="AA52" s="264"/>
      <c r="AB52" s="264"/>
      <c r="AC52" s="264"/>
      <c r="AD52" s="264"/>
      <c r="AE52" s="264"/>
      <c r="AF52" s="264"/>
      <c r="AG52" s="264"/>
      <c r="AH52" s="264"/>
      <c r="AI52" s="264"/>
    </row>
    <row r="53" spans="1:39" ht="15" customHeight="1">
      <c r="A53" s="264"/>
      <c r="B53" s="264"/>
      <c r="C53" s="264"/>
      <c r="D53" s="264"/>
      <c r="E53" s="264"/>
      <c r="F53" s="264"/>
      <c r="G53" s="264" t="s">
        <v>2734</v>
      </c>
      <c r="H53" s="264"/>
      <c r="I53" s="264"/>
      <c r="J53" s="264"/>
      <c r="K53" s="264"/>
      <c r="L53" s="264"/>
      <c r="M53" s="264"/>
      <c r="N53" s="264"/>
      <c r="O53" s="264"/>
      <c r="P53" s="264"/>
      <c r="Q53" s="264"/>
      <c r="R53" s="264"/>
      <c r="S53" s="264"/>
      <c r="T53" s="264"/>
      <c r="U53" s="264"/>
      <c r="V53" s="264"/>
      <c r="W53" s="264"/>
      <c r="X53" s="264"/>
      <c r="Y53" s="264"/>
      <c r="Z53" s="264"/>
      <c r="AA53" s="264"/>
      <c r="AB53" s="264"/>
      <c r="AC53" s="264"/>
      <c r="AD53" s="264"/>
      <c r="AE53" s="264"/>
      <c r="AF53" s="264"/>
      <c r="AG53" s="264"/>
      <c r="AH53" s="264"/>
      <c r="AI53" s="264"/>
    </row>
    <row r="54" spans="1:39" ht="15" customHeight="1">
      <c r="A54" s="264"/>
      <c r="B54" s="264"/>
      <c r="C54" s="264"/>
      <c r="D54" s="264"/>
      <c r="E54" s="264"/>
      <c r="F54" s="264"/>
      <c r="G54" s="264"/>
      <c r="H54" s="264"/>
      <c r="I54" s="264"/>
      <c r="J54" s="264"/>
      <c r="K54" s="264"/>
      <c r="L54" s="264"/>
      <c r="M54" s="264"/>
      <c r="N54" s="264"/>
      <c r="O54" s="264"/>
      <c r="P54" s="264"/>
      <c r="Q54" s="264"/>
      <c r="R54" s="264"/>
      <c r="S54" s="264"/>
      <c r="T54" s="264"/>
      <c r="U54" s="264"/>
      <c r="V54" s="264"/>
      <c r="W54" s="264"/>
      <c r="X54" s="264"/>
      <c r="Y54" s="264"/>
      <c r="Z54" s="264"/>
      <c r="AA54" s="264"/>
      <c r="AB54" s="264"/>
      <c r="AC54" s="264"/>
      <c r="AD54" s="264"/>
      <c r="AE54" s="264"/>
      <c r="AF54" s="264"/>
      <c r="AG54" s="264"/>
      <c r="AH54" s="264"/>
      <c r="AI54" s="264"/>
    </row>
    <row r="55" spans="1:39" ht="15" customHeight="1">
      <c r="A55" s="264"/>
      <c r="B55" s="264"/>
      <c r="C55" s="264"/>
      <c r="D55" s="264"/>
      <c r="E55" s="264"/>
      <c r="F55" s="264"/>
      <c r="G55" s="264"/>
      <c r="H55" s="264"/>
      <c r="I55" s="264"/>
      <c r="J55" s="264"/>
      <c r="K55" s="264"/>
      <c r="L55" s="264"/>
      <c r="M55" s="264"/>
      <c r="N55" s="264"/>
      <c r="O55" s="264"/>
      <c r="P55" s="264"/>
      <c r="Q55" s="264"/>
      <c r="R55" s="264"/>
      <c r="S55" s="264"/>
      <c r="T55" s="264"/>
      <c r="U55" s="264"/>
      <c r="V55" s="264"/>
      <c r="W55" s="264"/>
      <c r="X55" s="264"/>
      <c r="Y55" s="264"/>
      <c r="Z55" s="264"/>
      <c r="AA55" s="264"/>
      <c r="AB55" s="264"/>
      <c r="AC55" s="264"/>
      <c r="AD55" s="264"/>
      <c r="AE55" s="264"/>
      <c r="AF55" s="264"/>
      <c r="AG55" s="264"/>
      <c r="AH55" s="264"/>
      <c r="AI55" s="264"/>
    </row>
    <row r="56" spans="1:39" ht="15" customHeight="1">
      <c r="A56" s="264"/>
      <c r="B56" s="264"/>
      <c r="C56" s="264"/>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4"/>
      <c r="AD56" s="264"/>
      <c r="AE56" s="264"/>
      <c r="AF56" s="264"/>
      <c r="AG56" s="264"/>
      <c r="AH56" s="264"/>
      <c r="AI56" s="264"/>
    </row>
    <row r="57" spans="1:39" ht="15" customHeight="1">
      <c r="A57" s="264"/>
      <c r="B57" s="264"/>
      <c r="C57" s="264"/>
      <c r="D57" s="264"/>
      <c r="E57" s="264"/>
      <c r="F57" s="264"/>
      <c r="G57" s="264"/>
      <c r="H57" s="264"/>
      <c r="I57" s="264"/>
      <c r="J57" s="264"/>
      <c r="K57" s="264"/>
      <c r="L57" s="264"/>
      <c r="M57" s="264"/>
      <c r="N57" s="264"/>
      <c r="O57" s="264"/>
      <c r="P57" s="264"/>
      <c r="Q57" s="264"/>
      <c r="R57" s="264"/>
      <c r="S57" s="264"/>
      <c r="T57" s="264"/>
      <c r="U57" s="264"/>
      <c r="V57" s="264"/>
      <c r="W57" s="264"/>
      <c r="X57" s="264"/>
      <c r="Y57" s="264"/>
      <c r="Z57" s="264"/>
      <c r="AA57" s="264"/>
      <c r="AB57" s="264"/>
      <c r="AC57" s="264"/>
      <c r="AD57" s="264"/>
      <c r="AE57" s="264"/>
      <c r="AF57" s="264"/>
      <c r="AG57" s="264"/>
      <c r="AH57" s="264"/>
      <c r="AI57" s="264"/>
    </row>
    <row r="58" spans="1:39" ht="15" customHeight="1">
      <c r="A58" s="264"/>
      <c r="B58" s="264"/>
      <c r="C58" s="264"/>
      <c r="D58" s="264"/>
      <c r="E58" s="264"/>
      <c r="F58" s="264"/>
      <c r="G58" s="264"/>
      <c r="H58" s="264"/>
      <c r="I58" s="264"/>
      <c r="J58" s="264"/>
      <c r="K58" s="264"/>
      <c r="L58" s="264"/>
      <c r="M58" s="264"/>
      <c r="N58" s="264"/>
      <c r="O58" s="264"/>
      <c r="P58" s="264"/>
      <c r="Q58" s="264"/>
      <c r="R58" s="264"/>
      <c r="S58" s="264"/>
      <c r="T58" s="264"/>
      <c r="U58" s="264"/>
      <c r="V58" s="264"/>
      <c r="W58" s="264"/>
      <c r="X58" s="264"/>
      <c r="Y58" s="264"/>
      <c r="Z58" s="264"/>
      <c r="AA58" s="264"/>
      <c r="AB58" s="264"/>
      <c r="AC58" s="264"/>
      <c r="AD58" s="264"/>
      <c r="AE58" s="264"/>
      <c r="AF58" s="264"/>
      <c r="AG58" s="264"/>
      <c r="AH58" s="264"/>
      <c r="AI58" s="264"/>
    </row>
    <row r="59" spans="1:39" ht="15" customHeight="1">
      <c r="A59" s="264"/>
      <c r="B59" s="264"/>
      <c r="C59" s="264"/>
      <c r="D59" s="264"/>
      <c r="E59" s="264"/>
      <c r="F59" s="264"/>
      <c r="G59" s="264"/>
      <c r="H59" s="264"/>
      <c r="I59" s="264"/>
      <c r="J59" s="264"/>
      <c r="K59" s="264"/>
      <c r="L59" s="264"/>
      <c r="M59" s="264"/>
      <c r="N59" s="264"/>
      <c r="O59" s="264"/>
      <c r="P59" s="264"/>
      <c r="Q59" s="264"/>
      <c r="R59" s="264"/>
      <c r="S59" s="264"/>
      <c r="T59" s="264"/>
      <c r="U59" s="264"/>
      <c r="V59" s="264"/>
      <c r="W59" s="264"/>
      <c r="X59" s="264"/>
      <c r="Y59" s="264"/>
      <c r="Z59" s="264"/>
      <c r="AA59" s="264"/>
      <c r="AB59" s="264"/>
      <c r="AC59" s="264"/>
      <c r="AD59" s="264"/>
      <c r="AE59" s="264"/>
      <c r="AF59" s="264"/>
      <c r="AG59" s="264"/>
      <c r="AH59" s="264"/>
      <c r="AI59" s="264"/>
    </row>
    <row r="60" spans="1:39" ht="15" customHeight="1">
      <c r="A60" s="265" t="s">
        <v>2735</v>
      </c>
    </row>
    <row r="61" spans="1:39" ht="15" customHeight="1">
      <c r="A61" s="265" t="s">
        <v>2736</v>
      </c>
    </row>
    <row r="63" spans="1:39" ht="15" customHeight="1">
      <c r="AH63" s="266" t="s">
        <v>2737</v>
      </c>
    </row>
    <row r="64" spans="1:39" ht="15" customHeight="1">
      <c r="V64" s="243" t="s">
        <v>2738</v>
      </c>
    </row>
    <row r="65" spans="22:22" ht="15" customHeight="1">
      <c r="V65" s="243" t="s">
        <v>2739</v>
      </c>
    </row>
  </sheetData>
  <mergeCells count="4">
    <mergeCell ref="AL2:AR3"/>
    <mergeCell ref="AT2:CH3"/>
    <mergeCell ref="B51:F51"/>
    <mergeCell ref="B52:F52"/>
  </mergeCells>
  <phoneticPr fontId="165"/>
  <pageMargins left="0.7" right="0.7" top="0.75" bottom="0.75" header="0.3" footer="0.3"/>
  <pageSetup paperSize="9" scale="54" orientation="landscape" horizontalDpi="1200" verticalDpi="12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pageSetUpPr fitToPage="1"/>
  </sheetPr>
  <dimension ref="A2:CZ159"/>
  <sheetViews>
    <sheetView zoomScaleNormal="100" workbookViewId="0"/>
  </sheetViews>
  <sheetFormatPr defaultColWidth="2.125" defaultRowHeight="7.5" customHeight="1"/>
  <cols>
    <col min="1" max="76" width="2.125" style="268" customWidth="1"/>
    <col min="77" max="77" width="2.125" style="270" customWidth="1"/>
    <col min="78" max="78" width="2.125" style="268" customWidth="1"/>
    <col min="79" max="16384" width="2.125" style="268"/>
  </cols>
  <sheetData>
    <row r="2" spans="1:104" ht="14.25">
      <c r="A2" s="1517" t="s">
        <v>2740</v>
      </c>
      <c r="B2" s="1517"/>
      <c r="C2" s="1517"/>
      <c r="D2" s="1517"/>
      <c r="E2" s="1517"/>
      <c r="F2" s="1517"/>
      <c r="G2" s="1517"/>
      <c r="H2" s="267"/>
      <c r="I2" s="1493" t="s">
        <v>2741</v>
      </c>
      <c r="J2" s="1493"/>
      <c r="K2" s="1493"/>
      <c r="L2" s="1493"/>
      <c r="M2" s="1493"/>
      <c r="N2" s="1493"/>
      <c r="O2" s="1493"/>
      <c r="P2" s="1493"/>
      <c r="Q2" s="1493"/>
      <c r="R2" s="1493"/>
      <c r="S2" s="1493"/>
      <c r="T2" s="1493"/>
      <c r="U2" s="1493"/>
      <c r="V2" s="1493"/>
      <c r="W2" s="1493"/>
      <c r="X2" s="1493"/>
      <c r="Y2" s="1493"/>
      <c r="Z2" s="1493"/>
      <c r="AA2" s="1493"/>
      <c r="AB2" s="1493"/>
      <c r="AC2" s="1493"/>
      <c r="AD2" s="1493"/>
      <c r="AE2" s="1493"/>
      <c r="AF2" s="1493"/>
      <c r="AG2" s="1493"/>
      <c r="AH2" s="1493"/>
      <c r="AI2" s="1493"/>
      <c r="AJ2" s="1493"/>
      <c r="AK2" s="1493"/>
      <c r="AL2" s="1493"/>
      <c r="AM2" s="1493"/>
      <c r="AN2" s="1493"/>
      <c r="AO2" s="1493"/>
      <c r="AP2" s="1493"/>
      <c r="AQ2" s="1493"/>
      <c r="AR2" s="1493"/>
      <c r="AS2" s="1493"/>
      <c r="AT2" s="1493"/>
      <c r="AU2" s="1493"/>
      <c r="AV2" s="1493"/>
      <c r="AW2" s="1493"/>
      <c r="AX2" s="1493"/>
      <c r="AY2" s="1493"/>
      <c r="AZ2" s="1493"/>
      <c r="BC2" s="1517" t="s">
        <v>2742</v>
      </c>
      <c r="BD2" s="1517"/>
      <c r="BE2" s="1517"/>
      <c r="BF2" s="1517"/>
      <c r="BG2" s="1517"/>
      <c r="BH2" s="1517"/>
      <c r="BI2" s="1517"/>
      <c r="BJ2" s="1517"/>
      <c r="BK2" s="267"/>
      <c r="BL2" s="1493" t="s">
        <v>2743</v>
      </c>
      <c r="BM2" s="1493"/>
      <c r="BN2" s="1493"/>
      <c r="BO2" s="1493"/>
      <c r="BP2" s="1493"/>
      <c r="BQ2" s="1493"/>
      <c r="BR2" s="1493"/>
      <c r="BS2" s="1493"/>
      <c r="BT2" s="1493"/>
      <c r="BU2" s="1493"/>
      <c r="BV2" s="1493"/>
      <c r="BW2" s="1493"/>
      <c r="BX2" s="1493"/>
      <c r="BY2" s="1493"/>
      <c r="BZ2" s="1493"/>
      <c r="CA2" s="1493"/>
      <c r="CB2" s="1493"/>
      <c r="CC2" s="1493"/>
      <c r="CD2" s="1493"/>
      <c r="CE2" s="1493"/>
      <c r="CF2" s="1493"/>
      <c r="CG2" s="1493"/>
      <c r="CH2" s="1493"/>
      <c r="CI2" s="1493"/>
      <c r="CJ2" s="1493"/>
      <c r="CK2" s="1493"/>
      <c r="CL2" s="1493"/>
      <c r="CM2" s="1493"/>
      <c r="CN2" s="1493"/>
      <c r="CO2" s="1493"/>
      <c r="CP2" s="1493"/>
      <c r="CQ2" s="1493"/>
      <c r="CR2" s="1493"/>
      <c r="CS2" s="1493"/>
      <c r="CT2" s="1493"/>
      <c r="CU2" s="1493"/>
      <c r="CV2" s="1493"/>
      <c r="CW2" s="1493"/>
      <c r="CX2" s="1493"/>
      <c r="CY2" s="1493"/>
      <c r="CZ2" s="1493"/>
    </row>
    <row r="3" spans="1:104" ht="14.25">
      <c r="A3" s="1517"/>
      <c r="B3" s="1517"/>
      <c r="C3" s="1517"/>
      <c r="D3" s="1517"/>
      <c r="E3" s="1517"/>
      <c r="F3" s="1517"/>
      <c r="G3" s="1517"/>
      <c r="H3" s="267"/>
      <c r="I3" s="1493"/>
      <c r="J3" s="1493"/>
      <c r="K3" s="1493"/>
      <c r="L3" s="1493"/>
      <c r="M3" s="1493"/>
      <c r="N3" s="1493"/>
      <c r="O3" s="1493"/>
      <c r="P3" s="1493"/>
      <c r="Q3" s="1493"/>
      <c r="R3" s="1493"/>
      <c r="S3" s="1493"/>
      <c r="T3" s="1493"/>
      <c r="U3" s="1493"/>
      <c r="V3" s="1493"/>
      <c r="W3" s="1493"/>
      <c r="X3" s="1493"/>
      <c r="Y3" s="1493"/>
      <c r="Z3" s="1493"/>
      <c r="AA3" s="1493"/>
      <c r="AB3" s="1493"/>
      <c r="AC3" s="1493"/>
      <c r="AD3" s="1493"/>
      <c r="AE3" s="1493"/>
      <c r="AF3" s="1493"/>
      <c r="AG3" s="1493"/>
      <c r="AH3" s="1493"/>
      <c r="AI3" s="1493"/>
      <c r="AJ3" s="1493"/>
      <c r="AK3" s="1493"/>
      <c r="AL3" s="1493"/>
      <c r="AM3" s="1493"/>
      <c r="AN3" s="1493"/>
      <c r="AO3" s="1493"/>
      <c r="AP3" s="1493"/>
      <c r="AQ3" s="1493"/>
      <c r="AR3" s="1493"/>
      <c r="AS3" s="1493"/>
      <c r="AT3" s="1493"/>
      <c r="AU3" s="1493"/>
      <c r="AV3" s="1493"/>
      <c r="AW3" s="1493"/>
      <c r="AX3" s="1493"/>
      <c r="AY3" s="1493"/>
      <c r="AZ3" s="1493"/>
      <c r="BC3" s="1517"/>
      <c r="BD3" s="1517"/>
      <c r="BE3" s="1517"/>
      <c r="BF3" s="1517"/>
      <c r="BG3" s="1517"/>
      <c r="BH3" s="1517"/>
      <c r="BI3" s="1517"/>
      <c r="BJ3" s="1517"/>
      <c r="BK3" s="267"/>
      <c r="BL3" s="1493"/>
      <c r="BM3" s="1493"/>
      <c r="BN3" s="1493"/>
      <c r="BO3" s="1493"/>
      <c r="BP3" s="1493"/>
      <c r="BQ3" s="1493"/>
      <c r="BR3" s="1493"/>
      <c r="BS3" s="1493"/>
      <c r="BT3" s="1493"/>
      <c r="BU3" s="1493"/>
      <c r="BV3" s="1493"/>
      <c r="BW3" s="1493"/>
      <c r="BX3" s="1493"/>
      <c r="BY3" s="1493"/>
      <c r="BZ3" s="1493"/>
      <c r="CA3" s="1493"/>
      <c r="CB3" s="1493"/>
      <c r="CC3" s="1493"/>
      <c r="CD3" s="1493"/>
      <c r="CE3" s="1493"/>
      <c r="CF3" s="1493"/>
      <c r="CG3" s="1493"/>
      <c r="CH3" s="1493"/>
      <c r="CI3" s="1493"/>
      <c r="CJ3" s="1493"/>
      <c r="CK3" s="1493"/>
      <c r="CL3" s="1493"/>
      <c r="CM3" s="1493"/>
      <c r="CN3" s="1493"/>
      <c r="CO3" s="1493"/>
      <c r="CP3" s="1493"/>
      <c r="CQ3" s="1493"/>
      <c r="CR3" s="1493"/>
      <c r="CS3" s="1493"/>
      <c r="CT3" s="1493"/>
      <c r="CU3" s="1493"/>
      <c r="CV3" s="1493"/>
      <c r="CW3" s="1493"/>
      <c r="CX3" s="1493"/>
      <c r="CY3" s="1493"/>
      <c r="CZ3" s="1493"/>
    </row>
    <row r="4" spans="1:104" ht="20.25" thickBot="1">
      <c r="A4" s="269"/>
      <c r="B4" s="269"/>
      <c r="C4" s="269"/>
      <c r="D4" s="269"/>
      <c r="E4" s="269"/>
      <c r="F4" s="269"/>
      <c r="G4" s="269"/>
      <c r="H4" s="267"/>
    </row>
    <row r="5" spans="1:104" ht="20.25" thickTop="1">
      <c r="A5" s="269"/>
      <c r="B5" s="269"/>
      <c r="C5" s="1518" t="s">
        <v>2712</v>
      </c>
      <c r="D5" s="1519"/>
      <c r="E5" s="1519"/>
      <c r="F5" s="1519"/>
      <c r="G5" s="1519"/>
      <c r="H5" s="1519"/>
      <c r="I5" s="1519"/>
      <c r="J5" s="1519"/>
      <c r="K5" s="1520"/>
      <c r="M5" s="1527" t="s">
        <v>2744</v>
      </c>
      <c r="N5" s="1528"/>
      <c r="O5" s="1528"/>
      <c r="P5" s="1528"/>
      <c r="Q5" s="1528"/>
      <c r="R5" s="1528"/>
      <c r="S5" s="1528"/>
      <c r="T5" s="1528"/>
      <c r="U5" s="1529"/>
      <c r="W5" s="1535" t="s">
        <v>2745</v>
      </c>
      <c r="X5" s="1536"/>
      <c r="Y5" s="1536"/>
      <c r="Z5" s="1536"/>
      <c r="AA5" s="1536"/>
      <c r="AB5" s="1536"/>
      <c r="AC5" s="1536"/>
      <c r="AD5" s="1536"/>
      <c r="AE5" s="1537"/>
      <c r="AG5" s="1518" t="s">
        <v>2746</v>
      </c>
      <c r="AH5" s="1519"/>
      <c r="AI5" s="1519"/>
      <c r="AJ5" s="1519"/>
      <c r="AK5" s="1519"/>
      <c r="AL5" s="1519"/>
      <c r="AM5" s="1519"/>
      <c r="AN5" s="1519"/>
      <c r="AO5" s="1520"/>
      <c r="BY5" s="268"/>
    </row>
    <row r="6" spans="1:104" ht="19.5">
      <c r="A6" s="269"/>
      <c r="B6" s="269"/>
      <c r="C6" s="1521"/>
      <c r="D6" s="1522"/>
      <c r="E6" s="1522"/>
      <c r="F6" s="1522"/>
      <c r="G6" s="1522"/>
      <c r="H6" s="1522"/>
      <c r="I6" s="1522"/>
      <c r="J6" s="1522"/>
      <c r="K6" s="1523"/>
      <c r="M6" s="1530"/>
      <c r="N6" s="1379"/>
      <c r="O6" s="1379"/>
      <c r="P6" s="1379"/>
      <c r="Q6" s="1379"/>
      <c r="R6" s="1379"/>
      <c r="S6" s="1379"/>
      <c r="T6" s="1379"/>
      <c r="U6" s="1531"/>
      <c r="W6" s="1538"/>
      <c r="X6" s="1539"/>
      <c r="Y6" s="1539"/>
      <c r="Z6" s="1539"/>
      <c r="AA6" s="1539"/>
      <c r="AB6" s="1539"/>
      <c r="AC6" s="1539"/>
      <c r="AD6" s="1539"/>
      <c r="AE6" s="1540"/>
      <c r="AG6" s="1521"/>
      <c r="AH6" s="1522"/>
      <c r="AI6" s="1522"/>
      <c r="AJ6" s="1522"/>
      <c r="AK6" s="1522"/>
      <c r="AL6" s="1522"/>
      <c r="AM6" s="1522"/>
      <c r="AN6" s="1522"/>
      <c r="AO6" s="1523"/>
      <c r="BY6" s="268"/>
    </row>
    <row r="7" spans="1:104" ht="20.25" thickBot="1">
      <c r="A7" s="269"/>
      <c r="B7" s="269"/>
      <c r="C7" s="1524"/>
      <c r="D7" s="1525"/>
      <c r="E7" s="1525"/>
      <c r="F7" s="1525"/>
      <c r="G7" s="1525"/>
      <c r="H7" s="1525"/>
      <c r="I7" s="1525"/>
      <c r="J7" s="1525"/>
      <c r="K7" s="1526"/>
      <c r="M7" s="1532"/>
      <c r="N7" s="1533"/>
      <c r="O7" s="1533"/>
      <c r="P7" s="1533"/>
      <c r="Q7" s="1533"/>
      <c r="R7" s="1533"/>
      <c r="S7" s="1533"/>
      <c r="T7" s="1533"/>
      <c r="U7" s="1534"/>
      <c r="W7" s="1541"/>
      <c r="X7" s="1542"/>
      <c r="Y7" s="1542"/>
      <c r="Z7" s="1542"/>
      <c r="AA7" s="1542"/>
      <c r="AB7" s="1542"/>
      <c r="AC7" s="1542"/>
      <c r="AD7" s="1542"/>
      <c r="AE7" s="1543"/>
      <c r="AG7" s="1524"/>
      <c r="AH7" s="1525"/>
      <c r="AI7" s="1525"/>
      <c r="AJ7" s="1525"/>
      <c r="AK7" s="1525"/>
      <c r="AL7" s="1525"/>
      <c r="AM7" s="1525"/>
      <c r="AN7" s="1525"/>
      <c r="AO7" s="1526"/>
      <c r="BC7" s="1544" t="s">
        <v>2747</v>
      </c>
      <c r="BD7" s="1544"/>
      <c r="BE7" s="1544"/>
      <c r="BF7" s="1544"/>
      <c r="BG7" s="1544"/>
      <c r="BH7" s="1544"/>
      <c r="BI7" s="1544"/>
      <c r="BJ7" s="1545"/>
      <c r="BK7" s="1545"/>
      <c r="BL7" s="1545"/>
      <c r="BM7" s="1545"/>
      <c r="BN7" s="1545"/>
      <c r="BO7" s="1545"/>
      <c r="BP7" s="1545"/>
      <c r="BQ7" s="1545"/>
      <c r="BR7" s="1545"/>
      <c r="BS7" s="1545"/>
      <c r="BT7" s="1545"/>
      <c r="BU7" s="1545"/>
      <c r="BV7" s="1545"/>
      <c r="BW7" s="1545"/>
      <c r="BX7" s="1545"/>
    </row>
    <row r="8" spans="1:104" ht="15" thickTop="1">
      <c r="A8" s="271"/>
      <c r="B8" s="271"/>
      <c r="C8" s="271"/>
      <c r="D8" s="271"/>
      <c r="E8" s="271"/>
      <c r="F8" s="271"/>
      <c r="G8" s="271"/>
      <c r="H8" s="267"/>
      <c r="BC8" s="1544"/>
      <c r="BD8" s="1544"/>
      <c r="BE8" s="1544"/>
      <c r="BF8" s="1544"/>
      <c r="BG8" s="1544"/>
      <c r="BH8" s="1544"/>
      <c r="BI8" s="1544"/>
      <c r="BJ8" s="1545"/>
      <c r="BK8" s="1545"/>
      <c r="BL8" s="1545"/>
      <c r="BM8" s="1545"/>
      <c r="BN8" s="1545"/>
      <c r="BO8" s="1545"/>
      <c r="BP8" s="1545"/>
      <c r="BQ8" s="1545"/>
      <c r="BR8" s="1545"/>
      <c r="BS8" s="1545"/>
      <c r="BT8" s="1545"/>
      <c r="BU8" s="1545"/>
      <c r="BV8" s="1545"/>
      <c r="BW8" s="1545"/>
      <c r="BX8" s="1545"/>
    </row>
    <row r="9" spans="1:104" ht="15" thickBot="1"/>
    <row r="10" spans="1:104" ht="15.75" thickTop="1" thickBot="1">
      <c r="C10" s="1501" t="s">
        <v>2748</v>
      </c>
      <c r="D10" s="1502"/>
      <c r="E10" s="1502"/>
      <c r="F10" s="1502"/>
      <c r="G10" s="1502"/>
      <c r="H10" s="1502"/>
      <c r="I10" s="1502"/>
      <c r="J10" s="1502"/>
      <c r="K10" s="1503"/>
    </row>
    <row r="11" spans="1:104" ht="15" thickTop="1">
      <c r="C11" s="1504"/>
      <c r="D11" s="1379"/>
      <c r="E11" s="1379"/>
      <c r="F11" s="1379"/>
      <c r="G11" s="1379"/>
      <c r="H11" s="1379"/>
      <c r="I11" s="1379"/>
      <c r="J11" s="1379"/>
      <c r="K11" s="1505"/>
      <c r="L11" s="267"/>
      <c r="M11" s="267"/>
      <c r="N11" s="267"/>
      <c r="BC11" s="1509" t="s">
        <v>18</v>
      </c>
      <c r="BD11" s="1510"/>
      <c r="BE11" s="1510"/>
      <c r="BF11" s="1510"/>
      <c r="BG11" s="1510"/>
      <c r="BH11" s="1510"/>
      <c r="BI11" s="1510"/>
      <c r="BJ11" s="1511"/>
      <c r="BK11" s="1511"/>
      <c r="BL11" s="1511"/>
      <c r="BM11" s="1511"/>
      <c r="BN11" s="1511"/>
      <c r="BO11" s="1511"/>
      <c r="BP11" s="1511"/>
      <c r="BQ11" s="1511"/>
      <c r="BR11" s="1511"/>
      <c r="BS11" s="1511"/>
      <c r="BT11" s="1511"/>
      <c r="BU11" s="1511"/>
      <c r="BV11" s="1511"/>
      <c r="BW11" s="1511"/>
      <c r="BX11" s="1511"/>
      <c r="BY11" s="1513" t="s">
        <v>2749</v>
      </c>
      <c r="BZ11" s="1513"/>
      <c r="CA11" s="1513"/>
      <c r="CB11" s="1513"/>
      <c r="CC11" s="1513"/>
      <c r="CD11" s="1513"/>
      <c r="CE11" s="1513"/>
      <c r="CF11" s="1513"/>
      <c r="CG11" s="1513"/>
      <c r="CH11" s="1513"/>
      <c r="CI11" s="1513"/>
      <c r="CJ11" s="1513"/>
      <c r="CK11" s="1513"/>
      <c r="CL11" s="1513"/>
      <c r="CM11" s="1513"/>
      <c r="CN11" s="1513"/>
      <c r="CO11" s="1513"/>
      <c r="CP11" s="1513"/>
      <c r="CQ11" s="1513"/>
      <c r="CR11" s="1513"/>
      <c r="CS11" s="1513"/>
      <c r="CT11" s="1513"/>
      <c r="CU11" s="1513"/>
      <c r="CV11" s="1513"/>
      <c r="CW11" s="1513"/>
      <c r="CX11" s="1514"/>
    </row>
    <row r="12" spans="1:104" ht="15" thickBot="1">
      <c r="C12" s="1506"/>
      <c r="D12" s="1507"/>
      <c r="E12" s="1507"/>
      <c r="F12" s="1507"/>
      <c r="G12" s="1507"/>
      <c r="H12" s="1507"/>
      <c r="I12" s="1507"/>
      <c r="J12" s="1507"/>
      <c r="K12" s="1508"/>
      <c r="L12" s="267"/>
      <c r="M12" s="267"/>
      <c r="N12" s="267"/>
      <c r="BC12" s="1492"/>
      <c r="BD12" s="1493"/>
      <c r="BE12" s="1493"/>
      <c r="BF12" s="1493"/>
      <c r="BG12" s="1493"/>
      <c r="BH12" s="1493"/>
      <c r="BI12" s="1493"/>
      <c r="BJ12" s="1512"/>
      <c r="BK12" s="1512"/>
      <c r="BL12" s="1512"/>
      <c r="BM12" s="1512"/>
      <c r="BN12" s="1512"/>
      <c r="BO12" s="1512"/>
      <c r="BP12" s="1512"/>
      <c r="BQ12" s="1512"/>
      <c r="BR12" s="1512"/>
      <c r="BS12" s="1512"/>
      <c r="BT12" s="1512"/>
      <c r="BU12" s="1512"/>
      <c r="BV12" s="1512"/>
      <c r="BW12" s="1512"/>
      <c r="BX12" s="1512"/>
      <c r="BY12" s="1515"/>
      <c r="BZ12" s="1515"/>
      <c r="CA12" s="1515"/>
      <c r="CB12" s="1515"/>
      <c r="CC12" s="1515"/>
      <c r="CD12" s="1515"/>
      <c r="CE12" s="1515"/>
      <c r="CF12" s="1515"/>
      <c r="CG12" s="1515"/>
      <c r="CH12" s="1515"/>
      <c r="CI12" s="1515"/>
      <c r="CJ12" s="1515"/>
      <c r="CK12" s="1515"/>
      <c r="CL12" s="1515"/>
      <c r="CM12" s="1515"/>
      <c r="CN12" s="1515"/>
      <c r="CO12" s="1515"/>
      <c r="CP12" s="1515"/>
      <c r="CQ12" s="1515"/>
      <c r="CR12" s="1515"/>
      <c r="CS12" s="1515"/>
      <c r="CT12" s="1515"/>
      <c r="CU12" s="1515"/>
      <c r="CV12" s="1515"/>
      <c r="CW12" s="1515"/>
      <c r="CX12" s="1516"/>
    </row>
    <row r="13" spans="1:104" ht="15" thickTop="1">
      <c r="D13" s="272"/>
      <c r="E13" s="273"/>
      <c r="BC13" s="1489" t="s">
        <v>2750</v>
      </c>
      <c r="BD13" s="1447"/>
      <c r="BE13" s="1447"/>
      <c r="BF13" s="1447"/>
      <c r="BG13" s="1447"/>
      <c r="BH13" s="1447"/>
      <c r="BI13" s="1447"/>
      <c r="BJ13" s="1448"/>
      <c r="BK13" s="1448"/>
      <c r="BL13" s="1448"/>
      <c r="BM13" s="1448"/>
      <c r="BN13" s="1448"/>
      <c r="BO13" s="1448"/>
      <c r="BP13" s="1448"/>
      <c r="BQ13" s="1448"/>
      <c r="BR13" s="1448"/>
      <c r="BS13" s="1448"/>
      <c r="BT13" s="1448"/>
      <c r="BU13" s="1448"/>
      <c r="BV13" s="1448"/>
      <c r="BW13" s="1448"/>
      <c r="BX13" s="1448"/>
      <c r="BY13" s="1424" t="s">
        <v>2751</v>
      </c>
      <c r="BZ13" s="1424"/>
      <c r="CA13" s="1424"/>
      <c r="CB13" s="1424"/>
      <c r="CC13" s="1424"/>
      <c r="CD13" s="1424"/>
      <c r="CE13" s="1424"/>
      <c r="CF13" s="1424"/>
      <c r="CG13" s="1424"/>
      <c r="CH13" s="1424"/>
      <c r="CI13" s="1424"/>
      <c r="CJ13" s="1424"/>
      <c r="CK13" s="1424"/>
      <c r="CL13" s="1424"/>
      <c r="CM13" s="1424"/>
      <c r="CN13" s="1424"/>
      <c r="CO13" s="1424"/>
      <c r="CP13" s="1424"/>
      <c r="CQ13" s="1424"/>
      <c r="CR13" s="1424"/>
      <c r="CS13" s="1424"/>
      <c r="CT13" s="1424"/>
      <c r="CU13" s="1424"/>
      <c r="CV13" s="1424"/>
      <c r="CW13" s="1424"/>
      <c r="CX13" s="1491"/>
    </row>
    <row r="14" spans="1:104" ht="14.25">
      <c r="D14" s="273"/>
      <c r="E14" s="273"/>
      <c r="F14" s="267"/>
      <c r="BC14" s="1489"/>
      <c r="BD14" s="1447"/>
      <c r="BE14" s="1447"/>
      <c r="BF14" s="1447"/>
      <c r="BG14" s="1447"/>
      <c r="BH14" s="1447"/>
      <c r="BI14" s="1447"/>
      <c r="BJ14" s="1448"/>
      <c r="BK14" s="1448"/>
      <c r="BL14" s="1448"/>
      <c r="BM14" s="1448"/>
      <c r="BN14" s="1448"/>
      <c r="BO14" s="1448"/>
      <c r="BP14" s="1448"/>
      <c r="BQ14" s="1448"/>
      <c r="BR14" s="1448"/>
      <c r="BS14" s="1448"/>
      <c r="BT14" s="1448"/>
      <c r="BU14" s="1448"/>
      <c r="BV14" s="1448"/>
      <c r="BW14" s="1448"/>
      <c r="BX14" s="1448"/>
      <c r="BY14" s="1424"/>
      <c r="BZ14" s="1424"/>
      <c r="CA14" s="1424"/>
      <c r="CB14" s="1424"/>
      <c r="CC14" s="1424"/>
      <c r="CD14" s="1424"/>
      <c r="CE14" s="1424"/>
      <c r="CF14" s="1424"/>
      <c r="CG14" s="1424"/>
      <c r="CH14" s="1424"/>
      <c r="CI14" s="1424"/>
      <c r="CJ14" s="1424"/>
      <c r="CK14" s="1424"/>
      <c r="CL14" s="1424"/>
      <c r="CM14" s="1424"/>
      <c r="CN14" s="1424"/>
      <c r="CO14" s="1424"/>
      <c r="CP14" s="1424"/>
      <c r="CQ14" s="1424"/>
      <c r="CR14" s="1424"/>
      <c r="CS14" s="1424"/>
      <c r="CT14" s="1424"/>
      <c r="CU14" s="1424"/>
      <c r="CV14" s="1424"/>
      <c r="CW14" s="1424"/>
      <c r="CX14" s="1491"/>
    </row>
    <row r="15" spans="1:104" ht="14.25">
      <c r="D15" s="273"/>
      <c r="E15" s="274"/>
      <c r="F15" s="1405" t="s">
        <v>2752</v>
      </c>
      <c r="G15" s="1406"/>
      <c r="H15" s="1406"/>
      <c r="I15" s="1406"/>
      <c r="J15" s="1406"/>
      <c r="K15" s="1406"/>
      <c r="L15" s="1406"/>
      <c r="M15" s="1406"/>
      <c r="N15" s="1406"/>
      <c r="O15" s="1406"/>
      <c r="P15" s="1406"/>
      <c r="Q15" s="1406"/>
      <c r="R15" s="1406"/>
      <c r="S15" s="1406"/>
      <c r="T15" s="1406"/>
      <c r="U15" s="1406"/>
      <c r="V15" s="1406"/>
      <c r="W15" s="1406"/>
      <c r="X15" s="1406"/>
      <c r="Y15" s="1406"/>
      <c r="Z15" s="1407"/>
      <c r="AB15" s="1397" t="s">
        <v>2753</v>
      </c>
      <c r="AC15" s="1397"/>
      <c r="AD15" s="1397"/>
      <c r="AE15" s="1397"/>
      <c r="AF15" s="1397"/>
      <c r="AG15" s="1397"/>
      <c r="AH15" s="1397"/>
      <c r="AI15" s="1397"/>
      <c r="AJ15" s="1397"/>
      <c r="AK15" s="1397"/>
      <c r="AL15" s="1397"/>
      <c r="AM15" s="1397"/>
      <c r="AN15" s="1397"/>
      <c r="AO15" s="1397"/>
      <c r="AP15" s="1397"/>
      <c r="AQ15" s="1397"/>
      <c r="AR15" s="1397"/>
      <c r="AS15" s="1397"/>
      <c r="AT15" s="1397"/>
      <c r="AU15" s="1397"/>
      <c r="AV15" s="275"/>
      <c r="AW15" s="275"/>
      <c r="AX15" s="275"/>
      <c r="AY15" s="275"/>
      <c r="BC15" s="1489" t="s">
        <v>22</v>
      </c>
      <c r="BD15" s="1447"/>
      <c r="BE15" s="1447"/>
      <c r="BF15" s="1447"/>
      <c r="BG15" s="1447"/>
      <c r="BH15" s="1447"/>
      <c r="BI15" s="1447"/>
      <c r="BJ15" s="1490"/>
      <c r="BK15" s="1490"/>
      <c r="BL15" s="1490"/>
      <c r="BM15" s="1490"/>
      <c r="BN15" s="1490"/>
      <c r="BO15" s="1490"/>
      <c r="BP15" s="1490"/>
      <c r="BQ15" s="1490"/>
      <c r="BR15" s="1490"/>
      <c r="BS15" s="1490"/>
      <c r="BT15" s="1490"/>
      <c r="BU15" s="1490"/>
      <c r="BV15" s="1490"/>
      <c r="BW15" s="1490"/>
      <c r="BX15" s="1490"/>
      <c r="BY15" s="1424" t="s">
        <v>2754</v>
      </c>
      <c r="BZ15" s="1424"/>
      <c r="CA15" s="1424"/>
      <c r="CB15" s="1424"/>
      <c r="CC15" s="1424"/>
      <c r="CD15" s="1424"/>
      <c r="CE15" s="1424"/>
      <c r="CF15" s="1424"/>
      <c r="CG15" s="1424"/>
      <c r="CH15" s="1424"/>
      <c r="CI15" s="1424"/>
      <c r="CJ15" s="1424"/>
      <c r="CK15" s="1424"/>
      <c r="CL15" s="1424"/>
      <c r="CM15" s="1424"/>
      <c r="CN15" s="1424"/>
      <c r="CO15" s="1424"/>
      <c r="CP15" s="1424"/>
      <c r="CQ15" s="1424"/>
      <c r="CR15" s="1424"/>
      <c r="CS15" s="1424"/>
      <c r="CT15" s="1424"/>
      <c r="CU15" s="1424"/>
      <c r="CV15" s="1424"/>
      <c r="CW15" s="1424"/>
      <c r="CX15" s="1491"/>
    </row>
    <row r="16" spans="1:104" ht="14.25">
      <c r="D16" s="273"/>
      <c r="E16" s="273"/>
      <c r="F16" s="1408"/>
      <c r="G16" s="1409"/>
      <c r="H16" s="1409"/>
      <c r="I16" s="1409"/>
      <c r="J16" s="1409"/>
      <c r="K16" s="1409"/>
      <c r="L16" s="1409"/>
      <c r="M16" s="1409"/>
      <c r="N16" s="1409"/>
      <c r="O16" s="1409"/>
      <c r="P16" s="1409"/>
      <c r="Q16" s="1409"/>
      <c r="R16" s="1409"/>
      <c r="S16" s="1409"/>
      <c r="T16" s="1409"/>
      <c r="U16" s="1409"/>
      <c r="V16" s="1409"/>
      <c r="W16" s="1409"/>
      <c r="X16" s="1409"/>
      <c r="Y16" s="1409"/>
      <c r="Z16" s="1410"/>
      <c r="AB16" s="1397"/>
      <c r="AC16" s="1397"/>
      <c r="AD16" s="1397"/>
      <c r="AE16" s="1397"/>
      <c r="AF16" s="1397"/>
      <c r="AG16" s="1397"/>
      <c r="AH16" s="1397"/>
      <c r="AI16" s="1397"/>
      <c r="AJ16" s="1397"/>
      <c r="AK16" s="1397"/>
      <c r="AL16" s="1397"/>
      <c r="AM16" s="1397"/>
      <c r="AN16" s="1397"/>
      <c r="AO16" s="1397"/>
      <c r="AP16" s="1397"/>
      <c r="AQ16" s="1397"/>
      <c r="AR16" s="1397"/>
      <c r="AS16" s="1397"/>
      <c r="AT16" s="1397"/>
      <c r="AU16" s="1397"/>
      <c r="AV16" s="275"/>
      <c r="AW16" s="275"/>
      <c r="AX16" s="275"/>
      <c r="AY16" s="275"/>
      <c r="BC16" s="1489"/>
      <c r="BD16" s="1447"/>
      <c r="BE16" s="1447"/>
      <c r="BF16" s="1447"/>
      <c r="BG16" s="1447"/>
      <c r="BH16" s="1447"/>
      <c r="BI16" s="1447"/>
      <c r="BJ16" s="1490"/>
      <c r="BK16" s="1490"/>
      <c r="BL16" s="1490"/>
      <c r="BM16" s="1490"/>
      <c r="BN16" s="1490"/>
      <c r="BO16" s="1490"/>
      <c r="BP16" s="1490"/>
      <c r="BQ16" s="1490"/>
      <c r="BR16" s="1490"/>
      <c r="BS16" s="1490"/>
      <c r="BT16" s="1490"/>
      <c r="BU16" s="1490"/>
      <c r="BV16" s="1490"/>
      <c r="BW16" s="1490"/>
      <c r="BX16" s="1490"/>
      <c r="BY16" s="1424"/>
      <c r="BZ16" s="1424"/>
      <c r="CA16" s="1424"/>
      <c r="CB16" s="1424"/>
      <c r="CC16" s="1424"/>
      <c r="CD16" s="1424"/>
      <c r="CE16" s="1424"/>
      <c r="CF16" s="1424"/>
      <c r="CG16" s="1424"/>
      <c r="CH16" s="1424"/>
      <c r="CI16" s="1424"/>
      <c r="CJ16" s="1424"/>
      <c r="CK16" s="1424"/>
      <c r="CL16" s="1424"/>
      <c r="CM16" s="1424"/>
      <c r="CN16" s="1424"/>
      <c r="CO16" s="1424"/>
      <c r="CP16" s="1424"/>
      <c r="CQ16" s="1424"/>
      <c r="CR16" s="1424"/>
      <c r="CS16" s="1424"/>
      <c r="CT16" s="1424"/>
      <c r="CU16" s="1424"/>
      <c r="CV16" s="1424"/>
      <c r="CW16" s="1424"/>
      <c r="CX16" s="1491"/>
    </row>
    <row r="17" spans="4:102" ht="14.25">
      <c r="D17" s="273"/>
      <c r="E17" s="273"/>
      <c r="BC17" s="1489" t="s">
        <v>2755</v>
      </c>
      <c r="BD17" s="1447"/>
      <c r="BE17" s="1447"/>
      <c r="BF17" s="1447"/>
      <c r="BG17" s="1447"/>
      <c r="BH17" s="1447"/>
      <c r="BI17" s="1447"/>
      <c r="BJ17" s="1490"/>
      <c r="BK17" s="1490"/>
      <c r="BL17" s="1490"/>
      <c r="BM17" s="1490"/>
      <c r="BN17" s="1490"/>
      <c r="BO17" s="1490"/>
      <c r="BP17" s="1490"/>
      <c r="BQ17" s="1490"/>
      <c r="BR17" s="1490"/>
      <c r="BS17" s="1490"/>
      <c r="BT17" s="1490"/>
      <c r="BU17" s="1490"/>
      <c r="BV17" s="1490"/>
      <c r="BW17" s="1490"/>
      <c r="BX17" s="1490"/>
      <c r="BY17" s="1424"/>
      <c r="BZ17" s="1424"/>
      <c r="CA17" s="1424"/>
      <c r="CB17" s="1424"/>
      <c r="CC17" s="1424"/>
      <c r="CD17" s="1424"/>
      <c r="CE17" s="1424"/>
      <c r="CF17" s="1424"/>
      <c r="CG17" s="1424"/>
      <c r="CH17" s="1424"/>
      <c r="CI17" s="1424"/>
      <c r="CJ17" s="1424"/>
      <c r="CK17" s="1424"/>
      <c r="CL17" s="1424"/>
      <c r="CM17" s="1424"/>
      <c r="CN17" s="1424"/>
      <c r="CO17" s="1424"/>
      <c r="CP17" s="1424"/>
      <c r="CQ17" s="1424"/>
      <c r="CR17" s="1424"/>
      <c r="CS17" s="1424"/>
      <c r="CT17" s="1424"/>
      <c r="CU17" s="1424"/>
      <c r="CV17" s="1424"/>
      <c r="CW17" s="1424"/>
      <c r="CX17" s="1491"/>
    </row>
    <row r="18" spans="4:102" ht="14.25">
      <c r="D18" s="273"/>
      <c r="E18" s="274"/>
      <c r="F18" s="1391" t="s">
        <v>2756</v>
      </c>
      <c r="G18" s="1392"/>
      <c r="H18" s="1392"/>
      <c r="I18" s="1392"/>
      <c r="J18" s="1392"/>
      <c r="K18" s="1392"/>
      <c r="L18" s="1392"/>
      <c r="M18" s="1392"/>
      <c r="N18" s="1392"/>
      <c r="O18" s="1392"/>
      <c r="P18" s="1392"/>
      <c r="Q18" s="1393"/>
      <c r="S18" s="1397" t="s">
        <v>2757</v>
      </c>
      <c r="T18" s="1397"/>
      <c r="U18" s="1397"/>
      <c r="V18" s="1397"/>
      <c r="W18" s="1397"/>
      <c r="X18" s="1397"/>
      <c r="Y18" s="1397"/>
      <c r="Z18" s="1397"/>
      <c r="AA18" s="1397"/>
      <c r="AB18" s="1397"/>
      <c r="AC18" s="1397"/>
      <c r="AD18" s="1397"/>
      <c r="AE18" s="1397"/>
      <c r="AF18" s="1397"/>
      <c r="AG18" s="1397"/>
      <c r="AH18" s="1397"/>
      <c r="AI18" s="1397"/>
      <c r="AJ18" s="1397"/>
      <c r="AK18" s="1397"/>
      <c r="AL18" s="1397"/>
      <c r="BC18" s="1489"/>
      <c r="BD18" s="1447"/>
      <c r="BE18" s="1447"/>
      <c r="BF18" s="1447"/>
      <c r="BG18" s="1447"/>
      <c r="BH18" s="1447"/>
      <c r="BI18" s="1447"/>
      <c r="BJ18" s="1490"/>
      <c r="BK18" s="1490"/>
      <c r="BL18" s="1490"/>
      <c r="BM18" s="1490"/>
      <c r="BN18" s="1490"/>
      <c r="BO18" s="1490"/>
      <c r="BP18" s="1490"/>
      <c r="BQ18" s="1490"/>
      <c r="BR18" s="1490"/>
      <c r="BS18" s="1490"/>
      <c r="BT18" s="1490"/>
      <c r="BU18" s="1490"/>
      <c r="BV18" s="1490"/>
      <c r="BW18" s="1490"/>
      <c r="BX18" s="1490"/>
      <c r="BY18" s="1424"/>
      <c r="BZ18" s="1424"/>
      <c r="CA18" s="1424"/>
      <c r="CB18" s="1424"/>
      <c r="CC18" s="1424"/>
      <c r="CD18" s="1424"/>
      <c r="CE18" s="1424"/>
      <c r="CF18" s="1424"/>
      <c r="CG18" s="1424"/>
      <c r="CH18" s="1424"/>
      <c r="CI18" s="1424"/>
      <c r="CJ18" s="1424"/>
      <c r="CK18" s="1424"/>
      <c r="CL18" s="1424"/>
      <c r="CM18" s="1424"/>
      <c r="CN18" s="1424"/>
      <c r="CO18" s="1424"/>
      <c r="CP18" s="1424"/>
      <c r="CQ18" s="1424"/>
      <c r="CR18" s="1424"/>
      <c r="CS18" s="1424"/>
      <c r="CT18" s="1424"/>
      <c r="CU18" s="1424"/>
      <c r="CV18" s="1424"/>
      <c r="CW18" s="1424"/>
      <c r="CX18" s="1491"/>
    </row>
    <row r="19" spans="4:102" ht="14.25">
      <c r="D19" s="273"/>
      <c r="E19" s="273"/>
      <c r="F19" s="1394"/>
      <c r="G19" s="1395"/>
      <c r="H19" s="1395"/>
      <c r="I19" s="1395"/>
      <c r="J19" s="1395"/>
      <c r="K19" s="1395"/>
      <c r="L19" s="1395"/>
      <c r="M19" s="1395"/>
      <c r="N19" s="1395"/>
      <c r="O19" s="1395"/>
      <c r="P19" s="1395"/>
      <c r="Q19" s="1396"/>
      <c r="S19" s="1397"/>
      <c r="T19" s="1397"/>
      <c r="U19" s="1397"/>
      <c r="V19" s="1397"/>
      <c r="W19" s="1397"/>
      <c r="X19" s="1397"/>
      <c r="Y19" s="1397"/>
      <c r="Z19" s="1397"/>
      <c r="AA19" s="1397"/>
      <c r="AB19" s="1397"/>
      <c r="AC19" s="1397"/>
      <c r="AD19" s="1397"/>
      <c r="AE19" s="1397"/>
      <c r="AF19" s="1397"/>
      <c r="AG19" s="1397"/>
      <c r="AH19" s="1397"/>
      <c r="AI19" s="1397"/>
      <c r="AJ19" s="1397"/>
      <c r="AK19" s="1397"/>
      <c r="AL19" s="1397"/>
      <c r="BC19" s="1489" t="s">
        <v>623</v>
      </c>
      <c r="BD19" s="1447"/>
      <c r="BE19" s="1447"/>
      <c r="BF19" s="1447"/>
      <c r="BG19" s="1447"/>
      <c r="BH19" s="1447"/>
      <c r="BI19" s="1447"/>
      <c r="BJ19" s="1490"/>
      <c r="BK19" s="1490"/>
      <c r="BL19" s="1490"/>
      <c r="BM19" s="1490"/>
      <c r="BN19" s="1490"/>
      <c r="BO19" s="1490"/>
      <c r="BP19" s="1490"/>
      <c r="BQ19" s="1490"/>
      <c r="BR19" s="1490"/>
      <c r="BS19" s="1490"/>
      <c r="BT19" s="1490"/>
      <c r="BU19" s="1490"/>
      <c r="BV19" s="1490"/>
      <c r="BW19" s="1490"/>
      <c r="BX19" s="1490"/>
      <c r="BY19" s="1424" t="s">
        <v>2754</v>
      </c>
      <c r="BZ19" s="1424"/>
      <c r="CA19" s="1424"/>
      <c r="CB19" s="1424"/>
      <c r="CC19" s="1424"/>
      <c r="CD19" s="1424"/>
      <c r="CE19" s="1424"/>
      <c r="CF19" s="1424"/>
      <c r="CG19" s="1424"/>
      <c r="CH19" s="1424"/>
      <c r="CI19" s="1424"/>
      <c r="CJ19" s="1424"/>
      <c r="CK19" s="1424"/>
      <c r="CL19" s="1424"/>
      <c r="CM19" s="1424"/>
      <c r="CN19" s="1424"/>
      <c r="CO19" s="1424"/>
      <c r="CP19" s="1424"/>
      <c r="CQ19" s="1424"/>
      <c r="CR19" s="1424"/>
      <c r="CS19" s="1424"/>
      <c r="CT19" s="1424"/>
      <c r="CU19" s="1424"/>
      <c r="CV19" s="1424"/>
      <c r="CW19" s="1424"/>
      <c r="CX19" s="1491"/>
    </row>
    <row r="20" spans="4:102" ht="14.25">
      <c r="D20" s="273"/>
      <c r="E20" s="273"/>
      <c r="S20" s="275"/>
      <c r="T20" s="275"/>
      <c r="U20" s="275"/>
      <c r="V20" s="275"/>
      <c r="W20" s="275"/>
      <c r="X20" s="275"/>
      <c r="Y20" s="275"/>
      <c r="Z20" s="275"/>
      <c r="AA20" s="275"/>
      <c r="AB20" s="275"/>
      <c r="AC20" s="275"/>
      <c r="AD20" s="275"/>
      <c r="AE20" s="275"/>
      <c r="AF20" s="275"/>
      <c r="AG20" s="275"/>
      <c r="AH20" s="275"/>
      <c r="AI20" s="275"/>
      <c r="AJ20" s="275"/>
      <c r="AK20" s="275"/>
      <c r="AL20" s="275"/>
      <c r="BC20" s="1489"/>
      <c r="BD20" s="1447"/>
      <c r="BE20" s="1447"/>
      <c r="BF20" s="1447"/>
      <c r="BG20" s="1447"/>
      <c r="BH20" s="1447"/>
      <c r="BI20" s="1447"/>
      <c r="BJ20" s="1490"/>
      <c r="BK20" s="1490"/>
      <c r="BL20" s="1490"/>
      <c r="BM20" s="1490"/>
      <c r="BN20" s="1490"/>
      <c r="BO20" s="1490"/>
      <c r="BP20" s="1490"/>
      <c r="BQ20" s="1490"/>
      <c r="BR20" s="1490"/>
      <c r="BS20" s="1490"/>
      <c r="BT20" s="1490"/>
      <c r="BU20" s="1490"/>
      <c r="BV20" s="1490"/>
      <c r="BW20" s="1490"/>
      <c r="BX20" s="1490"/>
      <c r="BY20" s="1424"/>
      <c r="BZ20" s="1424"/>
      <c r="CA20" s="1424"/>
      <c r="CB20" s="1424"/>
      <c r="CC20" s="1424"/>
      <c r="CD20" s="1424"/>
      <c r="CE20" s="1424"/>
      <c r="CF20" s="1424"/>
      <c r="CG20" s="1424"/>
      <c r="CH20" s="1424"/>
      <c r="CI20" s="1424"/>
      <c r="CJ20" s="1424"/>
      <c r="CK20" s="1424"/>
      <c r="CL20" s="1424"/>
      <c r="CM20" s="1424"/>
      <c r="CN20" s="1424"/>
      <c r="CO20" s="1424"/>
      <c r="CP20" s="1424"/>
      <c r="CQ20" s="1424"/>
      <c r="CR20" s="1424"/>
      <c r="CS20" s="1424"/>
      <c r="CT20" s="1424"/>
      <c r="CU20" s="1424"/>
      <c r="CV20" s="1424"/>
      <c r="CW20" s="1424"/>
      <c r="CX20" s="1491"/>
    </row>
    <row r="21" spans="4:102" ht="14.25">
      <c r="D21" s="273"/>
      <c r="E21" s="274"/>
      <c r="F21" s="1391" t="s">
        <v>2758</v>
      </c>
      <c r="G21" s="1392"/>
      <c r="H21" s="1392"/>
      <c r="I21" s="1392"/>
      <c r="J21" s="1392"/>
      <c r="K21" s="1392"/>
      <c r="L21" s="1392"/>
      <c r="M21" s="1392"/>
      <c r="N21" s="1392"/>
      <c r="O21" s="1392"/>
      <c r="P21" s="1392"/>
      <c r="Q21" s="1393"/>
      <c r="S21" s="1397" t="s">
        <v>2759</v>
      </c>
      <c r="T21" s="1397"/>
      <c r="U21" s="1397"/>
      <c r="V21" s="1397"/>
      <c r="W21" s="1397"/>
      <c r="X21" s="1397"/>
      <c r="Y21" s="1397"/>
      <c r="Z21" s="1397"/>
      <c r="AA21" s="1397"/>
      <c r="AB21" s="1397"/>
      <c r="AC21" s="1397"/>
      <c r="AD21" s="1397"/>
      <c r="AE21" s="1397"/>
      <c r="AF21" s="1397"/>
      <c r="AG21" s="1397"/>
      <c r="AH21" s="1397"/>
      <c r="AI21" s="1397"/>
      <c r="AJ21" s="1397"/>
      <c r="AK21" s="1397"/>
      <c r="AL21" s="1397"/>
      <c r="AM21" s="276"/>
      <c r="AN21" s="276"/>
      <c r="AO21" s="276"/>
      <c r="AP21" s="276"/>
      <c r="AQ21" s="276"/>
      <c r="AR21" s="276"/>
      <c r="AS21" s="276"/>
      <c r="AT21" s="276"/>
      <c r="AU21" s="276"/>
      <c r="AV21" s="276"/>
      <c r="AW21" s="276"/>
      <c r="AX21" s="276"/>
      <c r="AY21" s="276"/>
      <c r="AZ21" s="276"/>
      <c r="BA21" s="276"/>
      <c r="BB21" s="276"/>
      <c r="BC21" s="1492" t="s">
        <v>2760</v>
      </c>
      <c r="BD21" s="1493"/>
      <c r="BE21" s="1493"/>
      <c r="BF21" s="1493"/>
      <c r="BG21" s="1493"/>
      <c r="BH21" s="1493"/>
      <c r="BI21" s="1493"/>
      <c r="BJ21" s="1496"/>
      <c r="BK21" s="1497"/>
      <c r="BL21" s="1497"/>
      <c r="BM21" s="1497"/>
      <c r="BN21" s="1497"/>
      <c r="BO21" s="1497"/>
      <c r="BP21" s="1497"/>
      <c r="BQ21" s="1497"/>
      <c r="BR21" s="1497"/>
      <c r="BS21" s="1497"/>
      <c r="BT21" s="1497"/>
      <c r="BU21" s="1497"/>
      <c r="BV21" s="1497"/>
      <c r="BW21" s="1497"/>
      <c r="BX21" s="1497"/>
      <c r="BY21" s="1424" t="s">
        <v>2761</v>
      </c>
      <c r="BZ21" s="1424"/>
      <c r="CA21" s="1424"/>
      <c r="CB21" s="1424"/>
      <c r="CC21" s="1424"/>
      <c r="CD21" s="1424"/>
      <c r="CE21" s="1424"/>
      <c r="CF21" s="1424"/>
      <c r="CG21" s="1424"/>
      <c r="CH21" s="1424"/>
      <c r="CI21" s="1424"/>
      <c r="CJ21" s="1424"/>
      <c r="CK21" s="1424"/>
      <c r="CL21" s="1424"/>
      <c r="CM21" s="1424"/>
      <c r="CN21" s="1424"/>
      <c r="CO21" s="1424"/>
      <c r="CP21" s="1424"/>
      <c r="CQ21" s="1424"/>
      <c r="CR21" s="1424"/>
      <c r="CS21" s="1424"/>
      <c r="CT21" s="1424"/>
      <c r="CU21" s="1424"/>
      <c r="CV21" s="1424"/>
      <c r="CW21" s="1424"/>
      <c r="CX21" s="1491"/>
    </row>
    <row r="22" spans="4:102" ht="15" thickBot="1">
      <c r="D22" s="273"/>
      <c r="E22" s="273"/>
      <c r="F22" s="1394"/>
      <c r="G22" s="1395"/>
      <c r="H22" s="1395"/>
      <c r="I22" s="1395"/>
      <c r="J22" s="1395"/>
      <c r="K22" s="1395"/>
      <c r="L22" s="1395"/>
      <c r="M22" s="1395"/>
      <c r="N22" s="1395"/>
      <c r="O22" s="1395"/>
      <c r="P22" s="1395"/>
      <c r="Q22" s="1396"/>
      <c r="S22" s="1397"/>
      <c r="T22" s="1397"/>
      <c r="U22" s="1397"/>
      <c r="V22" s="1397"/>
      <c r="W22" s="1397"/>
      <c r="X22" s="1397"/>
      <c r="Y22" s="1397"/>
      <c r="Z22" s="1397"/>
      <c r="AA22" s="1397"/>
      <c r="AB22" s="1397"/>
      <c r="AC22" s="1397"/>
      <c r="AD22" s="1397"/>
      <c r="AE22" s="1397"/>
      <c r="AF22" s="1397"/>
      <c r="AG22" s="1397"/>
      <c r="AH22" s="1397"/>
      <c r="AI22" s="1397"/>
      <c r="AJ22" s="1397"/>
      <c r="AK22" s="1397"/>
      <c r="AL22" s="1397"/>
      <c r="AM22" s="276"/>
      <c r="AN22" s="276"/>
      <c r="AO22" s="276"/>
      <c r="AP22" s="276"/>
      <c r="AQ22" s="276"/>
      <c r="AR22" s="276"/>
      <c r="AS22" s="276"/>
      <c r="AT22" s="276"/>
      <c r="AU22" s="276"/>
      <c r="AV22" s="276"/>
      <c r="AW22" s="276"/>
      <c r="AX22" s="276"/>
      <c r="AY22" s="276"/>
      <c r="AZ22" s="276"/>
      <c r="BA22" s="276"/>
      <c r="BB22" s="276"/>
      <c r="BC22" s="1494"/>
      <c r="BD22" s="1495"/>
      <c r="BE22" s="1495"/>
      <c r="BF22" s="1495"/>
      <c r="BG22" s="1495"/>
      <c r="BH22" s="1495"/>
      <c r="BI22" s="1495"/>
      <c r="BJ22" s="1498"/>
      <c r="BK22" s="1498"/>
      <c r="BL22" s="1498"/>
      <c r="BM22" s="1498"/>
      <c r="BN22" s="1498"/>
      <c r="BO22" s="1498"/>
      <c r="BP22" s="1498"/>
      <c r="BQ22" s="1498"/>
      <c r="BR22" s="1498"/>
      <c r="BS22" s="1498"/>
      <c r="BT22" s="1498"/>
      <c r="BU22" s="1498"/>
      <c r="BV22" s="1498"/>
      <c r="BW22" s="1498"/>
      <c r="BX22" s="1498"/>
      <c r="BY22" s="1499"/>
      <c r="BZ22" s="1499"/>
      <c r="CA22" s="1499"/>
      <c r="CB22" s="1499"/>
      <c r="CC22" s="1499"/>
      <c r="CD22" s="1499"/>
      <c r="CE22" s="1499"/>
      <c r="CF22" s="1499"/>
      <c r="CG22" s="1499"/>
      <c r="CH22" s="1499"/>
      <c r="CI22" s="1499"/>
      <c r="CJ22" s="1499"/>
      <c r="CK22" s="1499"/>
      <c r="CL22" s="1499"/>
      <c r="CM22" s="1499"/>
      <c r="CN22" s="1499"/>
      <c r="CO22" s="1499"/>
      <c r="CP22" s="1499"/>
      <c r="CQ22" s="1499"/>
      <c r="CR22" s="1499"/>
      <c r="CS22" s="1499"/>
      <c r="CT22" s="1499"/>
      <c r="CU22" s="1499"/>
      <c r="CV22" s="1499"/>
      <c r="CW22" s="1499"/>
      <c r="CX22" s="1500"/>
    </row>
    <row r="23" spans="4:102" ht="15" thickTop="1">
      <c r="D23" s="273"/>
      <c r="E23" s="273"/>
      <c r="S23" s="275"/>
      <c r="T23" s="275"/>
      <c r="U23" s="275"/>
      <c r="V23" s="275"/>
      <c r="W23" s="275"/>
      <c r="X23" s="275"/>
      <c r="Y23" s="275"/>
      <c r="Z23" s="275"/>
      <c r="AA23" s="275"/>
      <c r="AB23" s="275"/>
      <c r="AC23" s="275"/>
      <c r="AD23" s="275"/>
      <c r="AE23" s="275"/>
      <c r="AF23" s="275"/>
      <c r="AG23" s="275"/>
      <c r="AH23" s="275"/>
      <c r="AI23" s="275"/>
      <c r="AJ23" s="275"/>
      <c r="AK23" s="275"/>
      <c r="AL23" s="275"/>
      <c r="BZ23" s="277"/>
      <c r="CA23" s="277"/>
      <c r="CB23" s="277"/>
      <c r="CC23" s="277"/>
      <c r="CD23" s="277"/>
      <c r="CE23" s="277"/>
      <c r="CF23" s="277"/>
      <c r="CG23" s="277"/>
      <c r="CH23" s="277"/>
      <c r="CI23" s="277"/>
      <c r="CJ23" s="277"/>
      <c r="CK23" s="277"/>
      <c r="CL23" s="277"/>
      <c r="CM23" s="277"/>
      <c r="CN23" s="277"/>
      <c r="CO23" s="277"/>
      <c r="CP23" s="277"/>
      <c r="CQ23" s="277"/>
      <c r="CR23" s="277"/>
      <c r="CS23" s="277"/>
      <c r="CT23" s="277"/>
      <c r="CU23" s="277"/>
      <c r="CV23" s="277"/>
      <c r="CW23" s="277"/>
      <c r="CX23" s="277"/>
    </row>
    <row r="24" spans="4:102" ht="15" thickBot="1">
      <c r="D24" s="273"/>
      <c r="E24" s="274"/>
      <c r="F24" s="1434" t="s">
        <v>2762</v>
      </c>
      <c r="G24" s="1435"/>
      <c r="H24" s="1435"/>
      <c r="I24" s="1435"/>
      <c r="J24" s="1435"/>
      <c r="K24" s="1435"/>
      <c r="L24" s="1435"/>
      <c r="M24" s="1435"/>
      <c r="N24" s="1435"/>
      <c r="O24" s="1435"/>
      <c r="P24" s="1435"/>
      <c r="Q24" s="1436"/>
      <c r="S24" s="1397" t="s">
        <v>2763</v>
      </c>
      <c r="T24" s="1397"/>
      <c r="U24" s="1397"/>
      <c r="V24" s="1397"/>
      <c r="W24" s="1397"/>
      <c r="X24" s="1397"/>
      <c r="Y24" s="1397"/>
      <c r="Z24" s="1397"/>
      <c r="AA24" s="1397"/>
      <c r="AB24" s="1397"/>
      <c r="AC24" s="1397"/>
      <c r="AD24" s="1397"/>
      <c r="AE24" s="1397"/>
      <c r="AF24" s="1397"/>
      <c r="AG24" s="1397"/>
      <c r="AH24" s="1397"/>
      <c r="AI24" s="1397"/>
      <c r="AJ24" s="1397"/>
      <c r="AK24" s="1397"/>
      <c r="AL24" s="1397"/>
      <c r="AM24" s="1397"/>
      <c r="AN24" s="1397"/>
      <c r="AO24" s="1397"/>
      <c r="AP24" s="1397"/>
      <c r="AQ24" s="1397"/>
      <c r="BZ24" s="277"/>
      <c r="CA24" s="277"/>
      <c r="CB24" s="277"/>
      <c r="CC24" s="277"/>
      <c r="CD24" s="277"/>
      <c r="CE24" s="277"/>
      <c r="CF24" s="277"/>
      <c r="CG24" s="277"/>
      <c r="CH24" s="277"/>
      <c r="CI24" s="277"/>
      <c r="CJ24" s="277"/>
      <c r="CK24" s="277"/>
      <c r="CL24" s="277"/>
      <c r="CM24" s="277"/>
      <c r="CN24" s="277"/>
      <c r="CO24" s="277"/>
      <c r="CP24" s="277"/>
      <c r="CQ24" s="277"/>
      <c r="CR24" s="277"/>
      <c r="CS24" s="277"/>
      <c r="CT24" s="277"/>
      <c r="CU24" s="277"/>
      <c r="CV24" s="277"/>
      <c r="CW24" s="277"/>
      <c r="CX24" s="277"/>
    </row>
    <row r="25" spans="4:102" ht="15" thickTop="1">
      <c r="D25" s="273"/>
      <c r="E25" s="273"/>
      <c r="F25" s="1437"/>
      <c r="G25" s="1438"/>
      <c r="H25" s="1438"/>
      <c r="I25" s="1438"/>
      <c r="J25" s="1438"/>
      <c r="K25" s="1438"/>
      <c r="L25" s="1438"/>
      <c r="M25" s="1438"/>
      <c r="N25" s="1438"/>
      <c r="O25" s="1438"/>
      <c r="P25" s="1438"/>
      <c r="Q25" s="1439"/>
      <c r="S25" s="1397"/>
      <c r="T25" s="1397"/>
      <c r="U25" s="1397"/>
      <c r="V25" s="1397"/>
      <c r="W25" s="1397"/>
      <c r="X25" s="1397"/>
      <c r="Y25" s="1397"/>
      <c r="Z25" s="1397"/>
      <c r="AA25" s="1397"/>
      <c r="AB25" s="1397"/>
      <c r="AC25" s="1397"/>
      <c r="AD25" s="1397"/>
      <c r="AE25" s="1397"/>
      <c r="AF25" s="1397"/>
      <c r="AG25" s="1397"/>
      <c r="AH25" s="1397"/>
      <c r="AI25" s="1397"/>
      <c r="AJ25" s="1397"/>
      <c r="AK25" s="1397"/>
      <c r="AL25" s="1397"/>
      <c r="AM25" s="1397"/>
      <c r="AN25" s="1397"/>
      <c r="AO25" s="1397"/>
      <c r="AP25" s="1397"/>
      <c r="AQ25" s="1397"/>
      <c r="BC25" s="1484" t="s">
        <v>2764</v>
      </c>
      <c r="BD25" s="1485"/>
      <c r="BE25" s="1485"/>
      <c r="BF25" s="1485"/>
      <c r="BG25" s="1485"/>
      <c r="BH25" s="1485"/>
      <c r="BI25" s="1485"/>
      <c r="BJ25" s="1486"/>
      <c r="BK25" s="1486"/>
      <c r="BL25" s="1486"/>
      <c r="BM25" s="1486"/>
      <c r="BN25" s="1486"/>
      <c r="BO25" s="1486"/>
      <c r="BP25" s="1486"/>
      <c r="BQ25" s="1486"/>
      <c r="BR25" s="1486"/>
      <c r="BS25" s="1486"/>
      <c r="BT25" s="1486"/>
      <c r="BU25" s="1486"/>
      <c r="BV25" s="1486"/>
      <c r="BW25" s="1486"/>
      <c r="BX25" s="1486"/>
      <c r="BY25" s="1487" t="s">
        <v>2765</v>
      </c>
      <c r="BZ25" s="1487"/>
      <c r="CA25" s="1487"/>
      <c r="CB25" s="1487"/>
      <c r="CC25" s="1487"/>
      <c r="CD25" s="1487"/>
      <c r="CE25" s="1487"/>
      <c r="CF25" s="1487"/>
      <c r="CG25" s="1487"/>
      <c r="CH25" s="1487"/>
      <c r="CI25" s="1487"/>
      <c r="CJ25" s="1487"/>
      <c r="CK25" s="1487"/>
      <c r="CL25" s="1487"/>
      <c r="CM25" s="1487"/>
      <c r="CN25" s="1487"/>
      <c r="CO25" s="1487"/>
      <c r="CP25" s="1487"/>
      <c r="CQ25" s="1487"/>
      <c r="CR25" s="1487"/>
      <c r="CS25" s="1487"/>
      <c r="CT25" s="1487"/>
      <c r="CU25" s="1487"/>
      <c r="CV25" s="1487"/>
      <c r="CW25" s="1487"/>
      <c r="CX25" s="1488"/>
    </row>
    <row r="26" spans="4:102" ht="14.25">
      <c r="D26" s="273"/>
      <c r="E26" s="273"/>
      <c r="BC26" s="1446"/>
      <c r="BD26" s="1447"/>
      <c r="BE26" s="1447"/>
      <c r="BF26" s="1447"/>
      <c r="BG26" s="1447"/>
      <c r="BH26" s="1447"/>
      <c r="BI26" s="1447"/>
      <c r="BJ26" s="1430"/>
      <c r="BK26" s="1430"/>
      <c r="BL26" s="1430"/>
      <c r="BM26" s="1430"/>
      <c r="BN26" s="1430"/>
      <c r="BO26" s="1430"/>
      <c r="BP26" s="1430"/>
      <c r="BQ26" s="1430"/>
      <c r="BR26" s="1430"/>
      <c r="BS26" s="1430"/>
      <c r="BT26" s="1430"/>
      <c r="BU26" s="1430"/>
      <c r="BV26" s="1430"/>
      <c r="BW26" s="1430"/>
      <c r="BX26" s="1430"/>
      <c r="BY26" s="1424"/>
      <c r="BZ26" s="1424"/>
      <c r="CA26" s="1424"/>
      <c r="CB26" s="1424"/>
      <c r="CC26" s="1424"/>
      <c r="CD26" s="1424"/>
      <c r="CE26" s="1424"/>
      <c r="CF26" s="1424"/>
      <c r="CG26" s="1424"/>
      <c r="CH26" s="1424"/>
      <c r="CI26" s="1424"/>
      <c r="CJ26" s="1424"/>
      <c r="CK26" s="1424"/>
      <c r="CL26" s="1424"/>
      <c r="CM26" s="1424"/>
      <c r="CN26" s="1424"/>
      <c r="CO26" s="1424"/>
      <c r="CP26" s="1424"/>
      <c r="CQ26" s="1424"/>
      <c r="CR26" s="1424"/>
      <c r="CS26" s="1424"/>
      <c r="CT26" s="1424"/>
      <c r="CU26" s="1424"/>
      <c r="CV26" s="1424"/>
      <c r="CW26" s="1424"/>
      <c r="CX26" s="1425"/>
    </row>
    <row r="27" spans="4:102" ht="14.25">
      <c r="D27" s="273"/>
      <c r="E27" s="274"/>
      <c r="F27" s="1434" t="s">
        <v>2766</v>
      </c>
      <c r="G27" s="1435"/>
      <c r="H27" s="1435"/>
      <c r="I27" s="1435"/>
      <c r="J27" s="1435"/>
      <c r="K27" s="1435"/>
      <c r="L27" s="1435"/>
      <c r="M27" s="1435"/>
      <c r="N27" s="1435"/>
      <c r="O27" s="1435"/>
      <c r="P27" s="1435"/>
      <c r="Q27" s="1436"/>
      <c r="S27" s="1397" t="s">
        <v>2763</v>
      </c>
      <c r="T27" s="1397"/>
      <c r="U27" s="1397"/>
      <c r="V27" s="1397"/>
      <c r="W27" s="1397"/>
      <c r="X27" s="1397"/>
      <c r="Y27" s="1397"/>
      <c r="Z27" s="1397"/>
      <c r="AA27" s="1397"/>
      <c r="AB27" s="1397"/>
      <c r="AC27" s="1397"/>
      <c r="AD27" s="1397"/>
      <c r="AE27" s="1397"/>
      <c r="AF27" s="1397"/>
      <c r="AG27" s="1397"/>
      <c r="AH27" s="1397"/>
      <c r="AI27" s="1397"/>
      <c r="AJ27" s="1397"/>
      <c r="AK27" s="1397"/>
      <c r="AL27" s="1397"/>
      <c r="AM27" s="1397"/>
      <c r="AN27" s="1397"/>
      <c r="AO27" s="1397"/>
      <c r="AP27" s="1397"/>
      <c r="AQ27" s="1397"/>
      <c r="BC27" s="1446" t="s">
        <v>2767</v>
      </c>
      <c r="BD27" s="1447"/>
      <c r="BE27" s="1447"/>
      <c r="BF27" s="1447"/>
      <c r="BG27" s="1447"/>
      <c r="BH27" s="1447"/>
      <c r="BI27" s="1447"/>
      <c r="BJ27" s="1430"/>
      <c r="BK27" s="1430"/>
      <c r="BL27" s="1430"/>
      <c r="BM27" s="1430"/>
      <c r="BN27" s="1430"/>
      <c r="BO27" s="1430"/>
      <c r="BP27" s="1430"/>
      <c r="BQ27" s="1430"/>
      <c r="BR27" s="1430"/>
      <c r="BS27" s="1430"/>
      <c r="BT27" s="1430"/>
      <c r="BU27" s="1430"/>
      <c r="BV27" s="1430"/>
      <c r="BW27" s="1430"/>
      <c r="BX27" s="1430"/>
      <c r="BY27" s="1424" t="s">
        <v>2765</v>
      </c>
      <c r="BZ27" s="1424"/>
      <c r="CA27" s="1424"/>
      <c r="CB27" s="1424"/>
      <c r="CC27" s="1424"/>
      <c r="CD27" s="1424"/>
      <c r="CE27" s="1424"/>
      <c r="CF27" s="1424"/>
      <c r="CG27" s="1424"/>
      <c r="CH27" s="1424"/>
      <c r="CI27" s="1424"/>
      <c r="CJ27" s="1424"/>
      <c r="CK27" s="1424"/>
      <c r="CL27" s="1424"/>
      <c r="CM27" s="1424"/>
      <c r="CN27" s="1424"/>
      <c r="CO27" s="1424"/>
      <c r="CP27" s="1424"/>
      <c r="CQ27" s="1424"/>
      <c r="CR27" s="1424"/>
      <c r="CS27" s="1424"/>
      <c r="CT27" s="1424"/>
      <c r="CU27" s="1424"/>
      <c r="CV27" s="1424"/>
      <c r="CW27" s="1424"/>
      <c r="CX27" s="1425"/>
    </row>
    <row r="28" spans="4:102" ht="14.25">
      <c r="D28" s="273"/>
      <c r="E28" s="273"/>
      <c r="F28" s="1437"/>
      <c r="G28" s="1438"/>
      <c r="H28" s="1438"/>
      <c r="I28" s="1438"/>
      <c r="J28" s="1438"/>
      <c r="K28" s="1438"/>
      <c r="L28" s="1438"/>
      <c r="M28" s="1438"/>
      <c r="N28" s="1438"/>
      <c r="O28" s="1438"/>
      <c r="P28" s="1438"/>
      <c r="Q28" s="1439"/>
      <c r="S28" s="1397"/>
      <c r="T28" s="1397"/>
      <c r="U28" s="1397"/>
      <c r="V28" s="1397"/>
      <c r="W28" s="1397"/>
      <c r="X28" s="1397"/>
      <c r="Y28" s="1397"/>
      <c r="Z28" s="1397"/>
      <c r="AA28" s="1397"/>
      <c r="AB28" s="1397"/>
      <c r="AC28" s="1397"/>
      <c r="AD28" s="1397"/>
      <c r="AE28" s="1397"/>
      <c r="AF28" s="1397"/>
      <c r="AG28" s="1397"/>
      <c r="AH28" s="1397"/>
      <c r="AI28" s="1397"/>
      <c r="AJ28" s="1397"/>
      <c r="AK28" s="1397"/>
      <c r="AL28" s="1397"/>
      <c r="AM28" s="1397"/>
      <c r="AN28" s="1397"/>
      <c r="AO28" s="1397"/>
      <c r="AP28" s="1397"/>
      <c r="AQ28" s="1397"/>
      <c r="BC28" s="1446"/>
      <c r="BD28" s="1447"/>
      <c r="BE28" s="1447"/>
      <c r="BF28" s="1447"/>
      <c r="BG28" s="1447"/>
      <c r="BH28" s="1447"/>
      <c r="BI28" s="1447"/>
      <c r="BJ28" s="1430"/>
      <c r="BK28" s="1430"/>
      <c r="BL28" s="1430"/>
      <c r="BM28" s="1430"/>
      <c r="BN28" s="1430"/>
      <c r="BO28" s="1430"/>
      <c r="BP28" s="1430"/>
      <c r="BQ28" s="1430"/>
      <c r="BR28" s="1430"/>
      <c r="BS28" s="1430"/>
      <c r="BT28" s="1430"/>
      <c r="BU28" s="1430"/>
      <c r="BV28" s="1430"/>
      <c r="BW28" s="1430"/>
      <c r="BX28" s="1430"/>
      <c r="BY28" s="1424"/>
      <c r="BZ28" s="1424"/>
      <c r="CA28" s="1424"/>
      <c r="CB28" s="1424"/>
      <c r="CC28" s="1424"/>
      <c r="CD28" s="1424"/>
      <c r="CE28" s="1424"/>
      <c r="CF28" s="1424"/>
      <c r="CG28" s="1424"/>
      <c r="CH28" s="1424"/>
      <c r="CI28" s="1424"/>
      <c r="CJ28" s="1424"/>
      <c r="CK28" s="1424"/>
      <c r="CL28" s="1424"/>
      <c r="CM28" s="1424"/>
      <c r="CN28" s="1424"/>
      <c r="CO28" s="1424"/>
      <c r="CP28" s="1424"/>
      <c r="CQ28" s="1424"/>
      <c r="CR28" s="1424"/>
      <c r="CS28" s="1424"/>
      <c r="CT28" s="1424"/>
      <c r="CU28" s="1424"/>
      <c r="CV28" s="1424"/>
      <c r="CW28" s="1424"/>
      <c r="CX28" s="1425"/>
    </row>
    <row r="29" spans="4:102" ht="14.25">
      <c r="D29" s="273"/>
      <c r="E29" s="273"/>
      <c r="BC29" s="1446" t="s">
        <v>1233</v>
      </c>
      <c r="BD29" s="1447"/>
      <c r="BE29" s="1447"/>
      <c r="BF29" s="1447"/>
      <c r="BG29" s="1447"/>
      <c r="BH29" s="1447"/>
      <c r="BI29" s="1447"/>
      <c r="BJ29" s="1458"/>
      <c r="BK29" s="1458"/>
      <c r="BL29" s="1458"/>
      <c r="BM29" s="1458"/>
      <c r="BN29" s="1458"/>
      <c r="BO29" s="1458"/>
      <c r="BP29" s="1458"/>
      <c r="BQ29" s="1458"/>
      <c r="BR29" s="1458"/>
      <c r="BS29" s="1458"/>
      <c r="BT29" s="1458"/>
      <c r="BU29" s="1458"/>
      <c r="BV29" s="1458"/>
      <c r="BW29" s="1458"/>
      <c r="BX29" s="1458"/>
      <c r="BY29" s="1424" t="s">
        <v>2768</v>
      </c>
      <c r="BZ29" s="1424"/>
      <c r="CA29" s="1424"/>
      <c r="CB29" s="1424"/>
      <c r="CC29" s="1424"/>
      <c r="CD29" s="1424"/>
      <c r="CE29" s="1424"/>
      <c r="CF29" s="1424"/>
      <c r="CG29" s="1424"/>
      <c r="CH29" s="1424"/>
      <c r="CI29" s="1424"/>
      <c r="CJ29" s="1424"/>
      <c r="CK29" s="1424"/>
      <c r="CL29" s="1424"/>
      <c r="CM29" s="1424"/>
      <c r="CN29" s="1424"/>
      <c r="CO29" s="1424"/>
      <c r="CP29" s="1424"/>
      <c r="CQ29" s="1424"/>
      <c r="CR29" s="1424"/>
      <c r="CS29" s="1424"/>
      <c r="CT29" s="1424"/>
      <c r="CU29" s="1424"/>
      <c r="CV29" s="1424"/>
      <c r="CW29" s="1424"/>
      <c r="CX29" s="1425"/>
    </row>
    <row r="30" spans="4:102" ht="14.25">
      <c r="D30" s="273"/>
      <c r="E30" s="274"/>
      <c r="F30" s="1391" t="s">
        <v>2769</v>
      </c>
      <c r="G30" s="1392"/>
      <c r="H30" s="1392"/>
      <c r="I30" s="1392"/>
      <c r="J30" s="1392"/>
      <c r="K30" s="1392"/>
      <c r="L30" s="1392"/>
      <c r="M30" s="1392"/>
      <c r="N30" s="1392"/>
      <c r="O30" s="1392"/>
      <c r="P30" s="1392"/>
      <c r="Q30" s="1393"/>
      <c r="S30" s="1397"/>
      <c r="T30" s="1397"/>
      <c r="U30" s="1397"/>
      <c r="V30" s="1397"/>
      <c r="W30" s="1397"/>
      <c r="X30" s="1397"/>
      <c r="Y30" s="1397"/>
      <c r="Z30" s="1397"/>
      <c r="AA30" s="1397"/>
      <c r="AB30" s="1397"/>
      <c r="AC30" s="1397"/>
      <c r="AD30" s="1397"/>
      <c r="AE30" s="1397"/>
      <c r="AF30" s="1397"/>
      <c r="AG30" s="1397"/>
      <c r="AH30" s="1397"/>
      <c r="AI30" s="1397"/>
      <c r="AJ30" s="1397"/>
      <c r="AK30" s="1397"/>
      <c r="AL30" s="1397"/>
      <c r="BC30" s="1446"/>
      <c r="BD30" s="1447"/>
      <c r="BE30" s="1447"/>
      <c r="BF30" s="1447"/>
      <c r="BG30" s="1447"/>
      <c r="BH30" s="1447"/>
      <c r="BI30" s="1447"/>
      <c r="BJ30" s="1458"/>
      <c r="BK30" s="1458"/>
      <c r="BL30" s="1458"/>
      <c r="BM30" s="1458"/>
      <c r="BN30" s="1458"/>
      <c r="BO30" s="1458"/>
      <c r="BP30" s="1458"/>
      <c r="BQ30" s="1458"/>
      <c r="BR30" s="1458"/>
      <c r="BS30" s="1458"/>
      <c r="BT30" s="1458"/>
      <c r="BU30" s="1458"/>
      <c r="BV30" s="1458"/>
      <c r="BW30" s="1458"/>
      <c r="BX30" s="1458"/>
      <c r="BY30" s="1424"/>
      <c r="BZ30" s="1424"/>
      <c r="CA30" s="1424"/>
      <c r="CB30" s="1424"/>
      <c r="CC30" s="1424"/>
      <c r="CD30" s="1424"/>
      <c r="CE30" s="1424"/>
      <c r="CF30" s="1424"/>
      <c r="CG30" s="1424"/>
      <c r="CH30" s="1424"/>
      <c r="CI30" s="1424"/>
      <c r="CJ30" s="1424"/>
      <c r="CK30" s="1424"/>
      <c r="CL30" s="1424"/>
      <c r="CM30" s="1424"/>
      <c r="CN30" s="1424"/>
      <c r="CO30" s="1424"/>
      <c r="CP30" s="1424"/>
      <c r="CQ30" s="1424"/>
      <c r="CR30" s="1424"/>
      <c r="CS30" s="1424"/>
      <c r="CT30" s="1424"/>
      <c r="CU30" s="1424"/>
      <c r="CV30" s="1424"/>
      <c r="CW30" s="1424"/>
      <c r="CX30" s="1425"/>
    </row>
    <row r="31" spans="4:102" ht="14.25">
      <c r="D31" s="273"/>
      <c r="E31" s="273"/>
      <c r="F31" s="1394"/>
      <c r="G31" s="1395"/>
      <c r="H31" s="1395"/>
      <c r="I31" s="1395"/>
      <c r="J31" s="1395"/>
      <c r="K31" s="1395"/>
      <c r="L31" s="1395"/>
      <c r="M31" s="1395"/>
      <c r="N31" s="1395"/>
      <c r="O31" s="1395"/>
      <c r="P31" s="1395"/>
      <c r="Q31" s="1396"/>
      <c r="S31" s="1397"/>
      <c r="T31" s="1397"/>
      <c r="U31" s="1397"/>
      <c r="V31" s="1397"/>
      <c r="W31" s="1397"/>
      <c r="X31" s="1397"/>
      <c r="Y31" s="1397"/>
      <c r="Z31" s="1397"/>
      <c r="AA31" s="1397"/>
      <c r="AB31" s="1397"/>
      <c r="AC31" s="1397"/>
      <c r="AD31" s="1397"/>
      <c r="AE31" s="1397"/>
      <c r="AF31" s="1397"/>
      <c r="AG31" s="1397"/>
      <c r="AH31" s="1397"/>
      <c r="AI31" s="1397"/>
      <c r="AJ31" s="1397"/>
      <c r="AK31" s="1397"/>
      <c r="AL31" s="1397"/>
      <c r="BC31" s="1444" t="s">
        <v>2770</v>
      </c>
      <c r="BD31" s="1445"/>
      <c r="BE31" s="1445"/>
      <c r="BF31" s="1445"/>
      <c r="BG31" s="1445"/>
      <c r="BH31" s="1445"/>
      <c r="BI31" s="1445"/>
      <c r="BJ31" s="1420" t="s">
        <v>374</v>
      </c>
      <c r="BK31" s="1422"/>
      <c r="BL31" s="1422"/>
      <c r="BM31" s="1422"/>
      <c r="BN31" s="1422"/>
      <c r="BO31" s="1422"/>
      <c r="BP31" s="1422"/>
      <c r="BQ31" s="1422"/>
      <c r="BR31" s="1422"/>
      <c r="BS31" s="1422"/>
      <c r="BT31" s="1422"/>
      <c r="BU31" s="1422"/>
      <c r="BV31" s="1422"/>
      <c r="BW31" s="1422"/>
      <c r="BX31" s="1420" t="s">
        <v>375</v>
      </c>
      <c r="BY31" s="1424" t="s">
        <v>2771</v>
      </c>
      <c r="BZ31" s="1424"/>
      <c r="CA31" s="1424"/>
      <c r="CB31" s="1424"/>
      <c r="CC31" s="1424"/>
      <c r="CD31" s="1424"/>
      <c r="CE31" s="1424"/>
      <c r="CF31" s="1424"/>
      <c r="CG31" s="1424"/>
      <c r="CH31" s="1424"/>
      <c r="CI31" s="1424"/>
      <c r="CJ31" s="1424"/>
      <c r="CK31" s="1424"/>
      <c r="CL31" s="1424"/>
      <c r="CM31" s="1424"/>
      <c r="CN31" s="1424"/>
      <c r="CO31" s="1424"/>
      <c r="CP31" s="1424"/>
      <c r="CQ31" s="1424"/>
      <c r="CR31" s="1424"/>
      <c r="CS31" s="1424"/>
      <c r="CT31" s="1424"/>
      <c r="CU31" s="1424"/>
      <c r="CV31" s="1424"/>
      <c r="CW31" s="1424"/>
      <c r="CX31" s="1425"/>
    </row>
    <row r="32" spans="4:102" ht="14.25">
      <c r="D32" s="273"/>
      <c r="E32" s="273"/>
      <c r="S32" s="275"/>
      <c r="T32" s="275"/>
      <c r="U32" s="275"/>
      <c r="V32" s="275"/>
      <c r="W32" s="275"/>
      <c r="X32" s="275"/>
      <c r="Y32" s="275"/>
      <c r="Z32" s="275"/>
      <c r="AA32" s="275"/>
      <c r="AB32" s="275"/>
      <c r="AC32" s="275"/>
      <c r="AD32" s="275"/>
      <c r="AE32" s="275"/>
      <c r="AF32" s="275"/>
      <c r="AG32" s="275"/>
      <c r="AH32" s="275"/>
      <c r="AI32" s="275"/>
      <c r="AJ32" s="275"/>
      <c r="AK32" s="275"/>
      <c r="AL32" s="275"/>
      <c r="BC32" s="1444"/>
      <c r="BD32" s="1445"/>
      <c r="BE32" s="1445"/>
      <c r="BF32" s="1445"/>
      <c r="BG32" s="1445"/>
      <c r="BH32" s="1445"/>
      <c r="BI32" s="1445"/>
      <c r="BJ32" s="1421"/>
      <c r="BK32" s="1423"/>
      <c r="BL32" s="1423"/>
      <c r="BM32" s="1423"/>
      <c r="BN32" s="1423"/>
      <c r="BO32" s="1423"/>
      <c r="BP32" s="1423"/>
      <c r="BQ32" s="1423"/>
      <c r="BR32" s="1423"/>
      <c r="BS32" s="1423"/>
      <c r="BT32" s="1423"/>
      <c r="BU32" s="1423"/>
      <c r="BV32" s="1423"/>
      <c r="BW32" s="1423"/>
      <c r="BX32" s="1421"/>
      <c r="BY32" s="1424"/>
      <c r="BZ32" s="1424"/>
      <c r="CA32" s="1424"/>
      <c r="CB32" s="1424"/>
      <c r="CC32" s="1424"/>
      <c r="CD32" s="1424"/>
      <c r="CE32" s="1424"/>
      <c r="CF32" s="1424"/>
      <c r="CG32" s="1424"/>
      <c r="CH32" s="1424"/>
      <c r="CI32" s="1424"/>
      <c r="CJ32" s="1424"/>
      <c r="CK32" s="1424"/>
      <c r="CL32" s="1424"/>
      <c r="CM32" s="1424"/>
      <c r="CN32" s="1424"/>
      <c r="CO32" s="1424"/>
      <c r="CP32" s="1424"/>
      <c r="CQ32" s="1424"/>
      <c r="CR32" s="1424"/>
      <c r="CS32" s="1424"/>
      <c r="CT32" s="1424"/>
      <c r="CU32" s="1424"/>
      <c r="CV32" s="1424"/>
      <c r="CW32" s="1424"/>
      <c r="CX32" s="1425"/>
    </row>
    <row r="33" spans="4:102" ht="14.25">
      <c r="D33" s="273"/>
      <c r="E33" s="274"/>
      <c r="F33" s="1391" t="s">
        <v>109</v>
      </c>
      <c r="G33" s="1392"/>
      <c r="H33" s="1392"/>
      <c r="I33" s="1392"/>
      <c r="J33" s="1392"/>
      <c r="K33" s="1392"/>
      <c r="L33" s="1392"/>
      <c r="M33" s="1392"/>
      <c r="N33" s="1392"/>
      <c r="O33" s="1392"/>
      <c r="P33" s="1392"/>
      <c r="Q33" s="1393"/>
      <c r="S33" s="1397"/>
      <c r="T33" s="1397"/>
      <c r="U33" s="1397"/>
      <c r="V33" s="1397"/>
      <c r="W33" s="1397"/>
      <c r="X33" s="1397"/>
      <c r="Y33" s="1397"/>
      <c r="Z33" s="1397"/>
      <c r="AA33" s="1397"/>
      <c r="AB33" s="1397"/>
      <c r="AC33" s="1397"/>
      <c r="AD33" s="1397"/>
      <c r="AE33" s="1397"/>
      <c r="AF33" s="1397"/>
      <c r="AG33" s="1397"/>
      <c r="AH33" s="1397"/>
      <c r="AI33" s="1397"/>
      <c r="AJ33" s="1397"/>
      <c r="AK33" s="1397"/>
      <c r="AL33" s="1397"/>
      <c r="BC33" s="1444" t="s">
        <v>2772</v>
      </c>
      <c r="BD33" s="1445"/>
      <c r="BE33" s="1445"/>
      <c r="BF33" s="1445"/>
      <c r="BG33" s="1445"/>
      <c r="BH33" s="1445"/>
      <c r="BI33" s="1445"/>
      <c r="BJ33" s="1430"/>
      <c r="BK33" s="1430"/>
      <c r="BL33" s="1430"/>
      <c r="BM33" s="1430"/>
      <c r="BN33" s="1430"/>
      <c r="BO33" s="1430"/>
      <c r="BP33" s="1430"/>
      <c r="BQ33" s="1430"/>
      <c r="BR33" s="1430"/>
      <c r="BS33" s="1430"/>
      <c r="BT33" s="1430"/>
      <c r="BU33" s="1430"/>
      <c r="BV33" s="1430"/>
      <c r="BW33" s="1430"/>
      <c r="BX33" s="1430"/>
      <c r="BY33" s="1424" t="s">
        <v>2765</v>
      </c>
      <c r="BZ33" s="1424"/>
      <c r="CA33" s="1424"/>
      <c r="CB33" s="1424"/>
      <c r="CC33" s="1424"/>
      <c r="CD33" s="1424"/>
      <c r="CE33" s="1424"/>
      <c r="CF33" s="1424"/>
      <c r="CG33" s="1424"/>
      <c r="CH33" s="1424"/>
      <c r="CI33" s="1424"/>
      <c r="CJ33" s="1424"/>
      <c r="CK33" s="1424"/>
      <c r="CL33" s="1424"/>
      <c r="CM33" s="1424"/>
      <c r="CN33" s="1424"/>
      <c r="CO33" s="1424"/>
      <c r="CP33" s="1424"/>
      <c r="CQ33" s="1424"/>
      <c r="CR33" s="1424"/>
      <c r="CS33" s="1424"/>
      <c r="CT33" s="1424"/>
      <c r="CU33" s="1424"/>
      <c r="CV33" s="1424"/>
      <c r="CW33" s="1424"/>
      <c r="CX33" s="1425"/>
    </row>
    <row r="34" spans="4:102" ht="14.25">
      <c r="D34" s="273"/>
      <c r="E34" s="273"/>
      <c r="F34" s="1394"/>
      <c r="G34" s="1395"/>
      <c r="H34" s="1395"/>
      <c r="I34" s="1395"/>
      <c r="J34" s="1395"/>
      <c r="K34" s="1395"/>
      <c r="L34" s="1395"/>
      <c r="M34" s="1395"/>
      <c r="N34" s="1395"/>
      <c r="O34" s="1395"/>
      <c r="P34" s="1395"/>
      <c r="Q34" s="1396"/>
      <c r="S34" s="1397"/>
      <c r="T34" s="1397"/>
      <c r="U34" s="1397"/>
      <c r="V34" s="1397"/>
      <c r="W34" s="1397"/>
      <c r="X34" s="1397"/>
      <c r="Y34" s="1397"/>
      <c r="Z34" s="1397"/>
      <c r="AA34" s="1397"/>
      <c r="AB34" s="1397"/>
      <c r="AC34" s="1397"/>
      <c r="AD34" s="1397"/>
      <c r="AE34" s="1397"/>
      <c r="AF34" s="1397"/>
      <c r="AG34" s="1397"/>
      <c r="AH34" s="1397"/>
      <c r="AI34" s="1397"/>
      <c r="AJ34" s="1397"/>
      <c r="AK34" s="1397"/>
      <c r="AL34" s="1397"/>
      <c r="BC34" s="1444"/>
      <c r="BD34" s="1445"/>
      <c r="BE34" s="1445"/>
      <c r="BF34" s="1445"/>
      <c r="BG34" s="1445"/>
      <c r="BH34" s="1445"/>
      <c r="BI34" s="1445"/>
      <c r="BJ34" s="1430"/>
      <c r="BK34" s="1430"/>
      <c r="BL34" s="1430"/>
      <c r="BM34" s="1430"/>
      <c r="BN34" s="1430"/>
      <c r="BO34" s="1430"/>
      <c r="BP34" s="1430"/>
      <c r="BQ34" s="1430"/>
      <c r="BR34" s="1430"/>
      <c r="BS34" s="1430"/>
      <c r="BT34" s="1430"/>
      <c r="BU34" s="1430"/>
      <c r="BV34" s="1430"/>
      <c r="BW34" s="1430"/>
      <c r="BX34" s="1430"/>
      <c r="BY34" s="1424"/>
      <c r="BZ34" s="1424"/>
      <c r="CA34" s="1424"/>
      <c r="CB34" s="1424"/>
      <c r="CC34" s="1424"/>
      <c r="CD34" s="1424"/>
      <c r="CE34" s="1424"/>
      <c r="CF34" s="1424"/>
      <c r="CG34" s="1424"/>
      <c r="CH34" s="1424"/>
      <c r="CI34" s="1424"/>
      <c r="CJ34" s="1424"/>
      <c r="CK34" s="1424"/>
      <c r="CL34" s="1424"/>
      <c r="CM34" s="1424"/>
      <c r="CN34" s="1424"/>
      <c r="CO34" s="1424"/>
      <c r="CP34" s="1424"/>
      <c r="CQ34" s="1424"/>
      <c r="CR34" s="1424"/>
      <c r="CS34" s="1424"/>
      <c r="CT34" s="1424"/>
      <c r="CU34" s="1424"/>
      <c r="CV34" s="1424"/>
      <c r="CW34" s="1424"/>
      <c r="CX34" s="1425"/>
    </row>
    <row r="35" spans="4:102" ht="14.25">
      <c r="D35" s="273"/>
      <c r="E35" s="273"/>
      <c r="S35" s="275"/>
      <c r="T35" s="275"/>
      <c r="U35" s="275"/>
      <c r="V35" s="275"/>
      <c r="W35" s="275"/>
      <c r="X35" s="275"/>
      <c r="Y35" s="275"/>
      <c r="Z35" s="275"/>
      <c r="AA35" s="275"/>
      <c r="AB35" s="275"/>
      <c r="AC35" s="275"/>
      <c r="AD35" s="275"/>
      <c r="AE35" s="275"/>
      <c r="AF35" s="275"/>
      <c r="AG35" s="275"/>
      <c r="AH35" s="275"/>
      <c r="AI35" s="275"/>
      <c r="AJ35" s="275"/>
      <c r="AK35" s="275"/>
      <c r="AL35" s="275"/>
      <c r="BC35" s="1446" t="s">
        <v>2773</v>
      </c>
      <c r="BD35" s="1447"/>
      <c r="BE35" s="1447"/>
      <c r="BF35" s="1447"/>
      <c r="BG35" s="1447"/>
      <c r="BH35" s="1447"/>
      <c r="BI35" s="1447"/>
      <c r="BJ35" s="1458"/>
      <c r="BK35" s="1458"/>
      <c r="BL35" s="1458"/>
      <c r="BM35" s="1458"/>
      <c r="BN35" s="1458"/>
      <c r="BO35" s="1458"/>
      <c r="BP35" s="1458"/>
      <c r="BQ35" s="1458"/>
      <c r="BR35" s="1458"/>
      <c r="BS35" s="1458"/>
      <c r="BT35" s="1458"/>
      <c r="BU35" s="1458"/>
      <c r="BV35" s="1458"/>
      <c r="BW35" s="1458"/>
      <c r="BX35" s="1458"/>
      <c r="BY35" s="1424" t="s">
        <v>2774</v>
      </c>
      <c r="BZ35" s="1424"/>
      <c r="CA35" s="1424"/>
      <c r="CB35" s="1424"/>
      <c r="CC35" s="1424"/>
      <c r="CD35" s="1424"/>
      <c r="CE35" s="1424"/>
      <c r="CF35" s="1424"/>
      <c r="CG35" s="1424"/>
      <c r="CH35" s="1424"/>
      <c r="CI35" s="1424"/>
      <c r="CJ35" s="1424"/>
      <c r="CK35" s="1424"/>
      <c r="CL35" s="1424"/>
      <c r="CM35" s="1424"/>
      <c r="CN35" s="1424"/>
      <c r="CO35" s="1424"/>
      <c r="CP35" s="1424"/>
      <c r="CQ35" s="1424"/>
      <c r="CR35" s="1424"/>
      <c r="CS35" s="1424"/>
      <c r="CT35" s="1424"/>
      <c r="CU35" s="1424"/>
      <c r="CV35" s="1424"/>
      <c r="CW35" s="1424"/>
      <c r="CX35" s="1425"/>
    </row>
    <row r="36" spans="4:102" ht="14.25" customHeight="1">
      <c r="D36" s="273"/>
      <c r="E36" s="274"/>
      <c r="F36" s="1405" t="s">
        <v>2775</v>
      </c>
      <c r="G36" s="1406"/>
      <c r="H36" s="1406"/>
      <c r="I36" s="1406"/>
      <c r="J36" s="1406"/>
      <c r="K36" s="1406"/>
      <c r="L36" s="1406"/>
      <c r="M36" s="1406"/>
      <c r="N36" s="1406"/>
      <c r="O36" s="1406"/>
      <c r="P36" s="1406"/>
      <c r="Q36" s="1407"/>
      <c r="S36" s="1411" t="s">
        <v>2776</v>
      </c>
      <c r="T36" s="1411"/>
      <c r="U36" s="1411"/>
      <c r="V36" s="1411"/>
      <c r="W36" s="1411"/>
      <c r="X36" s="1411"/>
      <c r="Y36" s="1411"/>
      <c r="Z36" s="1411"/>
      <c r="AA36" s="1411"/>
      <c r="AB36" s="1411"/>
      <c r="AC36" s="1411"/>
      <c r="AD36" s="1411"/>
      <c r="AE36" s="1411"/>
      <c r="AF36" s="1411"/>
      <c r="AG36" s="1411"/>
      <c r="AH36" s="1411"/>
      <c r="AI36" s="1411"/>
      <c r="AJ36" s="1411"/>
      <c r="AK36" s="1411"/>
      <c r="AL36" s="1411"/>
      <c r="AM36" s="1411"/>
      <c r="AN36" s="1411"/>
      <c r="AO36" s="1411"/>
      <c r="AP36" s="1411"/>
      <c r="AQ36" s="1411"/>
      <c r="BC36" s="1446"/>
      <c r="BD36" s="1447"/>
      <c r="BE36" s="1447"/>
      <c r="BF36" s="1447"/>
      <c r="BG36" s="1447"/>
      <c r="BH36" s="1447"/>
      <c r="BI36" s="1447"/>
      <c r="BJ36" s="1458"/>
      <c r="BK36" s="1458"/>
      <c r="BL36" s="1458"/>
      <c r="BM36" s="1458"/>
      <c r="BN36" s="1458"/>
      <c r="BO36" s="1458"/>
      <c r="BP36" s="1458"/>
      <c r="BQ36" s="1458"/>
      <c r="BR36" s="1458"/>
      <c r="BS36" s="1458"/>
      <c r="BT36" s="1458"/>
      <c r="BU36" s="1458"/>
      <c r="BV36" s="1458"/>
      <c r="BW36" s="1458"/>
      <c r="BX36" s="1458"/>
      <c r="BY36" s="1424"/>
      <c r="BZ36" s="1424"/>
      <c r="CA36" s="1424"/>
      <c r="CB36" s="1424"/>
      <c r="CC36" s="1424"/>
      <c r="CD36" s="1424"/>
      <c r="CE36" s="1424"/>
      <c r="CF36" s="1424"/>
      <c r="CG36" s="1424"/>
      <c r="CH36" s="1424"/>
      <c r="CI36" s="1424"/>
      <c r="CJ36" s="1424"/>
      <c r="CK36" s="1424"/>
      <c r="CL36" s="1424"/>
      <c r="CM36" s="1424"/>
      <c r="CN36" s="1424"/>
      <c r="CO36" s="1424"/>
      <c r="CP36" s="1424"/>
      <c r="CQ36" s="1424"/>
      <c r="CR36" s="1424"/>
      <c r="CS36" s="1424"/>
      <c r="CT36" s="1424"/>
      <c r="CU36" s="1424"/>
      <c r="CV36" s="1424"/>
      <c r="CW36" s="1424"/>
      <c r="CX36" s="1425"/>
    </row>
    <row r="37" spans="4:102" ht="14.25">
      <c r="D37" s="273"/>
      <c r="F37" s="1408"/>
      <c r="G37" s="1409"/>
      <c r="H37" s="1409"/>
      <c r="I37" s="1409"/>
      <c r="J37" s="1409"/>
      <c r="K37" s="1409"/>
      <c r="L37" s="1409"/>
      <c r="M37" s="1409"/>
      <c r="N37" s="1409"/>
      <c r="O37" s="1409"/>
      <c r="P37" s="1409"/>
      <c r="Q37" s="1410"/>
      <c r="S37" s="1411"/>
      <c r="T37" s="1411"/>
      <c r="U37" s="1411"/>
      <c r="V37" s="1411"/>
      <c r="W37" s="1411"/>
      <c r="X37" s="1411"/>
      <c r="Y37" s="1411"/>
      <c r="Z37" s="1411"/>
      <c r="AA37" s="1411"/>
      <c r="AB37" s="1411"/>
      <c r="AC37" s="1411"/>
      <c r="AD37" s="1411"/>
      <c r="AE37" s="1411"/>
      <c r="AF37" s="1411"/>
      <c r="AG37" s="1411"/>
      <c r="AH37" s="1411"/>
      <c r="AI37" s="1411"/>
      <c r="AJ37" s="1411"/>
      <c r="AK37" s="1411"/>
      <c r="AL37" s="1411"/>
      <c r="AM37" s="1411"/>
      <c r="AN37" s="1411"/>
      <c r="AO37" s="1411"/>
      <c r="AP37" s="1411"/>
      <c r="AQ37" s="1411"/>
      <c r="BC37" s="1444" t="s">
        <v>2777</v>
      </c>
      <c r="BD37" s="1445"/>
      <c r="BE37" s="1445"/>
      <c r="BF37" s="1445"/>
      <c r="BG37" s="1445"/>
      <c r="BH37" s="1445"/>
      <c r="BI37" s="1445"/>
      <c r="BJ37" s="1458"/>
      <c r="BK37" s="1458"/>
      <c r="BL37" s="1458"/>
      <c r="BM37" s="1458"/>
      <c r="BN37" s="1458"/>
      <c r="BO37" s="1458"/>
      <c r="BP37" s="1458"/>
      <c r="BQ37" s="1458"/>
      <c r="BR37" s="1458"/>
      <c r="BS37" s="1458"/>
      <c r="BT37" s="1458"/>
      <c r="BU37" s="1458"/>
      <c r="BV37" s="1458"/>
      <c r="BW37" s="1458"/>
      <c r="BX37" s="1458"/>
      <c r="BY37" s="1424" t="s">
        <v>2778</v>
      </c>
      <c r="BZ37" s="1424"/>
      <c r="CA37" s="1424"/>
      <c r="CB37" s="1424"/>
      <c r="CC37" s="1424"/>
      <c r="CD37" s="1424"/>
      <c r="CE37" s="1424"/>
      <c r="CF37" s="1424"/>
      <c r="CG37" s="1424"/>
      <c r="CH37" s="1424"/>
      <c r="CI37" s="1424"/>
      <c r="CJ37" s="1424"/>
      <c r="CK37" s="1424"/>
      <c r="CL37" s="1424"/>
      <c r="CM37" s="1424"/>
      <c r="CN37" s="1424"/>
      <c r="CO37" s="1424"/>
      <c r="CP37" s="1424"/>
      <c r="CQ37" s="1424"/>
      <c r="CR37" s="1424"/>
      <c r="CS37" s="1424"/>
      <c r="CT37" s="1424"/>
      <c r="CU37" s="1424"/>
      <c r="CV37" s="1424"/>
      <c r="CW37" s="1424"/>
      <c r="CX37" s="1425"/>
    </row>
    <row r="38" spans="4:102" ht="14.25">
      <c r="D38" s="273"/>
      <c r="BC38" s="1444"/>
      <c r="BD38" s="1445"/>
      <c r="BE38" s="1445"/>
      <c r="BF38" s="1445"/>
      <c r="BG38" s="1445"/>
      <c r="BH38" s="1445"/>
      <c r="BI38" s="1445"/>
      <c r="BJ38" s="1458"/>
      <c r="BK38" s="1458"/>
      <c r="BL38" s="1458"/>
      <c r="BM38" s="1458"/>
      <c r="BN38" s="1458"/>
      <c r="BO38" s="1458"/>
      <c r="BP38" s="1458"/>
      <c r="BQ38" s="1458"/>
      <c r="BR38" s="1458"/>
      <c r="BS38" s="1458"/>
      <c r="BT38" s="1458"/>
      <c r="BU38" s="1458"/>
      <c r="BV38" s="1458"/>
      <c r="BW38" s="1458"/>
      <c r="BX38" s="1458"/>
      <c r="BY38" s="1424"/>
      <c r="BZ38" s="1424"/>
      <c r="CA38" s="1424"/>
      <c r="CB38" s="1424"/>
      <c r="CC38" s="1424"/>
      <c r="CD38" s="1424"/>
      <c r="CE38" s="1424"/>
      <c r="CF38" s="1424"/>
      <c r="CG38" s="1424"/>
      <c r="CH38" s="1424"/>
      <c r="CI38" s="1424"/>
      <c r="CJ38" s="1424"/>
      <c r="CK38" s="1424"/>
      <c r="CL38" s="1424"/>
      <c r="CM38" s="1424"/>
      <c r="CN38" s="1424"/>
      <c r="CO38" s="1424"/>
      <c r="CP38" s="1424"/>
      <c r="CQ38" s="1424"/>
      <c r="CR38" s="1424"/>
      <c r="CS38" s="1424"/>
      <c r="CT38" s="1424"/>
      <c r="CU38" s="1424"/>
      <c r="CV38" s="1424"/>
      <c r="CW38" s="1424"/>
      <c r="CX38" s="1425"/>
    </row>
    <row r="39" spans="4:102" ht="15" thickBot="1">
      <c r="D39" s="273"/>
      <c r="BC39" s="1444" t="s">
        <v>2779</v>
      </c>
      <c r="BD39" s="1445"/>
      <c r="BE39" s="1445"/>
      <c r="BF39" s="1445"/>
      <c r="BG39" s="1445"/>
      <c r="BH39" s="1445"/>
      <c r="BI39" s="1445"/>
      <c r="BJ39" s="1420" t="s">
        <v>374</v>
      </c>
      <c r="BK39" s="1422"/>
      <c r="BL39" s="1422"/>
      <c r="BM39" s="1422"/>
      <c r="BN39" s="1422"/>
      <c r="BO39" s="1422"/>
      <c r="BP39" s="1422"/>
      <c r="BQ39" s="1422"/>
      <c r="BR39" s="1422"/>
      <c r="BS39" s="1422"/>
      <c r="BT39" s="1422"/>
      <c r="BU39" s="1422"/>
      <c r="BV39" s="1422"/>
      <c r="BW39" s="1422"/>
      <c r="BX39" s="1420" t="s">
        <v>375</v>
      </c>
      <c r="BY39" s="1424" t="s">
        <v>2780</v>
      </c>
      <c r="BZ39" s="1424"/>
      <c r="CA39" s="1424"/>
      <c r="CB39" s="1424"/>
      <c r="CC39" s="1424"/>
      <c r="CD39" s="1424"/>
      <c r="CE39" s="1424"/>
      <c r="CF39" s="1424"/>
      <c r="CG39" s="1424"/>
      <c r="CH39" s="1424"/>
      <c r="CI39" s="1424"/>
      <c r="CJ39" s="1424"/>
      <c r="CK39" s="1424"/>
      <c r="CL39" s="1424"/>
      <c r="CM39" s="1424"/>
      <c r="CN39" s="1424"/>
      <c r="CO39" s="1424"/>
      <c r="CP39" s="1424"/>
      <c r="CQ39" s="1424"/>
      <c r="CR39" s="1424"/>
      <c r="CS39" s="1424"/>
      <c r="CT39" s="1424"/>
      <c r="CU39" s="1424"/>
      <c r="CV39" s="1424"/>
      <c r="CW39" s="1424"/>
      <c r="CX39" s="1425"/>
    </row>
    <row r="40" spans="4:102" ht="15" thickTop="1">
      <c r="D40" s="273"/>
      <c r="E40" s="1476" t="s">
        <v>2781</v>
      </c>
      <c r="F40" s="1477"/>
      <c r="G40" s="1477"/>
      <c r="H40" s="1477"/>
      <c r="I40" s="1477"/>
      <c r="J40" s="1477"/>
      <c r="K40" s="1477"/>
      <c r="L40" s="1477"/>
      <c r="M40" s="1478"/>
      <c r="BC40" s="1444"/>
      <c r="BD40" s="1445"/>
      <c r="BE40" s="1445"/>
      <c r="BF40" s="1445"/>
      <c r="BG40" s="1445"/>
      <c r="BH40" s="1445"/>
      <c r="BI40" s="1445"/>
      <c r="BJ40" s="1421"/>
      <c r="BK40" s="1423"/>
      <c r="BL40" s="1423"/>
      <c r="BM40" s="1423"/>
      <c r="BN40" s="1423"/>
      <c r="BO40" s="1423"/>
      <c r="BP40" s="1423"/>
      <c r="BQ40" s="1423"/>
      <c r="BR40" s="1423"/>
      <c r="BS40" s="1423"/>
      <c r="BT40" s="1423"/>
      <c r="BU40" s="1423"/>
      <c r="BV40" s="1423"/>
      <c r="BW40" s="1423"/>
      <c r="BX40" s="1421"/>
      <c r="BY40" s="1424"/>
      <c r="BZ40" s="1424"/>
      <c r="CA40" s="1424"/>
      <c r="CB40" s="1424"/>
      <c r="CC40" s="1424"/>
      <c r="CD40" s="1424"/>
      <c r="CE40" s="1424"/>
      <c r="CF40" s="1424"/>
      <c r="CG40" s="1424"/>
      <c r="CH40" s="1424"/>
      <c r="CI40" s="1424"/>
      <c r="CJ40" s="1424"/>
      <c r="CK40" s="1424"/>
      <c r="CL40" s="1424"/>
      <c r="CM40" s="1424"/>
      <c r="CN40" s="1424"/>
      <c r="CO40" s="1424"/>
      <c r="CP40" s="1424"/>
      <c r="CQ40" s="1424"/>
      <c r="CR40" s="1424"/>
      <c r="CS40" s="1424"/>
      <c r="CT40" s="1424"/>
      <c r="CU40" s="1424"/>
      <c r="CV40" s="1424"/>
      <c r="CW40" s="1424"/>
      <c r="CX40" s="1425"/>
    </row>
    <row r="41" spans="4:102" ht="14.25">
      <c r="D41" s="274"/>
      <c r="E41" s="1479"/>
      <c r="F41" s="1379"/>
      <c r="G41" s="1379"/>
      <c r="H41" s="1379"/>
      <c r="I41" s="1379"/>
      <c r="J41" s="1379"/>
      <c r="K41" s="1379"/>
      <c r="L41" s="1379"/>
      <c r="M41" s="1480"/>
      <c r="BC41" s="1446" t="s">
        <v>2782</v>
      </c>
      <c r="BD41" s="1447"/>
      <c r="BE41" s="1447"/>
      <c r="BF41" s="1447"/>
      <c r="BG41" s="1447"/>
      <c r="BH41" s="1447"/>
      <c r="BI41" s="1447"/>
      <c r="BJ41" s="1458"/>
      <c r="BK41" s="1458"/>
      <c r="BL41" s="1458"/>
      <c r="BM41" s="1458"/>
      <c r="BN41" s="1458"/>
      <c r="BO41" s="1458"/>
      <c r="BP41" s="1458"/>
      <c r="BQ41" s="1458"/>
      <c r="BR41" s="1458"/>
      <c r="BS41" s="1458"/>
      <c r="BT41" s="1458"/>
      <c r="BU41" s="1458"/>
      <c r="BV41" s="1458"/>
      <c r="BW41" s="1458"/>
      <c r="BX41" s="1458"/>
      <c r="BY41" s="1424" t="s">
        <v>2783</v>
      </c>
      <c r="BZ41" s="1424"/>
      <c r="CA41" s="1424"/>
      <c r="CB41" s="1424"/>
      <c r="CC41" s="1424"/>
      <c r="CD41" s="1424"/>
      <c r="CE41" s="1424"/>
      <c r="CF41" s="1424"/>
      <c r="CG41" s="1424"/>
      <c r="CH41" s="1424"/>
      <c r="CI41" s="1424"/>
      <c r="CJ41" s="1424"/>
      <c r="CK41" s="1424"/>
      <c r="CL41" s="1424"/>
      <c r="CM41" s="1424"/>
      <c r="CN41" s="1424"/>
      <c r="CO41" s="1424"/>
      <c r="CP41" s="1424"/>
      <c r="CQ41" s="1424"/>
      <c r="CR41" s="1424"/>
      <c r="CS41" s="1424"/>
      <c r="CT41" s="1424"/>
      <c r="CU41" s="1424"/>
      <c r="CV41" s="1424"/>
      <c r="CW41" s="1424"/>
      <c r="CX41" s="1425"/>
    </row>
    <row r="42" spans="4:102" ht="15" thickBot="1">
      <c r="E42" s="1481"/>
      <c r="F42" s="1482"/>
      <c r="G42" s="1482"/>
      <c r="H42" s="1482"/>
      <c r="I42" s="1482"/>
      <c r="J42" s="1482"/>
      <c r="K42" s="1482"/>
      <c r="L42" s="1482"/>
      <c r="M42" s="1483"/>
      <c r="BC42" s="1446"/>
      <c r="BD42" s="1447"/>
      <c r="BE42" s="1447"/>
      <c r="BF42" s="1447"/>
      <c r="BG42" s="1447"/>
      <c r="BH42" s="1447"/>
      <c r="BI42" s="1447"/>
      <c r="BJ42" s="1458"/>
      <c r="BK42" s="1458"/>
      <c r="BL42" s="1458"/>
      <c r="BM42" s="1458"/>
      <c r="BN42" s="1458"/>
      <c r="BO42" s="1458"/>
      <c r="BP42" s="1458"/>
      <c r="BQ42" s="1458"/>
      <c r="BR42" s="1458"/>
      <c r="BS42" s="1458"/>
      <c r="BT42" s="1458"/>
      <c r="BU42" s="1458"/>
      <c r="BV42" s="1458"/>
      <c r="BW42" s="1458"/>
      <c r="BX42" s="1458"/>
      <c r="BY42" s="1424"/>
      <c r="BZ42" s="1424"/>
      <c r="CA42" s="1424"/>
      <c r="CB42" s="1424"/>
      <c r="CC42" s="1424"/>
      <c r="CD42" s="1424"/>
      <c r="CE42" s="1424"/>
      <c r="CF42" s="1424"/>
      <c r="CG42" s="1424"/>
      <c r="CH42" s="1424"/>
      <c r="CI42" s="1424"/>
      <c r="CJ42" s="1424"/>
      <c r="CK42" s="1424"/>
      <c r="CL42" s="1424"/>
      <c r="CM42" s="1424"/>
      <c r="CN42" s="1424"/>
      <c r="CO42" s="1424"/>
      <c r="CP42" s="1424"/>
      <c r="CQ42" s="1424"/>
      <c r="CR42" s="1424"/>
      <c r="CS42" s="1424"/>
      <c r="CT42" s="1424"/>
      <c r="CU42" s="1424"/>
      <c r="CV42" s="1424"/>
      <c r="CW42" s="1424"/>
      <c r="CX42" s="1425"/>
    </row>
    <row r="43" spans="4:102" ht="15" thickTop="1">
      <c r="G43" s="278"/>
      <c r="BC43" s="1446" t="s">
        <v>2784</v>
      </c>
      <c r="BD43" s="1447"/>
      <c r="BE43" s="1447"/>
      <c r="BF43" s="1447"/>
      <c r="BG43" s="1447"/>
      <c r="BH43" s="1447"/>
      <c r="BI43" s="1447"/>
      <c r="BJ43" s="1448"/>
      <c r="BK43" s="1448"/>
      <c r="BL43" s="1448"/>
      <c r="BM43" s="1448"/>
      <c r="BN43" s="1448"/>
      <c r="BO43" s="1448"/>
      <c r="BP43" s="1448"/>
      <c r="BQ43" s="1448"/>
      <c r="BR43" s="1448"/>
      <c r="BS43" s="1448"/>
      <c r="BT43" s="1448"/>
      <c r="BU43" s="1448"/>
      <c r="BV43" s="1448"/>
      <c r="BW43" s="1448"/>
      <c r="BX43" s="1448"/>
      <c r="BY43" s="1424" t="s">
        <v>2785</v>
      </c>
      <c r="BZ43" s="1424"/>
      <c r="CA43" s="1424"/>
      <c r="CB43" s="1424"/>
      <c r="CC43" s="1424"/>
      <c r="CD43" s="1424"/>
      <c r="CE43" s="1424"/>
      <c r="CF43" s="1424"/>
      <c r="CG43" s="1424"/>
      <c r="CH43" s="1424"/>
      <c r="CI43" s="1424"/>
      <c r="CJ43" s="1424"/>
      <c r="CK43" s="1424"/>
      <c r="CL43" s="1424"/>
      <c r="CM43" s="1424"/>
      <c r="CN43" s="1424"/>
      <c r="CO43" s="1424"/>
      <c r="CP43" s="1424"/>
      <c r="CQ43" s="1424"/>
      <c r="CR43" s="1424"/>
      <c r="CS43" s="1424"/>
      <c r="CT43" s="1424"/>
      <c r="CU43" s="1424"/>
      <c r="CV43" s="1424"/>
      <c r="CW43" s="1424"/>
      <c r="CX43" s="1425"/>
    </row>
    <row r="44" spans="4:102" ht="14.25">
      <c r="G44" s="279"/>
      <c r="H44" s="267"/>
      <c r="BC44" s="1446"/>
      <c r="BD44" s="1447"/>
      <c r="BE44" s="1447"/>
      <c r="BF44" s="1447"/>
      <c r="BG44" s="1447"/>
      <c r="BH44" s="1447"/>
      <c r="BI44" s="1447"/>
      <c r="BJ44" s="1448"/>
      <c r="BK44" s="1448"/>
      <c r="BL44" s="1448"/>
      <c r="BM44" s="1448"/>
      <c r="BN44" s="1448"/>
      <c r="BO44" s="1448"/>
      <c r="BP44" s="1448"/>
      <c r="BQ44" s="1448"/>
      <c r="BR44" s="1448"/>
      <c r="BS44" s="1448"/>
      <c r="BT44" s="1448"/>
      <c r="BU44" s="1448"/>
      <c r="BV44" s="1448"/>
      <c r="BW44" s="1448"/>
      <c r="BX44" s="1448"/>
      <c r="BY44" s="1424"/>
      <c r="BZ44" s="1424"/>
      <c r="CA44" s="1424"/>
      <c r="CB44" s="1424"/>
      <c r="CC44" s="1424"/>
      <c r="CD44" s="1424"/>
      <c r="CE44" s="1424"/>
      <c r="CF44" s="1424"/>
      <c r="CG44" s="1424"/>
      <c r="CH44" s="1424"/>
      <c r="CI44" s="1424"/>
      <c r="CJ44" s="1424"/>
      <c r="CK44" s="1424"/>
      <c r="CL44" s="1424"/>
      <c r="CM44" s="1424"/>
      <c r="CN44" s="1424"/>
      <c r="CO44" s="1424"/>
      <c r="CP44" s="1424"/>
      <c r="CQ44" s="1424"/>
      <c r="CR44" s="1424"/>
      <c r="CS44" s="1424"/>
      <c r="CT44" s="1424"/>
      <c r="CU44" s="1424"/>
      <c r="CV44" s="1424"/>
      <c r="CW44" s="1424"/>
      <c r="CX44" s="1425"/>
    </row>
    <row r="45" spans="4:102" ht="14.25">
      <c r="G45" s="279"/>
      <c r="H45" s="1468" t="s">
        <v>2786</v>
      </c>
      <c r="I45" s="1469"/>
      <c r="J45" s="1469"/>
      <c r="K45" s="1469"/>
      <c r="L45" s="1469"/>
      <c r="M45" s="1469"/>
      <c r="N45" s="1469"/>
      <c r="O45" s="1469"/>
      <c r="P45" s="1469"/>
      <c r="Q45" s="1469"/>
      <c r="R45" s="1469"/>
      <c r="S45" s="1470"/>
      <c r="U45" s="1397"/>
      <c r="V45" s="1397"/>
      <c r="W45" s="1397"/>
      <c r="X45" s="1397"/>
      <c r="Y45" s="1397"/>
      <c r="Z45" s="1397"/>
      <c r="AA45" s="1397"/>
      <c r="AB45" s="1397"/>
      <c r="AC45" s="1397"/>
      <c r="AD45" s="1397"/>
      <c r="AE45" s="1397"/>
      <c r="AF45" s="1397"/>
      <c r="AG45" s="1397"/>
      <c r="AH45" s="1397"/>
      <c r="AI45" s="1397"/>
      <c r="AJ45" s="1397"/>
      <c r="AK45" s="1397"/>
      <c r="AL45" s="1397"/>
      <c r="AM45" s="1397"/>
      <c r="AN45" s="1397"/>
      <c r="BC45" s="1446" t="s">
        <v>2787</v>
      </c>
      <c r="BD45" s="1447"/>
      <c r="BE45" s="1447"/>
      <c r="BF45" s="1447"/>
      <c r="BG45" s="1447"/>
      <c r="BH45" s="1474" t="s">
        <v>4</v>
      </c>
      <c r="BI45" s="1474"/>
      <c r="BJ45" s="1458"/>
      <c r="BK45" s="1458"/>
      <c r="BL45" s="1458"/>
      <c r="BM45" s="1458"/>
      <c r="BN45" s="1458"/>
      <c r="BO45" s="1458"/>
      <c r="BP45" s="1458"/>
      <c r="BQ45" s="1458"/>
      <c r="BR45" s="1458"/>
      <c r="BS45" s="1458"/>
      <c r="BT45" s="1458"/>
      <c r="BU45" s="1458"/>
      <c r="BV45" s="1458"/>
      <c r="BW45" s="1458"/>
      <c r="BX45" s="1458"/>
      <c r="BY45" s="1424" t="s">
        <v>2788</v>
      </c>
      <c r="BZ45" s="1424"/>
      <c r="CA45" s="1424"/>
      <c r="CB45" s="1424"/>
      <c r="CC45" s="1424"/>
      <c r="CD45" s="1424"/>
      <c r="CE45" s="1424"/>
      <c r="CF45" s="1424"/>
      <c r="CG45" s="1424"/>
      <c r="CH45" s="1424"/>
      <c r="CI45" s="1424"/>
      <c r="CJ45" s="1424"/>
      <c r="CK45" s="1424"/>
      <c r="CL45" s="1424"/>
      <c r="CM45" s="1424"/>
      <c r="CN45" s="1424"/>
      <c r="CO45" s="1424"/>
      <c r="CP45" s="1424"/>
      <c r="CQ45" s="1424"/>
      <c r="CR45" s="1424"/>
      <c r="CS45" s="1424"/>
      <c r="CT45" s="1424"/>
      <c r="CU45" s="1424"/>
      <c r="CV45" s="1424"/>
      <c r="CW45" s="1424"/>
      <c r="CX45" s="1425"/>
    </row>
    <row r="46" spans="4:102" ht="14.25">
      <c r="G46" s="280"/>
      <c r="H46" s="1471"/>
      <c r="I46" s="1472"/>
      <c r="J46" s="1472"/>
      <c r="K46" s="1472"/>
      <c r="L46" s="1472"/>
      <c r="M46" s="1472"/>
      <c r="N46" s="1472"/>
      <c r="O46" s="1472"/>
      <c r="P46" s="1472"/>
      <c r="Q46" s="1472"/>
      <c r="R46" s="1472"/>
      <c r="S46" s="1473"/>
      <c r="U46" s="1397"/>
      <c r="V46" s="1397"/>
      <c r="W46" s="1397"/>
      <c r="X46" s="1397"/>
      <c r="Y46" s="1397"/>
      <c r="Z46" s="1397"/>
      <c r="AA46" s="1397"/>
      <c r="AB46" s="1397"/>
      <c r="AC46" s="1397"/>
      <c r="AD46" s="1397"/>
      <c r="AE46" s="1397"/>
      <c r="AF46" s="1397"/>
      <c r="AG46" s="1397"/>
      <c r="AH46" s="1397"/>
      <c r="AI46" s="1397"/>
      <c r="AJ46" s="1397"/>
      <c r="AK46" s="1397"/>
      <c r="AL46" s="1397"/>
      <c r="AM46" s="1397"/>
      <c r="AN46" s="1397"/>
      <c r="BC46" s="1446"/>
      <c r="BD46" s="1447"/>
      <c r="BE46" s="1447"/>
      <c r="BF46" s="1447"/>
      <c r="BG46" s="1447"/>
      <c r="BH46" s="1474"/>
      <c r="BI46" s="1474"/>
      <c r="BJ46" s="1458"/>
      <c r="BK46" s="1458"/>
      <c r="BL46" s="1458"/>
      <c r="BM46" s="1458"/>
      <c r="BN46" s="1458"/>
      <c r="BO46" s="1458"/>
      <c r="BP46" s="1458"/>
      <c r="BQ46" s="1458"/>
      <c r="BR46" s="1458"/>
      <c r="BS46" s="1458"/>
      <c r="BT46" s="1458"/>
      <c r="BU46" s="1458"/>
      <c r="BV46" s="1458"/>
      <c r="BW46" s="1458"/>
      <c r="BX46" s="1458"/>
      <c r="BY46" s="1424"/>
      <c r="BZ46" s="1424"/>
      <c r="CA46" s="1424"/>
      <c r="CB46" s="1424"/>
      <c r="CC46" s="1424"/>
      <c r="CD46" s="1424"/>
      <c r="CE46" s="1424"/>
      <c r="CF46" s="1424"/>
      <c r="CG46" s="1424"/>
      <c r="CH46" s="1424"/>
      <c r="CI46" s="1424"/>
      <c r="CJ46" s="1424"/>
      <c r="CK46" s="1424"/>
      <c r="CL46" s="1424"/>
      <c r="CM46" s="1424"/>
      <c r="CN46" s="1424"/>
      <c r="CO46" s="1424"/>
      <c r="CP46" s="1424"/>
      <c r="CQ46" s="1424"/>
      <c r="CR46" s="1424"/>
      <c r="CS46" s="1424"/>
      <c r="CT46" s="1424"/>
      <c r="CU46" s="1424"/>
      <c r="CV46" s="1424"/>
      <c r="CW46" s="1424"/>
      <c r="CX46" s="1425"/>
    </row>
    <row r="47" spans="4:102" ht="14.25">
      <c r="G47" s="279"/>
      <c r="U47" s="275"/>
      <c r="V47" s="275"/>
      <c r="W47" s="275"/>
      <c r="X47" s="275"/>
      <c r="Y47" s="275"/>
      <c r="Z47" s="275"/>
      <c r="AA47" s="275"/>
      <c r="AB47" s="275"/>
      <c r="AC47" s="275"/>
      <c r="AD47" s="275"/>
      <c r="AE47" s="275"/>
      <c r="AF47" s="275"/>
      <c r="AG47" s="275"/>
      <c r="AH47" s="275"/>
      <c r="AI47" s="275"/>
      <c r="AJ47" s="275"/>
      <c r="AK47" s="275"/>
      <c r="AL47" s="275"/>
      <c r="AM47" s="275"/>
      <c r="AN47" s="275"/>
      <c r="BC47" s="1446" t="s">
        <v>2787</v>
      </c>
      <c r="BD47" s="1447"/>
      <c r="BE47" s="1447"/>
      <c r="BF47" s="1447"/>
      <c r="BG47" s="1447"/>
      <c r="BH47" s="1474" t="s">
        <v>373</v>
      </c>
      <c r="BI47" s="1474"/>
      <c r="BJ47" s="1458"/>
      <c r="BK47" s="1458"/>
      <c r="BL47" s="1458"/>
      <c r="BM47" s="1458"/>
      <c r="BN47" s="1458"/>
      <c r="BO47" s="1458"/>
      <c r="BP47" s="1458"/>
      <c r="BQ47" s="1458"/>
      <c r="BR47" s="1458"/>
      <c r="BS47" s="1458"/>
      <c r="BT47" s="1458"/>
      <c r="BU47" s="1458"/>
      <c r="BV47" s="1458"/>
      <c r="BW47" s="1458"/>
      <c r="BX47" s="1458"/>
      <c r="BY47" s="1424" t="s">
        <v>2789</v>
      </c>
      <c r="BZ47" s="1424"/>
      <c r="CA47" s="1424"/>
      <c r="CB47" s="1424"/>
      <c r="CC47" s="1424"/>
      <c r="CD47" s="1424"/>
      <c r="CE47" s="1424"/>
      <c r="CF47" s="1424"/>
      <c r="CG47" s="1424"/>
      <c r="CH47" s="1424"/>
      <c r="CI47" s="1424"/>
      <c r="CJ47" s="1424"/>
      <c r="CK47" s="1424"/>
      <c r="CL47" s="1424"/>
      <c r="CM47" s="1424"/>
      <c r="CN47" s="1424"/>
      <c r="CO47" s="1424"/>
      <c r="CP47" s="1424"/>
      <c r="CQ47" s="1424"/>
      <c r="CR47" s="1424"/>
      <c r="CS47" s="1424"/>
      <c r="CT47" s="1424"/>
      <c r="CU47" s="1424"/>
      <c r="CV47" s="1424"/>
      <c r="CW47" s="1424"/>
      <c r="CX47" s="1425"/>
    </row>
    <row r="48" spans="4:102" ht="14.25">
      <c r="G48" s="281"/>
      <c r="H48" s="1468" t="s">
        <v>2790</v>
      </c>
      <c r="I48" s="1469"/>
      <c r="J48" s="1469"/>
      <c r="K48" s="1469"/>
      <c r="L48" s="1469"/>
      <c r="M48" s="1469"/>
      <c r="N48" s="1469"/>
      <c r="O48" s="1469"/>
      <c r="P48" s="1469"/>
      <c r="Q48" s="1469"/>
      <c r="R48" s="1469"/>
      <c r="S48" s="1470"/>
      <c r="U48" s="1475" t="s">
        <v>2791</v>
      </c>
      <c r="V48" s="1475"/>
      <c r="W48" s="1475"/>
      <c r="X48" s="1475"/>
      <c r="Y48" s="1475"/>
      <c r="Z48" s="1475"/>
      <c r="AA48" s="1475"/>
      <c r="AB48" s="1475"/>
      <c r="AC48" s="1475"/>
      <c r="AD48" s="1475"/>
      <c r="AE48" s="1475"/>
      <c r="AF48" s="1475"/>
      <c r="AG48" s="1475"/>
      <c r="AH48" s="1475"/>
      <c r="AI48" s="1475"/>
      <c r="AJ48" s="1475"/>
      <c r="AK48" s="1475"/>
      <c r="AL48" s="1475"/>
      <c r="AM48" s="1475"/>
      <c r="AN48" s="1475"/>
      <c r="BC48" s="1446"/>
      <c r="BD48" s="1447"/>
      <c r="BE48" s="1447"/>
      <c r="BF48" s="1447"/>
      <c r="BG48" s="1447"/>
      <c r="BH48" s="1474"/>
      <c r="BI48" s="1474"/>
      <c r="BJ48" s="1458"/>
      <c r="BK48" s="1458"/>
      <c r="BL48" s="1458"/>
      <c r="BM48" s="1458"/>
      <c r="BN48" s="1458"/>
      <c r="BO48" s="1458"/>
      <c r="BP48" s="1458"/>
      <c r="BQ48" s="1458"/>
      <c r="BR48" s="1458"/>
      <c r="BS48" s="1458"/>
      <c r="BT48" s="1458"/>
      <c r="BU48" s="1458"/>
      <c r="BV48" s="1458"/>
      <c r="BW48" s="1458"/>
      <c r="BX48" s="1458"/>
      <c r="BY48" s="1424"/>
      <c r="BZ48" s="1424"/>
      <c r="CA48" s="1424"/>
      <c r="CB48" s="1424"/>
      <c r="CC48" s="1424"/>
      <c r="CD48" s="1424"/>
      <c r="CE48" s="1424"/>
      <c r="CF48" s="1424"/>
      <c r="CG48" s="1424"/>
      <c r="CH48" s="1424"/>
      <c r="CI48" s="1424"/>
      <c r="CJ48" s="1424"/>
      <c r="CK48" s="1424"/>
      <c r="CL48" s="1424"/>
      <c r="CM48" s="1424"/>
      <c r="CN48" s="1424"/>
      <c r="CO48" s="1424"/>
      <c r="CP48" s="1424"/>
      <c r="CQ48" s="1424"/>
      <c r="CR48" s="1424"/>
      <c r="CS48" s="1424"/>
      <c r="CT48" s="1424"/>
      <c r="CU48" s="1424"/>
      <c r="CV48" s="1424"/>
      <c r="CW48" s="1424"/>
      <c r="CX48" s="1425"/>
    </row>
    <row r="49" spans="3:102" ht="14.25">
      <c r="G49" s="279"/>
      <c r="H49" s="1471"/>
      <c r="I49" s="1472"/>
      <c r="J49" s="1472"/>
      <c r="K49" s="1472"/>
      <c r="L49" s="1472"/>
      <c r="M49" s="1472"/>
      <c r="N49" s="1472"/>
      <c r="O49" s="1472"/>
      <c r="P49" s="1472"/>
      <c r="Q49" s="1472"/>
      <c r="R49" s="1472"/>
      <c r="S49" s="1473"/>
      <c r="U49" s="1475"/>
      <c r="V49" s="1475"/>
      <c r="W49" s="1475"/>
      <c r="X49" s="1475"/>
      <c r="Y49" s="1475"/>
      <c r="Z49" s="1475"/>
      <c r="AA49" s="1475"/>
      <c r="AB49" s="1475"/>
      <c r="AC49" s="1475"/>
      <c r="AD49" s="1475"/>
      <c r="AE49" s="1475"/>
      <c r="AF49" s="1475"/>
      <c r="AG49" s="1475"/>
      <c r="AH49" s="1475"/>
      <c r="AI49" s="1475"/>
      <c r="AJ49" s="1475"/>
      <c r="AK49" s="1475"/>
      <c r="AL49" s="1475"/>
      <c r="AM49" s="1475"/>
      <c r="AN49" s="1475"/>
      <c r="BC49" s="1446" t="s">
        <v>2792</v>
      </c>
      <c r="BD49" s="1447"/>
      <c r="BE49" s="1447"/>
      <c r="BF49" s="1447"/>
      <c r="BG49" s="1447"/>
      <c r="BH49" s="1447"/>
      <c r="BI49" s="1447"/>
      <c r="BJ49" s="1448"/>
      <c r="BK49" s="1448"/>
      <c r="BL49" s="1448"/>
      <c r="BM49" s="1448"/>
      <c r="BN49" s="1448"/>
      <c r="BO49" s="1448"/>
      <c r="BP49" s="1448"/>
      <c r="BQ49" s="1448"/>
      <c r="BR49" s="1448"/>
      <c r="BS49" s="1448"/>
      <c r="BT49" s="1448"/>
      <c r="BU49" s="1448"/>
      <c r="BV49" s="1448"/>
      <c r="BW49" s="1448"/>
      <c r="BX49" s="1448"/>
      <c r="BY49" s="1424" t="s">
        <v>2793</v>
      </c>
      <c r="BZ49" s="1424"/>
      <c r="CA49" s="1424"/>
      <c r="CB49" s="1424"/>
      <c r="CC49" s="1424"/>
      <c r="CD49" s="1424"/>
      <c r="CE49" s="1424"/>
      <c r="CF49" s="1424"/>
      <c r="CG49" s="1424"/>
      <c r="CH49" s="1424"/>
      <c r="CI49" s="1424"/>
      <c r="CJ49" s="1424"/>
      <c r="CK49" s="1424"/>
      <c r="CL49" s="1424"/>
      <c r="CM49" s="1424"/>
      <c r="CN49" s="1424"/>
      <c r="CO49" s="1424"/>
      <c r="CP49" s="1424"/>
      <c r="CQ49" s="1424"/>
      <c r="CR49" s="1424"/>
      <c r="CS49" s="1424"/>
      <c r="CT49" s="1424"/>
      <c r="CU49" s="1424"/>
      <c r="CV49" s="1424"/>
      <c r="CW49" s="1424"/>
      <c r="CX49" s="1425"/>
    </row>
    <row r="50" spans="3:102" ht="14.25">
      <c r="G50" s="279"/>
      <c r="U50" s="275"/>
      <c r="V50" s="275"/>
      <c r="W50" s="275"/>
      <c r="X50" s="275"/>
      <c r="Y50" s="275"/>
      <c r="Z50" s="275"/>
      <c r="AA50" s="275"/>
      <c r="AB50" s="275"/>
      <c r="AC50" s="275"/>
      <c r="AD50" s="275"/>
      <c r="AE50" s="275"/>
      <c r="AF50" s="275"/>
      <c r="AG50" s="275"/>
      <c r="AH50" s="275"/>
      <c r="AI50" s="275"/>
      <c r="AJ50" s="275"/>
      <c r="AK50" s="275"/>
      <c r="AL50" s="275"/>
      <c r="AM50" s="275"/>
      <c r="AN50" s="275"/>
      <c r="BC50" s="1446"/>
      <c r="BD50" s="1447"/>
      <c r="BE50" s="1447"/>
      <c r="BF50" s="1447"/>
      <c r="BG50" s="1447"/>
      <c r="BH50" s="1447"/>
      <c r="BI50" s="1447"/>
      <c r="BJ50" s="1448"/>
      <c r="BK50" s="1448"/>
      <c r="BL50" s="1448"/>
      <c r="BM50" s="1448"/>
      <c r="BN50" s="1448"/>
      <c r="BO50" s="1448"/>
      <c r="BP50" s="1448"/>
      <c r="BQ50" s="1448"/>
      <c r="BR50" s="1448"/>
      <c r="BS50" s="1448"/>
      <c r="BT50" s="1448"/>
      <c r="BU50" s="1448"/>
      <c r="BV50" s="1448"/>
      <c r="BW50" s="1448"/>
      <c r="BX50" s="1448"/>
      <c r="BY50" s="1424"/>
      <c r="BZ50" s="1424"/>
      <c r="CA50" s="1424"/>
      <c r="CB50" s="1424"/>
      <c r="CC50" s="1424"/>
      <c r="CD50" s="1424"/>
      <c r="CE50" s="1424"/>
      <c r="CF50" s="1424"/>
      <c r="CG50" s="1424"/>
      <c r="CH50" s="1424"/>
      <c r="CI50" s="1424"/>
      <c r="CJ50" s="1424"/>
      <c r="CK50" s="1424"/>
      <c r="CL50" s="1424"/>
      <c r="CM50" s="1424"/>
      <c r="CN50" s="1424"/>
      <c r="CO50" s="1424"/>
      <c r="CP50" s="1424"/>
      <c r="CQ50" s="1424"/>
      <c r="CR50" s="1424"/>
      <c r="CS50" s="1424"/>
      <c r="CT50" s="1424"/>
      <c r="CU50" s="1424"/>
      <c r="CV50" s="1424"/>
      <c r="CW50" s="1424"/>
      <c r="CX50" s="1425"/>
    </row>
    <row r="51" spans="3:102" ht="14.25">
      <c r="G51" s="281"/>
      <c r="H51" s="1468" t="s">
        <v>2794</v>
      </c>
      <c r="I51" s="1469"/>
      <c r="J51" s="1469"/>
      <c r="K51" s="1469"/>
      <c r="L51" s="1469"/>
      <c r="M51" s="1469"/>
      <c r="N51" s="1469"/>
      <c r="O51" s="1469"/>
      <c r="P51" s="1469"/>
      <c r="Q51" s="1469"/>
      <c r="R51" s="1469"/>
      <c r="S51" s="1470"/>
      <c r="U51" s="1397"/>
      <c r="V51" s="1397"/>
      <c r="W51" s="1397"/>
      <c r="X51" s="1397"/>
      <c r="Y51" s="1397"/>
      <c r="Z51" s="1397"/>
      <c r="AA51" s="1397"/>
      <c r="AB51" s="1397"/>
      <c r="AC51" s="1397"/>
      <c r="AD51" s="1397"/>
      <c r="AE51" s="1397"/>
      <c r="AF51" s="1397"/>
      <c r="AG51" s="1397"/>
      <c r="AH51" s="1397"/>
      <c r="AI51" s="1397"/>
      <c r="AJ51" s="1397"/>
      <c r="AK51" s="1397"/>
      <c r="AL51" s="1397"/>
      <c r="AM51" s="1397"/>
      <c r="AN51" s="1397"/>
      <c r="BC51" s="1446" t="s">
        <v>2795</v>
      </c>
      <c r="BD51" s="1447"/>
      <c r="BE51" s="1447"/>
      <c r="BF51" s="1447"/>
      <c r="BG51" s="1447"/>
      <c r="BH51" s="1447"/>
      <c r="BI51" s="1447"/>
      <c r="BJ51" s="1448"/>
      <c r="BK51" s="1448"/>
      <c r="BL51" s="1448"/>
      <c r="BM51" s="1448"/>
      <c r="BN51" s="1448"/>
      <c r="BO51" s="1448"/>
      <c r="BP51" s="1448"/>
      <c r="BQ51" s="1448"/>
      <c r="BR51" s="1448"/>
      <c r="BS51" s="1448"/>
      <c r="BT51" s="1448"/>
      <c r="BU51" s="1448"/>
      <c r="BV51" s="1448"/>
      <c r="BW51" s="1448"/>
      <c r="BX51" s="1448"/>
      <c r="BY51" s="1424"/>
      <c r="BZ51" s="1424"/>
      <c r="CA51" s="1424"/>
      <c r="CB51" s="1424"/>
      <c r="CC51" s="1424"/>
      <c r="CD51" s="1424"/>
      <c r="CE51" s="1424"/>
      <c r="CF51" s="1424"/>
      <c r="CG51" s="1424"/>
      <c r="CH51" s="1424"/>
      <c r="CI51" s="1424"/>
      <c r="CJ51" s="1424"/>
      <c r="CK51" s="1424"/>
      <c r="CL51" s="1424"/>
      <c r="CM51" s="1424"/>
      <c r="CN51" s="1424"/>
      <c r="CO51" s="1424"/>
      <c r="CP51" s="1424"/>
      <c r="CQ51" s="1424"/>
      <c r="CR51" s="1424"/>
      <c r="CS51" s="1424"/>
      <c r="CT51" s="1424"/>
      <c r="CU51" s="1424"/>
      <c r="CV51" s="1424"/>
      <c r="CW51" s="1424"/>
      <c r="CX51" s="1425"/>
    </row>
    <row r="52" spans="3:102" ht="14.25">
      <c r="H52" s="1471"/>
      <c r="I52" s="1472"/>
      <c r="J52" s="1472"/>
      <c r="K52" s="1472"/>
      <c r="L52" s="1472"/>
      <c r="M52" s="1472"/>
      <c r="N52" s="1472"/>
      <c r="O52" s="1472"/>
      <c r="P52" s="1472"/>
      <c r="Q52" s="1472"/>
      <c r="R52" s="1472"/>
      <c r="S52" s="1473"/>
      <c r="U52" s="1397"/>
      <c r="V52" s="1397"/>
      <c r="W52" s="1397"/>
      <c r="X52" s="1397"/>
      <c r="Y52" s="1397"/>
      <c r="Z52" s="1397"/>
      <c r="AA52" s="1397"/>
      <c r="AB52" s="1397"/>
      <c r="AC52" s="1397"/>
      <c r="AD52" s="1397"/>
      <c r="AE52" s="1397"/>
      <c r="AF52" s="1397"/>
      <c r="AG52" s="1397"/>
      <c r="AH52" s="1397"/>
      <c r="AI52" s="1397"/>
      <c r="AJ52" s="1397"/>
      <c r="AK52" s="1397"/>
      <c r="AL52" s="1397"/>
      <c r="AM52" s="1397"/>
      <c r="AN52" s="1397"/>
      <c r="BC52" s="1446"/>
      <c r="BD52" s="1447"/>
      <c r="BE52" s="1447"/>
      <c r="BF52" s="1447"/>
      <c r="BG52" s="1447"/>
      <c r="BH52" s="1447"/>
      <c r="BI52" s="1447"/>
      <c r="BJ52" s="1448"/>
      <c r="BK52" s="1448"/>
      <c r="BL52" s="1448"/>
      <c r="BM52" s="1448"/>
      <c r="BN52" s="1448"/>
      <c r="BO52" s="1448"/>
      <c r="BP52" s="1448"/>
      <c r="BQ52" s="1448"/>
      <c r="BR52" s="1448"/>
      <c r="BS52" s="1448"/>
      <c r="BT52" s="1448"/>
      <c r="BU52" s="1448"/>
      <c r="BV52" s="1448"/>
      <c r="BW52" s="1448"/>
      <c r="BX52" s="1448"/>
      <c r="BY52" s="1424"/>
      <c r="BZ52" s="1424"/>
      <c r="CA52" s="1424"/>
      <c r="CB52" s="1424"/>
      <c r="CC52" s="1424"/>
      <c r="CD52" s="1424"/>
      <c r="CE52" s="1424"/>
      <c r="CF52" s="1424"/>
      <c r="CG52" s="1424"/>
      <c r="CH52" s="1424"/>
      <c r="CI52" s="1424"/>
      <c r="CJ52" s="1424"/>
      <c r="CK52" s="1424"/>
      <c r="CL52" s="1424"/>
      <c r="CM52" s="1424"/>
      <c r="CN52" s="1424"/>
      <c r="CO52" s="1424"/>
      <c r="CP52" s="1424"/>
      <c r="CQ52" s="1424"/>
      <c r="CR52" s="1424"/>
      <c r="CS52" s="1424"/>
      <c r="CT52" s="1424"/>
      <c r="CU52" s="1424"/>
      <c r="CV52" s="1424"/>
      <c r="CW52" s="1424"/>
      <c r="CX52" s="1425"/>
    </row>
    <row r="53" spans="3:102" ht="14.25">
      <c r="BC53" s="1446" t="s">
        <v>22</v>
      </c>
      <c r="BD53" s="1447"/>
      <c r="BE53" s="1447"/>
      <c r="BF53" s="1447"/>
      <c r="BG53" s="1447"/>
      <c r="BH53" s="1447"/>
      <c r="BI53" s="1447"/>
      <c r="BJ53" s="1448"/>
      <c r="BK53" s="1448"/>
      <c r="BL53" s="1448"/>
      <c r="BM53" s="1448"/>
      <c r="BN53" s="1448"/>
      <c r="BO53" s="1448"/>
      <c r="BP53" s="1448"/>
      <c r="BQ53" s="1448"/>
      <c r="BR53" s="1448"/>
      <c r="BS53" s="1448"/>
      <c r="BT53" s="1448"/>
      <c r="BU53" s="1448"/>
      <c r="BV53" s="1448"/>
      <c r="BW53" s="1448"/>
      <c r="BX53" s="1448"/>
      <c r="BY53" s="1424"/>
      <c r="BZ53" s="1424"/>
      <c r="CA53" s="1424"/>
      <c r="CB53" s="1424"/>
      <c r="CC53" s="1424"/>
      <c r="CD53" s="1424"/>
      <c r="CE53" s="1424"/>
      <c r="CF53" s="1424"/>
      <c r="CG53" s="1424"/>
      <c r="CH53" s="1424"/>
      <c r="CI53" s="1424"/>
      <c r="CJ53" s="1424"/>
      <c r="CK53" s="1424"/>
      <c r="CL53" s="1424"/>
      <c r="CM53" s="1424"/>
      <c r="CN53" s="1424"/>
      <c r="CO53" s="1424"/>
      <c r="CP53" s="1424"/>
      <c r="CQ53" s="1424"/>
      <c r="CR53" s="1424"/>
      <c r="CS53" s="1424"/>
      <c r="CT53" s="1424"/>
      <c r="CU53" s="1424"/>
      <c r="CV53" s="1424"/>
      <c r="CW53" s="1424"/>
      <c r="CX53" s="1425"/>
    </row>
    <row r="54" spans="3:102" ht="14.25">
      <c r="BC54" s="1446"/>
      <c r="BD54" s="1447"/>
      <c r="BE54" s="1447"/>
      <c r="BF54" s="1447"/>
      <c r="BG54" s="1447"/>
      <c r="BH54" s="1447"/>
      <c r="BI54" s="1447"/>
      <c r="BJ54" s="1448"/>
      <c r="BK54" s="1448"/>
      <c r="BL54" s="1448"/>
      <c r="BM54" s="1448"/>
      <c r="BN54" s="1448"/>
      <c r="BO54" s="1448"/>
      <c r="BP54" s="1448"/>
      <c r="BQ54" s="1448"/>
      <c r="BR54" s="1448"/>
      <c r="BS54" s="1448"/>
      <c r="BT54" s="1448"/>
      <c r="BU54" s="1448"/>
      <c r="BV54" s="1448"/>
      <c r="BW54" s="1448"/>
      <c r="BX54" s="1448"/>
      <c r="BY54" s="1424"/>
      <c r="BZ54" s="1424"/>
      <c r="CA54" s="1424"/>
      <c r="CB54" s="1424"/>
      <c r="CC54" s="1424"/>
      <c r="CD54" s="1424"/>
      <c r="CE54" s="1424"/>
      <c r="CF54" s="1424"/>
      <c r="CG54" s="1424"/>
      <c r="CH54" s="1424"/>
      <c r="CI54" s="1424"/>
      <c r="CJ54" s="1424"/>
      <c r="CK54" s="1424"/>
      <c r="CL54" s="1424"/>
      <c r="CM54" s="1424"/>
      <c r="CN54" s="1424"/>
      <c r="CO54" s="1424"/>
      <c r="CP54" s="1424"/>
      <c r="CQ54" s="1424"/>
      <c r="CR54" s="1424"/>
      <c r="CS54" s="1424"/>
      <c r="CT54" s="1424"/>
      <c r="CU54" s="1424"/>
      <c r="CV54" s="1424"/>
      <c r="CW54" s="1424"/>
      <c r="CX54" s="1425"/>
    </row>
    <row r="55" spans="3:102" ht="14.25">
      <c r="BC55" s="1446" t="s">
        <v>2796</v>
      </c>
      <c r="BD55" s="1447"/>
      <c r="BE55" s="1447"/>
      <c r="BF55" s="1447"/>
      <c r="BG55" s="1447"/>
      <c r="BH55" s="1447"/>
      <c r="BI55" s="1447"/>
      <c r="BJ55" s="1458"/>
      <c r="BK55" s="1458"/>
      <c r="BL55" s="1458"/>
      <c r="BM55" s="1458"/>
      <c r="BN55" s="1458"/>
      <c r="BO55" s="1458"/>
      <c r="BP55" s="1458"/>
      <c r="BQ55" s="1458"/>
      <c r="BR55" s="1458"/>
      <c r="BS55" s="1458"/>
      <c r="BT55" s="1458"/>
      <c r="BU55" s="1458"/>
      <c r="BV55" s="1458"/>
      <c r="BW55" s="1458"/>
      <c r="BX55" s="1458"/>
      <c r="BY55" s="1424" t="s">
        <v>2797</v>
      </c>
      <c r="BZ55" s="1424"/>
      <c r="CA55" s="1424"/>
      <c r="CB55" s="1424"/>
      <c r="CC55" s="1424"/>
      <c r="CD55" s="1424"/>
      <c r="CE55" s="1424"/>
      <c r="CF55" s="1424"/>
      <c r="CG55" s="1424"/>
      <c r="CH55" s="1424"/>
      <c r="CI55" s="1424"/>
      <c r="CJ55" s="1424"/>
      <c r="CK55" s="1424"/>
      <c r="CL55" s="1424"/>
      <c r="CM55" s="1424"/>
      <c r="CN55" s="1424"/>
      <c r="CO55" s="1424"/>
      <c r="CP55" s="1424"/>
      <c r="CQ55" s="1424"/>
      <c r="CR55" s="1424"/>
      <c r="CS55" s="1424"/>
      <c r="CT55" s="1424"/>
      <c r="CU55" s="1424"/>
      <c r="CV55" s="1424"/>
      <c r="CW55" s="1424"/>
      <c r="CX55" s="1425"/>
    </row>
    <row r="56" spans="3:102" ht="15" thickBot="1">
      <c r="BC56" s="1446"/>
      <c r="BD56" s="1447"/>
      <c r="BE56" s="1447"/>
      <c r="BF56" s="1447"/>
      <c r="BG56" s="1447"/>
      <c r="BH56" s="1447"/>
      <c r="BI56" s="1447"/>
      <c r="BJ56" s="1458"/>
      <c r="BK56" s="1458"/>
      <c r="BL56" s="1458"/>
      <c r="BM56" s="1458"/>
      <c r="BN56" s="1458"/>
      <c r="BO56" s="1458"/>
      <c r="BP56" s="1458"/>
      <c r="BQ56" s="1458"/>
      <c r="BR56" s="1458"/>
      <c r="BS56" s="1458"/>
      <c r="BT56" s="1458"/>
      <c r="BU56" s="1458"/>
      <c r="BV56" s="1458"/>
      <c r="BW56" s="1458"/>
      <c r="BX56" s="1458"/>
      <c r="BY56" s="1424"/>
      <c r="BZ56" s="1424"/>
      <c r="CA56" s="1424"/>
      <c r="CB56" s="1424"/>
      <c r="CC56" s="1424"/>
      <c r="CD56" s="1424"/>
      <c r="CE56" s="1424"/>
      <c r="CF56" s="1424"/>
      <c r="CG56" s="1424"/>
      <c r="CH56" s="1424"/>
      <c r="CI56" s="1424"/>
      <c r="CJ56" s="1424"/>
      <c r="CK56" s="1424"/>
      <c r="CL56" s="1424"/>
      <c r="CM56" s="1424"/>
      <c r="CN56" s="1424"/>
      <c r="CO56" s="1424"/>
      <c r="CP56" s="1424"/>
      <c r="CQ56" s="1424"/>
      <c r="CR56" s="1424"/>
      <c r="CS56" s="1424"/>
      <c r="CT56" s="1424"/>
      <c r="CU56" s="1424"/>
      <c r="CV56" s="1424"/>
      <c r="CW56" s="1424"/>
      <c r="CX56" s="1425"/>
    </row>
    <row r="57" spans="3:102" ht="15" thickTop="1">
      <c r="C57" s="1459" t="s">
        <v>2798</v>
      </c>
      <c r="D57" s="1460"/>
      <c r="E57" s="1460"/>
      <c r="F57" s="1460"/>
      <c r="G57" s="1460"/>
      <c r="H57" s="1460"/>
      <c r="I57" s="1460"/>
      <c r="J57" s="1460"/>
      <c r="K57" s="1461"/>
      <c r="BC57" s="1446" t="s">
        <v>623</v>
      </c>
      <c r="BD57" s="1447"/>
      <c r="BE57" s="1447"/>
      <c r="BF57" s="1447"/>
      <c r="BG57" s="1447"/>
      <c r="BH57" s="1447"/>
      <c r="BI57" s="1447"/>
      <c r="BJ57" s="1448"/>
      <c r="BK57" s="1448"/>
      <c r="BL57" s="1448"/>
      <c r="BM57" s="1448"/>
      <c r="BN57" s="1448"/>
      <c r="BO57" s="1448"/>
      <c r="BP57" s="1448"/>
      <c r="BQ57" s="1448"/>
      <c r="BR57" s="1448"/>
      <c r="BS57" s="1448"/>
      <c r="BT57" s="1448"/>
      <c r="BU57" s="1448"/>
      <c r="BV57" s="1448"/>
      <c r="BW57" s="1448"/>
      <c r="BX57" s="1448"/>
      <c r="BY57" s="1424" t="s">
        <v>2799</v>
      </c>
      <c r="BZ57" s="1424"/>
      <c r="CA57" s="1424"/>
      <c r="CB57" s="1424"/>
      <c r="CC57" s="1424"/>
      <c r="CD57" s="1424"/>
      <c r="CE57" s="1424"/>
      <c r="CF57" s="1424"/>
      <c r="CG57" s="1424"/>
      <c r="CH57" s="1424"/>
      <c r="CI57" s="1424"/>
      <c r="CJ57" s="1424"/>
      <c r="CK57" s="1424"/>
      <c r="CL57" s="1424"/>
      <c r="CM57" s="1424"/>
      <c r="CN57" s="1424"/>
      <c r="CO57" s="1424"/>
      <c r="CP57" s="1424"/>
      <c r="CQ57" s="1424"/>
      <c r="CR57" s="1424"/>
      <c r="CS57" s="1424"/>
      <c r="CT57" s="1424"/>
      <c r="CU57" s="1424"/>
      <c r="CV57" s="1424"/>
      <c r="CW57" s="1424"/>
      <c r="CX57" s="1425"/>
    </row>
    <row r="58" spans="3:102" ht="14.25">
      <c r="C58" s="1462"/>
      <c r="D58" s="1379"/>
      <c r="E58" s="1379"/>
      <c r="F58" s="1379"/>
      <c r="G58" s="1379"/>
      <c r="H58" s="1379"/>
      <c r="I58" s="1379"/>
      <c r="J58" s="1379"/>
      <c r="K58" s="1463"/>
      <c r="L58" s="267"/>
      <c r="M58" s="267"/>
      <c r="N58" s="267"/>
      <c r="BC58" s="1446"/>
      <c r="BD58" s="1447"/>
      <c r="BE58" s="1447"/>
      <c r="BF58" s="1447"/>
      <c r="BG58" s="1447"/>
      <c r="BH58" s="1447"/>
      <c r="BI58" s="1447"/>
      <c r="BJ58" s="1448"/>
      <c r="BK58" s="1448"/>
      <c r="BL58" s="1448"/>
      <c r="BM58" s="1448"/>
      <c r="BN58" s="1448"/>
      <c r="BO58" s="1448"/>
      <c r="BP58" s="1448"/>
      <c r="BQ58" s="1448"/>
      <c r="BR58" s="1448"/>
      <c r="BS58" s="1448"/>
      <c r="BT58" s="1448"/>
      <c r="BU58" s="1448"/>
      <c r="BV58" s="1448"/>
      <c r="BW58" s="1448"/>
      <c r="BX58" s="1448"/>
      <c r="BY58" s="1424"/>
      <c r="BZ58" s="1424"/>
      <c r="CA58" s="1424"/>
      <c r="CB58" s="1424"/>
      <c r="CC58" s="1424"/>
      <c r="CD58" s="1424"/>
      <c r="CE58" s="1424"/>
      <c r="CF58" s="1424"/>
      <c r="CG58" s="1424"/>
      <c r="CH58" s="1424"/>
      <c r="CI58" s="1424"/>
      <c r="CJ58" s="1424"/>
      <c r="CK58" s="1424"/>
      <c r="CL58" s="1424"/>
      <c r="CM58" s="1424"/>
      <c r="CN58" s="1424"/>
      <c r="CO58" s="1424"/>
      <c r="CP58" s="1424"/>
      <c r="CQ58" s="1424"/>
      <c r="CR58" s="1424"/>
      <c r="CS58" s="1424"/>
      <c r="CT58" s="1424"/>
      <c r="CU58" s="1424"/>
      <c r="CV58" s="1424"/>
      <c r="CW58" s="1424"/>
      <c r="CX58" s="1425"/>
    </row>
    <row r="59" spans="3:102" ht="15" thickBot="1">
      <c r="C59" s="1464"/>
      <c r="D59" s="1465"/>
      <c r="E59" s="1465"/>
      <c r="F59" s="1465"/>
      <c r="G59" s="1465"/>
      <c r="H59" s="1465"/>
      <c r="I59" s="1465"/>
      <c r="J59" s="1465"/>
      <c r="K59" s="1466"/>
      <c r="L59" s="267"/>
      <c r="M59" s="267"/>
      <c r="N59" s="267"/>
      <c r="BC59" s="1446" t="s">
        <v>2760</v>
      </c>
      <c r="BD59" s="1447"/>
      <c r="BE59" s="1447"/>
      <c r="BF59" s="1447"/>
      <c r="BG59" s="1447"/>
      <c r="BH59" s="1447"/>
      <c r="BI59" s="1447"/>
      <c r="BJ59" s="1467"/>
      <c r="BK59" s="1448"/>
      <c r="BL59" s="1448"/>
      <c r="BM59" s="1448"/>
      <c r="BN59" s="1448"/>
      <c r="BO59" s="1448"/>
      <c r="BP59" s="1448"/>
      <c r="BQ59" s="1448"/>
      <c r="BR59" s="1448"/>
      <c r="BS59" s="1448"/>
      <c r="BT59" s="1448"/>
      <c r="BU59" s="1448"/>
      <c r="BV59" s="1448"/>
      <c r="BW59" s="1448"/>
      <c r="BX59" s="1448"/>
      <c r="BY59" s="1424" t="s">
        <v>2800</v>
      </c>
      <c r="BZ59" s="1424"/>
      <c r="CA59" s="1424"/>
      <c r="CB59" s="1424"/>
      <c r="CC59" s="1424"/>
      <c r="CD59" s="1424"/>
      <c r="CE59" s="1424"/>
      <c r="CF59" s="1424"/>
      <c r="CG59" s="1424"/>
      <c r="CH59" s="1424"/>
      <c r="CI59" s="1424"/>
      <c r="CJ59" s="1424"/>
      <c r="CK59" s="1424"/>
      <c r="CL59" s="1424"/>
      <c r="CM59" s="1424"/>
      <c r="CN59" s="1424"/>
      <c r="CO59" s="1424"/>
      <c r="CP59" s="1424"/>
      <c r="CQ59" s="1424"/>
      <c r="CR59" s="1424"/>
      <c r="CS59" s="1424"/>
      <c r="CT59" s="1424"/>
      <c r="CU59" s="1424"/>
      <c r="CV59" s="1424"/>
      <c r="CW59" s="1424"/>
      <c r="CX59" s="1425"/>
    </row>
    <row r="60" spans="3:102" ht="15" thickTop="1">
      <c r="E60" s="273"/>
      <c r="BC60" s="1446"/>
      <c r="BD60" s="1447"/>
      <c r="BE60" s="1447"/>
      <c r="BF60" s="1447"/>
      <c r="BG60" s="1447"/>
      <c r="BH60" s="1447"/>
      <c r="BI60" s="1447"/>
      <c r="BJ60" s="1448"/>
      <c r="BK60" s="1448"/>
      <c r="BL60" s="1448"/>
      <c r="BM60" s="1448"/>
      <c r="BN60" s="1448"/>
      <c r="BO60" s="1448"/>
      <c r="BP60" s="1448"/>
      <c r="BQ60" s="1448"/>
      <c r="BR60" s="1448"/>
      <c r="BS60" s="1448"/>
      <c r="BT60" s="1448"/>
      <c r="BU60" s="1448"/>
      <c r="BV60" s="1448"/>
      <c r="BW60" s="1448"/>
      <c r="BX60" s="1448"/>
      <c r="BY60" s="1424"/>
      <c r="BZ60" s="1424"/>
      <c r="CA60" s="1424"/>
      <c r="CB60" s="1424"/>
      <c r="CC60" s="1424"/>
      <c r="CD60" s="1424"/>
      <c r="CE60" s="1424"/>
      <c r="CF60" s="1424"/>
      <c r="CG60" s="1424"/>
      <c r="CH60" s="1424"/>
      <c r="CI60" s="1424"/>
      <c r="CJ60" s="1424"/>
      <c r="CK60" s="1424"/>
      <c r="CL60" s="1424"/>
      <c r="CM60" s="1424"/>
      <c r="CN60" s="1424"/>
      <c r="CO60" s="1424"/>
      <c r="CP60" s="1424"/>
      <c r="CQ60" s="1424"/>
      <c r="CR60" s="1424"/>
      <c r="CS60" s="1424"/>
      <c r="CT60" s="1424"/>
      <c r="CU60" s="1424"/>
      <c r="CV60" s="1424"/>
      <c r="CW60" s="1424"/>
      <c r="CX60" s="1425"/>
    </row>
    <row r="61" spans="3:102" ht="14.25">
      <c r="E61" s="273"/>
      <c r="F61" s="267"/>
      <c r="BC61" s="1446" t="s">
        <v>2801</v>
      </c>
      <c r="BD61" s="1447"/>
      <c r="BE61" s="1447"/>
      <c r="BF61" s="1447"/>
      <c r="BG61" s="1447"/>
      <c r="BH61" s="1447"/>
      <c r="BI61" s="1447"/>
      <c r="BJ61" s="1448"/>
      <c r="BK61" s="1448"/>
      <c r="BL61" s="1448"/>
      <c r="BM61" s="1448"/>
      <c r="BN61" s="1448"/>
      <c r="BO61" s="1448"/>
      <c r="BP61" s="1448"/>
      <c r="BQ61" s="1448"/>
      <c r="BR61" s="1448"/>
      <c r="BS61" s="1448"/>
      <c r="BT61" s="1448"/>
      <c r="BU61" s="1448"/>
      <c r="BV61" s="1448"/>
      <c r="BW61" s="1448"/>
      <c r="BX61" s="1448"/>
      <c r="BY61" s="1424" t="s">
        <v>2802</v>
      </c>
      <c r="BZ61" s="1424"/>
      <c r="CA61" s="1424"/>
      <c r="CB61" s="1424"/>
      <c r="CC61" s="1424"/>
      <c r="CD61" s="1424"/>
      <c r="CE61" s="1424"/>
      <c r="CF61" s="1424"/>
      <c r="CG61" s="1424"/>
      <c r="CH61" s="1424"/>
      <c r="CI61" s="1424"/>
      <c r="CJ61" s="1424"/>
      <c r="CK61" s="1424"/>
      <c r="CL61" s="1424"/>
      <c r="CM61" s="1424"/>
      <c r="CN61" s="1424"/>
      <c r="CO61" s="1424"/>
      <c r="CP61" s="1424"/>
      <c r="CQ61" s="1424"/>
      <c r="CR61" s="1424"/>
      <c r="CS61" s="1424"/>
      <c r="CT61" s="1424"/>
      <c r="CU61" s="1424"/>
      <c r="CV61" s="1424"/>
      <c r="CW61" s="1424"/>
      <c r="CX61" s="1425"/>
    </row>
    <row r="62" spans="3:102" ht="14.25">
      <c r="E62" s="274"/>
      <c r="F62" s="1449" t="s">
        <v>2803</v>
      </c>
      <c r="G62" s="1450"/>
      <c r="H62" s="1450"/>
      <c r="I62" s="1450"/>
      <c r="J62" s="1450"/>
      <c r="K62" s="1450"/>
      <c r="L62" s="1450"/>
      <c r="M62" s="1450"/>
      <c r="N62" s="1450"/>
      <c r="O62" s="1450"/>
      <c r="P62" s="1450"/>
      <c r="Q62" s="1450"/>
      <c r="R62" s="1450"/>
      <c r="S62" s="1451"/>
      <c r="U62" s="1397" t="s">
        <v>2753</v>
      </c>
      <c r="V62" s="1397"/>
      <c r="W62" s="1397"/>
      <c r="X62" s="1397"/>
      <c r="Y62" s="1397"/>
      <c r="Z62" s="1397"/>
      <c r="AA62" s="1397"/>
      <c r="AB62" s="1397"/>
      <c r="AC62" s="1397"/>
      <c r="AD62" s="1397"/>
      <c r="AE62" s="1397"/>
      <c r="AF62" s="1397"/>
      <c r="AG62" s="1397"/>
      <c r="AH62" s="1397"/>
      <c r="AI62" s="1397"/>
      <c r="AJ62" s="1397"/>
      <c r="AK62" s="1397"/>
      <c r="AL62" s="1397"/>
      <c r="AM62" s="1397"/>
      <c r="AN62" s="1397"/>
      <c r="BC62" s="1446"/>
      <c r="BD62" s="1447"/>
      <c r="BE62" s="1447"/>
      <c r="BF62" s="1447"/>
      <c r="BG62" s="1447"/>
      <c r="BH62" s="1447"/>
      <c r="BI62" s="1447"/>
      <c r="BJ62" s="1448"/>
      <c r="BK62" s="1448"/>
      <c r="BL62" s="1448"/>
      <c r="BM62" s="1448"/>
      <c r="BN62" s="1448"/>
      <c r="BO62" s="1448"/>
      <c r="BP62" s="1448"/>
      <c r="BQ62" s="1448"/>
      <c r="BR62" s="1448"/>
      <c r="BS62" s="1448"/>
      <c r="BT62" s="1448"/>
      <c r="BU62" s="1448"/>
      <c r="BV62" s="1448"/>
      <c r="BW62" s="1448"/>
      <c r="BX62" s="1448"/>
      <c r="BY62" s="1424"/>
      <c r="BZ62" s="1424"/>
      <c r="CA62" s="1424"/>
      <c r="CB62" s="1424"/>
      <c r="CC62" s="1424"/>
      <c r="CD62" s="1424"/>
      <c r="CE62" s="1424"/>
      <c r="CF62" s="1424"/>
      <c r="CG62" s="1424"/>
      <c r="CH62" s="1424"/>
      <c r="CI62" s="1424"/>
      <c r="CJ62" s="1424"/>
      <c r="CK62" s="1424"/>
      <c r="CL62" s="1424"/>
      <c r="CM62" s="1424"/>
      <c r="CN62" s="1424"/>
      <c r="CO62" s="1424"/>
      <c r="CP62" s="1424"/>
      <c r="CQ62" s="1424"/>
      <c r="CR62" s="1424"/>
      <c r="CS62" s="1424"/>
      <c r="CT62" s="1424"/>
      <c r="CU62" s="1424"/>
      <c r="CV62" s="1424"/>
      <c r="CW62" s="1424"/>
      <c r="CX62" s="1425"/>
    </row>
    <row r="63" spans="3:102" ht="14.25">
      <c r="E63" s="273"/>
      <c r="F63" s="1452"/>
      <c r="G63" s="1453"/>
      <c r="H63" s="1453"/>
      <c r="I63" s="1453"/>
      <c r="J63" s="1453"/>
      <c r="K63" s="1453"/>
      <c r="L63" s="1453"/>
      <c r="M63" s="1453"/>
      <c r="N63" s="1453"/>
      <c r="O63" s="1453"/>
      <c r="P63" s="1453"/>
      <c r="Q63" s="1453"/>
      <c r="R63" s="1453"/>
      <c r="S63" s="1454"/>
      <c r="U63" s="1397"/>
      <c r="V63" s="1397"/>
      <c r="W63" s="1397"/>
      <c r="X63" s="1397"/>
      <c r="Y63" s="1397"/>
      <c r="Z63" s="1397"/>
      <c r="AA63" s="1397"/>
      <c r="AB63" s="1397"/>
      <c r="AC63" s="1397"/>
      <c r="AD63" s="1397"/>
      <c r="AE63" s="1397"/>
      <c r="AF63" s="1397"/>
      <c r="AG63" s="1397"/>
      <c r="AH63" s="1397"/>
      <c r="AI63" s="1397"/>
      <c r="AJ63" s="1397"/>
      <c r="AK63" s="1397"/>
      <c r="AL63" s="1397"/>
      <c r="AM63" s="1397"/>
      <c r="AN63" s="1397"/>
      <c r="BC63" s="1446" t="s">
        <v>2755</v>
      </c>
      <c r="BD63" s="1447"/>
      <c r="BE63" s="1447"/>
      <c r="BF63" s="1447"/>
      <c r="BG63" s="1447"/>
      <c r="BH63" s="1447"/>
      <c r="BI63" s="1447"/>
      <c r="BJ63" s="1448"/>
      <c r="BK63" s="1448"/>
      <c r="BL63" s="1448"/>
      <c r="BM63" s="1448"/>
      <c r="BN63" s="1448"/>
      <c r="BO63" s="1448"/>
      <c r="BP63" s="1448"/>
      <c r="BQ63" s="1448"/>
      <c r="BR63" s="1448"/>
      <c r="BS63" s="1448"/>
      <c r="BT63" s="1448"/>
      <c r="BU63" s="1448"/>
      <c r="BV63" s="1448"/>
      <c r="BW63" s="1448"/>
      <c r="BX63" s="1448"/>
      <c r="BY63" s="1424" t="s">
        <v>2804</v>
      </c>
      <c r="BZ63" s="1424"/>
      <c r="CA63" s="1424"/>
      <c r="CB63" s="1424"/>
      <c r="CC63" s="1424"/>
      <c r="CD63" s="1424"/>
      <c r="CE63" s="1424"/>
      <c r="CF63" s="1424"/>
      <c r="CG63" s="1424"/>
      <c r="CH63" s="1424"/>
      <c r="CI63" s="1424"/>
      <c r="CJ63" s="1424"/>
      <c r="CK63" s="1424"/>
      <c r="CL63" s="1424"/>
      <c r="CM63" s="1424"/>
      <c r="CN63" s="1424"/>
      <c r="CO63" s="1424"/>
      <c r="CP63" s="1424"/>
      <c r="CQ63" s="1424"/>
      <c r="CR63" s="1424"/>
      <c r="CS63" s="1424"/>
      <c r="CT63" s="1424"/>
      <c r="CU63" s="1424"/>
      <c r="CV63" s="1424"/>
      <c r="CW63" s="1424"/>
      <c r="CX63" s="1425"/>
    </row>
    <row r="64" spans="3:102" ht="15" thickBot="1">
      <c r="E64" s="273"/>
      <c r="U64" s="282"/>
      <c r="V64" s="282"/>
      <c r="W64" s="282"/>
      <c r="X64" s="282"/>
      <c r="Y64" s="282"/>
      <c r="Z64" s="282"/>
      <c r="AA64" s="282"/>
      <c r="AB64" s="282"/>
      <c r="AC64" s="282"/>
      <c r="AD64" s="282"/>
      <c r="AE64" s="282"/>
      <c r="AF64" s="282"/>
      <c r="AG64" s="282"/>
      <c r="AH64" s="282"/>
      <c r="AI64" s="282"/>
      <c r="AJ64" s="282"/>
      <c r="AK64" s="282"/>
      <c r="AL64" s="282"/>
      <c r="AM64" s="282"/>
      <c r="AN64" s="282"/>
      <c r="BC64" s="1455"/>
      <c r="BD64" s="1456"/>
      <c r="BE64" s="1456"/>
      <c r="BF64" s="1456"/>
      <c r="BG64" s="1456"/>
      <c r="BH64" s="1456"/>
      <c r="BI64" s="1456"/>
      <c r="BJ64" s="1457"/>
      <c r="BK64" s="1457"/>
      <c r="BL64" s="1457"/>
      <c r="BM64" s="1457"/>
      <c r="BN64" s="1457"/>
      <c r="BO64" s="1457"/>
      <c r="BP64" s="1457"/>
      <c r="BQ64" s="1457"/>
      <c r="BR64" s="1457"/>
      <c r="BS64" s="1457"/>
      <c r="BT64" s="1457"/>
      <c r="BU64" s="1457"/>
      <c r="BV64" s="1457"/>
      <c r="BW64" s="1457"/>
      <c r="BX64" s="1457"/>
      <c r="BY64" s="1432"/>
      <c r="BZ64" s="1432"/>
      <c r="CA64" s="1432"/>
      <c r="CB64" s="1432"/>
      <c r="CC64" s="1432"/>
      <c r="CD64" s="1432"/>
      <c r="CE64" s="1432"/>
      <c r="CF64" s="1432"/>
      <c r="CG64" s="1432"/>
      <c r="CH64" s="1432"/>
      <c r="CI64" s="1432"/>
      <c r="CJ64" s="1432"/>
      <c r="CK64" s="1432"/>
      <c r="CL64" s="1432"/>
      <c r="CM64" s="1432"/>
      <c r="CN64" s="1432"/>
      <c r="CO64" s="1432"/>
      <c r="CP64" s="1432"/>
      <c r="CQ64" s="1432"/>
      <c r="CR64" s="1432"/>
      <c r="CS64" s="1432"/>
      <c r="CT64" s="1432"/>
      <c r="CU64" s="1432"/>
      <c r="CV64" s="1432"/>
      <c r="CW64" s="1432"/>
      <c r="CX64" s="1433"/>
    </row>
    <row r="65" spans="3:102" ht="15" thickTop="1">
      <c r="E65" s="274"/>
      <c r="F65" s="1434" t="s">
        <v>2805</v>
      </c>
      <c r="G65" s="1435"/>
      <c r="H65" s="1435"/>
      <c r="I65" s="1435"/>
      <c r="J65" s="1435"/>
      <c r="K65" s="1435"/>
      <c r="L65" s="1435"/>
      <c r="M65" s="1435"/>
      <c r="N65" s="1435"/>
      <c r="O65" s="1435"/>
      <c r="P65" s="1435"/>
      <c r="Q65" s="1436"/>
      <c r="U65" s="1397" t="s">
        <v>2763</v>
      </c>
      <c r="V65" s="1397"/>
      <c r="W65" s="1397"/>
      <c r="X65" s="1397"/>
      <c r="Y65" s="1397"/>
      <c r="Z65" s="1397"/>
      <c r="AA65" s="1397"/>
      <c r="AB65" s="1397"/>
      <c r="AC65" s="1397"/>
      <c r="AD65" s="1397"/>
      <c r="AE65" s="1397"/>
      <c r="AF65" s="1397"/>
      <c r="AG65" s="1397"/>
      <c r="AH65" s="1397"/>
      <c r="AI65" s="1397"/>
      <c r="AJ65" s="1397"/>
      <c r="AK65" s="1397"/>
      <c r="AL65" s="1397"/>
      <c r="AM65" s="1397"/>
      <c r="AN65" s="1397"/>
      <c r="AO65" s="1397"/>
      <c r="AP65" s="1397"/>
      <c r="AQ65" s="1397"/>
      <c r="AR65" s="1397"/>
      <c r="AS65" s="1397"/>
      <c r="BZ65" s="270"/>
      <c r="CA65" s="270"/>
      <c r="CB65" s="270"/>
      <c r="CC65" s="270"/>
      <c r="CD65" s="270"/>
      <c r="CE65" s="270"/>
      <c r="CF65" s="270"/>
      <c r="CG65" s="270"/>
      <c r="CH65" s="270"/>
      <c r="CI65" s="270"/>
      <c r="CJ65" s="270"/>
      <c r="CK65" s="270"/>
      <c r="CL65" s="270"/>
      <c r="CM65" s="270"/>
      <c r="CN65" s="270"/>
      <c r="CO65" s="270"/>
      <c r="CP65" s="270"/>
      <c r="CQ65" s="270"/>
      <c r="CR65" s="270"/>
      <c r="CS65" s="270"/>
      <c r="CT65" s="270"/>
      <c r="CU65" s="270"/>
      <c r="CV65" s="270"/>
      <c r="CW65" s="270"/>
      <c r="CX65" s="270"/>
    </row>
    <row r="66" spans="3:102" ht="15" thickBot="1">
      <c r="E66" s="273"/>
      <c r="F66" s="1437"/>
      <c r="G66" s="1438"/>
      <c r="H66" s="1438"/>
      <c r="I66" s="1438"/>
      <c r="J66" s="1438"/>
      <c r="K66" s="1438"/>
      <c r="L66" s="1438"/>
      <c r="M66" s="1438"/>
      <c r="N66" s="1438"/>
      <c r="O66" s="1438"/>
      <c r="P66" s="1438"/>
      <c r="Q66" s="1439"/>
      <c r="U66" s="1397"/>
      <c r="V66" s="1397"/>
      <c r="W66" s="1397"/>
      <c r="X66" s="1397"/>
      <c r="Y66" s="1397"/>
      <c r="Z66" s="1397"/>
      <c r="AA66" s="1397"/>
      <c r="AB66" s="1397"/>
      <c r="AC66" s="1397"/>
      <c r="AD66" s="1397"/>
      <c r="AE66" s="1397"/>
      <c r="AF66" s="1397"/>
      <c r="AG66" s="1397"/>
      <c r="AH66" s="1397"/>
      <c r="AI66" s="1397"/>
      <c r="AJ66" s="1397"/>
      <c r="AK66" s="1397"/>
      <c r="AL66" s="1397"/>
      <c r="AM66" s="1397"/>
      <c r="AN66" s="1397"/>
      <c r="AO66" s="1397"/>
      <c r="AP66" s="1397"/>
      <c r="AQ66" s="1397"/>
      <c r="AR66" s="1397"/>
      <c r="AS66" s="1397"/>
      <c r="BZ66" s="270"/>
      <c r="CA66" s="270"/>
      <c r="CB66" s="270"/>
      <c r="CC66" s="270"/>
      <c r="CD66" s="270"/>
      <c r="CE66" s="270"/>
      <c r="CF66" s="270"/>
      <c r="CG66" s="270"/>
      <c r="CH66" s="270"/>
      <c r="CI66" s="270"/>
      <c r="CJ66" s="270"/>
      <c r="CK66" s="270"/>
      <c r="CL66" s="270"/>
      <c r="CM66" s="270"/>
      <c r="CN66" s="270"/>
      <c r="CO66" s="270"/>
      <c r="CP66" s="270"/>
      <c r="CQ66" s="270"/>
      <c r="CR66" s="270"/>
      <c r="CS66" s="270"/>
      <c r="CT66" s="270"/>
      <c r="CU66" s="270"/>
      <c r="CV66" s="270"/>
      <c r="CW66" s="270"/>
      <c r="CX66" s="270"/>
    </row>
    <row r="67" spans="3:102" ht="15" thickTop="1">
      <c r="E67" s="273"/>
      <c r="BC67" s="1440" t="s">
        <v>2806</v>
      </c>
      <c r="BD67" s="1441"/>
      <c r="BE67" s="1441"/>
      <c r="BF67" s="1441"/>
      <c r="BG67" s="1441"/>
      <c r="BH67" s="1441"/>
      <c r="BI67" s="1441"/>
      <c r="BJ67" s="283"/>
      <c r="BK67" s="283"/>
      <c r="BL67" s="283"/>
      <c r="BM67" s="283"/>
      <c r="BN67" s="283"/>
      <c r="BO67" s="283"/>
      <c r="BP67" s="283"/>
      <c r="BQ67" s="283"/>
      <c r="BR67" s="283"/>
      <c r="BS67" s="283"/>
      <c r="BT67" s="283"/>
      <c r="BU67" s="283"/>
      <c r="BV67" s="283"/>
      <c r="BW67" s="283"/>
      <c r="BX67" s="283"/>
      <c r="BY67" s="284"/>
      <c r="BZ67" s="283"/>
      <c r="CA67" s="283"/>
      <c r="CB67" s="283"/>
      <c r="CC67" s="283"/>
      <c r="CD67" s="283"/>
      <c r="CE67" s="283"/>
      <c r="CF67" s="283"/>
      <c r="CG67" s="283"/>
      <c r="CH67" s="283"/>
      <c r="CI67" s="283"/>
      <c r="CJ67" s="283"/>
      <c r="CK67" s="283"/>
      <c r="CL67" s="283"/>
      <c r="CM67" s="283"/>
      <c r="CN67" s="283"/>
      <c r="CO67" s="283"/>
      <c r="CP67" s="283"/>
      <c r="CQ67" s="283"/>
      <c r="CR67" s="283"/>
      <c r="CS67" s="283"/>
      <c r="CT67" s="283"/>
      <c r="CU67" s="283"/>
      <c r="CV67" s="283"/>
      <c r="CW67" s="283"/>
      <c r="CX67" s="285"/>
    </row>
    <row r="68" spans="3:102" ht="14.25">
      <c r="E68" s="274"/>
      <c r="F68" s="1391" t="s">
        <v>2756</v>
      </c>
      <c r="G68" s="1392"/>
      <c r="H68" s="1392"/>
      <c r="I68" s="1392"/>
      <c r="J68" s="1392"/>
      <c r="K68" s="1392"/>
      <c r="L68" s="1392"/>
      <c r="M68" s="1392"/>
      <c r="N68" s="1392"/>
      <c r="O68" s="1392"/>
      <c r="P68" s="1392"/>
      <c r="Q68" s="1393"/>
      <c r="U68" s="1397" t="s">
        <v>2757</v>
      </c>
      <c r="V68" s="1397"/>
      <c r="W68" s="1397"/>
      <c r="X68" s="1397"/>
      <c r="Y68" s="1397"/>
      <c r="Z68" s="1397"/>
      <c r="AA68" s="1397"/>
      <c r="AB68" s="1397"/>
      <c r="AC68" s="1397"/>
      <c r="AD68" s="1397"/>
      <c r="AE68" s="1397"/>
      <c r="AF68" s="1397"/>
      <c r="AG68" s="1397"/>
      <c r="AH68" s="1397"/>
      <c r="AI68" s="1397"/>
      <c r="AJ68" s="1397"/>
      <c r="AK68" s="1397"/>
      <c r="AL68" s="1397"/>
      <c r="AM68" s="1397"/>
      <c r="AN68" s="1397"/>
      <c r="BC68" s="1442"/>
      <c r="BD68" s="1443"/>
      <c r="BE68" s="1443"/>
      <c r="BF68" s="1443"/>
      <c r="BG68" s="1443"/>
      <c r="BH68" s="1443"/>
      <c r="BI68" s="1443"/>
      <c r="CX68" s="286"/>
    </row>
    <row r="69" spans="3:102" ht="14.25">
      <c r="E69" s="273"/>
      <c r="F69" s="1394"/>
      <c r="G69" s="1395"/>
      <c r="H69" s="1395"/>
      <c r="I69" s="1395"/>
      <c r="J69" s="1395"/>
      <c r="K69" s="1395"/>
      <c r="L69" s="1395"/>
      <c r="M69" s="1395"/>
      <c r="N69" s="1395"/>
      <c r="O69" s="1395"/>
      <c r="P69" s="1395"/>
      <c r="Q69" s="1396"/>
      <c r="U69" s="1397"/>
      <c r="V69" s="1397"/>
      <c r="W69" s="1397"/>
      <c r="X69" s="1397"/>
      <c r="Y69" s="1397"/>
      <c r="Z69" s="1397"/>
      <c r="AA69" s="1397"/>
      <c r="AB69" s="1397"/>
      <c r="AC69" s="1397"/>
      <c r="AD69" s="1397"/>
      <c r="AE69" s="1397"/>
      <c r="AF69" s="1397"/>
      <c r="AG69" s="1397"/>
      <c r="AH69" s="1397"/>
      <c r="AI69" s="1397"/>
      <c r="AJ69" s="1397"/>
      <c r="AK69" s="1397"/>
      <c r="AL69" s="1397"/>
      <c r="AM69" s="1397"/>
      <c r="AN69" s="1397"/>
      <c r="BC69" s="1444" t="s">
        <v>2807</v>
      </c>
      <c r="BD69" s="1445"/>
      <c r="BE69" s="1445"/>
      <c r="BF69" s="1445"/>
      <c r="BG69" s="1445"/>
      <c r="BH69" s="1445"/>
      <c r="BI69" s="1445"/>
      <c r="BJ69" s="1420" t="s">
        <v>374</v>
      </c>
      <c r="BK69" s="1422"/>
      <c r="BL69" s="1422"/>
      <c r="BM69" s="1422"/>
      <c r="BN69" s="1422"/>
      <c r="BO69" s="1422"/>
      <c r="BP69" s="1422"/>
      <c r="BQ69" s="1422"/>
      <c r="BR69" s="1422"/>
      <c r="BS69" s="1422"/>
      <c r="BT69" s="1422"/>
      <c r="BU69" s="1422"/>
      <c r="BV69" s="1422"/>
      <c r="BW69" s="1422"/>
      <c r="BX69" s="1420" t="s">
        <v>375</v>
      </c>
      <c r="BY69" s="1424" t="s">
        <v>2808</v>
      </c>
      <c r="BZ69" s="1424"/>
      <c r="CA69" s="1424"/>
      <c r="CB69" s="1424"/>
      <c r="CC69" s="1424"/>
      <c r="CD69" s="1424"/>
      <c r="CE69" s="1424"/>
      <c r="CF69" s="1424"/>
      <c r="CG69" s="1424"/>
      <c r="CH69" s="1424"/>
      <c r="CI69" s="1424"/>
      <c r="CJ69" s="1424"/>
      <c r="CK69" s="1424"/>
      <c r="CL69" s="1424"/>
      <c r="CM69" s="1424"/>
      <c r="CN69" s="1424"/>
      <c r="CO69" s="1424"/>
      <c r="CP69" s="1424"/>
      <c r="CQ69" s="1424"/>
      <c r="CR69" s="1424"/>
      <c r="CS69" s="1424"/>
      <c r="CT69" s="1424"/>
      <c r="CU69" s="1424"/>
      <c r="CV69" s="1424"/>
      <c r="CW69" s="1424"/>
      <c r="CX69" s="1425"/>
    </row>
    <row r="70" spans="3:102" ht="14.25">
      <c r="E70" s="273"/>
      <c r="U70" s="275"/>
      <c r="V70" s="275"/>
      <c r="W70" s="275"/>
      <c r="X70" s="275"/>
      <c r="Y70" s="275"/>
      <c r="Z70" s="275"/>
      <c r="AA70" s="275"/>
      <c r="AB70" s="275"/>
      <c r="AC70" s="275"/>
      <c r="AD70" s="275"/>
      <c r="AE70" s="275"/>
      <c r="AF70" s="275"/>
      <c r="AG70" s="275"/>
      <c r="AH70" s="275"/>
      <c r="AI70" s="275"/>
      <c r="AJ70" s="275"/>
      <c r="AK70" s="275"/>
      <c r="AL70" s="275"/>
      <c r="AM70" s="275"/>
      <c r="AN70" s="275"/>
      <c r="BC70" s="1444"/>
      <c r="BD70" s="1445"/>
      <c r="BE70" s="1445"/>
      <c r="BF70" s="1445"/>
      <c r="BG70" s="1445"/>
      <c r="BH70" s="1445"/>
      <c r="BI70" s="1445"/>
      <c r="BJ70" s="1421"/>
      <c r="BK70" s="1423"/>
      <c r="BL70" s="1423"/>
      <c r="BM70" s="1423"/>
      <c r="BN70" s="1423"/>
      <c r="BO70" s="1423"/>
      <c r="BP70" s="1423"/>
      <c r="BQ70" s="1423"/>
      <c r="BR70" s="1423"/>
      <c r="BS70" s="1423"/>
      <c r="BT70" s="1423"/>
      <c r="BU70" s="1423"/>
      <c r="BV70" s="1423"/>
      <c r="BW70" s="1423"/>
      <c r="BX70" s="1421"/>
      <c r="BY70" s="1424"/>
      <c r="BZ70" s="1424"/>
      <c r="CA70" s="1424"/>
      <c r="CB70" s="1424"/>
      <c r="CC70" s="1424"/>
      <c r="CD70" s="1424"/>
      <c r="CE70" s="1424"/>
      <c r="CF70" s="1424"/>
      <c r="CG70" s="1424"/>
      <c r="CH70" s="1424"/>
      <c r="CI70" s="1424"/>
      <c r="CJ70" s="1424"/>
      <c r="CK70" s="1424"/>
      <c r="CL70" s="1424"/>
      <c r="CM70" s="1424"/>
      <c r="CN70" s="1424"/>
      <c r="CO70" s="1424"/>
      <c r="CP70" s="1424"/>
      <c r="CQ70" s="1424"/>
      <c r="CR70" s="1424"/>
      <c r="CS70" s="1424"/>
      <c r="CT70" s="1424"/>
      <c r="CU70" s="1424"/>
      <c r="CV70" s="1424"/>
      <c r="CW70" s="1424"/>
      <c r="CX70" s="1425"/>
    </row>
    <row r="71" spans="3:102" ht="14.25">
      <c r="E71" s="274"/>
      <c r="F71" s="1391" t="s">
        <v>2769</v>
      </c>
      <c r="G71" s="1392"/>
      <c r="H71" s="1392"/>
      <c r="I71" s="1392"/>
      <c r="J71" s="1392"/>
      <c r="K71" s="1392"/>
      <c r="L71" s="1392"/>
      <c r="M71" s="1392"/>
      <c r="N71" s="1392"/>
      <c r="O71" s="1392"/>
      <c r="P71" s="1392"/>
      <c r="Q71" s="1393"/>
      <c r="U71" s="1397"/>
      <c r="V71" s="1397"/>
      <c r="W71" s="1397"/>
      <c r="X71" s="1397"/>
      <c r="Y71" s="1397"/>
      <c r="Z71" s="1397"/>
      <c r="AA71" s="1397"/>
      <c r="AB71" s="1397"/>
      <c r="AC71" s="1397"/>
      <c r="AD71" s="1397"/>
      <c r="AE71" s="1397"/>
      <c r="AF71" s="1397"/>
      <c r="AG71" s="1397"/>
      <c r="AH71" s="1397"/>
      <c r="AI71" s="1397"/>
      <c r="AJ71" s="1397"/>
      <c r="AK71" s="1397"/>
      <c r="AL71" s="1397"/>
      <c r="AM71" s="1397"/>
      <c r="AN71" s="1397"/>
      <c r="BC71" s="1426" t="s">
        <v>2809</v>
      </c>
      <c r="BD71" s="1427"/>
      <c r="BE71" s="1427"/>
      <c r="BF71" s="1427"/>
      <c r="BG71" s="1427"/>
      <c r="BH71" s="1427"/>
      <c r="BI71" s="1427"/>
      <c r="BJ71" s="1430"/>
      <c r="BK71" s="1430"/>
      <c r="BL71" s="1430"/>
      <c r="BM71" s="1430"/>
      <c r="BN71" s="1430"/>
      <c r="BO71" s="1430"/>
      <c r="BP71" s="1430"/>
      <c r="BQ71" s="1430"/>
      <c r="BR71" s="1430"/>
      <c r="BS71" s="1430"/>
      <c r="BT71" s="1430"/>
      <c r="BU71" s="1430"/>
      <c r="BV71" s="1430"/>
      <c r="BW71" s="1430"/>
      <c r="BX71" s="1430"/>
      <c r="BY71" s="1424" t="s">
        <v>2765</v>
      </c>
      <c r="BZ71" s="1424"/>
      <c r="CA71" s="1424"/>
      <c r="CB71" s="1424"/>
      <c r="CC71" s="1424"/>
      <c r="CD71" s="1424"/>
      <c r="CE71" s="1424"/>
      <c r="CF71" s="1424"/>
      <c r="CG71" s="1424"/>
      <c r="CH71" s="1424"/>
      <c r="CI71" s="1424"/>
      <c r="CJ71" s="1424"/>
      <c r="CK71" s="1424"/>
      <c r="CL71" s="1424"/>
      <c r="CM71" s="1424"/>
      <c r="CN71" s="1424"/>
      <c r="CO71" s="1424"/>
      <c r="CP71" s="1424"/>
      <c r="CQ71" s="1424"/>
      <c r="CR71" s="1424"/>
      <c r="CS71" s="1424"/>
      <c r="CT71" s="1424"/>
      <c r="CU71" s="1424"/>
      <c r="CV71" s="1424"/>
      <c r="CW71" s="1424"/>
      <c r="CX71" s="1425"/>
    </row>
    <row r="72" spans="3:102" ht="15" thickBot="1">
      <c r="E72" s="273"/>
      <c r="F72" s="1394"/>
      <c r="G72" s="1395"/>
      <c r="H72" s="1395"/>
      <c r="I72" s="1395"/>
      <c r="J72" s="1395"/>
      <c r="K72" s="1395"/>
      <c r="L72" s="1395"/>
      <c r="M72" s="1395"/>
      <c r="N72" s="1395"/>
      <c r="O72" s="1395"/>
      <c r="P72" s="1395"/>
      <c r="Q72" s="1396"/>
      <c r="U72" s="1397"/>
      <c r="V72" s="1397"/>
      <c r="W72" s="1397"/>
      <c r="X72" s="1397"/>
      <c r="Y72" s="1397"/>
      <c r="Z72" s="1397"/>
      <c r="AA72" s="1397"/>
      <c r="AB72" s="1397"/>
      <c r="AC72" s="1397"/>
      <c r="AD72" s="1397"/>
      <c r="AE72" s="1397"/>
      <c r="AF72" s="1397"/>
      <c r="AG72" s="1397"/>
      <c r="AH72" s="1397"/>
      <c r="AI72" s="1397"/>
      <c r="AJ72" s="1397"/>
      <c r="AK72" s="1397"/>
      <c r="AL72" s="1397"/>
      <c r="AM72" s="1397"/>
      <c r="AN72" s="1397"/>
      <c r="BC72" s="1428"/>
      <c r="BD72" s="1429"/>
      <c r="BE72" s="1429"/>
      <c r="BF72" s="1429"/>
      <c r="BG72" s="1429"/>
      <c r="BH72" s="1429"/>
      <c r="BI72" s="1429"/>
      <c r="BJ72" s="1431"/>
      <c r="BK72" s="1431"/>
      <c r="BL72" s="1431"/>
      <c r="BM72" s="1431"/>
      <c r="BN72" s="1431"/>
      <c r="BO72" s="1431"/>
      <c r="BP72" s="1431"/>
      <c r="BQ72" s="1431"/>
      <c r="BR72" s="1431"/>
      <c r="BS72" s="1431"/>
      <c r="BT72" s="1431"/>
      <c r="BU72" s="1431"/>
      <c r="BV72" s="1431"/>
      <c r="BW72" s="1431"/>
      <c r="BX72" s="1431"/>
      <c r="BY72" s="1432"/>
      <c r="BZ72" s="1432"/>
      <c r="CA72" s="1432"/>
      <c r="CB72" s="1432"/>
      <c r="CC72" s="1432"/>
      <c r="CD72" s="1432"/>
      <c r="CE72" s="1432"/>
      <c r="CF72" s="1432"/>
      <c r="CG72" s="1432"/>
      <c r="CH72" s="1432"/>
      <c r="CI72" s="1432"/>
      <c r="CJ72" s="1432"/>
      <c r="CK72" s="1432"/>
      <c r="CL72" s="1432"/>
      <c r="CM72" s="1432"/>
      <c r="CN72" s="1432"/>
      <c r="CO72" s="1432"/>
      <c r="CP72" s="1432"/>
      <c r="CQ72" s="1432"/>
      <c r="CR72" s="1432"/>
      <c r="CS72" s="1432"/>
      <c r="CT72" s="1432"/>
      <c r="CU72" s="1432"/>
      <c r="CV72" s="1432"/>
      <c r="CW72" s="1432"/>
      <c r="CX72" s="1433"/>
    </row>
    <row r="73" spans="3:102" ht="15" thickTop="1">
      <c r="E73" s="273"/>
      <c r="U73" s="275"/>
      <c r="V73" s="275"/>
      <c r="W73" s="275"/>
      <c r="X73" s="275"/>
      <c r="Y73" s="275"/>
      <c r="Z73" s="275"/>
      <c r="AA73" s="275"/>
      <c r="AB73" s="275"/>
      <c r="AC73" s="275"/>
      <c r="AD73" s="275"/>
      <c r="AE73" s="275"/>
      <c r="AF73" s="275"/>
      <c r="AG73" s="275"/>
      <c r="AH73" s="275"/>
      <c r="AI73" s="275"/>
      <c r="AJ73" s="275"/>
      <c r="AK73" s="275"/>
      <c r="AL73" s="275"/>
      <c r="AM73" s="275"/>
      <c r="AN73" s="275"/>
    </row>
    <row r="74" spans="3:102" ht="14.25">
      <c r="E74" s="274"/>
      <c r="F74" s="1405" t="s">
        <v>2775</v>
      </c>
      <c r="G74" s="1406"/>
      <c r="H74" s="1406"/>
      <c r="I74" s="1406"/>
      <c r="J74" s="1406"/>
      <c r="K74" s="1406"/>
      <c r="L74" s="1406"/>
      <c r="M74" s="1406"/>
      <c r="N74" s="1406"/>
      <c r="O74" s="1406"/>
      <c r="P74" s="1406"/>
      <c r="Q74" s="1407"/>
      <c r="U74" s="1411" t="s">
        <v>2776</v>
      </c>
      <c r="V74" s="1411"/>
      <c r="W74" s="1411"/>
      <c r="X74" s="1411"/>
      <c r="Y74" s="1411"/>
      <c r="Z74" s="1411"/>
      <c r="AA74" s="1411"/>
      <c r="AB74" s="1411"/>
      <c r="AC74" s="1411"/>
      <c r="AD74" s="1411"/>
      <c r="AE74" s="1411"/>
      <c r="AF74" s="1411"/>
      <c r="AG74" s="1411"/>
      <c r="AH74" s="1411"/>
      <c r="AI74" s="1411"/>
      <c r="AJ74" s="1411"/>
      <c r="AK74" s="1411"/>
      <c r="AL74" s="1411"/>
      <c r="AM74" s="1411"/>
      <c r="AN74" s="1411"/>
      <c r="AO74" s="1411"/>
      <c r="AP74" s="1411"/>
      <c r="AQ74" s="1411"/>
      <c r="AR74" s="1411"/>
      <c r="AS74" s="1411"/>
    </row>
    <row r="75" spans="3:102" ht="14.25">
      <c r="F75" s="1408"/>
      <c r="G75" s="1409"/>
      <c r="H75" s="1409"/>
      <c r="I75" s="1409"/>
      <c r="J75" s="1409"/>
      <c r="K75" s="1409"/>
      <c r="L75" s="1409"/>
      <c r="M75" s="1409"/>
      <c r="N75" s="1409"/>
      <c r="O75" s="1409"/>
      <c r="P75" s="1409"/>
      <c r="Q75" s="1410"/>
      <c r="U75" s="1411"/>
      <c r="V75" s="1411"/>
      <c r="W75" s="1411"/>
      <c r="X75" s="1411"/>
      <c r="Y75" s="1411"/>
      <c r="Z75" s="1411"/>
      <c r="AA75" s="1411"/>
      <c r="AB75" s="1411"/>
      <c r="AC75" s="1411"/>
      <c r="AD75" s="1411"/>
      <c r="AE75" s="1411"/>
      <c r="AF75" s="1411"/>
      <c r="AG75" s="1411"/>
      <c r="AH75" s="1411"/>
      <c r="AI75" s="1411"/>
      <c r="AJ75" s="1411"/>
      <c r="AK75" s="1411"/>
      <c r="AL75" s="1411"/>
      <c r="AM75" s="1411"/>
      <c r="AN75" s="1411"/>
      <c r="AO75" s="1411"/>
      <c r="AP75" s="1411"/>
      <c r="AQ75" s="1411"/>
      <c r="AR75" s="1411"/>
      <c r="AS75" s="1411"/>
    </row>
    <row r="79" spans="3:102" ht="15" thickBot="1"/>
    <row r="80" spans="3:102" ht="15" thickTop="1">
      <c r="C80" s="1412" t="s">
        <v>2810</v>
      </c>
      <c r="D80" s="1413"/>
      <c r="E80" s="1413"/>
      <c r="F80" s="1413"/>
      <c r="G80" s="1413"/>
      <c r="H80" s="1413"/>
      <c r="I80" s="1413"/>
      <c r="J80" s="1413"/>
      <c r="K80" s="1414"/>
    </row>
    <row r="81" spans="3:54" ht="14.25">
      <c r="C81" s="1415"/>
      <c r="D81" s="1379"/>
      <c r="E81" s="1379"/>
      <c r="F81" s="1379"/>
      <c r="G81" s="1379"/>
      <c r="H81" s="1379"/>
      <c r="I81" s="1379"/>
      <c r="J81" s="1379"/>
      <c r="K81" s="1416"/>
    </row>
    <row r="82" spans="3:54" ht="15" thickBot="1">
      <c r="C82" s="1417"/>
      <c r="D82" s="1418"/>
      <c r="E82" s="1418"/>
      <c r="F82" s="1418"/>
      <c r="G82" s="1418"/>
      <c r="H82" s="1418"/>
      <c r="I82" s="1418"/>
      <c r="J82" s="1418"/>
      <c r="K82" s="1419"/>
    </row>
    <row r="83" spans="3:54" ht="15" thickTop="1">
      <c r="E83" s="287"/>
    </row>
    <row r="84" spans="3:54" ht="14.25">
      <c r="E84" s="288"/>
      <c r="F84" s="267"/>
    </row>
    <row r="85" spans="3:54" ht="14.25">
      <c r="E85" s="288"/>
      <c r="F85" s="1398" t="s">
        <v>2811</v>
      </c>
      <c r="G85" s="1399"/>
      <c r="H85" s="1399"/>
      <c r="I85" s="1399"/>
      <c r="J85" s="1399"/>
      <c r="K85" s="1399"/>
      <c r="L85" s="1399"/>
      <c r="M85" s="1399"/>
      <c r="N85" s="1399"/>
      <c r="O85" s="1399"/>
      <c r="P85" s="1399"/>
      <c r="Q85" s="1399"/>
      <c r="R85" s="1399"/>
      <c r="S85" s="1399"/>
      <c r="T85" s="1399"/>
      <c r="U85" s="1399"/>
      <c r="V85" s="1399"/>
      <c r="W85" s="1399"/>
      <c r="X85" s="1399"/>
      <c r="Y85" s="1399"/>
      <c r="Z85" s="1400"/>
      <c r="AB85" s="1390" t="s">
        <v>2753</v>
      </c>
      <c r="AC85" s="1390"/>
      <c r="AD85" s="1390"/>
      <c r="AE85" s="1390"/>
      <c r="AF85" s="1390"/>
      <c r="AG85" s="1390"/>
      <c r="AH85" s="1390"/>
      <c r="AI85" s="1390"/>
      <c r="AJ85" s="1390"/>
      <c r="AK85" s="1390"/>
      <c r="AL85" s="1390"/>
      <c r="AM85" s="1390"/>
      <c r="AN85" s="1390"/>
      <c r="AO85" s="1390"/>
      <c r="AP85" s="1390"/>
      <c r="AQ85" s="1390"/>
      <c r="AR85" s="1390"/>
      <c r="AS85" s="1390"/>
      <c r="AT85" s="1390"/>
      <c r="AU85" s="1390"/>
      <c r="AV85" s="1390"/>
      <c r="AW85" s="1390"/>
      <c r="AX85" s="1390"/>
      <c r="AY85" s="1390"/>
      <c r="AZ85" s="1390"/>
      <c r="BA85" s="289"/>
      <c r="BB85" s="289"/>
    </row>
    <row r="86" spans="3:54" ht="14.25">
      <c r="E86" s="290"/>
      <c r="F86" s="1401"/>
      <c r="G86" s="1402"/>
      <c r="H86" s="1402"/>
      <c r="I86" s="1402"/>
      <c r="J86" s="1402"/>
      <c r="K86" s="1402"/>
      <c r="L86" s="1402"/>
      <c r="M86" s="1402"/>
      <c r="N86" s="1402"/>
      <c r="O86" s="1402"/>
      <c r="P86" s="1402"/>
      <c r="Q86" s="1402"/>
      <c r="R86" s="1402"/>
      <c r="S86" s="1402"/>
      <c r="T86" s="1402"/>
      <c r="U86" s="1402"/>
      <c r="V86" s="1402"/>
      <c r="W86" s="1402"/>
      <c r="X86" s="1402"/>
      <c r="Y86" s="1402"/>
      <c r="Z86" s="1403"/>
      <c r="AB86" s="1390"/>
      <c r="AC86" s="1390"/>
      <c r="AD86" s="1390"/>
      <c r="AE86" s="1390"/>
      <c r="AF86" s="1390"/>
      <c r="AG86" s="1390"/>
      <c r="AH86" s="1390"/>
      <c r="AI86" s="1390"/>
      <c r="AJ86" s="1390"/>
      <c r="AK86" s="1390"/>
      <c r="AL86" s="1390"/>
      <c r="AM86" s="1390"/>
      <c r="AN86" s="1390"/>
      <c r="AO86" s="1390"/>
      <c r="AP86" s="1390"/>
      <c r="AQ86" s="1390"/>
      <c r="AR86" s="1390"/>
      <c r="AS86" s="1390"/>
      <c r="AT86" s="1390"/>
      <c r="AU86" s="1390"/>
      <c r="AV86" s="1390"/>
      <c r="AW86" s="1390"/>
      <c r="AX86" s="1390"/>
      <c r="AY86" s="1390"/>
      <c r="AZ86" s="1390"/>
      <c r="BA86" s="289"/>
      <c r="BB86" s="289"/>
    </row>
    <row r="87" spans="3:54" ht="14.25">
      <c r="E87" s="288"/>
    </row>
    <row r="88" spans="3:54" ht="14.25">
      <c r="E88" s="291"/>
      <c r="F88" s="1384" t="s">
        <v>2812</v>
      </c>
      <c r="G88" s="1385"/>
      <c r="H88" s="1385"/>
      <c r="I88" s="1385"/>
      <c r="J88" s="1385"/>
      <c r="K88" s="1385"/>
      <c r="L88" s="1385"/>
      <c r="M88" s="1385"/>
      <c r="N88" s="1385"/>
      <c r="O88" s="1385"/>
      <c r="P88" s="1385"/>
      <c r="Q88" s="1385"/>
      <c r="R88" s="1385"/>
      <c r="S88" s="1385"/>
      <c r="T88" s="1385"/>
      <c r="U88" s="1385"/>
      <c r="V88" s="1385"/>
      <c r="W88" s="1385"/>
      <c r="X88" s="1385"/>
      <c r="Y88" s="1385"/>
      <c r="Z88" s="1386"/>
      <c r="AB88" s="1390" t="s">
        <v>2813</v>
      </c>
      <c r="AC88" s="1390"/>
      <c r="AD88" s="1390"/>
      <c r="AE88" s="1390"/>
      <c r="AF88" s="1390"/>
      <c r="AG88" s="1390"/>
      <c r="AH88" s="1390"/>
      <c r="AI88" s="1390"/>
      <c r="AJ88" s="1390"/>
      <c r="AK88" s="1390"/>
      <c r="AL88" s="1390"/>
      <c r="AM88" s="1390"/>
      <c r="AN88" s="1390"/>
      <c r="AO88" s="1390"/>
      <c r="AP88" s="1390"/>
      <c r="AQ88" s="1390"/>
      <c r="AR88" s="1390"/>
      <c r="AS88" s="1390"/>
      <c r="AT88" s="1390"/>
      <c r="AU88" s="1390"/>
      <c r="AV88" s="1390"/>
      <c r="AW88" s="1390"/>
      <c r="AX88" s="1390"/>
      <c r="AY88" s="1390"/>
      <c r="AZ88" s="1390"/>
      <c r="BA88" s="289"/>
      <c r="BB88" s="289"/>
    </row>
    <row r="89" spans="3:54" ht="14.25">
      <c r="E89" s="288"/>
      <c r="F89" s="1387"/>
      <c r="G89" s="1388"/>
      <c r="H89" s="1388"/>
      <c r="I89" s="1388"/>
      <c r="J89" s="1388"/>
      <c r="K89" s="1388"/>
      <c r="L89" s="1388"/>
      <c r="M89" s="1388"/>
      <c r="N89" s="1388"/>
      <c r="O89" s="1388"/>
      <c r="P89" s="1388"/>
      <c r="Q89" s="1388"/>
      <c r="R89" s="1388"/>
      <c r="S89" s="1388"/>
      <c r="T89" s="1388"/>
      <c r="U89" s="1388"/>
      <c r="V89" s="1388"/>
      <c r="W89" s="1388"/>
      <c r="X89" s="1388"/>
      <c r="Y89" s="1388"/>
      <c r="Z89" s="1389"/>
      <c r="AB89" s="1390"/>
      <c r="AC89" s="1390"/>
      <c r="AD89" s="1390"/>
      <c r="AE89" s="1390"/>
      <c r="AF89" s="1390"/>
      <c r="AG89" s="1390"/>
      <c r="AH89" s="1390"/>
      <c r="AI89" s="1390"/>
      <c r="AJ89" s="1390"/>
      <c r="AK89" s="1390"/>
      <c r="AL89" s="1390"/>
      <c r="AM89" s="1390"/>
      <c r="AN89" s="1390"/>
      <c r="AO89" s="1390"/>
      <c r="AP89" s="1390"/>
      <c r="AQ89" s="1390"/>
      <c r="AR89" s="1390"/>
      <c r="AS89" s="1390"/>
      <c r="AT89" s="1390"/>
      <c r="AU89" s="1390"/>
      <c r="AV89" s="1390"/>
      <c r="AW89" s="1390"/>
      <c r="AX89" s="1390"/>
      <c r="AY89" s="1390"/>
      <c r="AZ89" s="1390"/>
      <c r="BA89" s="289"/>
      <c r="BB89" s="289"/>
    </row>
    <row r="90" spans="3:54" ht="14.25">
      <c r="E90" s="288"/>
    </row>
    <row r="91" spans="3:54" ht="14.25">
      <c r="E91" s="288"/>
      <c r="F91" s="1384" t="s">
        <v>2814</v>
      </c>
      <c r="G91" s="1385"/>
      <c r="H91" s="1385"/>
      <c r="I91" s="1385"/>
      <c r="J91" s="1385"/>
      <c r="K91" s="1385"/>
      <c r="L91" s="1385"/>
      <c r="M91" s="1385"/>
      <c r="N91" s="1385"/>
      <c r="O91" s="1385"/>
      <c r="P91" s="1385"/>
      <c r="Q91" s="1385"/>
      <c r="R91" s="1385"/>
      <c r="S91" s="1385"/>
      <c r="T91" s="1385"/>
      <c r="U91" s="1385"/>
      <c r="V91" s="1385"/>
      <c r="W91" s="1385"/>
      <c r="X91" s="1385"/>
      <c r="Y91" s="1385"/>
      <c r="Z91" s="1386"/>
      <c r="AB91" s="1390" t="s">
        <v>2815</v>
      </c>
      <c r="AC91" s="1390"/>
      <c r="AD91" s="1390"/>
      <c r="AE91" s="1390"/>
      <c r="AF91" s="1390"/>
      <c r="AG91" s="1390"/>
      <c r="AH91" s="1390"/>
      <c r="AI91" s="1390"/>
      <c r="AJ91" s="1390"/>
      <c r="AK91" s="1390"/>
      <c r="AL91" s="1390"/>
      <c r="AM91" s="1390"/>
      <c r="AN91" s="1390"/>
      <c r="AO91" s="1390"/>
      <c r="AP91" s="1390"/>
      <c r="AQ91" s="1390"/>
      <c r="AR91" s="1390"/>
      <c r="AS91" s="1390"/>
      <c r="AT91" s="1390"/>
      <c r="AU91" s="1390"/>
      <c r="AV91" s="1390"/>
      <c r="AW91" s="1390"/>
      <c r="AX91" s="1390"/>
      <c r="AY91" s="1390"/>
      <c r="AZ91" s="1390"/>
      <c r="BA91" s="289"/>
      <c r="BB91" s="289"/>
    </row>
    <row r="92" spans="3:54" ht="14.25">
      <c r="E92" s="290"/>
      <c r="F92" s="1387"/>
      <c r="G92" s="1388"/>
      <c r="H92" s="1388"/>
      <c r="I92" s="1388"/>
      <c r="J92" s="1388"/>
      <c r="K92" s="1388"/>
      <c r="L92" s="1388"/>
      <c r="M92" s="1388"/>
      <c r="N92" s="1388"/>
      <c r="O92" s="1388"/>
      <c r="P92" s="1388"/>
      <c r="Q92" s="1388"/>
      <c r="R92" s="1388"/>
      <c r="S92" s="1388"/>
      <c r="T92" s="1388"/>
      <c r="U92" s="1388"/>
      <c r="V92" s="1388"/>
      <c r="W92" s="1388"/>
      <c r="X92" s="1388"/>
      <c r="Y92" s="1388"/>
      <c r="Z92" s="1389"/>
      <c r="AB92" s="1390"/>
      <c r="AC92" s="1390"/>
      <c r="AD92" s="1390"/>
      <c r="AE92" s="1390"/>
      <c r="AF92" s="1390"/>
      <c r="AG92" s="1390"/>
      <c r="AH92" s="1390"/>
      <c r="AI92" s="1390"/>
      <c r="AJ92" s="1390"/>
      <c r="AK92" s="1390"/>
      <c r="AL92" s="1390"/>
      <c r="AM92" s="1390"/>
      <c r="AN92" s="1390"/>
      <c r="AO92" s="1390"/>
      <c r="AP92" s="1390"/>
      <c r="AQ92" s="1390"/>
      <c r="AR92" s="1390"/>
      <c r="AS92" s="1390"/>
      <c r="AT92" s="1390"/>
      <c r="AU92" s="1390"/>
      <c r="AV92" s="1390"/>
      <c r="AW92" s="1390"/>
      <c r="AX92" s="1390"/>
      <c r="AY92" s="1390"/>
      <c r="AZ92" s="1390"/>
      <c r="BA92" s="289"/>
      <c r="BB92" s="289"/>
    </row>
    <row r="93" spans="3:54" ht="14.25">
      <c r="E93" s="288"/>
    </row>
    <row r="94" spans="3:54" ht="14.25">
      <c r="E94" s="291"/>
      <c r="F94" s="1391" t="s">
        <v>2769</v>
      </c>
      <c r="G94" s="1392"/>
      <c r="H94" s="1392"/>
      <c r="I94" s="1392"/>
      <c r="J94" s="1392"/>
      <c r="K94" s="1392"/>
      <c r="L94" s="1392"/>
      <c r="M94" s="1392"/>
      <c r="N94" s="1392"/>
      <c r="O94" s="1392"/>
      <c r="P94" s="1392"/>
      <c r="Q94" s="1392"/>
      <c r="R94" s="1392"/>
      <c r="S94" s="1392"/>
      <c r="T94" s="1392"/>
      <c r="U94" s="1392"/>
      <c r="V94" s="1392"/>
      <c r="W94" s="1392"/>
      <c r="X94" s="1392"/>
      <c r="Y94" s="1392"/>
      <c r="Z94" s="1393"/>
      <c r="AB94" s="1397"/>
      <c r="AC94" s="1397"/>
      <c r="AD94" s="1397"/>
      <c r="AE94" s="1397"/>
      <c r="AF94" s="1397"/>
      <c r="AG94" s="1397"/>
      <c r="AH94" s="1397"/>
      <c r="AI94" s="1397"/>
      <c r="AJ94" s="1397"/>
      <c r="AK94" s="1397"/>
      <c r="AL94" s="1397"/>
      <c r="AM94" s="1397"/>
      <c r="AN94" s="1397"/>
      <c r="AO94" s="1397"/>
      <c r="AP94" s="1397"/>
      <c r="AQ94" s="1397"/>
      <c r="AR94" s="1397"/>
      <c r="AS94" s="1397"/>
      <c r="AT94" s="1397"/>
      <c r="AU94" s="1397"/>
      <c r="AV94" s="1397"/>
      <c r="AW94" s="1397"/>
      <c r="AX94" s="1397"/>
      <c r="AY94" s="1397"/>
      <c r="AZ94" s="1397"/>
      <c r="BA94" s="275"/>
      <c r="BB94" s="275"/>
    </row>
    <row r="95" spans="3:54" ht="14.25">
      <c r="E95" s="288"/>
      <c r="F95" s="1394"/>
      <c r="G95" s="1395"/>
      <c r="H95" s="1395"/>
      <c r="I95" s="1395"/>
      <c r="J95" s="1395"/>
      <c r="K95" s="1395"/>
      <c r="L95" s="1395"/>
      <c r="M95" s="1395"/>
      <c r="N95" s="1395"/>
      <c r="O95" s="1395"/>
      <c r="P95" s="1395"/>
      <c r="Q95" s="1395"/>
      <c r="R95" s="1395"/>
      <c r="S95" s="1395"/>
      <c r="T95" s="1395"/>
      <c r="U95" s="1395"/>
      <c r="V95" s="1395"/>
      <c r="W95" s="1395"/>
      <c r="X95" s="1395"/>
      <c r="Y95" s="1395"/>
      <c r="Z95" s="1396"/>
      <c r="AB95" s="1397"/>
      <c r="AC95" s="1397"/>
      <c r="AD95" s="1397"/>
      <c r="AE95" s="1397"/>
      <c r="AF95" s="1397"/>
      <c r="AG95" s="1397"/>
      <c r="AH95" s="1397"/>
      <c r="AI95" s="1397"/>
      <c r="AJ95" s="1397"/>
      <c r="AK95" s="1397"/>
      <c r="AL95" s="1397"/>
      <c r="AM95" s="1397"/>
      <c r="AN95" s="1397"/>
      <c r="AO95" s="1397"/>
      <c r="AP95" s="1397"/>
      <c r="AQ95" s="1397"/>
      <c r="AR95" s="1397"/>
      <c r="AS95" s="1397"/>
      <c r="AT95" s="1397"/>
      <c r="AU95" s="1397"/>
      <c r="AV95" s="1397"/>
      <c r="AW95" s="1397"/>
      <c r="AX95" s="1397"/>
      <c r="AY95" s="1397"/>
      <c r="AZ95" s="1397"/>
      <c r="BA95" s="275"/>
      <c r="BB95" s="275"/>
    </row>
    <row r="96" spans="3:54" ht="14.25">
      <c r="E96" s="288"/>
    </row>
    <row r="97" spans="3:54" ht="14.25">
      <c r="E97" s="288"/>
      <c r="F97" s="1398" t="s">
        <v>2816</v>
      </c>
      <c r="G97" s="1399"/>
      <c r="H97" s="1399"/>
      <c r="I97" s="1399"/>
      <c r="J97" s="1399"/>
      <c r="K97" s="1399"/>
      <c r="L97" s="1399"/>
      <c r="M97" s="1399"/>
      <c r="N97" s="1399"/>
      <c r="O97" s="1399"/>
      <c r="P97" s="1399"/>
      <c r="Q97" s="1399"/>
      <c r="R97" s="1399"/>
      <c r="S97" s="1399"/>
      <c r="T97" s="1399"/>
      <c r="U97" s="1399"/>
      <c r="V97" s="1399"/>
      <c r="W97" s="1399"/>
      <c r="X97" s="1399"/>
      <c r="Y97" s="1399"/>
      <c r="Z97" s="1400"/>
      <c r="AB97" s="1404" t="s">
        <v>2776</v>
      </c>
      <c r="AC97" s="1404"/>
      <c r="AD97" s="1404"/>
      <c r="AE97" s="1404"/>
      <c r="AF97" s="1404"/>
      <c r="AG97" s="1404"/>
      <c r="AH97" s="1404"/>
      <c r="AI97" s="1404"/>
      <c r="AJ97" s="1404"/>
      <c r="AK97" s="1404"/>
      <c r="AL97" s="1404"/>
      <c r="AM97" s="1404"/>
      <c r="AN97" s="1404"/>
      <c r="AO97" s="1404"/>
      <c r="AP97" s="1404"/>
      <c r="AQ97" s="1404"/>
      <c r="AR97" s="1404"/>
      <c r="AS97" s="1404"/>
      <c r="AT97" s="1404"/>
      <c r="AU97" s="1404"/>
      <c r="AV97" s="1404"/>
      <c r="AW97" s="1404"/>
      <c r="AX97" s="1404"/>
      <c r="AY97" s="1404"/>
      <c r="AZ97" s="1404"/>
      <c r="BA97" s="289"/>
      <c r="BB97" s="289"/>
    </row>
    <row r="98" spans="3:54" ht="14.25">
      <c r="E98" s="292"/>
      <c r="F98" s="1401"/>
      <c r="G98" s="1402"/>
      <c r="H98" s="1402"/>
      <c r="I98" s="1402"/>
      <c r="J98" s="1402"/>
      <c r="K98" s="1402"/>
      <c r="L98" s="1402"/>
      <c r="M98" s="1402"/>
      <c r="N98" s="1402"/>
      <c r="O98" s="1402"/>
      <c r="P98" s="1402"/>
      <c r="Q98" s="1402"/>
      <c r="R98" s="1402"/>
      <c r="S98" s="1402"/>
      <c r="T98" s="1402"/>
      <c r="U98" s="1402"/>
      <c r="V98" s="1402"/>
      <c r="W98" s="1402"/>
      <c r="X98" s="1402"/>
      <c r="Y98" s="1402"/>
      <c r="Z98" s="1403"/>
      <c r="AB98" s="1404"/>
      <c r="AC98" s="1404"/>
      <c r="AD98" s="1404"/>
      <c r="AE98" s="1404"/>
      <c r="AF98" s="1404"/>
      <c r="AG98" s="1404"/>
      <c r="AH98" s="1404"/>
      <c r="AI98" s="1404"/>
      <c r="AJ98" s="1404"/>
      <c r="AK98" s="1404"/>
      <c r="AL98" s="1404"/>
      <c r="AM98" s="1404"/>
      <c r="AN98" s="1404"/>
      <c r="AO98" s="1404"/>
      <c r="AP98" s="1404"/>
      <c r="AQ98" s="1404"/>
      <c r="AR98" s="1404"/>
      <c r="AS98" s="1404"/>
      <c r="AT98" s="1404"/>
      <c r="AU98" s="1404"/>
      <c r="AV98" s="1404"/>
      <c r="AW98" s="1404"/>
      <c r="AX98" s="1404"/>
      <c r="AY98" s="1404"/>
      <c r="AZ98" s="1404"/>
      <c r="BA98" s="289"/>
      <c r="BB98" s="289"/>
    </row>
    <row r="99" spans="3:54" ht="14.25"/>
    <row r="100" spans="3:54" ht="14.25"/>
    <row r="101" spans="3:54" ht="14.25"/>
    <row r="102" spans="3:54" ht="15" thickBot="1"/>
    <row r="103" spans="3:54" ht="15" thickTop="1">
      <c r="C103" s="1375" t="s">
        <v>2817</v>
      </c>
      <c r="D103" s="1376"/>
      <c r="E103" s="1376"/>
      <c r="F103" s="1376"/>
      <c r="G103" s="1376"/>
      <c r="H103" s="1376"/>
      <c r="I103" s="1376"/>
      <c r="J103" s="1376"/>
      <c r="K103" s="1377"/>
    </row>
    <row r="104" spans="3:54" ht="14.25">
      <c r="C104" s="1378"/>
      <c r="D104" s="1379"/>
      <c r="E104" s="1379"/>
      <c r="F104" s="1379"/>
      <c r="G104" s="1379"/>
      <c r="H104" s="1379"/>
      <c r="I104" s="1379"/>
      <c r="J104" s="1379"/>
      <c r="K104" s="1380"/>
    </row>
    <row r="105" spans="3:54" ht="15" thickBot="1">
      <c r="C105" s="1381"/>
      <c r="D105" s="1382"/>
      <c r="E105" s="1382"/>
      <c r="F105" s="1382"/>
      <c r="G105" s="1382"/>
      <c r="H105" s="1382"/>
      <c r="I105" s="1382"/>
      <c r="J105" s="1382"/>
      <c r="K105" s="1383"/>
    </row>
    <row r="106" spans="3:54" ht="15" thickTop="1">
      <c r="E106" s="293"/>
    </row>
    <row r="107" spans="3:54" ht="14.25">
      <c r="E107" s="294"/>
      <c r="F107" s="267"/>
    </row>
    <row r="108" spans="3:54" ht="14.25">
      <c r="E108" s="294"/>
      <c r="F108" s="1368" t="s">
        <v>2818</v>
      </c>
      <c r="G108" s="1369"/>
      <c r="H108" s="1369"/>
      <c r="I108" s="1369"/>
      <c r="J108" s="1369"/>
      <c r="K108" s="1369"/>
      <c r="L108" s="1369"/>
      <c r="M108" s="1369"/>
      <c r="N108" s="1369"/>
      <c r="O108" s="1369"/>
      <c r="P108" s="1369"/>
      <c r="Q108" s="1369"/>
      <c r="R108" s="1369"/>
      <c r="S108" s="1369"/>
      <c r="T108" s="1370"/>
      <c r="V108" s="1374" t="s">
        <v>2819</v>
      </c>
      <c r="W108" s="1374"/>
      <c r="X108" s="1374"/>
      <c r="Y108" s="1374"/>
      <c r="Z108" s="1374"/>
      <c r="AA108" s="1374"/>
      <c r="AB108" s="1374"/>
      <c r="AC108" s="1374"/>
      <c r="AD108" s="1374"/>
      <c r="AE108" s="1374"/>
      <c r="AF108" s="1374"/>
      <c r="AG108" s="1374"/>
      <c r="AH108" s="1374"/>
      <c r="AI108" s="1374"/>
      <c r="AJ108" s="1374"/>
      <c r="AK108" s="1374"/>
      <c r="AL108" s="1374"/>
      <c r="AM108" s="1374"/>
      <c r="AN108" s="1374"/>
      <c r="AO108" s="1374"/>
      <c r="AP108" s="1374"/>
      <c r="AQ108" s="1374"/>
      <c r="AR108" s="1374"/>
      <c r="AS108" s="1374"/>
      <c r="AT108" s="1374"/>
      <c r="AU108" s="1374"/>
      <c r="AV108" s="1374"/>
      <c r="AW108" s="1374"/>
      <c r="AX108" s="1374"/>
      <c r="AY108" s="1374"/>
      <c r="AZ108" s="1374"/>
      <c r="BA108" s="295"/>
      <c r="BB108" s="295"/>
    </row>
    <row r="109" spans="3:54" ht="14.25">
      <c r="E109" s="296"/>
      <c r="F109" s="1371"/>
      <c r="G109" s="1372"/>
      <c r="H109" s="1372"/>
      <c r="I109" s="1372"/>
      <c r="J109" s="1372"/>
      <c r="K109" s="1372"/>
      <c r="L109" s="1372"/>
      <c r="M109" s="1372"/>
      <c r="N109" s="1372"/>
      <c r="O109" s="1372"/>
      <c r="P109" s="1372"/>
      <c r="Q109" s="1372"/>
      <c r="R109" s="1372"/>
      <c r="S109" s="1372"/>
      <c r="T109" s="1373"/>
      <c r="V109" s="1374"/>
      <c r="W109" s="1374"/>
      <c r="X109" s="1374"/>
      <c r="Y109" s="1374"/>
      <c r="Z109" s="1374"/>
      <c r="AA109" s="1374"/>
      <c r="AB109" s="1374"/>
      <c r="AC109" s="1374"/>
      <c r="AD109" s="1374"/>
      <c r="AE109" s="1374"/>
      <c r="AF109" s="1374"/>
      <c r="AG109" s="1374"/>
      <c r="AH109" s="1374"/>
      <c r="AI109" s="1374"/>
      <c r="AJ109" s="1374"/>
      <c r="AK109" s="1374"/>
      <c r="AL109" s="1374"/>
      <c r="AM109" s="1374"/>
      <c r="AN109" s="1374"/>
      <c r="AO109" s="1374"/>
      <c r="AP109" s="1374"/>
      <c r="AQ109" s="1374"/>
      <c r="AR109" s="1374"/>
      <c r="AS109" s="1374"/>
      <c r="AT109" s="1374"/>
      <c r="AU109" s="1374"/>
      <c r="AV109" s="1374"/>
      <c r="AW109" s="1374"/>
      <c r="AX109" s="1374"/>
      <c r="AY109" s="1374"/>
      <c r="AZ109" s="1374"/>
      <c r="BA109" s="295"/>
      <c r="BB109" s="295"/>
    </row>
    <row r="110" spans="3:54" ht="14.25">
      <c r="E110" s="294"/>
      <c r="V110" s="295"/>
      <c r="W110" s="295"/>
      <c r="X110" s="295"/>
      <c r="Y110" s="295"/>
      <c r="Z110" s="295"/>
      <c r="AA110" s="295"/>
      <c r="AB110" s="295"/>
      <c r="AC110" s="295"/>
      <c r="AD110" s="295"/>
      <c r="AE110" s="295"/>
      <c r="AF110" s="295"/>
      <c r="AG110" s="295"/>
      <c r="AH110" s="295"/>
      <c r="AI110" s="295"/>
      <c r="AJ110" s="295"/>
      <c r="AK110" s="295"/>
      <c r="AL110" s="295"/>
      <c r="AM110" s="295"/>
      <c r="AN110" s="295"/>
      <c r="AO110" s="295"/>
      <c r="AP110" s="295"/>
      <c r="AQ110" s="295"/>
      <c r="AR110" s="295"/>
      <c r="AS110" s="295"/>
      <c r="AT110" s="295"/>
      <c r="AU110" s="295"/>
      <c r="AV110" s="295"/>
      <c r="AW110" s="295"/>
      <c r="AX110" s="295"/>
      <c r="AY110" s="295"/>
      <c r="AZ110" s="295"/>
      <c r="BA110" s="295"/>
      <c r="BB110" s="295"/>
    </row>
    <row r="111" spans="3:54" ht="14.25">
      <c r="E111" s="297"/>
      <c r="F111" s="1368" t="s">
        <v>2820</v>
      </c>
      <c r="G111" s="1369"/>
      <c r="H111" s="1369"/>
      <c r="I111" s="1369"/>
      <c r="J111" s="1369"/>
      <c r="K111" s="1369"/>
      <c r="L111" s="1369"/>
      <c r="M111" s="1369"/>
      <c r="N111" s="1369"/>
      <c r="O111" s="1369"/>
      <c r="P111" s="1369"/>
      <c r="Q111" s="1369"/>
      <c r="R111" s="1369"/>
      <c r="S111" s="1369"/>
      <c r="T111" s="1370"/>
      <c r="V111" s="1374" t="s">
        <v>2821</v>
      </c>
      <c r="W111" s="1374"/>
      <c r="X111" s="1374"/>
      <c r="Y111" s="1374"/>
      <c r="Z111" s="1374"/>
      <c r="AA111" s="1374"/>
      <c r="AB111" s="1374"/>
      <c r="AC111" s="1374"/>
      <c r="AD111" s="1374"/>
      <c r="AE111" s="1374"/>
      <c r="AF111" s="1374"/>
      <c r="AG111" s="1374"/>
      <c r="AH111" s="1374"/>
      <c r="AI111" s="1374"/>
      <c r="AJ111" s="1374"/>
      <c r="AK111" s="1374"/>
      <c r="AL111" s="1374"/>
      <c r="AM111" s="1374"/>
      <c r="AN111" s="1374"/>
      <c r="AO111" s="1374"/>
      <c r="AP111" s="1374"/>
      <c r="AQ111" s="1374"/>
      <c r="AR111" s="1374"/>
      <c r="AS111" s="1374"/>
      <c r="AT111" s="1374"/>
      <c r="AU111" s="1374"/>
      <c r="AV111" s="1374"/>
      <c r="AW111" s="1374"/>
      <c r="AX111" s="1374"/>
      <c r="AY111" s="1374"/>
      <c r="AZ111" s="1374"/>
      <c r="BA111" s="295"/>
      <c r="BB111" s="295"/>
    </row>
    <row r="112" spans="3:54" ht="14.25">
      <c r="E112" s="294"/>
      <c r="F112" s="1371"/>
      <c r="G112" s="1372"/>
      <c r="H112" s="1372"/>
      <c r="I112" s="1372"/>
      <c r="J112" s="1372"/>
      <c r="K112" s="1372"/>
      <c r="L112" s="1372"/>
      <c r="M112" s="1372"/>
      <c r="N112" s="1372"/>
      <c r="O112" s="1372"/>
      <c r="P112" s="1372"/>
      <c r="Q112" s="1372"/>
      <c r="R112" s="1372"/>
      <c r="S112" s="1372"/>
      <c r="T112" s="1373"/>
      <c r="V112" s="1374"/>
      <c r="W112" s="1374"/>
      <c r="X112" s="1374"/>
      <c r="Y112" s="1374"/>
      <c r="Z112" s="1374"/>
      <c r="AA112" s="1374"/>
      <c r="AB112" s="1374"/>
      <c r="AC112" s="1374"/>
      <c r="AD112" s="1374"/>
      <c r="AE112" s="1374"/>
      <c r="AF112" s="1374"/>
      <c r="AG112" s="1374"/>
      <c r="AH112" s="1374"/>
      <c r="AI112" s="1374"/>
      <c r="AJ112" s="1374"/>
      <c r="AK112" s="1374"/>
      <c r="AL112" s="1374"/>
      <c r="AM112" s="1374"/>
      <c r="AN112" s="1374"/>
      <c r="AO112" s="1374"/>
      <c r="AP112" s="1374"/>
      <c r="AQ112" s="1374"/>
      <c r="AR112" s="1374"/>
      <c r="AS112" s="1374"/>
      <c r="AT112" s="1374"/>
      <c r="AU112" s="1374"/>
      <c r="AV112" s="1374"/>
      <c r="AW112" s="1374"/>
      <c r="AX112" s="1374"/>
      <c r="AY112" s="1374"/>
      <c r="AZ112" s="1374"/>
      <c r="BA112" s="295"/>
      <c r="BB112" s="295"/>
    </row>
    <row r="113" spans="5:54" ht="14.25">
      <c r="E113" s="294"/>
      <c r="V113" s="1374" t="s">
        <v>2822</v>
      </c>
      <c r="W113" s="1374"/>
      <c r="X113" s="1374"/>
      <c r="Y113" s="1374"/>
      <c r="Z113" s="1374"/>
      <c r="AA113" s="1374"/>
      <c r="AB113" s="1374"/>
      <c r="AC113" s="1374"/>
      <c r="AD113" s="1374"/>
      <c r="AE113" s="1374"/>
      <c r="AF113" s="1374"/>
      <c r="AG113" s="1374"/>
      <c r="AH113" s="1374"/>
      <c r="AI113" s="1374"/>
      <c r="AJ113" s="1374"/>
      <c r="AK113" s="1374"/>
      <c r="AL113" s="1374"/>
      <c r="AM113" s="1374"/>
      <c r="AN113" s="1374"/>
      <c r="AO113" s="1374"/>
      <c r="AP113" s="1374"/>
      <c r="AQ113" s="1374"/>
      <c r="AR113" s="1374"/>
      <c r="AS113" s="1374"/>
      <c r="AT113" s="1374"/>
      <c r="AU113" s="1374"/>
      <c r="AV113" s="1374"/>
      <c r="AW113" s="1374"/>
      <c r="AX113" s="1374"/>
      <c r="AY113" s="1374"/>
      <c r="AZ113" s="1374"/>
      <c r="BA113" s="295"/>
      <c r="BB113" s="295"/>
    </row>
    <row r="114" spans="5:54" ht="14.25">
      <c r="E114" s="294"/>
      <c r="V114" s="1374"/>
      <c r="W114" s="1374"/>
      <c r="X114" s="1374"/>
      <c r="Y114" s="1374"/>
      <c r="Z114" s="1374"/>
      <c r="AA114" s="1374"/>
      <c r="AB114" s="1374"/>
      <c r="AC114" s="1374"/>
      <c r="AD114" s="1374"/>
      <c r="AE114" s="1374"/>
      <c r="AF114" s="1374"/>
      <c r="AG114" s="1374"/>
      <c r="AH114" s="1374"/>
      <c r="AI114" s="1374"/>
      <c r="AJ114" s="1374"/>
      <c r="AK114" s="1374"/>
      <c r="AL114" s="1374"/>
      <c r="AM114" s="1374"/>
      <c r="AN114" s="1374"/>
      <c r="AO114" s="1374"/>
      <c r="AP114" s="1374"/>
      <c r="AQ114" s="1374"/>
      <c r="AR114" s="1374"/>
      <c r="AS114" s="1374"/>
      <c r="AT114" s="1374"/>
      <c r="AU114" s="1374"/>
      <c r="AV114" s="1374"/>
      <c r="AW114" s="1374"/>
      <c r="AX114" s="1374"/>
      <c r="AY114" s="1374"/>
      <c r="AZ114" s="1374"/>
      <c r="BA114" s="295"/>
      <c r="BB114" s="295"/>
    </row>
    <row r="115" spans="5:54" ht="14.25">
      <c r="E115" s="294"/>
      <c r="V115" s="295"/>
      <c r="W115" s="295"/>
      <c r="X115" s="295"/>
      <c r="Y115" s="295"/>
      <c r="Z115" s="295"/>
      <c r="AA115" s="295"/>
      <c r="AB115" s="295"/>
      <c r="AC115" s="295"/>
      <c r="AD115" s="295"/>
      <c r="AE115" s="295"/>
      <c r="AF115" s="295"/>
      <c r="AG115" s="295"/>
      <c r="AH115" s="295"/>
      <c r="AI115" s="295"/>
      <c r="AJ115" s="295"/>
      <c r="AK115" s="295"/>
      <c r="AL115" s="295"/>
      <c r="AM115" s="295"/>
      <c r="AN115" s="295"/>
      <c r="AO115" s="295"/>
      <c r="AP115" s="295"/>
      <c r="AQ115" s="295"/>
      <c r="AR115" s="295"/>
      <c r="AS115" s="295"/>
      <c r="AT115" s="295"/>
      <c r="AU115" s="295"/>
      <c r="AV115" s="295"/>
      <c r="AW115" s="295"/>
      <c r="AX115" s="295"/>
      <c r="AY115" s="295"/>
      <c r="AZ115" s="295"/>
      <c r="BA115" s="295"/>
      <c r="BB115" s="295"/>
    </row>
    <row r="116" spans="5:54" ht="14.25">
      <c r="E116" s="294"/>
      <c r="V116" s="295"/>
      <c r="W116" s="295"/>
      <c r="X116" s="295"/>
      <c r="Y116" s="295"/>
      <c r="Z116" s="295"/>
      <c r="AA116" s="295"/>
      <c r="AB116" s="295"/>
      <c r="AC116" s="295"/>
      <c r="AD116" s="295"/>
      <c r="AE116" s="295"/>
      <c r="AF116" s="295"/>
      <c r="AG116" s="295"/>
      <c r="AH116" s="295"/>
      <c r="AI116" s="295"/>
      <c r="AJ116" s="295"/>
      <c r="AK116" s="295"/>
      <c r="AL116" s="295"/>
      <c r="AM116" s="295"/>
      <c r="AN116" s="295"/>
      <c r="AO116" s="295"/>
      <c r="AP116" s="295"/>
      <c r="AQ116" s="295"/>
      <c r="AR116" s="295"/>
      <c r="AS116" s="295"/>
      <c r="AT116" s="295"/>
      <c r="AU116" s="295"/>
      <c r="AV116" s="295"/>
      <c r="AW116" s="295"/>
      <c r="AX116" s="295"/>
      <c r="AY116" s="295"/>
      <c r="AZ116" s="295"/>
      <c r="BA116" s="295"/>
      <c r="BB116" s="295"/>
    </row>
    <row r="117" spans="5:54" ht="14.25">
      <c r="E117" s="294"/>
      <c r="F117" s="1368" t="s">
        <v>2823</v>
      </c>
      <c r="G117" s="1369"/>
      <c r="H117" s="1369"/>
      <c r="I117" s="1369"/>
      <c r="J117" s="1369"/>
      <c r="K117" s="1369"/>
      <c r="L117" s="1369"/>
      <c r="M117" s="1369"/>
      <c r="N117" s="1369"/>
      <c r="O117" s="1369"/>
      <c r="P117" s="1369"/>
      <c r="Q117" s="1369"/>
      <c r="R117" s="1369"/>
      <c r="S117" s="1369"/>
      <c r="T117" s="1370"/>
      <c r="V117" s="1374" t="s">
        <v>2824</v>
      </c>
      <c r="W117" s="1374"/>
      <c r="X117" s="1374"/>
      <c r="Y117" s="1374"/>
      <c r="Z117" s="1374"/>
      <c r="AA117" s="1374"/>
      <c r="AB117" s="1374"/>
      <c r="AC117" s="1374"/>
      <c r="AD117" s="1374"/>
      <c r="AE117" s="1374"/>
      <c r="AF117" s="1374"/>
      <c r="AG117" s="1374"/>
      <c r="AH117" s="1374"/>
      <c r="AI117" s="1374"/>
      <c r="AJ117" s="1374"/>
      <c r="AK117" s="1374"/>
      <c r="AL117" s="1374"/>
      <c r="AM117" s="1374"/>
      <c r="AN117" s="1374"/>
      <c r="AO117" s="1374"/>
      <c r="AP117" s="1374"/>
      <c r="AQ117" s="1374"/>
      <c r="AR117" s="1374"/>
      <c r="AS117" s="1374"/>
      <c r="AT117" s="1374"/>
      <c r="AU117" s="1374"/>
      <c r="AV117" s="1374"/>
      <c r="AW117" s="1374"/>
      <c r="AX117" s="1374"/>
      <c r="AY117" s="1374"/>
      <c r="AZ117" s="1374"/>
      <c r="BA117" s="295"/>
      <c r="BB117" s="295"/>
    </row>
    <row r="118" spans="5:54" ht="14.25">
      <c r="E118" s="296"/>
      <c r="F118" s="1371"/>
      <c r="G118" s="1372"/>
      <c r="H118" s="1372"/>
      <c r="I118" s="1372"/>
      <c r="J118" s="1372"/>
      <c r="K118" s="1372"/>
      <c r="L118" s="1372"/>
      <c r="M118" s="1372"/>
      <c r="N118" s="1372"/>
      <c r="O118" s="1372"/>
      <c r="P118" s="1372"/>
      <c r="Q118" s="1372"/>
      <c r="R118" s="1372"/>
      <c r="S118" s="1372"/>
      <c r="T118" s="1373"/>
      <c r="V118" s="1374"/>
      <c r="W118" s="1374"/>
      <c r="X118" s="1374"/>
      <c r="Y118" s="1374"/>
      <c r="Z118" s="1374"/>
      <c r="AA118" s="1374"/>
      <c r="AB118" s="1374"/>
      <c r="AC118" s="1374"/>
      <c r="AD118" s="1374"/>
      <c r="AE118" s="1374"/>
      <c r="AF118" s="1374"/>
      <c r="AG118" s="1374"/>
      <c r="AH118" s="1374"/>
      <c r="AI118" s="1374"/>
      <c r="AJ118" s="1374"/>
      <c r="AK118" s="1374"/>
      <c r="AL118" s="1374"/>
      <c r="AM118" s="1374"/>
      <c r="AN118" s="1374"/>
      <c r="AO118" s="1374"/>
      <c r="AP118" s="1374"/>
      <c r="AQ118" s="1374"/>
      <c r="AR118" s="1374"/>
      <c r="AS118" s="1374"/>
      <c r="AT118" s="1374"/>
      <c r="AU118" s="1374"/>
      <c r="AV118" s="1374"/>
      <c r="AW118" s="1374"/>
      <c r="AX118" s="1374"/>
      <c r="AY118" s="1374"/>
      <c r="AZ118" s="1374"/>
      <c r="BA118" s="295"/>
      <c r="BB118" s="295"/>
    </row>
    <row r="119" spans="5:54" ht="14.25">
      <c r="E119" s="294"/>
      <c r="V119" s="295"/>
      <c r="W119" s="295"/>
      <c r="X119" s="295"/>
      <c r="Y119" s="295"/>
      <c r="Z119" s="295"/>
      <c r="AA119" s="295"/>
      <c r="AB119" s="295"/>
      <c r="AC119" s="295"/>
      <c r="AD119" s="295"/>
      <c r="AE119" s="295"/>
      <c r="AF119" s="295"/>
      <c r="AG119" s="295"/>
      <c r="AH119" s="295"/>
      <c r="AI119" s="295"/>
      <c r="AJ119" s="295"/>
      <c r="AK119" s="295"/>
      <c r="AL119" s="295"/>
      <c r="AM119" s="295"/>
      <c r="AN119" s="295"/>
      <c r="AO119" s="295"/>
      <c r="AP119" s="295"/>
      <c r="AQ119" s="295"/>
      <c r="AR119" s="295"/>
      <c r="AS119" s="295"/>
      <c r="AT119" s="295"/>
      <c r="AU119" s="295"/>
      <c r="AV119" s="295"/>
      <c r="AW119" s="295"/>
      <c r="AX119" s="295"/>
      <c r="AY119" s="295"/>
      <c r="AZ119" s="295"/>
      <c r="BA119" s="295"/>
      <c r="BB119" s="295"/>
    </row>
    <row r="120" spans="5:54" ht="14.25">
      <c r="E120" s="297"/>
      <c r="F120" s="1368" t="s">
        <v>2825</v>
      </c>
      <c r="G120" s="1369"/>
      <c r="H120" s="1369"/>
      <c r="I120" s="1369"/>
      <c r="J120" s="1369"/>
      <c r="K120" s="1369"/>
      <c r="L120" s="1369"/>
      <c r="M120" s="1369"/>
      <c r="N120" s="1369"/>
      <c r="O120" s="1369"/>
      <c r="P120" s="1369"/>
      <c r="Q120" s="1369"/>
      <c r="R120" s="1369"/>
      <c r="S120" s="1369"/>
      <c r="T120" s="1370"/>
      <c r="V120" s="1374" t="s">
        <v>2826</v>
      </c>
      <c r="W120" s="1374"/>
      <c r="X120" s="1374"/>
      <c r="Y120" s="1374"/>
      <c r="Z120" s="1374"/>
      <c r="AA120" s="1374"/>
      <c r="AB120" s="1374"/>
      <c r="AC120" s="1374"/>
      <c r="AD120" s="1374"/>
      <c r="AE120" s="1374"/>
      <c r="AF120" s="1374"/>
      <c r="AG120" s="1374"/>
      <c r="AH120" s="1374"/>
      <c r="AI120" s="1374"/>
      <c r="AJ120" s="1374"/>
      <c r="AK120" s="1374"/>
      <c r="AL120" s="1374"/>
      <c r="AM120" s="1374"/>
      <c r="AN120" s="1374"/>
      <c r="AO120" s="1374"/>
      <c r="AP120" s="1374"/>
      <c r="AQ120" s="1374"/>
      <c r="AR120" s="1374"/>
      <c r="AS120" s="1374"/>
      <c r="AT120" s="1374"/>
      <c r="AU120" s="1374"/>
      <c r="AV120" s="1374"/>
      <c r="AW120" s="1374"/>
      <c r="AX120" s="1374"/>
      <c r="AY120" s="1374"/>
      <c r="AZ120" s="1374"/>
      <c r="BA120" s="295"/>
      <c r="BB120" s="295"/>
    </row>
    <row r="121" spans="5:54" ht="14.25">
      <c r="E121" s="294"/>
      <c r="F121" s="1371"/>
      <c r="G121" s="1372"/>
      <c r="H121" s="1372"/>
      <c r="I121" s="1372"/>
      <c r="J121" s="1372"/>
      <c r="K121" s="1372"/>
      <c r="L121" s="1372"/>
      <c r="M121" s="1372"/>
      <c r="N121" s="1372"/>
      <c r="O121" s="1372"/>
      <c r="P121" s="1372"/>
      <c r="Q121" s="1372"/>
      <c r="R121" s="1372"/>
      <c r="S121" s="1372"/>
      <c r="T121" s="1373"/>
      <c r="V121" s="1374"/>
      <c r="W121" s="1374"/>
      <c r="X121" s="1374"/>
      <c r="Y121" s="1374"/>
      <c r="Z121" s="1374"/>
      <c r="AA121" s="1374"/>
      <c r="AB121" s="1374"/>
      <c r="AC121" s="1374"/>
      <c r="AD121" s="1374"/>
      <c r="AE121" s="1374"/>
      <c r="AF121" s="1374"/>
      <c r="AG121" s="1374"/>
      <c r="AH121" s="1374"/>
      <c r="AI121" s="1374"/>
      <c r="AJ121" s="1374"/>
      <c r="AK121" s="1374"/>
      <c r="AL121" s="1374"/>
      <c r="AM121" s="1374"/>
      <c r="AN121" s="1374"/>
      <c r="AO121" s="1374"/>
      <c r="AP121" s="1374"/>
      <c r="AQ121" s="1374"/>
      <c r="AR121" s="1374"/>
      <c r="AS121" s="1374"/>
      <c r="AT121" s="1374"/>
      <c r="AU121" s="1374"/>
      <c r="AV121" s="1374"/>
      <c r="AW121" s="1374"/>
      <c r="AX121" s="1374"/>
      <c r="AY121" s="1374"/>
      <c r="AZ121" s="1374"/>
      <c r="BA121" s="295"/>
      <c r="BB121" s="295"/>
    </row>
    <row r="122" spans="5:54" ht="14.25">
      <c r="E122" s="294"/>
      <c r="V122" s="295"/>
      <c r="W122" s="295"/>
      <c r="X122" s="295"/>
      <c r="Y122" s="295"/>
      <c r="Z122" s="295"/>
      <c r="AA122" s="295"/>
      <c r="AB122" s="295"/>
      <c r="AC122" s="295"/>
      <c r="AD122" s="295"/>
      <c r="AE122" s="295"/>
      <c r="AF122" s="295"/>
      <c r="AG122" s="295"/>
      <c r="AH122" s="295"/>
      <c r="AI122" s="295"/>
      <c r="AJ122" s="295"/>
      <c r="AK122" s="295"/>
      <c r="AL122" s="295"/>
      <c r="AM122" s="295"/>
      <c r="AN122" s="295"/>
      <c r="AO122" s="295"/>
      <c r="AP122" s="295"/>
      <c r="AQ122" s="295"/>
      <c r="AR122" s="295"/>
      <c r="AS122" s="295"/>
      <c r="AT122" s="295"/>
      <c r="AU122" s="295"/>
      <c r="AV122" s="295"/>
      <c r="AW122" s="295"/>
      <c r="AX122" s="295"/>
      <c r="AY122" s="295"/>
      <c r="AZ122" s="295"/>
      <c r="BA122" s="295"/>
      <c r="BB122" s="295"/>
    </row>
    <row r="123" spans="5:54" ht="14.25">
      <c r="E123" s="294"/>
      <c r="F123" s="1368" t="s">
        <v>2827</v>
      </c>
      <c r="G123" s="1369"/>
      <c r="H123" s="1369"/>
      <c r="I123" s="1369"/>
      <c r="J123" s="1369"/>
      <c r="K123" s="1369"/>
      <c r="L123" s="1369"/>
      <c r="M123" s="1369"/>
      <c r="N123" s="1369"/>
      <c r="O123" s="1369"/>
      <c r="P123" s="1369"/>
      <c r="Q123" s="1369"/>
      <c r="R123" s="1369"/>
      <c r="S123" s="1369"/>
      <c r="T123" s="1370"/>
      <c r="V123" s="1374" t="s">
        <v>2828</v>
      </c>
      <c r="W123" s="1374"/>
      <c r="X123" s="1374"/>
      <c r="Y123" s="1374"/>
      <c r="Z123" s="1374"/>
      <c r="AA123" s="1374"/>
      <c r="AB123" s="1374"/>
      <c r="AC123" s="1374"/>
      <c r="AD123" s="1374"/>
      <c r="AE123" s="1374"/>
      <c r="AF123" s="1374"/>
      <c r="AG123" s="1374"/>
      <c r="AH123" s="1374"/>
      <c r="AI123" s="1374"/>
      <c r="AJ123" s="1374"/>
      <c r="AK123" s="1374"/>
      <c r="AL123" s="1374"/>
      <c r="AM123" s="1374"/>
      <c r="AN123" s="1374"/>
      <c r="AO123" s="1374"/>
      <c r="AP123" s="1374"/>
      <c r="AQ123" s="1374"/>
      <c r="AR123" s="1374"/>
      <c r="AS123" s="1374"/>
      <c r="AT123" s="1374"/>
      <c r="AU123" s="1374"/>
      <c r="AV123" s="1374"/>
      <c r="AW123" s="1374"/>
      <c r="AX123" s="1374"/>
      <c r="AY123" s="1374"/>
      <c r="AZ123" s="1374"/>
      <c r="BA123" s="295"/>
      <c r="BB123" s="295"/>
    </row>
    <row r="124" spans="5:54" ht="14.25">
      <c r="E124" s="296"/>
      <c r="F124" s="1371"/>
      <c r="G124" s="1372"/>
      <c r="H124" s="1372"/>
      <c r="I124" s="1372"/>
      <c r="J124" s="1372"/>
      <c r="K124" s="1372"/>
      <c r="L124" s="1372"/>
      <c r="M124" s="1372"/>
      <c r="N124" s="1372"/>
      <c r="O124" s="1372"/>
      <c r="P124" s="1372"/>
      <c r="Q124" s="1372"/>
      <c r="R124" s="1372"/>
      <c r="S124" s="1372"/>
      <c r="T124" s="1373"/>
      <c r="V124" s="1374"/>
      <c r="W124" s="1374"/>
      <c r="X124" s="1374"/>
      <c r="Y124" s="1374"/>
      <c r="Z124" s="1374"/>
      <c r="AA124" s="1374"/>
      <c r="AB124" s="1374"/>
      <c r="AC124" s="1374"/>
      <c r="AD124" s="1374"/>
      <c r="AE124" s="1374"/>
      <c r="AF124" s="1374"/>
      <c r="AG124" s="1374"/>
      <c r="AH124" s="1374"/>
      <c r="AI124" s="1374"/>
      <c r="AJ124" s="1374"/>
      <c r="AK124" s="1374"/>
      <c r="AL124" s="1374"/>
      <c r="AM124" s="1374"/>
      <c r="AN124" s="1374"/>
      <c r="AO124" s="1374"/>
      <c r="AP124" s="1374"/>
      <c r="AQ124" s="1374"/>
      <c r="AR124" s="1374"/>
      <c r="AS124" s="1374"/>
      <c r="AT124" s="1374"/>
      <c r="AU124" s="1374"/>
      <c r="AV124" s="1374"/>
      <c r="AW124" s="1374"/>
      <c r="AX124" s="1374"/>
      <c r="AY124" s="1374"/>
      <c r="AZ124" s="1374"/>
      <c r="BA124" s="295"/>
      <c r="BB124" s="295"/>
    </row>
    <row r="125" spans="5:54" ht="14.25">
      <c r="E125" s="294"/>
      <c r="V125" s="295"/>
      <c r="W125" s="295"/>
      <c r="X125" s="295"/>
      <c r="Y125" s="295"/>
      <c r="Z125" s="295"/>
      <c r="AA125" s="295"/>
      <c r="AB125" s="295"/>
      <c r="AC125" s="295"/>
      <c r="AD125" s="295"/>
      <c r="AE125" s="295"/>
      <c r="AF125" s="295"/>
      <c r="AG125" s="295"/>
      <c r="AH125" s="295"/>
      <c r="AI125" s="295"/>
      <c r="AJ125" s="295"/>
      <c r="AK125" s="295"/>
      <c r="AL125" s="295"/>
      <c r="AM125" s="295"/>
      <c r="AN125" s="295"/>
      <c r="AO125" s="295"/>
      <c r="AP125" s="295"/>
      <c r="AQ125" s="295"/>
      <c r="AR125" s="295"/>
      <c r="AS125" s="295"/>
      <c r="AT125" s="295"/>
      <c r="AU125" s="295"/>
      <c r="AV125" s="295"/>
      <c r="AW125" s="295"/>
      <c r="AX125" s="295"/>
      <c r="AY125" s="295"/>
      <c r="AZ125" s="295"/>
      <c r="BA125" s="295"/>
      <c r="BB125" s="295"/>
    </row>
    <row r="126" spans="5:54" ht="14.25">
      <c r="E126" s="297"/>
      <c r="F126" s="1368" t="s">
        <v>2829</v>
      </c>
      <c r="G126" s="1369"/>
      <c r="H126" s="1369"/>
      <c r="I126" s="1369"/>
      <c r="J126" s="1369"/>
      <c r="K126" s="1369"/>
      <c r="L126" s="1369"/>
      <c r="M126" s="1369"/>
      <c r="N126" s="1369"/>
      <c r="O126" s="1369"/>
      <c r="P126" s="1369"/>
      <c r="Q126" s="1369"/>
      <c r="R126" s="1369"/>
      <c r="S126" s="1369"/>
      <c r="T126" s="1370"/>
      <c r="V126" s="1374" t="s">
        <v>2828</v>
      </c>
      <c r="W126" s="1374"/>
      <c r="X126" s="1374"/>
      <c r="Y126" s="1374"/>
      <c r="Z126" s="1374"/>
      <c r="AA126" s="1374"/>
      <c r="AB126" s="1374"/>
      <c r="AC126" s="1374"/>
      <c r="AD126" s="1374"/>
      <c r="AE126" s="1374"/>
      <c r="AF126" s="1374"/>
      <c r="AG126" s="1374"/>
      <c r="AH126" s="1374"/>
      <c r="AI126" s="1374"/>
      <c r="AJ126" s="1374"/>
      <c r="AK126" s="1374"/>
      <c r="AL126" s="1374"/>
      <c r="AM126" s="1374"/>
      <c r="AN126" s="1374"/>
      <c r="AO126" s="1374"/>
      <c r="AP126" s="1374"/>
      <c r="AQ126" s="1374"/>
      <c r="AR126" s="1374"/>
      <c r="AS126" s="1374"/>
      <c r="AT126" s="1374"/>
      <c r="AU126" s="1374"/>
      <c r="AV126" s="1374"/>
      <c r="AW126" s="1374"/>
      <c r="AX126" s="1374"/>
      <c r="AY126" s="1374"/>
      <c r="AZ126" s="1374"/>
      <c r="BA126" s="295"/>
      <c r="BB126" s="295"/>
    </row>
    <row r="127" spans="5:54" ht="14.25">
      <c r="F127" s="1371"/>
      <c r="G127" s="1372"/>
      <c r="H127" s="1372"/>
      <c r="I127" s="1372"/>
      <c r="J127" s="1372"/>
      <c r="K127" s="1372"/>
      <c r="L127" s="1372"/>
      <c r="M127" s="1372"/>
      <c r="N127" s="1372"/>
      <c r="O127" s="1372"/>
      <c r="P127" s="1372"/>
      <c r="Q127" s="1372"/>
      <c r="R127" s="1372"/>
      <c r="S127" s="1372"/>
      <c r="T127" s="1373"/>
      <c r="V127" s="1374"/>
      <c r="W127" s="1374"/>
      <c r="X127" s="1374"/>
      <c r="Y127" s="1374"/>
      <c r="Z127" s="1374"/>
      <c r="AA127" s="1374"/>
      <c r="AB127" s="1374"/>
      <c r="AC127" s="1374"/>
      <c r="AD127" s="1374"/>
      <c r="AE127" s="1374"/>
      <c r="AF127" s="1374"/>
      <c r="AG127" s="1374"/>
      <c r="AH127" s="1374"/>
      <c r="AI127" s="1374"/>
      <c r="AJ127" s="1374"/>
      <c r="AK127" s="1374"/>
      <c r="AL127" s="1374"/>
      <c r="AM127" s="1374"/>
      <c r="AN127" s="1374"/>
      <c r="AO127" s="1374"/>
      <c r="AP127" s="1374"/>
      <c r="AQ127" s="1374"/>
      <c r="AR127" s="1374"/>
      <c r="AS127" s="1374"/>
      <c r="AT127" s="1374"/>
      <c r="AU127" s="1374"/>
      <c r="AV127" s="1374"/>
      <c r="AW127" s="1374"/>
      <c r="AX127" s="1374"/>
      <c r="AY127" s="1374"/>
      <c r="AZ127" s="1374"/>
      <c r="BA127" s="295"/>
      <c r="BB127" s="295"/>
    </row>
    <row r="128" spans="5:54" ht="14.25">
      <c r="V128" s="1374" t="s">
        <v>2830</v>
      </c>
      <c r="W128" s="1374"/>
      <c r="X128" s="1374"/>
      <c r="Y128" s="1374"/>
      <c r="Z128" s="1374"/>
      <c r="AA128" s="1374"/>
      <c r="AB128" s="1374"/>
      <c r="AC128" s="1374"/>
      <c r="AD128" s="1374"/>
      <c r="AE128" s="1374"/>
      <c r="AF128" s="1374"/>
      <c r="AG128" s="1374"/>
      <c r="AH128" s="1374"/>
      <c r="AI128" s="1374"/>
      <c r="AJ128" s="1374"/>
      <c r="AK128" s="1374"/>
      <c r="AL128" s="1374"/>
      <c r="AM128" s="1374"/>
      <c r="AN128" s="1374"/>
      <c r="AO128" s="1374"/>
      <c r="AP128" s="1374"/>
      <c r="AQ128" s="1374"/>
      <c r="AR128" s="1374"/>
      <c r="AS128" s="1374"/>
      <c r="AT128" s="1374"/>
      <c r="AU128" s="1374"/>
      <c r="AV128" s="1374"/>
      <c r="AW128" s="1374"/>
      <c r="AX128" s="1374"/>
      <c r="AY128" s="1374"/>
      <c r="AZ128" s="1374"/>
      <c r="BA128" s="295"/>
      <c r="BB128" s="295"/>
    </row>
    <row r="129" spans="22:54" ht="14.25">
      <c r="V129" s="1374"/>
      <c r="W129" s="1374"/>
      <c r="X129" s="1374"/>
      <c r="Y129" s="1374"/>
      <c r="Z129" s="1374"/>
      <c r="AA129" s="1374"/>
      <c r="AB129" s="1374"/>
      <c r="AC129" s="1374"/>
      <c r="AD129" s="1374"/>
      <c r="AE129" s="1374"/>
      <c r="AF129" s="1374"/>
      <c r="AG129" s="1374"/>
      <c r="AH129" s="1374"/>
      <c r="AI129" s="1374"/>
      <c r="AJ129" s="1374"/>
      <c r="AK129" s="1374"/>
      <c r="AL129" s="1374"/>
      <c r="AM129" s="1374"/>
      <c r="AN129" s="1374"/>
      <c r="AO129" s="1374"/>
      <c r="AP129" s="1374"/>
      <c r="AQ129" s="1374"/>
      <c r="AR129" s="1374"/>
      <c r="AS129" s="1374"/>
      <c r="AT129" s="1374"/>
      <c r="AU129" s="1374"/>
      <c r="AV129" s="1374"/>
      <c r="AW129" s="1374"/>
      <c r="AX129" s="1374"/>
      <c r="AY129" s="1374"/>
      <c r="AZ129" s="1374"/>
      <c r="BA129" s="295"/>
      <c r="BB129" s="295"/>
    </row>
    <row r="153" ht="14.25"/>
    <row r="154" ht="14.25"/>
    <row r="155" ht="14.25"/>
    <row r="156" ht="14.25"/>
    <row r="157" ht="14.25"/>
    <row r="158" ht="14.25"/>
    <row r="159" ht="14.25"/>
  </sheetData>
  <mergeCells count="164">
    <mergeCell ref="C10:K12"/>
    <mergeCell ref="BC11:BI12"/>
    <mergeCell ref="BJ11:BX12"/>
    <mergeCell ref="BY11:CX12"/>
    <mergeCell ref="BC13:BI14"/>
    <mergeCell ref="BJ13:BX14"/>
    <mergeCell ref="BY13:CX14"/>
    <mergeCell ref="A2:G3"/>
    <mergeCell ref="I2:AZ3"/>
    <mergeCell ref="BC2:BJ3"/>
    <mergeCell ref="BL2:CZ3"/>
    <mergeCell ref="C5:K7"/>
    <mergeCell ref="M5:U7"/>
    <mergeCell ref="W5:AE7"/>
    <mergeCell ref="AG5:AO7"/>
    <mergeCell ref="BC7:BI8"/>
    <mergeCell ref="BJ7:BX8"/>
    <mergeCell ref="BC19:BI20"/>
    <mergeCell ref="BJ19:BX20"/>
    <mergeCell ref="BY19:CX20"/>
    <mergeCell ref="F21:Q22"/>
    <mergeCell ref="S21:AL22"/>
    <mergeCell ref="BC21:BI22"/>
    <mergeCell ref="BJ21:BX22"/>
    <mergeCell ref="BY21:CX22"/>
    <mergeCell ref="F15:Z16"/>
    <mergeCell ref="AB15:AU16"/>
    <mergeCell ref="BC15:BI16"/>
    <mergeCell ref="BJ15:BX16"/>
    <mergeCell ref="BY15:CX16"/>
    <mergeCell ref="BC17:BI18"/>
    <mergeCell ref="BJ17:BX18"/>
    <mergeCell ref="BY17:CX18"/>
    <mergeCell ref="F18:Q19"/>
    <mergeCell ref="S18:AL19"/>
    <mergeCell ref="F24:Q25"/>
    <mergeCell ref="S24:AQ25"/>
    <mergeCell ref="BC25:BI26"/>
    <mergeCell ref="BJ25:BX26"/>
    <mergeCell ref="BY25:CX26"/>
    <mergeCell ref="F27:Q28"/>
    <mergeCell ref="S27:AQ28"/>
    <mergeCell ref="BC27:BI28"/>
    <mergeCell ref="BJ27:BX28"/>
    <mergeCell ref="BY27:CX28"/>
    <mergeCell ref="BC29:BI30"/>
    <mergeCell ref="BJ29:BX30"/>
    <mergeCell ref="BY29:CX30"/>
    <mergeCell ref="F30:Q31"/>
    <mergeCell ref="S30:AL31"/>
    <mergeCell ref="BC31:BI32"/>
    <mergeCell ref="BJ31:BJ32"/>
    <mergeCell ref="BK31:BW32"/>
    <mergeCell ref="BX31:BX32"/>
    <mergeCell ref="BY31:CX32"/>
    <mergeCell ref="BC37:BI38"/>
    <mergeCell ref="BJ37:BX38"/>
    <mergeCell ref="BY37:CX38"/>
    <mergeCell ref="BC39:BI40"/>
    <mergeCell ref="BJ39:BJ40"/>
    <mergeCell ref="BK39:BW40"/>
    <mergeCell ref="BX39:BX40"/>
    <mergeCell ref="BY39:CX40"/>
    <mergeCell ref="F33:Q34"/>
    <mergeCell ref="S33:AL34"/>
    <mergeCell ref="BC33:BI34"/>
    <mergeCell ref="BJ33:BX34"/>
    <mergeCell ref="BY33:CX34"/>
    <mergeCell ref="BC35:BI36"/>
    <mergeCell ref="BJ35:BX36"/>
    <mergeCell ref="BY35:CX36"/>
    <mergeCell ref="F36:Q37"/>
    <mergeCell ref="S36:AQ37"/>
    <mergeCell ref="H45:S46"/>
    <mergeCell ref="U45:AN46"/>
    <mergeCell ref="BC45:BG46"/>
    <mergeCell ref="BH45:BI46"/>
    <mergeCell ref="BJ45:BX46"/>
    <mergeCell ref="BY45:CX46"/>
    <mergeCell ref="E40:M42"/>
    <mergeCell ref="BC41:BI42"/>
    <mergeCell ref="BJ41:BX42"/>
    <mergeCell ref="BY41:CX42"/>
    <mergeCell ref="BC43:BI44"/>
    <mergeCell ref="BJ43:BX44"/>
    <mergeCell ref="BY43:CX44"/>
    <mergeCell ref="H51:S52"/>
    <mergeCell ref="U51:AN52"/>
    <mergeCell ref="BC51:BI52"/>
    <mergeCell ref="BJ51:BX52"/>
    <mergeCell ref="BY51:CX52"/>
    <mergeCell ref="BC53:BI54"/>
    <mergeCell ref="BJ53:BX54"/>
    <mergeCell ref="BY53:CX54"/>
    <mergeCell ref="BC47:BG48"/>
    <mergeCell ref="BH47:BI48"/>
    <mergeCell ref="BJ47:BX48"/>
    <mergeCell ref="BY47:CX48"/>
    <mergeCell ref="H48:S49"/>
    <mergeCell ref="U48:AN49"/>
    <mergeCell ref="BC49:BI50"/>
    <mergeCell ref="BJ49:BX50"/>
    <mergeCell ref="BY49:CX50"/>
    <mergeCell ref="BC61:BI62"/>
    <mergeCell ref="BJ61:BX62"/>
    <mergeCell ref="BY61:CX62"/>
    <mergeCell ref="F62:S63"/>
    <mergeCell ref="U62:AN63"/>
    <mergeCell ref="BC63:BI64"/>
    <mergeCell ref="BJ63:BX64"/>
    <mergeCell ref="BY63:CX64"/>
    <mergeCell ref="BC55:BI56"/>
    <mergeCell ref="BJ55:BX56"/>
    <mergeCell ref="BY55:CX56"/>
    <mergeCell ref="C57:K59"/>
    <mergeCell ref="BC57:BI58"/>
    <mergeCell ref="BJ57:BX58"/>
    <mergeCell ref="BY57:CX58"/>
    <mergeCell ref="BC59:BI60"/>
    <mergeCell ref="BJ59:BX60"/>
    <mergeCell ref="BY59:CX60"/>
    <mergeCell ref="BX69:BX70"/>
    <mergeCell ref="BY69:CX70"/>
    <mergeCell ref="F71:Q72"/>
    <mergeCell ref="U71:AN72"/>
    <mergeCell ref="BC71:BI72"/>
    <mergeCell ref="BJ71:BX72"/>
    <mergeCell ref="BY71:CX72"/>
    <mergeCell ref="F65:Q66"/>
    <mergeCell ref="U65:AS66"/>
    <mergeCell ref="BC67:BI68"/>
    <mergeCell ref="F68:Q69"/>
    <mergeCell ref="U68:AN69"/>
    <mergeCell ref="BC69:BI70"/>
    <mergeCell ref="F74:Q75"/>
    <mergeCell ref="U74:AS75"/>
    <mergeCell ref="C80:K82"/>
    <mergeCell ref="F85:Z86"/>
    <mergeCell ref="AB85:AZ86"/>
    <mergeCell ref="F88:Z89"/>
    <mergeCell ref="AB88:AZ89"/>
    <mergeCell ref="BJ69:BJ70"/>
    <mergeCell ref="BK69:BW70"/>
    <mergeCell ref="C103:K105"/>
    <mergeCell ref="F108:T109"/>
    <mergeCell ref="V108:AZ109"/>
    <mergeCell ref="F111:T112"/>
    <mergeCell ref="V111:AZ112"/>
    <mergeCell ref="V113:AZ114"/>
    <mergeCell ref="F91:Z92"/>
    <mergeCell ref="AB91:AZ92"/>
    <mergeCell ref="F94:Z95"/>
    <mergeCell ref="AB94:AZ95"/>
    <mergeCell ref="F97:Z98"/>
    <mergeCell ref="AB97:AZ98"/>
    <mergeCell ref="F126:T127"/>
    <mergeCell ref="V126:AZ127"/>
    <mergeCell ref="V128:AZ129"/>
    <mergeCell ref="F117:T118"/>
    <mergeCell ref="V117:AZ118"/>
    <mergeCell ref="F120:T121"/>
    <mergeCell ref="V120:AZ121"/>
    <mergeCell ref="F123:T124"/>
    <mergeCell ref="V123:AZ124"/>
  </mergeCells>
  <phoneticPr fontId="165"/>
  <dataValidations count="7">
    <dataValidation type="list" allowBlank="1" showInputMessage="1" showErrorMessage="1" sqref="BJ55:BX56 BJ65591:BX65592 BJ131127:BX131128 BJ196663:BX196664 BJ262199:BX262200 BJ327735:BX327736 BJ393271:BX393272 BJ458807:BX458808 BJ524343:BX524344 BJ589879:BX589880 BJ655415:BX655416 BJ720951:BX720952 BJ786487:BX786488 BJ852023:BX852024 BJ917559:BX917560 BJ983095:BX983096 LF55:LT56 LF65591:LT65592 LF131127:LT131128 LF196663:LT196664 LF262199:LT262200 LF327735:LT327736 LF393271:LT393272 LF458807:LT458808 LF524343:LT524344 LF589879:LT589880 LF655415:LT655416 LF720951:LT720952 LF786487:LT786488 LF852023:LT852024 LF917559:LT917560 LF983095:LT983096 VB55:VP56 VB65591:VP65592 VB131127:VP131128 VB196663:VP196664 VB262199:VP262200 VB327735:VP327736 VB393271:VP393272 VB458807:VP458808 VB524343:VP524344 VB589879:VP589880 VB655415:VP655416 VB720951:VP720952 VB786487:VP786488 VB852023:VP852024 VB917559:VP917560 VB983095:VP983096 AEX55:AFL56 AEX65591:AFL65592 AEX131127:AFL131128 AEX196663:AFL196664 AEX262199:AFL262200 AEX327735:AFL327736 AEX393271:AFL393272 AEX458807:AFL458808 AEX524343:AFL524344 AEX589879:AFL589880 AEX655415:AFL655416 AEX720951:AFL720952 AEX786487:AFL786488 AEX852023:AFL852024 AEX917559:AFL917560 AEX983095:AFL983096 AOT55:APH56 AOT65591:APH65592 AOT131127:APH131128 AOT196663:APH196664 AOT262199:APH262200 AOT327735:APH327736 AOT393271:APH393272 AOT458807:APH458808 AOT524343:APH524344 AOT589879:APH589880 AOT655415:APH655416 AOT720951:APH720952 AOT786487:APH786488 AOT852023:APH852024 AOT917559:APH917560 AOT983095:APH983096 AYP55:AZD56 AYP65591:AZD65592 AYP131127:AZD131128 AYP196663:AZD196664 AYP262199:AZD262200 AYP327735:AZD327736 AYP393271:AZD393272 AYP458807:AZD458808 AYP524343:AZD524344 AYP589879:AZD589880 AYP655415:AZD655416 AYP720951:AZD720952 AYP786487:AZD786488 AYP852023:AZD852024 AYP917559:AZD917560 AYP983095:AZD983096 BIL55:BIZ56 BIL65591:BIZ65592 BIL131127:BIZ131128 BIL196663:BIZ196664 BIL262199:BIZ262200 BIL327735:BIZ327736 BIL393271:BIZ393272 BIL458807:BIZ458808 BIL524343:BIZ524344 BIL589879:BIZ589880 BIL655415:BIZ655416 BIL720951:BIZ720952 BIL786487:BIZ786488 BIL852023:BIZ852024 BIL917559:BIZ917560 BIL983095:BIZ983096 BSH55:BSV56 BSH65591:BSV65592 BSH131127:BSV131128 BSH196663:BSV196664 BSH262199:BSV262200 BSH327735:BSV327736 BSH393271:BSV393272 BSH458807:BSV458808 BSH524343:BSV524344 BSH589879:BSV589880 BSH655415:BSV655416 BSH720951:BSV720952 BSH786487:BSV786488 BSH852023:BSV852024 BSH917559:BSV917560 BSH983095:BSV983096 CCD55:CCR56 CCD65591:CCR65592 CCD131127:CCR131128 CCD196663:CCR196664 CCD262199:CCR262200 CCD327735:CCR327736 CCD393271:CCR393272 CCD458807:CCR458808 CCD524343:CCR524344 CCD589879:CCR589880 CCD655415:CCR655416 CCD720951:CCR720952 CCD786487:CCR786488 CCD852023:CCR852024 CCD917559:CCR917560 CCD983095:CCR983096 CLZ55:CMN56 CLZ65591:CMN65592 CLZ131127:CMN131128 CLZ196663:CMN196664 CLZ262199:CMN262200 CLZ327735:CMN327736 CLZ393271:CMN393272 CLZ458807:CMN458808 CLZ524343:CMN524344 CLZ589879:CMN589880 CLZ655415:CMN655416 CLZ720951:CMN720952 CLZ786487:CMN786488 CLZ852023:CMN852024 CLZ917559:CMN917560 CLZ983095:CMN983096 CVV55:CWJ56 CVV65591:CWJ65592 CVV131127:CWJ131128 CVV196663:CWJ196664 CVV262199:CWJ262200 CVV327735:CWJ327736 CVV393271:CWJ393272 CVV458807:CWJ458808 CVV524343:CWJ524344 CVV589879:CWJ589880 CVV655415:CWJ655416 CVV720951:CWJ720952 CVV786487:CWJ786488 CVV852023:CWJ852024 CVV917559:CWJ917560 CVV983095:CWJ983096 DFR55:DGF56 DFR65591:DGF65592 DFR131127:DGF131128 DFR196663:DGF196664 DFR262199:DGF262200 DFR327735:DGF327736 DFR393271:DGF393272 DFR458807:DGF458808 DFR524343:DGF524344 DFR589879:DGF589880 DFR655415:DGF655416 DFR720951:DGF720952 DFR786487:DGF786488 DFR852023:DGF852024 DFR917559:DGF917560 DFR983095:DGF983096 DPN55:DQB56 DPN65591:DQB65592 DPN131127:DQB131128 DPN196663:DQB196664 DPN262199:DQB262200 DPN327735:DQB327736 DPN393271:DQB393272 DPN458807:DQB458808 DPN524343:DQB524344 DPN589879:DQB589880 DPN655415:DQB655416 DPN720951:DQB720952 DPN786487:DQB786488 DPN852023:DQB852024 DPN917559:DQB917560 DPN983095:DQB983096 DZJ55:DZX56 DZJ65591:DZX65592 DZJ131127:DZX131128 DZJ196663:DZX196664 DZJ262199:DZX262200 DZJ327735:DZX327736 DZJ393271:DZX393272 DZJ458807:DZX458808 DZJ524343:DZX524344 DZJ589879:DZX589880 DZJ655415:DZX655416 DZJ720951:DZX720952 DZJ786487:DZX786488 DZJ852023:DZX852024 DZJ917559:DZX917560 DZJ983095:DZX983096 EJF55:EJT56 EJF65591:EJT65592 EJF131127:EJT131128 EJF196663:EJT196664 EJF262199:EJT262200 EJF327735:EJT327736 EJF393271:EJT393272 EJF458807:EJT458808 EJF524343:EJT524344 EJF589879:EJT589880 EJF655415:EJT655416 EJF720951:EJT720952 EJF786487:EJT786488 EJF852023:EJT852024 EJF917559:EJT917560 EJF983095:EJT983096 ETB55:ETP56 ETB65591:ETP65592 ETB131127:ETP131128 ETB196663:ETP196664 ETB262199:ETP262200 ETB327735:ETP327736 ETB393271:ETP393272 ETB458807:ETP458808 ETB524343:ETP524344 ETB589879:ETP589880 ETB655415:ETP655416 ETB720951:ETP720952 ETB786487:ETP786488 ETB852023:ETP852024 ETB917559:ETP917560 ETB983095:ETP983096 FCX55:FDL56 FCX65591:FDL65592 FCX131127:FDL131128 FCX196663:FDL196664 FCX262199:FDL262200 FCX327735:FDL327736 FCX393271:FDL393272 FCX458807:FDL458808 FCX524343:FDL524344 FCX589879:FDL589880 FCX655415:FDL655416 FCX720951:FDL720952 FCX786487:FDL786488 FCX852023:FDL852024 FCX917559:FDL917560 FCX983095:FDL983096 FMT55:FNH56 FMT65591:FNH65592 FMT131127:FNH131128 FMT196663:FNH196664 FMT262199:FNH262200 FMT327735:FNH327736 FMT393271:FNH393272 FMT458807:FNH458808 FMT524343:FNH524344 FMT589879:FNH589880 FMT655415:FNH655416 FMT720951:FNH720952 FMT786487:FNH786488 FMT852023:FNH852024 FMT917559:FNH917560 FMT983095:FNH983096 FWP55:FXD56 FWP65591:FXD65592 FWP131127:FXD131128 FWP196663:FXD196664 FWP262199:FXD262200 FWP327735:FXD327736 FWP393271:FXD393272 FWP458807:FXD458808 FWP524343:FXD524344 FWP589879:FXD589880 FWP655415:FXD655416 FWP720951:FXD720952 FWP786487:FXD786488 FWP852023:FXD852024 FWP917559:FXD917560 FWP983095:FXD983096 GGL55:GGZ56 GGL65591:GGZ65592 GGL131127:GGZ131128 GGL196663:GGZ196664 GGL262199:GGZ262200 GGL327735:GGZ327736 GGL393271:GGZ393272 GGL458807:GGZ458808 GGL524343:GGZ524344 GGL589879:GGZ589880 GGL655415:GGZ655416 GGL720951:GGZ720952 GGL786487:GGZ786488 GGL852023:GGZ852024 GGL917559:GGZ917560 GGL983095:GGZ983096 GQH55:GQV56 GQH65591:GQV65592 GQH131127:GQV131128 GQH196663:GQV196664 GQH262199:GQV262200 GQH327735:GQV327736 GQH393271:GQV393272 GQH458807:GQV458808 GQH524343:GQV524344 GQH589879:GQV589880 GQH655415:GQV655416 GQH720951:GQV720952 GQH786487:GQV786488 GQH852023:GQV852024 GQH917559:GQV917560 GQH983095:GQV983096 HAD55:HAR56 HAD65591:HAR65592 HAD131127:HAR131128 HAD196663:HAR196664 HAD262199:HAR262200 HAD327735:HAR327736 HAD393271:HAR393272 HAD458807:HAR458808 HAD524343:HAR524344 HAD589879:HAR589880 HAD655415:HAR655416 HAD720951:HAR720952 HAD786487:HAR786488 HAD852023:HAR852024 HAD917559:HAR917560 HAD983095:HAR983096 HJZ55:HKN56 HJZ65591:HKN65592 HJZ131127:HKN131128 HJZ196663:HKN196664 HJZ262199:HKN262200 HJZ327735:HKN327736 HJZ393271:HKN393272 HJZ458807:HKN458808 HJZ524343:HKN524344 HJZ589879:HKN589880 HJZ655415:HKN655416 HJZ720951:HKN720952 HJZ786487:HKN786488 HJZ852023:HKN852024 HJZ917559:HKN917560 HJZ983095:HKN983096 HTV55:HUJ56 HTV65591:HUJ65592 HTV131127:HUJ131128 HTV196663:HUJ196664 HTV262199:HUJ262200 HTV327735:HUJ327736 HTV393271:HUJ393272 HTV458807:HUJ458808 HTV524343:HUJ524344 HTV589879:HUJ589880 HTV655415:HUJ655416 HTV720951:HUJ720952 HTV786487:HUJ786488 HTV852023:HUJ852024 HTV917559:HUJ917560 HTV983095:HUJ983096 IDR55:IEF56 IDR65591:IEF65592 IDR131127:IEF131128 IDR196663:IEF196664 IDR262199:IEF262200 IDR327735:IEF327736 IDR393271:IEF393272 IDR458807:IEF458808 IDR524343:IEF524344 IDR589879:IEF589880 IDR655415:IEF655416 IDR720951:IEF720952 IDR786487:IEF786488 IDR852023:IEF852024 IDR917559:IEF917560 IDR983095:IEF983096 INN55:IOB56 INN65591:IOB65592 INN131127:IOB131128 INN196663:IOB196664 INN262199:IOB262200 INN327735:IOB327736 INN393271:IOB393272 INN458807:IOB458808 INN524343:IOB524344 INN589879:IOB589880 INN655415:IOB655416 INN720951:IOB720952 INN786487:IOB786488 INN852023:IOB852024 INN917559:IOB917560 INN983095:IOB983096 IXJ55:IXX56 IXJ65591:IXX65592 IXJ131127:IXX131128 IXJ196663:IXX196664 IXJ262199:IXX262200 IXJ327735:IXX327736 IXJ393271:IXX393272 IXJ458807:IXX458808 IXJ524343:IXX524344 IXJ589879:IXX589880 IXJ655415:IXX655416 IXJ720951:IXX720952 IXJ786487:IXX786488 IXJ852023:IXX852024 IXJ917559:IXX917560 IXJ983095:IXX983096 JHF55:JHT56 JHF65591:JHT65592 JHF131127:JHT131128 JHF196663:JHT196664 JHF262199:JHT262200 JHF327735:JHT327736 JHF393271:JHT393272 JHF458807:JHT458808 JHF524343:JHT524344 JHF589879:JHT589880 JHF655415:JHT655416 JHF720951:JHT720952 JHF786487:JHT786488 JHF852023:JHT852024 JHF917559:JHT917560 JHF983095:JHT983096 JRB55:JRP56 JRB65591:JRP65592 JRB131127:JRP131128 JRB196663:JRP196664 JRB262199:JRP262200 JRB327735:JRP327736 JRB393271:JRP393272 JRB458807:JRP458808 JRB524343:JRP524344 JRB589879:JRP589880 JRB655415:JRP655416 JRB720951:JRP720952 JRB786487:JRP786488 JRB852023:JRP852024 JRB917559:JRP917560 JRB983095:JRP983096 KAX55:KBL56 KAX65591:KBL65592 KAX131127:KBL131128 KAX196663:KBL196664 KAX262199:KBL262200 KAX327735:KBL327736 KAX393271:KBL393272 KAX458807:KBL458808 KAX524343:KBL524344 KAX589879:KBL589880 KAX655415:KBL655416 KAX720951:KBL720952 KAX786487:KBL786488 KAX852023:KBL852024 KAX917559:KBL917560 KAX983095:KBL983096 KKT55:KLH56 KKT65591:KLH65592 KKT131127:KLH131128 KKT196663:KLH196664 KKT262199:KLH262200 KKT327735:KLH327736 KKT393271:KLH393272 KKT458807:KLH458808 KKT524343:KLH524344 KKT589879:KLH589880 KKT655415:KLH655416 KKT720951:KLH720952 KKT786487:KLH786488 KKT852023:KLH852024 KKT917559:KLH917560 KKT983095:KLH983096 KUP55:KVD56 KUP65591:KVD65592 KUP131127:KVD131128 KUP196663:KVD196664 KUP262199:KVD262200 KUP327735:KVD327736 KUP393271:KVD393272 KUP458807:KVD458808 KUP524343:KVD524344 KUP589879:KVD589880 KUP655415:KVD655416 KUP720951:KVD720952 KUP786487:KVD786488 KUP852023:KVD852024 KUP917559:KVD917560 KUP983095:KVD983096 LEL55:LEZ56 LEL65591:LEZ65592 LEL131127:LEZ131128 LEL196663:LEZ196664 LEL262199:LEZ262200 LEL327735:LEZ327736 LEL393271:LEZ393272 LEL458807:LEZ458808 LEL524343:LEZ524344 LEL589879:LEZ589880 LEL655415:LEZ655416 LEL720951:LEZ720952 LEL786487:LEZ786488 LEL852023:LEZ852024 LEL917559:LEZ917560 LEL983095:LEZ983096 LOH55:LOV56 LOH65591:LOV65592 LOH131127:LOV131128 LOH196663:LOV196664 LOH262199:LOV262200 LOH327735:LOV327736 LOH393271:LOV393272 LOH458807:LOV458808 LOH524343:LOV524344 LOH589879:LOV589880 LOH655415:LOV655416 LOH720951:LOV720952 LOH786487:LOV786488 LOH852023:LOV852024 LOH917559:LOV917560 LOH983095:LOV983096 LYD55:LYR56 LYD65591:LYR65592 LYD131127:LYR131128 LYD196663:LYR196664 LYD262199:LYR262200 LYD327735:LYR327736 LYD393271:LYR393272 LYD458807:LYR458808 LYD524343:LYR524344 LYD589879:LYR589880 LYD655415:LYR655416 LYD720951:LYR720952 LYD786487:LYR786488 LYD852023:LYR852024 LYD917559:LYR917560 LYD983095:LYR983096 MHZ55:MIN56 MHZ65591:MIN65592 MHZ131127:MIN131128 MHZ196663:MIN196664 MHZ262199:MIN262200 MHZ327735:MIN327736 MHZ393271:MIN393272 MHZ458807:MIN458808 MHZ524343:MIN524344 MHZ589879:MIN589880 MHZ655415:MIN655416 MHZ720951:MIN720952 MHZ786487:MIN786488 MHZ852023:MIN852024 MHZ917559:MIN917560 MHZ983095:MIN983096 MRV55:MSJ56 MRV65591:MSJ65592 MRV131127:MSJ131128 MRV196663:MSJ196664 MRV262199:MSJ262200 MRV327735:MSJ327736 MRV393271:MSJ393272 MRV458807:MSJ458808 MRV524343:MSJ524344 MRV589879:MSJ589880 MRV655415:MSJ655416 MRV720951:MSJ720952 MRV786487:MSJ786488 MRV852023:MSJ852024 MRV917559:MSJ917560 MRV983095:MSJ983096 NBR55:NCF56 NBR65591:NCF65592 NBR131127:NCF131128 NBR196663:NCF196664 NBR262199:NCF262200 NBR327735:NCF327736 NBR393271:NCF393272 NBR458807:NCF458808 NBR524343:NCF524344 NBR589879:NCF589880 NBR655415:NCF655416 NBR720951:NCF720952 NBR786487:NCF786488 NBR852023:NCF852024 NBR917559:NCF917560 NBR983095:NCF983096 NLN55:NMB56 NLN65591:NMB65592 NLN131127:NMB131128 NLN196663:NMB196664 NLN262199:NMB262200 NLN327735:NMB327736 NLN393271:NMB393272 NLN458807:NMB458808 NLN524343:NMB524344 NLN589879:NMB589880 NLN655415:NMB655416 NLN720951:NMB720952 NLN786487:NMB786488 NLN852023:NMB852024 NLN917559:NMB917560 NLN983095:NMB983096 NVJ55:NVX56 NVJ65591:NVX65592 NVJ131127:NVX131128 NVJ196663:NVX196664 NVJ262199:NVX262200 NVJ327735:NVX327736 NVJ393271:NVX393272 NVJ458807:NVX458808 NVJ524343:NVX524344 NVJ589879:NVX589880 NVJ655415:NVX655416 NVJ720951:NVX720952 NVJ786487:NVX786488 NVJ852023:NVX852024 NVJ917559:NVX917560 NVJ983095:NVX983096 OFF55:OFT56 OFF65591:OFT65592 OFF131127:OFT131128 OFF196663:OFT196664 OFF262199:OFT262200 OFF327735:OFT327736 OFF393271:OFT393272 OFF458807:OFT458808 OFF524343:OFT524344 OFF589879:OFT589880 OFF655415:OFT655416 OFF720951:OFT720952 OFF786487:OFT786488 OFF852023:OFT852024 OFF917559:OFT917560 OFF983095:OFT983096 OPB55:OPP56 OPB65591:OPP65592 OPB131127:OPP131128 OPB196663:OPP196664 OPB262199:OPP262200 OPB327735:OPP327736 OPB393271:OPP393272 OPB458807:OPP458808 OPB524343:OPP524344 OPB589879:OPP589880 OPB655415:OPP655416 OPB720951:OPP720952 OPB786487:OPP786488 OPB852023:OPP852024 OPB917559:OPP917560 OPB983095:OPP983096 OYX55:OZL56 OYX65591:OZL65592 OYX131127:OZL131128 OYX196663:OZL196664 OYX262199:OZL262200 OYX327735:OZL327736 OYX393271:OZL393272 OYX458807:OZL458808 OYX524343:OZL524344 OYX589879:OZL589880 OYX655415:OZL655416 OYX720951:OZL720952 OYX786487:OZL786488 OYX852023:OZL852024 OYX917559:OZL917560 OYX983095:OZL983096 PIT55:PJH56 PIT65591:PJH65592 PIT131127:PJH131128 PIT196663:PJH196664 PIT262199:PJH262200 PIT327735:PJH327736 PIT393271:PJH393272 PIT458807:PJH458808 PIT524343:PJH524344 PIT589879:PJH589880 PIT655415:PJH655416 PIT720951:PJH720952 PIT786487:PJH786488 PIT852023:PJH852024 PIT917559:PJH917560 PIT983095:PJH983096 PSP55:PTD56 PSP65591:PTD65592 PSP131127:PTD131128 PSP196663:PTD196664 PSP262199:PTD262200 PSP327735:PTD327736 PSP393271:PTD393272 PSP458807:PTD458808 PSP524343:PTD524344 PSP589879:PTD589880 PSP655415:PTD655416 PSP720951:PTD720952 PSP786487:PTD786488 PSP852023:PTD852024 PSP917559:PTD917560 PSP983095:PTD983096 QCL55:QCZ56 QCL65591:QCZ65592 QCL131127:QCZ131128 QCL196663:QCZ196664 QCL262199:QCZ262200 QCL327735:QCZ327736 QCL393271:QCZ393272 QCL458807:QCZ458808 QCL524343:QCZ524344 QCL589879:QCZ589880 QCL655415:QCZ655416 QCL720951:QCZ720952 QCL786487:QCZ786488 QCL852023:QCZ852024 QCL917559:QCZ917560 QCL983095:QCZ983096 QMH55:QMV56 QMH65591:QMV65592 QMH131127:QMV131128 QMH196663:QMV196664 QMH262199:QMV262200 QMH327735:QMV327736 QMH393271:QMV393272 QMH458807:QMV458808 QMH524343:QMV524344 QMH589879:QMV589880 QMH655415:QMV655416 QMH720951:QMV720952 QMH786487:QMV786488 QMH852023:QMV852024 QMH917559:QMV917560 QMH983095:QMV983096 QWD55:QWR56 QWD65591:QWR65592 QWD131127:QWR131128 QWD196663:QWR196664 QWD262199:QWR262200 QWD327735:QWR327736 QWD393271:QWR393272 QWD458807:QWR458808 QWD524343:QWR524344 QWD589879:QWR589880 QWD655415:QWR655416 QWD720951:QWR720952 QWD786487:QWR786488 QWD852023:QWR852024 QWD917559:QWR917560 QWD983095:QWR983096 RFZ55:RGN56 RFZ65591:RGN65592 RFZ131127:RGN131128 RFZ196663:RGN196664 RFZ262199:RGN262200 RFZ327735:RGN327736 RFZ393271:RGN393272 RFZ458807:RGN458808 RFZ524343:RGN524344 RFZ589879:RGN589880 RFZ655415:RGN655416 RFZ720951:RGN720952 RFZ786487:RGN786488 RFZ852023:RGN852024 RFZ917559:RGN917560 RFZ983095:RGN983096 RPV55:RQJ56 RPV65591:RQJ65592 RPV131127:RQJ131128 RPV196663:RQJ196664 RPV262199:RQJ262200 RPV327735:RQJ327736 RPV393271:RQJ393272 RPV458807:RQJ458808 RPV524343:RQJ524344 RPV589879:RQJ589880 RPV655415:RQJ655416 RPV720951:RQJ720952 RPV786487:RQJ786488 RPV852023:RQJ852024 RPV917559:RQJ917560 RPV983095:RQJ983096 RZR55:SAF56 RZR65591:SAF65592 RZR131127:SAF131128 RZR196663:SAF196664 RZR262199:SAF262200 RZR327735:SAF327736 RZR393271:SAF393272 RZR458807:SAF458808 RZR524343:SAF524344 RZR589879:SAF589880 RZR655415:SAF655416 RZR720951:SAF720952 RZR786487:SAF786488 RZR852023:SAF852024 RZR917559:SAF917560 RZR983095:SAF983096 SJN55:SKB56 SJN65591:SKB65592 SJN131127:SKB131128 SJN196663:SKB196664 SJN262199:SKB262200 SJN327735:SKB327736 SJN393271:SKB393272 SJN458807:SKB458808 SJN524343:SKB524344 SJN589879:SKB589880 SJN655415:SKB655416 SJN720951:SKB720952 SJN786487:SKB786488 SJN852023:SKB852024 SJN917559:SKB917560 SJN983095:SKB983096 STJ55:STX56 STJ65591:STX65592 STJ131127:STX131128 STJ196663:STX196664 STJ262199:STX262200 STJ327735:STX327736 STJ393271:STX393272 STJ458807:STX458808 STJ524343:STX524344 STJ589879:STX589880 STJ655415:STX655416 STJ720951:STX720952 STJ786487:STX786488 STJ852023:STX852024 STJ917559:STX917560 STJ983095:STX983096 TDF55:TDT56 TDF65591:TDT65592 TDF131127:TDT131128 TDF196663:TDT196664 TDF262199:TDT262200 TDF327735:TDT327736 TDF393271:TDT393272 TDF458807:TDT458808 TDF524343:TDT524344 TDF589879:TDT589880 TDF655415:TDT655416 TDF720951:TDT720952 TDF786487:TDT786488 TDF852023:TDT852024 TDF917559:TDT917560 TDF983095:TDT983096 TNB55:TNP56 TNB65591:TNP65592 TNB131127:TNP131128 TNB196663:TNP196664 TNB262199:TNP262200 TNB327735:TNP327736 TNB393271:TNP393272 TNB458807:TNP458808 TNB524343:TNP524344 TNB589879:TNP589880 TNB655415:TNP655416 TNB720951:TNP720952 TNB786487:TNP786488 TNB852023:TNP852024 TNB917559:TNP917560 TNB983095:TNP983096 TWX55:TXL56 TWX65591:TXL65592 TWX131127:TXL131128 TWX196663:TXL196664 TWX262199:TXL262200 TWX327735:TXL327736 TWX393271:TXL393272 TWX458807:TXL458808 TWX524343:TXL524344 TWX589879:TXL589880 TWX655415:TXL655416 TWX720951:TXL720952 TWX786487:TXL786488 TWX852023:TXL852024 TWX917559:TXL917560 TWX983095:TXL983096 UGT55:UHH56 UGT65591:UHH65592 UGT131127:UHH131128 UGT196663:UHH196664 UGT262199:UHH262200 UGT327735:UHH327736 UGT393271:UHH393272 UGT458807:UHH458808 UGT524343:UHH524344 UGT589879:UHH589880 UGT655415:UHH655416 UGT720951:UHH720952 UGT786487:UHH786488 UGT852023:UHH852024 UGT917559:UHH917560 UGT983095:UHH983096 UQP55:URD56 UQP65591:URD65592 UQP131127:URD131128 UQP196663:URD196664 UQP262199:URD262200 UQP327735:URD327736 UQP393271:URD393272 UQP458807:URD458808 UQP524343:URD524344 UQP589879:URD589880 UQP655415:URD655416 UQP720951:URD720952 UQP786487:URD786488 UQP852023:URD852024 UQP917559:URD917560 UQP983095:URD983096 VAL55:VAZ56 VAL65591:VAZ65592 VAL131127:VAZ131128 VAL196663:VAZ196664 VAL262199:VAZ262200 VAL327735:VAZ327736 VAL393271:VAZ393272 VAL458807:VAZ458808 VAL524343:VAZ524344 VAL589879:VAZ589880 VAL655415:VAZ655416 VAL720951:VAZ720952 VAL786487:VAZ786488 VAL852023:VAZ852024 VAL917559:VAZ917560 VAL983095:VAZ983096 VKH55:VKV56 VKH65591:VKV65592 VKH131127:VKV131128 VKH196663:VKV196664 VKH262199:VKV262200 VKH327735:VKV327736 VKH393271:VKV393272 VKH458807:VKV458808 VKH524343:VKV524344 VKH589879:VKV589880 VKH655415:VKV655416 VKH720951:VKV720952 VKH786487:VKV786488 VKH852023:VKV852024 VKH917559:VKV917560 VKH983095:VKV983096 VUD55:VUR56 VUD65591:VUR65592 VUD131127:VUR131128 VUD196663:VUR196664 VUD262199:VUR262200 VUD327735:VUR327736 VUD393271:VUR393272 VUD458807:VUR458808 VUD524343:VUR524344 VUD589879:VUR589880 VUD655415:VUR655416 VUD720951:VUR720952 VUD786487:VUR786488 VUD852023:VUR852024 VUD917559:VUR917560 VUD983095:VUR983096 WDZ55:WEN56 WDZ65591:WEN65592 WDZ131127:WEN131128 WDZ196663:WEN196664 WDZ262199:WEN262200 WDZ327735:WEN327736 WDZ393271:WEN393272 WDZ458807:WEN458808 WDZ524343:WEN524344 WDZ589879:WEN589880 WDZ655415:WEN655416 WDZ720951:WEN720952 WDZ786487:WEN786488 WDZ852023:WEN852024 WDZ917559:WEN917560 WDZ983095:WEN983096 WNV55:WOJ56 WNV65591:WOJ65592 WNV131127:WOJ131128 WNV196663:WOJ196664 WNV262199:WOJ262200 WNV327735:WOJ327736 WNV393271:WOJ393272 WNV458807:WOJ458808 WNV524343:WOJ524344 WNV589879:WOJ589880 WNV655415:WOJ655416 WNV720951:WOJ720952 WNV786487:WOJ786488 WNV852023:WOJ852024 WNV917559:WOJ917560 WNV983095:WOJ983096 WXR55:WYF56 WXR65591:WYF65592 WXR131127:WYF131128 WXR196663:WYF196664 WXR262199:WYF262200 WXR327735:WYF327736 WXR393271:WYF393272 WXR458807:WYF458808 WXR524343:WYF524344 WXR589879:WYF589880 WXR655415:WYF655416 WXR720951:WYF720952 WXR786487:WYF786488 WXR852023:WYF852024 WXR917559:WYF917560 WXR983095:WYF983096" xr:uid="{00000000-0002-0000-0A00-000000000000}">
      <formula1>"　,FAX,メール"</formula1>
    </dataValidation>
    <dataValidation type="list" allowBlank="1" showInputMessage="1" showErrorMessage="1" sqref="BJ47:BX48 BJ65583:BX65584 BJ131119:BX131120 BJ196655:BX196656 BJ262191:BX262192 BJ327727:BX327728 BJ393263:BX393264 BJ458799:BX458800 BJ524335:BX524336 BJ589871:BX589872 BJ655407:BX655408 BJ720943:BX720944 BJ786479:BX786480 BJ852015:BX852016 BJ917551:BX917552 BJ983087:BX983088 LF47:LT48 LF65583:LT65584 LF131119:LT131120 LF196655:LT196656 LF262191:LT262192 LF327727:LT327728 LF393263:LT393264 LF458799:LT458800 LF524335:LT524336 LF589871:LT589872 LF655407:LT655408 LF720943:LT720944 LF786479:LT786480 LF852015:LT852016 LF917551:LT917552 LF983087:LT983088 VB47:VP48 VB65583:VP65584 VB131119:VP131120 VB196655:VP196656 VB262191:VP262192 VB327727:VP327728 VB393263:VP393264 VB458799:VP458800 VB524335:VP524336 VB589871:VP589872 VB655407:VP655408 VB720943:VP720944 VB786479:VP786480 VB852015:VP852016 VB917551:VP917552 VB983087:VP983088 AEX47:AFL48 AEX65583:AFL65584 AEX131119:AFL131120 AEX196655:AFL196656 AEX262191:AFL262192 AEX327727:AFL327728 AEX393263:AFL393264 AEX458799:AFL458800 AEX524335:AFL524336 AEX589871:AFL589872 AEX655407:AFL655408 AEX720943:AFL720944 AEX786479:AFL786480 AEX852015:AFL852016 AEX917551:AFL917552 AEX983087:AFL983088 AOT47:APH48 AOT65583:APH65584 AOT131119:APH131120 AOT196655:APH196656 AOT262191:APH262192 AOT327727:APH327728 AOT393263:APH393264 AOT458799:APH458800 AOT524335:APH524336 AOT589871:APH589872 AOT655407:APH655408 AOT720943:APH720944 AOT786479:APH786480 AOT852015:APH852016 AOT917551:APH917552 AOT983087:APH983088 AYP47:AZD48 AYP65583:AZD65584 AYP131119:AZD131120 AYP196655:AZD196656 AYP262191:AZD262192 AYP327727:AZD327728 AYP393263:AZD393264 AYP458799:AZD458800 AYP524335:AZD524336 AYP589871:AZD589872 AYP655407:AZD655408 AYP720943:AZD720944 AYP786479:AZD786480 AYP852015:AZD852016 AYP917551:AZD917552 AYP983087:AZD983088 BIL47:BIZ48 BIL65583:BIZ65584 BIL131119:BIZ131120 BIL196655:BIZ196656 BIL262191:BIZ262192 BIL327727:BIZ327728 BIL393263:BIZ393264 BIL458799:BIZ458800 BIL524335:BIZ524336 BIL589871:BIZ589872 BIL655407:BIZ655408 BIL720943:BIZ720944 BIL786479:BIZ786480 BIL852015:BIZ852016 BIL917551:BIZ917552 BIL983087:BIZ983088 BSH47:BSV48 BSH65583:BSV65584 BSH131119:BSV131120 BSH196655:BSV196656 BSH262191:BSV262192 BSH327727:BSV327728 BSH393263:BSV393264 BSH458799:BSV458800 BSH524335:BSV524336 BSH589871:BSV589872 BSH655407:BSV655408 BSH720943:BSV720944 BSH786479:BSV786480 BSH852015:BSV852016 BSH917551:BSV917552 BSH983087:BSV983088 CCD47:CCR48 CCD65583:CCR65584 CCD131119:CCR131120 CCD196655:CCR196656 CCD262191:CCR262192 CCD327727:CCR327728 CCD393263:CCR393264 CCD458799:CCR458800 CCD524335:CCR524336 CCD589871:CCR589872 CCD655407:CCR655408 CCD720943:CCR720944 CCD786479:CCR786480 CCD852015:CCR852016 CCD917551:CCR917552 CCD983087:CCR983088 CLZ47:CMN48 CLZ65583:CMN65584 CLZ131119:CMN131120 CLZ196655:CMN196656 CLZ262191:CMN262192 CLZ327727:CMN327728 CLZ393263:CMN393264 CLZ458799:CMN458800 CLZ524335:CMN524336 CLZ589871:CMN589872 CLZ655407:CMN655408 CLZ720943:CMN720944 CLZ786479:CMN786480 CLZ852015:CMN852016 CLZ917551:CMN917552 CLZ983087:CMN983088 CVV47:CWJ48 CVV65583:CWJ65584 CVV131119:CWJ131120 CVV196655:CWJ196656 CVV262191:CWJ262192 CVV327727:CWJ327728 CVV393263:CWJ393264 CVV458799:CWJ458800 CVV524335:CWJ524336 CVV589871:CWJ589872 CVV655407:CWJ655408 CVV720943:CWJ720944 CVV786479:CWJ786480 CVV852015:CWJ852016 CVV917551:CWJ917552 CVV983087:CWJ983088 DFR47:DGF48 DFR65583:DGF65584 DFR131119:DGF131120 DFR196655:DGF196656 DFR262191:DGF262192 DFR327727:DGF327728 DFR393263:DGF393264 DFR458799:DGF458800 DFR524335:DGF524336 DFR589871:DGF589872 DFR655407:DGF655408 DFR720943:DGF720944 DFR786479:DGF786480 DFR852015:DGF852016 DFR917551:DGF917552 DFR983087:DGF983088 DPN47:DQB48 DPN65583:DQB65584 DPN131119:DQB131120 DPN196655:DQB196656 DPN262191:DQB262192 DPN327727:DQB327728 DPN393263:DQB393264 DPN458799:DQB458800 DPN524335:DQB524336 DPN589871:DQB589872 DPN655407:DQB655408 DPN720943:DQB720944 DPN786479:DQB786480 DPN852015:DQB852016 DPN917551:DQB917552 DPN983087:DQB983088 DZJ47:DZX48 DZJ65583:DZX65584 DZJ131119:DZX131120 DZJ196655:DZX196656 DZJ262191:DZX262192 DZJ327727:DZX327728 DZJ393263:DZX393264 DZJ458799:DZX458800 DZJ524335:DZX524336 DZJ589871:DZX589872 DZJ655407:DZX655408 DZJ720943:DZX720944 DZJ786479:DZX786480 DZJ852015:DZX852016 DZJ917551:DZX917552 DZJ983087:DZX983088 EJF47:EJT48 EJF65583:EJT65584 EJF131119:EJT131120 EJF196655:EJT196656 EJF262191:EJT262192 EJF327727:EJT327728 EJF393263:EJT393264 EJF458799:EJT458800 EJF524335:EJT524336 EJF589871:EJT589872 EJF655407:EJT655408 EJF720943:EJT720944 EJF786479:EJT786480 EJF852015:EJT852016 EJF917551:EJT917552 EJF983087:EJT983088 ETB47:ETP48 ETB65583:ETP65584 ETB131119:ETP131120 ETB196655:ETP196656 ETB262191:ETP262192 ETB327727:ETP327728 ETB393263:ETP393264 ETB458799:ETP458800 ETB524335:ETP524336 ETB589871:ETP589872 ETB655407:ETP655408 ETB720943:ETP720944 ETB786479:ETP786480 ETB852015:ETP852016 ETB917551:ETP917552 ETB983087:ETP983088 FCX47:FDL48 FCX65583:FDL65584 FCX131119:FDL131120 FCX196655:FDL196656 FCX262191:FDL262192 FCX327727:FDL327728 FCX393263:FDL393264 FCX458799:FDL458800 FCX524335:FDL524336 FCX589871:FDL589872 FCX655407:FDL655408 FCX720943:FDL720944 FCX786479:FDL786480 FCX852015:FDL852016 FCX917551:FDL917552 FCX983087:FDL983088 FMT47:FNH48 FMT65583:FNH65584 FMT131119:FNH131120 FMT196655:FNH196656 FMT262191:FNH262192 FMT327727:FNH327728 FMT393263:FNH393264 FMT458799:FNH458800 FMT524335:FNH524336 FMT589871:FNH589872 FMT655407:FNH655408 FMT720943:FNH720944 FMT786479:FNH786480 FMT852015:FNH852016 FMT917551:FNH917552 FMT983087:FNH983088 FWP47:FXD48 FWP65583:FXD65584 FWP131119:FXD131120 FWP196655:FXD196656 FWP262191:FXD262192 FWP327727:FXD327728 FWP393263:FXD393264 FWP458799:FXD458800 FWP524335:FXD524336 FWP589871:FXD589872 FWP655407:FXD655408 FWP720943:FXD720944 FWP786479:FXD786480 FWP852015:FXD852016 FWP917551:FXD917552 FWP983087:FXD983088 GGL47:GGZ48 GGL65583:GGZ65584 GGL131119:GGZ131120 GGL196655:GGZ196656 GGL262191:GGZ262192 GGL327727:GGZ327728 GGL393263:GGZ393264 GGL458799:GGZ458800 GGL524335:GGZ524336 GGL589871:GGZ589872 GGL655407:GGZ655408 GGL720943:GGZ720944 GGL786479:GGZ786480 GGL852015:GGZ852016 GGL917551:GGZ917552 GGL983087:GGZ983088 GQH47:GQV48 GQH65583:GQV65584 GQH131119:GQV131120 GQH196655:GQV196656 GQH262191:GQV262192 GQH327727:GQV327728 GQH393263:GQV393264 GQH458799:GQV458800 GQH524335:GQV524336 GQH589871:GQV589872 GQH655407:GQV655408 GQH720943:GQV720944 GQH786479:GQV786480 GQH852015:GQV852016 GQH917551:GQV917552 GQH983087:GQV983088 HAD47:HAR48 HAD65583:HAR65584 HAD131119:HAR131120 HAD196655:HAR196656 HAD262191:HAR262192 HAD327727:HAR327728 HAD393263:HAR393264 HAD458799:HAR458800 HAD524335:HAR524336 HAD589871:HAR589872 HAD655407:HAR655408 HAD720943:HAR720944 HAD786479:HAR786480 HAD852015:HAR852016 HAD917551:HAR917552 HAD983087:HAR983088 HJZ47:HKN48 HJZ65583:HKN65584 HJZ131119:HKN131120 HJZ196655:HKN196656 HJZ262191:HKN262192 HJZ327727:HKN327728 HJZ393263:HKN393264 HJZ458799:HKN458800 HJZ524335:HKN524336 HJZ589871:HKN589872 HJZ655407:HKN655408 HJZ720943:HKN720944 HJZ786479:HKN786480 HJZ852015:HKN852016 HJZ917551:HKN917552 HJZ983087:HKN983088 HTV47:HUJ48 HTV65583:HUJ65584 HTV131119:HUJ131120 HTV196655:HUJ196656 HTV262191:HUJ262192 HTV327727:HUJ327728 HTV393263:HUJ393264 HTV458799:HUJ458800 HTV524335:HUJ524336 HTV589871:HUJ589872 HTV655407:HUJ655408 HTV720943:HUJ720944 HTV786479:HUJ786480 HTV852015:HUJ852016 HTV917551:HUJ917552 HTV983087:HUJ983088 IDR47:IEF48 IDR65583:IEF65584 IDR131119:IEF131120 IDR196655:IEF196656 IDR262191:IEF262192 IDR327727:IEF327728 IDR393263:IEF393264 IDR458799:IEF458800 IDR524335:IEF524336 IDR589871:IEF589872 IDR655407:IEF655408 IDR720943:IEF720944 IDR786479:IEF786480 IDR852015:IEF852016 IDR917551:IEF917552 IDR983087:IEF983088 INN47:IOB48 INN65583:IOB65584 INN131119:IOB131120 INN196655:IOB196656 INN262191:IOB262192 INN327727:IOB327728 INN393263:IOB393264 INN458799:IOB458800 INN524335:IOB524336 INN589871:IOB589872 INN655407:IOB655408 INN720943:IOB720944 INN786479:IOB786480 INN852015:IOB852016 INN917551:IOB917552 INN983087:IOB983088 IXJ47:IXX48 IXJ65583:IXX65584 IXJ131119:IXX131120 IXJ196655:IXX196656 IXJ262191:IXX262192 IXJ327727:IXX327728 IXJ393263:IXX393264 IXJ458799:IXX458800 IXJ524335:IXX524336 IXJ589871:IXX589872 IXJ655407:IXX655408 IXJ720943:IXX720944 IXJ786479:IXX786480 IXJ852015:IXX852016 IXJ917551:IXX917552 IXJ983087:IXX983088 JHF47:JHT48 JHF65583:JHT65584 JHF131119:JHT131120 JHF196655:JHT196656 JHF262191:JHT262192 JHF327727:JHT327728 JHF393263:JHT393264 JHF458799:JHT458800 JHF524335:JHT524336 JHF589871:JHT589872 JHF655407:JHT655408 JHF720943:JHT720944 JHF786479:JHT786480 JHF852015:JHT852016 JHF917551:JHT917552 JHF983087:JHT983088 JRB47:JRP48 JRB65583:JRP65584 JRB131119:JRP131120 JRB196655:JRP196656 JRB262191:JRP262192 JRB327727:JRP327728 JRB393263:JRP393264 JRB458799:JRP458800 JRB524335:JRP524336 JRB589871:JRP589872 JRB655407:JRP655408 JRB720943:JRP720944 JRB786479:JRP786480 JRB852015:JRP852016 JRB917551:JRP917552 JRB983087:JRP983088 KAX47:KBL48 KAX65583:KBL65584 KAX131119:KBL131120 KAX196655:KBL196656 KAX262191:KBL262192 KAX327727:KBL327728 KAX393263:KBL393264 KAX458799:KBL458800 KAX524335:KBL524336 KAX589871:KBL589872 KAX655407:KBL655408 KAX720943:KBL720944 KAX786479:KBL786480 KAX852015:KBL852016 KAX917551:KBL917552 KAX983087:KBL983088 KKT47:KLH48 KKT65583:KLH65584 KKT131119:KLH131120 KKT196655:KLH196656 KKT262191:KLH262192 KKT327727:KLH327728 KKT393263:KLH393264 KKT458799:KLH458800 KKT524335:KLH524336 KKT589871:KLH589872 KKT655407:KLH655408 KKT720943:KLH720944 KKT786479:KLH786480 KKT852015:KLH852016 KKT917551:KLH917552 KKT983087:KLH983088 KUP47:KVD48 KUP65583:KVD65584 KUP131119:KVD131120 KUP196655:KVD196656 KUP262191:KVD262192 KUP327727:KVD327728 KUP393263:KVD393264 KUP458799:KVD458800 KUP524335:KVD524336 KUP589871:KVD589872 KUP655407:KVD655408 KUP720943:KVD720944 KUP786479:KVD786480 KUP852015:KVD852016 KUP917551:KVD917552 KUP983087:KVD983088 LEL47:LEZ48 LEL65583:LEZ65584 LEL131119:LEZ131120 LEL196655:LEZ196656 LEL262191:LEZ262192 LEL327727:LEZ327728 LEL393263:LEZ393264 LEL458799:LEZ458800 LEL524335:LEZ524336 LEL589871:LEZ589872 LEL655407:LEZ655408 LEL720943:LEZ720944 LEL786479:LEZ786480 LEL852015:LEZ852016 LEL917551:LEZ917552 LEL983087:LEZ983088 LOH47:LOV48 LOH65583:LOV65584 LOH131119:LOV131120 LOH196655:LOV196656 LOH262191:LOV262192 LOH327727:LOV327728 LOH393263:LOV393264 LOH458799:LOV458800 LOH524335:LOV524336 LOH589871:LOV589872 LOH655407:LOV655408 LOH720943:LOV720944 LOH786479:LOV786480 LOH852015:LOV852016 LOH917551:LOV917552 LOH983087:LOV983088 LYD47:LYR48 LYD65583:LYR65584 LYD131119:LYR131120 LYD196655:LYR196656 LYD262191:LYR262192 LYD327727:LYR327728 LYD393263:LYR393264 LYD458799:LYR458800 LYD524335:LYR524336 LYD589871:LYR589872 LYD655407:LYR655408 LYD720943:LYR720944 LYD786479:LYR786480 LYD852015:LYR852016 LYD917551:LYR917552 LYD983087:LYR983088 MHZ47:MIN48 MHZ65583:MIN65584 MHZ131119:MIN131120 MHZ196655:MIN196656 MHZ262191:MIN262192 MHZ327727:MIN327728 MHZ393263:MIN393264 MHZ458799:MIN458800 MHZ524335:MIN524336 MHZ589871:MIN589872 MHZ655407:MIN655408 MHZ720943:MIN720944 MHZ786479:MIN786480 MHZ852015:MIN852016 MHZ917551:MIN917552 MHZ983087:MIN983088 MRV47:MSJ48 MRV65583:MSJ65584 MRV131119:MSJ131120 MRV196655:MSJ196656 MRV262191:MSJ262192 MRV327727:MSJ327728 MRV393263:MSJ393264 MRV458799:MSJ458800 MRV524335:MSJ524336 MRV589871:MSJ589872 MRV655407:MSJ655408 MRV720943:MSJ720944 MRV786479:MSJ786480 MRV852015:MSJ852016 MRV917551:MSJ917552 MRV983087:MSJ983088 NBR47:NCF48 NBR65583:NCF65584 NBR131119:NCF131120 NBR196655:NCF196656 NBR262191:NCF262192 NBR327727:NCF327728 NBR393263:NCF393264 NBR458799:NCF458800 NBR524335:NCF524336 NBR589871:NCF589872 NBR655407:NCF655408 NBR720943:NCF720944 NBR786479:NCF786480 NBR852015:NCF852016 NBR917551:NCF917552 NBR983087:NCF983088 NLN47:NMB48 NLN65583:NMB65584 NLN131119:NMB131120 NLN196655:NMB196656 NLN262191:NMB262192 NLN327727:NMB327728 NLN393263:NMB393264 NLN458799:NMB458800 NLN524335:NMB524336 NLN589871:NMB589872 NLN655407:NMB655408 NLN720943:NMB720944 NLN786479:NMB786480 NLN852015:NMB852016 NLN917551:NMB917552 NLN983087:NMB983088 NVJ47:NVX48 NVJ65583:NVX65584 NVJ131119:NVX131120 NVJ196655:NVX196656 NVJ262191:NVX262192 NVJ327727:NVX327728 NVJ393263:NVX393264 NVJ458799:NVX458800 NVJ524335:NVX524336 NVJ589871:NVX589872 NVJ655407:NVX655408 NVJ720943:NVX720944 NVJ786479:NVX786480 NVJ852015:NVX852016 NVJ917551:NVX917552 NVJ983087:NVX983088 OFF47:OFT48 OFF65583:OFT65584 OFF131119:OFT131120 OFF196655:OFT196656 OFF262191:OFT262192 OFF327727:OFT327728 OFF393263:OFT393264 OFF458799:OFT458800 OFF524335:OFT524336 OFF589871:OFT589872 OFF655407:OFT655408 OFF720943:OFT720944 OFF786479:OFT786480 OFF852015:OFT852016 OFF917551:OFT917552 OFF983087:OFT983088 OPB47:OPP48 OPB65583:OPP65584 OPB131119:OPP131120 OPB196655:OPP196656 OPB262191:OPP262192 OPB327727:OPP327728 OPB393263:OPP393264 OPB458799:OPP458800 OPB524335:OPP524336 OPB589871:OPP589872 OPB655407:OPP655408 OPB720943:OPP720944 OPB786479:OPP786480 OPB852015:OPP852016 OPB917551:OPP917552 OPB983087:OPP983088 OYX47:OZL48 OYX65583:OZL65584 OYX131119:OZL131120 OYX196655:OZL196656 OYX262191:OZL262192 OYX327727:OZL327728 OYX393263:OZL393264 OYX458799:OZL458800 OYX524335:OZL524336 OYX589871:OZL589872 OYX655407:OZL655408 OYX720943:OZL720944 OYX786479:OZL786480 OYX852015:OZL852016 OYX917551:OZL917552 OYX983087:OZL983088 PIT47:PJH48 PIT65583:PJH65584 PIT131119:PJH131120 PIT196655:PJH196656 PIT262191:PJH262192 PIT327727:PJH327728 PIT393263:PJH393264 PIT458799:PJH458800 PIT524335:PJH524336 PIT589871:PJH589872 PIT655407:PJH655408 PIT720943:PJH720944 PIT786479:PJH786480 PIT852015:PJH852016 PIT917551:PJH917552 PIT983087:PJH983088 PSP47:PTD48 PSP65583:PTD65584 PSP131119:PTD131120 PSP196655:PTD196656 PSP262191:PTD262192 PSP327727:PTD327728 PSP393263:PTD393264 PSP458799:PTD458800 PSP524335:PTD524336 PSP589871:PTD589872 PSP655407:PTD655408 PSP720943:PTD720944 PSP786479:PTD786480 PSP852015:PTD852016 PSP917551:PTD917552 PSP983087:PTD983088 QCL47:QCZ48 QCL65583:QCZ65584 QCL131119:QCZ131120 QCL196655:QCZ196656 QCL262191:QCZ262192 QCL327727:QCZ327728 QCL393263:QCZ393264 QCL458799:QCZ458800 QCL524335:QCZ524336 QCL589871:QCZ589872 QCL655407:QCZ655408 QCL720943:QCZ720944 QCL786479:QCZ786480 QCL852015:QCZ852016 QCL917551:QCZ917552 QCL983087:QCZ983088 QMH47:QMV48 QMH65583:QMV65584 QMH131119:QMV131120 QMH196655:QMV196656 QMH262191:QMV262192 QMH327727:QMV327728 QMH393263:QMV393264 QMH458799:QMV458800 QMH524335:QMV524336 QMH589871:QMV589872 QMH655407:QMV655408 QMH720943:QMV720944 QMH786479:QMV786480 QMH852015:QMV852016 QMH917551:QMV917552 QMH983087:QMV983088 QWD47:QWR48 QWD65583:QWR65584 QWD131119:QWR131120 QWD196655:QWR196656 QWD262191:QWR262192 QWD327727:QWR327728 QWD393263:QWR393264 QWD458799:QWR458800 QWD524335:QWR524336 QWD589871:QWR589872 QWD655407:QWR655408 QWD720943:QWR720944 QWD786479:QWR786480 QWD852015:QWR852016 QWD917551:QWR917552 QWD983087:QWR983088 RFZ47:RGN48 RFZ65583:RGN65584 RFZ131119:RGN131120 RFZ196655:RGN196656 RFZ262191:RGN262192 RFZ327727:RGN327728 RFZ393263:RGN393264 RFZ458799:RGN458800 RFZ524335:RGN524336 RFZ589871:RGN589872 RFZ655407:RGN655408 RFZ720943:RGN720944 RFZ786479:RGN786480 RFZ852015:RGN852016 RFZ917551:RGN917552 RFZ983087:RGN983088 RPV47:RQJ48 RPV65583:RQJ65584 RPV131119:RQJ131120 RPV196655:RQJ196656 RPV262191:RQJ262192 RPV327727:RQJ327728 RPV393263:RQJ393264 RPV458799:RQJ458800 RPV524335:RQJ524336 RPV589871:RQJ589872 RPV655407:RQJ655408 RPV720943:RQJ720944 RPV786479:RQJ786480 RPV852015:RQJ852016 RPV917551:RQJ917552 RPV983087:RQJ983088 RZR47:SAF48 RZR65583:SAF65584 RZR131119:SAF131120 RZR196655:SAF196656 RZR262191:SAF262192 RZR327727:SAF327728 RZR393263:SAF393264 RZR458799:SAF458800 RZR524335:SAF524336 RZR589871:SAF589872 RZR655407:SAF655408 RZR720943:SAF720944 RZR786479:SAF786480 RZR852015:SAF852016 RZR917551:SAF917552 RZR983087:SAF983088 SJN47:SKB48 SJN65583:SKB65584 SJN131119:SKB131120 SJN196655:SKB196656 SJN262191:SKB262192 SJN327727:SKB327728 SJN393263:SKB393264 SJN458799:SKB458800 SJN524335:SKB524336 SJN589871:SKB589872 SJN655407:SKB655408 SJN720943:SKB720944 SJN786479:SKB786480 SJN852015:SKB852016 SJN917551:SKB917552 SJN983087:SKB983088 STJ47:STX48 STJ65583:STX65584 STJ131119:STX131120 STJ196655:STX196656 STJ262191:STX262192 STJ327727:STX327728 STJ393263:STX393264 STJ458799:STX458800 STJ524335:STX524336 STJ589871:STX589872 STJ655407:STX655408 STJ720943:STX720944 STJ786479:STX786480 STJ852015:STX852016 STJ917551:STX917552 STJ983087:STX983088 TDF47:TDT48 TDF65583:TDT65584 TDF131119:TDT131120 TDF196655:TDT196656 TDF262191:TDT262192 TDF327727:TDT327728 TDF393263:TDT393264 TDF458799:TDT458800 TDF524335:TDT524336 TDF589871:TDT589872 TDF655407:TDT655408 TDF720943:TDT720944 TDF786479:TDT786480 TDF852015:TDT852016 TDF917551:TDT917552 TDF983087:TDT983088 TNB47:TNP48 TNB65583:TNP65584 TNB131119:TNP131120 TNB196655:TNP196656 TNB262191:TNP262192 TNB327727:TNP327728 TNB393263:TNP393264 TNB458799:TNP458800 TNB524335:TNP524336 TNB589871:TNP589872 TNB655407:TNP655408 TNB720943:TNP720944 TNB786479:TNP786480 TNB852015:TNP852016 TNB917551:TNP917552 TNB983087:TNP983088 TWX47:TXL48 TWX65583:TXL65584 TWX131119:TXL131120 TWX196655:TXL196656 TWX262191:TXL262192 TWX327727:TXL327728 TWX393263:TXL393264 TWX458799:TXL458800 TWX524335:TXL524336 TWX589871:TXL589872 TWX655407:TXL655408 TWX720943:TXL720944 TWX786479:TXL786480 TWX852015:TXL852016 TWX917551:TXL917552 TWX983087:TXL983088 UGT47:UHH48 UGT65583:UHH65584 UGT131119:UHH131120 UGT196655:UHH196656 UGT262191:UHH262192 UGT327727:UHH327728 UGT393263:UHH393264 UGT458799:UHH458800 UGT524335:UHH524336 UGT589871:UHH589872 UGT655407:UHH655408 UGT720943:UHH720944 UGT786479:UHH786480 UGT852015:UHH852016 UGT917551:UHH917552 UGT983087:UHH983088 UQP47:URD48 UQP65583:URD65584 UQP131119:URD131120 UQP196655:URD196656 UQP262191:URD262192 UQP327727:URD327728 UQP393263:URD393264 UQP458799:URD458800 UQP524335:URD524336 UQP589871:URD589872 UQP655407:URD655408 UQP720943:URD720944 UQP786479:URD786480 UQP852015:URD852016 UQP917551:URD917552 UQP983087:URD983088 VAL47:VAZ48 VAL65583:VAZ65584 VAL131119:VAZ131120 VAL196655:VAZ196656 VAL262191:VAZ262192 VAL327727:VAZ327728 VAL393263:VAZ393264 VAL458799:VAZ458800 VAL524335:VAZ524336 VAL589871:VAZ589872 VAL655407:VAZ655408 VAL720943:VAZ720944 VAL786479:VAZ786480 VAL852015:VAZ852016 VAL917551:VAZ917552 VAL983087:VAZ983088 VKH47:VKV48 VKH65583:VKV65584 VKH131119:VKV131120 VKH196655:VKV196656 VKH262191:VKV262192 VKH327727:VKV327728 VKH393263:VKV393264 VKH458799:VKV458800 VKH524335:VKV524336 VKH589871:VKV589872 VKH655407:VKV655408 VKH720943:VKV720944 VKH786479:VKV786480 VKH852015:VKV852016 VKH917551:VKV917552 VKH983087:VKV983088 VUD47:VUR48 VUD65583:VUR65584 VUD131119:VUR131120 VUD196655:VUR196656 VUD262191:VUR262192 VUD327727:VUR327728 VUD393263:VUR393264 VUD458799:VUR458800 VUD524335:VUR524336 VUD589871:VUR589872 VUD655407:VUR655408 VUD720943:VUR720944 VUD786479:VUR786480 VUD852015:VUR852016 VUD917551:VUR917552 VUD983087:VUR983088 WDZ47:WEN48 WDZ65583:WEN65584 WDZ131119:WEN131120 WDZ196655:WEN196656 WDZ262191:WEN262192 WDZ327727:WEN327728 WDZ393263:WEN393264 WDZ458799:WEN458800 WDZ524335:WEN524336 WDZ589871:WEN589872 WDZ655407:WEN655408 WDZ720943:WEN720944 WDZ786479:WEN786480 WDZ852015:WEN852016 WDZ917551:WEN917552 WDZ983087:WEN983088 WNV47:WOJ48 WNV65583:WOJ65584 WNV131119:WOJ131120 WNV196655:WOJ196656 WNV262191:WOJ262192 WNV327727:WOJ327728 WNV393263:WOJ393264 WNV458799:WOJ458800 WNV524335:WOJ524336 WNV589871:WOJ589872 WNV655407:WOJ655408 WNV720943:WOJ720944 WNV786479:WOJ786480 WNV852015:WOJ852016 WNV917551:WOJ917552 WNV983087:WOJ983088 WXR47:WYF48 WXR65583:WYF65584 WXR131119:WYF131120 WXR196655:WYF196656 WXR262191:WYF262192 WXR327727:WYF327728 WXR393263:WYF393264 WXR458799:WYF458800 WXR524335:WYF524336 WXR589871:WYF589872 WXR655407:WYF655408 WXR720943:WYF720944 WXR786479:WYF786480 WXR852015:WYF852016 WXR917551:WYF917552 WXR983087:WYF983088" xr:uid="{00000000-0002-0000-0A00-000001000000}">
      <formula1>"　,1,2,3,4,5,6,7,8,9,10,11,12,13,14,15,16,17,18,19,20,21,22,23,24,25,26,27,28,29,30,31"</formula1>
    </dataValidation>
    <dataValidation type="list" allowBlank="1" showInputMessage="1" showErrorMessage="1" sqref="BJ45:BX46 BJ65581:BX65582 BJ131117:BX131118 BJ196653:BX196654 BJ262189:BX262190 BJ327725:BX327726 BJ393261:BX393262 BJ458797:BX458798 BJ524333:BX524334 BJ589869:BX589870 BJ655405:BX655406 BJ720941:BX720942 BJ786477:BX786478 BJ852013:BX852014 BJ917549:BX917550 BJ983085:BX983086 LF45:LT46 LF65581:LT65582 LF131117:LT131118 LF196653:LT196654 LF262189:LT262190 LF327725:LT327726 LF393261:LT393262 LF458797:LT458798 LF524333:LT524334 LF589869:LT589870 LF655405:LT655406 LF720941:LT720942 LF786477:LT786478 LF852013:LT852014 LF917549:LT917550 LF983085:LT983086 VB45:VP46 VB65581:VP65582 VB131117:VP131118 VB196653:VP196654 VB262189:VP262190 VB327725:VP327726 VB393261:VP393262 VB458797:VP458798 VB524333:VP524334 VB589869:VP589870 VB655405:VP655406 VB720941:VP720942 VB786477:VP786478 VB852013:VP852014 VB917549:VP917550 VB983085:VP983086 AEX45:AFL46 AEX65581:AFL65582 AEX131117:AFL131118 AEX196653:AFL196654 AEX262189:AFL262190 AEX327725:AFL327726 AEX393261:AFL393262 AEX458797:AFL458798 AEX524333:AFL524334 AEX589869:AFL589870 AEX655405:AFL655406 AEX720941:AFL720942 AEX786477:AFL786478 AEX852013:AFL852014 AEX917549:AFL917550 AEX983085:AFL983086 AOT45:APH46 AOT65581:APH65582 AOT131117:APH131118 AOT196653:APH196654 AOT262189:APH262190 AOT327725:APH327726 AOT393261:APH393262 AOT458797:APH458798 AOT524333:APH524334 AOT589869:APH589870 AOT655405:APH655406 AOT720941:APH720942 AOT786477:APH786478 AOT852013:APH852014 AOT917549:APH917550 AOT983085:APH983086 AYP45:AZD46 AYP65581:AZD65582 AYP131117:AZD131118 AYP196653:AZD196654 AYP262189:AZD262190 AYP327725:AZD327726 AYP393261:AZD393262 AYP458797:AZD458798 AYP524333:AZD524334 AYP589869:AZD589870 AYP655405:AZD655406 AYP720941:AZD720942 AYP786477:AZD786478 AYP852013:AZD852014 AYP917549:AZD917550 AYP983085:AZD983086 BIL45:BIZ46 BIL65581:BIZ65582 BIL131117:BIZ131118 BIL196653:BIZ196654 BIL262189:BIZ262190 BIL327725:BIZ327726 BIL393261:BIZ393262 BIL458797:BIZ458798 BIL524333:BIZ524334 BIL589869:BIZ589870 BIL655405:BIZ655406 BIL720941:BIZ720942 BIL786477:BIZ786478 BIL852013:BIZ852014 BIL917549:BIZ917550 BIL983085:BIZ983086 BSH45:BSV46 BSH65581:BSV65582 BSH131117:BSV131118 BSH196653:BSV196654 BSH262189:BSV262190 BSH327725:BSV327726 BSH393261:BSV393262 BSH458797:BSV458798 BSH524333:BSV524334 BSH589869:BSV589870 BSH655405:BSV655406 BSH720941:BSV720942 BSH786477:BSV786478 BSH852013:BSV852014 BSH917549:BSV917550 BSH983085:BSV983086 CCD45:CCR46 CCD65581:CCR65582 CCD131117:CCR131118 CCD196653:CCR196654 CCD262189:CCR262190 CCD327725:CCR327726 CCD393261:CCR393262 CCD458797:CCR458798 CCD524333:CCR524334 CCD589869:CCR589870 CCD655405:CCR655406 CCD720941:CCR720942 CCD786477:CCR786478 CCD852013:CCR852014 CCD917549:CCR917550 CCD983085:CCR983086 CLZ45:CMN46 CLZ65581:CMN65582 CLZ131117:CMN131118 CLZ196653:CMN196654 CLZ262189:CMN262190 CLZ327725:CMN327726 CLZ393261:CMN393262 CLZ458797:CMN458798 CLZ524333:CMN524334 CLZ589869:CMN589870 CLZ655405:CMN655406 CLZ720941:CMN720942 CLZ786477:CMN786478 CLZ852013:CMN852014 CLZ917549:CMN917550 CLZ983085:CMN983086 CVV45:CWJ46 CVV65581:CWJ65582 CVV131117:CWJ131118 CVV196653:CWJ196654 CVV262189:CWJ262190 CVV327725:CWJ327726 CVV393261:CWJ393262 CVV458797:CWJ458798 CVV524333:CWJ524334 CVV589869:CWJ589870 CVV655405:CWJ655406 CVV720941:CWJ720942 CVV786477:CWJ786478 CVV852013:CWJ852014 CVV917549:CWJ917550 CVV983085:CWJ983086 DFR45:DGF46 DFR65581:DGF65582 DFR131117:DGF131118 DFR196653:DGF196654 DFR262189:DGF262190 DFR327725:DGF327726 DFR393261:DGF393262 DFR458797:DGF458798 DFR524333:DGF524334 DFR589869:DGF589870 DFR655405:DGF655406 DFR720941:DGF720942 DFR786477:DGF786478 DFR852013:DGF852014 DFR917549:DGF917550 DFR983085:DGF983086 DPN45:DQB46 DPN65581:DQB65582 DPN131117:DQB131118 DPN196653:DQB196654 DPN262189:DQB262190 DPN327725:DQB327726 DPN393261:DQB393262 DPN458797:DQB458798 DPN524333:DQB524334 DPN589869:DQB589870 DPN655405:DQB655406 DPN720941:DQB720942 DPN786477:DQB786478 DPN852013:DQB852014 DPN917549:DQB917550 DPN983085:DQB983086 DZJ45:DZX46 DZJ65581:DZX65582 DZJ131117:DZX131118 DZJ196653:DZX196654 DZJ262189:DZX262190 DZJ327725:DZX327726 DZJ393261:DZX393262 DZJ458797:DZX458798 DZJ524333:DZX524334 DZJ589869:DZX589870 DZJ655405:DZX655406 DZJ720941:DZX720942 DZJ786477:DZX786478 DZJ852013:DZX852014 DZJ917549:DZX917550 DZJ983085:DZX983086 EJF45:EJT46 EJF65581:EJT65582 EJF131117:EJT131118 EJF196653:EJT196654 EJF262189:EJT262190 EJF327725:EJT327726 EJF393261:EJT393262 EJF458797:EJT458798 EJF524333:EJT524334 EJF589869:EJT589870 EJF655405:EJT655406 EJF720941:EJT720942 EJF786477:EJT786478 EJF852013:EJT852014 EJF917549:EJT917550 EJF983085:EJT983086 ETB45:ETP46 ETB65581:ETP65582 ETB131117:ETP131118 ETB196653:ETP196654 ETB262189:ETP262190 ETB327725:ETP327726 ETB393261:ETP393262 ETB458797:ETP458798 ETB524333:ETP524334 ETB589869:ETP589870 ETB655405:ETP655406 ETB720941:ETP720942 ETB786477:ETP786478 ETB852013:ETP852014 ETB917549:ETP917550 ETB983085:ETP983086 FCX45:FDL46 FCX65581:FDL65582 FCX131117:FDL131118 FCX196653:FDL196654 FCX262189:FDL262190 FCX327725:FDL327726 FCX393261:FDL393262 FCX458797:FDL458798 FCX524333:FDL524334 FCX589869:FDL589870 FCX655405:FDL655406 FCX720941:FDL720942 FCX786477:FDL786478 FCX852013:FDL852014 FCX917549:FDL917550 FCX983085:FDL983086 FMT45:FNH46 FMT65581:FNH65582 FMT131117:FNH131118 FMT196653:FNH196654 FMT262189:FNH262190 FMT327725:FNH327726 FMT393261:FNH393262 FMT458797:FNH458798 FMT524333:FNH524334 FMT589869:FNH589870 FMT655405:FNH655406 FMT720941:FNH720942 FMT786477:FNH786478 FMT852013:FNH852014 FMT917549:FNH917550 FMT983085:FNH983086 FWP45:FXD46 FWP65581:FXD65582 FWP131117:FXD131118 FWP196653:FXD196654 FWP262189:FXD262190 FWP327725:FXD327726 FWP393261:FXD393262 FWP458797:FXD458798 FWP524333:FXD524334 FWP589869:FXD589870 FWP655405:FXD655406 FWP720941:FXD720942 FWP786477:FXD786478 FWP852013:FXD852014 FWP917549:FXD917550 FWP983085:FXD983086 GGL45:GGZ46 GGL65581:GGZ65582 GGL131117:GGZ131118 GGL196653:GGZ196654 GGL262189:GGZ262190 GGL327725:GGZ327726 GGL393261:GGZ393262 GGL458797:GGZ458798 GGL524333:GGZ524334 GGL589869:GGZ589870 GGL655405:GGZ655406 GGL720941:GGZ720942 GGL786477:GGZ786478 GGL852013:GGZ852014 GGL917549:GGZ917550 GGL983085:GGZ983086 GQH45:GQV46 GQH65581:GQV65582 GQH131117:GQV131118 GQH196653:GQV196654 GQH262189:GQV262190 GQH327725:GQV327726 GQH393261:GQV393262 GQH458797:GQV458798 GQH524333:GQV524334 GQH589869:GQV589870 GQH655405:GQV655406 GQH720941:GQV720942 GQH786477:GQV786478 GQH852013:GQV852014 GQH917549:GQV917550 GQH983085:GQV983086 HAD45:HAR46 HAD65581:HAR65582 HAD131117:HAR131118 HAD196653:HAR196654 HAD262189:HAR262190 HAD327725:HAR327726 HAD393261:HAR393262 HAD458797:HAR458798 HAD524333:HAR524334 HAD589869:HAR589870 HAD655405:HAR655406 HAD720941:HAR720942 HAD786477:HAR786478 HAD852013:HAR852014 HAD917549:HAR917550 HAD983085:HAR983086 HJZ45:HKN46 HJZ65581:HKN65582 HJZ131117:HKN131118 HJZ196653:HKN196654 HJZ262189:HKN262190 HJZ327725:HKN327726 HJZ393261:HKN393262 HJZ458797:HKN458798 HJZ524333:HKN524334 HJZ589869:HKN589870 HJZ655405:HKN655406 HJZ720941:HKN720942 HJZ786477:HKN786478 HJZ852013:HKN852014 HJZ917549:HKN917550 HJZ983085:HKN983086 HTV45:HUJ46 HTV65581:HUJ65582 HTV131117:HUJ131118 HTV196653:HUJ196654 HTV262189:HUJ262190 HTV327725:HUJ327726 HTV393261:HUJ393262 HTV458797:HUJ458798 HTV524333:HUJ524334 HTV589869:HUJ589870 HTV655405:HUJ655406 HTV720941:HUJ720942 HTV786477:HUJ786478 HTV852013:HUJ852014 HTV917549:HUJ917550 HTV983085:HUJ983086 IDR45:IEF46 IDR65581:IEF65582 IDR131117:IEF131118 IDR196653:IEF196654 IDR262189:IEF262190 IDR327725:IEF327726 IDR393261:IEF393262 IDR458797:IEF458798 IDR524333:IEF524334 IDR589869:IEF589870 IDR655405:IEF655406 IDR720941:IEF720942 IDR786477:IEF786478 IDR852013:IEF852014 IDR917549:IEF917550 IDR983085:IEF983086 INN45:IOB46 INN65581:IOB65582 INN131117:IOB131118 INN196653:IOB196654 INN262189:IOB262190 INN327725:IOB327726 INN393261:IOB393262 INN458797:IOB458798 INN524333:IOB524334 INN589869:IOB589870 INN655405:IOB655406 INN720941:IOB720942 INN786477:IOB786478 INN852013:IOB852014 INN917549:IOB917550 INN983085:IOB983086 IXJ45:IXX46 IXJ65581:IXX65582 IXJ131117:IXX131118 IXJ196653:IXX196654 IXJ262189:IXX262190 IXJ327725:IXX327726 IXJ393261:IXX393262 IXJ458797:IXX458798 IXJ524333:IXX524334 IXJ589869:IXX589870 IXJ655405:IXX655406 IXJ720941:IXX720942 IXJ786477:IXX786478 IXJ852013:IXX852014 IXJ917549:IXX917550 IXJ983085:IXX983086 JHF45:JHT46 JHF65581:JHT65582 JHF131117:JHT131118 JHF196653:JHT196654 JHF262189:JHT262190 JHF327725:JHT327726 JHF393261:JHT393262 JHF458797:JHT458798 JHF524333:JHT524334 JHF589869:JHT589870 JHF655405:JHT655406 JHF720941:JHT720942 JHF786477:JHT786478 JHF852013:JHT852014 JHF917549:JHT917550 JHF983085:JHT983086 JRB45:JRP46 JRB65581:JRP65582 JRB131117:JRP131118 JRB196653:JRP196654 JRB262189:JRP262190 JRB327725:JRP327726 JRB393261:JRP393262 JRB458797:JRP458798 JRB524333:JRP524334 JRB589869:JRP589870 JRB655405:JRP655406 JRB720941:JRP720942 JRB786477:JRP786478 JRB852013:JRP852014 JRB917549:JRP917550 JRB983085:JRP983086 KAX45:KBL46 KAX65581:KBL65582 KAX131117:KBL131118 KAX196653:KBL196654 KAX262189:KBL262190 KAX327725:KBL327726 KAX393261:KBL393262 KAX458797:KBL458798 KAX524333:KBL524334 KAX589869:KBL589870 KAX655405:KBL655406 KAX720941:KBL720942 KAX786477:KBL786478 KAX852013:KBL852014 KAX917549:KBL917550 KAX983085:KBL983086 KKT45:KLH46 KKT65581:KLH65582 KKT131117:KLH131118 KKT196653:KLH196654 KKT262189:KLH262190 KKT327725:KLH327726 KKT393261:KLH393262 KKT458797:KLH458798 KKT524333:KLH524334 KKT589869:KLH589870 KKT655405:KLH655406 KKT720941:KLH720942 KKT786477:KLH786478 KKT852013:KLH852014 KKT917549:KLH917550 KKT983085:KLH983086 KUP45:KVD46 KUP65581:KVD65582 KUP131117:KVD131118 KUP196653:KVD196654 KUP262189:KVD262190 KUP327725:KVD327726 KUP393261:KVD393262 KUP458797:KVD458798 KUP524333:KVD524334 KUP589869:KVD589870 KUP655405:KVD655406 KUP720941:KVD720942 KUP786477:KVD786478 KUP852013:KVD852014 KUP917549:KVD917550 KUP983085:KVD983086 LEL45:LEZ46 LEL65581:LEZ65582 LEL131117:LEZ131118 LEL196653:LEZ196654 LEL262189:LEZ262190 LEL327725:LEZ327726 LEL393261:LEZ393262 LEL458797:LEZ458798 LEL524333:LEZ524334 LEL589869:LEZ589870 LEL655405:LEZ655406 LEL720941:LEZ720942 LEL786477:LEZ786478 LEL852013:LEZ852014 LEL917549:LEZ917550 LEL983085:LEZ983086 LOH45:LOV46 LOH65581:LOV65582 LOH131117:LOV131118 LOH196653:LOV196654 LOH262189:LOV262190 LOH327725:LOV327726 LOH393261:LOV393262 LOH458797:LOV458798 LOH524333:LOV524334 LOH589869:LOV589870 LOH655405:LOV655406 LOH720941:LOV720942 LOH786477:LOV786478 LOH852013:LOV852014 LOH917549:LOV917550 LOH983085:LOV983086 LYD45:LYR46 LYD65581:LYR65582 LYD131117:LYR131118 LYD196653:LYR196654 LYD262189:LYR262190 LYD327725:LYR327726 LYD393261:LYR393262 LYD458797:LYR458798 LYD524333:LYR524334 LYD589869:LYR589870 LYD655405:LYR655406 LYD720941:LYR720942 LYD786477:LYR786478 LYD852013:LYR852014 LYD917549:LYR917550 LYD983085:LYR983086 MHZ45:MIN46 MHZ65581:MIN65582 MHZ131117:MIN131118 MHZ196653:MIN196654 MHZ262189:MIN262190 MHZ327725:MIN327726 MHZ393261:MIN393262 MHZ458797:MIN458798 MHZ524333:MIN524334 MHZ589869:MIN589870 MHZ655405:MIN655406 MHZ720941:MIN720942 MHZ786477:MIN786478 MHZ852013:MIN852014 MHZ917549:MIN917550 MHZ983085:MIN983086 MRV45:MSJ46 MRV65581:MSJ65582 MRV131117:MSJ131118 MRV196653:MSJ196654 MRV262189:MSJ262190 MRV327725:MSJ327726 MRV393261:MSJ393262 MRV458797:MSJ458798 MRV524333:MSJ524334 MRV589869:MSJ589870 MRV655405:MSJ655406 MRV720941:MSJ720942 MRV786477:MSJ786478 MRV852013:MSJ852014 MRV917549:MSJ917550 MRV983085:MSJ983086 NBR45:NCF46 NBR65581:NCF65582 NBR131117:NCF131118 NBR196653:NCF196654 NBR262189:NCF262190 NBR327725:NCF327726 NBR393261:NCF393262 NBR458797:NCF458798 NBR524333:NCF524334 NBR589869:NCF589870 NBR655405:NCF655406 NBR720941:NCF720942 NBR786477:NCF786478 NBR852013:NCF852014 NBR917549:NCF917550 NBR983085:NCF983086 NLN45:NMB46 NLN65581:NMB65582 NLN131117:NMB131118 NLN196653:NMB196654 NLN262189:NMB262190 NLN327725:NMB327726 NLN393261:NMB393262 NLN458797:NMB458798 NLN524333:NMB524334 NLN589869:NMB589870 NLN655405:NMB655406 NLN720941:NMB720942 NLN786477:NMB786478 NLN852013:NMB852014 NLN917549:NMB917550 NLN983085:NMB983086 NVJ45:NVX46 NVJ65581:NVX65582 NVJ131117:NVX131118 NVJ196653:NVX196654 NVJ262189:NVX262190 NVJ327725:NVX327726 NVJ393261:NVX393262 NVJ458797:NVX458798 NVJ524333:NVX524334 NVJ589869:NVX589870 NVJ655405:NVX655406 NVJ720941:NVX720942 NVJ786477:NVX786478 NVJ852013:NVX852014 NVJ917549:NVX917550 NVJ983085:NVX983086 OFF45:OFT46 OFF65581:OFT65582 OFF131117:OFT131118 OFF196653:OFT196654 OFF262189:OFT262190 OFF327725:OFT327726 OFF393261:OFT393262 OFF458797:OFT458798 OFF524333:OFT524334 OFF589869:OFT589870 OFF655405:OFT655406 OFF720941:OFT720942 OFF786477:OFT786478 OFF852013:OFT852014 OFF917549:OFT917550 OFF983085:OFT983086 OPB45:OPP46 OPB65581:OPP65582 OPB131117:OPP131118 OPB196653:OPP196654 OPB262189:OPP262190 OPB327725:OPP327726 OPB393261:OPP393262 OPB458797:OPP458798 OPB524333:OPP524334 OPB589869:OPP589870 OPB655405:OPP655406 OPB720941:OPP720942 OPB786477:OPP786478 OPB852013:OPP852014 OPB917549:OPP917550 OPB983085:OPP983086 OYX45:OZL46 OYX65581:OZL65582 OYX131117:OZL131118 OYX196653:OZL196654 OYX262189:OZL262190 OYX327725:OZL327726 OYX393261:OZL393262 OYX458797:OZL458798 OYX524333:OZL524334 OYX589869:OZL589870 OYX655405:OZL655406 OYX720941:OZL720942 OYX786477:OZL786478 OYX852013:OZL852014 OYX917549:OZL917550 OYX983085:OZL983086 PIT45:PJH46 PIT65581:PJH65582 PIT131117:PJH131118 PIT196653:PJH196654 PIT262189:PJH262190 PIT327725:PJH327726 PIT393261:PJH393262 PIT458797:PJH458798 PIT524333:PJH524334 PIT589869:PJH589870 PIT655405:PJH655406 PIT720941:PJH720942 PIT786477:PJH786478 PIT852013:PJH852014 PIT917549:PJH917550 PIT983085:PJH983086 PSP45:PTD46 PSP65581:PTD65582 PSP131117:PTD131118 PSP196653:PTD196654 PSP262189:PTD262190 PSP327725:PTD327726 PSP393261:PTD393262 PSP458797:PTD458798 PSP524333:PTD524334 PSP589869:PTD589870 PSP655405:PTD655406 PSP720941:PTD720942 PSP786477:PTD786478 PSP852013:PTD852014 PSP917549:PTD917550 PSP983085:PTD983086 QCL45:QCZ46 QCL65581:QCZ65582 QCL131117:QCZ131118 QCL196653:QCZ196654 QCL262189:QCZ262190 QCL327725:QCZ327726 QCL393261:QCZ393262 QCL458797:QCZ458798 QCL524333:QCZ524334 QCL589869:QCZ589870 QCL655405:QCZ655406 QCL720941:QCZ720942 QCL786477:QCZ786478 QCL852013:QCZ852014 QCL917549:QCZ917550 QCL983085:QCZ983086 QMH45:QMV46 QMH65581:QMV65582 QMH131117:QMV131118 QMH196653:QMV196654 QMH262189:QMV262190 QMH327725:QMV327726 QMH393261:QMV393262 QMH458797:QMV458798 QMH524333:QMV524334 QMH589869:QMV589870 QMH655405:QMV655406 QMH720941:QMV720942 QMH786477:QMV786478 QMH852013:QMV852014 QMH917549:QMV917550 QMH983085:QMV983086 QWD45:QWR46 QWD65581:QWR65582 QWD131117:QWR131118 QWD196653:QWR196654 QWD262189:QWR262190 QWD327725:QWR327726 QWD393261:QWR393262 QWD458797:QWR458798 QWD524333:QWR524334 QWD589869:QWR589870 QWD655405:QWR655406 QWD720941:QWR720942 QWD786477:QWR786478 QWD852013:QWR852014 QWD917549:QWR917550 QWD983085:QWR983086 RFZ45:RGN46 RFZ65581:RGN65582 RFZ131117:RGN131118 RFZ196653:RGN196654 RFZ262189:RGN262190 RFZ327725:RGN327726 RFZ393261:RGN393262 RFZ458797:RGN458798 RFZ524333:RGN524334 RFZ589869:RGN589870 RFZ655405:RGN655406 RFZ720941:RGN720942 RFZ786477:RGN786478 RFZ852013:RGN852014 RFZ917549:RGN917550 RFZ983085:RGN983086 RPV45:RQJ46 RPV65581:RQJ65582 RPV131117:RQJ131118 RPV196653:RQJ196654 RPV262189:RQJ262190 RPV327725:RQJ327726 RPV393261:RQJ393262 RPV458797:RQJ458798 RPV524333:RQJ524334 RPV589869:RQJ589870 RPV655405:RQJ655406 RPV720941:RQJ720942 RPV786477:RQJ786478 RPV852013:RQJ852014 RPV917549:RQJ917550 RPV983085:RQJ983086 RZR45:SAF46 RZR65581:SAF65582 RZR131117:SAF131118 RZR196653:SAF196654 RZR262189:SAF262190 RZR327725:SAF327726 RZR393261:SAF393262 RZR458797:SAF458798 RZR524333:SAF524334 RZR589869:SAF589870 RZR655405:SAF655406 RZR720941:SAF720942 RZR786477:SAF786478 RZR852013:SAF852014 RZR917549:SAF917550 RZR983085:SAF983086 SJN45:SKB46 SJN65581:SKB65582 SJN131117:SKB131118 SJN196653:SKB196654 SJN262189:SKB262190 SJN327725:SKB327726 SJN393261:SKB393262 SJN458797:SKB458798 SJN524333:SKB524334 SJN589869:SKB589870 SJN655405:SKB655406 SJN720941:SKB720942 SJN786477:SKB786478 SJN852013:SKB852014 SJN917549:SKB917550 SJN983085:SKB983086 STJ45:STX46 STJ65581:STX65582 STJ131117:STX131118 STJ196653:STX196654 STJ262189:STX262190 STJ327725:STX327726 STJ393261:STX393262 STJ458797:STX458798 STJ524333:STX524334 STJ589869:STX589870 STJ655405:STX655406 STJ720941:STX720942 STJ786477:STX786478 STJ852013:STX852014 STJ917549:STX917550 STJ983085:STX983086 TDF45:TDT46 TDF65581:TDT65582 TDF131117:TDT131118 TDF196653:TDT196654 TDF262189:TDT262190 TDF327725:TDT327726 TDF393261:TDT393262 TDF458797:TDT458798 TDF524333:TDT524334 TDF589869:TDT589870 TDF655405:TDT655406 TDF720941:TDT720942 TDF786477:TDT786478 TDF852013:TDT852014 TDF917549:TDT917550 TDF983085:TDT983086 TNB45:TNP46 TNB65581:TNP65582 TNB131117:TNP131118 TNB196653:TNP196654 TNB262189:TNP262190 TNB327725:TNP327726 TNB393261:TNP393262 TNB458797:TNP458798 TNB524333:TNP524334 TNB589869:TNP589870 TNB655405:TNP655406 TNB720941:TNP720942 TNB786477:TNP786478 TNB852013:TNP852014 TNB917549:TNP917550 TNB983085:TNP983086 TWX45:TXL46 TWX65581:TXL65582 TWX131117:TXL131118 TWX196653:TXL196654 TWX262189:TXL262190 TWX327725:TXL327726 TWX393261:TXL393262 TWX458797:TXL458798 TWX524333:TXL524334 TWX589869:TXL589870 TWX655405:TXL655406 TWX720941:TXL720942 TWX786477:TXL786478 TWX852013:TXL852014 TWX917549:TXL917550 TWX983085:TXL983086 UGT45:UHH46 UGT65581:UHH65582 UGT131117:UHH131118 UGT196653:UHH196654 UGT262189:UHH262190 UGT327725:UHH327726 UGT393261:UHH393262 UGT458797:UHH458798 UGT524333:UHH524334 UGT589869:UHH589870 UGT655405:UHH655406 UGT720941:UHH720942 UGT786477:UHH786478 UGT852013:UHH852014 UGT917549:UHH917550 UGT983085:UHH983086 UQP45:URD46 UQP65581:URD65582 UQP131117:URD131118 UQP196653:URD196654 UQP262189:URD262190 UQP327725:URD327726 UQP393261:URD393262 UQP458797:URD458798 UQP524333:URD524334 UQP589869:URD589870 UQP655405:URD655406 UQP720941:URD720942 UQP786477:URD786478 UQP852013:URD852014 UQP917549:URD917550 UQP983085:URD983086 VAL45:VAZ46 VAL65581:VAZ65582 VAL131117:VAZ131118 VAL196653:VAZ196654 VAL262189:VAZ262190 VAL327725:VAZ327726 VAL393261:VAZ393262 VAL458797:VAZ458798 VAL524333:VAZ524334 VAL589869:VAZ589870 VAL655405:VAZ655406 VAL720941:VAZ720942 VAL786477:VAZ786478 VAL852013:VAZ852014 VAL917549:VAZ917550 VAL983085:VAZ983086 VKH45:VKV46 VKH65581:VKV65582 VKH131117:VKV131118 VKH196653:VKV196654 VKH262189:VKV262190 VKH327725:VKV327726 VKH393261:VKV393262 VKH458797:VKV458798 VKH524333:VKV524334 VKH589869:VKV589870 VKH655405:VKV655406 VKH720941:VKV720942 VKH786477:VKV786478 VKH852013:VKV852014 VKH917549:VKV917550 VKH983085:VKV983086 VUD45:VUR46 VUD65581:VUR65582 VUD131117:VUR131118 VUD196653:VUR196654 VUD262189:VUR262190 VUD327725:VUR327726 VUD393261:VUR393262 VUD458797:VUR458798 VUD524333:VUR524334 VUD589869:VUR589870 VUD655405:VUR655406 VUD720941:VUR720942 VUD786477:VUR786478 VUD852013:VUR852014 VUD917549:VUR917550 VUD983085:VUR983086 WDZ45:WEN46 WDZ65581:WEN65582 WDZ131117:WEN131118 WDZ196653:WEN196654 WDZ262189:WEN262190 WDZ327725:WEN327726 WDZ393261:WEN393262 WDZ458797:WEN458798 WDZ524333:WEN524334 WDZ589869:WEN589870 WDZ655405:WEN655406 WDZ720941:WEN720942 WDZ786477:WEN786478 WDZ852013:WEN852014 WDZ917549:WEN917550 WDZ983085:WEN983086 WNV45:WOJ46 WNV65581:WOJ65582 WNV131117:WOJ131118 WNV196653:WOJ196654 WNV262189:WOJ262190 WNV327725:WOJ327726 WNV393261:WOJ393262 WNV458797:WOJ458798 WNV524333:WOJ524334 WNV589869:WOJ589870 WNV655405:WOJ655406 WNV720941:WOJ720942 WNV786477:WOJ786478 WNV852013:WOJ852014 WNV917549:WOJ917550 WNV983085:WOJ983086 WXR45:WYF46 WXR65581:WYF65582 WXR131117:WYF131118 WXR196653:WYF196654 WXR262189:WYF262190 WXR327725:WYF327726 WXR393261:WYF393262 WXR458797:WYF458798 WXR524333:WYF524334 WXR589869:WYF589870 WXR655405:WYF655406 WXR720941:WYF720942 WXR786477:WYF786478 WXR852013:WYF852014 WXR917549:WYF917550 WXR983085:WYF983086" xr:uid="{00000000-0002-0000-0A00-000002000000}">
      <formula1>"　,1,2,3,4,5,6,7,8,9,10,11,12"</formula1>
    </dataValidation>
    <dataValidation type="list" allowBlank="1" showInputMessage="1" showErrorMessage="1" sqref="BJ41:BX42 BJ65577:BX65578 BJ131113:BX131114 BJ196649:BX196650 BJ262185:BX262186 BJ327721:BX327722 BJ393257:BX393258 BJ458793:BX458794 BJ524329:BX524330 BJ589865:BX589866 BJ655401:BX655402 BJ720937:BX720938 BJ786473:BX786474 BJ852009:BX852010 BJ917545:BX917546 BJ983081:BX983082 LF41:LT42 LF65577:LT65578 LF131113:LT131114 LF196649:LT196650 LF262185:LT262186 LF327721:LT327722 LF393257:LT393258 LF458793:LT458794 LF524329:LT524330 LF589865:LT589866 LF655401:LT655402 LF720937:LT720938 LF786473:LT786474 LF852009:LT852010 LF917545:LT917546 LF983081:LT983082 VB41:VP42 VB65577:VP65578 VB131113:VP131114 VB196649:VP196650 VB262185:VP262186 VB327721:VP327722 VB393257:VP393258 VB458793:VP458794 VB524329:VP524330 VB589865:VP589866 VB655401:VP655402 VB720937:VP720938 VB786473:VP786474 VB852009:VP852010 VB917545:VP917546 VB983081:VP983082 AEX41:AFL42 AEX65577:AFL65578 AEX131113:AFL131114 AEX196649:AFL196650 AEX262185:AFL262186 AEX327721:AFL327722 AEX393257:AFL393258 AEX458793:AFL458794 AEX524329:AFL524330 AEX589865:AFL589866 AEX655401:AFL655402 AEX720937:AFL720938 AEX786473:AFL786474 AEX852009:AFL852010 AEX917545:AFL917546 AEX983081:AFL983082 AOT41:APH42 AOT65577:APH65578 AOT131113:APH131114 AOT196649:APH196650 AOT262185:APH262186 AOT327721:APH327722 AOT393257:APH393258 AOT458793:APH458794 AOT524329:APH524330 AOT589865:APH589866 AOT655401:APH655402 AOT720937:APH720938 AOT786473:APH786474 AOT852009:APH852010 AOT917545:APH917546 AOT983081:APH983082 AYP41:AZD42 AYP65577:AZD65578 AYP131113:AZD131114 AYP196649:AZD196650 AYP262185:AZD262186 AYP327721:AZD327722 AYP393257:AZD393258 AYP458793:AZD458794 AYP524329:AZD524330 AYP589865:AZD589866 AYP655401:AZD655402 AYP720937:AZD720938 AYP786473:AZD786474 AYP852009:AZD852010 AYP917545:AZD917546 AYP983081:AZD983082 BIL41:BIZ42 BIL65577:BIZ65578 BIL131113:BIZ131114 BIL196649:BIZ196650 BIL262185:BIZ262186 BIL327721:BIZ327722 BIL393257:BIZ393258 BIL458793:BIZ458794 BIL524329:BIZ524330 BIL589865:BIZ589866 BIL655401:BIZ655402 BIL720937:BIZ720938 BIL786473:BIZ786474 BIL852009:BIZ852010 BIL917545:BIZ917546 BIL983081:BIZ983082 BSH41:BSV42 BSH65577:BSV65578 BSH131113:BSV131114 BSH196649:BSV196650 BSH262185:BSV262186 BSH327721:BSV327722 BSH393257:BSV393258 BSH458793:BSV458794 BSH524329:BSV524330 BSH589865:BSV589866 BSH655401:BSV655402 BSH720937:BSV720938 BSH786473:BSV786474 BSH852009:BSV852010 BSH917545:BSV917546 BSH983081:BSV983082 CCD41:CCR42 CCD65577:CCR65578 CCD131113:CCR131114 CCD196649:CCR196650 CCD262185:CCR262186 CCD327721:CCR327722 CCD393257:CCR393258 CCD458793:CCR458794 CCD524329:CCR524330 CCD589865:CCR589866 CCD655401:CCR655402 CCD720937:CCR720938 CCD786473:CCR786474 CCD852009:CCR852010 CCD917545:CCR917546 CCD983081:CCR983082 CLZ41:CMN42 CLZ65577:CMN65578 CLZ131113:CMN131114 CLZ196649:CMN196650 CLZ262185:CMN262186 CLZ327721:CMN327722 CLZ393257:CMN393258 CLZ458793:CMN458794 CLZ524329:CMN524330 CLZ589865:CMN589866 CLZ655401:CMN655402 CLZ720937:CMN720938 CLZ786473:CMN786474 CLZ852009:CMN852010 CLZ917545:CMN917546 CLZ983081:CMN983082 CVV41:CWJ42 CVV65577:CWJ65578 CVV131113:CWJ131114 CVV196649:CWJ196650 CVV262185:CWJ262186 CVV327721:CWJ327722 CVV393257:CWJ393258 CVV458793:CWJ458794 CVV524329:CWJ524330 CVV589865:CWJ589866 CVV655401:CWJ655402 CVV720937:CWJ720938 CVV786473:CWJ786474 CVV852009:CWJ852010 CVV917545:CWJ917546 CVV983081:CWJ983082 DFR41:DGF42 DFR65577:DGF65578 DFR131113:DGF131114 DFR196649:DGF196650 DFR262185:DGF262186 DFR327721:DGF327722 DFR393257:DGF393258 DFR458793:DGF458794 DFR524329:DGF524330 DFR589865:DGF589866 DFR655401:DGF655402 DFR720937:DGF720938 DFR786473:DGF786474 DFR852009:DGF852010 DFR917545:DGF917546 DFR983081:DGF983082 DPN41:DQB42 DPN65577:DQB65578 DPN131113:DQB131114 DPN196649:DQB196650 DPN262185:DQB262186 DPN327721:DQB327722 DPN393257:DQB393258 DPN458793:DQB458794 DPN524329:DQB524330 DPN589865:DQB589866 DPN655401:DQB655402 DPN720937:DQB720938 DPN786473:DQB786474 DPN852009:DQB852010 DPN917545:DQB917546 DPN983081:DQB983082 DZJ41:DZX42 DZJ65577:DZX65578 DZJ131113:DZX131114 DZJ196649:DZX196650 DZJ262185:DZX262186 DZJ327721:DZX327722 DZJ393257:DZX393258 DZJ458793:DZX458794 DZJ524329:DZX524330 DZJ589865:DZX589866 DZJ655401:DZX655402 DZJ720937:DZX720938 DZJ786473:DZX786474 DZJ852009:DZX852010 DZJ917545:DZX917546 DZJ983081:DZX983082 EJF41:EJT42 EJF65577:EJT65578 EJF131113:EJT131114 EJF196649:EJT196650 EJF262185:EJT262186 EJF327721:EJT327722 EJF393257:EJT393258 EJF458793:EJT458794 EJF524329:EJT524330 EJF589865:EJT589866 EJF655401:EJT655402 EJF720937:EJT720938 EJF786473:EJT786474 EJF852009:EJT852010 EJF917545:EJT917546 EJF983081:EJT983082 ETB41:ETP42 ETB65577:ETP65578 ETB131113:ETP131114 ETB196649:ETP196650 ETB262185:ETP262186 ETB327721:ETP327722 ETB393257:ETP393258 ETB458793:ETP458794 ETB524329:ETP524330 ETB589865:ETP589866 ETB655401:ETP655402 ETB720937:ETP720938 ETB786473:ETP786474 ETB852009:ETP852010 ETB917545:ETP917546 ETB983081:ETP983082 FCX41:FDL42 FCX65577:FDL65578 FCX131113:FDL131114 FCX196649:FDL196650 FCX262185:FDL262186 FCX327721:FDL327722 FCX393257:FDL393258 FCX458793:FDL458794 FCX524329:FDL524330 FCX589865:FDL589866 FCX655401:FDL655402 FCX720937:FDL720938 FCX786473:FDL786474 FCX852009:FDL852010 FCX917545:FDL917546 FCX983081:FDL983082 FMT41:FNH42 FMT65577:FNH65578 FMT131113:FNH131114 FMT196649:FNH196650 FMT262185:FNH262186 FMT327721:FNH327722 FMT393257:FNH393258 FMT458793:FNH458794 FMT524329:FNH524330 FMT589865:FNH589866 FMT655401:FNH655402 FMT720937:FNH720938 FMT786473:FNH786474 FMT852009:FNH852010 FMT917545:FNH917546 FMT983081:FNH983082 FWP41:FXD42 FWP65577:FXD65578 FWP131113:FXD131114 FWP196649:FXD196650 FWP262185:FXD262186 FWP327721:FXD327722 FWP393257:FXD393258 FWP458793:FXD458794 FWP524329:FXD524330 FWP589865:FXD589866 FWP655401:FXD655402 FWP720937:FXD720938 FWP786473:FXD786474 FWP852009:FXD852010 FWP917545:FXD917546 FWP983081:FXD983082 GGL41:GGZ42 GGL65577:GGZ65578 GGL131113:GGZ131114 GGL196649:GGZ196650 GGL262185:GGZ262186 GGL327721:GGZ327722 GGL393257:GGZ393258 GGL458793:GGZ458794 GGL524329:GGZ524330 GGL589865:GGZ589866 GGL655401:GGZ655402 GGL720937:GGZ720938 GGL786473:GGZ786474 GGL852009:GGZ852010 GGL917545:GGZ917546 GGL983081:GGZ983082 GQH41:GQV42 GQH65577:GQV65578 GQH131113:GQV131114 GQH196649:GQV196650 GQH262185:GQV262186 GQH327721:GQV327722 GQH393257:GQV393258 GQH458793:GQV458794 GQH524329:GQV524330 GQH589865:GQV589866 GQH655401:GQV655402 GQH720937:GQV720938 GQH786473:GQV786474 GQH852009:GQV852010 GQH917545:GQV917546 GQH983081:GQV983082 HAD41:HAR42 HAD65577:HAR65578 HAD131113:HAR131114 HAD196649:HAR196650 HAD262185:HAR262186 HAD327721:HAR327722 HAD393257:HAR393258 HAD458793:HAR458794 HAD524329:HAR524330 HAD589865:HAR589866 HAD655401:HAR655402 HAD720937:HAR720938 HAD786473:HAR786474 HAD852009:HAR852010 HAD917545:HAR917546 HAD983081:HAR983082 HJZ41:HKN42 HJZ65577:HKN65578 HJZ131113:HKN131114 HJZ196649:HKN196650 HJZ262185:HKN262186 HJZ327721:HKN327722 HJZ393257:HKN393258 HJZ458793:HKN458794 HJZ524329:HKN524330 HJZ589865:HKN589866 HJZ655401:HKN655402 HJZ720937:HKN720938 HJZ786473:HKN786474 HJZ852009:HKN852010 HJZ917545:HKN917546 HJZ983081:HKN983082 HTV41:HUJ42 HTV65577:HUJ65578 HTV131113:HUJ131114 HTV196649:HUJ196650 HTV262185:HUJ262186 HTV327721:HUJ327722 HTV393257:HUJ393258 HTV458793:HUJ458794 HTV524329:HUJ524330 HTV589865:HUJ589866 HTV655401:HUJ655402 HTV720937:HUJ720938 HTV786473:HUJ786474 HTV852009:HUJ852010 HTV917545:HUJ917546 HTV983081:HUJ983082 IDR41:IEF42 IDR65577:IEF65578 IDR131113:IEF131114 IDR196649:IEF196650 IDR262185:IEF262186 IDR327721:IEF327722 IDR393257:IEF393258 IDR458793:IEF458794 IDR524329:IEF524330 IDR589865:IEF589866 IDR655401:IEF655402 IDR720937:IEF720938 IDR786473:IEF786474 IDR852009:IEF852010 IDR917545:IEF917546 IDR983081:IEF983082 INN41:IOB42 INN65577:IOB65578 INN131113:IOB131114 INN196649:IOB196650 INN262185:IOB262186 INN327721:IOB327722 INN393257:IOB393258 INN458793:IOB458794 INN524329:IOB524330 INN589865:IOB589866 INN655401:IOB655402 INN720937:IOB720938 INN786473:IOB786474 INN852009:IOB852010 INN917545:IOB917546 INN983081:IOB983082 IXJ41:IXX42 IXJ65577:IXX65578 IXJ131113:IXX131114 IXJ196649:IXX196650 IXJ262185:IXX262186 IXJ327721:IXX327722 IXJ393257:IXX393258 IXJ458793:IXX458794 IXJ524329:IXX524330 IXJ589865:IXX589866 IXJ655401:IXX655402 IXJ720937:IXX720938 IXJ786473:IXX786474 IXJ852009:IXX852010 IXJ917545:IXX917546 IXJ983081:IXX983082 JHF41:JHT42 JHF65577:JHT65578 JHF131113:JHT131114 JHF196649:JHT196650 JHF262185:JHT262186 JHF327721:JHT327722 JHF393257:JHT393258 JHF458793:JHT458794 JHF524329:JHT524330 JHF589865:JHT589866 JHF655401:JHT655402 JHF720937:JHT720938 JHF786473:JHT786474 JHF852009:JHT852010 JHF917545:JHT917546 JHF983081:JHT983082 JRB41:JRP42 JRB65577:JRP65578 JRB131113:JRP131114 JRB196649:JRP196650 JRB262185:JRP262186 JRB327721:JRP327722 JRB393257:JRP393258 JRB458793:JRP458794 JRB524329:JRP524330 JRB589865:JRP589866 JRB655401:JRP655402 JRB720937:JRP720938 JRB786473:JRP786474 JRB852009:JRP852010 JRB917545:JRP917546 JRB983081:JRP983082 KAX41:KBL42 KAX65577:KBL65578 KAX131113:KBL131114 KAX196649:KBL196650 KAX262185:KBL262186 KAX327721:KBL327722 KAX393257:KBL393258 KAX458793:KBL458794 KAX524329:KBL524330 KAX589865:KBL589866 KAX655401:KBL655402 KAX720937:KBL720938 KAX786473:KBL786474 KAX852009:KBL852010 KAX917545:KBL917546 KAX983081:KBL983082 KKT41:KLH42 KKT65577:KLH65578 KKT131113:KLH131114 KKT196649:KLH196650 KKT262185:KLH262186 KKT327721:KLH327722 KKT393257:KLH393258 KKT458793:KLH458794 KKT524329:KLH524330 KKT589865:KLH589866 KKT655401:KLH655402 KKT720937:KLH720938 KKT786473:KLH786474 KKT852009:KLH852010 KKT917545:KLH917546 KKT983081:KLH983082 KUP41:KVD42 KUP65577:KVD65578 KUP131113:KVD131114 KUP196649:KVD196650 KUP262185:KVD262186 KUP327721:KVD327722 KUP393257:KVD393258 KUP458793:KVD458794 KUP524329:KVD524330 KUP589865:KVD589866 KUP655401:KVD655402 KUP720937:KVD720938 KUP786473:KVD786474 KUP852009:KVD852010 KUP917545:KVD917546 KUP983081:KVD983082 LEL41:LEZ42 LEL65577:LEZ65578 LEL131113:LEZ131114 LEL196649:LEZ196650 LEL262185:LEZ262186 LEL327721:LEZ327722 LEL393257:LEZ393258 LEL458793:LEZ458794 LEL524329:LEZ524330 LEL589865:LEZ589866 LEL655401:LEZ655402 LEL720937:LEZ720938 LEL786473:LEZ786474 LEL852009:LEZ852010 LEL917545:LEZ917546 LEL983081:LEZ983082 LOH41:LOV42 LOH65577:LOV65578 LOH131113:LOV131114 LOH196649:LOV196650 LOH262185:LOV262186 LOH327721:LOV327722 LOH393257:LOV393258 LOH458793:LOV458794 LOH524329:LOV524330 LOH589865:LOV589866 LOH655401:LOV655402 LOH720937:LOV720938 LOH786473:LOV786474 LOH852009:LOV852010 LOH917545:LOV917546 LOH983081:LOV983082 LYD41:LYR42 LYD65577:LYR65578 LYD131113:LYR131114 LYD196649:LYR196650 LYD262185:LYR262186 LYD327721:LYR327722 LYD393257:LYR393258 LYD458793:LYR458794 LYD524329:LYR524330 LYD589865:LYR589866 LYD655401:LYR655402 LYD720937:LYR720938 LYD786473:LYR786474 LYD852009:LYR852010 LYD917545:LYR917546 LYD983081:LYR983082 MHZ41:MIN42 MHZ65577:MIN65578 MHZ131113:MIN131114 MHZ196649:MIN196650 MHZ262185:MIN262186 MHZ327721:MIN327722 MHZ393257:MIN393258 MHZ458793:MIN458794 MHZ524329:MIN524330 MHZ589865:MIN589866 MHZ655401:MIN655402 MHZ720937:MIN720938 MHZ786473:MIN786474 MHZ852009:MIN852010 MHZ917545:MIN917546 MHZ983081:MIN983082 MRV41:MSJ42 MRV65577:MSJ65578 MRV131113:MSJ131114 MRV196649:MSJ196650 MRV262185:MSJ262186 MRV327721:MSJ327722 MRV393257:MSJ393258 MRV458793:MSJ458794 MRV524329:MSJ524330 MRV589865:MSJ589866 MRV655401:MSJ655402 MRV720937:MSJ720938 MRV786473:MSJ786474 MRV852009:MSJ852010 MRV917545:MSJ917546 MRV983081:MSJ983082 NBR41:NCF42 NBR65577:NCF65578 NBR131113:NCF131114 NBR196649:NCF196650 NBR262185:NCF262186 NBR327721:NCF327722 NBR393257:NCF393258 NBR458793:NCF458794 NBR524329:NCF524330 NBR589865:NCF589866 NBR655401:NCF655402 NBR720937:NCF720938 NBR786473:NCF786474 NBR852009:NCF852010 NBR917545:NCF917546 NBR983081:NCF983082 NLN41:NMB42 NLN65577:NMB65578 NLN131113:NMB131114 NLN196649:NMB196650 NLN262185:NMB262186 NLN327721:NMB327722 NLN393257:NMB393258 NLN458793:NMB458794 NLN524329:NMB524330 NLN589865:NMB589866 NLN655401:NMB655402 NLN720937:NMB720938 NLN786473:NMB786474 NLN852009:NMB852010 NLN917545:NMB917546 NLN983081:NMB983082 NVJ41:NVX42 NVJ65577:NVX65578 NVJ131113:NVX131114 NVJ196649:NVX196650 NVJ262185:NVX262186 NVJ327721:NVX327722 NVJ393257:NVX393258 NVJ458793:NVX458794 NVJ524329:NVX524330 NVJ589865:NVX589866 NVJ655401:NVX655402 NVJ720937:NVX720938 NVJ786473:NVX786474 NVJ852009:NVX852010 NVJ917545:NVX917546 NVJ983081:NVX983082 OFF41:OFT42 OFF65577:OFT65578 OFF131113:OFT131114 OFF196649:OFT196650 OFF262185:OFT262186 OFF327721:OFT327722 OFF393257:OFT393258 OFF458793:OFT458794 OFF524329:OFT524330 OFF589865:OFT589866 OFF655401:OFT655402 OFF720937:OFT720938 OFF786473:OFT786474 OFF852009:OFT852010 OFF917545:OFT917546 OFF983081:OFT983082 OPB41:OPP42 OPB65577:OPP65578 OPB131113:OPP131114 OPB196649:OPP196650 OPB262185:OPP262186 OPB327721:OPP327722 OPB393257:OPP393258 OPB458793:OPP458794 OPB524329:OPP524330 OPB589865:OPP589866 OPB655401:OPP655402 OPB720937:OPP720938 OPB786473:OPP786474 OPB852009:OPP852010 OPB917545:OPP917546 OPB983081:OPP983082 OYX41:OZL42 OYX65577:OZL65578 OYX131113:OZL131114 OYX196649:OZL196650 OYX262185:OZL262186 OYX327721:OZL327722 OYX393257:OZL393258 OYX458793:OZL458794 OYX524329:OZL524330 OYX589865:OZL589866 OYX655401:OZL655402 OYX720937:OZL720938 OYX786473:OZL786474 OYX852009:OZL852010 OYX917545:OZL917546 OYX983081:OZL983082 PIT41:PJH42 PIT65577:PJH65578 PIT131113:PJH131114 PIT196649:PJH196650 PIT262185:PJH262186 PIT327721:PJH327722 PIT393257:PJH393258 PIT458793:PJH458794 PIT524329:PJH524330 PIT589865:PJH589866 PIT655401:PJH655402 PIT720937:PJH720938 PIT786473:PJH786474 PIT852009:PJH852010 PIT917545:PJH917546 PIT983081:PJH983082 PSP41:PTD42 PSP65577:PTD65578 PSP131113:PTD131114 PSP196649:PTD196650 PSP262185:PTD262186 PSP327721:PTD327722 PSP393257:PTD393258 PSP458793:PTD458794 PSP524329:PTD524330 PSP589865:PTD589866 PSP655401:PTD655402 PSP720937:PTD720938 PSP786473:PTD786474 PSP852009:PTD852010 PSP917545:PTD917546 PSP983081:PTD983082 QCL41:QCZ42 QCL65577:QCZ65578 QCL131113:QCZ131114 QCL196649:QCZ196650 QCL262185:QCZ262186 QCL327721:QCZ327722 QCL393257:QCZ393258 QCL458793:QCZ458794 QCL524329:QCZ524330 QCL589865:QCZ589866 QCL655401:QCZ655402 QCL720937:QCZ720938 QCL786473:QCZ786474 QCL852009:QCZ852010 QCL917545:QCZ917546 QCL983081:QCZ983082 QMH41:QMV42 QMH65577:QMV65578 QMH131113:QMV131114 QMH196649:QMV196650 QMH262185:QMV262186 QMH327721:QMV327722 QMH393257:QMV393258 QMH458793:QMV458794 QMH524329:QMV524330 QMH589865:QMV589866 QMH655401:QMV655402 QMH720937:QMV720938 QMH786473:QMV786474 QMH852009:QMV852010 QMH917545:QMV917546 QMH983081:QMV983082 QWD41:QWR42 QWD65577:QWR65578 QWD131113:QWR131114 QWD196649:QWR196650 QWD262185:QWR262186 QWD327721:QWR327722 QWD393257:QWR393258 QWD458793:QWR458794 QWD524329:QWR524330 QWD589865:QWR589866 QWD655401:QWR655402 QWD720937:QWR720938 QWD786473:QWR786474 QWD852009:QWR852010 QWD917545:QWR917546 QWD983081:QWR983082 RFZ41:RGN42 RFZ65577:RGN65578 RFZ131113:RGN131114 RFZ196649:RGN196650 RFZ262185:RGN262186 RFZ327721:RGN327722 RFZ393257:RGN393258 RFZ458793:RGN458794 RFZ524329:RGN524330 RFZ589865:RGN589866 RFZ655401:RGN655402 RFZ720937:RGN720938 RFZ786473:RGN786474 RFZ852009:RGN852010 RFZ917545:RGN917546 RFZ983081:RGN983082 RPV41:RQJ42 RPV65577:RQJ65578 RPV131113:RQJ131114 RPV196649:RQJ196650 RPV262185:RQJ262186 RPV327721:RQJ327722 RPV393257:RQJ393258 RPV458793:RQJ458794 RPV524329:RQJ524330 RPV589865:RQJ589866 RPV655401:RQJ655402 RPV720937:RQJ720938 RPV786473:RQJ786474 RPV852009:RQJ852010 RPV917545:RQJ917546 RPV983081:RQJ983082 RZR41:SAF42 RZR65577:SAF65578 RZR131113:SAF131114 RZR196649:SAF196650 RZR262185:SAF262186 RZR327721:SAF327722 RZR393257:SAF393258 RZR458793:SAF458794 RZR524329:SAF524330 RZR589865:SAF589866 RZR655401:SAF655402 RZR720937:SAF720938 RZR786473:SAF786474 RZR852009:SAF852010 RZR917545:SAF917546 RZR983081:SAF983082 SJN41:SKB42 SJN65577:SKB65578 SJN131113:SKB131114 SJN196649:SKB196650 SJN262185:SKB262186 SJN327721:SKB327722 SJN393257:SKB393258 SJN458793:SKB458794 SJN524329:SKB524330 SJN589865:SKB589866 SJN655401:SKB655402 SJN720937:SKB720938 SJN786473:SKB786474 SJN852009:SKB852010 SJN917545:SKB917546 SJN983081:SKB983082 STJ41:STX42 STJ65577:STX65578 STJ131113:STX131114 STJ196649:STX196650 STJ262185:STX262186 STJ327721:STX327722 STJ393257:STX393258 STJ458793:STX458794 STJ524329:STX524330 STJ589865:STX589866 STJ655401:STX655402 STJ720937:STX720938 STJ786473:STX786474 STJ852009:STX852010 STJ917545:STX917546 STJ983081:STX983082 TDF41:TDT42 TDF65577:TDT65578 TDF131113:TDT131114 TDF196649:TDT196650 TDF262185:TDT262186 TDF327721:TDT327722 TDF393257:TDT393258 TDF458793:TDT458794 TDF524329:TDT524330 TDF589865:TDT589866 TDF655401:TDT655402 TDF720937:TDT720938 TDF786473:TDT786474 TDF852009:TDT852010 TDF917545:TDT917546 TDF983081:TDT983082 TNB41:TNP42 TNB65577:TNP65578 TNB131113:TNP131114 TNB196649:TNP196650 TNB262185:TNP262186 TNB327721:TNP327722 TNB393257:TNP393258 TNB458793:TNP458794 TNB524329:TNP524330 TNB589865:TNP589866 TNB655401:TNP655402 TNB720937:TNP720938 TNB786473:TNP786474 TNB852009:TNP852010 TNB917545:TNP917546 TNB983081:TNP983082 TWX41:TXL42 TWX65577:TXL65578 TWX131113:TXL131114 TWX196649:TXL196650 TWX262185:TXL262186 TWX327721:TXL327722 TWX393257:TXL393258 TWX458793:TXL458794 TWX524329:TXL524330 TWX589865:TXL589866 TWX655401:TXL655402 TWX720937:TXL720938 TWX786473:TXL786474 TWX852009:TXL852010 TWX917545:TXL917546 TWX983081:TXL983082 UGT41:UHH42 UGT65577:UHH65578 UGT131113:UHH131114 UGT196649:UHH196650 UGT262185:UHH262186 UGT327721:UHH327722 UGT393257:UHH393258 UGT458793:UHH458794 UGT524329:UHH524330 UGT589865:UHH589866 UGT655401:UHH655402 UGT720937:UHH720938 UGT786473:UHH786474 UGT852009:UHH852010 UGT917545:UHH917546 UGT983081:UHH983082 UQP41:URD42 UQP65577:URD65578 UQP131113:URD131114 UQP196649:URD196650 UQP262185:URD262186 UQP327721:URD327722 UQP393257:URD393258 UQP458793:URD458794 UQP524329:URD524330 UQP589865:URD589866 UQP655401:URD655402 UQP720937:URD720938 UQP786473:URD786474 UQP852009:URD852010 UQP917545:URD917546 UQP983081:URD983082 VAL41:VAZ42 VAL65577:VAZ65578 VAL131113:VAZ131114 VAL196649:VAZ196650 VAL262185:VAZ262186 VAL327721:VAZ327722 VAL393257:VAZ393258 VAL458793:VAZ458794 VAL524329:VAZ524330 VAL589865:VAZ589866 VAL655401:VAZ655402 VAL720937:VAZ720938 VAL786473:VAZ786474 VAL852009:VAZ852010 VAL917545:VAZ917546 VAL983081:VAZ983082 VKH41:VKV42 VKH65577:VKV65578 VKH131113:VKV131114 VKH196649:VKV196650 VKH262185:VKV262186 VKH327721:VKV327722 VKH393257:VKV393258 VKH458793:VKV458794 VKH524329:VKV524330 VKH589865:VKV589866 VKH655401:VKV655402 VKH720937:VKV720938 VKH786473:VKV786474 VKH852009:VKV852010 VKH917545:VKV917546 VKH983081:VKV983082 VUD41:VUR42 VUD65577:VUR65578 VUD131113:VUR131114 VUD196649:VUR196650 VUD262185:VUR262186 VUD327721:VUR327722 VUD393257:VUR393258 VUD458793:VUR458794 VUD524329:VUR524330 VUD589865:VUR589866 VUD655401:VUR655402 VUD720937:VUR720938 VUD786473:VUR786474 VUD852009:VUR852010 VUD917545:VUR917546 VUD983081:VUR983082 WDZ41:WEN42 WDZ65577:WEN65578 WDZ131113:WEN131114 WDZ196649:WEN196650 WDZ262185:WEN262186 WDZ327721:WEN327722 WDZ393257:WEN393258 WDZ458793:WEN458794 WDZ524329:WEN524330 WDZ589865:WEN589866 WDZ655401:WEN655402 WDZ720937:WEN720938 WDZ786473:WEN786474 WDZ852009:WEN852010 WDZ917545:WEN917546 WDZ983081:WEN983082 WNV41:WOJ42 WNV65577:WOJ65578 WNV131113:WOJ131114 WNV196649:WOJ196650 WNV262185:WOJ262186 WNV327721:WOJ327722 WNV393257:WOJ393258 WNV458793:WOJ458794 WNV524329:WOJ524330 WNV589865:WOJ589866 WNV655401:WOJ655402 WNV720937:WOJ720938 WNV786473:WOJ786474 WNV852009:WOJ852010 WNV917545:WOJ917546 WNV983081:WOJ983082 WXR41:WYF42 WXR65577:WYF65578 WXR131113:WYF131114 WXR196649:WYF196650 WXR262185:WYF262186 WXR327721:WYF327722 WXR393257:WYF393258 WXR458793:WYF458794 WXR524329:WYF524330 WXR589865:WYF589866 WXR655401:WYF655402 WXR720937:WYF720938 WXR786473:WYF786474 WXR852009:WYF852010 WXR917545:WYF917546 WXR983081:WYF983082" xr:uid="{00000000-0002-0000-0A00-000003000000}">
      <formula1>"　,災害復興"</formula1>
    </dataValidation>
    <dataValidation type="list" allowBlank="1" showInputMessage="1" showErrorMessage="1" sqref="BJ37:BX38 BJ65573:BX65574 BJ131109:BX131110 BJ196645:BX196646 BJ262181:BX262182 BJ327717:BX327718 BJ393253:BX393254 BJ458789:BX458790 BJ524325:BX524326 BJ589861:BX589862 BJ655397:BX655398 BJ720933:BX720934 BJ786469:BX786470 BJ852005:BX852006 BJ917541:BX917542 BJ983077:BX983078 LF37:LT38 LF65573:LT65574 LF131109:LT131110 LF196645:LT196646 LF262181:LT262182 LF327717:LT327718 LF393253:LT393254 LF458789:LT458790 LF524325:LT524326 LF589861:LT589862 LF655397:LT655398 LF720933:LT720934 LF786469:LT786470 LF852005:LT852006 LF917541:LT917542 LF983077:LT983078 VB37:VP38 VB65573:VP65574 VB131109:VP131110 VB196645:VP196646 VB262181:VP262182 VB327717:VP327718 VB393253:VP393254 VB458789:VP458790 VB524325:VP524326 VB589861:VP589862 VB655397:VP655398 VB720933:VP720934 VB786469:VP786470 VB852005:VP852006 VB917541:VP917542 VB983077:VP983078 AEX37:AFL38 AEX65573:AFL65574 AEX131109:AFL131110 AEX196645:AFL196646 AEX262181:AFL262182 AEX327717:AFL327718 AEX393253:AFL393254 AEX458789:AFL458790 AEX524325:AFL524326 AEX589861:AFL589862 AEX655397:AFL655398 AEX720933:AFL720934 AEX786469:AFL786470 AEX852005:AFL852006 AEX917541:AFL917542 AEX983077:AFL983078 AOT37:APH38 AOT65573:APH65574 AOT131109:APH131110 AOT196645:APH196646 AOT262181:APH262182 AOT327717:APH327718 AOT393253:APH393254 AOT458789:APH458790 AOT524325:APH524326 AOT589861:APH589862 AOT655397:APH655398 AOT720933:APH720934 AOT786469:APH786470 AOT852005:APH852006 AOT917541:APH917542 AOT983077:APH983078 AYP37:AZD38 AYP65573:AZD65574 AYP131109:AZD131110 AYP196645:AZD196646 AYP262181:AZD262182 AYP327717:AZD327718 AYP393253:AZD393254 AYP458789:AZD458790 AYP524325:AZD524326 AYP589861:AZD589862 AYP655397:AZD655398 AYP720933:AZD720934 AYP786469:AZD786470 AYP852005:AZD852006 AYP917541:AZD917542 AYP983077:AZD983078 BIL37:BIZ38 BIL65573:BIZ65574 BIL131109:BIZ131110 BIL196645:BIZ196646 BIL262181:BIZ262182 BIL327717:BIZ327718 BIL393253:BIZ393254 BIL458789:BIZ458790 BIL524325:BIZ524326 BIL589861:BIZ589862 BIL655397:BIZ655398 BIL720933:BIZ720934 BIL786469:BIZ786470 BIL852005:BIZ852006 BIL917541:BIZ917542 BIL983077:BIZ983078 BSH37:BSV38 BSH65573:BSV65574 BSH131109:BSV131110 BSH196645:BSV196646 BSH262181:BSV262182 BSH327717:BSV327718 BSH393253:BSV393254 BSH458789:BSV458790 BSH524325:BSV524326 BSH589861:BSV589862 BSH655397:BSV655398 BSH720933:BSV720934 BSH786469:BSV786470 BSH852005:BSV852006 BSH917541:BSV917542 BSH983077:BSV983078 CCD37:CCR38 CCD65573:CCR65574 CCD131109:CCR131110 CCD196645:CCR196646 CCD262181:CCR262182 CCD327717:CCR327718 CCD393253:CCR393254 CCD458789:CCR458790 CCD524325:CCR524326 CCD589861:CCR589862 CCD655397:CCR655398 CCD720933:CCR720934 CCD786469:CCR786470 CCD852005:CCR852006 CCD917541:CCR917542 CCD983077:CCR983078 CLZ37:CMN38 CLZ65573:CMN65574 CLZ131109:CMN131110 CLZ196645:CMN196646 CLZ262181:CMN262182 CLZ327717:CMN327718 CLZ393253:CMN393254 CLZ458789:CMN458790 CLZ524325:CMN524326 CLZ589861:CMN589862 CLZ655397:CMN655398 CLZ720933:CMN720934 CLZ786469:CMN786470 CLZ852005:CMN852006 CLZ917541:CMN917542 CLZ983077:CMN983078 CVV37:CWJ38 CVV65573:CWJ65574 CVV131109:CWJ131110 CVV196645:CWJ196646 CVV262181:CWJ262182 CVV327717:CWJ327718 CVV393253:CWJ393254 CVV458789:CWJ458790 CVV524325:CWJ524326 CVV589861:CWJ589862 CVV655397:CWJ655398 CVV720933:CWJ720934 CVV786469:CWJ786470 CVV852005:CWJ852006 CVV917541:CWJ917542 CVV983077:CWJ983078 DFR37:DGF38 DFR65573:DGF65574 DFR131109:DGF131110 DFR196645:DGF196646 DFR262181:DGF262182 DFR327717:DGF327718 DFR393253:DGF393254 DFR458789:DGF458790 DFR524325:DGF524326 DFR589861:DGF589862 DFR655397:DGF655398 DFR720933:DGF720934 DFR786469:DGF786470 DFR852005:DGF852006 DFR917541:DGF917542 DFR983077:DGF983078 DPN37:DQB38 DPN65573:DQB65574 DPN131109:DQB131110 DPN196645:DQB196646 DPN262181:DQB262182 DPN327717:DQB327718 DPN393253:DQB393254 DPN458789:DQB458790 DPN524325:DQB524326 DPN589861:DQB589862 DPN655397:DQB655398 DPN720933:DQB720934 DPN786469:DQB786470 DPN852005:DQB852006 DPN917541:DQB917542 DPN983077:DQB983078 DZJ37:DZX38 DZJ65573:DZX65574 DZJ131109:DZX131110 DZJ196645:DZX196646 DZJ262181:DZX262182 DZJ327717:DZX327718 DZJ393253:DZX393254 DZJ458789:DZX458790 DZJ524325:DZX524326 DZJ589861:DZX589862 DZJ655397:DZX655398 DZJ720933:DZX720934 DZJ786469:DZX786470 DZJ852005:DZX852006 DZJ917541:DZX917542 DZJ983077:DZX983078 EJF37:EJT38 EJF65573:EJT65574 EJF131109:EJT131110 EJF196645:EJT196646 EJF262181:EJT262182 EJF327717:EJT327718 EJF393253:EJT393254 EJF458789:EJT458790 EJF524325:EJT524326 EJF589861:EJT589862 EJF655397:EJT655398 EJF720933:EJT720934 EJF786469:EJT786470 EJF852005:EJT852006 EJF917541:EJT917542 EJF983077:EJT983078 ETB37:ETP38 ETB65573:ETP65574 ETB131109:ETP131110 ETB196645:ETP196646 ETB262181:ETP262182 ETB327717:ETP327718 ETB393253:ETP393254 ETB458789:ETP458790 ETB524325:ETP524326 ETB589861:ETP589862 ETB655397:ETP655398 ETB720933:ETP720934 ETB786469:ETP786470 ETB852005:ETP852006 ETB917541:ETP917542 ETB983077:ETP983078 FCX37:FDL38 FCX65573:FDL65574 FCX131109:FDL131110 FCX196645:FDL196646 FCX262181:FDL262182 FCX327717:FDL327718 FCX393253:FDL393254 FCX458789:FDL458790 FCX524325:FDL524326 FCX589861:FDL589862 FCX655397:FDL655398 FCX720933:FDL720934 FCX786469:FDL786470 FCX852005:FDL852006 FCX917541:FDL917542 FCX983077:FDL983078 FMT37:FNH38 FMT65573:FNH65574 FMT131109:FNH131110 FMT196645:FNH196646 FMT262181:FNH262182 FMT327717:FNH327718 FMT393253:FNH393254 FMT458789:FNH458790 FMT524325:FNH524326 FMT589861:FNH589862 FMT655397:FNH655398 FMT720933:FNH720934 FMT786469:FNH786470 FMT852005:FNH852006 FMT917541:FNH917542 FMT983077:FNH983078 FWP37:FXD38 FWP65573:FXD65574 FWP131109:FXD131110 FWP196645:FXD196646 FWP262181:FXD262182 FWP327717:FXD327718 FWP393253:FXD393254 FWP458789:FXD458790 FWP524325:FXD524326 FWP589861:FXD589862 FWP655397:FXD655398 FWP720933:FXD720934 FWP786469:FXD786470 FWP852005:FXD852006 FWP917541:FXD917542 FWP983077:FXD983078 GGL37:GGZ38 GGL65573:GGZ65574 GGL131109:GGZ131110 GGL196645:GGZ196646 GGL262181:GGZ262182 GGL327717:GGZ327718 GGL393253:GGZ393254 GGL458789:GGZ458790 GGL524325:GGZ524326 GGL589861:GGZ589862 GGL655397:GGZ655398 GGL720933:GGZ720934 GGL786469:GGZ786470 GGL852005:GGZ852006 GGL917541:GGZ917542 GGL983077:GGZ983078 GQH37:GQV38 GQH65573:GQV65574 GQH131109:GQV131110 GQH196645:GQV196646 GQH262181:GQV262182 GQH327717:GQV327718 GQH393253:GQV393254 GQH458789:GQV458790 GQH524325:GQV524326 GQH589861:GQV589862 GQH655397:GQV655398 GQH720933:GQV720934 GQH786469:GQV786470 GQH852005:GQV852006 GQH917541:GQV917542 GQH983077:GQV983078 HAD37:HAR38 HAD65573:HAR65574 HAD131109:HAR131110 HAD196645:HAR196646 HAD262181:HAR262182 HAD327717:HAR327718 HAD393253:HAR393254 HAD458789:HAR458790 HAD524325:HAR524326 HAD589861:HAR589862 HAD655397:HAR655398 HAD720933:HAR720934 HAD786469:HAR786470 HAD852005:HAR852006 HAD917541:HAR917542 HAD983077:HAR983078 HJZ37:HKN38 HJZ65573:HKN65574 HJZ131109:HKN131110 HJZ196645:HKN196646 HJZ262181:HKN262182 HJZ327717:HKN327718 HJZ393253:HKN393254 HJZ458789:HKN458790 HJZ524325:HKN524326 HJZ589861:HKN589862 HJZ655397:HKN655398 HJZ720933:HKN720934 HJZ786469:HKN786470 HJZ852005:HKN852006 HJZ917541:HKN917542 HJZ983077:HKN983078 HTV37:HUJ38 HTV65573:HUJ65574 HTV131109:HUJ131110 HTV196645:HUJ196646 HTV262181:HUJ262182 HTV327717:HUJ327718 HTV393253:HUJ393254 HTV458789:HUJ458790 HTV524325:HUJ524326 HTV589861:HUJ589862 HTV655397:HUJ655398 HTV720933:HUJ720934 HTV786469:HUJ786470 HTV852005:HUJ852006 HTV917541:HUJ917542 HTV983077:HUJ983078 IDR37:IEF38 IDR65573:IEF65574 IDR131109:IEF131110 IDR196645:IEF196646 IDR262181:IEF262182 IDR327717:IEF327718 IDR393253:IEF393254 IDR458789:IEF458790 IDR524325:IEF524326 IDR589861:IEF589862 IDR655397:IEF655398 IDR720933:IEF720934 IDR786469:IEF786470 IDR852005:IEF852006 IDR917541:IEF917542 IDR983077:IEF983078 INN37:IOB38 INN65573:IOB65574 INN131109:IOB131110 INN196645:IOB196646 INN262181:IOB262182 INN327717:IOB327718 INN393253:IOB393254 INN458789:IOB458790 INN524325:IOB524326 INN589861:IOB589862 INN655397:IOB655398 INN720933:IOB720934 INN786469:IOB786470 INN852005:IOB852006 INN917541:IOB917542 INN983077:IOB983078 IXJ37:IXX38 IXJ65573:IXX65574 IXJ131109:IXX131110 IXJ196645:IXX196646 IXJ262181:IXX262182 IXJ327717:IXX327718 IXJ393253:IXX393254 IXJ458789:IXX458790 IXJ524325:IXX524326 IXJ589861:IXX589862 IXJ655397:IXX655398 IXJ720933:IXX720934 IXJ786469:IXX786470 IXJ852005:IXX852006 IXJ917541:IXX917542 IXJ983077:IXX983078 JHF37:JHT38 JHF65573:JHT65574 JHF131109:JHT131110 JHF196645:JHT196646 JHF262181:JHT262182 JHF327717:JHT327718 JHF393253:JHT393254 JHF458789:JHT458790 JHF524325:JHT524326 JHF589861:JHT589862 JHF655397:JHT655398 JHF720933:JHT720934 JHF786469:JHT786470 JHF852005:JHT852006 JHF917541:JHT917542 JHF983077:JHT983078 JRB37:JRP38 JRB65573:JRP65574 JRB131109:JRP131110 JRB196645:JRP196646 JRB262181:JRP262182 JRB327717:JRP327718 JRB393253:JRP393254 JRB458789:JRP458790 JRB524325:JRP524326 JRB589861:JRP589862 JRB655397:JRP655398 JRB720933:JRP720934 JRB786469:JRP786470 JRB852005:JRP852006 JRB917541:JRP917542 JRB983077:JRP983078 KAX37:KBL38 KAX65573:KBL65574 KAX131109:KBL131110 KAX196645:KBL196646 KAX262181:KBL262182 KAX327717:KBL327718 KAX393253:KBL393254 KAX458789:KBL458790 KAX524325:KBL524326 KAX589861:KBL589862 KAX655397:KBL655398 KAX720933:KBL720934 KAX786469:KBL786470 KAX852005:KBL852006 KAX917541:KBL917542 KAX983077:KBL983078 KKT37:KLH38 KKT65573:KLH65574 KKT131109:KLH131110 KKT196645:KLH196646 KKT262181:KLH262182 KKT327717:KLH327718 KKT393253:KLH393254 KKT458789:KLH458790 KKT524325:KLH524326 KKT589861:KLH589862 KKT655397:KLH655398 KKT720933:KLH720934 KKT786469:KLH786470 KKT852005:KLH852006 KKT917541:KLH917542 KKT983077:KLH983078 KUP37:KVD38 KUP65573:KVD65574 KUP131109:KVD131110 KUP196645:KVD196646 KUP262181:KVD262182 KUP327717:KVD327718 KUP393253:KVD393254 KUP458789:KVD458790 KUP524325:KVD524326 KUP589861:KVD589862 KUP655397:KVD655398 KUP720933:KVD720934 KUP786469:KVD786470 KUP852005:KVD852006 KUP917541:KVD917542 KUP983077:KVD983078 LEL37:LEZ38 LEL65573:LEZ65574 LEL131109:LEZ131110 LEL196645:LEZ196646 LEL262181:LEZ262182 LEL327717:LEZ327718 LEL393253:LEZ393254 LEL458789:LEZ458790 LEL524325:LEZ524326 LEL589861:LEZ589862 LEL655397:LEZ655398 LEL720933:LEZ720934 LEL786469:LEZ786470 LEL852005:LEZ852006 LEL917541:LEZ917542 LEL983077:LEZ983078 LOH37:LOV38 LOH65573:LOV65574 LOH131109:LOV131110 LOH196645:LOV196646 LOH262181:LOV262182 LOH327717:LOV327718 LOH393253:LOV393254 LOH458789:LOV458790 LOH524325:LOV524326 LOH589861:LOV589862 LOH655397:LOV655398 LOH720933:LOV720934 LOH786469:LOV786470 LOH852005:LOV852006 LOH917541:LOV917542 LOH983077:LOV983078 LYD37:LYR38 LYD65573:LYR65574 LYD131109:LYR131110 LYD196645:LYR196646 LYD262181:LYR262182 LYD327717:LYR327718 LYD393253:LYR393254 LYD458789:LYR458790 LYD524325:LYR524326 LYD589861:LYR589862 LYD655397:LYR655398 LYD720933:LYR720934 LYD786469:LYR786470 LYD852005:LYR852006 LYD917541:LYR917542 LYD983077:LYR983078 MHZ37:MIN38 MHZ65573:MIN65574 MHZ131109:MIN131110 MHZ196645:MIN196646 MHZ262181:MIN262182 MHZ327717:MIN327718 MHZ393253:MIN393254 MHZ458789:MIN458790 MHZ524325:MIN524326 MHZ589861:MIN589862 MHZ655397:MIN655398 MHZ720933:MIN720934 MHZ786469:MIN786470 MHZ852005:MIN852006 MHZ917541:MIN917542 MHZ983077:MIN983078 MRV37:MSJ38 MRV65573:MSJ65574 MRV131109:MSJ131110 MRV196645:MSJ196646 MRV262181:MSJ262182 MRV327717:MSJ327718 MRV393253:MSJ393254 MRV458789:MSJ458790 MRV524325:MSJ524326 MRV589861:MSJ589862 MRV655397:MSJ655398 MRV720933:MSJ720934 MRV786469:MSJ786470 MRV852005:MSJ852006 MRV917541:MSJ917542 MRV983077:MSJ983078 NBR37:NCF38 NBR65573:NCF65574 NBR131109:NCF131110 NBR196645:NCF196646 NBR262181:NCF262182 NBR327717:NCF327718 NBR393253:NCF393254 NBR458789:NCF458790 NBR524325:NCF524326 NBR589861:NCF589862 NBR655397:NCF655398 NBR720933:NCF720934 NBR786469:NCF786470 NBR852005:NCF852006 NBR917541:NCF917542 NBR983077:NCF983078 NLN37:NMB38 NLN65573:NMB65574 NLN131109:NMB131110 NLN196645:NMB196646 NLN262181:NMB262182 NLN327717:NMB327718 NLN393253:NMB393254 NLN458789:NMB458790 NLN524325:NMB524326 NLN589861:NMB589862 NLN655397:NMB655398 NLN720933:NMB720934 NLN786469:NMB786470 NLN852005:NMB852006 NLN917541:NMB917542 NLN983077:NMB983078 NVJ37:NVX38 NVJ65573:NVX65574 NVJ131109:NVX131110 NVJ196645:NVX196646 NVJ262181:NVX262182 NVJ327717:NVX327718 NVJ393253:NVX393254 NVJ458789:NVX458790 NVJ524325:NVX524326 NVJ589861:NVX589862 NVJ655397:NVX655398 NVJ720933:NVX720934 NVJ786469:NVX786470 NVJ852005:NVX852006 NVJ917541:NVX917542 NVJ983077:NVX983078 OFF37:OFT38 OFF65573:OFT65574 OFF131109:OFT131110 OFF196645:OFT196646 OFF262181:OFT262182 OFF327717:OFT327718 OFF393253:OFT393254 OFF458789:OFT458790 OFF524325:OFT524326 OFF589861:OFT589862 OFF655397:OFT655398 OFF720933:OFT720934 OFF786469:OFT786470 OFF852005:OFT852006 OFF917541:OFT917542 OFF983077:OFT983078 OPB37:OPP38 OPB65573:OPP65574 OPB131109:OPP131110 OPB196645:OPP196646 OPB262181:OPP262182 OPB327717:OPP327718 OPB393253:OPP393254 OPB458789:OPP458790 OPB524325:OPP524326 OPB589861:OPP589862 OPB655397:OPP655398 OPB720933:OPP720934 OPB786469:OPP786470 OPB852005:OPP852006 OPB917541:OPP917542 OPB983077:OPP983078 OYX37:OZL38 OYX65573:OZL65574 OYX131109:OZL131110 OYX196645:OZL196646 OYX262181:OZL262182 OYX327717:OZL327718 OYX393253:OZL393254 OYX458789:OZL458790 OYX524325:OZL524326 OYX589861:OZL589862 OYX655397:OZL655398 OYX720933:OZL720934 OYX786469:OZL786470 OYX852005:OZL852006 OYX917541:OZL917542 OYX983077:OZL983078 PIT37:PJH38 PIT65573:PJH65574 PIT131109:PJH131110 PIT196645:PJH196646 PIT262181:PJH262182 PIT327717:PJH327718 PIT393253:PJH393254 PIT458789:PJH458790 PIT524325:PJH524326 PIT589861:PJH589862 PIT655397:PJH655398 PIT720933:PJH720934 PIT786469:PJH786470 PIT852005:PJH852006 PIT917541:PJH917542 PIT983077:PJH983078 PSP37:PTD38 PSP65573:PTD65574 PSP131109:PTD131110 PSP196645:PTD196646 PSP262181:PTD262182 PSP327717:PTD327718 PSP393253:PTD393254 PSP458789:PTD458790 PSP524325:PTD524326 PSP589861:PTD589862 PSP655397:PTD655398 PSP720933:PTD720934 PSP786469:PTD786470 PSP852005:PTD852006 PSP917541:PTD917542 PSP983077:PTD983078 QCL37:QCZ38 QCL65573:QCZ65574 QCL131109:QCZ131110 QCL196645:QCZ196646 QCL262181:QCZ262182 QCL327717:QCZ327718 QCL393253:QCZ393254 QCL458789:QCZ458790 QCL524325:QCZ524326 QCL589861:QCZ589862 QCL655397:QCZ655398 QCL720933:QCZ720934 QCL786469:QCZ786470 QCL852005:QCZ852006 QCL917541:QCZ917542 QCL983077:QCZ983078 QMH37:QMV38 QMH65573:QMV65574 QMH131109:QMV131110 QMH196645:QMV196646 QMH262181:QMV262182 QMH327717:QMV327718 QMH393253:QMV393254 QMH458789:QMV458790 QMH524325:QMV524326 QMH589861:QMV589862 QMH655397:QMV655398 QMH720933:QMV720934 QMH786469:QMV786470 QMH852005:QMV852006 QMH917541:QMV917542 QMH983077:QMV983078 QWD37:QWR38 QWD65573:QWR65574 QWD131109:QWR131110 QWD196645:QWR196646 QWD262181:QWR262182 QWD327717:QWR327718 QWD393253:QWR393254 QWD458789:QWR458790 QWD524325:QWR524326 QWD589861:QWR589862 QWD655397:QWR655398 QWD720933:QWR720934 QWD786469:QWR786470 QWD852005:QWR852006 QWD917541:QWR917542 QWD983077:QWR983078 RFZ37:RGN38 RFZ65573:RGN65574 RFZ131109:RGN131110 RFZ196645:RGN196646 RFZ262181:RGN262182 RFZ327717:RGN327718 RFZ393253:RGN393254 RFZ458789:RGN458790 RFZ524325:RGN524326 RFZ589861:RGN589862 RFZ655397:RGN655398 RFZ720933:RGN720934 RFZ786469:RGN786470 RFZ852005:RGN852006 RFZ917541:RGN917542 RFZ983077:RGN983078 RPV37:RQJ38 RPV65573:RQJ65574 RPV131109:RQJ131110 RPV196645:RQJ196646 RPV262181:RQJ262182 RPV327717:RQJ327718 RPV393253:RQJ393254 RPV458789:RQJ458790 RPV524325:RQJ524326 RPV589861:RQJ589862 RPV655397:RQJ655398 RPV720933:RQJ720934 RPV786469:RQJ786470 RPV852005:RQJ852006 RPV917541:RQJ917542 RPV983077:RQJ983078 RZR37:SAF38 RZR65573:SAF65574 RZR131109:SAF131110 RZR196645:SAF196646 RZR262181:SAF262182 RZR327717:SAF327718 RZR393253:SAF393254 RZR458789:SAF458790 RZR524325:SAF524326 RZR589861:SAF589862 RZR655397:SAF655398 RZR720933:SAF720934 RZR786469:SAF786470 RZR852005:SAF852006 RZR917541:SAF917542 RZR983077:SAF983078 SJN37:SKB38 SJN65573:SKB65574 SJN131109:SKB131110 SJN196645:SKB196646 SJN262181:SKB262182 SJN327717:SKB327718 SJN393253:SKB393254 SJN458789:SKB458790 SJN524325:SKB524326 SJN589861:SKB589862 SJN655397:SKB655398 SJN720933:SKB720934 SJN786469:SKB786470 SJN852005:SKB852006 SJN917541:SKB917542 SJN983077:SKB983078 STJ37:STX38 STJ65573:STX65574 STJ131109:STX131110 STJ196645:STX196646 STJ262181:STX262182 STJ327717:STX327718 STJ393253:STX393254 STJ458789:STX458790 STJ524325:STX524326 STJ589861:STX589862 STJ655397:STX655398 STJ720933:STX720934 STJ786469:STX786470 STJ852005:STX852006 STJ917541:STX917542 STJ983077:STX983078 TDF37:TDT38 TDF65573:TDT65574 TDF131109:TDT131110 TDF196645:TDT196646 TDF262181:TDT262182 TDF327717:TDT327718 TDF393253:TDT393254 TDF458789:TDT458790 TDF524325:TDT524326 TDF589861:TDT589862 TDF655397:TDT655398 TDF720933:TDT720934 TDF786469:TDT786470 TDF852005:TDT852006 TDF917541:TDT917542 TDF983077:TDT983078 TNB37:TNP38 TNB65573:TNP65574 TNB131109:TNP131110 TNB196645:TNP196646 TNB262181:TNP262182 TNB327717:TNP327718 TNB393253:TNP393254 TNB458789:TNP458790 TNB524325:TNP524326 TNB589861:TNP589862 TNB655397:TNP655398 TNB720933:TNP720934 TNB786469:TNP786470 TNB852005:TNP852006 TNB917541:TNP917542 TNB983077:TNP983078 TWX37:TXL38 TWX65573:TXL65574 TWX131109:TXL131110 TWX196645:TXL196646 TWX262181:TXL262182 TWX327717:TXL327718 TWX393253:TXL393254 TWX458789:TXL458790 TWX524325:TXL524326 TWX589861:TXL589862 TWX655397:TXL655398 TWX720933:TXL720934 TWX786469:TXL786470 TWX852005:TXL852006 TWX917541:TXL917542 TWX983077:TXL983078 UGT37:UHH38 UGT65573:UHH65574 UGT131109:UHH131110 UGT196645:UHH196646 UGT262181:UHH262182 UGT327717:UHH327718 UGT393253:UHH393254 UGT458789:UHH458790 UGT524325:UHH524326 UGT589861:UHH589862 UGT655397:UHH655398 UGT720933:UHH720934 UGT786469:UHH786470 UGT852005:UHH852006 UGT917541:UHH917542 UGT983077:UHH983078 UQP37:URD38 UQP65573:URD65574 UQP131109:URD131110 UQP196645:URD196646 UQP262181:URD262182 UQP327717:URD327718 UQP393253:URD393254 UQP458789:URD458790 UQP524325:URD524326 UQP589861:URD589862 UQP655397:URD655398 UQP720933:URD720934 UQP786469:URD786470 UQP852005:URD852006 UQP917541:URD917542 UQP983077:URD983078 VAL37:VAZ38 VAL65573:VAZ65574 VAL131109:VAZ131110 VAL196645:VAZ196646 VAL262181:VAZ262182 VAL327717:VAZ327718 VAL393253:VAZ393254 VAL458789:VAZ458790 VAL524325:VAZ524326 VAL589861:VAZ589862 VAL655397:VAZ655398 VAL720933:VAZ720934 VAL786469:VAZ786470 VAL852005:VAZ852006 VAL917541:VAZ917542 VAL983077:VAZ983078 VKH37:VKV38 VKH65573:VKV65574 VKH131109:VKV131110 VKH196645:VKV196646 VKH262181:VKV262182 VKH327717:VKV327718 VKH393253:VKV393254 VKH458789:VKV458790 VKH524325:VKV524326 VKH589861:VKV589862 VKH655397:VKV655398 VKH720933:VKV720934 VKH786469:VKV786470 VKH852005:VKV852006 VKH917541:VKV917542 VKH983077:VKV983078 VUD37:VUR38 VUD65573:VUR65574 VUD131109:VUR131110 VUD196645:VUR196646 VUD262181:VUR262182 VUD327717:VUR327718 VUD393253:VUR393254 VUD458789:VUR458790 VUD524325:VUR524326 VUD589861:VUR589862 VUD655397:VUR655398 VUD720933:VUR720934 VUD786469:VUR786470 VUD852005:VUR852006 VUD917541:VUR917542 VUD983077:VUR983078 WDZ37:WEN38 WDZ65573:WEN65574 WDZ131109:WEN131110 WDZ196645:WEN196646 WDZ262181:WEN262182 WDZ327717:WEN327718 WDZ393253:WEN393254 WDZ458789:WEN458790 WDZ524325:WEN524326 WDZ589861:WEN589862 WDZ655397:WEN655398 WDZ720933:WEN720934 WDZ786469:WEN786470 WDZ852005:WEN852006 WDZ917541:WEN917542 WDZ983077:WEN983078 WNV37:WOJ38 WNV65573:WOJ65574 WNV131109:WOJ131110 WNV196645:WOJ196646 WNV262181:WOJ262182 WNV327717:WOJ327718 WNV393253:WOJ393254 WNV458789:WOJ458790 WNV524325:WOJ524326 WNV589861:WOJ589862 WNV655397:WOJ655398 WNV720933:WOJ720934 WNV786469:WOJ786470 WNV852005:WOJ852006 WNV917541:WOJ917542 WNV983077:WOJ983078 WXR37:WYF38 WXR65573:WYF65574 WXR131109:WYF131110 WXR196645:WYF196646 WXR262181:WYF262182 WXR327717:WYF327718 WXR393253:WYF393254 WXR458789:WYF458790 WXR524325:WYF524326 WXR589861:WYF589862 WXR655397:WYF655398 WXR720933:WYF720934 WXR786469:WYF786470 WXR852005:WYF852006 WXR917541:WYF917542 WXR983077:WYF983078" xr:uid="{00000000-0002-0000-0A00-000004000000}">
      <formula1>"　,中間検査,竣工検査"</formula1>
    </dataValidation>
    <dataValidation type="list" allowBlank="1" showInputMessage="1" showErrorMessage="1" sqref="BJ35:BX36 BJ65571:BX65572 BJ131107:BX131108 BJ196643:BX196644 BJ262179:BX262180 BJ327715:BX327716 BJ393251:BX393252 BJ458787:BX458788 BJ524323:BX524324 BJ589859:BX589860 BJ655395:BX655396 BJ720931:BX720932 BJ786467:BX786468 BJ852003:BX852004 BJ917539:BX917540 BJ983075:BX983076 LF35:LT36 LF65571:LT65572 LF131107:LT131108 LF196643:LT196644 LF262179:LT262180 LF327715:LT327716 LF393251:LT393252 LF458787:LT458788 LF524323:LT524324 LF589859:LT589860 LF655395:LT655396 LF720931:LT720932 LF786467:LT786468 LF852003:LT852004 LF917539:LT917540 LF983075:LT983076 VB35:VP36 VB65571:VP65572 VB131107:VP131108 VB196643:VP196644 VB262179:VP262180 VB327715:VP327716 VB393251:VP393252 VB458787:VP458788 VB524323:VP524324 VB589859:VP589860 VB655395:VP655396 VB720931:VP720932 VB786467:VP786468 VB852003:VP852004 VB917539:VP917540 VB983075:VP983076 AEX35:AFL36 AEX65571:AFL65572 AEX131107:AFL131108 AEX196643:AFL196644 AEX262179:AFL262180 AEX327715:AFL327716 AEX393251:AFL393252 AEX458787:AFL458788 AEX524323:AFL524324 AEX589859:AFL589860 AEX655395:AFL655396 AEX720931:AFL720932 AEX786467:AFL786468 AEX852003:AFL852004 AEX917539:AFL917540 AEX983075:AFL983076 AOT35:APH36 AOT65571:APH65572 AOT131107:APH131108 AOT196643:APH196644 AOT262179:APH262180 AOT327715:APH327716 AOT393251:APH393252 AOT458787:APH458788 AOT524323:APH524324 AOT589859:APH589860 AOT655395:APH655396 AOT720931:APH720932 AOT786467:APH786468 AOT852003:APH852004 AOT917539:APH917540 AOT983075:APH983076 AYP35:AZD36 AYP65571:AZD65572 AYP131107:AZD131108 AYP196643:AZD196644 AYP262179:AZD262180 AYP327715:AZD327716 AYP393251:AZD393252 AYP458787:AZD458788 AYP524323:AZD524324 AYP589859:AZD589860 AYP655395:AZD655396 AYP720931:AZD720932 AYP786467:AZD786468 AYP852003:AZD852004 AYP917539:AZD917540 AYP983075:AZD983076 BIL35:BIZ36 BIL65571:BIZ65572 BIL131107:BIZ131108 BIL196643:BIZ196644 BIL262179:BIZ262180 BIL327715:BIZ327716 BIL393251:BIZ393252 BIL458787:BIZ458788 BIL524323:BIZ524324 BIL589859:BIZ589860 BIL655395:BIZ655396 BIL720931:BIZ720932 BIL786467:BIZ786468 BIL852003:BIZ852004 BIL917539:BIZ917540 BIL983075:BIZ983076 BSH35:BSV36 BSH65571:BSV65572 BSH131107:BSV131108 BSH196643:BSV196644 BSH262179:BSV262180 BSH327715:BSV327716 BSH393251:BSV393252 BSH458787:BSV458788 BSH524323:BSV524324 BSH589859:BSV589860 BSH655395:BSV655396 BSH720931:BSV720932 BSH786467:BSV786468 BSH852003:BSV852004 BSH917539:BSV917540 BSH983075:BSV983076 CCD35:CCR36 CCD65571:CCR65572 CCD131107:CCR131108 CCD196643:CCR196644 CCD262179:CCR262180 CCD327715:CCR327716 CCD393251:CCR393252 CCD458787:CCR458788 CCD524323:CCR524324 CCD589859:CCR589860 CCD655395:CCR655396 CCD720931:CCR720932 CCD786467:CCR786468 CCD852003:CCR852004 CCD917539:CCR917540 CCD983075:CCR983076 CLZ35:CMN36 CLZ65571:CMN65572 CLZ131107:CMN131108 CLZ196643:CMN196644 CLZ262179:CMN262180 CLZ327715:CMN327716 CLZ393251:CMN393252 CLZ458787:CMN458788 CLZ524323:CMN524324 CLZ589859:CMN589860 CLZ655395:CMN655396 CLZ720931:CMN720932 CLZ786467:CMN786468 CLZ852003:CMN852004 CLZ917539:CMN917540 CLZ983075:CMN983076 CVV35:CWJ36 CVV65571:CWJ65572 CVV131107:CWJ131108 CVV196643:CWJ196644 CVV262179:CWJ262180 CVV327715:CWJ327716 CVV393251:CWJ393252 CVV458787:CWJ458788 CVV524323:CWJ524324 CVV589859:CWJ589860 CVV655395:CWJ655396 CVV720931:CWJ720932 CVV786467:CWJ786468 CVV852003:CWJ852004 CVV917539:CWJ917540 CVV983075:CWJ983076 DFR35:DGF36 DFR65571:DGF65572 DFR131107:DGF131108 DFR196643:DGF196644 DFR262179:DGF262180 DFR327715:DGF327716 DFR393251:DGF393252 DFR458787:DGF458788 DFR524323:DGF524324 DFR589859:DGF589860 DFR655395:DGF655396 DFR720931:DGF720932 DFR786467:DGF786468 DFR852003:DGF852004 DFR917539:DGF917540 DFR983075:DGF983076 DPN35:DQB36 DPN65571:DQB65572 DPN131107:DQB131108 DPN196643:DQB196644 DPN262179:DQB262180 DPN327715:DQB327716 DPN393251:DQB393252 DPN458787:DQB458788 DPN524323:DQB524324 DPN589859:DQB589860 DPN655395:DQB655396 DPN720931:DQB720932 DPN786467:DQB786468 DPN852003:DQB852004 DPN917539:DQB917540 DPN983075:DQB983076 DZJ35:DZX36 DZJ65571:DZX65572 DZJ131107:DZX131108 DZJ196643:DZX196644 DZJ262179:DZX262180 DZJ327715:DZX327716 DZJ393251:DZX393252 DZJ458787:DZX458788 DZJ524323:DZX524324 DZJ589859:DZX589860 DZJ655395:DZX655396 DZJ720931:DZX720932 DZJ786467:DZX786468 DZJ852003:DZX852004 DZJ917539:DZX917540 DZJ983075:DZX983076 EJF35:EJT36 EJF65571:EJT65572 EJF131107:EJT131108 EJF196643:EJT196644 EJF262179:EJT262180 EJF327715:EJT327716 EJF393251:EJT393252 EJF458787:EJT458788 EJF524323:EJT524324 EJF589859:EJT589860 EJF655395:EJT655396 EJF720931:EJT720932 EJF786467:EJT786468 EJF852003:EJT852004 EJF917539:EJT917540 EJF983075:EJT983076 ETB35:ETP36 ETB65571:ETP65572 ETB131107:ETP131108 ETB196643:ETP196644 ETB262179:ETP262180 ETB327715:ETP327716 ETB393251:ETP393252 ETB458787:ETP458788 ETB524323:ETP524324 ETB589859:ETP589860 ETB655395:ETP655396 ETB720931:ETP720932 ETB786467:ETP786468 ETB852003:ETP852004 ETB917539:ETP917540 ETB983075:ETP983076 FCX35:FDL36 FCX65571:FDL65572 FCX131107:FDL131108 FCX196643:FDL196644 FCX262179:FDL262180 FCX327715:FDL327716 FCX393251:FDL393252 FCX458787:FDL458788 FCX524323:FDL524324 FCX589859:FDL589860 FCX655395:FDL655396 FCX720931:FDL720932 FCX786467:FDL786468 FCX852003:FDL852004 FCX917539:FDL917540 FCX983075:FDL983076 FMT35:FNH36 FMT65571:FNH65572 FMT131107:FNH131108 FMT196643:FNH196644 FMT262179:FNH262180 FMT327715:FNH327716 FMT393251:FNH393252 FMT458787:FNH458788 FMT524323:FNH524324 FMT589859:FNH589860 FMT655395:FNH655396 FMT720931:FNH720932 FMT786467:FNH786468 FMT852003:FNH852004 FMT917539:FNH917540 FMT983075:FNH983076 FWP35:FXD36 FWP65571:FXD65572 FWP131107:FXD131108 FWP196643:FXD196644 FWP262179:FXD262180 FWP327715:FXD327716 FWP393251:FXD393252 FWP458787:FXD458788 FWP524323:FXD524324 FWP589859:FXD589860 FWP655395:FXD655396 FWP720931:FXD720932 FWP786467:FXD786468 FWP852003:FXD852004 FWP917539:FXD917540 FWP983075:FXD983076 GGL35:GGZ36 GGL65571:GGZ65572 GGL131107:GGZ131108 GGL196643:GGZ196644 GGL262179:GGZ262180 GGL327715:GGZ327716 GGL393251:GGZ393252 GGL458787:GGZ458788 GGL524323:GGZ524324 GGL589859:GGZ589860 GGL655395:GGZ655396 GGL720931:GGZ720932 GGL786467:GGZ786468 GGL852003:GGZ852004 GGL917539:GGZ917540 GGL983075:GGZ983076 GQH35:GQV36 GQH65571:GQV65572 GQH131107:GQV131108 GQH196643:GQV196644 GQH262179:GQV262180 GQH327715:GQV327716 GQH393251:GQV393252 GQH458787:GQV458788 GQH524323:GQV524324 GQH589859:GQV589860 GQH655395:GQV655396 GQH720931:GQV720932 GQH786467:GQV786468 GQH852003:GQV852004 GQH917539:GQV917540 GQH983075:GQV983076 HAD35:HAR36 HAD65571:HAR65572 HAD131107:HAR131108 HAD196643:HAR196644 HAD262179:HAR262180 HAD327715:HAR327716 HAD393251:HAR393252 HAD458787:HAR458788 HAD524323:HAR524324 HAD589859:HAR589860 HAD655395:HAR655396 HAD720931:HAR720932 HAD786467:HAR786468 HAD852003:HAR852004 HAD917539:HAR917540 HAD983075:HAR983076 HJZ35:HKN36 HJZ65571:HKN65572 HJZ131107:HKN131108 HJZ196643:HKN196644 HJZ262179:HKN262180 HJZ327715:HKN327716 HJZ393251:HKN393252 HJZ458787:HKN458788 HJZ524323:HKN524324 HJZ589859:HKN589860 HJZ655395:HKN655396 HJZ720931:HKN720932 HJZ786467:HKN786468 HJZ852003:HKN852004 HJZ917539:HKN917540 HJZ983075:HKN983076 HTV35:HUJ36 HTV65571:HUJ65572 HTV131107:HUJ131108 HTV196643:HUJ196644 HTV262179:HUJ262180 HTV327715:HUJ327716 HTV393251:HUJ393252 HTV458787:HUJ458788 HTV524323:HUJ524324 HTV589859:HUJ589860 HTV655395:HUJ655396 HTV720931:HUJ720932 HTV786467:HUJ786468 HTV852003:HUJ852004 HTV917539:HUJ917540 HTV983075:HUJ983076 IDR35:IEF36 IDR65571:IEF65572 IDR131107:IEF131108 IDR196643:IEF196644 IDR262179:IEF262180 IDR327715:IEF327716 IDR393251:IEF393252 IDR458787:IEF458788 IDR524323:IEF524324 IDR589859:IEF589860 IDR655395:IEF655396 IDR720931:IEF720932 IDR786467:IEF786468 IDR852003:IEF852004 IDR917539:IEF917540 IDR983075:IEF983076 INN35:IOB36 INN65571:IOB65572 INN131107:IOB131108 INN196643:IOB196644 INN262179:IOB262180 INN327715:IOB327716 INN393251:IOB393252 INN458787:IOB458788 INN524323:IOB524324 INN589859:IOB589860 INN655395:IOB655396 INN720931:IOB720932 INN786467:IOB786468 INN852003:IOB852004 INN917539:IOB917540 INN983075:IOB983076 IXJ35:IXX36 IXJ65571:IXX65572 IXJ131107:IXX131108 IXJ196643:IXX196644 IXJ262179:IXX262180 IXJ327715:IXX327716 IXJ393251:IXX393252 IXJ458787:IXX458788 IXJ524323:IXX524324 IXJ589859:IXX589860 IXJ655395:IXX655396 IXJ720931:IXX720932 IXJ786467:IXX786468 IXJ852003:IXX852004 IXJ917539:IXX917540 IXJ983075:IXX983076 JHF35:JHT36 JHF65571:JHT65572 JHF131107:JHT131108 JHF196643:JHT196644 JHF262179:JHT262180 JHF327715:JHT327716 JHF393251:JHT393252 JHF458787:JHT458788 JHF524323:JHT524324 JHF589859:JHT589860 JHF655395:JHT655396 JHF720931:JHT720932 JHF786467:JHT786468 JHF852003:JHT852004 JHF917539:JHT917540 JHF983075:JHT983076 JRB35:JRP36 JRB65571:JRP65572 JRB131107:JRP131108 JRB196643:JRP196644 JRB262179:JRP262180 JRB327715:JRP327716 JRB393251:JRP393252 JRB458787:JRP458788 JRB524323:JRP524324 JRB589859:JRP589860 JRB655395:JRP655396 JRB720931:JRP720932 JRB786467:JRP786468 JRB852003:JRP852004 JRB917539:JRP917540 JRB983075:JRP983076 KAX35:KBL36 KAX65571:KBL65572 KAX131107:KBL131108 KAX196643:KBL196644 KAX262179:KBL262180 KAX327715:KBL327716 KAX393251:KBL393252 KAX458787:KBL458788 KAX524323:KBL524324 KAX589859:KBL589860 KAX655395:KBL655396 KAX720931:KBL720932 KAX786467:KBL786468 KAX852003:KBL852004 KAX917539:KBL917540 KAX983075:KBL983076 KKT35:KLH36 KKT65571:KLH65572 KKT131107:KLH131108 KKT196643:KLH196644 KKT262179:KLH262180 KKT327715:KLH327716 KKT393251:KLH393252 KKT458787:KLH458788 KKT524323:KLH524324 KKT589859:KLH589860 KKT655395:KLH655396 KKT720931:KLH720932 KKT786467:KLH786468 KKT852003:KLH852004 KKT917539:KLH917540 KKT983075:KLH983076 KUP35:KVD36 KUP65571:KVD65572 KUP131107:KVD131108 KUP196643:KVD196644 KUP262179:KVD262180 KUP327715:KVD327716 KUP393251:KVD393252 KUP458787:KVD458788 KUP524323:KVD524324 KUP589859:KVD589860 KUP655395:KVD655396 KUP720931:KVD720932 KUP786467:KVD786468 KUP852003:KVD852004 KUP917539:KVD917540 KUP983075:KVD983076 LEL35:LEZ36 LEL65571:LEZ65572 LEL131107:LEZ131108 LEL196643:LEZ196644 LEL262179:LEZ262180 LEL327715:LEZ327716 LEL393251:LEZ393252 LEL458787:LEZ458788 LEL524323:LEZ524324 LEL589859:LEZ589860 LEL655395:LEZ655396 LEL720931:LEZ720932 LEL786467:LEZ786468 LEL852003:LEZ852004 LEL917539:LEZ917540 LEL983075:LEZ983076 LOH35:LOV36 LOH65571:LOV65572 LOH131107:LOV131108 LOH196643:LOV196644 LOH262179:LOV262180 LOH327715:LOV327716 LOH393251:LOV393252 LOH458787:LOV458788 LOH524323:LOV524324 LOH589859:LOV589860 LOH655395:LOV655396 LOH720931:LOV720932 LOH786467:LOV786468 LOH852003:LOV852004 LOH917539:LOV917540 LOH983075:LOV983076 LYD35:LYR36 LYD65571:LYR65572 LYD131107:LYR131108 LYD196643:LYR196644 LYD262179:LYR262180 LYD327715:LYR327716 LYD393251:LYR393252 LYD458787:LYR458788 LYD524323:LYR524324 LYD589859:LYR589860 LYD655395:LYR655396 LYD720931:LYR720932 LYD786467:LYR786468 LYD852003:LYR852004 LYD917539:LYR917540 LYD983075:LYR983076 MHZ35:MIN36 MHZ65571:MIN65572 MHZ131107:MIN131108 MHZ196643:MIN196644 MHZ262179:MIN262180 MHZ327715:MIN327716 MHZ393251:MIN393252 MHZ458787:MIN458788 MHZ524323:MIN524324 MHZ589859:MIN589860 MHZ655395:MIN655396 MHZ720931:MIN720932 MHZ786467:MIN786468 MHZ852003:MIN852004 MHZ917539:MIN917540 MHZ983075:MIN983076 MRV35:MSJ36 MRV65571:MSJ65572 MRV131107:MSJ131108 MRV196643:MSJ196644 MRV262179:MSJ262180 MRV327715:MSJ327716 MRV393251:MSJ393252 MRV458787:MSJ458788 MRV524323:MSJ524324 MRV589859:MSJ589860 MRV655395:MSJ655396 MRV720931:MSJ720932 MRV786467:MSJ786468 MRV852003:MSJ852004 MRV917539:MSJ917540 MRV983075:MSJ983076 NBR35:NCF36 NBR65571:NCF65572 NBR131107:NCF131108 NBR196643:NCF196644 NBR262179:NCF262180 NBR327715:NCF327716 NBR393251:NCF393252 NBR458787:NCF458788 NBR524323:NCF524324 NBR589859:NCF589860 NBR655395:NCF655396 NBR720931:NCF720932 NBR786467:NCF786468 NBR852003:NCF852004 NBR917539:NCF917540 NBR983075:NCF983076 NLN35:NMB36 NLN65571:NMB65572 NLN131107:NMB131108 NLN196643:NMB196644 NLN262179:NMB262180 NLN327715:NMB327716 NLN393251:NMB393252 NLN458787:NMB458788 NLN524323:NMB524324 NLN589859:NMB589860 NLN655395:NMB655396 NLN720931:NMB720932 NLN786467:NMB786468 NLN852003:NMB852004 NLN917539:NMB917540 NLN983075:NMB983076 NVJ35:NVX36 NVJ65571:NVX65572 NVJ131107:NVX131108 NVJ196643:NVX196644 NVJ262179:NVX262180 NVJ327715:NVX327716 NVJ393251:NVX393252 NVJ458787:NVX458788 NVJ524323:NVX524324 NVJ589859:NVX589860 NVJ655395:NVX655396 NVJ720931:NVX720932 NVJ786467:NVX786468 NVJ852003:NVX852004 NVJ917539:NVX917540 NVJ983075:NVX983076 OFF35:OFT36 OFF65571:OFT65572 OFF131107:OFT131108 OFF196643:OFT196644 OFF262179:OFT262180 OFF327715:OFT327716 OFF393251:OFT393252 OFF458787:OFT458788 OFF524323:OFT524324 OFF589859:OFT589860 OFF655395:OFT655396 OFF720931:OFT720932 OFF786467:OFT786468 OFF852003:OFT852004 OFF917539:OFT917540 OFF983075:OFT983076 OPB35:OPP36 OPB65571:OPP65572 OPB131107:OPP131108 OPB196643:OPP196644 OPB262179:OPP262180 OPB327715:OPP327716 OPB393251:OPP393252 OPB458787:OPP458788 OPB524323:OPP524324 OPB589859:OPP589860 OPB655395:OPP655396 OPB720931:OPP720932 OPB786467:OPP786468 OPB852003:OPP852004 OPB917539:OPP917540 OPB983075:OPP983076 OYX35:OZL36 OYX65571:OZL65572 OYX131107:OZL131108 OYX196643:OZL196644 OYX262179:OZL262180 OYX327715:OZL327716 OYX393251:OZL393252 OYX458787:OZL458788 OYX524323:OZL524324 OYX589859:OZL589860 OYX655395:OZL655396 OYX720931:OZL720932 OYX786467:OZL786468 OYX852003:OZL852004 OYX917539:OZL917540 OYX983075:OZL983076 PIT35:PJH36 PIT65571:PJH65572 PIT131107:PJH131108 PIT196643:PJH196644 PIT262179:PJH262180 PIT327715:PJH327716 PIT393251:PJH393252 PIT458787:PJH458788 PIT524323:PJH524324 PIT589859:PJH589860 PIT655395:PJH655396 PIT720931:PJH720932 PIT786467:PJH786468 PIT852003:PJH852004 PIT917539:PJH917540 PIT983075:PJH983076 PSP35:PTD36 PSP65571:PTD65572 PSP131107:PTD131108 PSP196643:PTD196644 PSP262179:PTD262180 PSP327715:PTD327716 PSP393251:PTD393252 PSP458787:PTD458788 PSP524323:PTD524324 PSP589859:PTD589860 PSP655395:PTD655396 PSP720931:PTD720932 PSP786467:PTD786468 PSP852003:PTD852004 PSP917539:PTD917540 PSP983075:PTD983076 QCL35:QCZ36 QCL65571:QCZ65572 QCL131107:QCZ131108 QCL196643:QCZ196644 QCL262179:QCZ262180 QCL327715:QCZ327716 QCL393251:QCZ393252 QCL458787:QCZ458788 QCL524323:QCZ524324 QCL589859:QCZ589860 QCL655395:QCZ655396 QCL720931:QCZ720932 QCL786467:QCZ786468 QCL852003:QCZ852004 QCL917539:QCZ917540 QCL983075:QCZ983076 QMH35:QMV36 QMH65571:QMV65572 QMH131107:QMV131108 QMH196643:QMV196644 QMH262179:QMV262180 QMH327715:QMV327716 QMH393251:QMV393252 QMH458787:QMV458788 QMH524323:QMV524324 QMH589859:QMV589860 QMH655395:QMV655396 QMH720931:QMV720932 QMH786467:QMV786468 QMH852003:QMV852004 QMH917539:QMV917540 QMH983075:QMV983076 QWD35:QWR36 QWD65571:QWR65572 QWD131107:QWR131108 QWD196643:QWR196644 QWD262179:QWR262180 QWD327715:QWR327716 QWD393251:QWR393252 QWD458787:QWR458788 QWD524323:QWR524324 QWD589859:QWR589860 QWD655395:QWR655396 QWD720931:QWR720932 QWD786467:QWR786468 QWD852003:QWR852004 QWD917539:QWR917540 QWD983075:QWR983076 RFZ35:RGN36 RFZ65571:RGN65572 RFZ131107:RGN131108 RFZ196643:RGN196644 RFZ262179:RGN262180 RFZ327715:RGN327716 RFZ393251:RGN393252 RFZ458787:RGN458788 RFZ524323:RGN524324 RFZ589859:RGN589860 RFZ655395:RGN655396 RFZ720931:RGN720932 RFZ786467:RGN786468 RFZ852003:RGN852004 RFZ917539:RGN917540 RFZ983075:RGN983076 RPV35:RQJ36 RPV65571:RQJ65572 RPV131107:RQJ131108 RPV196643:RQJ196644 RPV262179:RQJ262180 RPV327715:RQJ327716 RPV393251:RQJ393252 RPV458787:RQJ458788 RPV524323:RQJ524324 RPV589859:RQJ589860 RPV655395:RQJ655396 RPV720931:RQJ720932 RPV786467:RQJ786468 RPV852003:RQJ852004 RPV917539:RQJ917540 RPV983075:RQJ983076 RZR35:SAF36 RZR65571:SAF65572 RZR131107:SAF131108 RZR196643:SAF196644 RZR262179:SAF262180 RZR327715:SAF327716 RZR393251:SAF393252 RZR458787:SAF458788 RZR524323:SAF524324 RZR589859:SAF589860 RZR655395:SAF655396 RZR720931:SAF720932 RZR786467:SAF786468 RZR852003:SAF852004 RZR917539:SAF917540 RZR983075:SAF983076 SJN35:SKB36 SJN65571:SKB65572 SJN131107:SKB131108 SJN196643:SKB196644 SJN262179:SKB262180 SJN327715:SKB327716 SJN393251:SKB393252 SJN458787:SKB458788 SJN524323:SKB524324 SJN589859:SKB589860 SJN655395:SKB655396 SJN720931:SKB720932 SJN786467:SKB786468 SJN852003:SKB852004 SJN917539:SKB917540 SJN983075:SKB983076 STJ35:STX36 STJ65571:STX65572 STJ131107:STX131108 STJ196643:STX196644 STJ262179:STX262180 STJ327715:STX327716 STJ393251:STX393252 STJ458787:STX458788 STJ524323:STX524324 STJ589859:STX589860 STJ655395:STX655396 STJ720931:STX720932 STJ786467:STX786468 STJ852003:STX852004 STJ917539:STX917540 STJ983075:STX983076 TDF35:TDT36 TDF65571:TDT65572 TDF131107:TDT131108 TDF196643:TDT196644 TDF262179:TDT262180 TDF327715:TDT327716 TDF393251:TDT393252 TDF458787:TDT458788 TDF524323:TDT524324 TDF589859:TDT589860 TDF655395:TDT655396 TDF720931:TDT720932 TDF786467:TDT786468 TDF852003:TDT852004 TDF917539:TDT917540 TDF983075:TDT983076 TNB35:TNP36 TNB65571:TNP65572 TNB131107:TNP131108 TNB196643:TNP196644 TNB262179:TNP262180 TNB327715:TNP327716 TNB393251:TNP393252 TNB458787:TNP458788 TNB524323:TNP524324 TNB589859:TNP589860 TNB655395:TNP655396 TNB720931:TNP720932 TNB786467:TNP786468 TNB852003:TNP852004 TNB917539:TNP917540 TNB983075:TNP983076 TWX35:TXL36 TWX65571:TXL65572 TWX131107:TXL131108 TWX196643:TXL196644 TWX262179:TXL262180 TWX327715:TXL327716 TWX393251:TXL393252 TWX458787:TXL458788 TWX524323:TXL524324 TWX589859:TXL589860 TWX655395:TXL655396 TWX720931:TXL720932 TWX786467:TXL786468 TWX852003:TXL852004 TWX917539:TXL917540 TWX983075:TXL983076 UGT35:UHH36 UGT65571:UHH65572 UGT131107:UHH131108 UGT196643:UHH196644 UGT262179:UHH262180 UGT327715:UHH327716 UGT393251:UHH393252 UGT458787:UHH458788 UGT524323:UHH524324 UGT589859:UHH589860 UGT655395:UHH655396 UGT720931:UHH720932 UGT786467:UHH786468 UGT852003:UHH852004 UGT917539:UHH917540 UGT983075:UHH983076 UQP35:URD36 UQP65571:URD65572 UQP131107:URD131108 UQP196643:URD196644 UQP262179:URD262180 UQP327715:URD327716 UQP393251:URD393252 UQP458787:URD458788 UQP524323:URD524324 UQP589859:URD589860 UQP655395:URD655396 UQP720931:URD720932 UQP786467:URD786468 UQP852003:URD852004 UQP917539:URD917540 UQP983075:URD983076 VAL35:VAZ36 VAL65571:VAZ65572 VAL131107:VAZ131108 VAL196643:VAZ196644 VAL262179:VAZ262180 VAL327715:VAZ327716 VAL393251:VAZ393252 VAL458787:VAZ458788 VAL524323:VAZ524324 VAL589859:VAZ589860 VAL655395:VAZ655396 VAL720931:VAZ720932 VAL786467:VAZ786468 VAL852003:VAZ852004 VAL917539:VAZ917540 VAL983075:VAZ983076 VKH35:VKV36 VKH65571:VKV65572 VKH131107:VKV131108 VKH196643:VKV196644 VKH262179:VKV262180 VKH327715:VKV327716 VKH393251:VKV393252 VKH458787:VKV458788 VKH524323:VKV524324 VKH589859:VKV589860 VKH655395:VKV655396 VKH720931:VKV720932 VKH786467:VKV786468 VKH852003:VKV852004 VKH917539:VKV917540 VKH983075:VKV983076 VUD35:VUR36 VUD65571:VUR65572 VUD131107:VUR131108 VUD196643:VUR196644 VUD262179:VUR262180 VUD327715:VUR327716 VUD393251:VUR393252 VUD458787:VUR458788 VUD524323:VUR524324 VUD589859:VUR589860 VUD655395:VUR655396 VUD720931:VUR720932 VUD786467:VUR786468 VUD852003:VUR852004 VUD917539:VUR917540 VUD983075:VUR983076 WDZ35:WEN36 WDZ65571:WEN65572 WDZ131107:WEN131108 WDZ196643:WEN196644 WDZ262179:WEN262180 WDZ327715:WEN327716 WDZ393251:WEN393252 WDZ458787:WEN458788 WDZ524323:WEN524324 WDZ589859:WEN589860 WDZ655395:WEN655396 WDZ720931:WEN720932 WDZ786467:WEN786468 WDZ852003:WEN852004 WDZ917539:WEN917540 WDZ983075:WEN983076 WNV35:WOJ36 WNV65571:WOJ65572 WNV131107:WOJ131108 WNV196643:WOJ196644 WNV262179:WOJ262180 WNV327715:WOJ327716 WNV393251:WOJ393252 WNV458787:WOJ458788 WNV524323:WOJ524324 WNV589859:WOJ589860 WNV655395:WOJ655396 WNV720931:WOJ720932 WNV786467:WOJ786468 WNV852003:WOJ852004 WNV917539:WOJ917540 WNV983075:WOJ983076 WXR35:WYF36 WXR65571:WYF65572 WXR131107:WYF131108 WXR196643:WYF196644 WXR262179:WYF262180 WXR327715:WYF327716 WXR393251:WYF393252 WXR458787:WYF458788 WXR524323:WYF524324 WXR589859:WYF589860 WXR655395:WYF655396 WXR720931:WYF720932 WXR786467:WYF786468 WXR852003:WYF852004 WXR917539:WYF917540 WXR983075:WYF983076" xr:uid="{00000000-0002-0000-0A00-000005000000}">
      <formula1>"　,適合証明現場検査"</formula1>
    </dataValidation>
    <dataValidation type="list" allowBlank="1" showInputMessage="1" showErrorMessage="1" sqref="BJ29:BX30 BJ65565:BX65566 BJ131101:BX131102 BJ196637:BX196638 BJ262173:BX262174 BJ327709:BX327710 BJ393245:BX393246 BJ458781:BX458782 BJ524317:BX524318 BJ589853:BX589854 BJ655389:BX655390 BJ720925:BX720926 BJ786461:BX786462 BJ851997:BX851998 BJ917533:BX917534 BJ983069:BX983070 LF29:LT30 LF65565:LT65566 LF131101:LT131102 LF196637:LT196638 LF262173:LT262174 LF327709:LT327710 LF393245:LT393246 LF458781:LT458782 LF524317:LT524318 LF589853:LT589854 LF655389:LT655390 LF720925:LT720926 LF786461:LT786462 LF851997:LT851998 LF917533:LT917534 LF983069:LT983070 VB29:VP30 VB65565:VP65566 VB131101:VP131102 VB196637:VP196638 VB262173:VP262174 VB327709:VP327710 VB393245:VP393246 VB458781:VP458782 VB524317:VP524318 VB589853:VP589854 VB655389:VP655390 VB720925:VP720926 VB786461:VP786462 VB851997:VP851998 VB917533:VP917534 VB983069:VP983070 AEX29:AFL30 AEX65565:AFL65566 AEX131101:AFL131102 AEX196637:AFL196638 AEX262173:AFL262174 AEX327709:AFL327710 AEX393245:AFL393246 AEX458781:AFL458782 AEX524317:AFL524318 AEX589853:AFL589854 AEX655389:AFL655390 AEX720925:AFL720926 AEX786461:AFL786462 AEX851997:AFL851998 AEX917533:AFL917534 AEX983069:AFL983070 AOT29:APH30 AOT65565:APH65566 AOT131101:APH131102 AOT196637:APH196638 AOT262173:APH262174 AOT327709:APH327710 AOT393245:APH393246 AOT458781:APH458782 AOT524317:APH524318 AOT589853:APH589854 AOT655389:APH655390 AOT720925:APH720926 AOT786461:APH786462 AOT851997:APH851998 AOT917533:APH917534 AOT983069:APH983070 AYP29:AZD30 AYP65565:AZD65566 AYP131101:AZD131102 AYP196637:AZD196638 AYP262173:AZD262174 AYP327709:AZD327710 AYP393245:AZD393246 AYP458781:AZD458782 AYP524317:AZD524318 AYP589853:AZD589854 AYP655389:AZD655390 AYP720925:AZD720926 AYP786461:AZD786462 AYP851997:AZD851998 AYP917533:AZD917534 AYP983069:AZD983070 BIL29:BIZ30 BIL65565:BIZ65566 BIL131101:BIZ131102 BIL196637:BIZ196638 BIL262173:BIZ262174 BIL327709:BIZ327710 BIL393245:BIZ393246 BIL458781:BIZ458782 BIL524317:BIZ524318 BIL589853:BIZ589854 BIL655389:BIZ655390 BIL720925:BIZ720926 BIL786461:BIZ786462 BIL851997:BIZ851998 BIL917533:BIZ917534 BIL983069:BIZ983070 BSH29:BSV30 BSH65565:BSV65566 BSH131101:BSV131102 BSH196637:BSV196638 BSH262173:BSV262174 BSH327709:BSV327710 BSH393245:BSV393246 BSH458781:BSV458782 BSH524317:BSV524318 BSH589853:BSV589854 BSH655389:BSV655390 BSH720925:BSV720926 BSH786461:BSV786462 BSH851997:BSV851998 BSH917533:BSV917534 BSH983069:BSV983070 CCD29:CCR30 CCD65565:CCR65566 CCD131101:CCR131102 CCD196637:CCR196638 CCD262173:CCR262174 CCD327709:CCR327710 CCD393245:CCR393246 CCD458781:CCR458782 CCD524317:CCR524318 CCD589853:CCR589854 CCD655389:CCR655390 CCD720925:CCR720926 CCD786461:CCR786462 CCD851997:CCR851998 CCD917533:CCR917534 CCD983069:CCR983070 CLZ29:CMN30 CLZ65565:CMN65566 CLZ131101:CMN131102 CLZ196637:CMN196638 CLZ262173:CMN262174 CLZ327709:CMN327710 CLZ393245:CMN393246 CLZ458781:CMN458782 CLZ524317:CMN524318 CLZ589853:CMN589854 CLZ655389:CMN655390 CLZ720925:CMN720926 CLZ786461:CMN786462 CLZ851997:CMN851998 CLZ917533:CMN917534 CLZ983069:CMN983070 CVV29:CWJ30 CVV65565:CWJ65566 CVV131101:CWJ131102 CVV196637:CWJ196638 CVV262173:CWJ262174 CVV327709:CWJ327710 CVV393245:CWJ393246 CVV458781:CWJ458782 CVV524317:CWJ524318 CVV589853:CWJ589854 CVV655389:CWJ655390 CVV720925:CWJ720926 CVV786461:CWJ786462 CVV851997:CWJ851998 CVV917533:CWJ917534 CVV983069:CWJ983070 DFR29:DGF30 DFR65565:DGF65566 DFR131101:DGF131102 DFR196637:DGF196638 DFR262173:DGF262174 DFR327709:DGF327710 DFR393245:DGF393246 DFR458781:DGF458782 DFR524317:DGF524318 DFR589853:DGF589854 DFR655389:DGF655390 DFR720925:DGF720926 DFR786461:DGF786462 DFR851997:DGF851998 DFR917533:DGF917534 DFR983069:DGF983070 DPN29:DQB30 DPN65565:DQB65566 DPN131101:DQB131102 DPN196637:DQB196638 DPN262173:DQB262174 DPN327709:DQB327710 DPN393245:DQB393246 DPN458781:DQB458782 DPN524317:DQB524318 DPN589853:DQB589854 DPN655389:DQB655390 DPN720925:DQB720926 DPN786461:DQB786462 DPN851997:DQB851998 DPN917533:DQB917534 DPN983069:DQB983070 DZJ29:DZX30 DZJ65565:DZX65566 DZJ131101:DZX131102 DZJ196637:DZX196638 DZJ262173:DZX262174 DZJ327709:DZX327710 DZJ393245:DZX393246 DZJ458781:DZX458782 DZJ524317:DZX524318 DZJ589853:DZX589854 DZJ655389:DZX655390 DZJ720925:DZX720926 DZJ786461:DZX786462 DZJ851997:DZX851998 DZJ917533:DZX917534 DZJ983069:DZX983070 EJF29:EJT30 EJF65565:EJT65566 EJF131101:EJT131102 EJF196637:EJT196638 EJF262173:EJT262174 EJF327709:EJT327710 EJF393245:EJT393246 EJF458781:EJT458782 EJF524317:EJT524318 EJF589853:EJT589854 EJF655389:EJT655390 EJF720925:EJT720926 EJF786461:EJT786462 EJF851997:EJT851998 EJF917533:EJT917534 EJF983069:EJT983070 ETB29:ETP30 ETB65565:ETP65566 ETB131101:ETP131102 ETB196637:ETP196638 ETB262173:ETP262174 ETB327709:ETP327710 ETB393245:ETP393246 ETB458781:ETP458782 ETB524317:ETP524318 ETB589853:ETP589854 ETB655389:ETP655390 ETB720925:ETP720926 ETB786461:ETP786462 ETB851997:ETP851998 ETB917533:ETP917534 ETB983069:ETP983070 FCX29:FDL30 FCX65565:FDL65566 FCX131101:FDL131102 FCX196637:FDL196638 FCX262173:FDL262174 FCX327709:FDL327710 FCX393245:FDL393246 FCX458781:FDL458782 FCX524317:FDL524318 FCX589853:FDL589854 FCX655389:FDL655390 FCX720925:FDL720926 FCX786461:FDL786462 FCX851997:FDL851998 FCX917533:FDL917534 FCX983069:FDL983070 FMT29:FNH30 FMT65565:FNH65566 FMT131101:FNH131102 FMT196637:FNH196638 FMT262173:FNH262174 FMT327709:FNH327710 FMT393245:FNH393246 FMT458781:FNH458782 FMT524317:FNH524318 FMT589853:FNH589854 FMT655389:FNH655390 FMT720925:FNH720926 FMT786461:FNH786462 FMT851997:FNH851998 FMT917533:FNH917534 FMT983069:FNH983070 FWP29:FXD30 FWP65565:FXD65566 FWP131101:FXD131102 FWP196637:FXD196638 FWP262173:FXD262174 FWP327709:FXD327710 FWP393245:FXD393246 FWP458781:FXD458782 FWP524317:FXD524318 FWP589853:FXD589854 FWP655389:FXD655390 FWP720925:FXD720926 FWP786461:FXD786462 FWP851997:FXD851998 FWP917533:FXD917534 FWP983069:FXD983070 GGL29:GGZ30 GGL65565:GGZ65566 GGL131101:GGZ131102 GGL196637:GGZ196638 GGL262173:GGZ262174 GGL327709:GGZ327710 GGL393245:GGZ393246 GGL458781:GGZ458782 GGL524317:GGZ524318 GGL589853:GGZ589854 GGL655389:GGZ655390 GGL720925:GGZ720926 GGL786461:GGZ786462 GGL851997:GGZ851998 GGL917533:GGZ917534 GGL983069:GGZ983070 GQH29:GQV30 GQH65565:GQV65566 GQH131101:GQV131102 GQH196637:GQV196638 GQH262173:GQV262174 GQH327709:GQV327710 GQH393245:GQV393246 GQH458781:GQV458782 GQH524317:GQV524318 GQH589853:GQV589854 GQH655389:GQV655390 GQH720925:GQV720926 GQH786461:GQV786462 GQH851997:GQV851998 GQH917533:GQV917534 GQH983069:GQV983070 HAD29:HAR30 HAD65565:HAR65566 HAD131101:HAR131102 HAD196637:HAR196638 HAD262173:HAR262174 HAD327709:HAR327710 HAD393245:HAR393246 HAD458781:HAR458782 HAD524317:HAR524318 HAD589853:HAR589854 HAD655389:HAR655390 HAD720925:HAR720926 HAD786461:HAR786462 HAD851997:HAR851998 HAD917533:HAR917534 HAD983069:HAR983070 HJZ29:HKN30 HJZ65565:HKN65566 HJZ131101:HKN131102 HJZ196637:HKN196638 HJZ262173:HKN262174 HJZ327709:HKN327710 HJZ393245:HKN393246 HJZ458781:HKN458782 HJZ524317:HKN524318 HJZ589853:HKN589854 HJZ655389:HKN655390 HJZ720925:HKN720926 HJZ786461:HKN786462 HJZ851997:HKN851998 HJZ917533:HKN917534 HJZ983069:HKN983070 HTV29:HUJ30 HTV65565:HUJ65566 HTV131101:HUJ131102 HTV196637:HUJ196638 HTV262173:HUJ262174 HTV327709:HUJ327710 HTV393245:HUJ393246 HTV458781:HUJ458782 HTV524317:HUJ524318 HTV589853:HUJ589854 HTV655389:HUJ655390 HTV720925:HUJ720926 HTV786461:HUJ786462 HTV851997:HUJ851998 HTV917533:HUJ917534 HTV983069:HUJ983070 IDR29:IEF30 IDR65565:IEF65566 IDR131101:IEF131102 IDR196637:IEF196638 IDR262173:IEF262174 IDR327709:IEF327710 IDR393245:IEF393246 IDR458781:IEF458782 IDR524317:IEF524318 IDR589853:IEF589854 IDR655389:IEF655390 IDR720925:IEF720926 IDR786461:IEF786462 IDR851997:IEF851998 IDR917533:IEF917534 IDR983069:IEF983070 INN29:IOB30 INN65565:IOB65566 INN131101:IOB131102 INN196637:IOB196638 INN262173:IOB262174 INN327709:IOB327710 INN393245:IOB393246 INN458781:IOB458782 INN524317:IOB524318 INN589853:IOB589854 INN655389:IOB655390 INN720925:IOB720926 INN786461:IOB786462 INN851997:IOB851998 INN917533:IOB917534 INN983069:IOB983070 IXJ29:IXX30 IXJ65565:IXX65566 IXJ131101:IXX131102 IXJ196637:IXX196638 IXJ262173:IXX262174 IXJ327709:IXX327710 IXJ393245:IXX393246 IXJ458781:IXX458782 IXJ524317:IXX524318 IXJ589853:IXX589854 IXJ655389:IXX655390 IXJ720925:IXX720926 IXJ786461:IXX786462 IXJ851997:IXX851998 IXJ917533:IXX917534 IXJ983069:IXX983070 JHF29:JHT30 JHF65565:JHT65566 JHF131101:JHT131102 JHF196637:JHT196638 JHF262173:JHT262174 JHF327709:JHT327710 JHF393245:JHT393246 JHF458781:JHT458782 JHF524317:JHT524318 JHF589853:JHT589854 JHF655389:JHT655390 JHF720925:JHT720926 JHF786461:JHT786462 JHF851997:JHT851998 JHF917533:JHT917534 JHF983069:JHT983070 JRB29:JRP30 JRB65565:JRP65566 JRB131101:JRP131102 JRB196637:JRP196638 JRB262173:JRP262174 JRB327709:JRP327710 JRB393245:JRP393246 JRB458781:JRP458782 JRB524317:JRP524318 JRB589853:JRP589854 JRB655389:JRP655390 JRB720925:JRP720926 JRB786461:JRP786462 JRB851997:JRP851998 JRB917533:JRP917534 JRB983069:JRP983070 KAX29:KBL30 KAX65565:KBL65566 KAX131101:KBL131102 KAX196637:KBL196638 KAX262173:KBL262174 KAX327709:KBL327710 KAX393245:KBL393246 KAX458781:KBL458782 KAX524317:KBL524318 KAX589853:KBL589854 KAX655389:KBL655390 KAX720925:KBL720926 KAX786461:KBL786462 KAX851997:KBL851998 KAX917533:KBL917534 KAX983069:KBL983070 KKT29:KLH30 KKT65565:KLH65566 KKT131101:KLH131102 KKT196637:KLH196638 KKT262173:KLH262174 KKT327709:KLH327710 KKT393245:KLH393246 KKT458781:KLH458782 KKT524317:KLH524318 KKT589853:KLH589854 KKT655389:KLH655390 KKT720925:KLH720926 KKT786461:KLH786462 KKT851997:KLH851998 KKT917533:KLH917534 KKT983069:KLH983070 KUP29:KVD30 KUP65565:KVD65566 KUP131101:KVD131102 KUP196637:KVD196638 KUP262173:KVD262174 KUP327709:KVD327710 KUP393245:KVD393246 KUP458781:KVD458782 KUP524317:KVD524318 KUP589853:KVD589854 KUP655389:KVD655390 KUP720925:KVD720926 KUP786461:KVD786462 KUP851997:KVD851998 KUP917533:KVD917534 KUP983069:KVD983070 LEL29:LEZ30 LEL65565:LEZ65566 LEL131101:LEZ131102 LEL196637:LEZ196638 LEL262173:LEZ262174 LEL327709:LEZ327710 LEL393245:LEZ393246 LEL458781:LEZ458782 LEL524317:LEZ524318 LEL589853:LEZ589854 LEL655389:LEZ655390 LEL720925:LEZ720926 LEL786461:LEZ786462 LEL851997:LEZ851998 LEL917533:LEZ917534 LEL983069:LEZ983070 LOH29:LOV30 LOH65565:LOV65566 LOH131101:LOV131102 LOH196637:LOV196638 LOH262173:LOV262174 LOH327709:LOV327710 LOH393245:LOV393246 LOH458781:LOV458782 LOH524317:LOV524318 LOH589853:LOV589854 LOH655389:LOV655390 LOH720925:LOV720926 LOH786461:LOV786462 LOH851997:LOV851998 LOH917533:LOV917534 LOH983069:LOV983070 LYD29:LYR30 LYD65565:LYR65566 LYD131101:LYR131102 LYD196637:LYR196638 LYD262173:LYR262174 LYD327709:LYR327710 LYD393245:LYR393246 LYD458781:LYR458782 LYD524317:LYR524318 LYD589853:LYR589854 LYD655389:LYR655390 LYD720925:LYR720926 LYD786461:LYR786462 LYD851997:LYR851998 LYD917533:LYR917534 LYD983069:LYR983070 MHZ29:MIN30 MHZ65565:MIN65566 MHZ131101:MIN131102 MHZ196637:MIN196638 MHZ262173:MIN262174 MHZ327709:MIN327710 MHZ393245:MIN393246 MHZ458781:MIN458782 MHZ524317:MIN524318 MHZ589853:MIN589854 MHZ655389:MIN655390 MHZ720925:MIN720926 MHZ786461:MIN786462 MHZ851997:MIN851998 MHZ917533:MIN917534 MHZ983069:MIN983070 MRV29:MSJ30 MRV65565:MSJ65566 MRV131101:MSJ131102 MRV196637:MSJ196638 MRV262173:MSJ262174 MRV327709:MSJ327710 MRV393245:MSJ393246 MRV458781:MSJ458782 MRV524317:MSJ524318 MRV589853:MSJ589854 MRV655389:MSJ655390 MRV720925:MSJ720926 MRV786461:MSJ786462 MRV851997:MSJ851998 MRV917533:MSJ917534 MRV983069:MSJ983070 NBR29:NCF30 NBR65565:NCF65566 NBR131101:NCF131102 NBR196637:NCF196638 NBR262173:NCF262174 NBR327709:NCF327710 NBR393245:NCF393246 NBR458781:NCF458782 NBR524317:NCF524318 NBR589853:NCF589854 NBR655389:NCF655390 NBR720925:NCF720926 NBR786461:NCF786462 NBR851997:NCF851998 NBR917533:NCF917534 NBR983069:NCF983070 NLN29:NMB30 NLN65565:NMB65566 NLN131101:NMB131102 NLN196637:NMB196638 NLN262173:NMB262174 NLN327709:NMB327710 NLN393245:NMB393246 NLN458781:NMB458782 NLN524317:NMB524318 NLN589853:NMB589854 NLN655389:NMB655390 NLN720925:NMB720926 NLN786461:NMB786462 NLN851997:NMB851998 NLN917533:NMB917534 NLN983069:NMB983070 NVJ29:NVX30 NVJ65565:NVX65566 NVJ131101:NVX131102 NVJ196637:NVX196638 NVJ262173:NVX262174 NVJ327709:NVX327710 NVJ393245:NVX393246 NVJ458781:NVX458782 NVJ524317:NVX524318 NVJ589853:NVX589854 NVJ655389:NVX655390 NVJ720925:NVX720926 NVJ786461:NVX786462 NVJ851997:NVX851998 NVJ917533:NVX917534 NVJ983069:NVX983070 OFF29:OFT30 OFF65565:OFT65566 OFF131101:OFT131102 OFF196637:OFT196638 OFF262173:OFT262174 OFF327709:OFT327710 OFF393245:OFT393246 OFF458781:OFT458782 OFF524317:OFT524318 OFF589853:OFT589854 OFF655389:OFT655390 OFF720925:OFT720926 OFF786461:OFT786462 OFF851997:OFT851998 OFF917533:OFT917534 OFF983069:OFT983070 OPB29:OPP30 OPB65565:OPP65566 OPB131101:OPP131102 OPB196637:OPP196638 OPB262173:OPP262174 OPB327709:OPP327710 OPB393245:OPP393246 OPB458781:OPP458782 OPB524317:OPP524318 OPB589853:OPP589854 OPB655389:OPP655390 OPB720925:OPP720926 OPB786461:OPP786462 OPB851997:OPP851998 OPB917533:OPP917534 OPB983069:OPP983070 OYX29:OZL30 OYX65565:OZL65566 OYX131101:OZL131102 OYX196637:OZL196638 OYX262173:OZL262174 OYX327709:OZL327710 OYX393245:OZL393246 OYX458781:OZL458782 OYX524317:OZL524318 OYX589853:OZL589854 OYX655389:OZL655390 OYX720925:OZL720926 OYX786461:OZL786462 OYX851997:OZL851998 OYX917533:OZL917534 OYX983069:OZL983070 PIT29:PJH30 PIT65565:PJH65566 PIT131101:PJH131102 PIT196637:PJH196638 PIT262173:PJH262174 PIT327709:PJH327710 PIT393245:PJH393246 PIT458781:PJH458782 PIT524317:PJH524318 PIT589853:PJH589854 PIT655389:PJH655390 PIT720925:PJH720926 PIT786461:PJH786462 PIT851997:PJH851998 PIT917533:PJH917534 PIT983069:PJH983070 PSP29:PTD30 PSP65565:PTD65566 PSP131101:PTD131102 PSP196637:PTD196638 PSP262173:PTD262174 PSP327709:PTD327710 PSP393245:PTD393246 PSP458781:PTD458782 PSP524317:PTD524318 PSP589853:PTD589854 PSP655389:PTD655390 PSP720925:PTD720926 PSP786461:PTD786462 PSP851997:PTD851998 PSP917533:PTD917534 PSP983069:PTD983070 QCL29:QCZ30 QCL65565:QCZ65566 QCL131101:QCZ131102 QCL196637:QCZ196638 QCL262173:QCZ262174 QCL327709:QCZ327710 QCL393245:QCZ393246 QCL458781:QCZ458782 QCL524317:QCZ524318 QCL589853:QCZ589854 QCL655389:QCZ655390 QCL720925:QCZ720926 QCL786461:QCZ786462 QCL851997:QCZ851998 QCL917533:QCZ917534 QCL983069:QCZ983070 QMH29:QMV30 QMH65565:QMV65566 QMH131101:QMV131102 QMH196637:QMV196638 QMH262173:QMV262174 QMH327709:QMV327710 QMH393245:QMV393246 QMH458781:QMV458782 QMH524317:QMV524318 QMH589853:QMV589854 QMH655389:QMV655390 QMH720925:QMV720926 QMH786461:QMV786462 QMH851997:QMV851998 QMH917533:QMV917534 QMH983069:QMV983070 QWD29:QWR30 QWD65565:QWR65566 QWD131101:QWR131102 QWD196637:QWR196638 QWD262173:QWR262174 QWD327709:QWR327710 QWD393245:QWR393246 QWD458781:QWR458782 QWD524317:QWR524318 QWD589853:QWR589854 QWD655389:QWR655390 QWD720925:QWR720926 QWD786461:QWR786462 QWD851997:QWR851998 QWD917533:QWR917534 QWD983069:QWR983070 RFZ29:RGN30 RFZ65565:RGN65566 RFZ131101:RGN131102 RFZ196637:RGN196638 RFZ262173:RGN262174 RFZ327709:RGN327710 RFZ393245:RGN393246 RFZ458781:RGN458782 RFZ524317:RGN524318 RFZ589853:RGN589854 RFZ655389:RGN655390 RFZ720925:RGN720926 RFZ786461:RGN786462 RFZ851997:RGN851998 RFZ917533:RGN917534 RFZ983069:RGN983070 RPV29:RQJ30 RPV65565:RQJ65566 RPV131101:RQJ131102 RPV196637:RQJ196638 RPV262173:RQJ262174 RPV327709:RQJ327710 RPV393245:RQJ393246 RPV458781:RQJ458782 RPV524317:RQJ524318 RPV589853:RQJ589854 RPV655389:RQJ655390 RPV720925:RQJ720926 RPV786461:RQJ786462 RPV851997:RQJ851998 RPV917533:RQJ917534 RPV983069:RQJ983070 RZR29:SAF30 RZR65565:SAF65566 RZR131101:SAF131102 RZR196637:SAF196638 RZR262173:SAF262174 RZR327709:SAF327710 RZR393245:SAF393246 RZR458781:SAF458782 RZR524317:SAF524318 RZR589853:SAF589854 RZR655389:SAF655390 RZR720925:SAF720926 RZR786461:SAF786462 RZR851997:SAF851998 RZR917533:SAF917534 RZR983069:SAF983070 SJN29:SKB30 SJN65565:SKB65566 SJN131101:SKB131102 SJN196637:SKB196638 SJN262173:SKB262174 SJN327709:SKB327710 SJN393245:SKB393246 SJN458781:SKB458782 SJN524317:SKB524318 SJN589853:SKB589854 SJN655389:SKB655390 SJN720925:SKB720926 SJN786461:SKB786462 SJN851997:SKB851998 SJN917533:SKB917534 SJN983069:SKB983070 STJ29:STX30 STJ65565:STX65566 STJ131101:STX131102 STJ196637:STX196638 STJ262173:STX262174 STJ327709:STX327710 STJ393245:STX393246 STJ458781:STX458782 STJ524317:STX524318 STJ589853:STX589854 STJ655389:STX655390 STJ720925:STX720926 STJ786461:STX786462 STJ851997:STX851998 STJ917533:STX917534 STJ983069:STX983070 TDF29:TDT30 TDF65565:TDT65566 TDF131101:TDT131102 TDF196637:TDT196638 TDF262173:TDT262174 TDF327709:TDT327710 TDF393245:TDT393246 TDF458781:TDT458782 TDF524317:TDT524318 TDF589853:TDT589854 TDF655389:TDT655390 TDF720925:TDT720926 TDF786461:TDT786462 TDF851997:TDT851998 TDF917533:TDT917534 TDF983069:TDT983070 TNB29:TNP30 TNB65565:TNP65566 TNB131101:TNP131102 TNB196637:TNP196638 TNB262173:TNP262174 TNB327709:TNP327710 TNB393245:TNP393246 TNB458781:TNP458782 TNB524317:TNP524318 TNB589853:TNP589854 TNB655389:TNP655390 TNB720925:TNP720926 TNB786461:TNP786462 TNB851997:TNP851998 TNB917533:TNP917534 TNB983069:TNP983070 TWX29:TXL30 TWX65565:TXL65566 TWX131101:TXL131102 TWX196637:TXL196638 TWX262173:TXL262174 TWX327709:TXL327710 TWX393245:TXL393246 TWX458781:TXL458782 TWX524317:TXL524318 TWX589853:TXL589854 TWX655389:TXL655390 TWX720925:TXL720926 TWX786461:TXL786462 TWX851997:TXL851998 TWX917533:TXL917534 TWX983069:TXL983070 UGT29:UHH30 UGT65565:UHH65566 UGT131101:UHH131102 UGT196637:UHH196638 UGT262173:UHH262174 UGT327709:UHH327710 UGT393245:UHH393246 UGT458781:UHH458782 UGT524317:UHH524318 UGT589853:UHH589854 UGT655389:UHH655390 UGT720925:UHH720926 UGT786461:UHH786462 UGT851997:UHH851998 UGT917533:UHH917534 UGT983069:UHH983070 UQP29:URD30 UQP65565:URD65566 UQP131101:URD131102 UQP196637:URD196638 UQP262173:URD262174 UQP327709:URD327710 UQP393245:URD393246 UQP458781:URD458782 UQP524317:URD524318 UQP589853:URD589854 UQP655389:URD655390 UQP720925:URD720926 UQP786461:URD786462 UQP851997:URD851998 UQP917533:URD917534 UQP983069:URD983070 VAL29:VAZ30 VAL65565:VAZ65566 VAL131101:VAZ131102 VAL196637:VAZ196638 VAL262173:VAZ262174 VAL327709:VAZ327710 VAL393245:VAZ393246 VAL458781:VAZ458782 VAL524317:VAZ524318 VAL589853:VAZ589854 VAL655389:VAZ655390 VAL720925:VAZ720926 VAL786461:VAZ786462 VAL851997:VAZ851998 VAL917533:VAZ917534 VAL983069:VAZ983070 VKH29:VKV30 VKH65565:VKV65566 VKH131101:VKV131102 VKH196637:VKV196638 VKH262173:VKV262174 VKH327709:VKV327710 VKH393245:VKV393246 VKH458781:VKV458782 VKH524317:VKV524318 VKH589853:VKV589854 VKH655389:VKV655390 VKH720925:VKV720926 VKH786461:VKV786462 VKH851997:VKV851998 VKH917533:VKV917534 VKH983069:VKV983070 VUD29:VUR30 VUD65565:VUR65566 VUD131101:VUR131102 VUD196637:VUR196638 VUD262173:VUR262174 VUD327709:VUR327710 VUD393245:VUR393246 VUD458781:VUR458782 VUD524317:VUR524318 VUD589853:VUR589854 VUD655389:VUR655390 VUD720925:VUR720926 VUD786461:VUR786462 VUD851997:VUR851998 VUD917533:VUR917534 VUD983069:VUR983070 WDZ29:WEN30 WDZ65565:WEN65566 WDZ131101:WEN131102 WDZ196637:WEN196638 WDZ262173:WEN262174 WDZ327709:WEN327710 WDZ393245:WEN393246 WDZ458781:WEN458782 WDZ524317:WEN524318 WDZ589853:WEN589854 WDZ655389:WEN655390 WDZ720925:WEN720926 WDZ786461:WEN786462 WDZ851997:WEN851998 WDZ917533:WEN917534 WDZ983069:WEN983070 WNV29:WOJ30 WNV65565:WOJ65566 WNV131101:WOJ131102 WNV196637:WOJ196638 WNV262173:WOJ262174 WNV327709:WOJ327710 WNV393245:WOJ393246 WNV458781:WOJ458782 WNV524317:WOJ524318 WNV589853:WOJ589854 WNV655389:WOJ655390 WNV720925:WOJ720926 WNV786461:WOJ786462 WNV851997:WOJ851998 WNV917533:WOJ917534 WNV983069:WOJ983070 WXR29:WYF30 WXR65565:WYF65566 WXR131101:WYF131102 WXR196637:WYF196638 WXR262173:WYF262174 WXR327709:WYF327710 WXR393245:WYF393246 WXR458781:WYF458782 WXR524317:WYF524318 WXR589853:WYF589854 WXR655389:WYF655390 WXR720925:WYF720926 WXR786461:WYF786462 WXR851997:WYF851998 WXR917533:WYF917534 WXR983069:WYF983070" xr:uid="{00000000-0002-0000-0A00-000006000000}">
      <formula1>"　,完了検査"</formula1>
    </dataValidation>
  </dataValidations>
  <hyperlinks>
    <hyperlink ref="C5:K7" location="入力のルール!A1" display="入力のルール" xr:uid="{00000000-0004-0000-0A00-000000000000}"/>
    <hyperlink ref="W5:AE7" location="リスト_2!A1" display="リスト2" xr:uid="{00000000-0004-0000-0A00-000001000000}"/>
    <hyperlink ref="AG5:AO7" location="提出書類一覧!A1" display="提出書類一覧" xr:uid="{00000000-0004-0000-0A00-000002000000}"/>
    <hyperlink ref="F15:Z16" location="郵送申請_確認申請・適合証明設計検査!A1" display="郵送申請（確認審査・適合証明設計検査）の提出票" xr:uid="{00000000-0004-0000-0A00-000003000000}"/>
    <hyperlink ref="F18:Q19" location="事前協議!A1" display="事前協議連絡票" xr:uid="{00000000-0004-0000-0A00-000004000000}"/>
    <hyperlink ref="F21:Q22" location="現地調査票!A1" display="現地調査票" xr:uid="{00000000-0004-0000-0A00-000005000000}"/>
    <hyperlink ref="F30:Q31" location="委任状!A1" display="委任状" xr:uid="{00000000-0004-0000-0A00-000006000000}"/>
    <hyperlink ref="F33:Q34" location="工事届!A1" display="工事届" xr:uid="{00000000-0004-0000-0A00-000007000000}"/>
    <hyperlink ref="F36:Q37" location="免除申請_確認・計変!A1" display="確認申請手数料免除申請書" xr:uid="{00000000-0004-0000-0A00-000008000000}"/>
    <hyperlink ref="H45:S46" location="既存不適格調書!A1" display="既存不適格調書" xr:uid="{00000000-0004-0000-0A00-000009000000}"/>
    <hyperlink ref="H48:S49" location="現況の調査書!A1" display="現況の調査書" xr:uid="{00000000-0004-0000-0A00-00000A000000}"/>
    <hyperlink ref="H51:S52" location="既存不適格法チェックリスト!A1" display="既存不適格法チェックリスト" xr:uid="{00000000-0004-0000-0A00-00000B000000}"/>
    <hyperlink ref="F62:S63" location="郵送申請_計画変更!A1" display="郵送申請（計画変更）の提出票" xr:uid="{00000000-0004-0000-0A00-00000C000000}"/>
    <hyperlink ref="F68:Q69" location="事前協議!A1" display="事前協議連絡票" xr:uid="{00000000-0004-0000-0A00-00000D000000}"/>
    <hyperlink ref="F71:Q72" location="委任状!A1" display="委任状" xr:uid="{00000000-0004-0000-0A00-00000E000000}"/>
    <hyperlink ref="F74:Q75" location="免除申請_確認・計変!A1" display="確認申請手数料免除申請書" xr:uid="{00000000-0004-0000-0A00-00000F000000}"/>
    <hyperlink ref="F85:Z86" location="郵送申請_完了!A1" display="郵送申請（完了検査・適合証明現場検査）の提出票" xr:uid="{00000000-0004-0000-0A00-000010000000}"/>
    <hyperlink ref="F88:Z89" location="検査予約票!A1" display="検査予約票（完了検査・適合証明現場検査）" xr:uid="{00000000-0004-0000-0A00-000011000000}"/>
    <hyperlink ref="F91:Z92" location="完了検査申請書!A1" display="完了検査申請書" xr:uid="{00000000-0004-0000-0A00-000012000000}"/>
    <hyperlink ref="F94:Z95" location="委任状!A1" display="委任状" xr:uid="{00000000-0004-0000-0A00-000013000000}"/>
    <hyperlink ref="F97:Z98" location="免除申請_完了!A1" display="完了検査申請手数料免除申請書" xr:uid="{00000000-0004-0000-0A00-000014000000}"/>
    <hyperlink ref="F108:T109" location="確認申請取下届!A1" display="確認申請取下届" xr:uid="{00000000-0004-0000-0A00-000015000000}"/>
    <hyperlink ref="F111:T112" location="記載事項変更等届!A1" display="記載事項変更等届" xr:uid="{00000000-0004-0000-0A00-000016000000}"/>
    <hyperlink ref="F117:T118" location="工事取りやめ届!A1" display="工事取りやめ届" xr:uid="{00000000-0004-0000-0A00-000017000000}"/>
    <hyperlink ref="F120:T121" location="完了検査申請取下届!A1" display="完了検査申請取下届" xr:uid="{00000000-0004-0000-0A00-000018000000}"/>
    <hyperlink ref="F123:T124" location="証明願!A1" display="証明願" xr:uid="{00000000-0004-0000-0A00-000019000000}"/>
    <hyperlink ref="F126:T127" location="再交付申請書!A1" display="確認済証・検査済証　再交付申請書" xr:uid="{00000000-0004-0000-0A00-00001A000000}"/>
  </hyperlinks>
  <pageMargins left="0.7" right="0.7" top="0.75" bottom="0.75" header="0.3" footer="0.3"/>
  <pageSetup paperSize="9" scale="44" fitToWidth="0" orientation="portrait" blackAndWhite="1" r:id="rId1"/>
  <drawing r:id="rId2"/>
  <extLst>
    <ext xmlns:x14="http://schemas.microsoft.com/office/spreadsheetml/2009/9/main" uri="{CCE6A557-97BC-4b89-ADB6-D9C93CAAB3DF}">
      <x14:dataValidations xmlns:xm="http://schemas.microsoft.com/office/excel/2006/main" count="1">
        <x14:dataValidation imeMode="halfAlpha" allowBlank="1" showInputMessage="1" showErrorMessage="1" xr:uid="{00000000-0002-0000-0800-000007000000}">
          <xm:sqref>BJ15:BX22 LF15:LT22 VB15:VP22 AEX15:AFL22 AOT15:APH22 AYP15:AZD22 BIL15:BIZ22 BSH15:BSV22 CCD15:CCR22 CLZ15:CMN22 CVV15:CWJ22 DFR15:DGF22 DPN15:DQB22 DZJ15:DZX22 EJF15:EJT22 ETB15:ETP22 FCX15:FDL22 FMT15:FNH22 FWP15:FXD22 GGL15:GGZ22 GQH15:GQV22 HAD15:HAR22 HJZ15:HKN22 HTV15:HUJ22 IDR15:IEF22 INN15:IOB22 IXJ15:IXX22 JHF15:JHT22 JRB15:JRP22 KAX15:KBL22 KKT15:KLH22 KUP15:KVD22 LEL15:LEZ22 LOH15:LOV22 LYD15:LYR22 MHZ15:MIN22 MRV15:MSJ22 NBR15:NCF22 NLN15:NMB22 NVJ15:NVX22 OFF15:OFT22 OPB15:OPP22 OYX15:OZL22 PIT15:PJH22 PSP15:PTD22 QCL15:QCZ22 QMH15:QMV22 QWD15:QWR22 RFZ15:RGN22 RPV15:RQJ22 RZR15:SAF22 SJN15:SKB22 STJ15:STX22 TDF15:TDT22 TNB15:TNP22 TWX15:TXL22 UGT15:UHH22 UQP15:URD22 VAL15:VAZ22 VKH15:VKV22 VUD15:VUR22 WDZ15:WEN22 WNV15:WOJ22 WXR15:WYF22 BJ65551:BX65558 LF65551:LT65558 VB65551:VP65558 AEX65551:AFL65558 AOT65551:APH65558 AYP65551:AZD65558 BIL65551:BIZ65558 BSH65551:BSV65558 CCD65551:CCR65558 CLZ65551:CMN65558 CVV65551:CWJ65558 DFR65551:DGF65558 DPN65551:DQB65558 DZJ65551:DZX65558 EJF65551:EJT65558 ETB65551:ETP65558 FCX65551:FDL65558 FMT65551:FNH65558 FWP65551:FXD65558 GGL65551:GGZ65558 GQH65551:GQV65558 HAD65551:HAR65558 HJZ65551:HKN65558 HTV65551:HUJ65558 IDR65551:IEF65558 INN65551:IOB65558 IXJ65551:IXX65558 JHF65551:JHT65558 JRB65551:JRP65558 KAX65551:KBL65558 KKT65551:KLH65558 KUP65551:KVD65558 LEL65551:LEZ65558 LOH65551:LOV65558 LYD65551:LYR65558 MHZ65551:MIN65558 MRV65551:MSJ65558 NBR65551:NCF65558 NLN65551:NMB65558 NVJ65551:NVX65558 OFF65551:OFT65558 OPB65551:OPP65558 OYX65551:OZL65558 PIT65551:PJH65558 PSP65551:PTD65558 QCL65551:QCZ65558 QMH65551:QMV65558 QWD65551:QWR65558 RFZ65551:RGN65558 RPV65551:RQJ65558 RZR65551:SAF65558 SJN65551:SKB65558 STJ65551:STX65558 TDF65551:TDT65558 TNB65551:TNP65558 TWX65551:TXL65558 UGT65551:UHH65558 UQP65551:URD65558 VAL65551:VAZ65558 VKH65551:VKV65558 VUD65551:VUR65558 WDZ65551:WEN65558 WNV65551:WOJ65558 WXR65551:WYF65558 BJ131087:BX131094 LF131087:LT131094 VB131087:VP131094 AEX131087:AFL131094 AOT131087:APH131094 AYP131087:AZD131094 BIL131087:BIZ131094 BSH131087:BSV131094 CCD131087:CCR131094 CLZ131087:CMN131094 CVV131087:CWJ131094 DFR131087:DGF131094 DPN131087:DQB131094 DZJ131087:DZX131094 EJF131087:EJT131094 ETB131087:ETP131094 FCX131087:FDL131094 FMT131087:FNH131094 FWP131087:FXD131094 GGL131087:GGZ131094 GQH131087:GQV131094 HAD131087:HAR131094 HJZ131087:HKN131094 HTV131087:HUJ131094 IDR131087:IEF131094 INN131087:IOB131094 IXJ131087:IXX131094 JHF131087:JHT131094 JRB131087:JRP131094 KAX131087:KBL131094 KKT131087:KLH131094 KUP131087:KVD131094 LEL131087:LEZ131094 LOH131087:LOV131094 LYD131087:LYR131094 MHZ131087:MIN131094 MRV131087:MSJ131094 NBR131087:NCF131094 NLN131087:NMB131094 NVJ131087:NVX131094 OFF131087:OFT131094 OPB131087:OPP131094 OYX131087:OZL131094 PIT131087:PJH131094 PSP131087:PTD131094 QCL131087:QCZ131094 QMH131087:QMV131094 QWD131087:QWR131094 RFZ131087:RGN131094 RPV131087:RQJ131094 RZR131087:SAF131094 SJN131087:SKB131094 STJ131087:STX131094 TDF131087:TDT131094 TNB131087:TNP131094 TWX131087:TXL131094 UGT131087:UHH131094 UQP131087:URD131094 VAL131087:VAZ131094 VKH131087:VKV131094 VUD131087:VUR131094 WDZ131087:WEN131094 WNV131087:WOJ131094 WXR131087:WYF131094 BJ196623:BX196630 LF196623:LT196630 VB196623:VP196630 AEX196623:AFL196630 AOT196623:APH196630 AYP196623:AZD196630 BIL196623:BIZ196630 BSH196623:BSV196630 CCD196623:CCR196630 CLZ196623:CMN196630 CVV196623:CWJ196630 DFR196623:DGF196630 DPN196623:DQB196630 DZJ196623:DZX196630 EJF196623:EJT196630 ETB196623:ETP196630 FCX196623:FDL196630 FMT196623:FNH196630 FWP196623:FXD196630 GGL196623:GGZ196630 GQH196623:GQV196630 HAD196623:HAR196630 HJZ196623:HKN196630 HTV196623:HUJ196630 IDR196623:IEF196630 INN196623:IOB196630 IXJ196623:IXX196630 JHF196623:JHT196630 JRB196623:JRP196630 KAX196623:KBL196630 KKT196623:KLH196630 KUP196623:KVD196630 LEL196623:LEZ196630 LOH196623:LOV196630 LYD196623:LYR196630 MHZ196623:MIN196630 MRV196623:MSJ196630 NBR196623:NCF196630 NLN196623:NMB196630 NVJ196623:NVX196630 OFF196623:OFT196630 OPB196623:OPP196630 OYX196623:OZL196630 PIT196623:PJH196630 PSP196623:PTD196630 QCL196623:QCZ196630 QMH196623:QMV196630 QWD196623:QWR196630 RFZ196623:RGN196630 RPV196623:RQJ196630 RZR196623:SAF196630 SJN196623:SKB196630 STJ196623:STX196630 TDF196623:TDT196630 TNB196623:TNP196630 TWX196623:TXL196630 UGT196623:UHH196630 UQP196623:URD196630 VAL196623:VAZ196630 VKH196623:VKV196630 VUD196623:VUR196630 WDZ196623:WEN196630 WNV196623:WOJ196630 WXR196623:WYF196630 BJ262159:BX262166 LF262159:LT262166 VB262159:VP262166 AEX262159:AFL262166 AOT262159:APH262166 AYP262159:AZD262166 BIL262159:BIZ262166 BSH262159:BSV262166 CCD262159:CCR262166 CLZ262159:CMN262166 CVV262159:CWJ262166 DFR262159:DGF262166 DPN262159:DQB262166 DZJ262159:DZX262166 EJF262159:EJT262166 ETB262159:ETP262166 FCX262159:FDL262166 FMT262159:FNH262166 FWP262159:FXD262166 GGL262159:GGZ262166 GQH262159:GQV262166 HAD262159:HAR262166 HJZ262159:HKN262166 HTV262159:HUJ262166 IDR262159:IEF262166 INN262159:IOB262166 IXJ262159:IXX262166 JHF262159:JHT262166 JRB262159:JRP262166 KAX262159:KBL262166 KKT262159:KLH262166 KUP262159:KVD262166 LEL262159:LEZ262166 LOH262159:LOV262166 LYD262159:LYR262166 MHZ262159:MIN262166 MRV262159:MSJ262166 NBR262159:NCF262166 NLN262159:NMB262166 NVJ262159:NVX262166 OFF262159:OFT262166 OPB262159:OPP262166 OYX262159:OZL262166 PIT262159:PJH262166 PSP262159:PTD262166 QCL262159:QCZ262166 QMH262159:QMV262166 QWD262159:QWR262166 RFZ262159:RGN262166 RPV262159:RQJ262166 RZR262159:SAF262166 SJN262159:SKB262166 STJ262159:STX262166 TDF262159:TDT262166 TNB262159:TNP262166 TWX262159:TXL262166 UGT262159:UHH262166 UQP262159:URD262166 VAL262159:VAZ262166 VKH262159:VKV262166 VUD262159:VUR262166 WDZ262159:WEN262166 WNV262159:WOJ262166 WXR262159:WYF262166 BJ327695:BX327702 LF327695:LT327702 VB327695:VP327702 AEX327695:AFL327702 AOT327695:APH327702 AYP327695:AZD327702 BIL327695:BIZ327702 BSH327695:BSV327702 CCD327695:CCR327702 CLZ327695:CMN327702 CVV327695:CWJ327702 DFR327695:DGF327702 DPN327695:DQB327702 DZJ327695:DZX327702 EJF327695:EJT327702 ETB327695:ETP327702 FCX327695:FDL327702 FMT327695:FNH327702 FWP327695:FXD327702 GGL327695:GGZ327702 GQH327695:GQV327702 HAD327695:HAR327702 HJZ327695:HKN327702 HTV327695:HUJ327702 IDR327695:IEF327702 INN327695:IOB327702 IXJ327695:IXX327702 JHF327695:JHT327702 JRB327695:JRP327702 KAX327695:KBL327702 KKT327695:KLH327702 KUP327695:KVD327702 LEL327695:LEZ327702 LOH327695:LOV327702 LYD327695:LYR327702 MHZ327695:MIN327702 MRV327695:MSJ327702 NBR327695:NCF327702 NLN327695:NMB327702 NVJ327695:NVX327702 OFF327695:OFT327702 OPB327695:OPP327702 OYX327695:OZL327702 PIT327695:PJH327702 PSP327695:PTD327702 QCL327695:QCZ327702 QMH327695:QMV327702 QWD327695:QWR327702 RFZ327695:RGN327702 RPV327695:RQJ327702 RZR327695:SAF327702 SJN327695:SKB327702 STJ327695:STX327702 TDF327695:TDT327702 TNB327695:TNP327702 TWX327695:TXL327702 UGT327695:UHH327702 UQP327695:URD327702 VAL327695:VAZ327702 VKH327695:VKV327702 VUD327695:VUR327702 WDZ327695:WEN327702 WNV327695:WOJ327702 WXR327695:WYF327702 BJ393231:BX393238 LF393231:LT393238 VB393231:VP393238 AEX393231:AFL393238 AOT393231:APH393238 AYP393231:AZD393238 BIL393231:BIZ393238 BSH393231:BSV393238 CCD393231:CCR393238 CLZ393231:CMN393238 CVV393231:CWJ393238 DFR393231:DGF393238 DPN393231:DQB393238 DZJ393231:DZX393238 EJF393231:EJT393238 ETB393231:ETP393238 FCX393231:FDL393238 FMT393231:FNH393238 FWP393231:FXD393238 GGL393231:GGZ393238 GQH393231:GQV393238 HAD393231:HAR393238 HJZ393231:HKN393238 HTV393231:HUJ393238 IDR393231:IEF393238 INN393231:IOB393238 IXJ393231:IXX393238 JHF393231:JHT393238 JRB393231:JRP393238 KAX393231:KBL393238 KKT393231:KLH393238 KUP393231:KVD393238 LEL393231:LEZ393238 LOH393231:LOV393238 LYD393231:LYR393238 MHZ393231:MIN393238 MRV393231:MSJ393238 NBR393231:NCF393238 NLN393231:NMB393238 NVJ393231:NVX393238 OFF393231:OFT393238 OPB393231:OPP393238 OYX393231:OZL393238 PIT393231:PJH393238 PSP393231:PTD393238 QCL393231:QCZ393238 QMH393231:QMV393238 QWD393231:QWR393238 RFZ393231:RGN393238 RPV393231:RQJ393238 RZR393231:SAF393238 SJN393231:SKB393238 STJ393231:STX393238 TDF393231:TDT393238 TNB393231:TNP393238 TWX393231:TXL393238 UGT393231:UHH393238 UQP393231:URD393238 VAL393231:VAZ393238 VKH393231:VKV393238 VUD393231:VUR393238 WDZ393231:WEN393238 WNV393231:WOJ393238 WXR393231:WYF393238 BJ458767:BX458774 LF458767:LT458774 VB458767:VP458774 AEX458767:AFL458774 AOT458767:APH458774 AYP458767:AZD458774 BIL458767:BIZ458774 BSH458767:BSV458774 CCD458767:CCR458774 CLZ458767:CMN458774 CVV458767:CWJ458774 DFR458767:DGF458774 DPN458767:DQB458774 DZJ458767:DZX458774 EJF458767:EJT458774 ETB458767:ETP458774 FCX458767:FDL458774 FMT458767:FNH458774 FWP458767:FXD458774 GGL458767:GGZ458774 GQH458767:GQV458774 HAD458767:HAR458774 HJZ458767:HKN458774 HTV458767:HUJ458774 IDR458767:IEF458774 INN458767:IOB458774 IXJ458767:IXX458774 JHF458767:JHT458774 JRB458767:JRP458774 KAX458767:KBL458774 KKT458767:KLH458774 KUP458767:KVD458774 LEL458767:LEZ458774 LOH458767:LOV458774 LYD458767:LYR458774 MHZ458767:MIN458774 MRV458767:MSJ458774 NBR458767:NCF458774 NLN458767:NMB458774 NVJ458767:NVX458774 OFF458767:OFT458774 OPB458767:OPP458774 OYX458767:OZL458774 PIT458767:PJH458774 PSP458767:PTD458774 QCL458767:QCZ458774 QMH458767:QMV458774 QWD458767:QWR458774 RFZ458767:RGN458774 RPV458767:RQJ458774 RZR458767:SAF458774 SJN458767:SKB458774 STJ458767:STX458774 TDF458767:TDT458774 TNB458767:TNP458774 TWX458767:TXL458774 UGT458767:UHH458774 UQP458767:URD458774 VAL458767:VAZ458774 VKH458767:VKV458774 VUD458767:VUR458774 WDZ458767:WEN458774 WNV458767:WOJ458774 WXR458767:WYF458774 BJ524303:BX524310 LF524303:LT524310 VB524303:VP524310 AEX524303:AFL524310 AOT524303:APH524310 AYP524303:AZD524310 BIL524303:BIZ524310 BSH524303:BSV524310 CCD524303:CCR524310 CLZ524303:CMN524310 CVV524303:CWJ524310 DFR524303:DGF524310 DPN524303:DQB524310 DZJ524303:DZX524310 EJF524303:EJT524310 ETB524303:ETP524310 FCX524303:FDL524310 FMT524303:FNH524310 FWP524303:FXD524310 GGL524303:GGZ524310 GQH524303:GQV524310 HAD524303:HAR524310 HJZ524303:HKN524310 HTV524303:HUJ524310 IDR524303:IEF524310 INN524303:IOB524310 IXJ524303:IXX524310 JHF524303:JHT524310 JRB524303:JRP524310 KAX524303:KBL524310 KKT524303:KLH524310 KUP524303:KVD524310 LEL524303:LEZ524310 LOH524303:LOV524310 LYD524303:LYR524310 MHZ524303:MIN524310 MRV524303:MSJ524310 NBR524303:NCF524310 NLN524303:NMB524310 NVJ524303:NVX524310 OFF524303:OFT524310 OPB524303:OPP524310 OYX524303:OZL524310 PIT524303:PJH524310 PSP524303:PTD524310 QCL524303:QCZ524310 QMH524303:QMV524310 QWD524303:QWR524310 RFZ524303:RGN524310 RPV524303:RQJ524310 RZR524303:SAF524310 SJN524303:SKB524310 STJ524303:STX524310 TDF524303:TDT524310 TNB524303:TNP524310 TWX524303:TXL524310 UGT524303:UHH524310 UQP524303:URD524310 VAL524303:VAZ524310 VKH524303:VKV524310 VUD524303:VUR524310 WDZ524303:WEN524310 WNV524303:WOJ524310 WXR524303:WYF524310 BJ589839:BX589846 LF589839:LT589846 VB589839:VP589846 AEX589839:AFL589846 AOT589839:APH589846 AYP589839:AZD589846 BIL589839:BIZ589846 BSH589839:BSV589846 CCD589839:CCR589846 CLZ589839:CMN589846 CVV589839:CWJ589846 DFR589839:DGF589846 DPN589839:DQB589846 DZJ589839:DZX589846 EJF589839:EJT589846 ETB589839:ETP589846 FCX589839:FDL589846 FMT589839:FNH589846 FWP589839:FXD589846 GGL589839:GGZ589846 GQH589839:GQV589846 HAD589839:HAR589846 HJZ589839:HKN589846 HTV589839:HUJ589846 IDR589839:IEF589846 INN589839:IOB589846 IXJ589839:IXX589846 JHF589839:JHT589846 JRB589839:JRP589846 KAX589839:KBL589846 KKT589839:KLH589846 KUP589839:KVD589846 LEL589839:LEZ589846 LOH589839:LOV589846 LYD589839:LYR589846 MHZ589839:MIN589846 MRV589839:MSJ589846 NBR589839:NCF589846 NLN589839:NMB589846 NVJ589839:NVX589846 OFF589839:OFT589846 OPB589839:OPP589846 OYX589839:OZL589846 PIT589839:PJH589846 PSP589839:PTD589846 QCL589839:QCZ589846 QMH589839:QMV589846 QWD589839:QWR589846 RFZ589839:RGN589846 RPV589839:RQJ589846 RZR589839:SAF589846 SJN589839:SKB589846 STJ589839:STX589846 TDF589839:TDT589846 TNB589839:TNP589846 TWX589839:TXL589846 UGT589839:UHH589846 UQP589839:URD589846 VAL589839:VAZ589846 VKH589839:VKV589846 VUD589839:VUR589846 WDZ589839:WEN589846 WNV589839:WOJ589846 WXR589839:WYF589846 BJ655375:BX655382 LF655375:LT655382 VB655375:VP655382 AEX655375:AFL655382 AOT655375:APH655382 AYP655375:AZD655382 BIL655375:BIZ655382 BSH655375:BSV655382 CCD655375:CCR655382 CLZ655375:CMN655382 CVV655375:CWJ655382 DFR655375:DGF655382 DPN655375:DQB655382 DZJ655375:DZX655382 EJF655375:EJT655382 ETB655375:ETP655382 FCX655375:FDL655382 FMT655375:FNH655382 FWP655375:FXD655382 GGL655375:GGZ655382 GQH655375:GQV655382 HAD655375:HAR655382 HJZ655375:HKN655382 HTV655375:HUJ655382 IDR655375:IEF655382 INN655375:IOB655382 IXJ655375:IXX655382 JHF655375:JHT655382 JRB655375:JRP655382 KAX655375:KBL655382 KKT655375:KLH655382 KUP655375:KVD655382 LEL655375:LEZ655382 LOH655375:LOV655382 LYD655375:LYR655382 MHZ655375:MIN655382 MRV655375:MSJ655382 NBR655375:NCF655382 NLN655375:NMB655382 NVJ655375:NVX655382 OFF655375:OFT655382 OPB655375:OPP655382 OYX655375:OZL655382 PIT655375:PJH655382 PSP655375:PTD655382 QCL655375:QCZ655382 QMH655375:QMV655382 QWD655375:QWR655382 RFZ655375:RGN655382 RPV655375:RQJ655382 RZR655375:SAF655382 SJN655375:SKB655382 STJ655375:STX655382 TDF655375:TDT655382 TNB655375:TNP655382 TWX655375:TXL655382 UGT655375:UHH655382 UQP655375:URD655382 VAL655375:VAZ655382 VKH655375:VKV655382 VUD655375:VUR655382 WDZ655375:WEN655382 WNV655375:WOJ655382 WXR655375:WYF655382 BJ720911:BX720918 LF720911:LT720918 VB720911:VP720918 AEX720911:AFL720918 AOT720911:APH720918 AYP720911:AZD720918 BIL720911:BIZ720918 BSH720911:BSV720918 CCD720911:CCR720918 CLZ720911:CMN720918 CVV720911:CWJ720918 DFR720911:DGF720918 DPN720911:DQB720918 DZJ720911:DZX720918 EJF720911:EJT720918 ETB720911:ETP720918 FCX720911:FDL720918 FMT720911:FNH720918 FWP720911:FXD720918 GGL720911:GGZ720918 GQH720911:GQV720918 HAD720911:HAR720918 HJZ720911:HKN720918 HTV720911:HUJ720918 IDR720911:IEF720918 INN720911:IOB720918 IXJ720911:IXX720918 JHF720911:JHT720918 JRB720911:JRP720918 KAX720911:KBL720918 KKT720911:KLH720918 KUP720911:KVD720918 LEL720911:LEZ720918 LOH720911:LOV720918 LYD720911:LYR720918 MHZ720911:MIN720918 MRV720911:MSJ720918 NBR720911:NCF720918 NLN720911:NMB720918 NVJ720911:NVX720918 OFF720911:OFT720918 OPB720911:OPP720918 OYX720911:OZL720918 PIT720911:PJH720918 PSP720911:PTD720918 QCL720911:QCZ720918 QMH720911:QMV720918 QWD720911:QWR720918 RFZ720911:RGN720918 RPV720911:RQJ720918 RZR720911:SAF720918 SJN720911:SKB720918 STJ720911:STX720918 TDF720911:TDT720918 TNB720911:TNP720918 TWX720911:TXL720918 UGT720911:UHH720918 UQP720911:URD720918 VAL720911:VAZ720918 VKH720911:VKV720918 VUD720911:VUR720918 WDZ720911:WEN720918 WNV720911:WOJ720918 WXR720911:WYF720918 BJ786447:BX786454 LF786447:LT786454 VB786447:VP786454 AEX786447:AFL786454 AOT786447:APH786454 AYP786447:AZD786454 BIL786447:BIZ786454 BSH786447:BSV786454 CCD786447:CCR786454 CLZ786447:CMN786454 CVV786447:CWJ786454 DFR786447:DGF786454 DPN786447:DQB786454 DZJ786447:DZX786454 EJF786447:EJT786454 ETB786447:ETP786454 FCX786447:FDL786454 FMT786447:FNH786454 FWP786447:FXD786454 GGL786447:GGZ786454 GQH786447:GQV786454 HAD786447:HAR786454 HJZ786447:HKN786454 HTV786447:HUJ786454 IDR786447:IEF786454 INN786447:IOB786454 IXJ786447:IXX786454 JHF786447:JHT786454 JRB786447:JRP786454 KAX786447:KBL786454 KKT786447:KLH786454 KUP786447:KVD786454 LEL786447:LEZ786454 LOH786447:LOV786454 LYD786447:LYR786454 MHZ786447:MIN786454 MRV786447:MSJ786454 NBR786447:NCF786454 NLN786447:NMB786454 NVJ786447:NVX786454 OFF786447:OFT786454 OPB786447:OPP786454 OYX786447:OZL786454 PIT786447:PJH786454 PSP786447:PTD786454 QCL786447:QCZ786454 QMH786447:QMV786454 QWD786447:QWR786454 RFZ786447:RGN786454 RPV786447:RQJ786454 RZR786447:SAF786454 SJN786447:SKB786454 STJ786447:STX786454 TDF786447:TDT786454 TNB786447:TNP786454 TWX786447:TXL786454 UGT786447:UHH786454 UQP786447:URD786454 VAL786447:VAZ786454 VKH786447:VKV786454 VUD786447:VUR786454 WDZ786447:WEN786454 WNV786447:WOJ786454 WXR786447:WYF786454 BJ851983:BX851990 LF851983:LT851990 VB851983:VP851990 AEX851983:AFL851990 AOT851983:APH851990 AYP851983:AZD851990 BIL851983:BIZ851990 BSH851983:BSV851990 CCD851983:CCR851990 CLZ851983:CMN851990 CVV851983:CWJ851990 DFR851983:DGF851990 DPN851983:DQB851990 DZJ851983:DZX851990 EJF851983:EJT851990 ETB851983:ETP851990 FCX851983:FDL851990 FMT851983:FNH851990 FWP851983:FXD851990 GGL851983:GGZ851990 GQH851983:GQV851990 HAD851983:HAR851990 HJZ851983:HKN851990 HTV851983:HUJ851990 IDR851983:IEF851990 INN851983:IOB851990 IXJ851983:IXX851990 JHF851983:JHT851990 JRB851983:JRP851990 KAX851983:KBL851990 KKT851983:KLH851990 KUP851983:KVD851990 LEL851983:LEZ851990 LOH851983:LOV851990 LYD851983:LYR851990 MHZ851983:MIN851990 MRV851983:MSJ851990 NBR851983:NCF851990 NLN851983:NMB851990 NVJ851983:NVX851990 OFF851983:OFT851990 OPB851983:OPP851990 OYX851983:OZL851990 PIT851983:PJH851990 PSP851983:PTD851990 QCL851983:QCZ851990 QMH851983:QMV851990 QWD851983:QWR851990 RFZ851983:RGN851990 RPV851983:RQJ851990 RZR851983:SAF851990 SJN851983:SKB851990 STJ851983:STX851990 TDF851983:TDT851990 TNB851983:TNP851990 TWX851983:TXL851990 UGT851983:UHH851990 UQP851983:URD851990 VAL851983:VAZ851990 VKH851983:VKV851990 VUD851983:VUR851990 WDZ851983:WEN851990 WNV851983:WOJ851990 WXR851983:WYF851990 BJ917519:BX917526 LF917519:LT917526 VB917519:VP917526 AEX917519:AFL917526 AOT917519:APH917526 AYP917519:AZD917526 BIL917519:BIZ917526 BSH917519:BSV917526 CCD917519:CCR917526 CLZ917519:CMN917526 CVV917519:CWJ917526 DFR917519:DGF917526 DPN917519:DQB917526 DZJ917519:DZX917526 EJF917519:EJT917526 ETB917519:ETP917526 FCX917519:FDL917526 FMT917519:FNH917526 FWP917519:FXD917526 GGL917519:GGZ917526 GQH917519:GQV917526 HAD917519:HAR917526 HJZ917519:HKN917526 HTV917519:HUJ917526 IDR917519:IEF917526 INN917519:IOB917526 IXJ917519:IXX917526 JHF917519:JHT917526 JRB917519:JRP917526 KAX917519:KBL917526 KKT917519:KLH917526 KUP917519:KVD917526 LEL917519:LEZ917526 LOH917519:LOV917526 LYD917519:LYR917526 MHZ917519:MIN917526 MRV917519:MSJ917526 NBR917519:NCF917526 NLN917519:NMB917526 NVJ917519:NVX917526 OFF917519:OFT917526 OPB917519:OPP917526 OYX917519:OZL917526 PIT917519:PJH917526 PSP917519:PTD917526 QCL917519:QCZ917526 QMH917519:QMV917526 QWD917519:QWR917526 RFZ917519:RGN917526 RPV917519:RQJ917526 RZR917519:SAF917526 SJN917519:SKB917526 STJ917519:STX917526 TDF917519:TDT917526 TNB917519:TNP917526 TWX917519:TXL917526 UGT917519:UHH917526 UQP917519:URD917526 VAL917519:VAZ917526 VKH917519:VKV917526 VUD917519:VUR917526 WDZ917519:WEN917526 WNV917519:WOJ917526 WXR917519:WYF917526 BJ983055:BX983062 LF983055:LT983062 VB983055:VP983062 AEX983055:AFL983062 AOT983055:APH983062 AYP983055:AZD983062 BIL983055:BIZ983062 BSH983055:BSV983062 CCD983055:CCR983062 CLZ983055:CMN983062 CVV983055:CWJ983062 DFR983055:DGF983062 DPN983055:DQB983062 DZJ983055:DZX983062 EJF983055:EJT983062 ETB983055:ETP983062 FCX983055:FDL983062 FMT983055:FNH983062 FWP983055:FXD983062 GGL983055:GGZ983062 GQH983055:GQV983062 HAD983055:HAR983062 HJZ983055:HKN983062 HTV983055:HUJ983062 IDR983055:IEF983062 INN983055:IOB983062 IXJ983055:IXX983062 JHF983055:JHT983062 JRB983055:JRP983062 KAX983055:KBL983062 KKT983055:KLH983062 KUP983055:KVD983062 LEL983055:LEZ983062 LOH983055:LOV983062 LYD983055:LYR983062 MHZ983055:MIN983062 MRV983055:MSJ983062 NBR983055:NCF983062 NLN983055:NMB983062 NVJ983055:NVX983062 OFF983055:OFT983062 OPB983055:OPP983062 OYX983055:OZL983062 PIT983055:PJH983062 PSP983055:PTD983062 QCL983055:QCZ983062 QMH983055:QMV983062 QWD983055:QWR983062 RFZ983055:RGN983062 RPV983055:RQJ983062 RZR983055:SAF983062 SJN983055:SKB983062 STJ983055:STX983062 TDF983055:TDT983062 TNB983055:TNP983062 TWX983055:TXL983062 UGT983055:UHH983062 UQP983055:URD983062 VAL983055:VAZ983062 VKH983055:VKV983062 VUD983055:VUR983062 WDZ983055:WEN983062 WNV983055:WOJ983062 WXR983055:WYF983062 BJ25:BX28 LF25:LT28 VB25:VP28 AEX25:AFL28 AOT25:APH28 AYP25:AZD28 BIL25:BIZ28 BSH25:BSV28 CCD25:CCR28 CLZ25:CMN28 CVV25:CWJ28 DFR25:DGF28 DPN25:DQB28 DZJ25:DZX28 EJF25:EJT28 ETB25:ETP28 FCX25:FDL28 FMT25:FNH28 FWP25:FXD28 GGL25:GGZ28 GQH25:GQV28 HAD25:HAR28 HJZ25:HKN28 HTV25:HUJ28 IDR25:IEF28 INN25:IOB28 IXJ25:IXX28 JHF25:JHT28 JRB25:JRP28 KAX25:KBL28 KKT25:KLH28 KUP25:KVD28 LEL25:LEZ28 LOH25:LOV28 LYD25:LYR28 MHZ25:MIN28 MRV25:MSJ28 NBR25:NCF28 NLN25:NMB28 NVJ25:NVX28 OFF25:OFT28 OPB25:OPP28 OYX25:OZL28 PIT25:PJH28 PSP25:PTD28 QCL25:QCZ28 QMH25:QMV28 QWD25:QWR28 RFZ25:RGN28 RPV25:RQJ28 RZR25:SAF28 SJN25:SKB28 STJ25:STX28 TDF25:TDT28 TNB25:TNP28 TWX25:TXL28 UGT25:UHH28 UQP25:URD28 VAL25:VAZ28 VKH25:VKV28 VUD25:VUR28 WDZ25:WEN28 WNV25:WOJ28 WXR25:WYF28 BJ65561:BX65564 LF65561:LT65564 VB65561:VP65564 AEX65561:AFL65564 AOT65561:APH65564 AYP65561:AZD65564 BIL65561:BIZ65564 BSH65561:BSV65564 CCD65561:CCR65564 CLZ65561:CMN65564 CVV65561:CWJ65564 DFR65561:DGF65564 DPN65561:DQB65564 DZJ65561:DZX65564 EJF65561:EJT65564 ETB65561:ETP65564 FCX65561:FDL65564 FMT65561:FNH65564 FWP65561:FXD65564 GGL65561:GGZ65564 GQH65561:GQV65564 HAD65561:HAR65564 HJZ65561:HKN65564 HTV65561:HUJ65564 IDR65561:IEF65564 INN65561:IOB65564 IXJ65561:IXX65564 JHF65561:JHT65564 JRB65561:JRP65564 KAX65561:KBL65564 KKT65561:KLH65564 KUP65561:KVD65564 LEL65561:LEZ65564 LOH65561:LOV65564 LYD65561:LYR65564 MHZ65561:MIN65564 MRV65561:MSJ65564 NBR65561:NCF65564 NLN65561:NMB65564 NVJ65561:NVX65564 OFF65561:OFT65564 OPB65561:OPP65564 OYX65561:OZL65564 PIT65561:PJH65564 PSP65561:PTD65564 QCL65561:QCZ65564 QMH65561:QMV65564 QWD65561:QWR65564 RFZ65561:RGN65564 RPV65561:RQJ65564 RZR65561:SAF65564 SJN65561:SKB65564 STJ65561:STX65564 TDF65561:TDT65564 TNB65561:TNP65564 TWX65561:TXL65564 UGT65561:UHH65564 UQP65561:URD65564 VAL65561:VAZ65564 VKH65561:VKV65564 VUD65561:VUR65564 WDZ65561:WEN65564 WNV65561:WOJ65564 WXR65561:WYF65564 BJ131097:BX131100 LF131097:LT131100 VB131097:VP131100 AEX131097:AFL131100 AOT131097:APH131100 AYP131097:AZD131100 BIL131097:BIZ131100 BSH131097:BSV131100 CCD131097:CCR131100 CLZ131097:CMN131100 CVV131097:CWJ131100 DFR131097:DGF131100 DPN131097:DQB131100 DZJ131097:DZX131100 EJF131097:EJT131100 ETB131097:ETP131100 FCX131097:FDL131100 FMT131097:FNH131100 FWP131097:FXD131100 GGL131097:GGZ131100 GQH131097:GQV131100 HAD131097:HAR131100 HJZ131097:HKN131100 HTV131097:HUJ131100 IDR131097:IEF131100 INN131097:IOB131100 IXJ131097:IXX131100 JHF131097:JHT131100 JRB131097:JRP131100 KAX131097:KBL131100 KKT131097:KLH131100 KUP131097:KVD131100 LEL131097:LEZ131100 LOH131097:LOV131100 LYD131097:LYR131100 MHZ131097:MIN131100 MRV131097:MSJ131100 NBR131097:NCF131100 NLN131097:NMB131100 NVJ131097:NVX131100 OFF131097:OFT131100 OPB131097:OPP131100 OYX131097:OZL131100 PIT131097:PJH131100 PSP131097:PTD131100 QCL131097:QCZ131100 QMH131097:QMV131100 QWD131097:QWR131100 RFZ131097:RGN131100 RPV131097:RQJ131100 RZR131097:SAF131100 SJN131097:SKB131100 STJ131097:STX131100 TDF131097:TDT131100 TNB131097:TNP131100 TWX131097:TXL131100 UGT131097:UHH131100 UQP131097:URD131100 VAL131097:VAZ131100 VKH131097:VKV131100 VUD131097:VUR131100 WDZ131097:WEN131100 WNV131097:WOJ131100 WXR131097:WYF131100 BJ196633:BX196636 LF196633:LT196636 VB196633:VP196636 AEX196633:AFL196636 AOT196633:APH196636 AYP196633:AZD196636 BIL196633:BIZ196636 BSH196633:BSV196636 CCD196633:CCR196636 CLZ196633:CMN196636 CVV196633:CWJ196636 DFR196633:DGF196636 DPN196633:DQB196636 DZJ196633:DZX196636 EJF196633:EJT196636 ETB196633:ETP196636 FCX196633:FDL196636 FMT196633:FNH196636 FWP196633:FXD196636 GGL196633:GGZ196636 GQH196633:GQV196636 HAD196633:HAR196636 HJZ196633:HKN196636 HTV196633:HUJ196636 IDR196633:IEF196636 INN196633:IOB196636 IXJ196633:IXX196636 JHF196633:JHT196636 JRB196633:JRP196636 KAX196633:KBL196636 KKT196633:KLH196636 KUP196633:KVD196636 LEL196633:LEZ196636 LOH196633:LOV196636 LYD196633:LYR196636 MHZ196633:MIN196636 MRV196633:MSJ196636 NBR196633:NCF196636 NLN196633:NMB196636 NVJ196633:NVX196636 OFF196633:OFT196636 OPB196633:OPP196636 OYX196633:OZL196636 PIT196633:PJH196636 PSP196633:PTD196636 QCL196633:QCZ196636 QMH196633:QMV196636 QWD196633:QWR196636 RFZ196633:RGN196636 RPV196633:RQJ196636 RZR196633:SAF196636 SJN196633:SKB196636 STJ196633:STX196636 TDF196633:TDT196636 TNB196633:TNP196636 TWX196633:TXL196636 UGT196633:UHH196636 UQP196633:URD196636 VAL196633:VAZ196636 VKH196633:VKV196636 VUD196633:VUR196636 WDZ196633:WEN196636 WNV196633:WOJ196636 WXR196633:WYF196636 BJ262169:BX262172 LF262169:LT262172 VB262169:VP262172 AEX262169:AFL262172 AOT262169:APH262172 AYP262169:AZD262172 BIL262169:BIZ262172 BSH262169:BSV262172 CCD262169:CCR262172 CLZ262169:CMN262172 CVV262169:CWJ262172 DFR262169:DGF262172 DPN262169:DQB262172 DZJ262169:DZX262172 EJF262169:EJT262172 ETB262169:ETP262172 FCX262169:FDL262172 FMT262169:FNH262172 FWP262169:FXD262172 GGL262169:GGZ262172 GQH262169:GQV262172 HAD262169:HAR262172 HJZ262169:HKN262172 HTV262169:HUJ262172 IDR262169:IEF262172 INN262169:IOB262172 IXJ262169:IXX262172 JHF262169:JHT262172 JRB262169:JRP262172 KAX262169:KBL262172 KKT262169:KLH262172 KUP262169:KVD262172 LEL262169:LEZ262172 LOH262169:LOV262172 LYD262169:LYR262172 MHZ262169:MIN262172 MRV262169:MSJ262172 NBR262169:NCF262172 NLN262169:NMB262172 NVJ262169:NVX262172 OFF262169:OFT262172 OPB262169:OPP262172 OYX262169:OZL262172 PIT262169:PJH262172 PSP262169:PTD262172 QCL262169:QCZ262172 QMH262169:QMV262172 QWD262169:QWR262172 RFZ262169:RGN262172 RPV262169:RQJ262172 RZR262169:SAF262172 SJN262169:SKB262172 STJ262169:STX262172 TDF262169:TDT262172 TNB262169:TNP262172 TWX262169:TXL262172 UGT262169:UHH262172 UQP262169:URD262172 VAL262169:VAZ262172 VKH262169:VKV262172 VUD262169:VUR262172 WDZ262169:WEN262172 WNV262169:WOJ262172 WXR262169:WYF262172 BJ327705:BX327708 LF327705:LT327708 VB327705:VP327708 AEX327705:AFL327708 AOT327705:APH327708 AYP327705:AZD327708 BIL327705:BIZ327708 BSH327705:BSV327708 CCD327705:CCR327708 CLZ327705:CMN327708 CVV327705:CWJ327708 DFR327705:DGF327708 DPN327705:DQB327708 DZJ327705:DZX327708 EJF327705:EJT327708 ETB327705:ETP327708 FCX327705:FDL327708 FMT327705:FNH327708 FWP327705:FXD327708 GGL327705:GGZ327708 GQH327705:GQV327708 HAD327705:HAR327708 HJZ327705:HKN327708 HTV327705:HUJ327708 IDR327705:IEF327708 INN327705:IOB327708 IXJ327705:IXX327708 JHF327705:JHT327708 JRB327705:JRP327708 KAX327705:KBL327708 KKT327705:KLH327708 KUP327705:KVD327708 LEL327705:LEZ327708 LOH327705:LOV327708 LYD327705:LYR327708 MHZ327705:MIN327708 MRV327705:MSJ327708 NBR327705:NCF327708 NLN327705:NMB327708 NVJ327705:NVX327708 OFF327705:OFT327708 OPB327705:OPP327708 OYX327705:OZL327708 PIT327705:PJH327708 PSP327705:PTD327708 QCL327705:QCZ327708 QMH327705:QMV327708 QWD327705:QWR327708 RFZ327705:RGN327708 RPV327705:RQJ327708 RZR327705:SAF327708 SJN327705:SKB327708 STJ327705:STX327708 TDF327705:TDT327708 TNB327705:TNP327708 TWX327705:TXL327708 UGT327705:UHH327708 UQP327705:URD327708 VAL327705:VAZ327708 VKH327705:VKV327708 VUD327705:VUR327708 WDZ327705:WEN327708 WNV327705:WOJ327708 WXR327705:WYF327708 BJ393241:BX393244 LF393241:LT393244 VB393241:VP393244 AEX393241:AFL393244 AOT393241:APH393244 AYP393241:AZD393244 BIL393241:BIZ393244 BSH393241:BSV393244 CCD393241:CCR393244 CLZ393241:CMN393244 CVV393241:CWJ393244 DFR393241:DGF393244 DPN393241:DQB393244 DZJ393241:DZX393244 EJF393241:EJT393244 ETB393241:ETP393244 FCX393241:FDL393244 FMT393241:FNH393244 FWP393241:FXD393244 GGL393241:GGZ393244 GQH393241:GQV393244 HAD393241:HAR393244 HJZ393241:HKN393244 HTV393241:HUJ393244 IDR393241:IEF393244 INN393241:IOB393244 IXJ393241:IXX393244 JHF393241:JHT393244 JRB393241:JRP393244 KAX393241:KBL393244 KKT393241:KLH393244 KUP393241:KVD393244 LEL393241:LEZ393244 LOH393241:LOV393244 LYD393241:LYR393244 MHZ393241:MIN393244 MRV393241:MSJ393244 NBR393241:NCF393244 NLN393241:NMB393244 NVJ393241:NVX393244 OFF393241:OFT393244 OPB393241:OPP393244 OYX393241:OZL393244 PIT393241:PJH393244 PSP393241:PTD393244 QCL393241:QCZ393244 QMH393241:QMV393244 QWD393241:QWR393244 RFZ393241:RGN393244 RPV393241:RQJ393244 RZR393241:SAF393244 SJN393241:SKB393244 STJ393241:STX393244 TDF393241:TDT393244 TNB393241:TNP393244 TWX393241:TXL393244 UGT393241:UHH393244 UQP393241:URD393244 VAL393241:VAZ393244 VKH393241:VKV393244 VUD393241:VUR393244 WDZ393241:WEN393244 WNV393241:WOJ393244 WXR393241:WYF393244 BJ458777:BX458780 LF458777:LT458780 VB458777:VP458780 AEX458777:AFL458780 AOT458777:APH458780 AYP458777:AZD458780 BIL458777:BIZ458780 BSH458777:BSV458780 CCD458777:CCR458780 CLZ458777:CMN458780 CVV458777:CWJ458780 DFR458777:DGF458780 DPN458777:DQB458780 DZJ458777:DZX458780 EJF458777:EJT458780 ETB458777:ETP458780 FCX458777:FDL458780 FMT458777:FNH458780 FWP458777:FXD458780 GGL458777:GGZ458780 GQH458777:GQV458780 HAD458777:HAR458780 HJZ458777:HKN458780 HTV458777:HUJ458780 IDR458777:IEF458780 INN458777:IOB458780 IXJ458777:IXX458780 JHF458777:JHT458780 JRB458777:JRP458780 KAX458777:KBL458780 KKT458777:KLH458780 KUP458777:KVD458780 LEL458777:LEZ458780 LOH458777:LOV458780 LYD458777:LYR458780 MHZ458777:MIN458780 MRV458777:MSJ458780 NBR458777:NCF458780 NLN458777:NMB458780 NVJ458777:NVX458780 OFF458777:OFT458780 OPB458777:OPP458780 OYX458777:OZL458780 PIT458777:PJH458780 PSP458777:PTD458780 QCL458777:QCZ458780 QMH458777:QMV458780 QWD458777:QWR458780 RFZ458777:RGN458780 RPV458777:RQJ458780 RZR458777:SAF458780 SJN458777:SKB458780 STJ458777:STX458780 TDF458777:TDT458780 TNB458777:TNP458780 TWX458777:TXL458780 UGT458777:UHH458780 UQP458777:URD458780 VAL458777:VAZ458780 VKH458777:VKV458780 VUD458777:VUR458780 WDZ458777:WEN458780 WNV458777:WOJ458780 WXR458777:WYF458780 BJ524313:BX524316 LF524313:LT524316 VB524313:VP524316 AEX524313:AFL524316 AOT524313:APH524316 AYP524313:AZD524316 BIL524313:BIZ524316 BSH524313:BSV524316 CCD524313:CCR524316 CLZ524313:CMN524316 CVV524313:CWJ524316 DFR524313:DGF524316 DPN524313:DQB524316 DZJ524313:DZX524316 EJF524313:EJT524316 ETB524313:ETP524316 FCX524313:FDL524316 FMT524313:FNH524316 FWP524313:FXD524316 GGL524313:GGZ524316 GQH524313:GQV524316 HAD524313:HAR524316 HJZ524313:HKN524316 HTV524313:HUJ524316 IDR524313:IEF524316 INN524313:IOB524316 IXJ524313:IXX524316 JHF524313:JHT524316 JRB524313:JRP524316 KAX524313:KBL524316 KKT524313:KLH524316 KUP524313:KVD524316 LEL524313:LEZ524316 LOH524313:LOV524316 LYD524313:LYR524316 MHZ524313:MIN524316 MRV524313:MSJ524316 NBR524313:NCF524316 NLN524313:NMB524316 NVJ524313:NVX524316 OFF524313:OFT524316 OPB524313:OPP524316 OYX524313:OZL524316 PIT524313:PJH524316 PSP524313:PTD524316 QCL524313:QCZ524316 QMH524313:QMV524316 QWD524313:QWR524316 RFZ524313:RGN524316 RPV524313:RQJ524316 RZR524313:SAF524316 SJN524313:SKB524316 STJ524313:STX524316 TDF524313:TDT524316 TNB524313:TNP524316 TWX524313:TXL524316 UGT524313:UHH524316 UQP524313:URD524316 VAL524313:VAZ524316 VKH524313:VKV524316 VUD524313:VUR524316 WDZ524313:WEN524316 WNV524313:WOJ524316 WXR524313:WYF524316 BJ589849:BX589852 LF589849:LT589852 VB589849:VP589852 AEX589849:AFL589852 AOT589849:APH589852 AYP589849:AZD589852 BIL589849:BIZ589852 BSH589849:BSV589852 CCD589849:CCR589852 CLZ589849:CMN589852 CVV589849:CWJ589852 DFR589849:DGF589852 DPN589849:DQB589852 DZJ589849:DZX589852 EJF589849:EJT589852 ETB589849:ETP589852 FCX589849:FDL589852 FMT589849:FNH589852 FWP589849:FXD589852 GGL589849:GGZ589852 GQH589849:GQV589852 HAD589849:HAR589852 HJZ589849:HKN589852 HTV589849:HUJ589852 IDR589849:IEF589852 INN589849:IOB589852 IXJ589849:IXX589852 JHF589849:JHT589852 JRB589849:JRP589852 KAX589849:KBL589852 KKT589849:KLH589852 KUP589849:KVD589852 LEL589849:LEZ589852 LOH589849:LOV589852 LYD589849:LYR589852 MHZ589849:MIN589852 MRV589849:MSJ589852 NBR589849:NCF589852 NLN589849:NMB589852 NVJ589849:NVX589852 OFF589849:OFT589852 OPB589849:OPP589852 OYX589849:OZL589852 PIT589849:PJH589852 PSP589849:PTD589852 QCL589849:QCZ589852 QMH589849:QMV589852 QWD589849:QWR589852 RFZ589849:RGN589852 RPV589849:RQJ589852 RZR589849:SAF589852 SJN589849:SKB589852 STJ589849:STX589852 TDF589849:TDT589852 TNB589849:TNP589852 TWX589849:TXL589852 UGT589849:UHH589852 UQP589849:URD589852 VAL589849:VAZ589852 VKH589849:VKV589852 VUD589849:VUR589852 WDZ589849:WEN589852 WNV589849:WOJ589852 WXR589849:WYF589852 BJ655385:BX655388 LF655385:LT655388 VB655385:VP655388 AEX655385:AFL655388 AOT655385:APH655388 AYP655385:AZD655388 BIL655385:BIZ655388 BSH655385:BSV655388 CCD655385:CCR655388 CLZ655385:CMN655388 CVV655385:CWJ655388 DFR655385:DGF655388 DPN655385:DQB655388 DZJ655385:DZX655388 EJF655385:EJT655388 ETB655385:ETP655388 FCX655385:FDL655388 FMT655385:FNH655388 FWP655385:FXD655388 GGL655385:GGZ655388 GQH655385:GQV655388 HAD655385:HAR655388 HJZ655385:HKN655388 HTV655385:HUJ655388 IDR655385:IEF655388 INN655385:IOB655388 IXJ655385:IXX655388 JHF655385:JHT655388 JRB655385:JRP655388 KAX655385:KBL655388 KKT655385:KLH655388 KUP655385:KVD655388 LEL655385:LEZ655388 LOH655385:LOV655388 LYD655385:LYR655388 MHZ655385:MIN655388 MRV655385:MSJ655388 NBR655385:NCF655388 NLN655385:NMB655388 NVJ655385:NVX655388 OFF655385:OFT655388 OPB655385:OPP655388 OYX655385:OZL655388 PIT655385:PJH655388 PSP655385:PTD655388 QCL655385:QCZ655388 QMH655385:QMV655388 QWD655385:QWR655388 RFZ655385:RGN655388 RPV655385:RQJ655388 RZR655385:SAF655388 SJN655385:SKB655388 STJ655385:STX655388 TDF655385:TDT655388 TNB655385:TNP655388 TWX655385:TXL655388 UGT655385:UHH655388 UQP655385:URD655388 VAL655385:VAZ655388 VKH655385:VKV655388 VUD655385:VUR655388 WDZ655385:WEN655388 WNV655385:WOJ655388 WXR655385:WYF655388 BJ720921:BX720924 LF720921:LT720924 VB720921:VP720924 AEX720921:AFL720924 AOT720921:APH720924 AYP720921:AZD720924 BIL720921:BIZ720924 BSH720921:BSV720924 CCD720921:CCR720924 CLZ720921:CMN720924 CVV720921:CWJ720924 DFR720921:DGF720924 DPN720921:DQB720924 DZJ720921:DZX720924 EJF720921:EJT720924 ETB720921:ETP720924 FCX720921:FDL720924 FMT720921:FNH720924 FWP720921:FXD720924 GGL720921:GGZ720924 GQH720921:GQV720924 HAD720921:HAR720924 HJZ720921:HKN720924 HTV720921:HUJ720924 IDR720921:IEF720924 INN720921:IOB720924 IXJ720921:IXX720924 JHF720921:JHT720924 JRB720921:JRP720924 KAX720921:KBL720924 KKT720921:KLH720924 KUP720921:KVD720924 LEL720921:LEZ720924 LOH720921:LOV720924 LYD720921:LYR720924 MHZ720921:MIN720924 MRV720921:MSJ720924 NBR720921:NCF720924 NLN720921:NMB720924 NVJ720921:NVX720924 OFF720921:OFT720924 OPB720921:OPP720924 OYX720921:OZL720924 PIT720921:PJH720924 PSP720921:PTD720924 QCL720921:QCZ720924 QMH720921:QMV720924 QWD720921:QWR720924 RFZ720921:RGN720924 RPV720921:RQJ720924 RZR720921:SAF720924 SJN720921:SKB720924 STJ720921:STX720924 TDF720921:TDT720924 TNB720921:TNP720924 TWX720921:TXL720924 UGT720921:UHH720924 UQP720921:URD720924 VAL720921:VAZ720924 VKH720921:VKV720924 VUD720921:VUR720924 WDZ720921:WEN720924 WNV720921:WOJ720924 WXR720921:WYF720924 BJ786457:BX786460 LF786457:LT786460 VB786457:VP786460 AEX786457:AFL786460 AOT786457:APH786460 AYP786457:AZD786460 BIL786457:BIZ786460 BSH786457:BSV786460 CCD786457:CCR786460 CLZ786457:CMN786460 CVV786457:CWJ786460 DFR786457:DGF786460 DPN786457:DQB786460 DZJ786457:DZX786460 EJF786457:EJT786460 ETB786457:ETP786460 FCX786457:FDL786460 FMT786457:FNH786460 FWP786457:FXD786460 GGL786457:GGZ786460 GQH786457:GQV786460 HAD786457:HAR786460 HJZ786457:HKN786460 HTV786457:HUJ786460 IDR786457:IEF786460 INN786457:IOB786460 IXJ786457:IXX786460 JHF786457:JHT786460 JRB786457:JRP786460 KAX786457:KBL786460 KKT786457:KLH786460 KUP786457:KVD786460 LEL786457:LEZ786460 LOH786457:LOV786460 LYD786457:LYR786460 MHZ786457:MIN786460 MRV786457:MSJ786460 NBR786457:NCF786460 NLN786457:NMB786460 NVJ786457:NVX786460 OFF786457:OFT786460 OPB786457:OPP786460 OYX786457:OZL786460 PIT786457:PJH786460 PSP786457:PTD786460 QCL786457:QCZ786460 QMH786457:QMV786460 QWD786457:QWR786460 RFZ786457:RGN786460 RPV786457:RQJ786460 RZR786457:SAF786460 SJN786457:SKB786460 STJ786457:STX786460 TDF786457:TDT786460 TNB786457:TNP786460 TWX786457:TXL786460 UGT786457:UHH786460 UQP786457:URD786460 VAL786457:VAZ786460 VKH786457:VKV786460 VUD786457:VUR786460 WDZ786457:WEN786460 WNV786457:WOJ786460 WXR786457:WYF786460 BJ851993:BX851996 LF851993:LT851996 VB851993:VP851996 AEX851993:AFL851996 AOT851993:APH851996 AYP851993:AZD851996 BIL851993:BIZ851996 BSH851993:BSV851996 CCD851993:CCR851996 CLZ851993:CMN851996 CVV851993:CWJ851996 DFR851993:DGF851996 DPN851993:DQB851996 DZJ851993:DZX851996 EJF851993:EJT851996 ETB851993:ETP851996 FCX851993:FDL851996 FMT851993:FNH851996 FWP851993:FXD851996 GGL851993:GGZ851996 GQH851993:GQV851996 HAD851993:HAR851996 HJZ851993:HKN851996 HTV851993:HUJ851996 IDR851993:IEF851996 INN851993:IOB851996 IXJ851993:IXX851996 JHF851993:JHT851996 JRB851993:JRP851996 KAX851993:KBL851996 KKT851993:KLH851996 KUP851993:KVD851996 LEL851993:LEZ851996 LOH851993:LOV851996 LYD851993:LYR851996 MHZ851993:MIN851996 MRV851993:MSJ851996 NBR851993:NCF851996 NLN851993:NMB851996 NVJ851993:NVX851996 OFF851993:OFT851996 OPB851993:OPP851996 OYX851993:OZL851996 PIT851993:PJH851996 PSP851993:PTD851996 QCL851993:QCZ851996 QMH851993:QMV851996 QWD851993:QWR851996 RFZ851993:RGN851996 RPV851993:RQJ851996 RZR851993:SAF851996 SJN851993:SKB851996 STJ851993:STX851996 TDF851993:TDT851996 TNB851993:TNP851996 TWX851993:TXL851996 UGT851993:UHH851996 UQP851993:URD851996 VAL851993:VAZ851996 VKH851993:VKV851996 VUD851993:VUR851996 WDZ851993:WEN851996 WNV851993:WOJ851996 WXR851993:WYF851996 BJ917529:BX917532 LF917529:LT917532 VB917529:VP917532 AEX917529:AFL917532 AOT917529:APH917532 AYP917529:AZD917532 BIL917529:BIZ917532 BSH917529:BSV917532 CCD917529:CCR917532 CLZ917529:CMN917532 CVV917529:CWJ917532 DFR917529:DGF917532 DPN917529:DQB917532 DZJ917529:DZX917532 EJF917529:EJT917532 ETB917529:ETP917532 FCX917529:FDL917532 FMT917529:FNH917532 FWP917529:FXD917532 GGL917529:GGZ917532 GQH917529:GQV917532 HAD917529:HAR917532 HJZ917529:HKN917532 HTV917529:HUJ917532 IDR917529:IEF917532 INN917529:IOB917532 IXJ917529:IXX917532 JHF917529:JHT917532 JRB917529:JRP917532 KAX917529:KBL917532 KKT917529:KLH917532 KUP917529:KVD917532 LEL917529:LEZ917532 LOH917529:LOV917532 LYD917529:LYR917532 MHZ917529:MIN917532 MRV917529:MSJ917532 NBR917529:NCF917532 NLN917529:NMB917532 NVJ917529:NVX917532 OFF917529:OFT917532 OPB917529:OPP917532 OYX917529:OZL917532 PIT917529:PJH917532 PSP917529:PTD917532 QCL917529:QCZ917532 QMH917529:QMV917532 QWD917529:QWR917532 RFZ917529:RGN917532 RPV917529:RQJ917532 RZR917529:SAF917532 SJN917529:SKB917532 STJ917529:STX917532 TDF917529:TDT917532 TNB917529:TNP917532 TWX917529:TXL917532 UGT917529:UHH917532 UQP917529:URD917532 VAL917529:VAZ917532 VKH917529:VKV917532 VUD917529:VUR917532 WDZ917529:WEN917532 WNV917529:WOJ917532 WXR917529:WYF917532 BJ983065:BX983068 LF983065:LT983068 VB983065:VP983068 AEX983065:AFL983068 AOT983065:APH983068 AYP983065:AZD983068 BIL983065:BIZ983068 BSH983065:BSV983068 CCD983065:CCR983068 CLZ983065:CMN983068 CVV983065:CWJ983068 DFR983065:DGF983068 DPN983065:DQB983068 DZJ983065:DZX983068 EJF983065:EJT983068 ETB983065:ETP983068 FCX983065:FDL983068 FMT983065:FNH983068 FWP983065:FXD983068 GGL983065:GGZ983068 GQH983065:GQV983068 HAD983065:HAR983068 HJZ983065:HKN983068 HTV983065:HUJ983068 IDR983065:IEF983068 INN983065:IOB983068 IXJ983065:IXX983068 JHF983065:JHT983068 JRB983065:JRP983068 KAX983065:KBL983068 KKT983065:KLH983068 KUP983065:KVD983068 LEL983065:LEZ983068 LOH983065:LOV983068 LYD983065:LYR983068 MHZ983065:MIN983068 MRV983065:MSJ983068 NBR983065:NCF983068 NLN983065:NMB983068 NVJ983065:NVX983068 OFF983065:OFT983068 OPB983065:OPP983068 OYX983065:OZL983068 PIT983065:PJH983068 PSP983065:PTD983068 QCL983065:QCZ983068 QMH983065:QMV983068 QWD983065:QWR983068 RFZ983065:RGN983068 RPV983065:RQJ983068 RZR983065:SAF983068 SJN983065:SKB983068 STJ983065:STX983068 TDF983065:TDT983068 TNB983065:TNP983068 TWX983065:TXL983068 UGT983065:UHH983068 UQP983065:URD983068 VAL983065:VAZ983068 VKH983065:VKV983068 VUD983065:VUR983068 WDZ983065:WEN983068 WNV983065:WOJ983068 WXR983065:WYF983068 BJ53:BX54 LF53:LT54 VB53:VP54 AEX53:AFL54 AOT53:APH54 AYP53:AZD54 BIL53:BIZ54 BSH53:BSV54 CCD53:CCR54 CLZ53:CMN54 CVV53:CWJ54 DFR53:DGF54 DPN53:DQB54 DZJ53:DZX54 EJF53:EJT54 ETB53:ETP54 FCX53:FDL54 FMT53:FNH54 FWP53:FXD54 GGL53:GGZ54 GQH53:GQV54 HAD53:HAR54 HJZ53:HKN54 HTV53:HUJ54 IDR53:IEF54 INN53:IOB54 IXJ53:IXX54 JHF53:JHT54 JRB53:JRP54 KAX53:KBL54 KKT53:KLH54 KUP53:KVD54 LEL53:LEZ54 LOH53:LOV54 LYD53:LYR54 MHZ53:MIN54 MRV53:MSJ54 NBR53:NCF54 NLN53:NMB54 NVJ53:NVX54 OFF53:OFT54 OPB53:OPP54 OYX53:OZL54 PIT53:PJH54 PSP53:PTD54 QCL53:QCZ54 QMH53:QMV54 QWD53:QWR54 RFZ53:RGN54 RPV53:RQJ54 RZR53:SAF54 SJN53:SKB54 STJ53:STX54 TDF53:TDT54 TNB53:TNP54 TWX53:TXL54 UGT53:UHH54 UQP53:URD54 VAL53:VAZ54 VKH53:VKV54 VUD53:VUR54 WDZ53:WEN54 WNV53:WOJ54 WXR53:WYF54 BJ65589:BX65590 LF65589:LT65590 VB65589:VP65590 AEX65589:AFL65590 AOT65589:APH65590 AYP65589:AZD65590 BIL65589:BIZ65590 BSH65589:BSV65590 CCD65589:CCR65590 CLZ65589:CMN65590 CVV65589:CWJ65590 DFR65589:DGF65590 DPN65589:DQB65590 DZJ65589:DZX65590 EJF65589:EJT65590 ETB65589:ETP65590 FCX65589:FDL65590 FMT65589:FNH65590 FWP65589:FXD65590 GGL65589:GGZ65590 GQH65589:GQV65590 HAD65589:HAR65590 HJZ65589:HKN65590 HTV65589:HUJ65590 IDR65589:IEF65590 INN65589:IOB65590 IXJ65589:IXX65590 JHF65589:JHT65590 JRB65589:JRP65590 KAX65589:KBL65590 KKT65589:KLH65590 KUP65589:KVD65590 LEL65589:LEZ65590 LOH65589:LOV65590 LYD65589:LYR65590 MHZ65589:MIN65590 MRV65589:MSJ65590 NBR65589:NCF65590 NLN65589:NMB65590 NVJ65589:NVX65590 OFF65589:OFT65590 OPB65589:OPP65590 OYX65589:OZL65590 PIT65589:PJH65590 PSP65589:PTD65590 QCL65589:QCZ65590 QMH65589:QMV65590 QWD65589:QWR65590 RFZ65589:RGN65590 RPV65589:RQJ65590 RZR65589:SAF65590 SJN65589:SKB65590 STJ65589:STX65590 TDF65589:TDT65590 TNB65589:TNP65590 TWX65589:TXL65590 UGT65589:UHH65590 UQP65589:URD65590 VAL65589:VAZ65590 VKH65589:VKV65590 VUD65589:VUR65590 WDZ65589:WEN65590 WNV65589:WOJ65590 WXR65589:WYF65590 BJ131125:BX131126 LF131125:LT131126 VB131125:VP131126 AEX131125:AFL131126 AOT131125:APH131126 AYP131125:AZD131126 BIL131125:BIZ131126 BSH131125:BSV131126 CCD131125:CCR131126 CLZ131125:CMN131126 CVV131125:CWJ131126 DFR131125:DGF131126 DPN131125:DQB131126 DZJ131125:DZX131126 EJF131125:EJT131126 ETB131125:ETP131126 FCX131125:FDL131126 FMT131125:FNH131126 FWP131125:FXD131126 GGL131125:GGZ131126 GQH131125:GQV131126 HAD131125:HAR131126 HJZ131125:HKN131126 HTV131125:HUJ131126 IDR131125:IEF131126 INN131125:IOB131126 IXJ131125:IXX131126 JHF131125:JHT131126 JRB131125:JRP131126 KAX131125:KBL131126 KKT131125:KLH131126 KUP131125:KVD131126 LEL131125:LEZ131126 LOH131125:LOV131126 LYD131125:LYR131126 MHZ131125:MIN131126 MRV131125:MSJ131126 NBR131125:NCF131126 NLN131125:NMB131126 NVJ131125:NVX131126 OFF131125:OFT131126 OPB131125:OPP131126 OYX131125:OZL131126 PIT131125:PJH131126 PSP131125:PTD131126 QCL131125:QCZ131126 QMH131125:QMV131126 QWD131125:QWR131126 RFZ131125:RGN131126 RPV131125:RQJ131126 RZR131125:SAF131126 SJN131125:SKB131126 STJ131125:STX131126 TDF131125:TDT131126 TNB131125:TNP131126 TWX131125:TXL131126 UGT131125:UHH131126 UQP131125:URD131126 VAL131125:VAZ131126 VKH131125:VKV131126 VUD131125:VUR131126 WDZ131125:WEN131126 WNV131125:WOJ131126 WXR131125:WYF131126 BJ196661:BX196662 LF196661:LT196662 VB196661:VP196662 AEX196661:AFL196662 AOT196661:APH196662 AYP196661:AZD196662 BIL196661:BIZ196662 BSH196661:BSV196662 CCD196661:CCR196662 CLZ196661:CMN196662 CVV196661:CWJ196662 DFR196661:DGF196662 DPN196661:DQB196662 DZJ196661:DZX196662 EJF196661:EJT196662 ETB196661:ETP196662 FCX196661:FDL196662 FMT196661:FNH196662 FWP196661:FXD196662 GGL196661:GGZ196662 GQH196661:GQV196662 HAD196661:HAR196662 HJZ196661:HKN196662 HTV196661:HUJ196662 IDR196661:IEF196662 INN196661:IOB196662 IXJ196661:IXX196662 JHF196661:JHT196662 JRB196661:JRP196662 KAX196661:KBL196662 KKT196661:KLH196662 KUP196661:KVD196662 LEL196661:LEZ196662 LOH196661:LOV196662 LYD196661:LYR196662 MHZ196661:MIN196662 MRV196661:MSJ196662 NBR196661:NCF196662 NLN196661:NMB196662 NVJ196661:NVX196662 OFF196661:OFT196662 OPB196661:OPP196662 OYX196661:OZL196662 PIT196661:PJH196662 PSP196661:PTD196662 QCL196661:QCZ196662 QMH196661:QMV196662 QWD196661:QWR196662 RFZ196661:RGN196662 RPV196661:RQJ196662 RZR196661:SAF196662 SJN196661:SKB196662 STJ196661:STX196662 TDF196661:TDT196662 TNB196661:TNP196662 TWX196661:TXL196662 UGT196661:UHH196662 UQP196661:URD196662 VAL196661:VAZ196662 VKH196661:VKV196662 VUD196661:VUR196662 WDZ196661:WEN196662 WNV196661:WOJ196662 WXR196661:WYF196662 BJ262197:BX262198 LF262197:LT262198 VB262197:VP262198 AEX262197:AFL262198 AOT262197:APH262198 AYP262197:AZD262198 BIL262197:BIZ262198 BSH262197:BSV262198 CCD262197:CCR262198 CLZ262197:CMN262198 CVV262197:CWJ262198 DFR262197:DGF262198 DPN262197:DQB262198 DZJ262197:DZX262198 EJF262197:EJT262198 ETB262197:ETP262198 FCX262197:FDL262198 FMT262197:FNH262198 FWP262197:FXD262198 GGL262197:GGZ262198 GQH262197:GQV262198 HAD262197:HAR262198 HJZ262197:HKN262198 HTV262197:HUJ262198 IDR262197:IEF262198 INN262197:IOB262198 IXJ262197:IXX262198 JHF262197:JHT262198 JRB262197:JRP262198 KAX262197:KBL262198 KKT262197:KLH262198 KUP262197:KVD262198 LEL262197:LEZ262198 LOH262197:LOV262198 LYD262197:LYR262198 MHZ262197:MIN262198 MRV262197:MSJ262198 NBR262197:NCF262198 NLN262197:NMB262198 NVJ262197:NVX262198 OFF262197:OFT262198 OPB262197:OPP262198 OYX262197:OZL262198 PIT262197:PJH262198 PSP262197:PTD262198 QCL262197:QCZ262198 QMH262197:QMV262198 QWD262197:QWR262198 RFZ262197:RGN262198 RPV262197:RQJ262198 RZR262197:SAF262198 SJN262197:SKB262198 STJ262197:STX262198 TDF262197:TDT262198 TNB262197:TNP262198 TWX262197:TXL262198 UGT262197:UHH262198 UQP262197:URD262198 VAL262197:VAZ262198 VKH262197:VKV262198 VUD262197:VUR262198 WDZ262197:WEN262198 WNV262197:WOJ262198 WXR262197:WYF262198 BJ327733:BX327734 LF327733:LT327734 VB327733:VP327734 AEX327733:AFL327734 AOT327733:APH327734 AYP327733:AZD327734 BIL327733:BIZ327734 BSH327733:BSV327734 CCD327733:CCR327734 CLZ327733:CMN327734 CVV327733:CWJ327734 DFR327733:DGF327734 DPN327733:DQB327734 DZJ327733:DZX327734 EJF327733:EJT327734 ETB327733:ETP327734 FCX327733:FDL327734 FMT327733:FNH327734 FWP327733:FXD327734 GGL327733:GGZ327734 GQH327733:GQV327734 HAD327733:HAR327734 HJZ327733:HKN327734 HTV327733:HUJ327734 IDR327733:IEF327734 INN327733:IOB327734 IXJ327733:IXX327734 JHF327733:JHT327734 JRB327733:JRP327734 KAX327733:KBL327734 KKT327733:KLH327734 KUP327733:KVD327734 LEL327733:LEZ327734 LOH327733:LOV327734 LYD327733:LYR327734 MHZ327733:MIN327734 MRV327733:MSJ327734 NBR327733:NCF327734 NLN327733:NMB327734 NVJ327733:NVX327734 OFF327733:OFT327734 OPB327733:OPP327734 OYX327733:OZL327734 PIT327733:PJH327734 PSP327733:PTD327734 QCL327733:QCZ327734 QMH327733:QMV327734 QWD327733:QWR327734 RFZ327733:RGN327734 RPV327733:RQJ327734 RZR327733:SAF327734 SJN327733:SKB327734 STJ327733:STX327734 TDF327733:TDT327734 TNB327733:TNP327734 TWX327733:TXL327734 UGT327733:UHH327734 UQP327733:URD327734 VAL327733:VAZ327734 VKH327733:VKV327734 VUD327733:VUR327734 WDZ327733:WEN327734 WNV327733:WOJ327734 WXR327733:WYF327734 BJ393269:BX393270 LF393269:LT393270 VB393269:VP393270 AEX393269:AFL393270 AOT393269:APH393270 AYP393269:AZD393270 BIL393269:BIZ393270 BSH393269:BSV393270 CCD393269:CCR393270 CLZ393269:CMN393270 CVV393269:CWJ393270 DFR393269:DGF393270 DPN393269:DQB393270 DZJ393269:DZX393270 EJF393269:EJT393270 ETB393269:ETP393270 FCX393269:FDL393270 FMT393269:FNH393270 FWP393269:FXD393270 GGL393269:GGZ393270 GQH393269:GQV393270 HAD393269:HAR393270 HJZ393269:HKN393270 HTV393269:HUJ393270 IDR393269:IEF393270 INN393269:IOB393270 IXJ393269:IXX393270 JHF393269:JHT393270 JRB393269:JRP393270 KAX393269:KBL393270 KKT393269:KLH393270 KUP393269:KVD393270 LEL393269:LEZ393270 LOH393269:LOV393270 LYD393269:LYR393270 MHZ393269:MIN393270 MRV393269:MSJ393270 NBR393269:NCF393270 NLN393269:NMB393270 NVJ393269:NVX393270 OFF393269:OFT393270 OPB393269:OPP393270 OYX393269:OZL393270 PIT393269:PJH393270 PSP393269:PTD393270 QCL393269:QCZ393270 QMH393269:QMV393270 QWD393269:QWR393270 RFZ393269:RGN393270 RPV393269:RQJ393270 RZR393269:SAF393270 SJN393269:SKB393270 STJ393269:STX393270 TDF393269:TDT393270 TNB393269:TNP393270 TWX393269:TXL393270 UGT393269:UHH393270 UQP393269:URD393270 VAL393269:VAZ393270 VKH393269:VKV393270 VUD393269:VUR393270 WDZ393269:WEN393270 WNV393269:WOJ393270 WXR393269:WYF393270 BJ458805:BX458806 LF458805:LT458806 VB458805:VP458806 AEX458805:AFL458806 AOT458805:APH458806 AYP458805:AZD458806 BIL458805:BIZ458806 BSH458805:BSV458806 CCD458805:CCR458806 CLZ458805:CMN458806 CVV458805:CWJ458806 DFR458805:DGF458806 DPN458805:DQB458806 DZJ458805:DZX458806 EJF458805:EJT458806 ETB458805:ETP458806 FCX458805:FDL458806 FMT458805:FNH458806 FWP458805:FXD458806 GGL458805:GGZ458806 GQH458805:GQV458806 HAD458805:HAR458806 HJZ458805:HKN458806 HTV458805:HUJ458806 IDR458805:IEF458806 INN458805:IOB458806 IXJ458805:IXX458806 JHF458805:JHT458806 JRB458805:JRP458806 KAX458805:KBL458806 KKT458805:KLH458806 KUP458805:KVD458806 LEL458805:LEZ458806 LOH458805:LOV458806 LYD458805:LYR458806 MHZ458805:MIN458806 MRV458805:MSJ458806 NBR458805:NCF458806 NLN458805:NMB458806 NVJ458805:NVX458806 OFF458805:OFT458806 OPB458805:OPP458806 OYX458805:OZL458806 PIT458805:PJH458806 PSP458805:PTD458806 QCL458805:QCZ458806 QMH458805:QMV458806 QWD458805:QWR458806 RFZ458805:RGN458806 RPV458805:RQJ458806 RZR458805:SAF458806 SJN458805:SKB458806 STJ458805:STX458806 TDF458805:TDT458806 TNB458805:TNP458806 TWX458805:TXL458806 UGT458805:UHH458806 UQP458805:URD458806 VAL458805:VAZ458806 VKH458805:VKV458806 VUD458805:VUR458806 WDZ458805:WEN458806 WNV458805:WOJ458806 WXR458805:WYF458806 BJ524341:BX524342 LF524341:LT524342 VB524341:VP524342 AEX524341:AFL524342 AOT524341:APH524342 AYP524341:AZD524342 BIL524341:BIZ524342 BSH524341:BSV524342 CCD524341:CCR524342 CLZ524341:CMN524342 CVV524341:CWJ524342 DFR524341:DGF524342 DPN524341:DQB524342 DZJ524341:DZX524342 EJF524341:EJT524342 ETB524341:ETP524342 FCX524341:FDL524342 FMT524341:FNH524342 FWP524341:FXD524342 GGL524341:GGZ524342 GQH524341:GQV524342 HAD524341:HAR524342 HJZ524341:HKN524342 HTV524341:HUJ524342 IDR524341:IEF524342 INN524341:IOB524342 IXJ524341:IXX524342 JHF524341:JHT524342 JRB524341:JRP524342 KAX524341:KBL524342 KKT524341:KLH524342 KUP524341:KVD524342 LEL524341:LEZ524342 LOH524341:LOV524342 LYD524341:LYR524342 MHZ524341:MIN524342 MRV524341:MSJ524342 NBR524341:NCF524342 NLN524341:NMB524342 NVJ524341:NVX524342 OFF524341:OFT524342 OPB524341:OPP524342 OYX524341:OZL524342 PIT524341:PJH524342 PSP524341:PTD524342 QCL524341:QCZ524342 QMH524341:QMV524342 QWD524341:QWR524342 RFZ524341:RGN524342 RPV524341:RQJ524342 RZR524341:SAF524342 SJN524341:SKB524342 STJ524341:STX524342 TDF524341:TDT524342 TNB524341:TNP524342 TWX524341:TXL524342 UGT524341:UHH524342 UQP524341:URD524342 VAL524341:VAZ524342 VKH524341:VKV524342 VUD524341:VUR524342 WDZ524341:WEN524342 WNV524341:WOJ524342 WXR524341:WYF524342 BJ589877:BX589878 LF589877:LT589878 VB589877:VP589878 AEX589877:AFL589878 AOT589877:APH589878 AYP589877:AZD589878 BIL589877:BIZ589878 BSH589877:BSV589878 CCD589877:CCR589878 CLZ589877:CMN589878 CVV589877:CWJ589878 DFR589877:DGF589878 DPN589877:DQB589878 DZJ589877:DZX589878 EJF589877:EJT589878 ETB589877:ETP589878 FCX589877:FDL589878 FMT589877:FNH589878 FWP589877:FXD589878 GGL589877:GGZ589878 GQH589877:GQV589878 HAD589877:HAR589878 HJZ589877:HKN589878 HTV589877:HUJ589878 IDR589877:IEF589878 INN589877:IOB589878 IXJ589877:IXX589878 JHF589877:JHT589878 JRB589877:JRP589878 KAX589877:KBL589878 KKT589877:KLH589878 KUP589877:KVD589878 LEL589877:LEZ589878 LOH589877:LOV589878 LYD589877:LYR589878 MHZ589877:MIN589878 MRV589877:MSJ589878 NBR589877:NCF589878 NLN589877:NMB589878 NVJ589877:NVX589878 OFF589877:OFT589878 OPB589877:OPP589878 OYX589877:OZL589878 PIT589877:PJH589878 PSP589877:PTD589878 QCL589877:QCZ589878 QMH589877:QMV589878 QWD589877:QWR589878 RFZ589877:RGN589878 RPV589877:RQJ589878 RZR589877:SAF589878 SJN589877:SKB589878 STJ589877:STX589878 TDF589877:TDT589878 TNB589877:TNP589878 TWX589877:TXL589878 UGT589877:UHH589878 UQP589877:URD589878 VAL589877:VAZ589878 VKH589877:VKV589878 VUD589877:VUR589878 WDZ589877:WEN589878 WNV589877:WOJ589878 WXR589877:WYF589878 BJ655413:BX655414 LF655413:LT655414 VB655413:VP655414 AEX655413:AFL655414 AOT655413:APH655414 AYP655413:AZD655414 BIL655413:BIZ655414 BSH655413:BSV655414 CCD655413:CCR655414 CLZ655413:CMN655414 CVV655413:CWJ655414 DFR655413:DGF655414 DPN655413:DQB655414 DZJ655413:DZX655414 EJF655413:EJT655414 ETB655413:ETP655414 FCX655413:FDL655414 FMT655413:FNH655414 FWP655413:FXD655414 GGL655413:GGZ655414 GQH655413:GQV655414 HAD655413:HAR655414 HJZ655413:HKN655414 HTV655413:HUJ655414 IDR655413:IEF655414 INN655413:IOB655414 IXJ655413:IXX655414 JHF655413:JHT655414 JRB655413:JRP655414 KAX655413:KBL655414 KKT655413:KLH655414 KUP655413:KVD655414 LEL655413:LEZ655414 LOH655413:LOV655414 LYD655413:LYR655414 MHZ655413:MIN655414 MRV655413:MSJ655414 NBR655413:NCF655414 NLN655413:NMB655414 NVJ655413:NVX655414 OFF655413:OFT655414 OPB655413:OPP655414 OYX655413:OZL655414 PIT655413:PJH655414 PSP655413:PTD655414 QCL655413:QCZ655414 QMH655413:QMV655414 QWD655413:QWR655414 RFZ655413:RGN655414 RPV655413:RQJ655414 RZR655413:SAF655414 SJN655413:SKB655414 STJ655413:STX655414 TDF655413:TDT655414 TNB655413:TNP655414 TWX655413:TXL655414 UGT655413:UHH655414 UQP655413:URD655414 VAL655413:VAZ655414 VKH655413:VKV655414 VUD655413:VUR655414 WDZ655413:WEN655414 WNV655413:WOJ655414 WXR655413:WYF655414 BJ720949:BX720950 LF720949:LT720950 VB720949:VP720950 AEX720949:AFL720950 AOT720949:APH720950 AYP720949:AZD720950 BIL720949:BIZ720950 BSH720949:BSV720950 CCD720949:CCR720950 CLZ720949:CMN720950 CVV720949:CWJ720950 DFR720949:DGF720950 DPN720949:DQB720950 DZJ720949:DZX720950 EJF720949:EJT720950 ETB720949:ETP720950 FCX720949:FDL720950 FMT720949:FNH720950 FWP720949:FXD720950 GGL720949:GGZ720950 GQH720949:GQV720950 HAD720949:HAR720950 HJZ720949:HKN720950 HTV720949:HUJ720950 IDR720949:IEF720950 INN720949:IOB720950 IXJ720949:IXX720950 JHF720949:JHT720950 JRB720949:JRP720950 KAX720949:KBL720950 KKT720949:KLH720950 KUP720949:KVD720950 LEL720949:LEZ720950 LOH720949:LOV720950 LYD720949:LYR720950 MHZ720949:MIN720950 MRV720949:MSJ720950 NBR720949:NCF720950 NLN720949:NMB720950 NVJ720949:NVX720950 OFF720949:OFT720950 OPB720949:OPP720950 OYX720949:OZL720950 PIT720949:PJH720950 PSP720949:PTD720950 QCL720949:QCZ720950 QMH720949:QMV720950 QWD720949:QWR720950 RFZ720949:RGN720950 RPV720949:RQJ720950 RZR720949:SAF720950 SJN720949:SKB720950 STJ720949:STX720950 TDF720949:TDT720950 TNB720949:TNP720950 TWX720949:TXL720950 UGT720949:UHH720950 UQP720949:URD720950 VAL720949:VAZ720950 VKH720949:VKV720950 VUD720949:VUR720950 WDZ720949:WEN720950 WNV720949:WOJ720950 WXR720949:WYF720950 BJ786485:BX786486 LF786485:LT786486 VB786485:VP786486 AEX786485:AFL786486 AOT786485:APH786486 AYP786485:AZD786486 BIL786485:BIZ786486 BSH786485:BSV786486 CCD786485:CCR786486 CLZ786485:CMN786486 CVV786485:CWJ786486 DFR786485:DGF786486 DPN786485:DQB786486 DZJ786485:DZX786486 EJF786485:EJT786486 ETB786485:ETP786486 FCX786485:FDL786486 FMT786485:FNH786486 FWP786485:FXD786486 GGL786485:GGZ786486 GQH786485:GQV786486 HAD786485:HAR786486 HJZ786485:HKN786486 HTV786485:HUJ786486 IDR786485:IEF786486 INN786485:IOB786486 IXJ786485:IXX786486 JHF786485:JHT786486 JRB786485:JRP786486 KAX786485:KBL786486 KKT786485:KLH786486 KUP786485:KVD786486 LEL786485:LEZ786486 LOH786485:LOV786486 LYD786485:LYR786486 MHZ786485:MIN786486 MRV786485:MSJ786486 NBR786485:NCF786486 NLN786485:NMB786486 NVJ786485:NVX786486 OFF786485:OFT786486 OPB786485:OPP786486 OYX786485:OZL786486 PIT786485:PJH786486 PSP786485:PTD786486 QCL786485:QCZ786486 QMH786485:QMV786486 QWD786485:QWR786486 RFZ786485:RGN786486 RPV786485:RQJ786486 RZR786485:SAF786486 SJN786485:SKB786486 STJ786485:STX786486 TDF786485:TDT786486 TNB786485:TNP786486 TWX786485:TXL786486 UGT786485:UHH786486 UQP786485:URD786486 VAL786485:VAZ786486 VKH786485:VKV786486 VUD786485:VUR786486 WDZ786485:WEN786486 WNV786485:WOJ786486 WXR786485:WYF786486 BJ852021:BX852022 LF852021:LT852022 VB852021:VP852022 AEX852021:AFL852022 AOT852021:APH852022 AYP852021:AZD852022 BIL852021:BIZ852022 BSH852021:BSV852022 CCD852021:CCR852022 CLZ852021:CMN852022 CVV852021:CWJ852022 DFR852021:DGF852022 DPN852021:DQB852022 DZJ852021:DZX852022 EJF852021:EJT852022 ETB852021:ETP852022 FCX852021:FDL852022 FMT852021:FNH852022 FWP852021:FXD852022 GGL852021:GGZ852022 GQH852021:GQV852022 HAD852021:HAR852022 HJZ852021:HKN852022 HTV852021:HUJ852022 IDR852021:IEF852022 INN852021:IOB852022 IXJ852021:IXX852022 JHF852021:JHT852022 JRB852021:JRP852022 KAX852021:KBL852022 KKT852021:KLH852022 KUP852021:KVD852022 LEL852021:LEZ852022 LOH852021:LOV852022 LYD852021:LYR852022 MHZ852021:MIN852022 MRV852021:MSJ852022 NBR852021:NCF852022 NLN852021:NMB852022 NVJ852021:NVX852022 OFF852021:OFT852022 OPB852021:OPP852022 OYX852021:OZL852022 PIT852021:PJH852022 PSP852021:PTD852022 QCL852021:QCZ852022 QMH852021:QMV852022 QWD852021:QWR852022 RFZ852021:RGN852022 RPV852021:RQJ852022 RZR852021:SAF852022 SJN852021:SKB852022 STJ852021:STX852022 TDF852021:TDT852022 TNB852021:TNP852022 TWX852021:TXL852022 UGT852021:UHH852022 UQP852021:URD852022 VAL852021:VAZ852022 VKH852021:VKV852022 VUD852021:VUR852022 WDZ852021:WEN852022 WNV852021:WOJ852022 WXR852021:WYF852022 BJ917557:BX917558 LF917557:LT917558 VB917557:VP917558 AEX917557:AFL917558 AOT917557:APH917558 AYP917557:AZD917558 BIL917557:BIZ917558 BSH917557:BSV917558 CCD917557:CCR917558 CLZ917557:CMN917558 CVV917557:CWJ917558 DFR917557:DGF917558 DPN917557:DQB917558 DZJ917557:DZX917558 EJF917557:EJT917558 ETB917557:ETP917558 FCX917557:FDL917558 FMT917557:FNH917558 FWP917557:FXD917558 GGL917557:GGZ917558 GQH917557:GQV917558 HAD917557:HAR917558 HJZ917557:HKN917558 HTV917557:HUJ917558 IDR917557:IEF917558 INN917557:IOB917558 IXJ917557:IXX917558 JHF917557:JHT917558 JRB917557:JRP917558 KAX917557:KBL917558 KKT917557:KLH917558 KUP917557:KVD917558 LEL917557:LEZ917558 LOH917557:LOV917558 LYD917557:LYR917558 MHZ917557:MIN917558 MRV917557:MSJ917558 NBR917557:NCF917558 NLN917557:NMB917558 NVJ917557:NVX917558 OFF917557:OFT917558 OPB917557:OPP917558 OYX917557:OZL917558 PIT917557:PJH917558 PSP917557:PTD917558 QCL917557:QCZ917558 QMH917557:QMV917558 QWD917557:QWR917558 RFZ917557:RGN917558 RPV917557:RQJ917558 RZR917557:SAF917558 SJN917557:SKB917558 STJ917557:STX917558 TDF917557:TDT917558 TNB917557:TNP917558 TWX917557:TXL917558 UGT917557:UHH917558 UQP917557:URD917558 VAL917557:VAZ917558 VKH917557:VKV917558 VUD917557:VUR917558 WDZ917557:WEN917558 WNV917557:WOJ917558 WXR917557:WYF917558 BJ983093:BX983094 LF983093:LT983094 VB983093:VP983094 AEX983093:AFL983094 AOT983093:APH983094 AYP983093:AZD983094 BIL983093:BIZ983094 BSH983093:BSV983094 CCD983093:CCR983094 CLZ983093:CMN983094 CVV983093:CWJ983094 DFR983093:DGF983094 DPN983093:DQB983094 DZJ983093:DZX983094 EJF983093:EJT983094 ETB983093:ETP983094 FCX983093:FDL983094 FMT983093:FNH983094 FWP983093:FXD983094 GGL983093:GGZ983094 GQH983093:GQV983094 HAD983093:HAR983094 HJZ983093:HKN983094 HTV983093:HUJ983094 IDR983093:IEF983094 INN983093:IOB983094 IXJ983093:IXX983094 JHF983093:JHT983094 JRB983093:JRP983094 KAX983093:KBL983094 KKT983093:KLH983094 KUP983093:KVD983094 LEL983093:LEZ983094 LOH983093:LOV983094 LYD983093:LYR983094 MHZ983093:MIN983094 MRV983093:MSJ983094 NBR983093:NCF983094 NLN983093:NMB983094 NVJ983093:NVX983094 OFF983093:OFT983094 OPB983093:OPP983094 OYX983093:OZL983094 PIT983093:PJH983094 PSP983093:PTD983094 QCL983093:QCZ983094 QMH983093:QMV983094 QWD983093:QWR983094 RFZ983093:RGN983094 RPV983093:RQJ983094 RZR983093:SAF983094 SJN983093:SKB983094 STJ983093:STX983094 TDF983093:TDT983094 TNB983093:TNP983094 TWX983093:TXL983094 UGT983093:UHH983094 UQP983093:URD983094 VAL983093:VAZ983094 VKH983093:VKV983094 VUD983093:VUR983094 WDZ983093:WEN983094 WNV983093:WOJ983094 WXR983093:WYF983094 BJ57:BX60 LF57:LT60 VB57:VP60 AEX57:AFL60 AOT57:APH60 AYP57:AZD60 BIL57:BIZ60 BSH57:BSV60 CCD57:CCR60 CLZ57:CMN60 CVV57:CWJ60 DFR57:DGF60 DPN57:DQB60 DZJ57:DZX60 EJF57:EJT60 ETB57:ETP60 FCX57:FDL60 FMT57:FNH60 FWP57:FXD60 GGL57:GGZ60 GQH57:GQV60 HAD57:HAR60 HJZ57:HKN60 HTV57:HUJ60 IDR57:IEF60 INN57:IOB60 IXJ57:IXX60 JHF57:JHT60 JRB57:JRP60 KAX57:KBL60 KKT57:KLH60 KUP57:KVD60 LEL57:LEZ60 LOH57:LOV60 LYD57:LYR60 MHZ57:MIN60 MRV57:MSJ60 NBR57:NCF60 NLN57:NMB60 NVJ57:NVX60 OFF57:OFT60 OPB57:OPP60 OYX57:OZL60 PIT57:PJH60 PSP57:PTD60 QCL57:QCZ60 QMH57:QMV60 QWD57:QWR60 RFZ57:RGN60 RPV57:RQJ60 RZR57:SAF60 SJN57:SKB60 STJ57:STX60 TDF57:TDT60 TNB57:TNP60 TWX57:TXL60 UGT57:UHH60 UQP57:URD60 VAL57:VAZ60 VKH57:VKV60 VUD57:VUR60 WDZ57:WEN60 WNV57:WOJ60 WXR57:WYF60 BJ65593:BX65596 LF65593:LT65596 VB65593:VP65596 AEX65593:AFL65596 AOT65593:APH65596 AYP65593:AZD65596 BIL65593:BIZ65596 BSH65593:BSV65596 CCD65593:CCR65596 CLZ65593:CMN65596 CVV65593:CWJ65596 DFR65593:DGF65596 DPN65593:DQB65596 DZJ65593:DZX65596 EJF65593:EJT65596 ETB65593:ETP65596 FCX65593:FDL65596 FMT65593:FNH65596 FWP65593:FXD65596 GGL65593:GGZ65596 GQH65593:GQV65596 HAD65593:HAR65596 HJZ65593:HKN65596 HTV65593:HUJ65596 IDR65593:IEF65596 INN65593:IOB65596 IXJ65593:IXX65596 JHF65593:JHT65596 JRB65593:JRP65596 KAX65593:KBL65596 KKT65593:KLH65596 KUP65593:KVD65596 LEL65593:LEZ65596 LOH65593:LOV65596 LYD65593:LYR65596 MHZ65593:MIN65596 MRV65593:MSJ65596 NBR65593:NCF65596 NLN65593:NMB65596 NVJ65593:NVX65596 OFF65593:OFT65596 OPB65593:OPP65596 OYX65593:OZL65596 PIT65593:PJH65596 PSP65593:PTD65596 QCL65593:QCZ65596 QMH65593:QMV65596 QWD65593:QWR65596 RFZ65593:RGN65596 RPV65593:RQJ65596 RZR65593:SAF65596 SJN65593:SKB65596 STJ65593:STX65596 TDF65593:TDT65596 TNB65593:TNP65596 TWX65593:TXL65596 UGT65593:UHH65596 UQP65593:URD65596 VAL65593:VAZ65596 VKH65593:VKV65596 VUD65593:VUR65596 WDZ65593:WEN65596 WNV65593:WOJ65596 WXR65593:WYF65596 BJ131129:BX131132 LF131129:LT131132 VB131129:VP131132 AEX131129:AFL131132 AOT131129:APH131132 AYP131129:AZD131132 BIL131129:BIZ131132 BSH131129:BSV131132 CCD131129:CCR131132 CLZ131129:CMN131132 CVV131129:CWJ131132 DFR131129:DGF131132 DPN131129:DQB131132 DZJ131129:DZX131132 EJF131129:EJT131132 ETB131129:ETP131132 FCX131129:FDL131132 FMT131129:FNH131132 FWP131129:FXD131132 GGL131129:GGZ131132 GQH131129:GQV131132 HAD131129:HAR131132 HJZ131129:HKN131132 HTV131129:HUJ131132 IDR131129:IEF131132 INN131129:IOB131132 IXJ131129:IXX131132 JHF131129:JHT131132 JRB131129:JRP131132 KAX131129:KBL131132 KKT131129:KLH131132 KUP131129:KVD131132 LEL131129:LEZ131132 LOH131129:LOV131132 LYD131129:LYR131132 MHZ131129:MIN131132 MRV131129:MSJ131132 NBR131129:NCF131132 NLN131129:NMB131132 NVJ131129:NVX131132 OFF131129:OFT131132 OPB131129:OPP131132 OYX131129:OZL131132 PIT131129:PJH131132 PSP131129:PTD131132 QCL131129:QCZ131132 QMH131129:QMV131132 QWD131129:QWR131132 RFZ131129:RGN131132 RPV131129:RQJ131132 RZR131129:SAF131132 SJN131129:SKB131132 STJ131129:STX131132 TDF131129:TDT131132 TNB131129:TNP131132 TWX131129:TXL131132 UGT131129:UHH131132 UQP131129:URD131132 VAL131129:VAZ131132 VKH131129:VKV131132 VUD131129:VUR131132 WDZ131129:WEN131132 WNV131129:WOJ131132 WXR131129:WYF131132 BJ196665:BX196668 LF196665:LT196668 VB196665:VP196668 AEX196665:AFL196668 AOT196665:APH196668 AYP196665:AZD196668 BIL196665:BIZ196668 BSH196665:BSV196668 CCD196665:CCR196668 CLZ196665:CMN196668 CVV196665:CWJ196668 DFR196665:DGF196668 DPN196665:DQB196668 DZJ196665:DZX196668 EJF196665:EJT196668 ETB196665:ETP196668 FCX196665:FDL196668 FMT196665:FNH196668 FWP196665:FXD196668 GGL196665:GGZ196668 GQH196665:GQV196668 HAD196665:HAR196668 HJZ196665:HKN196668 HTV196665:HUJ196668 IDR196665:IEF196668 INN196665:IOB196668 IXJ196665:IXX196668 JHF196665:JHT196668 JRB196665:JRP196668 KAX196665:KBL196668 KKT196665:KLH196668 KUP196665:KVD196668 LEL196665:LEZ196668 LOH196665:LOV196668 LYD196665:LYR196668 MHZ196665:MIN196668 MRV196665:MSJ196668 NBR196665:NCF196668 NLN196665:NMB196668 NVJ196665:NVX196668 OFF196665:OFT196668 OPB196665:OPP196668 OYX196665:OZL196668 PIT196665:PJH196668 PSP196665:PTD196668 QCL196665:QCZ196668 QMH196665:QMV196668 QWD196665:QWR196668 RFZ196665:RGN196668 RPV196665:RQJ196668 RZR196665:SAF196668 SJN196665:SKB196668 STJ196665:STX196668 TDF196665:TDT196668 TNB196665:TNP196668 TWX196665:TXL196668 UGT196665:UHH196668 UQP196665:URD196668 VAL196665:VAZ196668 VKH196665:VKV196668 VUD196665:VUR196668 WDZ196665:WEN196668 WNV196665:WOJ196668 WXR196665:WYF196668 BJ262201:BX262204 LF262201:LT262204 VB262201:VP262204 AEX262201:AFL262204 AOT262201:APH262204 AYP262201:AZD262204 BIL262201:BIZ262204 BSH262201:BSV262204 CCD262201:CCR262204 CLZ262201:CMN262204 CVV262201:CWJ262204 DFR262201:DGF262204 DPN262201:DQB262204 DZJ262201:DZX262204 EJF262201:EJT262204 ETB262201:ETP262204 FCX262201:FDL262204 FMT262201:FNH262204 FWP262201:FXD262204 GGL262201:GGZ262204 GQH262201:GQV262204 HAD262201:HAR262204 HJZ262201:HKN262204 HTV262201:HUJ262204 IDR262201:IEF262204 INN262201:IOB262204 IXJ262201:IXX262204 JHF262201:JHT262204 JRB262201:JRP262204 KAX262201:KBL262204 KKT262201:KLH262204 KUP262201:KVD262204 LEL262201:LEZ262204 LOH262201:LOV262204 LYD262201:LYR262204 MHZ262201:MIN262204 MRV262201:MSJ262204 NBR262201:NCF262204 NLN262201:NMB262204 NVJ262201:NVX262204 OFF262201:OFT262204 OPB262201:OPP262204 OYX262201:OZL262204 PIT262201:PJH262204 PSP262201:PTD262204 QCL262201:QCZ262204 QMH262201:QMV262204 QWD262201:QWR262204 RFZ262201:RGN262204 RPV262201:RQJ262204 RZR262201:SAF262204 SJN262201:SKB262204 STJ262201:STX262204 TDF262201:TDT262204 TNB262201:TNP262204 TWX262201:TXL262204 UGT262201:UHH262204 UQP262201:URD262204 VAL262201:VAZ262204 VKH262201:VKV262204 VUD262201:VUR262204 WDZ262201:WEN262204 WNV262201:WOJ262204 WXR262201:WYF262204 BJ327737:BX327740 LF327737:LT327740 VB327737:VP327740 AEX327737:AFL327740 AOT327737:APH327740 AYP327737:AZD327740 BIL327737:BIZ327740 BSH327737:BSV327740 CCD327737:CCR327740 CLZ327737:CMN327740 CVV327737:CWJ327740 DFR327737:DGF327740 DPN327737:DQB327740 DZJ327737:DZX327740 EJF327737:EJT327740 ETB327737:ETP327740 FCX327737:FDL327740 FMT327737:FNH327740 FWP327737:FXD327740 GGL327737:GGZ327740 GQH327737:GQV327740 HAD327737:HAR327740 HJZ327737:HKN327740 HTV327737:HUJ327740 IDR327737:IEF327740 INN327737:IOB327740 IXJ327737:IXX327740 JHF327737:JHT327740 JRB327737:JRP327740 KAX327737:KBL327740 KKT327737:KLH327740 KUP327737:KVD327740 LEL327737:LEZ327740 LOH327737:LOV327740 LYD327737:LYR327740 MHZ327737:MIN327740 MRV327737:MSJ327740 NBR327737:NCF327740 NLN327737:NMB327740 NVJ327737:NVX327740 OFF327737:OFT327740 OPB327737:OPP327740 OYX327737:OZL327740 PIT327737:PJH327740 PSP327737:PTD327740 QCL327737:QCZ327740 QMH327737:QMV327740 QWD327737:QWR327740 RFZ327737:RGN327740 RPV327737:RQJ327740 RZR327737:SAF327740 SJN327737:SKB327740 STJ327737:STX327740 TDF327737:TDT327740 TNB327737:TNP327740 TWX327737:TXL327740 UGT327737:UHH327740 UQP327737:URD327740 VAL327737:VAZ327740 VKH327737:VKV327740 VUD327737:VUR327740 WDZ327737:WEN327740 WNV327737:WOJ327740 WXR327737:WYF327740 BJ393273:BX393276 LF393273:LT393276 VB393273:VP393276 AEX393273:AFL393276 AOT393273:APH393276 AYP393273:AZD393276 BIL393273:BIZ393276 BSH393273:BSV393276 CCD393273:CCR393276 CLZ393273:CMN393276 CVV393273:CWJ393276 DFR393273:DGF393276 DPN393273:DQB393276 DZJ393273:DZX393276 EJF393273:EJT393276 ETB393273:ETP393276 FCX393273:FDL393276 FMT393273:FNH393276 FWP393273:FXD393276 GGL393273:GGZ393276 GQH393273:GQV393276 HAD393273:HAR393276 HJZ393273:HKN393276 HTV393273:HUJ393276 IDR393273:IEF393276 INN393273:IOB393276 IXJ393273:IXX393276 JHF393273:JHT393276 JRB393273:JRP393276 KAX393273:KBL393276 KKT393273:KLH393276 KUP393273:KVD393276 LEL393273:LEZ393276 LOH393273:LOV393276 LYD393273:LYR393276 MHZ393273:MIN393276 MRV393273:MSJ393276 NBR393273:NCF393276 NLN393273:NMB393276 NVJ393273:NVX393276 OFF393273:OFT393276 OPB393273:OPP393276 OYX393273:OZL393276 PIT393273:PJH393276 PSP393273:PTD393276 QCL393273:QCZ393276 QMH393273:QMV393276 QWD393273:QWR393276 RFZ393273:RGN393276 RPV393273:RQJ393276 RZR393273:SAF393276 SJN393273:SKB393276 STJ393273:STX393276 TDF393273:TDT393276 TNB393273:TNP393276 TWX393273:TXL393276 UGT393273:UHH393276 UQP393273:URD393276 VAL393273:VAZ393276 VKH393273:VKV393276 VUD393273:VUR393276 WDZ393273:WEN393276 WNV393273:WOJ393276 WXR393273:WYF393276 BJ458809:BX458812 LF458809:LT458812 VB458809:VP458812 AEX458809:AFL458812 AOT458809:APH458812 AYP458809:AZD458812 BIL458809:BIZ458812 BSH458809:BSV458812 CCD458809:CCR458812 CLZ458809:CMN458812 CVV458809:CWJ458812 DFR458809:DGF458812 DPN458809:DQB458812 DZJ458809:DZX458812 EJF458809:EJT458812 ETB458809:ETP458812 FCX458809:FDL458812 FMT458809:FNH458812 FWP458809:FXD458812 GGL458809:GGZ458812 GQH458809:GQV458812 HAD458809:HAR458812 HJZ458809:HKN458812 HTV458809:HUJ458812 IDR458809:IEF458812 INN458809:IOB458812 IXJ458809:IXX458812 JHF458809:JHT458812 JRB458809:JRP458812 KAX458809:KBL458812 KKT458809:KLH458812 KUP458809:KVD458812 LEL458809:LEZ458812 LOH458809:LOV458812 LYD458809:LYR458812 MHZ458809:MIN458812 MRV458809:MSJ458812 NBR458809:NCF458812 NLN458809:NMB458812 NVJ458809:NVX458812 OFF458809:OFT458812 OPB458809:OPP458812 OYX458809:OZL458812 PIT458809:PJH458812 PSP458809:PTD458812 QCL458809:QCZ458812 QMH458809:QMV458812 QWD458809:QWR458812 RFZ458809:RGN458812 RPV458809:RQJ458812 RZR458809:SAF458812 SJN458809:SKB458812 STJ458809:STX458812 TDF458809:TDT458812 TNB458809:TNP458812 TWX458809:TXL458812 UGT458809:UHH458812 UQP458809:URD458812 VAL458809:VAZ458812 VKH458809:VKV458812 VUD458809:VUR458812 WDZ458809:WEN458812 WNV458809:WOJ458812 WXR458809:WYF458812 BJ524345:BX524348 LF524345:LT524348 VB524345:VP524348 AEX524345:AFL524348 AOT524345:APH524348 AYP524345:AZD524348 BIL524345:BIZ524348 BSH524345:BSV524348 CCD524345:CCR524348 CLZ524345:CMN524348 CVV524345:CWJ524348 DFR524345:DGF524348 DPN524345:DQB524348 DZJ524345:DZX524348 EJF524345:EJT524348 ETB524345:ETP524348 FCX524345:FDL524348 FMT524345:FNH524348 FWP524345:FXD524348 GGL524345:GGZ524348 GQH524345:GQV524348 HAD524345:HAR524348 HJZ524345:HKN524348 HTV524345:HUJ524348 IDR524345:IEF524348 INN524345:IOB524348 IXJ524345:IXX524348 JHF524345:JHT524348 JRB524345:JRP524348 KAX524345:KBL524348 KKT524345:KLH524348 KUP524345:KVD524348 LEL524345:LEZ524348 LOH524345:LOV524348 LYD524345:LYR524348 MHZ524345:MIN524348 MRV524345:MSJ524348 NBR524345:NCF524348 NLN524345:NMB524348 NVJ524345:NVX524348 OFF524345:OFT524348 OPB524345:OPP524348 OYX524345:OZL524348 PIT524345:PJH524348 PSP524345:PTD524348 QCL524345:QCZ524348 QMH524345:QMV524348 QWD524345:QWR524348 RFZ524345:RGN524348 RPV524345:RQJ524348 RZR524345:SAF524348 SJN524345:SKB524348 STJ524345:STX524348 TDF524345:TDT524348 TNB524345:TNP524348 TWX524345:TXL524348 UGT524345:UHH524348 UQP524345:URD524348 VAL524345:VAZ524348 VKH524345:VKV524348 VUD524345:VUR524348 WDZ524345:WEN524348 WNV524345:WOJ524348 WXR524345:WYF524348 BJ589881:BX589884 LF589881:LT589884 VB589881:VP589884 AEX589881:AFL589884 AOT589881:APH589884 AYP589881:AZD589884 BIL589881:BIZ589884 BSH589881:BSV589884 CCD589881:CCR589884 CLZ589881:CMN589884 CVV589881:CWJ589884 DFR589881:DGF589884 DPN589881:DQB589884 DZJ589881:DZX589884 EJF589881:EJT589884 ETB589881:ETP589884 FCX589881:FDL589884 FMT589881:FNH589884 FWP589881:FXD589884 GGL589881:GGZ589884 GQH589881:GQV589884 HAD589881:HAR589884 HJZ589881:HKN589884 HTV589881:HUJ589884 IDR589881:IEF589884 INN589881:IOB589884 IXJ589881:IXX589884 JHF589881:JHT589884 JRB589881:JRP589884 KAX589881:KBL589884 KKT589881:KLH589884 KUP589881:KVD589884 LEL589881:LEZ589884 LOH589881:LOV589884 LYD589881:LYR589884 MHZ589881:MIN589884 MRV589881:MSJ589884 NBR589881:NCF589884 NLN589881:NMB589884 NVJ589881:NVX589884 OFF589881:OFT589884 OPB589881:OPP589884 OYX589881:OZL589884 PIT589881:PJH589884 PSP589881:PTD589884 QCL589881:QCZ589884 QMH589881:QMV589884 QWD589881:QWR589884 RFZ589881:RGN589884 RPV589881:RQJ589884 RZR589881:SAF589884 SJN589881:SKB589884 STJ589881:STX589884 TDF589881:TDT589884 TNB589881:TNP589884 TWX589881:TXL589884 UGT589881:UHH589884 UQP589881:URD589884 VAL589881:VAZ589884 VKH589881:VKV589884 VUD589881:VUR589884 WDZ589881:WEN589884 WNV589881:WOJ589884 WXR589881:WYF589884 BJ655417:BX655420 LF655417:LT655420 VB655417:VP655420 AEX655417:AFL655420 AOT655417:APH655420 AYP655417:AZD655420 BIL655417:BIZ655420 BSH655417:BSV655420 CCD655417:CCR655420 CLZ655417:CMN655420 CVV655417:CWJ655420 DFR655417:DGF655420 DPN655417:DQB655420 DZJ655417:DZX655420 EJF655417:EJT655420 ETB655417:ETP655420 FCX655417:FDL655420 FMT655417:FNH655420 FWP655417:FXD655420 GGL655417:GGZ655420 GQH655417:GQV655420 HAD655417:HAR655420 HJZ655417:HKN655420 HTV655417:HUJ655420 IDR655417:IEF655420 INN655417:IOB655420 IXJ655417:IXX655420 JHF655417:JHT655420 JRB655417:JRP655420 KAX655417:KBL655420 KKT655417:KLH655420 KUP655417:KVD655420 LEL655417:LEZ655420 LOH655417:LOV655420 LYD655417:LYR655420 MHZ655417:MIN655420 MRV655417:MSJ655420 NBR655417:NCF655420 NLN655417:NMB655420 NVJ655417:NVX655420 OFF655417:OFT655420 OPB655417:OPP655420 OYX655417:OZL655420 PIT655417:PJH655420 PSP655417:PTD655420 QCL655417:QCZ655420 QMH655417:QMV655420 QWD655417:QWR655420 RFZ655417:RGN655420 RPV655417:RQJ655420 RZR655417:SAF655420 SJN655417:SKB655420 STJ655417:STX655420 TDF655417:TDT655420 TNB655417:TNP655420 TWX655417:TXL655420 UGT655417:UHH655420 UQP655417:URD655420 VAL655417:VAZ655420 VKH655417:VKV655420 VUD655417:VUR655420 WDZ655417:WEN655420 WNV655417:WOJ655420 WXR655417:WYF655420 BJ720953:BX720956 LF720953:LT720956 VB720953:VP720956 AEX720953:AFL720956 AOT720953:APH720956 AYP720953:AZD720956 BIL720953:BIZ720956 BSH720953:BSV720956 CCD720953:CCR720956 CLZ720953:CMN720956 CVV720953:CWJ720956 DFR720953:DGF720956 DPN720953:DQB720956 DZJ720953:DZX720956 EJF720953:EJT720956 ETB720953:ETP720956 FCX720953:FDL720956 FMT720953:FNH720956 FWP720953:FXD720956 GGL720953:GGZ720956 GQH720953:GQV720956 HAD720953:HAR720956 HJZ720953:HKN720956 HTV720953:HUJ720956 IDR720953:IEF720956 INN720953:IOB720956 IXJ720953:IXX720956 JHF720953:JHT720956 JRB720953:JRP720956 KAX720953:KBL720956 KKT720953:KLH720956 KUP720953:KVD720956 LEL720953:LEZ720956 LOH720953:LOV720956 LYD720953:LYR720956 MHZ720953:MIN720956 MRV720953:MSJ720956 NBR720953:NCF720956 NLN720953:NMB720956 NVJ720953:NVX720956 OFF720953:OFT720956 OPB720953:OPP720956 OYX720953:OZL720956 PIT720953:PJH720956 PSP720953:PTD720956 QCL720953:QCZ720956 QMH720953:QMV720956 QWD720953:QWR720956 RFZ720953:RGN720956 RPV720953:RQJ720956 RZR720953:SAF720956 SJN720953:SKB720956 STJ720953:STX720956 TDF720953:TDT720956 TNB720953:TNP720956 TWX720953:TXL720956 UGT720953:UHH720956 UQP720953:URD720956 VAL720953:VAZ720956 VKH720953:VKV720956 VUD720953:VUR720956 WDZ720953:WEN720956 WNV720953:WOJ720956 WXR720953:WYF720956 BJ786489:BX786492 LF786489:LT786492 VB786489:VP786492 AEX786489:AFL786492 AOT786489:APH786492 AYP786489:AZD786492 BIL786489:BIZ786492 BSH786489:BSV786492 CCD786489:CCR786492 CLZ786489:CMN786492 CVV786489:CWJ786492 DFR786489:DGF786492 DPN786489:DQB786492 DZJ786489:DZX786492 EJF786489:EJT786492 ETB786489:ETP786492 FCX786489:FDL786492 FMT786489:FNH786492 FWP786489:FXD786492 GGL786489:GGZ786492 GQH786489:GQV786492 HAD786489:HAR786492 HJZ786489:HKN786492 HTV786489:HUJ786492 IDR786489:IEF786492 INN786489:IOB786492 IXJ786489:IXX786492 JHF786489:JHT786492 JRB786489:JRP786492 KAX786489:KBL786492 KKT786489:KLH786492 KUP786489:KVD786492 LEL786489:LEZ786492 LOH786489:LOV786492 LYD786489:LYR786492 MHZ786489:MIN786492 MRV786489:MSJ786492 NBR786489:NCF786492 NLN786489:NMB786492 NVJ786489:NVX786492 OFF786489:OFT786492 OPB786489:OPP786492 OYX786489:OZL786492 PIT786489:PJH786492 PSP786489:PTD786492 QCL786489:QCZ786492 QMH786489:QMV786492 QWD786489:QWR786492 RFZ786489:RGN786492 RPV786489:RQJ786492 RZR786489:SAF786492 SJN786489:SKB786492 STJ786489:STX786492 TDF786489:TDT786492 TNB786489:TNP786492 TWX786489:TXL786492 UGT786489:UHH786492 UQP786489:URD786492 VAL786489:VAZ786492 VKH786489:VKV786492 VUD786489:VUR786492 WDZ786489:WEN786492 WNV786489:WOJ786492 WXR786489:WYF786492 BJ852025:BX852028 LF852025:LT852028 VB852025:VP852028 AEX852025:AFL852028 AOT852025:APH852028 AYP852025:AZD852028 BIL852025:BIZ852028 BSH852025:BSV852028 CCD852025:CCR852028 CLZ852025:CMN852028 CVV852025:CWJ852028 DFR852025:DGF852028 DPN852025:DQB852028 DZJ852025:DZX852028 EJF852025:EJT852028 ETB852025:ETP852028 FCX852025:FDL852028 FMT852025:FNH852028 FWP852025:FXD852028 GGL852025:GGZ852028 GQH852025:GQV852028 HAD852025:HAR852028 HJZ852025:HKN852028 HTV852025:HUJ852028 IDR852025:IEF852028 INN852025:IOB852028 IXJ852025:IXX852028 JHF852025:JHT852028 JRB852025:JRP852028 KAX852025:KBL852028 KKT852025:KLH852028 KUP852025:KVD852028 LEL852025:LEZ852028 LOH852025:LOV852028 LYD852025:LYR852028 MHZ852025:MIN852028 MRV852025:MSJ852028 NBR852025:NCF852028 NLN852025:NMB852028 NVJ852025:NVX852028 OFF852025:OFT852028 OPB852025:OPP852028 OYX852025:OZL852028 PIT852025:PJH852028 PSP852025:PTD852028 QCL852025:QCZ852028 QMH852025:QMV852028 QWD852025:QWR852028 RFZ852025:RGN852028 RPV852025:RQJ852028 RZR852025:SAF852028 SJN852025:SKB852028 STJ852025:STX852028 TDF852025:TDT852028 TNB852025:TNP852028 TWX852025:TXL852028 UGT852025:UHH852028 UQP852025:URD852028 VAL852025:VAZ852028 VKH852025:VKV852028 VUD852025:VUR852028 WDZ852025:WEN852028 WNV852025:WOJ852028 WXR852025:WYF852028 BJ917561:BX917564 LF917561:LT917564 VB917561:VP917564 AEX917561:AFL917564 AOT917561:APH917564 AYP917561:AZD917564 BIL917561:BIZ917564 BSH917561:BSV917564 CCD917561:CCR917564 CLZ917561:CMN917564 CVV917561:CWJ917564 DFR917561:DGF917564 DPN917561:DQB917564 DZJ917561:DZX917564 EJF917561:EJT917564 ETB917561:ETP917564 FCX917561:FDL917564 FMT917561:FNH917564 FWP917561:FXD917564 GGL917561:GGZ917564 GQH917561:GQV917564 HAD917561:HAR917564 HJZ917561:HKN917564 HTV917561:HUJ917564 IDR917561:IEF917564 INN917561:IOB917564 IXJ917561:IXX917564 JHF917561:JHT917564 JRB917561:JRP917564 KAX917561:KBL917564 KKT917561:KLH917564 KUP917561:KVD917564 LEL917561:LEZ917564 LOH917561:LOV917564 LYD917561:LYR917564 MHZ917561:MIN917564 MRV917561:MSJ917564 NBR917561:NCF917564 NLN917561:NMB917564 NVJ917561:NVX917564 OFF917561:OFT917564 OPB917561:OPP917564 OYX917561:OZL917564 PIT917561:PJH917564 PSP917561:PTD917564 QCL917561:QCZ917564 QMH917561:QMV917564 QWD917561:QWR917564 RFZ917561:RGN917564 RPV917561:RQJ917564 RZR917561:SAF917564 SJN917561:SKB917564 STJ917561:STX917564 TDF917561:TDT917564 TNB917561:TNP917564 TWX917561:TXL917564 UGT917561:UHH917564 UQP917561:URD917564 VAL917561:VAZ917564 VKH917561:VKV917564 VUD917561:VUR917564 WDZ917561:WEN917564 WNV917561:WOJ917564 WXR917561:WYF917564 BJ983097:BX983100 LF983097:LT983100 VB983097:VP983100 AEX983097:AFL983100 AOT983097:APH983100 AYP983097:AZD983100 BIL983097:BIZ983100 BSH983097:BSV983100 CCD983097:CCR983100 CLZ983097:CMN983100 CVV983097:CWJ983100 DFR983097:DGF983100 DPN983097:DQB983100 DZJ983097:DZX983100 EJF983097:EJT983100 ETB983097:ETP983100 FCX983097:FDL983100 FMT983097:FNH983100 FWP983097:FXD983100 GGL983097:GGZ983100 GQH983097:GQV983100 HAD983097:HAR983100 HJZ983097:HKN983100 HTV983097:HUJ983100 IDR983097:IEF983100 INN983097:IOB983100 IXJ983097:IXX983100 JHF983097:JHT983100 JRB983097:JRP983100 KAX983097:KBL983100 KKT983097:KLH983100 KUP983097:KVD983100 LEL983097:LEZ983100 LOH983097:LOV983100 LYD983097:LYR983100 MHZ983097:MIN983100 MRV983097:MSJ983100 NBR983097:NCF983100 NLN983097:NMB983100 NVJ983097:NVX983100 OFF983097:OFT983100 OPB983097:OPP983100 OYX983097:OZL983100 PIT983097:PJH983100 PSP983097:PTD983100 QCL983097:QCZ983100 QMH983097:QMV983100 QWD983097:QWR983100 RFZ983097:RGN983100 RPV983097:RQJ983100 RZR983097:SAF983100 SJN983097:SKB983100 STJ983097:STX983100 TDF983097:TDT983100 TNB983097:TNP983100 TWX983097:TXL983100 UGT983097:UHH983100 UQP983097:URD983100 VAL983097:VAZ983100 VKH983097:VKV983100 VUD983097:VUR983100 WDZ983097:WEN983100 WNV983097:WOJ983100 WXR983097:WYF983100 BJ63:BX64 LF63:LT64 VB63:VP64 AEX63:AFL64 AOT63:APH64 AYP63:AZD64 BIL63:BIZ64 BSH63:BSV64 CCD63:CCR64 CLZ63:CMN64 CVV63:CWJ64 DFR63:DGF64 DPN63:DQB64 DZJ63:DZX64 EJF63:EJT64 ETB63:ETP64 FCX63:FDL64 FMT63:FNH64 FWP63:FXD64 GGL63:GGZ64 GQH63:GQV64 HAD63:HAR64 HJZ63:HKN64 HTV63:HUJ64 IDR63:IEF64 INN63:IOB64 IXJ63:IXX64 JHF63:JHT64 JRB63:JRP64 KAX63:KBL64 KKT63:KLH64 KUP63:KVD64 LEL63:LEZ64 LOH63:LOV64 LYD63:LYR64 MHZ63:MIN64 MRV63:MSJ64 NBR63:NCF64 NLN63:NMB64 NVJ63:NVX64 OFF63:OFT64 OPB63:OPP64 OYX63:OZL64 PIT63:PJH64 PSP63:PTD64 QCL63:QCZ64 QMH63:QMV64 QWD63:QWR64 RFZ63:RGN64 RPV63:RQJ64 RZR63:SAF64 SJN63:SKB64 STJ63:STX64 TDF63:TDT64 TNB63:TNP64 TWX63:TXL64 UGT63:UHH64 UQP63:URD64 VAL63:VAZ64 VKH63:VKV64 VUD63:VUR64 WDZ63:WEN64 WNV63:WOJ64 WXR63:WYF64 BJ65599:BX65600 LF65599:LT65600 VB65599:VP65600 AEX65599:AFL65600 AOT65599:APH65600 AYP65599:AZD65600 BIL65599:BIZ65600 BSH65599:BSV65600 CCD65599:CCR65600 CLZ65599:CMN65600 CVV65599:CWJ65600 DFR65599:DGF65600 DPN65599:DQB65600 DZJ65599:DZX65600 EJF65599:EJT65600 ETB65599:ETP65600 FCX65599:FDL65600 FMT65599:FNH65600 FWP65599:FXD65600 GGL65599:GGZ65600 GQH65599:GQV65600 HAD65599:HAR65600 HJZ65599:HKN65600 HTV65599:HUJ65600 IDR65599:IEF65600 INN65599:IOB65600 IXJ65599:IXX65600 JHF65599:JHT65600 JRB65599:JRP65600 KAX65599:KBL65600 KKT65599:KLH65600 KUP65599:KVD65600 LEL65599:LEZ65600 LOH65599:LOV65600 LYD65599:LYR65600 MHZ65599:MIN65600 MRV65599:MSJ65600 NBR65599:NCF65600 NLN65599:NMB65600 NVJ65599:NVX65600 OFF65599:OFT65600 OPB65599:OPP65600 OYX65599:OZL65600 PIT65599:PJH65600 PSP65599:PTD65600 QCL65599:QCZ65600 QMH65599:QMV65600 QWD65599:QWR65600 RFZ65599:RGN65600 RPV65599:RQJ65600 RZR65599:SAF65600 SJN65599:SKB65600 STJ65599:STX65600 TDF65599:TDT65600 TNB65599:TNP65600 TWX65599:TXL65600 UGT65599:UHH65600 UQP65599:URD65600 VAL65599:VAZ65600 VKH65599:VKV65600 VUD65599:VUR65600 WDZ65599:WEN65600 WNV65599:WOJ65600 WXR65599:WYF65600 BJ131135:BX131136 LF131135:LT131136 VB131135:VP131136 AEX131135:AFL131136 AOT131135:APH131136 AYP131135:AZD131136 BIL131135:BIZ131136 BSH131135:BSV131136 CCD131135:CCR131136 CLZ131135:CMN131136 CVV131135:CWJ131136 DFR131135:DGF131136 DPN131135:DQB131136 DZJ131135:DZX131136 EJF131135:EJT131136 ETB131135:ETP131136 FCX131135:FDL131136 FMT131135:FNH131136 FWP131135:FXD131136 GGL131135:GGZ131136 GQH131135:GQV131136 HAD131135:HAR131136 HJZ131135:HKN131136 HTV131135:HUJ131136 IDR131135:IEF131136 INN131135:IOB131136 IXJ131135:IXX131136 JHF131135:JHT131136 JRB131135:JRP131136 KAX131135:KBL131136 KKT131135:KLH131136 KUP131135:KVD131136 LEL131135:LEZ131136 LOH131135:LOV131136 LYD131135:LYR131136 MHZ131135:MIN131136 MRV131135:MSJ131136 NBR131135:NCF131136 NLN131135:NMB131136 NVJ131135:NVX131136 OFF131135:OFT131136 OPB131135:OPP131136 OYX131135:OZL131136 PIT131135:PJH131136 PSP131135:PTD131136 QCL131135:QCZ131136 QMH131135:QMV131136 QWD131135:QWR131136 RFZ131135:RGN131136 RPV131135:RQJ131136 RZR131135:SAF131136 SJN131135:SKB131136 STJ131135:STX131136 TDF131135:TDT131136 TNB131135:TNP131136 TWX131135:TXL131136 UGT131135:UHH131136 UQP131135:URD131136 VAL131135:VAZ131136 VKH131135:VKV131136 VUD131135:VUR131136 WDZ131135:WEN131136 WNV131135:WOJ131136 WXR131135:WYF131136 BJ196671:BX196672 LF196671:LT196672 VB196671:VP196672 AEX196671:AFL196672 AOT196671:APH196672 AYP196671:AZD196672 BIL196671:BIZ196672 BSH196671:BSV196672 CCD196671:CCR196672 CLZ196671:CMN196672 CVV196671:CWJ196672 DFR196671:DGF196672 DPN196671:DQB196672 DZJ196671:DZX196672 EJF196671:EJT196672 ETB196671:ETP196672 FCX196671:FDL196672 FMT196671:FNH196672 FWP196671:FXD196672 GGL196671:GGZ196672 GQH196671:GQV196672 HAD196671:HAR196672 HJZ196671:HKN196672 HTV196671:HUJ196672 IDR196671:IEF196672 INN196671:IOB196672 IXJ196671:IXX196672 JHF196671:JHT196672 JRB196671:JRP196672 KAX196671:KBL196672 KKT196671:KLH196672 KUP196671:KVD196672 LEL196671:LEZ196672 LOH196671:LOV196672 LYD196671:LYR196672 MHZ196671:MIN196672 MRV196671:MSJ196672 NBR196671:NCF196672 NLN196671:NMB196672 NVJ196671:NVX196672 OFF196671:OFT196672 OPB196671:OPP196672 OYX196671:OZL196672 PIT196671:PJH196672 PSP196671:PTD196672 QCL196671:QCZ196672 QMH196671:QMV196672 QWD196671:QWR196672 RFZ196671:RGN196672 RPV196671:RQJ196672 RZR196671:SAF196672 SJN196671:SKB196672 STJ196671:STX196672 TDF196671:TDT196672 TNB196671:TNP196672 TWX196671:TXL196672 UGT196671:UHH196672 UQP196671:URD196672 VAL196671:VAZ196672 VKH196671:VKV196672 VUD196671:VUR196672 WDZ196671:WEN196672 WNV196671:WOJ196672 WXR196671:WYF196672 BJ262207:BX262208 LF262207:LT262208 VB262207:VP262208 AEX262207:AFL262208 AOT262207:APH262208 AYP262207:AZD262208 BIL262207:BIZ262208 BSH262207:BSV262208 CCD262207:CCR262208 CLZ262207:CMN262208 CVV262207:CWJ262208 DFR262207:DGF262208 DPN262207:DQB262208 DZJ262207:DZX262208 EJF262207:EJT262208 ETB262207:ETP262208 FCX262207:FDL262208 FMT262207:FNH262208 FWP262207:FXD262208 GGL262207:GGZ262208 GQH262207:GQV262208 HAD262207:HAR262208 HJZ262207:HKN262208 HTV262207:HUJ262208 IDR262207:IEF262208 INN262207:IOB262208 IXJ262207:IXX262208 JHF262207:JHT262208 JRB262207:JRP262208 KAX262207:KBL262208 KKT262207:KLH262208 KUP262207:KVD262208 LEL262207:LEZ262208 LOH262207:LOV262208 LYD262207:LYR262208 MHZ262207:MIN262208 MRV262207:MSJ262208 NBR262207:NCF262208 NLN262207:NMB262208 NVJ262207:NVX262208 OFF262207:OFT262208 OPB262207:OPP262208 OYX262207:OZL262208 PIT262207:PJH262208 PSP262207:PTD262208 QCL262207:QCZ262208 QMH262207:QMV262208 QWD262207:QWR262208 RFZ262207:RGN262208 RPV262207:RQJ262208 RZR262207:SAF262208 SJN262207:SKB262208 STJ262207:STX262208 TDF262207:TDT262208 TNB262207:TNP262208 TWX262207:TXL262208 UGT262207:UHH262208 UQP262207:URD262208 VAL262207:VAZ262208 VKH262207:VKV262208 VUD262207:VUR262208 WDZ262207:WEN262208 WNV262207:WOJ262208 WXR262207:WYF262208 BJ327743:BX327744 LF327743:LT327744 VB327743:VP327744 AEX327743:AFL327744 AOT327743:APH327744 AYP327743:AZD327744 BIL327743:BIZ327744 BSH327743:BSV327744 CCD327743:CCR327744 CLZ327743:CMN327744 CVV327743:CWJ327744 DFR327743:DGF327744 DPN327743:DQB327744 DZJ327743:DZX327744 EJF327743:EJT327744 ETB327743:ETP327744 FCX327743:FDL327744 FMT327743:FNH327744 FWP327743:FXD327744 GGL327743:GGZ327744 GQH327743:GQV327744 HAD327743:HAR327744 HJZ327743:HKN327744 HTV327743:HUJ327744 IDR327743:IEF327744 INN327743:IOB327744 IXJ327743:IXX327744 JHF327743:JHT327744 JRB327743:JRP327744 KAX327743:KBL327744 KKT327743:KLH327744 KUP327743:KVD327744 LEL327743:LEZ327744 LOH327743:LOV327744 LYD327743:LYR327744 MHZ327743:MIN327744 MRV327743:MSJ327744 NBR327743:NCF327744 NLN327743:NMB327744 NVJ327743:NVX327744 OFF327743:OFT327744 OPB327743:OPP327744 OYX327743:OZL327744 PIT327743:PJH327744 PSP327743:PTD327744 QCL327743:QCZ327744 QMH327743:QMV327744 QWD327743:QWR327744 RFZ327743:RGN327744 RPV327743:RQJ327744 RZR327743:SAF327744 SJN327743:SKB327744 STJ327743:STX327744 TDF327743:TDT327744 TNB327743:TNP327744 TWX327743:TXL327744 UGT327743:UHH327744 UQP327743:URD327744 VAL327743:VAZ327744 VKH327743:VKV327744 VUD327743:VUR327744 WDZ327743:WEN327744 WNV327743:WOJ327744 WXR327743:WYF327744 BJ393279:BX393280 LF393279:LT393280 VB393279:VP393280 AEX393279:AFL393280 AOT393279:APH393280 AYP393279:AZD393280 BIL393279:BIZ393280 BSH393279:BSV393280 CCD393279:CCR393280 CLZ393279:CMN393280 CVV393279:CWJ393280 DFR393279:DGF393280 DPN393279:DQB393280 DZJ393279:DZX393280 EJF393279:EJT393280 ETB393279:ETP393280 FCX393279:FDL393280 FMT393279:FNH393280 FWP393279:FXD393280 GGL393279:GGZ393280 GQH393279:GQV393280 HAD393279:HAR393280 HJZ393279:HKN393280 HTV393279:HUJ393280 IDR393279:IEF393280 INN393279:IOB393280 IXJ393279:IXX393280 JHF393279:JHT393280 JRB393279:JRP393280 KAX393279:KBL393280 KKT393279:KLH393280 KUP393279:KVD393280 LEL393279:LEZ393280 LOH393279:LOV393280 LYD393279:LYR393280 MHZ393279:MIN393280 MRV393279:MSJ393280 NBR393279:NCF393280 NLN393279:NMB393280 NVJ393279:NVX393280 OFF393279:OFT393280 OPB393279:OPP393280 OYX393279:OZL393280 PIT393279:PJH393280 PSP393279:PTD393280 QCL393279:QCZ393280 QMH393279:QMV393280 QWD393279:QWR393280 RFZ393279:RGN393280 RPV393279:RQJ393280 RZR393279:SAF393280 SJN393279:SKB393280 STJ393279:STX393280 TDF393279:TDT393280 TNB393279:TNP393280 TWX393279:TXL393280 UGT393279:UHH393280 UQP393279:URD393280 VAL393279:VAZ393280 VKH393279:VKV393280 VUD393279:VUR393280 WDZ393279:WEN393280 WNV393279:WOJ393280 WXR393279:WYF393280 BJ458815:BX458816 LF458815:LT458816 VB458815:VP458816 AEX458815:AFL458816 AOT458815:APH458816 AYP458815:AZD458816 BIL458815:BIZ458816 BSH458815:BSV458816 CCD458815:CCR458816 CLZ458815:CMN458816 CVV458815:CWJ458816 DFR458815:DGF458816 DPN458815:DQB458816 DZJ458815:DZX458816 EJF458815:EJT458816 ETB458815:ETP458816 FCX458815:FDL458816 FMT458815:FNH458816 FWP458815:FXD458816 GGL458815:GGZ458816 GQH458815:GQV458816 HAD458815:HAR458816 HJZ458815:HKN458816 HTV458815:HUJ458816 IDR458815:IEF458816 INN458815:IOB458816 IXJ458815:IXX458816 JHF458815:JHT458816 JRB458815:JRP458816 KAX458815:KBL458816 KKT458815:KLH458816 KUP458815:KVD458816 LEL458815:LEZ458816 LOH458815:LOV458816 LYD458815:LYR458816 MHZ458815:MIN458816 MRV458815:MSJ458816 NBR458815:NCF458816 NLN458815:NMB458816 NVJ458815:NVX458816 OFF458815:OFT458816 OPB458815:OPP458816 OYX458815:OZL458816 PIT458815:PJH458816 PSP458815:PTD458816 QCL458815:QCZ458816 QMH458815:QMV458816 QWD458815:QWR458816 RFZ458815:RGN458816 RPV458815:RQJ458816 RZR458815:SAF458816 SJN458815:SKB458816 STJ458815:STX458816 TDF458815:TDT458816 TNB458815:TNP458816 TWX458815:TXL458816 UGT458815:UHH458816 UQP458815:URD458816 VAL458815:VAZ458816 VKH458815:VKV458816 VUD458815:VUR458816 WDZ458815:WEN458816 WNV458815:WOJ458816 WXR458815:WYF458816 BJ524351:BX524352 LF524351:LT524352 VB524351:VP524352 AEX524351:AFL524352 AOT524351:APH524352 AYP524351:AZD524352 BIL524351:BIZ524352 BSH524351:BSV524352 CCD524351:CCR524352 CLZ524351:CMN524352 CVV524351:CWJ524352 DFR524351:DGF524352 DPN524351:DQB524352 DZJ524351:DZX524352 EJF524351:EJT524352 ETB524351:ETP524352 FCX524351:FDL524352 FMT524351:FNH524352 FWP524351:FXD524352 GGL524351:GGZ524352 GQH524351:GQV524352 HAD524351:HAR524352 HJZ524351:HKN524352 HTV524351:HUJ524352 IDR524351:IEF524352 INN524351:IOB524352 IXJ524351:IXX524352 JHF524351:JHT524352 JRB524351:JRP524352 KAX524351:KBL524352 KKT524351:KLH524352 KUP524351:KVD524352 LEL524351:LEZ524352 LOH524351:LOV524352 LYD524351:LYR524352 MHZ524351:MIN524352 MRV524351:MSJ524352 NBR524351:NCF524352 NLN524351:NMB524352 NVJ524351:NVX524352 OFF524351:OFT524352 OPB524351:OPP524352 OYX524351:OZL524352 PIT524351:PJH524352 PSP524351:PTD524352 QCL524351:QCZ524352 QMH524351:QMV524352 QWD524351:QWR524352 RFZ524351:RGN524352 RPV524351:RQJ524352 RZR524351:SAF524352 SJN524351:SKB524352 STJ524351:STX524352 TDF524351:TDT524352 TNB524351:TNP524352 TWX524351:TXL524352 UGT524351:UHH524352 UQP524351:URD524352 VAL524351:VAZ524352 VKH524351:VKV524352 VUD524351:VUR524352 WDZ524351:WEN524352 WNV524351:WOJ524352 WXR524351:WYF524352 BJ589887:BX589888 LF589887:LT589888 VB589887:VP589888 AEX589887:AFL589888 AOT589887:APH589888 AYP589887:AZD589888 BIL589887:BIZ589888 BSH589887:BSV589888 CCD589887:CCR589888 CLZ589887:CMN589888 CVV589887:CWJ589888 DFR589887:DGF589888 DPN589887:DQB589888 DZJ589887:DZX589888 EJF589887:EJT589888 ETB589887:ETP589888 FCX589887:FDL589888 FMT589887:FNH589888 FWP589887:FXD589888 GGL589887:GGZ589888 GQH589887:GQV589888 HAD589887:HAR589888 HJZ589887:HKN589888 HTV589887:HUJ589888 IDR589887:IEF589888 INN589887:IOB589888 IXJ589887:IXX589888 JHF589887:JHT589888 JRB589887:JRP589888 KAX589887:KBL589888 KKT589887:KLH589888 KUP589887:KVD589888 LEL589887:LEZ589888 LOH589887:LOV589888 LYD589887:LYR589888 MHZ589887:MIN589888 MRV589887:MSJ589888 NBR589887:NCF589888 NLN589887:NMB589888 NVJ589887:NVX589888 OFF589887:OFT589888 OPB589887:OPP589888 OYX589887:OZL589888 PIT589887:PJH589888 PSP589887:PTD589888 QCL589887:QCZ589888 QMH589887:QMV589888 QWD589887:QWR589888 RFZ589887:RGN589888 RPV589887:RQJ589888 RZR589887:SAF589888 SJN589887:SKB589888 STJ589887:STX589888 TDF589887:TDT589888 TNB589887:TNP589888 TWX589887:TXL589888 UGT589887:UHH589888 UQP589887:URD589888 VAL589887:VAZ589888 VKH589887:VKV589888 VUD589887:VUR589888 WDZ589887:WEN589888 WNV589887:WOJ589888 WXR589887:WYF589888 BJ655423:BX655424 LF655423:LT655424 VB655423:VP655424 AEX655423:AFL655424 AOT655423:APH655424 AYP655423:AZD655424 BIL655423:BIZ655424 BSH655423:BSV655424 CCD655423:CCR655424 CLZ655423:CMN655424 CVV655423:CWJ655424 DFR655423:DGF655424 DPN655423:DQB655424 DZJ655423:DZX655424 EJF655423:EJT655424 ETB655423:ETP655424 FCX655423:FDL655424 FMT655423:FNH655424 FWP655423:FXD655424 GGL655423:GGZ655424 GQH655423:GQV655424 HAD655423:HAR655424 HJZ655423:HKN655424 HTV655423:HUJ655424 IDR655423:IEF655424 INN655423:IOB655424 IXJ655423:IXX655424 JHF655423:JHT655424 JRB655423:JRP655424 KAX655423:KBL655424 KKT655423:KLH655424 KUP655423:KVD655424 LEL655423:LEZ655424 LOH655423:LOV655424 LYD655423:LYR655424 MHZ655423:MIN655424 MRV655423:MSJ655424 NBR655423:NCF655424 NLN655423:NMB655424 NVJ655423:NVX655424 OFF655423:OFT655424 OPB655423:OPP655424 OYX655423:OZL655424 PIT655423:PJH655424 PSP655423:PTD655424 QCL655423:QCZ655424 QMH655423:QMV655424 QWD655423:QWR655424 RFZ655423:RGN655424 RPV655423:RQJ655424 RZR655423:SAF655424 SJN655423:SKB655424 STJ655423:STX655424 TDF655423:TDT655424 TNB655423:TNP655424 TWX655423:TXL655424 UGT655423:UHH655424 UQP655423:URD655424 VAL655423:VAZ655424 VKH655423:VKV655424 VUD655423:VUR655424 WDZ655423:WEN655424 WNV655423:WOJ655424 WXR655423:WYF655424 BJ720959:BX720960 LF720959:LT720960 VB720959:VP720960 AEX720959:AFL720960 AOT720959:APH720960 AYP720959:AZD720960 BIL720959:BIZ720960 BSH720959:BSV720960 CCD720959:CCR720960 CLZ720959:CMN720960 CVV720959:CWJ720960 DFR720959:DGF720960 DPN720959:DQB720960 DZJ720959:DZX720960 EJF720959:EJT720960 ETB720959:ETP720960 FCX720959:FDL720960 FMT720959:FNH720960 FWP720959:FXD720960 GGL720959:GGZ720960 GQH720959:GQV720960 HAD720959:HAR720960 HJZ720959:HKN720960 HTV720959:HUJ720960 IDR720959:IEF720960 INN720959:IOB720960 IXJ720959:IXX720960 JHF720959:JHT720960 JRB720959:JRP720960 KAX720959:KBL720960 KKT720959:KLH720960 KUP720959:KVD720960 LEL720959:LEZ720960 LOH720959:LOV720960 LYD720959:LYR720960 MHZ720959:MIN720960 MRV720959:MSJ720960 NBR720959:NCF720960 NLN720959:NMB720960 NVJ720959:NVX720960 OFF720959:OFT720960 OPB720959:OPP720960 OYX720959:OZL720960 PIT720959:PJH720960 PSP720959:PTD720960 QCL720959:QCZ720960 QMH720959:QMV720960 QWD720959:QWR720960 RFZ720959:RGN720960 RPV720959:RQJ720960 RZR720959:SAF720960 SJN720959:SKB720960 STJ720959:STX720960 TDF720959:TDT720960 TNB720959:TNP720960 TWX720959:TXL720960 UGT720959:UHH720960 UQP720959:URD720960 VAL720959:VAZ720960 VKH720959:VKV720960 VUD720959:VUR720960 WDZ720959:WEN720960 WNV720959:WOJ720960 WXR720959:WYF720960 BJ786495:BX786496 LF786495:LT786496 VB786495:VP786496 AEX786495:AFL786496 AOT786495:APH786496 AYP786495:AZD786496 BIL786495:BIZ786496 BSH786495:BSV786496 CCD786495:CCR786496 CLZ786495:CMN786496 CVV786495:CWJ786496 DFR786495:DGF786496 DPN786495:DQB786496 DZJ786495:DZX786496 EJF786495:EJT786496 ETB786495:ETP786496 FCX786495:FDL786496 FMT786495:FNH786496 FWP786495:FXD786496 GGL786495:GGZ786496 GQH786495:GQV786496 HAD786495:HAR786496 HJZ786495:HKN786496 HTV786495:HUJ786496 IDR786495:IEF786496 INN786495:IOB786496 IXJ786495:IXX786496 JHF786495:JHT786496 JRB786495:JRP786496 KAX786495:KBL786496 KKT786495:KLH786496 KUP786495:KVD786496 LEL786495:LEZ786496 LOH786495:LOV786496 LYD786495:LYR786496 MHZ786495:MIN786496 MRV786495:MSJ786496 NBR786495:NCF786496 NLN786495:NMB786496 NVJ786495:NVX786496 OFF786495:OFT786496 OPB786495:OPP786496 OYX786495:OZL786496 PIT786495:PJH786496 PSP786495:PTD786496 QCL786495:QCZ786496 QMH786495:QMV786496 QWD786495:QWR786496 RFZ786495:RGN786496 RPV786495:RQJ786496 RZR786495:SAF786496 SJN786495:SKB786496 STJ786495:STX786496 TDF786495:TDT786496 TNB786495:TNP786496 TWX786495:TXL786496 UGT786495:UHH786496 UQP786495:URD786496 VAL786495:VAZ786496 VKH786495:VKV786496 VUD786495:VUR786496 WDZ786495:WEN786496 WNV786495:WOJ786496 WXR786495:WYF786496 BJ852031:BX852032 LF852031:LT852032 VB852031:VP852032 AEX852031:AFL852032 AOT852031:APH852032 AYP852031:AZD852032 BIL852031:BIZ852032 BSH852031:BSV852032 CCD852031:CCR852032 CLZ852031:CMN852032 CVV852031:CWJ852032 DFR852031:DGF852032 DPN852031:DQB852032 DZJ852031:DZX852032 EJF852031:EJT852032 ETB852031:ETP852032 FCX852031:FDL852032 FMT852031:FNH852032 FWP852031:FXD852032 GGL852031:GGZ852032 GQH852031:GQV852032 HAD852031:HAR852032 HJZ852031:HKN852032 HTV852031:HUJ852032 IDR852031:IEF852032 INN852031:IOB852032 IXJ852031:IXX852032 JHF852031:JHT852032 JRB852031:JRP852032 KAX852031:KBL852032 KKT852031:KLH852032 KUP852031:KVD852032 LEL852031:LEZ852032 LOH852031:LOV852032 LYD852031:LYR852032 MHZ852031:MIN852032 MRV852031:MSJ852032 NBR852031:NCF852032 NLN852031:NMB852032 NVJ852031:NVX852032 OFF852031:OFT852032 OPB852031:OPP852032 OYX852031:OZL852032 PIT852031:PJH852032 PSP852031:PTD852032 QCL852031:QCZ852032 QMH852031:QMV852032 QWD852031:QWR852032 RFZ852031:RGN852032 RPV852031:RQJ852032 RZR852031:SAF852032 SJN852031:SKB852032 STJ852031:STX852032 TDF852031:TDT852032 TNB852031:TNP852032 TWX852031:TXL852032 UGT852031:UHH852032 UQP852031:URD852032 VAL852031:VAZ852032 VKH852031:VKV852032 VUD852031:VUR852032 WDZ852031:WEN852032 WNV852031:WOJ852032 WXR852031:WYF852032 BJ917567:BX917568 LF917567:LT917568 VB917567:VP917568 AEX917567:AFL917568 AOT917567:APH917568 AYP917567:AZD917568 BIL917567:BIZ917568 BSH917567:BSV917568 CCD917567:CCR917568 CLZ917567:CMN917568 CVV917567:CWJ917568 DFR917567:DGF917568 DPN917567:DQB917568 DZJ917567:DZX917568 EJF917567:EJT917568 ETB917567:ETP917568 FCX917567:FDL917568 FMT917567:FNH917568 FWP917567:FXD917568 GGL917567:GGZ917568 GQH917567:GQV917568 HAD917567:HAR917568 HJZ917567:HKN917568 HTV917567:HUJ917568 IDR917567:IEF917568 INN917567:IOB917568 IXJ917567:IXX917568 JHF917567:JHT917568 JRB917567:JRP917568 KAX917567:KBL917568 KKT917567:KLH917568 KUP917567:KVD917568 LEL917567:LEZ917568 LOH917567:LOV917568 LYD917567:LYR917568 MHZ917567:MIN917568 MRV917567:MSJ917568 NBR917567:NCF917568 NLN917567:NMB917568 NVJ917567:NVX917568 OFF917567:OFT917568 OPB917567:OPP917568 OYX917567:OZL917568 PIT917567:PJH917568 PSP917567:PTD917568 QCL917567:QCZ917568 QMH917567:QMV917568 QWD917567:QWR917568 RFZ917567:RGN917568 RPV917567:RQJ917568 RZR917567:SAF917568 SJN917567:SKB917568 STJ917567:STX917568 TDF917567:TDT917568 TNB917567:TNP917568 TWX917567:TXL917568 UGT917567:UHH917568 UQP917567:URD917568 VAL917567:VAZ917568 VKH917567:VKV917568 VUD917567:VUR917568 WDZ917567:WEN917568 WNV917567:WOJ917568 WXR917567:WYF917568 BJ983103:BX983104 LF983103:LT983104 VB983103:VP983104 AEX983103:AFL983104 AOT983103:APH983104 AYP983103:AZD983104 BIL983103:BIZ983104 BSH983103:BSV983104 CCD983103:CCR983104 CLZ983103:CMN983104 CVV983103:CWJ983104 DFR983103:DGF983104 DPN983103:DQB983104 DZJ983103:DZX983104 EJF983103:EJT983104 ETB983103:ETP983104 FCX983103:FDL983104 FMT983103:FNH983104 FWP983103:FXD983104 GGL983103:GGZ983104 GQH983103:GQV983104 HAD983103:HAR983104 HJZ983103:HKN983104 HTV983103:HUJ983104 IDR983103:IEF983104 INN983103:IOB983104 IXJ983103:IXX983104 JHF983103:JHT983104 JRB983103:JRP983104 KAX983103:KBL983104 KKT983103:KLH983104 KUP983103:KVD983104 LEL983103:LEZ983104 LOH983103:LOV983104 LYD983103:LYR983104 MHZ983103:MIN983104 MRV983103:MSJ983104 NBR983103:NCF983104 NLN983103:NMB983104 NVJ983103:NVX983104 OFF983103:OFT983104 OPB983103:OPP983104 OYX983103:OZL983104 PIT983103:PJH983104 PSP983103:PTD983104 QCL983103:QCZ983104 QMH983103:QMV983104 QWD983103:QWR983104 RFZ983103:RGN983104 RPV983103:RQJ983104 RZR983103:SAF983104 SJN983103:SKB983104 STJ983103:STX983104 TDF983103:TDT983104 TNB983103:TNP983104 TWX983103:TXL983104 UGT983103:UHH983104 UQP983103:URD983104 VAL983103:VAZ983104 VKH983103:VKV983104 VUD983103:VUR983104 WDZ983103:WEN983104 WNV983103:WOJ983104 WXR983103:WYF983104 BK31 LG31 VC31 AEY31 AOU31 AYQ31 BIM31 BSI31 CCE31 CMA31 CVW31 DFS31 DPO31 DZK31 EJG31 ETC31 FCY31 FMU31 FWQ31 GGM31 GQI31 HAE31 HKA31 HTW31 IDS31 INO31 IXK31 JHG31 JRC31 KAY31 KKU31 KUQ31 LEM31 LOI31 LYE31 MIA31 MRW31 NBS31 NLO31 NVK31 OFG31 OPC31 OYY31 PIU31 PSQ31 QCM31 QMI31 QWE31 RGA31 RPW31 RZS31 SJO31 STK31 TDG31 TNC31 TWY31 UGU31 UQQ31 VAM31 VKI31 VUE31 WEA31 WNW31 WXS31 BK65567 LG65567 VC65567 AEY65567 AOU65567 AYQ65567 BIM65567 BSI65567 CCE65567 CMA65567 CVW65567 DFS65567 DPO65567 DZK65567 EJG65567 ETC65567 FCY65567 FMU65567 FWQ65567 GGM65567 GQI65567 HAE65567 HKA65567 HTW65567 IDS65567 INO65567 IXK65567 JHG65567 JRC65567 KAY65567 KKU65567 KUQ65567 LEM65567 LOI65567 LYE65567 MIA65567 MRW65567 NBS65567 NLO65567 NVK65567 OFG65567 OPC65567 OYY65567 PIU65567 PSQ65567 QCM65567 QMI65567 QWE65567 RGA65567 RPW65567 RZS65567 SJO65567 STK65567 TDG65567 TNC65567 TWY65567 UGU65567 UQQ65567 VAM65567 VKI65567 VUE65567 WEA65567 WNW65567 WXS65567 BK131103 LG131103 VC131103 AEY131103 AOU131103 AYQ131103 BIM131103 BSI131103 CCE131103 CMA131103 CVW131103 DFS131103 DPO131103 DZK131103 EJG131103 ETC131103 FCY131103 FMU131103 FWQ131103 GGM131103 GQI131103 HAE131103 HKA131103 HTW131103 IDS131103 INO131103 IXK131103 JHG131103 JRC131103 KAY131103 KKU131103 KUQ131103 LEM131103 LOI131103 LYE131103 MIA131103 MRW131103 NBS131103 NLO131103 NVK131103 OFG131103 OPC131103 OYY131103 PIU131103 PSQ131103 QCM131103 QMI131103 QWE131103 RGA131103 RPW131103 RZS131103 SJO131103 STK131103 TDG131103 TNC131103 TWY131103 UGU131103 UQQ131103 VAM131103 VKI131103 VUE131103 WEA131103 WNW131103 WXS131103 BK196639 LG196639 VC196639 AEY196639 AOU196639 AYQ196639 BIM196639 BSI196639 CCE196639 CMA196639 CVW196639 DFS196639 DPO196639 DZK196639 EJG196639 ETC196639 FCY196639 FMU196639 FWQ196639 GGM196639 GQI196639 HAE196639 HKA196639 HTW196639 IDS196639 INO196639 IXK196639 JHG196639 JRC196639 KAY196639 KKU196639 KUQ196639 LEM196639 LOI196639 LYE196639 MIA196639 MRW196639 NBS196639 NLO196639 NVK196639 OFG196639 OPC196639 OYY196639 PIU196639 PSQ196639 QCM196639 QMI196639 QWE196639 RGA196639 RPW196639 RZS196639 SJO196639 STK196639 TDG196639 TNC196639 TWY196639 UGU196639 UQQ196639 VAM196639 VKI196639 VUE196639 WEA196639 WNW196639 WXS196639 BK262175 LG262175 VC262175 AEY262175 AOU262175 AYQ262175 BIM262175 BSI262175 CCE262175 CMA262175 CVW262175 DFS262175 DPO262175 DZK262175 EJG262175 ETC262175 FCY262175 FMU262175 FWQ262175 GGM262175 GQI262175 HAE262175 HKA262175 HTW262175 IDS262175 INO262175 IXK262175 JHG262175 JRC262175 KAY262175 KKU262175 KUQ262175 LEM262175 LOI262175 LYE262175 MIA262175 MRW262175 NBS262175 NLO262175 NVK262175 OFG262175 OPC262175 OYY262175 PIU262175 PSQ262175 QCM262175 QMI262175 QWE262175 RGA262175 RPW262175 RZS262175 SJO262175 STK262175 TDG262175 TNC262175 TWY262175 UGU262175 UQQ262175 VAM262175 VKI262175 VUE262175 WEA262175 WNW262175 WXS262175 BK327711 LG327711 VC327711 AEY327711 AOU327711 AYQ327711 BIM327711 BSI327711 CCE327711 CMA327711 CVW327711 DFS327711 DPO327711 DZK327711 EJG327711 ETC327711 FCY327711 FMU327711 FWQ327711 GGM327711 GQI327711 HAE327711 HKA327711 HTW327711 IDS327711 INO327711 IXK327711 JHG327711 JRC327711 KAY327711 KKU327711 KUQ327711 LEM327711 LOI327711 LYE327711 MIA327711 MRW327711 NBS327711 NLO327711 NVK327711 OFG327711 OPC327711 OYY327711 PIU327711 PSQ327711 QCM327711 QMI327711 QWE327711 RGA327711 RPW327711 RZS327711 SJO327711 STK327711 TDG327711 TNC327711 TWY327711 UGU327711 UQQ327711 VAM327711 VKI327711 VUE327711 WEA327711 WNW327711 WXS327711 BK393247 LG393247 VC393247 AEY393247 AOU393247 AYQ393247 BIM393247 BSI393247 CCE393247 CMA393247 CVW393247 DFS393247 DPO393247 DZK393247 EJG393247 ETC393247 FCY393247 FMU393247 FWQ393247 GGM393247 GQI393247 HAE393247 HKA393247 HTW393247 IDS393247 INO393247 IXK393247 JHG393247 JRC393247 KAY393247 KKU393247 KUQ393247 LEM393247 LOI393247 LYE393247 MIA393247 MRW393247 NBS393247 NLO393247 NVK393247 OFG393247 OPC393247 OYY393247 PIU393247 PSQ393247 QCM393247 QMI393247 QWE393247 RGA393247 RPW393247 RZS393247 SJO393247 STK393247 TDG393247 TNC393247 TWY393247 UGU393247 UQQ393247 VAM393247 VKI393247 VUE393247 WEA393247 WNW393247 WXS393247 BK458783 LG458783 VC458783 AEY458783 AOU458783 AYQ458783 BIM458783 BSI458783 CCE458783 CMA458783 CVW458783 DFS458783 DPO458783 DZK458783 EJG458783 ETC458783 FCY458783 FMU458783 FWQ458783 GGM458783 GQI458783 HAE458783 HKA458783 HTW458783 IDS458783 INO458783 IXK458783 JHG458783 JRC458783 KAY458783 KKU458783 KUQ458783 LEM458783 LOI458783 LYE458783 MIA458783 MRW458783 NBS458783 NLO458783 NVK458783 OFG458783 OPC458783 OYY458783 PIU458783 PSQ458783 QCM458783 QMI458783 QWE458783 RGA458783 RPW458783 RZS458783 SJO458783 STK458783 TDG458783 TNC458783 TWY458783 UGU458783 UQQ458783 VAM458783 VKI458783 VUE458783 WEA458783 WNW458783 WXS458783 BK524319 LG524319 VC524319 AEY524319 AOU524319 AYQ524319 BIM524319 BSI524319 CCE524319 CMA524319 CVW524319 DFS524319 DPO524319 DZK524319 EJG524319 ETC524319 FCY524319 FMU524319 FWQ524319 GGM524319 GQI524319 HAE524319 HKA524319 HTW524319 IDS524319 INO524319 IXK524319 JHG524319 JRC524319 KAY524319 KKU524319 KUQ524319 LEM524319 LOI524319 LYE524319 MIA524319 MRW524319 NBS524319 NLO524319 NVK524319 OFG524319 OPC524319 OYY524319 PIU524319 PSQ524319 QCM524319 QMI524319 QWE524319 RGA524319 RPW524319 RZS524319 SJO524319 STK524319 TDG524319 TNC524319 TWY524319 UGU524319 UQQ524319 VAM524319 VKI524319 VUE524319 WEA524319 WNW524319 WXS524319 BK589855 LG589855 VC589855 AEY589855 AOU589855 AYQ589855 BIM589855 BSI589855 CCE589855 CMA589855 CVW589855 DFS589855 DPO589855 DZK589855 EJG589855 ETC589855 FCY589855 FMU589855 FWQ589855 GGM589855 GQI589855 HAE589855 HKA589855 HTW589855 IDS589855 INO589855 IXK589855 JHG589855 JRC589855 KAY589855 KKU589855 KUQ589855 LEM589855 LOI589855 LYE589855 MIA589855 MRW589855 NBS589855 NLO589855 NVK589855 OFG589855 OPC589855 OYY589855 PIU589855 PSQ589855 QCM589855 QMI589855 QWE589855 RGA589855 RPW589855 RZS589855 SJO589855 STK589855 TDG589855 TNC589855 TWY589855 UGU589855 UQQ589855 VAM589855 VKI589855 VUE589855 WEA589855 WNW589855 WXS589855 BK655391 LG655391 VC655391 AEY655391 AOU655391 AYQ655391 BIM655391 BSI655391 CCE655391 CMA655391 CVW655391 DFS655391 DPO655391 DZK655391 EJG655391 ETC655391 FCY655391 FMU655391 FWQ655391 GGM655391 GQI655391 HAE655391 HKA655391 HTW655391 IDS655391 INO655391 IXK655391 JHG655391 JRC655391 KAY655391 KKU655391 KUQ655391 LEM655391 LOI655391 LYE655391 MIA655391 MRW655391 NBS655391 NLO655391 NVK655391 OFG655391 OPC655391 OYY655391 PIU655391 PSQ655391 QCM655391 QMI655391 QWE655391 RGA655391 RPW655391 RZS655391 SJO655391 STK655391 TDG655391 TNC655391 TWY655391 UGU655391 UQQ655391 VAM655391 VKI655391 VUE655391 WEA655391 WNW655391 WXS655391 BK720927 LG720927 VC720927 AEY720927 AOU720927 AYQ720927 BIM720927 BSI720927 CCE720927 CMA720927 CVW720927 DFS720927 DPO720927 DZK720927 EJG720927 ETC720927 FCY720927 FMU720927 FWQ720927 GGM720927 GQI720927 HAE720927 HKA720927 HTW720927 IDS720927 INO720927 IXK720927 JHG720927 JRC720927 KAY720927 KKU720927 KUQ720927 LEM720927 LOI720927 LYE720927 MIA720927 MRW720927 NBS720927 NLO720927 NVK720927 OFG720927 OPC720927 OYY720927 PIU720927 PSQ720927 QCM720927 QMI720927 QWE720927 RGA720927 RPW720927 RZS720927 SJO720927 STK720927 TDG720927 TNC720927 TWY720927 UGU720927 UQQ720927 VAM720927 VKI720927 VUE720927 WEA720927 WNW720927 WXS720927 BK786463 LG786463 VC786463 AEY786463 AOU786463 AYQ786463 BIM786463 BSI786463 CCE786463 CMA786463 CVW786463 DFS786463 DPO786463 DZK786463 EJG786463 ETC786463 FCY786463 FMU786463 FWQ786463 GGM786463 GQI786463 HAE786463 HKA786463 HTW786463 IDS786463 INO786463 IXK786463 JHG786463 JRC786463 KAY786463 KKU786463 KUQ786463 LEM786463 LOI786463 LYE786463 MIA786463 MRW786463 NBS786463 NLO786463 NVK786463 OFG786463 OPC786463 OYY786463 PIU786463 PSQ786463 QCM786463 QMI786463 QWE786463 RGA786463 RPW786463 RZS786463 SJO786463 STK786463 TDG786463 TNC786463 TWY786463 UGU786463 UQQ786463 VAM786463 VKI786463 VUE786463 WEA786463 WNW786463 WXS786463 BK851999 LG851999 VC851999 AEY851999 AOU851999 AYQ851999 BIM851999 BSI851999 CCE851999 CMA851999 CVW851999 DFS851999 DPO851999 DZK851999 EJG851999 ETC851999 FCY851999 FMU851999 FWQ851999 GGM851999 GQI851999 HAE851999 HKA851999 HTW851999 IDS851999 INO851999 IXK851999 JHG851999 JRC851999 KAY851999 KKU851999 KUQ851999 LEM851999 LOI851999 LYE851999 MIA851999 MRW851999 NBS851999 NLO851999 NVK851999 OFG851999 OPC851999 OYY851999 PIU851999 PSQ851999 QCM851999 QMI851999 QWE851999 RGA851999 RPW851999 RZS851999 SJO851999 STK851999 TDG851999 TNC851999 TWY851999 UGU851999 UQQ851999 VAM851999 VKI851999 VUE851999 WEA851999 WNW851999 WXS851999 BK917535 LG917535 VC917535 AEY917535 AOU917535 AYQ917535 BIM917535 BSI917535 CCE917535 CMA917535 CVW917535 DFS917535 DPO917535 DZK917535 EJG917535 ETC917535 FCY917535 FMU917535 FWQ917535 GGM917535 GQI917535 HAE917535 HKA917535 HTW917535 IDS917535 INO917535 IXK917535 JHG917535 JRC917535 KAY917535 KKU917535 KUQ917535 LEM917535 LOI917535 LYE917535 MIA917535 MRW917535 NBS917535 NLO917535 NVK917535 OFG917535 OPC917535 OYY917535 PIU917535 PSQ917535 QCM917535 QMI917535 QWE917535 RGA917535 RPW917535 RZS917535 SJO917535 STK917535 TDG917535 TNC917535 TWY917535 UGU917535 UQQ917535 VAM917535 VKI917535 VUE917535 WEA917535 WNW917535 WXS917535 BK983071 LG983071 VC983071 AEY983071 AOU983071 AYQ983071 BIM983071 BSI983071 CCE983071 CMA983071 CVW983071 DFS983071 DPO983071 DZK983071 EJG983071 ETC983071 FCY983071 FMU983071 FWQ983071 GGM983071 GQI983071 HAE983071 HKA983071 HTW983071 IDS983071 INO983071 IXK983071 JHG983071 JRC983071 KAY983071 KKU983071 KUQ983071 LEM983071 LOI983071 LYE983071 MIA983071 MRW983071 NBS983071 NLO983071 NVK983071 OFG983071 OPC983071 OYY983071 PIU983071 PSQ983071 QCM983071 QMI983071 QWE983071 RGA983071 RPW983071 RZS983071 SJO983071 STK983071 TDG983071 TNC983071 TWY983071 UGU983071 UQQ983071 VAM983071 VKI983071 VUE983071 WEA983071 WNW983071 WXS983071 BJ33:BX34 LF33:LT34 VB33:VP34 AEX33:AFL34 AOT33:APH34 AYP33:AZD34 BIL33:BIZ34 BSH33:BSV34 CCD33:CCR34 CLZ33:CMN34 CVV33:CWJ34 DFR33:DGF34 DPN33:DQB34 DZJ33:DZX34 EJF33:EJT34 ETB33:ETP34 FCX33:FDL34 FMT33:FNH34 FWP33:FXD34 GGL33:GGZ34 GQH33:GQV34 HAD33:HAR34 HJZ33:HKN34 HTV33:HUJ34 IDR33:IEF34 INN33:IOB34 IXJ33:IXX34 JHF33:JHT34 JRB33:JRP34 KAX33:KBL34 KKT33:KLH34 KUP33:KVD34 LEL33:LEZ34 LOH33:LOV34 LYD33:LYR34 MHZ33:MIN34 MRV33:MSJ34 NBR33:NCF34 NLN33:NMB34 NVJ33:NVX34 OFF33:OFT34 OPB33:OPP34 OYX33:OZL34 PIT33:PJH34 PSP33:PTD34 QCL33:QCZ34 QMH33:QMV34 QWD33:QWR34 RFZ33:RGN34 RPV33:RQJ34 RZR33:SAF34 SJN33:SKB34 STJ33:STX34 TDF33:TDT34 TNB33:TNP34 TWX33:TXL34 UGT33:UHH34 UQP33:URD34 VAL33:VAZ34 VKH33:VKV34 VUD33:VUR34 WDZ33:WEN34 WNV33:WOJ34 WXR33:WYF34 BJ65569:BX65570 LF65569:LT65570 VB65569:VP65570 AEX65569:AFL65570 AOT65569:APH65570 AYP65569:AZD65570 BIL65569:BIZ65570 BSH65569:BSV65570 CCD65569:CCR65570 CLZ65569:CMN65570 CVV65569:CWJ65570 DFR65569:DGF65570 DPN65569:DQB65570 DZJ65569:DZX65570 EJF65569:EJT65570 ETB65569:ETP65570 FCX65569:FDL65570 FMT65569:FNH65570 FWP65569:FXD65570 GGL65569:GGZ65570 GQH65569:GQV65570 HAD65569:HAR65570 HJZ65569:HKN65570 HTV65569:HUJ65570 IDR65569:IEF65570 INN65569:IOB65570 IXJ65569:IXX65570 JHF65569:JHT65570 JRB65569:JRP65570 KAX65569:KBL65570 KKT65569:KLH65570 KUP65569:KVD65570 LEL65569:LEZ65570 LOH65569:LOV65570 LYD65569:LYR65570 MHZ65569:MIN65570 MRV65569:MSJ65570 NBR65569:NCF65570 NLN65569:NMB65570 NVJ65569:NVX65570 OFF65569:OFT65570 OPB65569:OPP65570 OYX65569:OZL65570 PIT65569:PJH65570 PSP65569:PTD65570 QCL65569:QCZ65570 QMH65569:QMV65570 QWD65569:QWR65570 RFZ65569:RGN65570 RPV65569:RQJ65570 RZR65569:SAF65570 SJN65569:SKB65570 STJ65569:STX65570 TDF65569:TDT65570 TNB65569:TNP65570 TWX65569:TXL65570 UGT65569:UHH65570 UQP65569:URD65570 VAL65569:VAZ65570 VKH65569:VKV65570 VUD65569:VUR65570 WDZ65569:WEN65570 WNV65569:WOJ65570 WXR65569:WYF65570 BJ131105:BX131106 LF131105:LT131106 VB131105:VP131106 AEX131105:AFL131106 AOT131105:APH131106 AYP131105:AZD131106 BIL131105:BIZ131106 BSH131105:BSV131106 CCD131105:CCR131106 CLZ131105:CMN131106 CVV131105:CWJ131106 DFR131105:DGF131106 DPN131105:DQB131106 DZJ131105:DZX131106 EJF131105:EJT131106 ETB131105:ETP131106 FCX131105:FDL131106 FMT131105:FNH131106 FWP131105:FXD131106 GGL131105:GGZ131106 GQH131105:GQV131106 HAD131105:HAR131106 HJZ131105:HKN131106 HTV131105:HUJ131106 IDR131105:IEF131106 INN131105:IOB131106 IXJ131105:IXX131106 JHF131105:JHT131106 JRB131105:JRP131106 KAX131105:KBL131106 KKT131105:KLH131106 KUP131105:KVD131106 LEL131105:LEZ131106 LOH131105:LOV131106 LYD131105:LYR131106 MHZ131105:MIN131106 MRV131105:MSJ131106 NBR131105:NCF131106 NLN131105:NMB131106 NVJ131105:NVX131106 OFF131105:OFT131106 OPB131105:OPP131106 OYX131105:OZL131106 PIT131105:PJH131106 PSP131105:PTD131106 QCL131105:QCZ131106 QMH131105:QMV131106 QWD131105:QWR131106 RFZ131105:RGN131106 RPV131105:RQJ131106 RZR131105:SAF131106 SJN131105:SKB131106 STJ131105:STX131106 TDF131105:TDT131106 TNB131105:TNP131106 TWX131105:TXL131106 UGT131105:UHH131106 UQP131105:URD131106 VAL131105:VAZ131106 VKH131105:VKV131106 VUD131105:VUR131106 WDZ131105:WEN131106 WNV131105:WOJ131106 WXR131105:WYF131106 BJ196641:BX196642 LF196641:LT196642 VB196641:VP196642 AEX196641:AFL196642 AOT196641:APH196642 AYP196641:AZD196642 BIL196641:BIZ196642 BSH196641:BSV196642 CCD196641:CCR196642 CLZ196641:CMN196642 CVV196641:CWJ196642 DFR196641:DGF196642 DPN196641:DQB196642 DZJ196641:DZX196642 EJF196641:EJT196642 ETB196641:ETP196642 FCX196641:FDL196642 FMT196641:FNH196642 FWP196641:FXD196642 GGL196641:GGZ196642 GQH196641:GQV196642 HAD196641:HAR196642 HJZ196641:HKN196642 HTV196641:HUJ196642 IDR196641:IEF196642 INN196641:IOB196642 IXJ196641:IXX196642 JHF196641:JHT196642 JRB196641:JRP196642 KAX196641:KBL196642 KKT196641:KLH196642 KUP196641:KVD196642 LEL196641:LEZ196642 LOH196641:LOV196642 LYD196641:LYR196642 MHZ196641:MIN196642 MRV196641:MSJ196642 NBR196641:NCF196642 NLN196641:NMB196642 NVJ196641:NVX196642 OFF196641:OFT196642 OPB196641:OPP196642 OYX196641:OZL196642 PIT196641:PJH196642 PSP196641:PTD196642 QCL196641:QCZ196642 QMH196641:QMV196642 QWD196641:QWR196642 RFZ196641:RGN196642 RPV196641:RQJ196642 RZR196641:SAF196642 SJN196641:SKB196642 STJ196641:STX196642 TDF196641:TDT196642 TNB196641:TNP196642 TWX196641:TXL196642 UGT196641:UHH196642 UQP196641:URD196642 VAL196641:VAZ196642 VKH196641:VKV196642 VUD196641:VUR196642 WDZ196641:WEN196642 WNV196641:WOJ196642 WXR196641:WYF196642 BJ262177:BX262178 LF262177:LT262178 VB262177:VP262178 AEX262177:AFL262178 AOT262177:APH262178 AYP262177:AZD262178 BIL262177:BIZ262178 BSH262177:BSV262178 CCD262177:CCR262178 CLZ262177:CMN262178 CVV262177:CWJ262178 DFR262177:DGF262178 DPN262177:DQB262178 DZJ262177:DZX262178 EJF262177:EJT262178 ETB262177:ETP262178 FCX262177:FDL262178 FMT262177:FNH262178 FWP262177:FXD262178 GGL262177:GGZ262178 GQH262177:GQV262178 HAD262177:HAR262178 HJZ262177:HKN262178 HTV262177:HUJ262178 IDR262177:IEF262178 INN262177:IOB262178 IXJ262177:IXX262178 JHF262177:JHT262178 JRB262177:JRP262178 KAX262177:KBL262178 KKT262177:KLH262178 KUP262177:KVD262178 LEL262177:LEZ262178 LOH262177:LOV262178 LYD262177:LYR262178 MHZ262177:MIN262178 MRV262177:MSJ262178 NBR262177:NCF262178 NLN262177:NMB262178 NVJ262177:NVX262178 OFF262177:OFT262178 OPB262177:OPP262178 OYX262177:OZL262178 PIT262177:PJH262178 PSP262177:PTD262178 QCL262177:QCZ262178 QMH262177:QMV262178 QWD262177:QWR262178 RFZ262177:RGN262178 RPV262177:RQJ262178 RZR262177:SAF262178 SJN262177:SKB262178 STJ262177:STX262178 TDF262177:TDT262178 TNB262177:TNP262178 TWX262177:TXL262178 UGT262177:UHH262178 UQP262177:URD262178 VAL262177:VAZ262178 VKH262177:VKV262178 VUD262177:VUR262178 WDZ262177:WEN262178 WNV262177:WOJ262178 WXR262177:WYF262178 BJ327713:BX327714 LF327713:LT327714 VB327713:VP327714 AEX327713:AFL327714 AOT327713:APH327714 AYP327713:AZD327714 BIL327713:BIZ327714 BSH327713:BSV327714 CCD327713:CCR327714 CLZ327713:CMN327714 CVV327713:CWJ327714 DFR327713:DGF327714 DPN327713:DQB327714 DZJ327713:DZX327714 EJF327713:EJT327714 ETB327713:ETP327714 FCX327713:FDL327714 FMT327713:FNH327714 FWP327713:FXD327714 GGL327713:GGZ327714 GQH327713:GQV327714 HAD327713:HAR327714 HJZ327713:HKN327714 HTV327713:HUJ327714 IDR327713:IEF327714 INN327713:IOB327714 IXJ327713:IXX327714 JHF327713:JHT327714 JRB327713:JRP327714 KAX327713:KBL327714 KKT327713:KLH327714 KUP327713:KVD327714 LEL327713:LEZ327714 LOH327713:LOV327714 LYD327713:LYR327714 MHZ327713:MIN327714 MRV327713:MSJ327714 NBR327713:NCF327714 NLN327713:NMB327714 NVJ327713:NVX327714 OFF327713:OFT327714 OPB327713:OPP327714 OYX327713:OZL327714 PIT327713:PJH327714 PSP327713:PTD327714 QCL327713:QCZ327714 QMH327713:QMV327714 QWD327713:QWR327714 RFZ327713:RGN327714 RPV327713:RQJ327714 RZR327713:SAF327714 SJN327713:SKB327714 STJ327713:STX327714 TDF327713:TDT327714 TNB327713:TNP327714 TWX327713:TXL327714 UGT327713:UHH327714 UQP327713:URD327714 VAL327713:VAZ327714 VKH327713:VKV327714 VUD327713:VUR327714 WDZ327713:WEN327714 WNV327713:WOJ327714 WXR327713:WYF327714 BJ393249:BX393250 LF393249:LT393250 VB393249:VP393250 AEX393249:AFL393250 AOT393249:APH393250 AYP393249:AZD393250 BIL393249:BIZ393250 BSH393249:BSV393250 CCD393249:CCR393250 CLZ393249:CMN393250 CVV393249:CWJ393250 DFR393249:DGF393250 DPN393249:DQB393250 DZJ393249:DZX393250 EJF393249:EJT393250 ETB393249:ETP393250 FCX393249:FDL393250 FMT393249:FNH393250 FWP393249:FXD393250 GGL393249:GGZ393250 GQH393249:GQV393250 HAD393249:HAR393250 HJZ393249:HKN393250 HTV393249:HUJ393250 IDR393249:IEF393250 INN393249:IOB393250 IXJ393249:IXX393250 JHF393249:JHT393250 JRB393249:JRP393250 KAX393249:KBL393250 KKT393249:KLH393250 KUP393249:KVD393250 LEL393249:LEZ393250 LOH393249:LOV393250 LYD393249:LYR393250 MHZ393249:MIN393250 MRV393249:MSJ393250 NBR393249:NCF393250 NLN393249:NMB393250 NVJ393249:NVX393250 OFF393249:OFT393250 OPB393249:OPP393250 OYX393249:OZL393250 PIT393249:PJH393250 PSP393249:PTD393250 QCL393249:QCZ393250 QMH393249:QMV393250 QWD393249:QWR393250 RFZ393249:RGN393250 RPV393249:RQJ393250 RZR393249:SAF393250 SJN393249:SKB393250 STJ393249:STX393250 TDF393249:TDT393250 TNB393249:TNP393250 TWX393249:TXL393250 UGT393249:UHH393250 UQP393249:URD393250 VAL393249:VAZ393250 VKH393249:VKV393250 VUD393249:VUR393250 WDZ393249:WEN393250 WNV393249:WOJ393250 WXR393249:WYF393250 BJ458785:BX458786 LF458785:LT458786 VB458785:VP458786 AEX458785:AFL458786 AOT458785:APH458786 AYP458785:AZD458786 BIL458785:BIZ458786 BSH458785:BSV458786 CCD458785:CCR458786 CLZ458785:CMN458786 CVV458785:CWJ458786 DFR458785:DGF458786 DPN458785:DQB458786 DZJ458785:DZX458786 EJF458785:EJT458786 ETB458785:ETP458786 FCX458785:FDL458786 FMT458785:FNH458786 FWP458785:FXD458786 GGL458785:GGZ458786 GQH458785:GQV458786 HAD458785:HAR458786 HJZ458785:HKN458786 HTV458785:HUJ458786 IDR458785:IEF458786 INN458785:IOB458786 IXJ458785:IXX458786 JHF458785:JHT458786 JRB458785:JRP458786 KAX458785:KBL458786 KKT458785:KLH458786 KUP458785:KVD458786 LEL458785:LEZ458786 LOH458785:LOV458786 LYD458785:LYR458786 MHZ458785:MIN458786 MRV458785:MSJ458786 NBR458785:NCF458786 NLN458785:NMB458786 NVJ458785:NVX458786 OFF458785:OFT458786 OPB458785:OPP458786 OYX458785:OZL458786 PIT458785:PJH458786 PSP458785:PTD458786 QCL458785:QCZ458786 QMH458785:QMV458786 QWD458785:QWR458786 RFZ458785:RGN458786 RPV458785:RQJ458786 RZR458785:SAF458786 SJN458785:SKB458786 STJ458785:STX458786 TDF458785:TDT458786 TNB458785:TNP458786 TWX458785:TXL458786 UGT458785:UHH458786 UQP458785:URD458786 VAL458785:VAZ458786 VKH458785:VKV458786 VUD458785:VUR458786 WDZ458785:WEN458786 WNV458785:WOJ458786 WXR458785:WYF458786 BJ524321:BX524322 LF524321:LT524322 VB524321:VP524322 AEX524321:AFL524322 AOT524321:APH524322 AYP524321:AZD524322 BIL524321:BIZ524322 BSH524321:BSV524322 CCD524321:CCR524322 CLZ524321:CMN524322 CVV524321:CWJ524322 DFR524321:DGF524322 DPN524321:DQB524322 DZJ524321:DZX524322 EJF524321:EJT524322 ETB524321:ETP524322 FCX524321:FDL524322 FMT524321:FNH524322 FWP524321:FXD524322 GGL524321:GGZ524322 GQH524321:GQV524322 HAD524321:HAR524322 HJZ524321:HKN524322 HTV524321:HUJ524322 IDR524321:IEF524322 INN524321:IOB524322 IXJ524321:IXX524322 JHF524321:JHT524322 JRB524321:JRP524322 KAX524321:KBL524322 KKT524321:KLH524322 KUP524321:KVD524322 LEL524321:LEZ524322 LOH524321:LOV524322 LYD524321:LYR524322 MHZ524321:MIN524322 MRV524321:MSJ524322 NBR524321:NCF524322 NLN524321:NMB524322 NVJ524321:NVX524322 OFF524321:OFT524322 OPB524321:OPP524322 OYX524321:OZL524322 PIT524321:PJH524322 PSP524321:PTD524322 QCL524321:QCZ524322 QMH524321:QMV524322 QWD524321:QWR524322 RFZ524321:RGN524322 RPV524321:RQJ524322 RZR524321:SAF524322 SJN524321:SKB524322 STJ524321:STX524322 TDF524321:TDT524322 TNB524321:TNP524322 TWX524321:TXL524322 UGT524321:UHH524322 UQP524321:URD524322 VAL524321:VAZ524322 VKH524321:VKV524322 VUD524321:VUR524322 WDZ524321:WEN524322 WNV524321:WOJ524322 WXR524321:WYF524322 BJ589857:BX589858 LF589857:LT589858 VB589857:VP589858 AEX589857:AFL589858 AOT589857:APH589858 AYP589857:AZD589858 BIL589857:BIZ589858 BSH589857:BSV589858 CCD589857:CCR589858 CLZ589857:CMN589858 CVV589857:CWJ589858 DFR589857:DGF589858 DPN589857:DQB589858 DZJ589857:DZX589858 EJF589857:EJT589858 ETB589857:ETP589858 FCX589857:FDL589858 FMT589857:FNH589858 FWP589857:FXD589858 GGL589857:GGZ589858 GQH589857:GQV589858 HAD589857:HAR589858 HJZ589857:HKN589858 HTV589857:HUJ589858 IDR589857:IEF589858 INN589857:IOB589858 IXJ589857:IXX589858 JHF589857:JHT589858 JRB589857:JRP589858 KAX589857:KBL589858 KKT589857:KLH589858 KUP589857:KVD589858 LEL589857:LEZ589858 LOH589857:LOV589858 LYD589857:LYR589858 MHZ589857:MIN589858 MRV589857:MSJ589858 NBR589857:NCF589858 NLN589857:NMB589858 NVJ589857:NVX589858 OFF589857:OFT589858 OPB589857:OPP589858 OYX589857:OZL589858 PIT589857:PJH589858 PSP589857:PTD589858 QCL589857:QCZ589858 QMH589857:QMV589858 QWD589857:QWR589858 RFZ589857:RGN589858 RPV589857:RQJ589858 RZR589857:SAF589858 SJN589857:SKB589858 STJ589857:STX589858 TDF589857:TDT589858 TNB589857:TNP589858 TWX589857:TXL589858 UGT589857:UHH589858 UQP589857:URD589858 VAL589857:VAZ589858 VKH589857:VKV589858 VUD589857:VUR589858 WDZ589857:WEN589858 WNV589857:WOJ589858 WXR589857:WYF589858 BJ655393:BX655394 LF655393:LT655394 VB655393:VP655394 AEX655393:AFL655394 AOT655393:APH655394 AYP655393:AZD655394 BIL655393:BIZ655394 BSH655393:BSV655394 CCD655393:CCR655394 CLZ655393:CMN655394 CVV655393:CWJ655394 DFR655393:DGF655394 DPN655393:DQB655394 DZJ655393:DZX655394 EJF655393:EJT655394 ETB655393:ETP655394 FCX655393:FDL655394 FMT655393:FNH655394 FWP655393:FXD655394 GGL655393:GGZ655394 GQH655393:GQV655394 HAD655393:HAR655394 HJZ655393:HKN655394 HTV655393:HUJ655394 IDR655393:IEF655394 INN655393:IOB655394 IXJ655393:IXX655394 JHF655393:JHT655394 JRB655393:JRP655394 KAX655393:KBL655394 KKT655393:KLH655394 KUP655393:KVD655394 LEL655393:LEZ655394 LOH655393:LOV655394 LYD655393:LYR655394 MHZ655393:MIN655394 MRV655393:MSJ655394 NBR655393:NCF655394 NLN655393:NMB655394 NVJ655393:NVX655394 OFF655393:OFT655394 OPB655393:OPP655394 OYX655393:OZL655394 PIT655393:PJH655394 PSP655393:PTD655394 QCL655393:QCZ655394 QMH655393:QMV655394 QWD655393:QWR655394 RFZ655393:RGN655394 RPV655393:RQJ655394 RZR655393:SAF655394 SJN655393:SKB655394 STJ655393:STX655394 TDF655393:TDT655394 TNB655393:TNP655394 TWX655393:TXL655394 UGT655393:UHH655394 UQP655393:URD655394 VAL655393:VAZ655394 VKH655393:VKV655394 VUD655393:VUR655394 WDZ655393:WEN655394 WNV655393:WOJ655394 WXR655393:WYF655394 BJ720929:BX720930 LF720929:LT720930 VB720929:VP720930 AEX720929:AFL720930 AOT720929:APH720930 AYP720929:AZD720930 BIL720929:BIZ720930 BSH720929:BSV720930 CCD720929:CCR720930 CLZ720929:CMN720930 CVV720929:CWJ720930 DFR720929:DGF720930 DPN720929:DQB720930 DZJ720929:DZX720930 EJF720929:EJT720930 ETB720929:ETP720930 FCX720929:FDL720930 FMT720929:FNH720930 FWP720929:FXD720930 GGL720929:GGZ720930 GQH720929:GQV720930 HAD720929:HAR720930 HJZ720929:HKN720930 HTV720929:HUJ720930 IDR720929:IEF720930 INN720929:IOB720930 IXJ720929:IXX720930 JHF720929:JHT720930 JRB720929:JRP720930 KAX720929:KBL720930 KKT720929:KLH720930 KUP720929:KVD720930 LEL720929:LEZ720930 LOH720929:LOV720930 LYD720929:LYR720930 MHZ720929:MIN720930 MRV720929:MSJ720930 NBR720929:NCF720930 NLN720929:NMB720930 NVJ720929:NVX720930 OFF720929:OFT720930 OPB720929:OPP720930 OYX720929:OZL720930 PIT720929:PJH720930 PSP720929:PTD720930 QCL720929:QCZ720930 QMH720929:QMV720930 QWD720929:QWR720930 RFZ720929:RGN720930 RPV720929:RQJ720930 RZR720929:SAF720930 SJN720929:SKB720930 STJ720929:STX720930 TDF720929:TDT720930 TNB720929:TNP720930 TWX720929:TXL720930 UGT720929:UHH720930 UQP720929:URD720930 VAL720929:VAZ720930 VKH720929:VKV720930 VUD720929:VUR720930 WDZ720929:WEN720930 WNV720929:WOJ720930 WXR720929:WYF720930 BJ786465:BX786466 LF786465:LT786466 VB786465:VP786466 AEX786465:AFL786466 AOT786465:APH786466 AYP786465:AZD786466 BIL786465:BIZ786466 BSH786465:BSV786466 CCD786465:CCR786466 CLZ786465:CMN786466 CVV786465:CWJ786466 DFR786465:DGF786466 DPN786465:DQB786466 DZJ786465:DZX786466 EJF786465:EJT786466 ETB786465:ETP786466 FCX786465:FDL786466 FMT786465:FNH786466 FWP786465:FXD786466 GGL786465:GGZ786466 GQH786465:GQV786466 HAD786465:HAR786466 HJZ786465:HKN786466 HTV786465:HUJ786466 IDR786465:IEF786466 INN786465:IOB786466 IXJ786465:IXX786466 JHF786465:JHT786466 JRB786465:JRP786466 KAX786465:KBL786466 KKT786465:KLH786466 KUP786465:KVD786466 LEL786465:LEZ786466 LOH786465:LOV786466 LYD786465:LYR786466 MHZ786465:MIN786466 MRV786465:MSJ786466 NBR786465:NCF786466 NLN786465:NMB786466 NVJ786465:NVX786466 OFF786465:OFT786466 OPB786465:OPP786466 OYX786465:OZL786466 PIT786465:PJH786466 PSP786465:PTD786466 QCL786465:QCZ786466 QMH786465:QMV786466 QWD786465:QWR786466 RFZ786465:RGN786466 RPV786465:RQJ786466 RZR786465:SAF786466 SJN786465:SKB786466 STJ786465:STX786466 TDF786465:TDT786466 TNB786465:TNP786466 TWX786465:TXL786466 UGT786465:UHH786466 UQP786465:URD786466 VAL786465:VAZ786466 VKH786465:VKV786466 VUD786465:VUR786466 WDZ786465:WEN786466 WNV786465:WOJ786466 WXR786465:WYF786466 BJ852001:BX852002 LF852001:LT852002 VB852001:VP852002 AEX852001:AFL852002 AOT852001:APH852002 AYP852001:AZD852002 BIL852001:BIZ852002 BSH852001:BSV852002 CCD852001:CCR852002 CLZ852001:CMN852002 CVV852001:CWJ852002 DFR852001:DGF852002 DPN852001:DQB852002 DZJ852001:DZX852002 EJF852001:EJT852002 ETB852001:ETP852002 FCX852001:FDL852002 FMT852001:FNH852002 FWP852001:FXD852002 GGL852001:GGZ852002 GQH852001:GQV852002 HAD852001:HAR852002 HJZ852001:HKN852002 HTV852001:HUJ852002 IDR852001:IEF852002 INN852001:IOB852002 IXJ852001:IXX852002 JHF852001:JHT852002 JRB852001:JRP852002 KAX852001:KBL852002 KKT852001:KLH852002 KUP852001:KVD852002 LEL852001:LEZ852002 LOH852001:LOV852002 LYD852001:LYR852002 MHZ852001:MIN852002 MRV852001:MSJ852002 NBR852001:NCF852002 NLN852001:NMB852002 NVJ852001:NVX852002 OFF852001:OFT852002 OPB852001:OPP852002 OYX852001:OZL852002 PIT852001:PJH852002 PSP852001:PTD852002 QCL852001:QCZ852002 QMH852001:QMV852002 QWD852001:QWR852002 RFZ852001:RGN852002 RPV852001:RQJ852002 RZR852001:SAF852002 SJN852001:SKB852002 STJ852001:STX852002 TDF852001:TDT852002 TNB852001:TNP852002 TWX852001:TXL852002 UGT852001:UHH852002 UQP852001:URD852002 VAL852001:VAZ852002 VKH852001:VKV852002 VUD852001:VUR852002 WDZ852001:WEN852002 WNV852001:WOJ852002 WXR852001:WYF852002 BJ917537:BX917538 LF917537:LT917538 VB917537:VP917538 AEX917537:AFL917538 AOT917537:APH917538 AYP917537:AZD917538 BIL917537:BIZ917538 BSH917537:BSV917538 CCD917537:CCR917538 CLZ917537:CMN917538 CVV917537:CWJ917538 DFR917537:DGF917538 DPN917537:DQB917538 DZJ917537:DZX917538 EJF917537:EJT917538 ETB917537:ETP917538 FCX917537:FDL917538 FMT917537:FNH917538 FWP917537:FXD917538 GGL917537:GGZ917538 GQH917537:GQV917538 HAD917537:HAR917538 HJZ917537:HKN917538 HTV917537:HUJ917538 IDR917537:IEF917538 INN917537:IOB917538 IXJ917537:IXX917538 JHF917537:JHT917538 JRB917537:JRP917538 KAX917537:KBL917538 KKT917537:KLH917538 KUP917537:KVD917538 LEL917537:LEZ917538 LOH917537:LOV917538 LYD917537:LYR917538 MHZ917537:MIN917538 MRV917537:MSJ917538 NBR917537:NCF917538 NLN917537:NMB917538 NVJ917537:NVX917538 OFF917537:OFT917538 OPB917537:OPP917538 OYX917537:OZL917538 PIT917537:PJH917538 PSP917537:PTD917538 QCL917537:QCZ917538 QMH917537:QMV917538 QWD917537:QWR917538 RFZ917537:RGN917538 RPV917537:RQJ917538 RZR917537:SAF917538 SJN917537:SKB917538 STJ917537:STX917538 TDF917537:TDT917538 TNB917537:TNP917538 TWX917537:TXL917538 UGT917537:UHH917538 UQP917537:URD917538 VAL917537:VAZ917538 VKH917537:VKV917538 VUD917537:VUR917538 WDZ917537:WEN917538 WNV917537:WOJ917538 WXR917537:WYF917538 BJ983073:BX983074 LF983073:LT983074 VB983073:VP983074 AEX983073:AFL983074 AOT983073:APH983074 AYP983073:AZD983074 BIL983073:BIZ983074 BSH983073:BSV983074 CCD983073:CCR983074 CLZ983073:CMN983074 CVV983073:CWJ983074 DFR983073:DGF983074 DPN983073:DQB983074 DZJ983073:DZX983074 EJF983073:EJT983074 ETB983073:ETP983074 FCX983073:FDL983074 FMT983073:FNH983074 FWP983073:FXD983074 GGL983073:GGZ983074 GQH983073:GQV983074 HAD983073:HAR983074 HJZ983073:HKN983074 HTV983073:HUJ983074 IDR983073:IEF983074 INN983073:IOB983074 IXJ983073:IXX983074 JHF983073:JHT983074 JRB983073:JRP983074 KAX983073:KBL983074 KKT983073:KLH983074 KUP983073:KVD983074 LEL983073:LEZ983074 LOH983073:LOV983074 LYD983073:LYR983074 MHZ983073:MIN983074 MRV983073:MSJ983074 NBR983073:NCF983074 NLN983073:NMB983074 NVJ983073:NVX983074 OFF983073:OFT983074 OPB983073:OPP983074 OYX983073:OZL983074 PIT983073:PJH983074 PSP983073:PTD983074 QCL983073:QCZ983074 QMH983073:QMV983074 QWD983073:QWR983074 RFZ983073:RGN983074 RPV983073:RQJ983074 RZR983073:SAF983074 SJN983073:SKB983074 STJ983073:STX983074 TDF983073:TDT983074 TNB983073:TNP983074 TWX983073:TXL983074 UGT983073:UHH983074 UQP983073:URD983074 VAL983073:VAZ983074 VKH983073:VKV983074 VUD983073:VUR983074 WDZ983073:WEN983074 WNV983073:WOJ983074 WXR983073:WYF983074 BK39 LG39 VC39 AEY39 AOU39 AYQ39 BIM39 BSI39 CCE39 CMA39 CVW39 DFS39 DPO39 DZK39 EJG39 ETC39 FCY39 FMU39 FWQ39 GGM39 GQI39 HAE39 HKA39 HTW39 IDS39 INO39 IXK39 JHG39 JRC39 KAY39 KKU39 KUQ39 LEM39 LOI39 LYE39 MIA39 MRW39 NBS39 NLO39 NVK39 OFG39 OPC39 OYY39 PIU39 PSQ39 QCM39 QMI39 QWE39 RGA39 RPW39 RZS39 SJO39 STK39 TDG39 TNC39 TWY39 UGU39 UQQ39 VAM39 VKI39 VUE39 WEA39 WNW39 WXS39 BK65575 LG65575 VC65575 AEY65575 AOU65575 AYQ65575 BIM65575 BSI65575 CCE65575 CMA65575 CVW65575 DFS65575 DPO65575 DZK65575 EJG65575 ETC65575 FCY65575 FMU65575 FWQ65575 GGM65575 GQI65575 HAE65575 HKA65575 HTW65575 IDS65575 INO65575 IXK65575 JHG65575 JRC65575 KAY65575 KKU65575 KUQ65575 LEM65575 LOI65575 LYE65575 MIA65575 MRW65575 NBS65575 NLO65575 NVK65575 OFG65575 OPC65575 OYY65575 PIU65575 PSQ65575 QCM65575 QMI65575 QWE65575 RGA65575 RPW65575 RZS65575 SJO65575 STK65575 TDG65575 TNC65575 TWY65575 UGU65575 UQQ65575 VAM65575 VKI65575 VUE65575 WEA65575 WNW65575 WXS65575 BK131111 LG131111 VC131111 AEY131111 AOU131111 AYQ131111 BIM131111 BSI131111 CCE131111 CMA131111 CVW131111 DFS131111 DPO131111 DZK131111 EJG131111 ETC131111 FCY131111 FMU131111 FWQ131111 GGM131111 GQI131111 HAE131111 HKA131111 HTW131111 IDS131111 INO131111 IXK131111 JHG131111 JRC131111 KAY131111 KKU131111 KUQ131111 LEM131111 LOI131111 LYE131111 MIA131111 MRW131111 NBS131111 NLO131111 NVK131111 OFG131111 OPC131111 OYY131111 PIU131111 PSQ131111 QCM131111 QMI131111 QWE131111 RGA131111 RPW131111 RZS131111 SJO131111 STK131111 TDG131111 TNC131111 TWY131111 UGU131111 UQQ131111 VAM131111 VKI131111 VUE131111 WEA131111 WNW131111 WXS131111 BK196647 LG196647 VC196647 AEY196647 AOU196647 AYQ196647 BIM196647 BSI196647 CCE196647 CMA196647 CVW196647 DFS196647 DPO196647 DZK196647 EJG196647 ETC196647 FCY196647 FMU196647 FWQ196647 GGM196647 GQI196647 HAE196647 HKA196647 HTW196647 IDS196647 INO196647 IXK196647 JHG196647 JRC196647 KAY196647 KKU196647 KUQ196647 LEM196647 LOI196647 LYE196647 MIA196647 MRW196647 NBS196647 NLO196647 NVK196647 OFG196647 OPC196647 OYY196647 PIU196647 PSQ196647 QCM196647 QMI196647 QWE196647 RGA196647 RPW196647 RZS196647 SJO196647 STK196647 TDG196647 TNC196647 TWY196647 UGU196647 UQQ196647 VAM196647 VKI196647 VUE196647 WEA196647 WNW196647 WXS196647 BK262183 LG262183 VC262183 AEY262183 AOU262183 AYQ262183 BIM262183 BSI262183 CCE262183 CMA262183 CVW262183 DFS262183 DPO262183 DZK262183 EJG262183 ETC262183 FCY262183 FMU262183 FWQ262183 GGM262183 GQI262183 HAE262183 HKA262183 HTW262183 IDS262183 INO262183 IXK262183 JHG262183 JRC262183 KAY262183 KKU262183 KUQ262183 LEM262183 LOI262183 LYE262183 MIA262183 MRW262183 NBS262183 NLO262183 NVK262183 OFG262183 OPC262183 OYY262183 PIU262183 PSQ262183 QCM262183 QMI262183 QWE262183 RGA262183 RPW262183 RZS262183 SJO262183 STK262183 TDG262183 TNC262183 TWY262183 UGU262183 UQQ262183 VAM262183 VKI262183 VUE262183 WEA262183 WNW262183 WXS262183 BK327719 LG327719 VC327719 AEY327719 AOU327719 AYQ327719 BIM327719 BSI327719 CCE327719 CMA327719 CVW327719 DFS327719 DPO327719 DZK327719 EJG327719 ETC327719 FCY327719 FMU327719 FWQ327719 GGM327719 GQI327719 HAE327719 HKA327719 HTW327719 IDS327719 INO327719 IXK327719 JHG327719 JRC327719 KAY327719 KKU327719 KUQ327719 LEM327719 LOI327719 LYE327719 MIA327719 MRW327719 NBS327719 NLO327719 NVK327719 OFG327719 OPC327719 OYY327719 PIU327719 PSQ327719 QCM327719 QMI327719 QWE327719 RGA327719 RPW327719 RZS327719 SJO327719 STK327719 TDG327719 TNC327719 TWY327719 UGU327719 UQQ327719 VAM327719 VKI327719 VUE327719 WEA327719 WNW327719 WXS327719 BK393255 LG393255 VC393255 AEY393255 AOU393255 AYQ393255 BIM393255 BSI393255 CCE393255 CMA393255 CVW393255 DFS393255 DPO393255 DZK393255 EJG393255 ETC393255 FCY393255 FMU393255 FWQ393255 GGM393255 GQI393255 HAE393255 HKA393255 HTW393255 IDS393255 INO393255 IXK393255 JHG393255 JRC393255 KAY393255 KKU393255 KUQ393255 LEM393255 LOI393255 LYE393255 MIA393255 MRW393255 NBS393255 NLO393255 NVK393255 OFG393255 OPC393255 OYY393255 PIU393255 PSQ393255 QCM393255 QMI393255 QWE393255 RGA393255 RPW393255 RZS393255 SJO393255 STK393255 TDG393255 TNC393255 TWY393255 UGU393255 UQQ393255 VAM393255 VKI393255 VUE393255 WEA393255 WNW393255 WXS393255 BK458791 LG458791 VC458791 AEY458791 AOU458791 AYQ458791 BIM458791 BSI458791 CCE458791 CMA458791 CVW458791 DFS458791 DPO458791 DZK458791 EJG458791 ETC458791 FCY458791 FMU458791 FWQ458791 GGM458791 GQI458791 HAE458791 HKA458791 HTW458791 IDS458791 INO458791 IXK458791 JHG458791 JRC458791 KAY458791 KKU458791 KUQ458791 LEM458791 LOI458791 LYE458791 MIA458791 MRW458791 NBS458791 NLO458791 NVK458791 OFG458791 OPC458791 OYY458791 PIU458791 PSQ458791 QCM458791 QMI458791 QWE458791 RGA458791 RPW458791 RZS458791 SJO458791 STK458791 TDG458791 TNC458791 TWY458791 UGU458791 UQQ458791 VAM458791 VKI458791 VUE458791 WEA458791 WNW458791 WXS458791 BK524327 LG524327 VC524327 AEY524327 AOU524327 AYQ524327 BIM524327 BSI524327 CCE524327 CMA524327 CVW524327 DFS524327 DPO524327 DZK524327 EJG524327 ETC524327 FCY524327 FMU524327 FWQ524327 GGM524327 GQI524327 HAE524327 HKA524327 HTW524327 IDS524327 INO524327 IXK524327 JHG524327 JRC524327 KAY524327 KKU524327 KUQ524327 LEM524327 LOI524327 LYE524327 MIA524327 MRW524327 NBS524327 NLO524327 NVK524327 OFG524327 OPC524327 OYY524327 PIU524327 PSQ524327 QCM524327 QMI524327 QWE524327 RGA524327 RPW524327 RZS524327 SJO524327 STK524327 TDG524327 TNC524327 TWY524327 UGU524327 UQQ524327 VAM524327 VKI524327 VUE524327 WEA524327 WNW524327 WXS524327 BK589863 LG589863 VC589863 AEY589863 AOU589863 AYQ589863 BIM589863 BSI589863 CCE589863 CMA589863 CVW589863 DFS589863 DPO589863 DZK589863 EJG589863 ETC589863 FCY589863 FMU589863 FWQ589863 GGM589863 GQI589863 HAE589863 HKA589863 HTW589863 IDS589863 INO589863 IXK589863 JHG589863 JRC589863 KAY589863 KKU589863 KUQ589863 LEM589863 LOI589863 LYE589863 MIA589863 MRW589863 NBS589863 NLO589863 NVK589863 OFG589863 OPC589863 OYY589863 PIU589863 PSQ589863 QCM589863 QMI589863 QWE589863 RGA589863 RPW589863 RZS589863 SJO589863 STK589863 TDG589863 TNC589863 TWY589863 UGU589863 UQQ589863 VAM589863 VKI589863 VUE589863 WEA589863 WNW589863 WXS589863 BK655399 LG655399 VC655399 AEY655399 AOU655399 AYQ655399 BIM655399 BSI655399 CCE655399 CMA655399 CVW655399 DFS655399 DPO655399 DZK655399 EJG655399 ETC655399 FCY655399 FMU655399 FWQ655399 GGM655399 GQI655399 HAE655399 HKA655399 HTW655399 IDS655399 INO655399 IXK655399 JHG655399 JRC655399 KAY655399 KKU655399 KUQ655399 LEM655399 LOI655399 LYE655399 MIA655399 MRW655399 NBS655399 NLO655399 NVK655399 OFG655399 OPC655399 OYY655399 PIU655399 PSQ655399 QCM655399 QMI655399 QWE655399 RGA655399 RPW655399 RZS655399 SJO655399 STK655399 TDG655399 TNC655399 TWY655399 UGU655399 UQQ655399 VAM655399 VKI655399 VUE655399 WEA655399 WNW655399 WXS655399 BK720935 LG720935 VC720935 AEY720935 AOU720935 AYQ720935 BIM720935 BSI720935 CCE720935 CMA720935 CVW720935 DFS720935 DPO720935 DZK720935 EJG720935 ETC720935 FCY720935 FMU720935 FWQ720935 GGM720935 GQI720935 HAE720935 HKA720935 HTW720935 IDS720935 INO720935 IXK720935 JHG720935 JRC720935 KAY720935 KKU720935 KUQ720935 LEM720935 LOI720935 LYE720935 MIA720935 MRW720935 NBS720935 NLO720935 NVK720935 OFG720935 OPC720935 OYY720935 PIU720935 PSQ720935 QCM720935 QMI720935 QWE720935 RGA720935 RPW720935 RZS720935 SJO720935 STK720935 TDG720935 TNC720935 TWY720935 UGU720935 UQQ720935 VAM720935 VKI720935 VUE720935 WEA720935 WNW720935 WXS720935 BK786471 LG786471 VC786471 AEY786471 AOU786471 AYQ786471 BIM786471 BSI786471 CCE786471 CMA786471 CVW786471 DFS786471 DPO786471 DZK786471 EJG786471 ETC786471 FCY786471 FMU786471 FWQ786471 GGM786471 GQI786471 HAE786471 HKA786471 HTW786471 IDS786471 INO786471 IXK786471 JHG786471 JRC786471 KAY786471 KKU786471 KUQ786471 LEM786471 LOI786471 LYE786471 MIA786471 MRW786471 NBS786471 NLO786471 NVK786471 OFG786471 OPC786471 OYY786471 PIU786471 PSQ786471 QCM786471 QMI786471 QWE786471 RGA786471 RPW786471 RZS786471 SJO786471 STK786471 TDG786471 TNC786471 TWY786471 UGU786471 UQQ786471 VAM786471 VKI786471 VUE786471 WEA786471 WNW786471 WXS786471 BK852007 LG852007 VC852007 AEY852007 AOU852007 AYQ852007 BIM852007 BSI852007 CCE852007 CMA852007 CVW852007 DFS852007 DPO852007 DZK852007 EJG852007 ETC852007 FCY852007 FMU852007 FWQ852007 GGM852007 GQI852007 HAE852007 HKA852007 HTW852007 IDS852007 INO852007 IXK852007 JHG852007 JRC852007 KAY852007 KKU852007 KUQ852007 LEM852007 LOI852007 LYE852007 MIA852007 MRW852007 NBS852007 NLO852007 NVK852007 OFG852007 OPC852007 OYY852007 PIU852007 PSQ852007 QCM852007 QMI852007 QWE852007 RGA852007 RPW852007 RZS852007 SJO852007 STK852007 TDG852007 TNC852007 TWY852007 UGU852007 UQQ852007 VAM852007 VKI852007 VUE852007 WEA852007 WNW852007 WXS852007 BK917543 LG917543 VC917543 AEY917543 AOU917543 AYQ917543 BIM917543 BSI917543 CCE917543 CMA917543 CVW917543 DFS917543 DPO917543 DZK917543 EJG917543 ETC917543 FCY917543 FMU917543 FWQ917543 GGM917543 GQI917543 HAE917543 HKA917543 HTW917543 IDS917543 INO917543 IXK917543 JHG917543 JRC917543 KAY917543 KKU917543 KUQ917543 LEM917543 LOI917543 LYE917543 MIA917543 MRW917543 NBS917543 NLO917543 NVK917543 OFG917543 OPC917543 OYY917543 PIU917543 PSQ917543 QCM917543 QMI917543 QWE917543 RGA917543 RPW917543 RZS917543 SJO917543 STK917543 TDG917543 TNC917543 TWY917543 UGU917543 UQQ917543 VAM917543 VKI917543 VUE917543 WEA917543 WNW917543 WXS917543 BK983079 LG983079 VC983079 AEY983079 AOU983079 AYQ983079 BIM983079 BSI983079 CCE983079 CMA983079 CVW983079 DFS983079 DPO983079 DZK983079 EJG983079 ETC983079 FCY983079 FMU983079 FWQ983079 GGM983079 GQI983079 HAE983079 HKA983079 HTW983079 IDS983079 INO983079 IXK983079 JHG983079 JRC983079 KAY983079 KKU983079 KUQ983079 LEM983079 LOI983079 LYE983079 MIA983079 MRW983079 NBS983079 NLO983079 NVK983079 OFG983079 OPC983079 OYY983079 PIU983079 PSQ983079 QCM983079 QMI983079 QWE983079 RGA983079 RPW983079 RZS983079 SJO983079 STK983079 TDG983079 TNC983079 TWY983079 UGU983079 UQQ983079 VAM983079 VKI983079 VUE983079 WEA983079 WNW983079 WXS983079 BK69 LG69 VC69 AEY69 AOU69 AYQ69 BIM69 BSI69 CCE69 CMA69 CVW69 DFS69 DPO69 DZK69 EJG69 ETC69 FCY69 FMU69 FWQ69 GGM69 GQI69 HAE69 HKA69 HTW69 IDS69 INO69 IXK69 JHG69 JRC69 KAY69 KKU69 KUQ69 LEM69 LOI69 LYE69 MIA69 MRW69 NBS69 NLO69 NVK69 OFG69 OPC69 OYY69 PIU69 PSQ69 QCM69 QMI69 QWE69 RGA69 RPW69 RZS69 SJO69 STK69 TDG69 TNC69 TWY69 UGU69 UQQ69 VAM69 VKI69 VUE69 WEA69 WNW69 WXS69 BK65605 LG65605 VC65605 AEY65605 AOU65605 AYQ65605 BIM65605 BSI65605 CCE65605 CMA65605 CVW65605 DFS65605 DPO65605 DZK65605 EJG65605 ETC65605 FCY65605 FMU65605 FWQ65605 GGM65605 GQI65605 HAE65605 HKA65605 HTW65605 IDS65605 INO65605 IXK65605 JHG65605 JRC65605 KAY65605 KKU65605 KUQ65605 LEM65605 LOI65605 LYE65605 MIA65605 MRW65605 NBS65605 NLO65605 NVK65605 OFG65605 OPC65605 OYY65605 PIU65605 PSQ65605 QCM65605 QMI65605 QWE65605 RGA65605 RPW65605 RZS65605 SJO65605 STK65605 TDG65605 TNC65605 TWY65605 UGU65605 UQQ65605 VAM65605 VKI65605 VUE65605 WEA65605 WNW65605 WXS65605 BK131141 LG131141 VC131141 AEY131141 AOU131141 AYQ131141 BIM131141 BSI131141 CCE131141 CMA131141 CVW131141 DFS131141 DPO131141 DZK131141 EJG131141 ETC131141 FCY131141 FMU131141 FWQ131141 GGM131141 GQI131141 HAE131141 HKA131141 HTW131141 IDS131141 INO131141 IXK131141 JHG131141 JRC131141 KAY131141 KKU131141 KUQ131141 LEM131141 LOI131141 LYE131141 MIA131141 MRW131141 NBS131141 NLO131141 NVK131141 OFG131141 OPC131141 OYY131141 PIU131141 PSQ131141 QCM131141 QMI131141 QWE131141 RGA131141 RPW131141 RZS131141 SJO131141 STK131141 TDG131141 TNC131141 TWY131141 UGU131141 UQQ131141 VAM131141 VKI131141 VUE131141 WEA131141 WNW131141 WXS131141 BK196677 LG196677 VC196677 AEY196677 AOU196677 AYQ196677 BIM196677 BSI196677 CCE196677 CMA196677 CVW196677 DFS196677 DPO196677 DZK196677 EJG196677 ETC196677 FCY196677 FMU196677 FWQ196677 GGM196677 GQI196677 HAE196677 HKA196677 HTW196677 IDS196677 INO196677 IXK196677 JHG196677 JRC196677 KAY196677 KKU196677 KUQ196677 LEM196677 LOI196677 LYE196677 MIA196677 MRW196677 NBS196677 NLO196677 NVK196677 OFG196677 OPC196677 OYY196677 PIU196677 PSQ196677 QCM196677 QMI196677 QWE196677 RGA196677 RPW196677 RZS196677 SJO196677 STK196677 TDG196677 TNC196677 TWY196677 UGU196677 UQQ196677 VAM196677 VKI196677 VUE196677 WEA196677 WNW196677 WXS196677 BK262213 LG262213 VC262213 AEY262213 AOU262213 AYQ262213 BIM262213 BSI262213 CCE262213 CMA262213 CVW262213 DFS262213 DPO262213 DZK262213 EJG262213 ETC262213 FCY262213 FMU262213 FWQ262213 GGM262213 GQI262213 HAE262213 HKA262213 HTW262213 IDS262213 INO262213 IXK262213 JHG262213 JRC262213 KAY262213 KKU262213 KUQ262213 LEM262213 LOI262213 LYE262213 MIA262213 MRW262213 NBS262213 NLO262213 NVK262213 OFG262213 OPC262213 OYY262213 PIU262213 PSQ262213 QCM262213 QMI262213 QWE262213 RGA262213 RPW262213 RZS262213 SJO262213 STK262213 TDG262213 TNC262213 TWY262213 UGU262213 UQQ262213 VAM262213 VKI262213 VUE262213 WEA262213 WNW262213 WXS262213 BK327749 LG327749 VC327749 AEY327749 AOU327749 AYQ327749 BIM327749 BSI327749 CCE327749 CMA327749 CVW327749 DFS327749 DPO327749 DZK327749 EJG327749 ETC327749 FCY327749 FMU327749 FWQ327749 GGM327749 GQI327749 HAE327749 HKA327749 HTW327749 IDS327749 INO327749 IXK327749 JHG327749 JRC327749 KAY327749 KKU327749 KUQ327749 LEM327749 LOI327749 LYE327749 MIA327749 MRW327749 NBS327749 NLO327749 NVK327749 OFG327749 OPC327749 OYY327749 PIU327749 PSQ327749 QCM327749 QMI327749 QWE327749 RGA327749 RPW327749 RZS327749 SJO327749 STK327749 TDG327749 TNC327749 TWY327749 UGU327749 UQQ327749 VAM327749 VKI327749 VUE327749 WEA327749 WNW327749 WXS327749 BK393285 LG393285 VC393285 AEY393285 AOU393285 AYQ393285 BIM393285 BSI393285 CCE393285 CMA393285 CVW393285 DFS393285 DPO393285 DZK393285 EJG393285 ETC393285 FCY393285 FMU393285 FWQ393285 GGM393285 GQI393285 HAE393285 HKA393285 HTW393285 IDS393285 INO393285 IXK393285 JHG393285 JRC393285 KAY393285 KKU393285 KUQ393285 LEM393285 LOI393285 LYE393285 MIA393285 MRW393285 NBS393285 NLO393285 NVK393285 OFG393285 OPC393285 OYY393285 PIU393285 PSQ393285 QCM393285 QMI393285 QWE393285 RGA393285 RPW393285 RZS393285 SJO393285 STK393285 TDG393285 TNC393285 TWY393285 UGU393285 UQQ393285 VAM393285 VKI393285 VUE393285 WEA393285 WNW393285 WXS393285 BK458821 LG458821 VC458821 AEY458821 AOU458821 AYQ458821 BIM458821 BSI458821 CCE458821 CMA458821 CVW458821 DFS458821 DPO458821 DZK458821 EJG458821 ETC458821 FCY458821 FMU458821 FWQ458821 GGM458821 GQI458821 HAE458821 HKA458821 HTW458821 IDS458821 INO458821 IXK458821 JHG458821 JRC458821 KAY458821 KKU458821 KUQ458821 LEM458821 LOI458821 LYE458821 MIA458821 MRW458821 NBS458821 NLO458821 NVK458821 OFG458821 OPC458821 OYY458821 PIU458821 PSQ458821 QCM458821 QMI458821 QWE458821 RGA458821 RPW458821 RZS458821 SJO458821 STK458821 TDG458821 TNC458821 TWY458821 UGU458821 UQQ458821 VAM458821 VKI458821 VUE458821 WEA458821 WNW458821 WXS458821 BK524357 LG524357 VC524357 AEY524357 AOU524357 AYQ524357 BIM524357 BSI524357 CCE524357 CMA524357 CVW524357 DFS524357 DPO524357 DZK524357 EJG524357 ETC524357 FCY524357 FMU524357 FWQ524357 GGM524357 GQI524357 HAE524357 HKA524357 HTW524357 IDS524357 INO524357 IXK524357 JHG524357 JRC524357 KAY524357 KKU524357 KUQ524357 LEM524357 LOI524357 LYE524357 MIA524357 MRW524357 NBS524357 NLO524357 NVK524357 OFG524357 OPC524357 OYY524357 PIU524357 PSQ524357 QCM524357 QMI524357 QWE524357 RGA524357 RPW524357 RZS524357 SJO524357 STK524357 TDG524357 TNC524357 TWY524357 UGU524357 UQQ524357 VAM524357 VKI524357 VUE524357 WEA524357 WNW524357 WXS524357 BK589893 LG589893 VC589893 AEY589893 AOU589893 AYQ589893 BIM589893 BSI589893 CCE589893 CMA589893 CVW589893 DFS589893 DPO589893 DZK589893 EJG589893 ETC589893 FCY589893 FMU589893 FWQ589893 GGM589893 GQI589893 HAE589893 HKA589893 HTW589893 IDS589893 INO589893 IXK589893 JHG589893 JRC589893 KAY589893 KKU589893 KUQ589893 LEM589893 LOI589893 LYE589893 MIA589893 MRW589893 NBS589893 NLO589893 NVK589893 OFG589893 OPC589893 OYY589893 PIU589893 PSQ589893 QCM589893 QMI589893 QWE589893 RGA589893 RPW589893 RZS589893 SJO589893 STK589893 TDG589893 TNC589893 TWY589893 UGU589893 UQQ589893 VAM589893 VKI589893 VUE589893 WEA589893 WNW589893 WXS589893 BK655429 LG655429 VC655429 AEY655429 AOU655429 AYQ655429 BIM655429 BSI655429 CCE655429 CMA655429 CVW655429 DFS655429 DPO655429 DZK655429 EJG655429 ETC655429 FCY655429 FMU655429 FWQ655429 GGM655429 GQI655429 HAE655429 HKA655429 HTW655429 IDS655429 INO655429 IXK655429 JHG655429 JRC655429 KAY655429 KKU655429 KUQ655429 LEM655429 LOI655429 LYE655429 MIA655429 MRW655429 NBS655429 NLO655429 NVK655429 OFG655429 OPC655429 OYY655429 PIU655429 PSQ655429 QCM655429 QMI655429 QWE655429 RGA655429 RPW655429 RZS655429 SJO655429 STK655429 TDG655429 TNC655429 TWY655429 UGU655429 UQQ655429 VAM655429 VKI655429 VUE655429 WEA655429 WNW655429 WXS655429 BK720965 LG720965 VC720965 AEY720965 AOU720965 AYQ720965 BIM720965 BSI720965 CCE720965 CMA720965 CVW720965 DFS720965 DPO720965 DZK720965 EJG720965 ETC720965 FCY720965 FMU720965 FWQ720965 GGM720965 GQI720965 HAE720965 HKA720965 HTW720965 IDS720965 INO720965 IXK720965 JHG720965 JRC720965 KAY720965 KKU720965 KUQ720965 LEM720965 LOI720965 LYE720965 MIA720965 MRW720965 NBS720965 NLO720965 NVK720965 OFG720965 OPC720965 OYY720965 PIU720965 PSQ720965 QCM720965 QMI720965 QWE720965 RGA720965 RPW720965 RZS720965 SJO720965 STK720965 TDG720965 TNC720965 TWY720965 UGU720965 UQQ720965 VAM720965 VKI720965 VUE720965 WEA720965 WNW720965 WXS720965 BK786501 LG786501 VC786501 AEY786501 AOU786501 AYQ786501 BIM786501 BSI786501 CCE786501 CMA786501 CVW786501 DFS786501 DPO786501 DZK786501 EJG786501 ETC786501 FCY786501 FMU786501 FWQ786501 GGM786501 GQI786501 HAE786501 HKA786501 HTW786501 IDS786501 INO786501 IXK786501 JHG786501 JRC786501 KAY786501 KKU786501 KUQ786501 LEM786501 LOI786501 LYE786501 MIA786501 MRW786501 NBS786501 NLO786501 NVK786501 OFG786501 OPC786501 OYY786501 PIU786501 PSQ786501 QCM786501 QMI786501 QWE786501 RGA786501 RPW786501 RZS786501 SJO786501 STK786501 TDG786501 TNC786501 TWY786501 UGU786501 UQQ786501 VAM786501 VKI786501 VUE786501 WEA786501 WNW786501 WXS786501 BK852037 LG852037 VC852037 AEY852037 AOU852037 AYQ852037 BIM852037 BSI852037 CCE852037 CMA852037 CVW852037 DFS852037 DPO852037 DZK852037 EJG852037 ETC852037 FCY852037 FMU852037 FWQ852037 GGM852037 GQI852037 HAE852037 HKA852037 HTW852037 IDS852037 INO852037 IXK852037 JHG852037 JRC852037 KAY852037 KKU852037 KUQ852037 LEM852037 LOI852037 LYE852037 MIA852037 MRW852037 NBS852037 NLO852037 NVK852037 OFG852037 OPC852037 OYY852037 PIU852037 PSQ852037 QCM852037 QMI852037 QWE852037 RGA852037 RPW852037 RZS852037 SJO852037 STK852037 TDG852037 TNC852037 TWY852037 UGU852037 UQQ852037 VAM852037 VKI852037 VUE852037 WEA852037 WNW852037 WXS852037 BK917573 LG917573 VC917573 AEY917573 AOU917573 AYQ917573 BIM917573 BSI917573 CCE917573 CMA917573 CVW917573 DFS917573 DPO917573 DZK917573 EJG917573 ETC917573 FCY917573 FMU917573 FWQ917573 GGM917573 GQI917573 HAE917573 HKA917573 HTW917573 IDS917573 INO917573 IXK917573 JHG917573 JRC917573 KAY917573 KKU917573 KUQ917573 LEM917573 LOI917573 LYE917573 MIA917573 MRW917573 NBS917573 NLO917573 NVK917573 OFG917573 OPC917573 OYY917573 PIU917573 PSQ917573 QCM917573 QMI917573 QWE917573 RGA917573 RPW917573 RZS917573 SJO917573 STK917573 TDG917573 TNC917573 TWY917573 UGU917573 UQQ917573 VAM917573 VKI917573 VUE917573 WEA917573 WNW917573 WXS917573 BK983109 LG983109 VC983109 AEY983109 AOU983109 AYQ983109 BIM983109 BSI983109 CCE983109 CMA983109 CVW983109 DFS983109 DPO983109 DZK983109 EJG983109 ETC983109 FCY983109 FMU983109 FWQ983109 GGM983109 GQI983109 HAE983109 HKA983109 HTW983109 IDS983109 INO983109 IXK983109 JHG983109 JRC983109 KAY983109 KKU983109 KUQ983109 LEM983109 LOI983109 LYE983109 MIA983109 MRW983109 NBS983109 NLO983109 NVK983109 OFG983109 OPC983109 OYY983109 PIU983109 PSQ983109 QCM983109 QMI983109 QWE983109 RGA983109 RPW983109 RZS983109 SJO983109 STK983109 TDG983109 TNC983109 TWY983109 UGU983109 UQQ983109 VAM983109 VKI983109 VUE983109 WEA983109 WNW983109 WXS983109 BJ71:BX72 LF71:LT72 VB71:VP72 AEX71:AFL72 AOT71:APH72 AYP71:AZD72 BIL71:BIZ72 BSH71:BSV72 CCD71:CCR72 CLZ71:CMN72 CVV71:CWJ72 DFR71:DGF72 DPN71:DQB72 DZJ71:DZX72 EJF71:EJT72 ETB71:ETP72 FCX71:FDL72 FMT71:FNH72 FWP71:FXD72 GGL71:GGZ72 GQH71:GQV72 HAD71:HAR72 HJZ71:HKN72 HTV71:HUJ72 IDR71:IEF72 INN71:IOB72 IXJ71:IXX72 JHF71:JHT72 JRB71:JRP72 KAX71:KBL72 KKT71:KLH72 KUP71:KVD72 LEL71:LEZ72 LOH71:LOV72 LYD71:LYR72 MHZ71:MIN72 MRV71:MSJ72 NBR71:NCF72 NLN71:NMB72 NVJ71:NVX72 OFF71:OFT72 OPB71:OPP72 OYX71:OZL72 PIT71:PJH72 PSP71:PTD72 QCL71:QCZ72 QMH71:QMV72 QWD71:QWR72 RFZ71:RGN72 RPV71:RQJ72 RZR71:SAF72 SJN71:SKB72 STJ71:STX72 TDF71:TDT72 TNB71:TNP72 TWX71:TXL72 UGT71:UHH72 UQP71:URD72 VAL71:VAZ72 VKH71:VKV72 VUD71:VUR72 WDZ71:WEN72 WNV71:WOJ72 WXR71:WYF72 BJ65607:BX65608 LF65607:LT65608 VB65607:VP65608 AEX65607:AFL65608 AOT65607:APH65608 AYP65607:AZD65608 BIL65607:BIZ65608 BSH65607:BSV65608 CCD65607:CCR65608 CLZ65607:CMN65608 CVV65607:CWJ65608 DFR65607:DGF65608 DPN65607:DQB65608 DZJ65607:DZX65608 EJF65607:EJT65608 ETB65607:ETP65608 FCX65607:FDL65608 FMT65607:FNH65608 FWP65607:FXD65608 GGL65607:GGZ65608 GQH65607:GQV65608 HAD65607:HAR65608 HJZ65607:HKN65608 HTV65607:HUJ65608 IDR65607:IEF65608 INN65607:IOB65608 IXJ65607:IXX65608 JHF65607:JHT65608 JRB65607:JRP65608 KAX65607:KBL65608 KKT65607:KLH65608 KUP65607:KVD65608 LEL65607:LEZ65608 LOH65607:LOV65608 LYD65607:LYR65608 MHZ65607:MIN65608 MRV65607:MSJ65608 NBR65607:NCF65608 NLN65607:NMB65608 NVJ65607:NVX65608 OFF65607:OFT65608 OPB65607:OPP65608 OYX65607:OZL65608 PIT65607:PJH65608 PSP65607:PTD65608 QCL65607:QCZ65608 QMH65607:QMV65608 QWD65607:QWR65608 RFZ65607:RGN65608 RPV65607:RQJ65608 RZR65607:SAF65608 SJN65607:SKB65608 STJ65607:STX65608 TDF65607:TDT65608 TNB65607:TNP65608 TWX65607:TXL65608 UGT65607:UHH65608 UQP65607:URD65608 VAL65607:VAZ65608 VKH65607:VKV65608 VUD65607:VUR65608 WDZ65607:WEN65608 WNV65607:WOJ65608 WXR65607:WYF65608 BJ131143:BX131144 LF131143:LT131144 VB131143:VP131144 AEX131143:AFL131144 AOT131143:APH131144 AYP131143:AZD131144 BIL131143:BIZ131144 BSH131143:BSV131144 CCD131143:CCR131144 CLZ131143:CMN131144 CVV131143:CWJ131144 DFR131143:DGF131144 DPN131143:DQB131144 DZJ131143:DZX131144 EJF131143:EJT131144 ETB131143:ETP131144 FCX131143:FDL131144 FMT131143:FNH131144 FWP131143:FXD131144 GGL131143:GGZ131144 GQH131143:GQV131144 HAD131143:HAR131144 HJZ131143:HKN131144 HTV131143:HUJ131144 IDR131143:IEF131144 INN131143:IOB131144 IXJ131143:IXX131144 JHF131143:JHT131144 JRB131143:JRP131144 KAX131143:KBL131144 KKT131143:KLH131144 KUP131143:KVD131144 LEL131143:LEZ131144 LOH131143:LOV131144 LYD131143:LYR131144 MHZ131143:MIN131144 MRV131143:MSJ131144 NBR131143:NCF131144 NLN131143:NMB131144 NVJ131143:NVX131144 OFF131143:OFT131144 OPB131143:OPP131144 OYX131143:OZL131144 PIT131143:PJH131144 PSP131143:PTD131144 QCL131143:QCZ131144 QMH131143:QMV131144 QWD131143:QWR131144 RFZ131143:RGN131144 RPV131143:RQJ131144 RZR131143:SAF131144 SJN131143:SKB131144 STJ131143:STX131144 TDF131143:TDT131144 TNB131143:TNP131144 TWX131143:TXL131144 UGT131143:UHH131144 UQP131143:URD131144 VAL131143:VAZ131144 VKH131143:VKV131144 VUD131143:VUR131144 WDZ131143:WEN131144 WNV131143:WOJ131144 WXR131143:WYF131144 BJ196679:BX196680 LF196679:LT196680 VB196679:VP196680 AEX196679:AFL196680 AOT196679:APH196680 AYP196679:AZD196680 BIL196679:BIZ196680 BSH196679:BSV196680 CCD196679:CCR196680 CLZ196679:CMN196680 CVV196679:CWJ196680 DFR196679:DGF196680 DPN196679:DQB196680 DZJ196679:DZX196680 EJF196679:EJT196680 ETB196679:ETP196680 FCX196679:FDL196680 FMT196679:FNH196680 FWP196679:FXD196680 GGL196679:GGZ196680 GQH196679:GQV196680 HAD196679:HAR196680 HJZ196679:HKN196680 HTV196679:HUJ196680 IDR196679:IEF196680 INN196679:IOB196680 IXJ196679:IXX196680 JHF196679:JHT196680 JRB196679:JRP196680 KAX196679:KBL196680 KKT196679:KLH196680 KUP196679:KVD196680 LEL196679:LEZ196680 LOH196679:LOV196680 LYD196679:LYR196680 MHZ196679:MIN196680 MRV196679:MSJ196680 NBR196679:NCF196680 NLN196679:NMB196680 NVJ196679:NVX196680 OFF196679:OFT196680 OPB196679:OPP196680 OYX196679:OZL196680 PIT196679:PJH196680 PSP196679:PTD196680 QCL196679:QCZ196680 QMH196679:QMV196680 QWD196679:QWR196680 RFZ196679:RGN196680 RPV196679:RQJ196680 RZR196679:SAF196680 SJN196679:SKB196680 STJ196679:STX196680 TDF196679:TDT196680 TNB196679:TNP196680 TWX196679:TXL196680 UGT196679:UHH196680 UQP196679:URD196680 VAL196679:VAZ196680 VKH196679:VKV196680 VUD196679:VUR196680 WDZ196679:WEN196680 WNV196679:WOJ196680 WXR196679:WYF196680 BJ262215:BX262216 LF262215:LT262216 VB262215:VP262216 AEX262215:AFL262216 AOT262215:APH262216 AYP262215:AZD262216 BIL262215:BIZ262216 BSH262215:BSV262216 CCD262215:CCR262216 CLZ262215:CMN262216 CVV262215:CWJ262216 DFR262215:DGF262216 DPN262215:DQB262216 DZJ262215:DZX262216 EJF262215:EJT262216 ETB262215:ETP262216 FCX262215:FDL262216 FMT262215:FNH262216 FWP262215:FXD262216 GGL262215:GGZ262216 GQH262215:GQV262216 HAD262215:HAR262216 HJZ262215:HKN262216 HTV262215:HUJ262216 IDR262215:IEF262216 INN262215:IOB262216 IXJ262215:IXX262216 JHF262215:JHT262216 JRB262215:JRP262216 KAX262215:KBL262216 KKT262215:KLH262216 KUP262215:KVD262216 LEL262215:LEZ262216 LOH262215:LOV262216 LYD262215:LYR262216 MHZ262215:MIN262216 MRV262215:MSJ262216 NBR262215:NCF262216 NLN262215:NMB262216 NVJ262215:NVX262216 OFF262215:OFT262216 OPB262215:OPP262216 OYX262215:OZL262216 PIT262215:PJH262216 PSP262215:PTD262216 QCL262215:QCZ262216 QMH262215:QMV262216 QWD262215:QWR262216 RFZ262215:RGN262216 RPV262215:RQJ262216 RZR262215:SAF262216 SJN262215:SKB262216 STJ262215:STX262216 TDF262215:TDT262216 TNB262215:TNP262216 TWX262215:TXL262216 UGT262215:UHH262216 UQP262215:URD262216 VAL262215:VAZ262216 VKH262215:VKV262216 VUD262215:VUR262216 WDZ262215:WEN262216 WNV262215:WOJ262216 WXR262215:WYF262216 BJ327751:BX327752 LF327751:LT327752 VB327751:VP327752 AEX327751:AFL327752 AOT327751:APH327752 AYP327751:AZD327752 BIL327751:BIZ327752 BSH327751:BSV327752 CCD327751:CCR327752 CLZ327751:CMN327752 CVV327751:CWJ327752 DFR327751:DGF327752 DPN327751:DQB327752 DZJ327751:DZX327752 EJF327751:EJT327752 ETB327751:ETP327752 FCX327751:FDL327752 FMT327751:FNH327752 FWP327751:FXD327752 GGL327751:GGZ327752 GQH327751:GQV327752 HAD327751:HAR327752 HJZ327751:HKN327752 HTV327751:HUJ327752 IDR327751:IEF327752 INN327751:IOB327752 IXJ327751:IXX327752 JHF327751:JHT327752 JRB327751:JRP327752 KAX327751:KBL327752 KKT327751:KLH327752 KUP327751:KVD327752 LEL327751:LEZ327752 LOH327751:LOV327752 LYD327751:LYR327752 MHZ327751:MIN327752 MRV327751:MSJ327752 NBR327751:NCF327752 NLN327751:NMB327752 NVJ327751:NVX327752 OFF327751:OFT327752 OPB327751:OPP327752 OYX327751:OZL327752 PIT327751:PJH327752 PSP327751:PTD327752 QCL327751:QCZ327752 QMH327751:QMV327752 QWD327751:QWR327752 RFZ327751:RGN327752 RPV327751:RQJ327752 RZR327751:SAF327752 SJN327751:SKB327752 STJ327751:STX327752 TDF327751:TDT327752 TNB327751:TNP327752 TWX327751:TXL327752 UGT327751:UHH327752 UQP327751:URD327752 VAL327751:VAZ327752 VKH327751:VKV327752 VUD327751:VUR327752 WDZ327751:WEN327752 WNV327751:WOJ327752 WXR327751:WYF327752 BJ393287:BX393288 LF393287:LT393288 VB393287:VP393288 AEX393287:AFL393288 AOT393287:APH393288 AYP393287:AZD393288 BIL393287:BIZ393288 BSH393287:BSV393288 CCD393287:CCR393288 CLZ393287:CMN393288 CVV393287:CWJ393288 DFR393287:DGF393288 DPN393287:DQB393288 DZJ393287:DZX393288 EJF393287:EJT393288 ETB393287:ETP393288 FCX393287:FDL393288 FMT393287:FNH393288 FWP393287:FXD393288 GGL393287:GGZ393288 GQH393287:GQV393288 HAD393287:HAR393288 HJZ393287:HKN393288 HTV393287:HUJ393288 IDR393287:IEF393288 INN393287:IOB393288 IXJ393287:IXX393288 JHF393287:JHT393288 JRB393287:JRP393288 KAX393287:KBL393288 KKT393287:KLH393288 KUP393287:KVD393288 LEL393287:LEZ393288 LOH393287:LOV393288 LYD393287:LYR393288 MHZ393287:MIN393288 MRV393287:MSJ393288 NBR393287:NCF393288 NLN393287:NMB393288 NVJ393287:NVX393288 OFF393287:OFT393288 OPB393287:OPP393288 OYX393287:OZL393288 PIT393287:PJH393288 PSP393287:PTD393288 QCL393287:QCZ393288 QMH393287:QMV393288 QWD393287:QWR393288 RFZ393287:RGN393288 RPV393287:RQJ393288 RZR393287:SAF393288 SJN393287:SKB393288 STJ393287:STX393288 TDF393287:TDT393288 TNB393287:TNP393288 TWX393287:TXL393288 UGT393287:UHH393288 UQP393287:URD393288 VAL393287:VAZ393288 VKH393287:VKV393288 VUD393287:VUR393288 WDZ393287:WEN393288 WNV393287:WOJ393288 WXR393287:WYF393288 BJ458823:BX458824 LF458823:LT458824 VB458823:VP458824 AEX458823:AFL458824 AOT458823:APH458824 AYP458823:AZD458824 BIL458823:BIZ458824 BSH458823:BSV458824 CCD458823:CCR458824 CLZ458823:CMN458824 CVV458823:CWJ458824 DFR458823:DGF458824 DPN458823:DQB458824 DZJ458823:DZX458824 EJF458823:EJT458824 ETB458823:ETP458824 FCX458823:FDL458824 FMT458823:FNH458824 FWP458823:FXD458824 GGL458823:GGZ458824 GQH458823:GQV458824 HAD458823:HAR458824 HJZ458823:HKN458824 HTV458823:HUJ458824 IDR458823:IEF458824 INN458823:IOB458824 IXJ458823:IXX458824 JHF458823:JHT458824 JRB458823:JRP458824 KAX458823:KBL458824 KKT458823:KLH458824 KUP458823:KVD458824 LEL458823:LEZ458824 LOH458823:LOV458824 LYD458823:LYR458824 MHZ458823:MIN458824 MRV458823:MSJ458824 NBR458823:NCF458824 NLN458823:NMB458824 NVJ458823:NVX458824 OFF458823:OFT458824 OPB458823:OPP458824 OYX458823:OZL458824 PIT458823:PJH458824 PSP458823:PTD458824 QCL458823:QCZ458824 QMH458823:QMV458824 QWD458823:QWR458824 RFZ458823:RGN458824 RPV458823:RQJ458824 RZR458823:SAF458824 SJN458823:SKB458824 STJ458823:STX458824 TDF458823:TDT458824 TNB458823:TNP458824 TWX458823:TXL458824 UGT458823:UHH458824 UQP458823:URD458824 VAL458823:VAZ458824 VKH458823:VKV458824 VUD458823:VUR458824 WDZ458823:WEN458824 WNV458823:WOJ458824 WXR458823:WYF458824 BJ524359:BX524360 LF524359:LT524360 VB524359:VP524360 AEX524359:AFL524360 AOT524359:APH524360 AYP524359:AZD524360 BIL524359:BIZ524360 BSH524359:BSV524360 CCD524359:CCR524360 CLZ524359:CMN524360 CVV524359:CWJ524360 DFR524359:DGF524360 DPN524359:DQB524360 DZJ524359:DZX524360 EJF524359:EJT524360 ETB524359:ETP524360 FCX524359:FDL524360 FMT524359:FNH524360 FWP524359:FXD524360 GGL524359:GGZ524360 GQH524359:GQV524360 HAD524359:HAR524360 HJZ524359:HKN524360 HTV524359:HUJ524360 IDR524359:IEF524360 INN524359:IOB524360 IXJ524359:IXX524360 JHF524359:JHT524360 JRB524359:JRP524360 KAX524359:KBL524360 KKT524359:KLH524360 KUP524359:KVD524360 LEL524359:LEZ524360 LOH524359:LOV524360 LYD524359:LYR524360 MHZ524359:MIN524360 MRV524359:MSJ524360 NBR524359:NCF524360 NLN524359:NMB524360 NVJ524359:NVX524360 OFF524359:OFT524360 OPB524359:OPP524360 OYX524359:OZL524360 PIT524359:PJH524360 PSP524359:PTD524360 QCL524359:QCZ524360 QMH524359:QMV524360 QWD524359:QWR524360 RFZ524359:RGN524360 RPV524359:RQJ524360 RZR524359:SAF524360 SJN524359:SKB524360 STJ524359:STX524360 TDF524359:TDT524360 TNB524359:TNP524360 TWX524359:TXL524360 UGT524359:UHH524360 UQP524359:URD524360 VAL524359:VAZ524360 VKH524359:VKV524360 VUD524359:VUR524360 WDZ524359:WEN524360 WNV524359:WOJ524360 WXR524359:WYF524360 BJ589895:BX589896 LF589895:LT589896 VB589895:VP589896 AEX589895:AFL589896 AOT589895:APH589896 AYP589895:AZD589896 BIL589895:BIZ589896 BSH589895:BSV589896 CCD589895:CCR589896 CLZ589895:CMN589896 CVV589895:CWJ589896 DFR589895:DGF589896 DPN589895:DQB589896 DZJ589895:DZX589896 EJF589895:EJT589896 ETB589895:ETP589896 FCX589895:FDL589896 FMT589895:FNH589896 FWP589895:FXD589896 GGL589895:GGZ589896 GQH589895:GQV589896 HAD589895:HAR589896 HJZ589895:HKN589896 HTV589895:HUJ589896 IDR589895:IEF589896 INN589895:IOB589896 IXJ589895:IXX589896 JHF589895:JHT589896 JRB589895:JRP589896 KAX589895:KBL589896 KKT589895:KLH589896 KUP589895:KVD589896 LEL589895:LEZ589896 LOH589895:LOV589896 LYD589895:LYR589896 MHZ589895:MIN589896 MRV589895:MSJ589896 NBR589895:NCF589896 NLN589895:NMB589896 NVJ589895:NVX589896 OFF589895:OFT589896 OPB589895:OPP589896 OYX589895:OZL589896 PIT589895:PJH589896 PSP589895:PTD589896 QCL589895:QCZ589896 QMH589895:QMV589896 QWD589895:QWR589896 RFZ589895:RGN589896 RPV589895:RQJ589896 RZR589895:SAF589896 SJN589895:SKB589896 STJ589895:STX589896 TDF589895:TDT589896 TNB589895:TNP589896 TWX589895:TXL589896 UGT589895:UHH589896 UQP589895:URD589896 VAL589895:VAZ589896 VKH589895:VKV589896 VUD589895:VUR589896 WDZ589895:WEN589896 WNV589895:WOJ589896 WXR589895:WYF589896 BJ655431:BX655432 LF655431:LT655432 VB655431:VP655432 AEX655431:AFL655432 AOT655431:APH655432 AYP655431:AZD655432 BIL655431:BIZ655432 BSH655431:BSV655432 CCD655431:CCR655432 CLZ655431:CMN655432 CVV655431:CWJ655432 DFR655431:DGF655432 DPN655431:DQB655432 DZJ655431:DZX655432 EJF655431:EJT655432 ETB655431:ETP655432 FCX655431:FDL655432 FMT655431:FNH655432 FWP655431:FXD655432 GGL655431:GGZ655432 GQH655431:GQV655432 HAD655431:HAR655432 HJZ655431:HKN655432 HTV655431:HUJ655432 IDR655431:IEF655432 INN655431:IOB655432 IXJ655431:IXX655432 JHF655431:JHT655432 JRB655431:JRP655432 KAX655431:KBL655432 KKT655431:KLH655432 KUP655431:KVD655432 LEL655431:LEZ655432 LOH655431:LOV655432 LYD655431:LYR655432 MHZ655431:MIN655432 MRV655431:MSJ655432 NBR655431:NCF655432 NLN655431:NMB655432 NVJ655431:NVX655432 OFF655431:OFT655432 OPB655431:OPP655432 OYX655431:OZL655432 PIT655431:PJH655432 PSP655431:PTD655432 QCL655431:QCZ655432 QMH655431:QMV655432 QWD655431:QWR655432 RFZ655431:RGN655432 RPV655431:RQJ655432 RZR655431:SAF655432 SJN655431:SKB655432 STJ655431:STX655432 TDF655431:TDT655432 TNB655431:TNP655432 TWX655431:TXL655432 UGT655431:UHH655432 UQP655431:URD655432 VAL655431:VAZ655432 VKH655431:VKV655432 VUD655431:VUR655432 WDZ655431:WEN655432 WNV655431:WOJ655432 WXR655431:WYF655432 BJ720967:BX720968 LF720967:LT720968 VB720967:VP720968 AEX720967:AFL720968 AOT720967:APH720968 AYP720967:AZD720968 BIL720967:BIZ720968 BSH720967:BSV720968 CCD720967:CCR720968 CLZ720967:CMN720968 CVV720967:CWJ720968 DFR720967:DGF720968 DPN720967:DQB720968 DZJ720967:DZX720968 EJF720967:EJT720968 ETB720967:ETP720968 FCX720967:FDL720968 FMT720967:FNH720968 FWP720967:FXD720968 GGL720967:GGZ720968 GQH720967:GQV720968 HAD720967:HAR720968 HJZ720967:HKN720968 HTV720967:HUJ720968 IDR720967:IEF720968 INN720967:IOB720968 IXJ720967:IXX720968 JHF720967:JHT720968 JRB720967:JRP720968 KAX720967:KBL720968 KKT720967:KLH720968 KUP720967:KVD720968 LEL720967:LEZ720968 LOH720967:LOV720968 LYD720967:LYR720968 MHZ720967:MIN720968 MRV720967:MSJ720968 NBR720967:NCF720968 NLN720967:NMB720968 NVJ720967:NVX720968 OFF720967:OFT720968 OPB720967:OPP720968 OYX720967:OZL720968 PIT720967:PJH720968 PSP720967:PTD720968 QCL720967:QCZ720968 QMH720967:QMV720968 QWD720967:QWR720968 RFZ720967:RGN720968 RPV720967:RQJ720968 RZR720967:SAF720968 SJN720967:SKB720968 STJ720967:STX720968 TDF720967:TDT720968 TNB720967:TNP720968 TWX720967:TXL720968 UGT720967:UHH720968 UQP720967:URD720968 VAL720967:VAZ720968 VKH720967:VKV720968 VUD720967:VUR720968 WDZ720967:WEN720968 WNV720967:WOJ720968 WXR720967:WYF720968 BJ786503:BX786504 LF786503:LT786504 VB786503:VP786504 AEX786503:AFL786504 AOT786503:APH786504 AYP786503:AZD786504 BIL786503:BIZ786504 BSH786503:BSV786504 CCD786503:CCR786504 CLZ786503:CMN786504 CVV786503:CWJ786504 DFR786503:DGF786504 DPN786503:DQB786504 DZJ786503:DZX786504 EJF786503:EJT786504 ETB786503:ETP786504 FCX786503:FDL786504 FMT786503:FNH786504 FWP786503:FXD786504 GGL786503:GGZ786504 GQH786503:GQV786504 HAD786503:HAR786504 HJZ786503:HKN786504 HTV786503:HUJ786504 IDR786503:IEF786504 INN786503:IOB786504 IXJ786503:IXX786504 JHF786503:JHT786504 JRB786503:JRP786504 KAX786503:KBL786504 KKT786503:KLH786504 KUP786503:KVD786504 LEL786503:LEZ786504 LOH786503:LOV786504 LYD786503:LYR786504 MHZ786503:MIN786504 MRV786503:MSJ786504 NBR786503:NCF786504 NLN786503:NMB786504 NVJ786503:NVX786504 OFF786503:OFT786504 OPB786503:OPP786504 OYX786503:OZL786504 PIT786503:PJH786504 PSP786503:PTD786504 QCL786503:QCZ786504 QMH786503:QMV786504 QWD786503:QWR786504 RFZ786503:RGN786504 RPV786503:RQJ786504 RZR786503:SAF786504 SJN786503:SKB786504 STJ786503:STX786504 TDF786503:TDT786504 TNB786503:TNP786504 TWX786503:TXL786504 UGT786503:UHH786504 UQP786503:URD786504 VAL786503:VAZ786504 VKH786503:VKV786504 VUD786503:VUR786504 WDZ786503:WEN786504 WNV786503:WOJ786504 WXR786503:WYF786504 BJ852039:BX852040 LF852039:LT852040 VB852039:VP852040 AEX852039:AFL852040 AOT852039:APH852040 AYP852039:AZD852040 BIL852039:BIZ852040 BSH852039:BSV852040 CCD852039:CCR852040 CLZ852039:CMN852040 CVV852039:CWJ852040 DFR852039:DGF852040 DPN852039:DQB852040 DZJ852039:DZX852040 EJF852039:EJT852040 ETB852039:ETP852040 FCX852039:FDL852040 FMT852039:FNH852040 FWP852039:FXD852040 GGL852039:GGZ852040 GQH852039:GQV852040 HAD852039:HAR852040 HJZ852039:HKN852040 HTV852039:HUJ852040 IDR852039:IEF852040 INN852039:IOB852040 IXJ852039:IXX852040 JHF852039:JHT852040 JRB852039:JRP852040 KAX852039:KBL852040 KKT852039:KLH852040 KUP852039:KVD852040 LEL852039:LEZ852040 LOH852039:LOV852040 LYD852039:LYR852040 MHZ852039:MIN852040 MRV852039:MSJ852040 NBR852039:NCF852040 NLN852039:NMB852040 NVJ852039:NVX852040 OFF852039:OFT852040 OPB852039:OPP852040 OYX852039:OZL852040 PIT852039:PJH852040 PSP852039:PTD852040 QCL852039:QCZ852040 QMH852039:QMV852040 QWD852039:QWR852040 RFZ852039:RGN852040 RPV852039:RQJ852040 RZR852039:SAF852040 SJN852039:SKB852040 STJ852039:STX852040 TDF852039:TDT852040 TNB852039:TNP852040 TWX852039:TXL852040 UGT852039:UHH852040 UQP852039:URD852040 VAL852039:VAZ852040 VKH852039:VKV852040 VUD852039:VUR852040 WDZ852039:WEN852040 WNV852039:WOJ852040 WXR852039:WYF852040 BJ917575:BX917576 LF917575:LT917576 VB917575:VP917576 AEX917575:AFL917576 AOT917575:APH917576 AYP917575:AZD917576 BIL917575:BIZ917576 BSH917575:BSV917576 CCD917575:CCR917576 CLZ917575:CMN917576 CVV917575:CWJ917576 DFR917575:DGF917576 DPN917575:DQB917576 DZJ917575:DZX917576 EJF917575:EJT917576 ETB917575:ETP917576 FCX917575:FDL917576 FMT917575:FNH917576 FWP917575:FXD917576 GGL917575:GGZ917576 GQH917575:GQV917576 HAD917575:HAR917576 HJZ917575:HKN917576 HTV917575:HUJ917576 IDR917575:IEF917576 INN917575:IOB917576 IXJ917575:IXX917576 JHF917575:JHT917576 JRB917575:JRP917576 KAX917575:KBL917576 KKT917575:KLH917576 KUP917575:KVD917576 LEL917575:LEZ917576 LOH917575:LOV917576 LYD917575:LYR917576 MHZ917575:MIN917576 MRV917575:MSJ917576 NBR917575:NCF917576 NLN917575:NMB917576 NVJ917575:NVX917576 OFF917575:OFT917576 OPB917575:OPP917576 OYX917575:OZL917576 PIT917575:PJH917576 PSP917575:PTD917576 QCL917575:QCZ917576 QMH917575:QMV917576 QWD917575:QWR917576 RFZ917575:RGN917576 RPV917575:RQJ917576 RZR917575:SAF917576 SJN917575:SKB917576 STJ917575:STX917576 TDF917575:TDT917576 TNB917575:TNP917576 TWX917575:TXL917576 UGT917575:UHH917576 UQP917575:URD917576 VAL917575:VAZ917576 VKH917575:VKV917576 VUD917575:VUR917576 WDZ917575:WEN917576 WNV917575:WOJ917576 WXR917575:WYF917576 BJ983111:BX983112 LF983111:LT983112 VB983111:VP983112 AEX983111:AFL983112 AOT983111:APH983112 AYP983111:AZD983112 BIL983111:BIZ983112 BSH983111:BSV983112 CCD983111:CCR983112 CLZ983111:CMN983112 CVV983111:CWJ983112 DFR983111:DGF983112 DPN983111:DQB983112 DZJ983111:DZX983112 EJF983111:EJT983112 ETB983111:ETP983112 FCX983111:FDL983112 FMT983111:FNH983112 FWP983111:FXD983112 GGL983111:GGZ983112 GQH983111:GQV983112 HAD983111:HAR983112 HJZ983111:HKN983112 HTV983111:HUJ983112 IDR983111:IEF983112 INN983111:IOB983112 IXJ983111:IXX983112 JHF983111:JHT983112 JRB983111:JRP983112 KAX983111:KBL983112 KKT983111:KLH983112 KUP983111:KVD983112 LEL983111:LEZ983112 LOH983111:LOV983112 LYD983111:LYR983112 MHZ983111:MIN983112 MRV983111:MSJ983112 NBR983111:NCF983112 NLN983111:NMB983112 NVJ983111:NVX983112 OFF983111:OFT983112 OPB983111:OPP983112 OYX983111:OZL983112 PIT983111:PJH983112 PSP983111:PTD983112 QCL983111:QCZ983112 QMH983111:QMV983112 QWD983111:QWR983112 RFZ983111:RGN983112 RPV983111:RQJ983112 RZR983111:SAF983112 SJN983111:SKB983112 STJ983111:STX983112 TDF983111:TDT983112 TNB983111:TNP983112 TWX983111:TXL983112 UGT983111:UHH983112 UQP983111:URD983112 VAL983111:VAZ983112 VKH983111:VKV983112 VUD983111:VUR983112 WDZ983111:WEN983112 WNV983111:WOJ983112 WXR983111:WYF983112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E60"/>
  <sheetViews>
    <sheetView workbookViewId="0"/>
  </sheetViews>
  <sheetFormatPr defaultColWidth="9" defaultRowHeight="12"/>
  <cols>
    <col min="1" max="1" width="20" style="1008" bestFit="1" customWidth="1"/>
    <col min="2" max="2" width="63" style="1008" customWidth="1"/>
    <col min="3" max="3" width="5" style="1009" bestFit="1" customWidth="1"/>
    <col min="4" max="4" width="9" style="1010" customWidth="1"/>
    <col min="5" max="16384" width="9" style="1010"/>
  </cols>
  <sheetData>
    <row r="1" spans="1:5" ht="14.25">
      <c r="A1" s="1007" t="s">
        <v>2831</v>
      </c>
    </row>
    <row r="2" spans="1:5" ht="14.25">
      <c r="A2" s="1007" t="s">
        <v>2832</v>
      </c>
    </row>
    <row r="4" spans="1:5">
      <c r="A4" s="1546" t="s">
        <v>2833</v>
      </c>
      <c r="B4" s="1546"/>
      <c r="C4" s="1011" t="s">
        <v>2834</v>
      </c>
    </row>
    <row r="5" spans="1:5">
      <c r="A5" s="1012"/>
      <c r="B5" s="1012"/>
      <c r="C5" s="1011"/>
    </row>
    <row r="6" spans="1:5">
      <c r="A6" s="1012" t="s">
        <v>2835</v>
      </c>
      <c r="B6" s="1012" t="s">
        <v>2836</v>
      </c>
      <c r="C6" s="1013">
        <v>11</v>
      </c>
    </row>
    <row r="7" spans="1:5">
      <c r="A7" s="1546" t="s">
        <v>2837</v>
      </c>
      <c r="B7" s="1012" t="s">
        <v>2838</v>
      </c>
      <c r="C7" s="1013">
        <v>12</v>
      </c>
    </row>
    <row r="8" spans="1:5">
      <c r="A8" s="1546"/>
      <c r="B8" s="1012" t="s">
        <v>2839</v>
      </c>
      <c r="C8" s="1013">
        <v>13</v>
      </c>
    </row>
    <row r="9" spans="1:5" ht="48">
      <c r="A9" s="1546" t="s">
        <v>2840</v>
      </c>
      <c r="B9" s="1014" t="s">
        <v>2841</v>
      </c>
      <c r="C9" s="1015">
        <v>14</v>
      </c>
    </row>
    <row r="10" spans="1:5">
      <c r="A10" s="1546"/>
      <c r="B10" s="1016" t="s">
        <v>2842</v>
      </c>
      <c r="C10" s="1017">
        <v>15</v>
      </c>
      <c r="E10" s="889" t="s">
        <v>2843</v>
      </c>
    </row>
    <row r="11" spans="1:5">
      <c r="A11" s="1546"/>
      <c r="B11" s="1016" t="s">
        <v>2844</v>
      </c>
      <c r="C11" s="1017">
        <v>16</v>
      </c>
      <c r="E11" s="890" t="s">
        <v>2845</v>
      </c>
    </row>
    <row r="12" spans="1:5" ht="36">
      <c r="A12" s="1546"/>
      <c r="B12" s="1016" t="s">
        <v>2846</v>
      </c>
      <c r="C12" s="1017">
        <v>17</v>
      </c>
    </row>
    <row r="13" spans="1:5">
      <c r="A13" s="1546"/>
      <c r="B13" s="1018" t="s">
        <v>2847</v>
      </c>
      <c r="C13" s="1019">
        <v>18</v>
      </c>
    </row>
    <row r="14" spans="1:5" ht="12" customHeight="1">
      <c r="A14" s="1546" t="s">
        <v>2848</v>
      </c>
      <c r="B14" s="1014" t="s">
        <v>2849</v>
      </c>
      <c r="C14" s="1015">
        <v>19</v>
      </c>
    </row>
    <row r="15" spans="1:5">
      <c r="A15" s="1546"/>
      <c r="B15" s="1016" t="s">
        <v>2850</v>
      </c>
      <c r="C15" s="1017">
        <v>20</v>
      </c>
    </row>
    <row r="16" spans="1:5">
      <c r="A16" s="1546"/>
      <c r="B16" s="1016" t="s">
        <v>2851</v>
      </c>
      <c r="C16" s="1017">
        <v>21</v>
      </c>
    </row>
    <row r="17" spans="1:3">
      <c r="A17" s="1546"/>
      <c r="B17" s="1018" t="s">
        <v>2852</v>
      </c>
      <c r="C17" s="1019">
        <v>22</v>
      </c>
    </row>
    <row r="18" spans="1:3">
      <c r="A18" s="1546" t="s">
        <v>2853</v>
      </c>
      <c r="B18" s="1012" t="s">
        <v>2854</v>
      </c>
      <c r="C18" s="1013">
        <v>23</v>
      </c>
    </row>
    <row r="19" spans="1:3">
      <c r="A19" s="1546"/>
      <c r="B19" s="1014" t="s">
        <v>2855</v>
      </c>
      <c r="C19" s="1015">
        <v>24</v>
      </c>
    </row>
    <row r="20" spans="1:3">
      <c r="A20" s="1546"/>
      <c r="B20" s="1016" t="s">
        <v>2856</v>
      </c>
      <c r="C20" s="1017">
        <v>25</v>
      </c>
    </row>
    <row r="21" spans="1:3">
      <c r="A21" s="1546"/>
      <c r="B21" s="1018" t="s">
        <v>2857</v>
      </c>
      <c r="C21" s="1019">
        <v>26</v>
      </c>
    </row>
    <row r="22" spans="1:3" ht="24">
      <c r="A22" s="1012" t="s">
        <v>2858</v>
      </c>
      <c r="B22" s="1012" t="s">
        <v>2859</v>
      </c>
      <c r="C22" s="1013">
        <v>27</v>
      </c>
    </row>
    <row r="23" spans="1:3">
      <c r="A23" s="1012" t="s">
        <v>2860</v>
      </c>
      <c r="B23" s="1012" t="s">
        <v>2860</v>
      </c>
      <c r="C23" s="1013">
        <v>28</v>
      </c>
    </row>
    <row r="24" spans="1:3">
      <c r="A24" s="1012" t="s">
        <v>2861</v>
      </c>
      <c r="B24" s="1012" t="s">
        <v>2861</v>
      </c>
      <c r="C24" s="1013">
        <v>29</v>
      </c>
    </row>
    <row r="25" spans="1:3">
      <c r="A25" s="1546" t="s">
        <v>2862</v>
      </c>
      <c r="B25" s="1012" t="s">
        <v>2863</v>
      </c>
      <c r="C25" s="1013">
        <v>30</v>
      </c>
    </row>
    <row r="26" spans="1:3">
      <c r="A26" s="1546"/>
      <c r="B26" s="1012" t="s">
        <v>2864</v>
      </c>
      <c r="C26" s="1013">
        <v>31</v>
      </c>
    </row>
    <row r="27" spans="1:3">
      <c r="A27" s="1546" t="s">
        <v>2865</v>
      </c>
      <c r="B27" s="1012" t="s">
        <v>2866</v>
      </c>
      <c r="C27" s="1013">
        <v>32</v>
      </c>
    </row>
    <row r="28" spans="1:3">
      <c r="A28" s="1546"/>
      <c r="B28" s="1012" t="s">
        <v>2867</v>
      </c>
      <c r="C28" s="1013">
        <v>33</v>
      </c>
    </row>
    <row r="29" spans="1:3">
      <c r="A29" s="1546" t="s">
        <v>2868</v>
      </c>
      <c r="B29" s="1014" t="s">
        <v>2869</v>
      </c>
      <c r="C29" s="1015">
        <v>34</v>
      </c>
    </row>
    <row r="30" spans="1:3">
      <c r="A30" s="1546"/>
      <c r="B30" s="1016" t="s">
        <v>2870</v>
      </c>
      <c r="C30" s="1017">
        <v>35</v>
      </c>
    </row>
    <row r="31" spans="1:3">
      <c r="A31" s="1546"/>
      <c r="B31" s="1016" t="s">
        <v>2871</v>
      </c>
      <c r="C31" s="1017">
        <v>36</v>
      </c>
    </row>
    <row r="32" spans="1:3">
      <c r="A32" s="1546"/>
      <c r="B32" s="1018" t="s">
        <v>2872</v>
      </c>
      <c r="C32" s="1019">
        <v>37</v>
      </c>
    </row>
    <row r="33" spans="1:3">
      <c r="A33" s="1546" t="s">
        <v>2873</v>
      </c>
      <c r="B33" s="1014" t="s">
        <v>2874</v>
      </c>
      <c r="C33" s="1015">
        <v>38</v>
      </c>
    </row>
    <row r="34" spans="1:3">
      <c r="A34" s="1546"/>
      <c r="B34" s="1018" t="s">
        <v>2875</v>
      </c>
      <c r="C34" s="1019">
        <v>39</v>
      </c>
    </row>
    <row r="35" spans="1:3">
      <c r="A35" s="1546" t="s">
        <v>2876</v>
      </c>
      <c r="B35" s="1014" t="s">
        <v>2877</v>
      </c>
      <c r="C35" s="1015">
        <v>40</v>
      </c>
    </row>
    <row r="36" spans="1:3">
      <c r="A36" s="1546"/>
      <c r="B36" s="1016" t="s">
        <v>2878</v>
      </c>
      <c r="C36" s="1017">
        <v>41</v>
      </c>
    </row>
    <row r="37" spans="1:3">
      <c r="A37" s="1546"/>
      <c r="B37" s="1016" t="s">
        <v>2879</v>
      </c>
      <c r="C37" s="1017">
        <v>42</v>
      </c>
    </row>
    <row r="38" spans="1:3">
      <c r="A38" s="1546"/>
      <c r="B38" s="1016" t="s">
        <v>2880</v>
      </c>
      <c r="C38" s="1017">
        <v>43</v>
      </c>
    </row>
    <row r="39" spans="1:3">
      <c r="A39" s="1546"/>
      <c r="B39" s="1016" t="s">
        <v>2881</v>
      </c>
      <c r="C39" s="1017">
        <v>44</v>
      </c>
    </row>
    <row r="40" spans="1:3" ht="36">
      <c r="A40" s="1546"/>
      <c r="B40" s="1018" t="s">
        <v>2882</v>
      </c>
      <c r="C40" s="1019">
        <v>45</v>
      </c>
    </row>
    <row r="41" spans="1:3">
      <c r="A41" s="1012" t="s">
        <v>2883</v>
      </c>
      <c r="B41" s="1012" t="s">
        <v>2883</v>
      </c>
      <c r="C41" s="1013">
        <v>46</v>
      </c>
    </row>
    <row r="42" spans="1:3">
      <c r="A42" s="1012" t="s">
        <v>2884</v>
      </c>
      <c r="B42" s="1012" t="s">
        <v>2884</v>
      </c>
      <c r="C42" s="1013">
        <v>99</v>
      </c>
    </row>
    <row r="43" spans="1:3">
      <c r="A43" s="1020"/>
      <c r="B43" s="1020"/>
      <c r="C43" s="1021"/>
    </row>
    <row r="44" spans="1:3">
      <c r="A44" s="1020"/>
      <c r="B44" s="1020"/>
      <c r="C44" s="1021"/>
    </row>
    <row r="45" spans="1:3">
      <c r="A45" s="1020"/>
      <c r="B45" s="1020"/>
      <c r="C45" s="1021"/>
    </row>
    <row r="46" spans="1:3">
      <c r="A46" s="1020"/>
      <c r="B46" s="1020"/>
      <c r="C46" s="1021"/>
    </row>
    <row r="47" spans="1:3">
      <c r="A47" s="1020"/>
      <c r="B47" s="1020"/>
      <c r="C47" s="1021"/>
    </row>
    <row r="48" spans="1:3">
      <c r="A48" s="1020"/>
      <c r="B48" s="1020"/>
      <c r="C48" s="1021"/>
    </row>
    <row r="49" spans="1:3">
      <c r="A49" s="1020"/>
      <c r="B49" s="1020"/>
      <c r="C49" s="1021"/>
    </row>
    <row r="50" spans="1:3">
      <c r="A50" s="1020"/>
      <c r="B50" s="1020"/>
      <c r="C50" s="1021"/>
    </row>
    <row r="51" spans="1:3">
      <c r="A51" s="1020"/>
      <c r="B51" s="1020"/>
      <c r="C51" s="1021"/>
    </row>
    <row r="52" spans="1:3">
      <c r="A52" s="1020"/>
      <c r="B52" s="1020"/>
      <c r="C52" s="1021"/>
    </row>
    <row r="53" spans="1:3">
      <c r="A53" s="1020"/>
      <c r="B53" s="1020"/>
      <c r="C53" s="1021"/>
    </row>
    <row r="54" spans="1:3">
      <c r="A54" s="1020"/>
      <c r="B54" s="1020"/>
      <c r="C54" s="1021"/>
    </row>
    <row r="55" spans="1:3">
      <c r="A55" s="1020"/>
      <c r="B55" s="1020"/>
      <c r="C55" s="1021"/>
    </row>
    <row r="56" spans="1:3">
      <c r="A56" s="1020"/>
      <c r="B56" s="1020"/>
      <c r="C56" s="1021"/>
    </row>
    <row r="57" spans="1:3">
      <c r="A57" s="1020"/>
      <c r="B57" s="1020"/>
      <c r="C57" s="1021"/>
    </row>
    <row r="58" spans="1:3">
      <c r="A58" s="1020"/>
      <c r="B58" s="1020"/>
      <c r="C58" s="1021"/>
    </row>
    <row r="59" spans="1:3">
      <c r="A59" s="1020"/>
      <c r="B59" s="1020"/>
      <c r="C59" s="1021"/>
    </row>
    <row r="60" spans="1:3">
      <c r="B60" s="1020"/>
    </row>
  </sheetData>
  <mergeCells count="10">
    <mergeCell ref="A27:A28"/>
    <mergeCell ref="A29:A32"/>
    <mergeCell ref="A33:A34"/>
    <mergeCell ref="A35:A40"/>
    <mergeCell ref="A4:B4"/>
    <mergeCell ref="A7:A8"/>
    <mergeCell ref="A9:A13"/>
    <mergeCell ref="A14:A17"/>
    <mergeCell ref="A18:A21"/>
    <mergeCell ref="A25:A26"/>
  </mergeCells>
  <phoneticPr fontId="165"/>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60"/>
  <sheetViews>
    <sheetView workbookViewId="0"/>
  </sheetViews>
  <sheetFormatPr defaultColWidth="9" defaultRowHeight="12"/>
  <cols>
    <col min="1" max="1" width="20" style="299" bestFit="1" customWidth="1"/>
    <col min="2" max="2" width="63" style="299" customWidth="1"/>
    <col min="3" max="3" width="5" style="300" bestFit="1" customWidth="1"/>
    <col min="4" max="4" width="9" style="301" customWidth="1"/>
    <col min="5" max="16384" width="9" style="301"/>
  </cols>
  <sheetData>
    <row r="1" spans="1:5" ht="14.25">
      <c r="A1" s="298" t="s">
        <v>2831</v>
      </c>
    </row>
    <row r="2" spans="1:5" ht="14.25">
      <c r="A2" s="298" t="s">
        <v>2832</v>
      </c>
    </row>
    <row r="4" spans="1:5">
      <c r="A4" s="1547" t="s">
        <v>2833</v>
      </c>
      <c r="B4" s="1547"/>
      <c r="C4" s="302" t="s">
        <v>2834</v>
      </c>
    </row>
    <row r="5" spans="1:5">
      <c r="A5" s="303"/>
      <c r="B5" s="303"/>
      <c r="C5" s="302"/>
    </row>
    <row r="6" spans="1:5">
      <c r="A6" s="303" t="s">
        <v>2835</v>
      </c>
      <c r="B6" s="303" t="s">
        <v>2836</v>
      </c>
      <c r="C6" s="304">
        <v>11</v>
      </c>
    </row>
    <row r="7" spans="1:5">
      <c r="A7" s="1547" t="s">
        <v>2837</v>
      </c>
      <c r="B7" s="303" t="s">
        <v>2838</v>
      </c>
      <c r="C7" s="304">
        <v>12</v>
      </c>
    </row>
    <row r="8" spans="1:5">
      <c r="A8" s="1547"/>
      <c r="B8" s="303" t="s">
        <v>2839</v>
      </c>
      <c r="C8" s="304">
        <v>13</v>
      </c>
    </row>
    <row r="9" spans="1:5" ht="48">
      <c r="A9" s="1547" t="s">
        <v>2840</v>
      </c>
      <c r="B9" s="305" t="s">
        <v>2841</v>
      </c>
      <c r="C9" s="306">
        <v>14</v>
      </c>
    </row>
    <row r="10" spans="1:5">
      <c r="A10" s="1547"/>
      <c r="B10" s="307" t="s">
        <v>2842</v>
      </c>
      <c r="C10" s="308">
        <v>15</v>
      </c>
      <c r="E10" s="309" t="s">
        <v>2843</v>
      </c>
    </row>
    <row r="11" spans="1:5">
      <c r="A11" s="1547"/>
      <c r="B11" s="307" t="s">
        <v>2844</v>
      </c>
      <c r="C11" s="308">
        <v>16</v>
      </c>
      <c r="E11" s="310" t="s">
        <v>2845</v>
      </c>
    </row>
    <row r="12" spans="1:5" ht="36">
      <c r="A12" s="1547"/>
      <c r="B12" s="307" t="s">
        <v>2846</v>
      </c>
      <c r="C12" s="308">
        <v>17</v>
      </c>
    </row>
    <row r="13" spans="1:5">
      <c r="A13" s="1547"/>
      <c r="B13" s="311" t="s">
        <v>2847</v>
      </c>
      <c r="C13" s="312">
        <v>18</v>
      </c>
    </row>
    <row r="14" spans="1:5" ht="12" customHeight="1">
      <c r="A14" s="1547" t="s">
        <v>2848</v>
      </c>
      <c r="B14" s="305" t="s">
        <v>2849</v>
      </c>
      <c r="C14" s="306">
        <v>19</v>
      </c>
    </row>
    <row r="15" spans="1:5">
      <c r="A15" s="1547"/>
      <c r="B15" s="307" t="s">
        <v>2850</v>
      </c>
      <c r="C15" s="308">
        <v>20</v>
      </c>
    </row>
    <row r="16" spans="1:5">
      <c r="A16" s="1547"/>
      <c r="B16" s="307" t="s">
        <v>2851</v>
      </c>
      <c r="C16" s="308">
        <v>21</v>
      </c>
    </row>
    <row r="17" spans="1:3">
      <c r="A17" s="1547"/>
      <c r="B17" s="311" t="s">
        <v>2852</v>
      </c>
      <c r="C17" s="312">
        <v>22</v>
      </c>
    </row>
    <row r="18" spans="1:3">
      <c r="A18" s="1547" t="s">
        <v>2853</v>
      </c>
      <c r="B18" s="303" t="s">
        <v>2854</v>
      </c>
      <c r="C18" s="304">
        <v>23</v>
      </c>
    </row>
    <row r="19" spans="1:3">
      <c r="A19" s="1547"/>
      <c r="B19" s="305" t="s">
        <v>2855</v>
      </c>
      <c r="C19" s="306">
        <v>24</v>
      </c>
    </row>
    <row r="20" spans="1:3">
      <c r="A20" s="1547"/>
      <c r="B20" s="307" t="s">
        <v>2856</v>
      </c>
      <c r="C20" s="308">
        <v>25</v>
      </c>
    </row>
    <row r="21" spans="1:3">
      <c r="A21" s="1547"/>
      <c r="B21" s="311" t="s">
        <v>2857</v>
      </c>
      <c r="C21" s="312">
        <v>26</v>
      </c>
    </row>
    <row r="22" spans="1:3" ht="24">
      <c r="A22" s="303" t="s">
        <v>2858</v>
      </c>
      <c r="B22" s="303" t="s">
        <v>2859</v>
      </c>
      <c r="C22" s="304">
        <v>27</v>
      </c>
    </row>
    <row r="23" spans="1:3">
      <c r="A23" s="303" t="s">
        <v>2860</v>
      </c>
      <c r="B23" s="303" t="s">
        <v>2860</v>
      </c>
      <c r="C23" s="304">
        <v>28</v>
      </c>
    </row>
    <row r="24" spans="1:3">
      <c r="A24" s="303" t="s">
        <v>2861</v>
      </c>
      <c r="B24" s="303" t="s">
        <v>2861</v>
      </c>
      <c r="C24" s="304">
        <v>29</v>
      </c>
    </row>
    <row r="25" spans="1:3">
      <c r="A25" s="1547" t="s">
        <v>2862</v>
      </c>
      <c r="B25" s="303" t="s">
        <v>2863</v>
      </c>
      <c r="C25" s="304">
        <v>30</v>
      </c>
    </row>
    <row r="26" spans="1:3">
      <c r="A26" s="1547"/>
      <c r="B26" s="303" t="s">
        <v>2864</v>
      </c>
      <c r="C26" s="304">
        <v>31</v>
      </c>
    </row>
    <row r="27" spans="1:3">
      <c r="A27" s="1547" t="s">
        <v>2865</v>
      </c>
      <c r="B27" s="303" t="s">
        <v>2866</v>
      </c>
      <c r="C27" s="304">
        <v>32</v>
      </c>
    </row>
    <row r="28" spans="1:3">
      <c r="A28" s="1547"/>
      <c r="B28" s="303" t="s">
        <v>2867</v>
      </c>
      <c r="C28" s="304">
        <v>33</v>
      </c>
    </row>
    <row r="29" spans="1:3">
      <c r="A29" s="1547" t="s">
        <v>2868</v>
      </c>
      <c r="B29" s="305" t="s">
        <v>2869</v>
      </c>
      <c r="C29" s="306">
        <v>34</v>
      </c>
    </row>
    <row r="30" spans="1:3">
      <c r="A30" s="1547"/>
      <c r="B30" s="307" t="s">
        <v>2870</v>
      </c>
      <c r="C30" s="308">
        <v>35</v>
      </c>
    </row>
    <row r="31" spans="1:3">
      <c r="A31" s="1547"/>
      <c r="B31" s="307" t="s">
        <v>2871</v>
      </c>
      <c r="C31" s="308">
        <v>36</v>
      </c>
    </row>
    <row r="32" spans="1:3">
      <c r="A32" s="1547"/>
      <c r="B32" s="311" t="s">
        <v>2872</v>
      </c>
      <c r="C32" s="312">
        <v>37</v>
      </c>
    </row>
    <row r="33" spans="1:3">
      <c r="A33" s="1547" t="s">
        <v>2873</v>
      </c>
      <c r="B33" s="305" t="s">
        <v>2874</v>
      </c>
      <c r="C33" s="306">
        <v>38</v>
      </c>
    </row>
    <row r="34" spans="1:3">
      <c r="A34" s="1547"/>
      <c r="B34" s="311" t="s">
        <v>2875</v>
      </c>
      <c r="C34" s="312">
        <v>39</v>
      </c>
    </row>
    <row r="35" spans="1:3">
      <c r="A35" s="1547" t="s">
        <v>2876</v>
      </c>
      <c r="B35" s="305" t="s">
        <v>2877</v>
      </c>
      <c r="C35" s="306">
        <v>40</v>
      </c>
    </row>
    <row r="36" spans="1:3">
      <c r="A36" s="1547"/>
      <c r="B36" s="307" t="s">
        <v>2878</v>
      </c>
      <c r="C36" s="308">
        <v>41</v>
      </c>
    </row>
    <row r="37" spans="1:3">
      <c r="A37" s="1547"/>
      <c r="B37" s="307" t="s">
        <v>2879</v>
      </c>
      <c r="C37" s="308">
        <v>42</v>
      </c>
    </row>
    <row r="38" spans="1:3">
      <c r="A38" s="1547"/>
      <c r="B38" s="307" t="s">
        <v>2880</v>
      </c>
      <c r="C38" s="308">
        <v>43</v>
      </c>
    </row>
    <row r="39" spans="1:3">
      <c r="A39" s="1547"/>
      <c r="B39" s="307" t="s">
        <v>2881</v>
      </c>
      <c r="C39" s="308">
        <v>44</v>
      </c>
    </row>
    <row r="40" spans="1:3" ht="36">
      <c r="A40" s="1547"/>
      <c r="B40" s="311" t="s">
        <v>2882</v>
      </c>
      <c r="C40" s="312">
        <v>45</v>
      </c>
    </row>
    <row r="41" spans="1:3">
      <c r="A41" s="303" t="s">
        <v>2883</v>
      </c>
      <c r="B41" s="303" t="s">
        <v>2883</v>
      </c>
      <c r="C41" s="304">
        <v>46</v>
      </c>
    </row>
    <row r="42" spans="1:3">
      <c r="A42" s="303" t="s">
        <v>2884</v>
      </c>
      <c r="B42" s="303" t="s">
        <v>2884</v>
      </c>
      <c r="C42" s="304">
        <v>99</v>
      </c>
    </row>
    <row r="43" spans="1:3">
      <c r="A43" s="313"/>
      <c r="B43" s="313"/>
      <c r="C43" s="314"/>
    </row>
    <row r="44" spans="1:3">
      <c r="A44" s="313"/>
      <c r="B44" s="313"/>
      <c r="C44" s="314"/>
    </row>
    <row r="45" spans="1:3">
      <c r="A45" s="313"/>
      <c r="B45" s="313"/>
      <c r="C45" s="314"/>
    </row>
    <row r="46" spans="1:3">
      <c r="A46" s="313"/>
      <c r="B46" s="313"/>
      <c r="C46" s="314"/>
    </row>
    <row r="47" spans="1:3">
      <c r="A47" s="313"/>
      <c r="B47" s="313"/>
      <c r="C47" s="314"/>
    </row>
    <row r="48" spans="1:3">
      <c r="A48" s="313"/>
      <c r="B48" s="313"/>
      <c r="C48" s="314"/>
    </row>
    <row r="49" spans="1:3">
      <c r="A49" s="313"/>
      <c r="B49" s="313"/>
      <c r="C49" s="314"/>
    </row>
    <row r="50" spans="1:3">
      <c r="A50" s="313"/>
      <c r="B50" s="313"/>
      <c r="C50" s="314"/>
    </row>
    <row r="51" spans="1:3">
      <c r="A51" s="313"/>
      <c r="B51" s="313"/>
      <c r="C51" s="314"/>
    </row>
    <row r="52" spans="1:3">
      <c r="A52" s="313"/>
      <c r="B52" s="313"/>
      <c r="C52" s="314"/>
    </row>
    <row r="53" spans="1:3">
      <c r="A53" s="313"/>
      <c r="B53" s="313"/>
      <c r="C53" s="314"/>
    </row>
    <row r="54" spans="1:3">
      <c r="A54" s="313"/>
      <c r="B54" s="313"/>
      <c r="C54" s="314"/>
    </row>
    <row r="55" spans="1:3">
      <c r="A55" s="313"/>
      <c r="B55" s="313"/>
      <c r="C55" s="314"/>
    </row>
    <row r="56" spans="1:3">
      <c r="A56" s="313"/>
      <c r="B56" s="313"/>
      <c r="C56" s="314"/>
    </row>
    <row r="57" spans="1:3">
      <c r="A57" s="313"/>
      <c r="B57" s="313"/>
      <c r="C57" s="314"/>
    </row>
    <row r="58" spans="1:3">
      <c r="A58" s="313"/>
      <c r="B58" s="313"/>
      <c r="C58" s="314"/>
    </row>
    <row r="59" spans="1:3">
      <c r="A59" s="313"/>
      <c r="B59" s="313"/>
      <c r="C59" s="314"/>
    </row>
    <row r="60" spans="1:3">
      <c r="B60" s="313"/>
    </row>
  </sheetData>
  <mergeCells count="10">
    <mergeCell ref="A27:A28"/>
    <mergeCell ref="A29:A32"/>
    <mergeCell ref="A33:A34"/>
    <mergeCell ref="A35:A40"/>
    <mergeCell ref="A4:B4"/>
    <mergeCell ref="A7:A8"/>
    <mergeCell ref="A9:A13"/>
    <mergeCell ref="A14:A17"/>
    <mergeCell ref="A18:A21"/>
    <mergeCell ref="A25:A26"/>
  </mergeCells>
  <phoneticPr fontId="165"/>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X79"/>
  <sheetViews>
    <sheetView zoomScaleNormal="100" workbookViewId="0"/>
  </sheetViews>
  <sheetFormatPr defaultColWidth="9" defaultRowHeight="18" customHeight="1"/>
  <cols>
    <col min="1" max="1" width="10.625" style="315" customWidth="1"/>
    <col min="2" max="15" width="5.375" style="315" customWidth="1"/>
    <col min="16" max="16" width="0.875" style="315" customWidth="1"/>
    <col min="17" max="17" width="10.625" style="315" customWidth="1"/>
    <col min="18" max="24" width="5.375" style="315" customWidth="1"/>
    <col min="25" max="25" width="9" style="315" customWidth="1"/>
    <col min="26" max="16384" width="9" style="315"/>
  </cols>
  <sheetData>
    <row r="1" spans="1:24" ht="18" customHeight="1">
      <c r="A1" s="315" t="s">
        <v>2885</v>
      </c>
      <c r="L1" s="316"/>
      <c r="M1" s="316"/>
      <c r="N1" s="316"/>
      <c r="O1" s="316"/>
      <c r="U1" s="1579">
        <v>20190401</v>
      </c>
      <c r="V1" s="1579"/>
      <c r="W1" s="1579"/>
      <c r="X1" s="1579"/>
    </row>
    <row r="2" spans="1:24" ht="6.75" customHeight="1">
      <c r="L2" s="317"/>
      <c r="M2" s="317"/>
      <c r="N2" s="317"/>
      <c r="O2" s="317"/>
    </row>
    <row r="3" spans="1:24" ht="18" customHeight="1">
      <c r="A3" s="1580" t="s">
        <v>2886</v>
      </c>
      <c r="B3" s="1580"/>
      <c r="C3" s="1580"/>
      <c r="D3" s="1580"/>
      <c r="E3" s="1580"/>
      <c r="F3" s="1580"/>
      <c r="G3" s="1580"/>
      <c r="H3" s="1580"/>
      <c r="I3" s="1580"/>
      <c r="J3" s="1580"/>
      <c r="K3" s="1580"/>
      <c r="L3" s="1580"/>
      <c r="M3" s="1580"/>
      <c r="N3" s="1580"/>
      <c r="O3" s="1580"/>
      <c r="P3" s="1580"/>
      <c r="Q3" s="1580"/>
      <c r="R3" s="1580"/>
      <c r="S3" s="1580"/>
      <c r="T3" s="1580"/>
      <c r="U3" s="1580"/>
      <c r="V3" s="1580"/>
      <c r="W3" s="1580"/>
      <c r="X3" s="1580"/>
    </row>
    <row r="4" spans="1:24" ht="18" customHeight="1">
      <c r="A4" s="1580"/>
      <c r="B4" s="1580"/>
      <c r="C4" s="1580"/>
      <c r="D4" s="1580"/>
      <c r="E4" s="1580"/>
      <c r="F4" s="1580"/>
      <c r="G4" s="1580"/>
      <c r="H4" s="1580"/>
      <c r="I4" s="1580"/>
      <c r="J4" s="1580"/>
      <c r="K4" s="1580"/>
      <c r="L4" s="1580"/>
      <c r="M4" s="1580"/>
      <c r="N4" s="1580"/>
      <c r="O4" s="1580"/>
      <c r="P4" s="1580"/>
      <c r="Q4" s="1580"/>
      <c r="R4" s="1580"/>
      <c r="S4" s="1580"/>
      <c r="T4" s="1580"/>
      <c r="U4" s="1580"/>
      <c r="V4" s="1580"/>
      <c r="W4" s="1580"/>
      <c r="X4" s="1580"/>
    </row>
    <row r="5" spans="1:24" ht="6.75" customHeight="1">
      <c r="A5" s="1581"/>
      <c r="B5" s="1581"/>
      <c r="C5" s="1581"/>
      <c r="D5" s="1581"/>
      <c r="E5" s="1581"/>
      <c r="F5" s="1581"/>
      <c r="G5" s="1581"/>
      <c r="H5" s="1581"/>
      <c r="I5" s="1581"/>
      <c r="J5" s="1581"/>
      <c r="K5" s="1581"/>
      <c r="L5" s="1581"/>
      <c r="M5" s="1581"/>
      <c r="N5" s="1581"/>
      <c r="O5" s="1581"/>
      <c r="P5" s="318"/>
      <c r="Q5" s="1581"/>
      <c r="R5" s="1581"/>
      <c r="S5" s="1581"/>
      <c r="T5" s="1581"/>
      <c r="U5" s="1581"/>
      <c r="V5" s="1581"/>
      <c r="W5" s="1581"/>
      <c r="X5" s="1581"/>
    </row>
    <row r="6" spans="1:24" ht="18" customHeight="1">
      <c r="A6" s="319" t="s">
        <v>2887</v>
      </c>
      <c r="B6" s="1582" t="s">
        <v>2888</v>
      </c>
      <c r="C6" s="1582"/>
      <c r="D6" s="1582"/>
      <c r="E6" s="1582"/>
      <c r="F6" s="1582"/>
      <c r="G6" s="1582"/>
      <c r="H6" s="1582"/>
      <c r="I6" s="1582"/>
      <c r="J6" s="1582"/>
      <c r="K6" s="1582"/>
      <c r="L6" s="1582"/>
      <c r="M6" s="1582"/>
      <c r="N6" s="1582"/>
      <c r="O6" s="1582"/>
      <c r="Q6" s="319" t="s">
        <v>2887</v>
      </c>
      <c r="R6" s="1582" t="s">
        <v>2888</v>
      </c>
      <c r="S6" s="1582"/>
      <c r="T6" s="1582"/>
      <c r="U6" s="1582"/>
      <c r="V6" s="1582"/>
      <c r="W6" s="1582"/>
      <c r="X6" s="1582"/>
    </row>
    <row r="7" spans="1:24" ht="18" customHeight="1">
      <c r="A7" s="1562" t="s">
        <v>2889</v>
      </c>
      <c r="B7" s="1563"/>
      <c r="C7" s="1563"/>
      <c r="D7" s="1563"/>
      <c r="E7" s="1563"/>
      <c r="F7" s="1563"/>
      <c r="G7" s="1563"/>
      <c r="H7" s="1563"/>
      <c r="I7" s="1563"/>
      <c r="J7" s="1563"/>
      <c r="K7" s="1563"/>
      <c r="L7" s="1563"/>
      <c r="M7" s="1563"/>
      <c r="N7" s="1563"/>
      <c r="O7" s="1564"/>
      <c r="Q7" s="1565" t="s">
        <v>2890</v>
      </c>
      <c r="R7" s="1566"/>
      <c r="S7" s="1566"/>
      <c r="T7" s="1566"/>
      <c r="U7" s="1566"/>
      <c r="V7" s="1566"/>
      <c r="W7" s="1566"/>
      <c r="X7" s="1567"/>
    </row>
    <row r="8" spans="1:24" s="326" customFormat="1" ht="17.100000000000001" customHeight="1">
      <c r="A8" s="320" t="s">
        <v>2891</v>
      </c>
      <c r="B8" s="321" t="s">
        <v>2892</v>
      </c>
      <c r="C8" s="322"/>
      <c r="D8" s="322"/>
      <c r="E8" s="322"/>
      <c r="F8" s="322"/>
      <c r="G8" s="322"/>
      <c r="H8" s="322"/>
      <c r="I8" s="322"/>
      <c r="J8" s="323"/>
      <c r="K8" s="324" t="s">
        <v>2893</v>
      </c>
      <c r="L8" s="322"/>
      <c r="M8" s="322"/>
      <c r="N8" s="322"/>
      <c r="O8" s="325"/>
      <c r="Q8" s="321" t="s">
        <v>2894</v>
      </c>
      <c r="S8" s="322"/>
      <c r="T8" s="322"/>
      <c r="U8" s="322"/>
      <c r="V8" s="322"/>
      <c r="W8" s="322"/>
      <c r="X8" s="325"/>
    </row>
    <row r="9" spans="1:24" s="326" customFormat="1" ht="17.100000000000001" customHeight="1">
      <c r="A9" s="320" t="s">
        <v>2891</v>
      </c>
      <c r="B9" s="321" t="s">
        <v>2895</v>
      </c>
      <c r="C9" s="322"/>
      <c r="D9" s="322"/>
      <c r="E9" s="322"/>
      <c r="F9" s="322"/>
      <c r="G9" s="322"/>
      <c r="H9" s="322"/>
      <c r="I9" s="322"/>
      <c r="J9" s="323"/>
      <c r="K9" s="324" t="s">
        <v>2896</v>
      </c>
      <c r="L9" s="322"/>
      <c r="M9" s="322"/>
      <c r="N9" s="322"/>
      <c r="O9" s="325"/>
      <c r="Q9" s="320" t="s">
        <v>2897</v>
      </c>
      <c r="R9" s="321" t="s">
        <v>2898</v>
      </c>
      <c r="S9" s="322"/>
      <c r="T9" s="322"/>
      <c r="U9" s="322"/>
      <c r="V9" s="322"/>
      <c r="W9" s="322"/>
      <c r="X9" s="325"/>
    </row>
    <row r="10" spans="1:24" s="326" customFormat="1" ht="17.100000000000001" customHeight="1">
      <c r="A10" s="320" t="s">
        <v>2891</v>
      </c>
      <c r="B10" s="321" t="s">
        <v>2899</v>
      </c>
      <c r="C10" s="322"/>
      <c r="D10" s="322"/>
      <c r="E10" s="322"/>
      <c r="F10" s="322"/>
      <c r="G10" s="322"/>
      <c r="H10" s="322"/>
      <c r="I10" s="322"/>
      <c r="J10" s="323"/>
      <c r="K10" s="324" t="s">
        <v>2900</v>
      </c>
      <c r="L10" s="322"/>
      <c r="M10" s="322"/>
      <c r="N10" s="322"/>
      <c r="O10" s="325"/>
    </row>
    <row r="11" spans="1:24" s="326" customFormat="1" ht="17.100000000000001" customHeight="1">
      <c r="A11" s="320" t="s">
        <v>2891</v>
      </c>
      <c r="B11" s="321" t="s">
        <v>2901</v>
      </c>
      <c r="C11" s="322"/>
      <c r="D11" s="322"/>
      <c r="E11" s="322"/>
      <c r="F11" s="322"/>
      <c r="G11" s="322"/>
      <c r="H11" s="322"/>
      <c r="I11" s="322"/>
      <c r="J11" s="323"/>
      <c r="K11" s="324" t="s">
        <v>2902</v>
      </c>
      <c r="L11" s="322"/>
      <c r="M11" s="322"/>
      <c r="N11" s="322"/>
      <c r="O11" s="325"/>
      <c r="Q11" s="1568" t="s">
        <v>2903</v>
      </c>
      <c r="R11" s="1569"/>
      <c r="S11" s="1569"/>
      <c r="T11" s="1569"/>
      <c r="U11" s="1569"/>
      <c r="V11" s="1569"/>
      <c r="W11" s="1569"/>
      <c r="X11" s="1570"/>
    </row>
    <row r="12" spans="1:24" s="326" customFormat="1" ht="17.100000000000001" customHeight="1">
      <c r="A12" s="1571" t="s">
        <v>2904</v>
      </c>
      <c r="B12" s="327" t="s">
        <v>2905</v>
      </c>
      <c r="C12" s="328"/>
      <c r="D12" s="328"/>
      <c r="E12" s="328"/>
      <c r="F12" s="328"/>
      <c r="G12" s="328"/>
      <c r="H12" s="328"/>
      <c r="I12" s="328"/>
      <c r="J12" s="328"/>
      <c r="K12" s="329"/>
      <c r="L12" s="328"/>
      <c r="M12" s="328"/>
      <c r="N12" s="328"/>
      <c r="O12" s="330"/>
      <c r="Q12" s="331" t="s">
        <v>2897</v>
      </c>
      <c r="R12" s="332" t="s">
        <v>2906</v>
      </c>
      <c r="S12" s="333"/>
      <c r="T12" s="333"/>
      <c r="U12" s="333"/>
      <c r="V12" s="333"/>
      <c r="W12" s="333"/>
      <c r="X12" s="334"/>
    </row>
    <row r="13" spans="1:24" s="326" customFormat="1" ht="17.100000000000001" customHeight="1">
      <c r="A13" s="1571"/>
      <c r="B13" s="335" t="s">
        <v>2907</v>
      </c>
      <c r="C13" s="336"/>
      <c r="D13" s="336"/>
      <c r="E13" s="336"/>
      <c r="F13" s="336"/>
      <c r="G13" s="336"/>
      <c r="H13" s="336"/>
      <c r="I13" s="336"/>
      <c r="J13" s="336"/>
      <c r="K13" s="337" t="s">
        <v>2908</v>
      </c>
      <c r="L13" s="338"/>
      <c r="M13" s="336"/>
      <c r="N13" s="336"/>
      <c r="O13" s="339"/>
      <c r="Q13" s="340"/>
      <c r="R13" s="341" t="s">
        <v>2909</v>
      </c>
      <c r="S13" s="342"/>
      <c r="T13" s="342"/>
      <c r="U13" s="342"/>
      <c r="V13" s="342"/>
      <c r="W13" s="342"/>
      <c r="X13" s="343"/>
    </row>
    <row r="14" spans="1:24" s="326" customFormat="1" ht="17.100000000000001" customHeight="1">
      <c r="A14" s="344" t="s">
        <v>2910</v>
      </c>
      <c r="B14" s="335" t="s">
        <v>2911</v>
      </c>
      <c r="C14" s="336"/>
      <c r="D14" s="336"/>
      <c r="E14" s="336"/>
      <c r="F14" s="336"/>
      <c r="G14" s="336"/>
      <c r="H14" s="336"/>
      <c r="I14" s="336"/>
      <c r="J14" s="336"/>
      <c r="K14" s="337"/>
      <c r="L14" s="336"/>
      <c r="M14" s="336"/>
      <c r="N14" s="336"/>
      <c r="O14" s="339"/>
      <c r="Q14" s="344"/>
      <c r="R14" s="345"/>
      <c r="S14" s="326" t="s">
        <v>2912</v>
      </c>
      <c r="X14" s="346"/>
    </row>
    <row r="15" spans="1:24" s="326" customFormat="1" ht="17.100000000000001" customHeight="1">
      <c r="A15" s="1572" t="s">
        <v>2913</v>
      </c>
      <c r="B15" s="335" t="s">
        <v>2914</v>
      </c>
      <c r="C15" s="336"/>
      <c r="D15" s="336"/>
      <c r="E15" s="336"/>
      <c r="F15" s="336"/>
      <c r="G15" s="336"/>
      <c r="H15" s="336"/>
      <c r="I15" s="336"/>
      <c r="J15" s="336"/>
      <c r="K15" s="337" t="s">
        <v>2915</v>
      </c>
      <c r="L15" s="338"/>
      <c r="M15" s="336"/>
      <c r="N15" s="336"/>
      <c r="O15" s="339"/>
      <c r="Q15" s="344"/>
      <c r="R15" s="345"/>
      <c r="S15" s="326" t="s">
        <v>2916</v>
      </c>
      <c r="X15" s="346"/>
    </row>
    <row r="16" spans="1:24" s="326" customFormat="1" ht="17.100000000000001" customHeight="1">
      <c r="A16" s="1572"/>
      <c r="B16" s="335" t="s">
        <v>2917</v>
      </c>
      <c r="C16" s="336"/>
      <c r="D16" s="336"/>
      <c r="E16" s="336"/>
      <c r="F16" s="336"/>
      <c r="G16" s="336"/>
      <c r="H16" s="336"/>
      <c r="I16" s="336"/>
      <c r="J16" s="336"/>
      <c r="K16" s="337" t="s">
        <v>2918</v>
      </c>
      <c r="L16" s="338"/>
      <c r="M16" s="336"/>
      <c r="N16" s="336"/>
      <c r="O16" s="339"/>
      <c r="Q16" s="344"/>
      <c r="R16" s="341" t="s">
        <v>2919</v>
      </c>
      <c r="S16" s="342"/>
      <c r="T16" s="342"/>
      <c r="U16" s="342"/>
      <c r="V16" s="342"/>
      <c r="W16" s="342"/>
      <c r="X16" s="343"/>
    </row>
    <row r="17" spans="1:24" s="326" customFormat="1" ht="17.100000000000001" customHeight="1">
      <c r="A17" s="1572"/>
      <c r="B17" s="335" t="s">
        <v>2920</v>
      </c>
      <c r="C17" s="336"/>
      <c r="D17" s="336"/>
      <c r="E17" s="336"/>
      <c r="F17" s="336"/>
      <c r="G17" s="336"/>
      <c r="H17" s="336"/>
      <c r="I17" s="336"/>
      <c r="J17" s="336"/>
      <c r="K17" s="337" t="s">
        <v>2918</v>
      </c>
      <c r="L17" s="338"/>
      <c r="M17" s="336"/>
      <c r="N17" s="336"/>
      <c r="O17" s="339"/>
      <c r="Q17" s="344"/>
      <c r="R17" s="345"/>
      <c r="S17" s="326" t="s">
        <v>2921</v>
      </c>
      <c r="X17" s="346"/>
    </row>
    <row r="18" spans="1:24" s="326" customFormat="1" ht="17.100000000000001" customHeight="1">
      <c r="A18" s="347" t="s">
        <v>2922</v>
      </c>
      <c r="B18" s="335" t="s">
        <v>2923</v>
      </c>
      <c r="C18" s="336"/>
      <c r="D18" s="336"/>
      <c r="E18" s="336"/>
      <c r="F18" s="336"/>
      <c r="G18" s="336"/>
      <c r="H18" s="336"/>
      <c r="I18" s="336"/>
      <c r="J18" s="336"/>
      <c r="K18" s="337" t="s">
        <v>2918</v>
      </c>
      <c r="L18" s="338"/>
      <c r="M18" s="336"/>
      <c r="N18" s="336"/>
      <c r="O18" s="339"/>
      <c r="Q18" s="348"/>
      <c r="R18" s="349"/>
      <c r="S18" s="350" t="s">
        <v>2924</v>
      </c>
      <c r="T18" s="350"/>
      <c r="U18" s="350"/>
      <c r="V18" s="350"/>
      <c r="W18" s="350"/>
      <c r="X18" s="351"/>
    </row>
    <row r="19" spans="1:24" s="326" customFormat="1" ht="17.100000000000001" customHeight="1">
      <c r="A19" s="347" t="s">
        <v>2925</v>
      </c>
      <c r="B19" s="335" t="s">
        <v>2926</v>
      </c>
      <c r="C19" s="336"/>
      <c r="D19" s="336"/>
      <c r="E19" s="336"/>
      <c r="F19" s="336"/>
      <c r="G19" s="336"/>
      <c r="H19" s="336"/>
      <c r="I19" s="336"/>
      <c r="J19" s="336"/>
      <c r="K19" s="337"/>
      <c r="L19" s="336"/>
      <c r="M19" s="336"/>
      <c r="N19" s="336"/>
      <c r="O19" s="339"/>
      <c r="Q19" s="332" t="s">
        <v>2927</v>
      </c>
      <c r="R19" s="352"/>
      <c r="S19" s="352"/>
      <c r="T19" s="352"/>
      <c r="U19" s="352"/>
      <c r="V19" s="352"/>
      <c r="W19" s="352"/>
      <c r="X19" s="353"/>
    </row>
    <row r="20" spans="1:24" s="326" customFormat="1" ht="17.100000000000001" customHeight="1">
      <c r="A20" s="344" t="s">
        <v>2928</v>
      </c>
      <c r="B20" s="335" t="s">
        <v>2929</v>
      </c>
      <c r="C20" s="336"/>
      <c r="D20" s="336"/>
      <c r="E20" s="336"/>
      <c r="F20" s="336"/>
      <c r="G20" s="336"/>
      <c r="H20" s="336"/>
      <c r="I20" s="336"/>
      <c r="J20" s="336"/>
      <c r="K20" s="337" t="s">
        <v>2918</v>
      </c>
      <c r="L20" s="338"/>
      <c r="M20" s="336"/>
      <c r="N20" s="336"/>
      <c r="O20" s="339"/>
      <c r="Q20" s="345" t="s">
        <v>2930</v>
      </c>
      <c r="X20" s="346"/>
    </row>
    <row r="21" spans="1:24" s="326" customFormat="1" ht="17.100000000000001" customHeight="1">
      <c r="A21" s="347" t="s">
        <v>2931</v>
      </c>
      <c r="B21" s="335" t="s">
        <v>2932</v>
      </c>
      <c r="C21" s="336"/>
      <c r="D21" s="336"/>
      <c r="E21" s="336"/>
      <c r="F21" s="336"/>
      <c r="G21" s="336"/>
      <c r="H21" s="336"/>
      <c r="I21" s="336"/>
      <c r="J21" s="336"/>
      <c r="K21" s="337" t="s">
        <v>2918</v>
      </c>
      <c r="L21" s="338"/>
      <c r="M21" s="336"/>
      <c r="N21" s="336"/>
      <c r="O21" s="339"/>
      <c r="Q21" s="345" t="s">
        <v>2933</v>
      </c>
      <c r="X21" s="346"/>
    </row>
    <row r="22" spans="1:24" s="326" customFormat="1" ht="17.100000000000001" customHeight="1">
      <c r="A22" s="347" t="s">
        <v>2925</v>
      </c>
      <c r="B22" s="341" t="s">
        <v>2934</v>
      </c>
      <c r="C22" s="354"/>
      <c r="D22" s="354"/>
      <c r="E22" s="354"/>
      <c r="F22" s="354"/>
      <c r="G22" s="354"/>
      <c r="H22" s="354"/>
      <c r="I22" s="354"/>
      <c r="J22" s="354"/>
      <c r="K22" s="355" t="s">
        <v>2918</v>
      </c>
      <c r="L22" s="354"/>
      <c r="M22" s="354"/>
      <c r="N22" s="354"/>
      <c r="O22" s="356"/>
      <c r="Q22" s="345" t="s">
        <v>2935</v>
      </c>
      <c r="X22" s="346"/>
    </row>
    <row r="23" spans="1:24" ht="17.100000000000001" customHeight="1">
      <c r="A23" s="357" t="s">
        <v>2936</v>
      </c>
      <c r="B23" s="321" t="s">
        <v>2937</v>
      </c>
      <c r="C23" s="358"/>
      <c r="D23" s="358"/>
      <c r="E23" s="358"/>
      <c r="F23" s="358"/>
      <c r="G23" s="358"/>
      <c r="H23" s="358"/>
      <c r="I23" s="358"/>
      <c r="J23" s="358"/>
      <c r="K23" s="359" t="s">
        <v>2918</v>
      </c>
      <c r="L23" s="358"/>
      <c r="M23" s="358"/>
      <c r="N23" s="358"/>
      <c r="O23" s="360"/>
      <c r="Q23" s="345" t="s">
        <v>2938</v>
      </c>
      <c r="X23" s="361"/>
    </row>
    <row r="24" spans="1:24" ht="17.100000000000001" customHeight="1">
      <c r="A24" s="357" t="s">
        <v>2936</v>
      </c>
      <c r="B24" s="321" t="s">
        <v>2939</v>
      </c>
      <c r="C24" s="358"/>
      <c r="D24" s="358"/>
      <c r="E24" s="358"/>
      <c r="F24" s="358"/>
      <c r="G24" s="358"/>
      <c r="H24" s="358"/>
      <c r="I24" s="358"/>
      <c r="J24" s="358"/>
      <c r="K24" s="359" t="s">
        <v>2918</v>
      </c>
      <c r="L24" s="358"/>
      <c r="M24" s="358"/>
      <c r="N24" s="358"/>
      <c r="O24" s="360"/>
      <c r="Q24" s="345" t="s">
        <v>2940</v>
      </c>
      <c r="X24" s="361"/>
    </row>
    <row r="25" spans="1:24" ht="17.100000000000001" customHeight="1">
      <c r="A25" s="357" t="s">
        <v>2936</v>
      </c>
      <c r="B25" s="321" t="s">
        <v>2941</v>
      </c>
      <c r="C25" s="358"/>
      <c r="D25" s="358"/>
      <c r="E25" s="358"/>
      <c r="F25" s="358"/>
      <c r="G25" s="358"/>
      <c r="H25" s="358"/>
      <c r="I25" s="358"/>
      <c r="J25" s="358"/>
      <c r="K25" s="359" t="s">
        <v>2918</v>
      </c>
      <c r="L25" s="358"/>
      <c r="M25" s="358"/>
      <c r="N25" s="358"/>
      <c r="O25" s="360"/>
      <c r="Q25" s="345" t="s">
        <v>2942</v>
      </c>
      <c r="X25" s="361"/>
    </row>
    <row r="26" spans="1:24" ht="17.100000000000001" customHeight="1">
      <c r="A26" s="357" t="s">
        <v>2891</v>
      </c>
      <c r="B26" s="321" t="s">
        <v>2943</v>
      </c>
      <c r="C26" s="358"/>
      <c r="D26" s="358"/>
      <c r="E26" s="358"/>
      <c r="F26" s="358"/>
      <c r="G26" s="358"/>
      <c r="H26" s="358"/>
      <c r="I26" s="358"/>
      <c r="J26" s="358"/>
      <c r="K26" s="359"/>
      <c r="L26" s="358"/>
      <c r="M26" s="358"/>
      <c r="N26" s="358"/>
      <c r="O26" s="360"/>
      <c r="Q26" s="345" t="s">
        <v>2944</v>
      </c>
      <c r="X26" s="361"/>
    </row>
    <row r="27" spans="1:24" ht="17.100000000000001" customHeight="1">
      <c r="A27" s="357" t="s">
        <v>2891</v>
      </c>
      <c r="B27" s="321" t="s">
        <v>2945</v>
      </c>
      <c r="C27" s="358"/>
      <c r="D27" s="358"/>
      <c r="E27" s="358"/>
      <c r="F27" s="358"/>
      <c r="G27" s="358"/>
      <c r="H27" s="358"/>
      <c r="I27" s="358"/>
      <c r="J27" s="358"/>
      <c r="K27" s="359"/>
      <c r="L27" s="358"/>
      <c r="M27" s="358"/>
      <c r="N27" s="358"/>
      <c r="O27" s="360"/>
      <c r="Q27" s="345" t="s">
        <v>2946</v>
      </c>
      <c r="X27" s="361"/>
    </row>
    <row r="28" spans="1:24" ht="17.100000000000001" customHeight="1">
      <c r="A28" s="357" t="s">
        <v>2891</v>
      </c>
      <c r="B28" s="321" t="s">
        <v>2947</v>
      </c>
      <c r="C28" s="358"/>
      <c r="D28" s="358"/>
      <c r="E28" s="358"/>
      <c r="F28" s="358"/>
      <c r="G28" s="358"/>
      <c r="H28" s="358"/>
      <c r="I28" s="358"/>
      <c r="J28" s="358"/>
      <c r="K28" s="359" t="s">
        <v>2918</v>
      </c>
      <c r="L28" s="358"/>
      <c r="M28" s="358"/>
      <c r="N28" s="358"/>
      <c r="O28" s="360"/>
      <c r="Q28" s="345" t="s">
        <v>2948</v>
      </c>
      <c r="X28" s="361"/>
    </row>
    <row r="29" spans="1:24" ht="4.5" customHeight="1">
      <c r="A29" s="362"/>
      <c r="B29" s="326"/>
      <c r="K29" s="326"/>
      <c r="Q29" s="345"/>
      <c r="X29" s="361"/>
    </row>
    <row r="30" spans="1:24" ht="17.100000000000001" customHeight="1">
      <c r="A30" s="357" t="s">
        <v>5</v>
      </c>
      <c r="B30" s="321" t="s">
        <v>2949</v>
      </c>
      <c r="C30" s="358"/>
      <c r="D30" s="358"/>
      <c r="E30" s="358"/>
      <c r="F30" s="358"/>
      <c r="G30" s="358"/>
      <c r="H30" s="358"/>
      <c r="I30" s="358"/>
      <c r="J30" s="358"/>
      <c r="K30" s="359" t="s">
        <v>2950</v>
      </c>
      <c r="L30" s="358"/>
      <c r="M30" s="358"/>
      <c r="N30" s="358"/>
      <c r="O30" s="360"/>
      <c r="Q30" s="349"/>
      <c r="R30" s="363"/>
      <c r="S30" s="363"/>
      <c r="T30" s="363"/>
      <c r="U30" s="363"/>
      <c r="V30" s="363"/>
      <c r="W30" s="363"/>
      <c r="X30" s="364"/>
    </row>
    <row r="31" spans="1:24" ht="17.100000000000001" customHeight="1">
      <c r="A31" s="362"/>
      <c r="B31" s="326"/>
      <c r="K31" s="326"/>
    </row>
    <row r="32" spans="1:24" ht="18" customHeight="1">
      <c r="A32" s="1573" t="s">
        <v>2951</v>
      </c>
      <c r="B32" s="1574"/>
      <c r="C32" s="1574"/>
      <c r="D32" s="1574"/>
      <c r="E32" s="1574"/>
      <c r="F32" s="1574"/>
      <c r="G32" s="1574"/>
      <c r="H32" s="1574"/>
      <c r="I32" s="1574"/>
      <c r="J32" s="1574"/>
      <c r="K32" s="1574"/>
      <c r="L32" s="1574"/>
      <c r="M32" s="1574"/>
      <c r="N32" s="1574"/>
      <c r="O32" s="1574"/>
      <c r="Q32" s="321" t="s">
        <v>2952</v>
      </c>
      <c r="R32" s="352"/>
      <c r="S32" s="322"/>
      <c r="T32" s="322"/>
      <c r="U32" s="322"/>
      <c r="V32" s="322"/>
      <c r="W32" s="322"/>
      <c r="X32" s="325"/>
    </row>
    <row r="33" spans="1:24" s="326" customFormat="1" ht="17.100000000000001" customHeight="1">
      <c r="A33" s="320" t="s">
        <v>2891</v>
      </c>
      <c r="B33" s="321" t="s">
        <v>2953</v>
      </c>
      <c r="C33" s="322"/>
      <c r="D33" s="322"/>
      <c r="E33" s="322"/>
      <c r="F33" s="322"/>
      <c r="G33" s="322"/>
      <c r="H33" s="322"/>
      <c r="I33" s="322"/>
      <c r="J33" s="323"/>
      <c r="K33" s="324" t="s">
        <v>2893</v>
      </c>
      <c r="L33" s="322"/>
      <c r="M33" s="322"/>
      <c r="N33" s="322"/>
      <c r="O33" s="325"/>
      <c r="Q33" s="331" t="s">
        <v>2897</v>
      </c>
      <c r="R33" s="365" t="s">
        <v>2954</v>
      </c>
      <c r="S33" s="366"/>
      <c r="T33" s="366"/>
      <c r="U33" s="366"/>
      <c r="V33" s="366"/>
      <c r="W33" s="366"/>
      <c r="X33" s="367"/>
    </row>
    <row r="34" spans="1:24" s="326" customFormat="1" ht="17.100000000000001" customHeight="1">
      <c r="A34" s="320" t="s">
        <v>2891</v>
      </c>
      <c r="B34" s="321" t="s">
        <v>2895</v>
      </c>
      <c r="C34" s="322"/>
      <c r="D34" s="322"/>
      <c r="E34" s="322"/>
      <c r="F34" s="322"/>
      <c r="G34" s="322"/>
      <c r="H34" s="322"/>
      <c r="I34" s="322"/>
      <c r="J34" s="323"/>
      <c r="K34" s="324" t="s">
        <v>2896</v>
      </c>
      <c r="L34" s="322"/>
      <c r="M34" s="322"/>
      <c r="N34" s="322"/>
      <c r="O34" s="325"/>
      <c r="Q34" s="368"/>
      <c r="R34" s="369" t="s">
        <v>2955</v>
      </c>
      <c r="S34" s="370"/>
      <c r="T34" s="370"/>
      <c r="U34" s="370"/>
      <c r="V34" s="370"/>
      <c r="W34" s="370"/>
      <c r="X34" s="371"/>
    </row>
    <row r="35" spans="1:24" s="326" customFormat="1" ht="17.100000000000001" customHeight="1">
      <c r="A35" s="1571" t="s">
        <v>2904</v>
      </c>
      <c r="B35" s="327" t="s">
        <v>2905</v>
      </c>
      <c r="C35" s="328"/>
      <c r="D35" s="328"/>
      <c r="E35" s="328"/>
      <c r="F35" s="328"/>
      <c r="G35" s="328"/>
      <c r="H35" s="328"/>
      <c r="I35" s="328"/>
      <c r="J35" s="328"/>
      <c r="K35" s="329"/>
      <c r="L35" s="328"/>
      <c r="M35" s="328"/>
      <c r="N35" s="328"/>
      <c r="O35" s="330"/>
    </row>
    <row r="36" spans="1:24" s="326" customFormat="1" ht="17.100000000000001" customHeight="1">
      <c r="A36" s="1571"/>
      <c r="B36" s="335" t="s">
        <v>2907</v>
      </c>
      <c r="C36" s="336"/>
      <c r="D36" s="336"/>
      <c r="E36" s="336"/>
      <c r="F36" s="336"/>
      <c r="G36" s="336"/>
      <c r="H36" s="336"/>
      <c r="I36" s="336"/>
      <c r="J36" s="336"/>
      <c r="K36" s="337" t="s">
        <v>2908</v>
      </c>
      <c r="L36" s="338"/>
      <c r="M36" s="336"/>
      <c r="N36" s="336"/>
      <c r="O36" s="339"/>
      <c r="Q36" s="321" t="s">
        <v>2956</v>
      </c>
      <c r="R36" s="352"/>
      <c r="S36" s="322"/>
      <c r="T36" s="322"/>
      <c r="U36" s="322"/>
      <c r="V36" s="322"/>
      <c r="W36" s="322"/>
      <c r="X36" s="325"/>
    </row>
    <row r="37" spans="1:24" s="326" customFormat="1" ht="17.100000000000001" customHeight="1">
      <c r="A37" s="344" t="s">
        <v>2910</v>
      </c>
      <c r="B37" s="335" t="s">
        <v>2911</v>
      </c>
      <c r="C37" s="336"/>
      <c r="D37" s="336"/>
      <c r="E37" s="336"/>
      <c r="F37" s="336"/>
      <c r="G37" s="336"/>
      <c r="H37" s="336"/>
      <c r="I37" s="336"/>
      <c r="J37" s="336"/>
      <c r="K37" s="337"/>
      <c r="L37" s="336"/>
      <c r="M37" s="336"/>
      <c r="N37" s="336"/>
      <c r="O37" s="339"/>
      <c r="Q37" s="320" t="s">
        <v>2897</v>
      </c>
      <c r="R37" s="321" t="s">
        <v>2957</v>
      </c>
      <c r="S37" s="322"/>
      <c r="T37" s="322"/>
      <c r="U37" s="322"/>
      <c r="V37" s="322"/>
      <c r="W37" s="322"/>
      <c r="X37" s="325"/>
    </row>
    <row r="38" spans="1:24" s="326" customFormat="1" ht="17.100000000000001" customHeight="1">
      <c r="A38" s="1572" t="s">
        <v>2913</v>
      </c>
      <c r="B38" s="335" t="s">
        <v>2914</v>
      </c>
      <c r="C38" s="336"/>
      <c r="D38" s="336"/>
      <c r="E38" s="336"/>
      <c r="F38" s="336"/>
      <c r="G38" s="336"/>
      <c r="H38" s="336"/>
      <c r="I38" s="336"/>
      <c r="J38" s="336"/>
      <c r="K38" s="337" t="s">
        <v>2915</v>
      </c>
      <c r="L38" s="338"/>
      <c r="M38" s="336"/>
      <c r="N38" s="336"/>
      <c r="O38" s="339"/>
      <c r="Q38" s="315"/>
      <c r="R38" s="315"/>
      <c r="S38" s="315"/>
      <c r="T38" s="315"/>
      <c r="U38" s="315"/>
      <c r="V38" s="315"/>
      <c r="W38" s="315"/>
      <c r="X38" s="315"/>
    </row>
    <row r="39" spans="1:24" s="326" customFormat="1" ht="17.100000000000001" customHeight="1">
      <c r="A39" s="1572"/>
      <c r="B39" s="335" t="s">
        <v>2917</v>
      </c>
      <c r="C39" s="336"/>
      <c r="D39" s="336"/>
      <c r="E39" s="336"/>
      <c r="F39" s="336"/>
      <c r="G39" s="336"/>
      <c r="H39" s="336"/>
      <c r="I39" s="336"/>
      <c r="J39" s="336"/>
      <c r="K39" s="337" t="s">
        <v>2918</v>
      </c>
      <c r="L39" s="338"/>
      <c r="M39" s="336"/>
      <c r="N39" s="336"/>
      <c r="O39" s="339"/>
      <c r="Q39" s="321" t="s">
        <v>2958</v>
      </c>
      <c r="R39" s="358"/>
      <c r="S39" s="322"/>
      <c r="T39" s="322"/>
      <c r="U39" s="322"/>
      <c r="V39" s="322"/>
      <c r="W39" s="322"/>
      <c r="X39" s="325"/>
    </row>
    <row r="40" spans="1:24" s="326" customFormat="1" ht="17.100000000000001" customHeight="1">
      <c r="A40" s="1572"/>
      <c r="B40" s="335" t="s">
        <v>2920</v>
      </c>
      <c r="C40" s="336"/>
      <c r="D40" s="336"/>
      <c r="E40" s="336"/>
      <c r="F40" s="336"/>
      <c r="G40" s="336"/>
      <c r="H40" s="336"/>
      <c r="I40" s="336"/>
      <c r="J40" s="336"/>
      <c r="K40" s="337" t="s">
        <v>2918</v>
      </c>
      <c r="L40" s="338"/>
      <c r="M40" s="336"/>
      <c r="N40" s="336"/>
      <c r="O40" s="339"/>
      <c r="Q40" s="320" t="s">
        <v>2891</v>
      </c>
      <c r="R40" s="321" t="s">
        <v>2959</v>
      </c>
      <c r="S40" s="322"/>
      <c r="T40" s="322"/>
      <c r="U40" s="322"/>
      <c r="V40" s="322"/>
      <c r="W40" s="322"/>
      <c r="X40" s="325"/>
    </row>
    <row r="41" spans="1:24" s="326" customFormat="1" ht="17.100000000000001" customHeight="1">
      <c r="A41" s="347" t="s">
        <v>2922</v>
      </c>
      <c r="B41" s="335" t="s">
        <v>2923</v>
      </c>
      <c r="C41" s="336"/>
      <c r="D41" s="336"/>
      <c r="E41" s="336"/>
      <c r="F41" s="336"/>
      <c r="G41" s="336"/>
      <c r="H41" s="336"/>
      <c r="I41" s="336"/>
      <c r="J41" s="336"/>
      <c r="K41" s="337" t="s">
        <v>2918</v>
      </c>
      <c r="L41" s="338"/>
      <c r="M41" s="336"/>
      <c r="N41" s="336"/>
      <c r="O41" s="339"/>
      <c r="Q41" s="315"/>
      <c r="R41" s="315"/>
      <c r="S41" s="315"/>
      <c r="T41" s="315"/>
      <c r="U41" s="315"/>
      <c r="V41" s="315"/>
      <c r="W41" s="315"/>
      <c r="X41" s="315"/>
    </row>
    <row r="42" spans="1:24" s="326" customFormat="1" ht="17.100000000000001" customHeight="1">
      <c r="A42" s="347" t="s">
        <v>2925</v>
      </c>
      <c r="B42" s="335" t="s">
        <v>2926</v>
      </c>
      <c r="C42" s="336"/>
      <c r="D42" s="336"/>
      <c r="E42" s="336"/>
      <c r="F42" s="336"/>
      <c r="G42" s="336"/>
      <c r="H42" s="336"/>
      <c r="I42" s="336"/>
      <c r="J42" s="336"/>
      <c r="K42" s="337"/>
      <c r="L42" s="336"/>
      <c r="M42" s="336"/>
      <c r="N42" s="336"/>
      <c r="O42" s="339"/>
      <c r="Q42" s="321" t="s">
        <v>2958</v>
      </c>
      <c r="R42" s="358"/>
      <c r="S42" s="322"/>
      <c r="T42" s="322"/>
      <c r="U42" s="322"/>
      <c r="V42" s="322"/>
      <c r="W42" s="322"/>
      <c r="X42" s="325"/>
    </row>
    <row r="43" spans="1:24" s="326" customFormat="1" ht="17.100000000000001" customHeight="1">
      <c r="A43" s="344" t="s">
        <v>2928</v>
      </c>
      <c r="B43" s="335" t="s">
        <v>2960</v>
      </c>
      <c r="C43" s="336"/>
      <c r="D43" s="336"/>
      <c r="E43" s="336"/>
      <c r="F43" s="336"/>
      <c r="G43" s="336"/>
      <c r="H43" s="336"/>
      <c r="I43" s="336"/>
      <c r="J43" s="336"/>
      <c r="K43" s="337" t="s">
        <v>2918</v>
      </c>
      <c r="L43" s="338"/>
      <c r="M43" s="336"/>
      <c r="N43" s="336"/>
      <c r="O43" s="339"/>
      <c r="Q43" s="320" t="s">
        <v>2891</v>
      </c>
      <c r="R43" s="321" t="s">
        <v>2961</v>
      </c>
      <c r="S43" s="322"/>
      <c r="T43" s="322"/>
      <c r="U43" s="322"/>
      <c r="V43" s="322"/>
      <c r="W43" s="322"/>
      <c r="X43" s="325"/>
    </row>
    <row r="44" spans="1:24" s="326" customFormat="1" ht="17.100000000000001" customHeight="1">
      <c r="A44" s="347" t="s">
        <v>2931</v>
      </c>
      <c r="B44" s="335" t="s">
        <v>2932</v>
      </c>
      <c r="C44" s="336"/>
      <c r="D44" s="336"/>
      <c r="E44" s="336"/>
      <c r="F44" s="336"/>
      <c r="G44" s="336"/>
      <c r="H44" s="336"/>
      <c r="I44" s="336"/>
      <c r="J44" s="336"/>
      <c r="K44" s="337" t="s">
        <v>2918</v>
      </c>
      <c r="L44" s="338"/>
      <c r="M44" s="336"/>
      <c r="N44" s="336"/>
      <c r="O44" s="339"/>
      <c r="Q44" s="372"/>
      <c r="R44" s="369" t="s">
        <v>2830</v>
      </c>
      <c r="S44" s="363"/>
      <c r="T44" s="363"/>
      <c r="U44" s="363"/>
      <c r="V44" s="363"/>
      <c r="W44" s="363"/>
      <c r="X44" s="364"/>
    </row>
    <row r="45" spans="1:24" s="326" customFormat="1" ht="17.100000000000001" customHeight="1">
      <c r="A45" s="347" t="s">
        <v>2925</v>
      </c>
      <c r="B45" s="341" t="s">
        <v>2934</v>
      </c>
      <c r="C45" s="354"/>
      <c r="D45" s="354"/>
      <c r="E45" s="354"/>
      <c r="F45" s="354"/>
      <c r="G45" s="354"/>
      <c r="H45" s="354"/>
      <c r="I45" s="354"/>
      <c r="J45" s="354"/>
      <c r="K45" s="355" t="s">
        <v>2918</v>
      </c>
      <c r="L45" s="354"/>
      <c r="M45" s="354"/>
      <c r="N45" s="354"/>
      <c r="O45" s="356"/>
    </row>
    <row r="46" spans="1:24" ht="17.100000000000001" customHeight="1">
      <c r="A46" s="357" t="s">
        <v>2936</v>
      </c>
      <c r="B46" s="321" t="s">
        <v>2937</v>
      </c>
      <c r="C46" s="358"/>
      <c r="D46" s="358"/>
      <c r="E46" s="358"/>
      <c r="F46" s="358"/>
      <c r="G46" s="358"/>
      <c r="H46" s="358"/>
      <c r="I46" s="358"/>
      <c r="J46" s="358"/>
      <c r="K46" s="359" t="s">
        <v>2918</v>
      </c>
      <c r="L46" s="358"/>
      <c r="M46" s="358"/>
      <c r="N46" s="358"/>
      <c r="O46" s="360"/>
      <c r="Q46" s="1565" t="s">
        <v>2962</v>
      </c>
      <c r="R46" s="1566"/>
      <c r="S46" s="1566"/>
      <c r="T46" s="1566"/>
      <c r="U46" s="1566"/>
      <c r="V46" s="1566"/>
      <c r="W46" s="1566"/>
      <c r="X46" s="1567"/>
    </row>
    <row r="47" spans="1:24" ht="17.100000000000001" customHeight="1">
      <c r="A47" s="357" t="s">
        <v>2936</v>
      </c>
      <c r="B47" s="321" t="s">
        <v>2939</v>
      </c>
      <c r="C47" s="358"/>
      <c r="D47" s="358"/>
      <c r="E47" s="358"/>
      <c r="F47" s="358"/>
      <c r="G47" s="358"/>
      <c r="H47" s="358"/>
      <c r="I47" s="358"/>
      <c r="J47" s="358"/>
      <c r="K47" s="359" t="s">
        <v>2918</v>
      </c>
      <c r="L47" s="358"/>
      <c r="M47" s="358"/>
      <c r="N47" s="358"/>
      <c r="O47" s="360"/>
      <c r="Q47" s="321" t="s">
        <v>2963</v>
      </c>
      <c r="R47" s="326"/>
      <c r="S47" s="322"/>
      <c r="T47" s="322"/>
      <c r="U47" s="322"/>
      <c r="V47" s="322"/>
      <c r="W47" s="322"/>
      <c r="X47" s="325"/>
    </row>
    <row r="48" spans="1:24" ht="17.100000000000001" customHeight="1">
      <c r="A48" s="357" t="s">
        <v>2936</v>
      </c>
      <c r="B48" s="321" t="s">
        <v>2941</v>
      </c>
      <c r="C48" s="358"/>
      <c r="D48" s="358"/>
      <c r="E48" s="358"/>
      <c r="F48" s="358"/>
      <c r="G48" s="358"/>
      <c r="H48" s="358"/>
      <c r="I48" s="358"/>
      <c r="J48" s="358"/>
      <c r="K48" s="359" t="s">
        <v>2918</v>
      </c>
      <c r="L48" s="358"/>
      <c r="M48" s="358"/>
      <c r="N48" s="358"/>
      <c r="O48" s="360"/>
      <c r="Q48" s="320" t="s">
        <v>2891</v>
      </c>
      <c r="R48" s="321" t="s">
        <v>2964</v>
      </c>
      <c r="S48" s="322"/>
      <c r="T48" s="322"/>
      <c r="U48" s="322"/>
      <c r="V48" s="322"/>
      <c r="W48" s="322"/>
      <c r="X48" s="325"/>
    </row>
    <row r="49" spans="1:24" ht="17.100000000000001" customHeight="1">
      <c r="A49" s="357" t="s">
        <v>2891</v>
      </c>
      <c r="B49" s="321" t="s">
        <v>2943</v>
      </c>
      <c r="C49" s="358"/>
      <c r="D49" s="358"/>
      <c r="E49" s="358"/>
      <c r="F49" s="358"/>
      <c r="G49" s="358"/>
      <c r="H49" s="358"/>
      <c r="I49" s="358"/>
      <c r="J49" s="358"/>
      <c r="K49" s="359" t="s">
        <v>2965</v>
      </c>
      <c r="L49" s="358"/>
      <c r="M49" s="358"/>
      <c r="N49" s="358"/>
      <c r="O49" s="360"/>
      <c r="Q49" s="320" t="s">
        <v>2891</v>
      </c>
      <c r="R49" s="321" t="s">
        <v>2966</v>
      </c>
      <c r="S49" s="358"/>
      <c r="T49" s="358"/>
      <c r="U49" s="358"/>
      <c r="V49" s="358"/>
      <c r="W49" s="358"/>
      <c r="X49" s="360"/>
    </row>
    <row r="50" spans="1:24" ht="17.100000000000001" customHeight="1">
      <c r="A50" s="357" t="s">
        <v>2891</v>
      </c>
      <c r="B50" s="321" t="s">
        <v>2947</v>
      </c>
      <c r="C50" s="358"/>
      <c r="D50" s="358"/>
      <c r="E50" s="358"/>
      <c r="F50" s="358"/>
      <c r="G50" s="358"/>
      <c r="H50" s="358"/>
      <c r="I50" s="358"/>
      <c r="J50" s="358"/>
      <c r="K50" s="359" t="s">
        <v>2918</v>
      </c>
      <c r="L50" s="358"/>
      <c r="M50" s="358"/>
      <c r="N50" s="358"/>
      <c r="O50" s="360"/>
      <c r="Q50" s="372"/>
      <c r="R50" s="369" t="s">
        <v>2967</v>
      </c>
      <c r="S50" s="363"/>
      <c r="T50" s="363"/>
      <c r="U50" s="363"/>
      <c r="V50" s="363"/>
      <c r="W50" s="363"/>
      <c r="X50" s="364"/>
    </row>
    <row r="51" spans="1:24" ht="4.5" customHeight="1">
      <c r="A51" s="362"/>
      <c r="B51" s="326"/>
      <c r="K51" s="326"/>
    </row>
    <row r="52" spans="1:24" ht="17.100000000000001" customHeight="1">
      <c r="A52" s="357" t="s">
        <v>5</v>
      </c>
      <c r="B52" s="321" t="s">
        <v>2949</v>
      </c>
      <c r="C52" s="358"/>
      <c r="D52" s="358"/>
      <c r="E52" s="358"/>
      <c r="F52" s="358"/>
      <c r="G52" s="358"/>
      <c r="H52" s="358"/>
      <c r="I52" s="358"/>
      <c r="J52" s="358"/>
      <c r="K52" s="359" t="s">
        <v>2950</v>
      </c>
      <c r="L52" s="358"/>
      <c r="M52" s="358"/>
      <c r="N52" s="358"/>
      <c r="O52" s="360"/>
    </row>
    <row r="53" spans="1:24" ht="17.100000000000001" customHeight="1">
      <c r="A53" s="326" t="s">
        <v>2968</v>
      </c>
      <c r="B53" s="326"/>
      <c r="K53" s="326"/>
      <c r="Q53" s="321" t="s">
        <v>2969</v>
      </c>
      <c r="R53" s="352"/>
      <c r="S53" s="322"/>
      <c r="T53" s="322"/>
      <c r="U53" s="322"/>
      <c r="V53" s="322"/>
      <c r="W53" s="322"/>
      <c r="X53" s="325"/>
    </row>
    <row r="54" spans="1:24" ht="17.100000000000001" customHeight="1">
      <c r="A54" s="326" t="s">
        <v>2970</v>
      </c>
      <c r="B54" s="326"/>
      <c r="K54" s="326"/>
      <c r="Q54" s="320" t="s">
        <v>2891</v>
      </c>
      <c r="R54" s="321" t="s">
        <v>2971</v>
      </c>
      <c r="S54" s="322"/>
      <c r="T54" s="322"/>
      <c r="U54" s="322"/>
      <c r="V54" s="322"/>
      <c r="W54" s="322"/>
      <c r="X54" s="325"/>
    </row>
    <row r="55" spans="1:24" ht="17.100000000000001" customHeight="1">
      <c r="A55" s="326"/>
      <c r="B55" s="326"/>
      <c r="K55" s="326" t="s">
        <v>2972</v>
      </c>
      <c r="Q55" s="320"/>
      <c r="R55" s="369" t="s">
        <v>2973</v>
      </c>
      <c r="S55" s="358"/>
      <c r="T55" s="358"/>
      <c r="U55" s="358"/>
      <c r="V55" s="358"/>
      <c r="W55" s="358"/>
      <c r="X55" s="360"/>
    </row>
    <row r="56" spans="1:24" s="326" customFormat="1" ht="12" customHeight="1">
      <c r="A56" s="362"/>
      <c r="E56" s="373"/>
      <c r="F56" s="373"/>
      <c r="G56" s="373"/>
      <c r="H56" s="373"/>
      <c r="Q56" s="315"/>
      <c r="R56" s="315"/>
      <c r="S56" s="315"/>
      <c r="T56" s="315"/>
      <c r="U56" s="315"/>
      <c r="V56" s="315"/>
      <c r="W56" s="315"/>
      <c r="X56" s="315"/>
    </row>
    <row r="57" spans="1:24" ht="18" customHeight="1">
      <c r="A57" s="1573" t="s">
        <v>2974</v>
      </c>
      <c r="B57" s="1574"/>
      <c r="C57" s="1574"/>
      <c r="D57" s="1574"/>
      <c r="E57" s="1574"/>
      <c r="F57" s="1574"/>
      <c r="G57" s="1574"/>
      <c r="H57" s="1574"/>
      <c r="I57" s="1574"/>
      <c r="J57" s="1574"/>
      <c r="K57" s="1574"/>
      <c r="L57" s="1574"/>
      <c r="M57" s="1574"/>
      <c r="N57" s="1574"/>
      <c r="O57" s="1575"/>
      <c r="Q57" s="1576" t="s">
        <v>2975</v>
      </c>
      <c r="R57" s="1577"/>
      <c r="S57" s="1577"/>
      <c r="T57" s="1577"/>
      <c r="U57" s="1577"/>
      <c r="V57" s="1577"/>
      <c r="W57" s="1577"/>
      <c r="X57" s="1578"/>
    </row>
    <row r="58" spans="1:24" ht="16.5">
      <c r="A58" s="320" t="s">
        <v>2891</v>
      </c>
      <c r="B58" s="357" t="s">
        <v>2976</v>
      </c>
      <c r="C58" s="322" t="s">
        <v>2977</v>
      </c>
      <c r="D58" s="322"/>
      <c r="E58" s="322"/>
      <c r="F58" s="322"/>
      <c r="G58" s="322"/>
      <c r="H58" s="322"/>
      <c r="I58" s="322"/>
      <c r="J58" s="322"/>
      <c r="K58" s="374" t="s">
        <v>2893</v>
      </c>
      <c r="L58" s="322"/>
      <c r="M58" s="322"/>
      <c r="N58" s="375"/>
      <c r="O58" s="325"/>
      <c r="Q58" s="376" t="s">
        <v>2978</v>
      </c>
      <c r="X58" s="361"/>
    </row>
    <row r="59" spans="1:24" s="326" customFormat="1" ht="15" customHeight="1">
      <c r="A59" s="320" t="s">
        <v>2891</v>
      </c>
      <c r="B59" s="357" t="s">
        <v>2979</v>
      </c>
      <c r="C59" s="322" t="s">
        <v>2980</v>
      </c>
      <c r="D59" s="322"/>
      <c r="E59" s="322"/>
      <c r="F59" s="322"/>
      <c r="G59" s="322"/>
      <c r="H59" s="322"/>
      <c r="I59" s="322"/>
      <c r="J59" s="322"/>
      <c r="K59" s="374" t="s">
        <v>2981</v>
      </c>
      <c r="L59" s="322"/>
      <c r="M59" s="322"/>
      <c r="N59" s="375"/>
      <c r="O59" s="325"/>
      <c r="Q59" s="345"/>
      <c r="R59" s="377" t="s">
        <v>2982</v>
      </c>
      <c r="S59" s="378"/>
      <c r="T59" s="315"/>
      <c r="U59" s="315"/>
      <c r="V59" s="315"/>
      <c r="W59" s="315"/>
      <c r="X59" s="361"/>
    </row>
    <row r="60" spans="1:24" s="326" customFormat="1" ht="15" customHeight="1">
      <c r="A60" s="320" t="s">
        <v>2891</v>
      </c>
      <c r="B60" s="357" t="s">
        <v>2979</v>
      </c>
      <c r="C60" s="322" t="s">
        <v>2983</v>
      </c>
      <c r="D60" s="322"/>
      <c r="E60" s="322"/>
      <c r="F60" s="322"/>
      <c r="G60" s="322"/>
      <c r="H60" s="322"/>
      <c r="I60" s="322"/>
      <c r="J60" s="322"/>
      <c r="K60" s="379" t="s">
        <v>2984</v>
      </c>
      <c r="L60" s="322"/>
      <c r="M60" s="322"/>
      <c r="N60" s="322"/>
      <c r="O60" s="325"/>
      <c r="Q60" s="380" t="s">
        <v>2985</v>
      </c>
      <c r="R60" s="326" t="s">
        <v>2986</v>
      </c>
      <c r="S60" s="377"/>
      <c r="U60" s="377" t="s">
        <v>2987</v>
      </c>
      <c r="X60" s="346"/>
    </row>
    <row r="61" spans="1:24" s="326" customFormat="1" ht="15" customHeight="1">
      <c r="A61" s="320" t="s">
        <v>2891</v>
      </c>
      <c r="B61" s="357" t="s">
        <v>2979</v>
      </c>
      <c r="C61" s="322" t="s">
        <v>2988</v>
      </c>
      <c r="D61" s="322"/>
      <c r="E61" s="322"/>
      <c r="F61" s="322"/>
      <c r="G61" s="322"/>
      <c r="H61" s="322"/>
      <c r="I61" s="322"/>
      <c r="J61" s="322"/>
      <c r="K61" s="322"/>
      <c r="L61" s="322"/>
      <c r="M61" s="322"/>
      <c r="N61" s="322"/>
      <c r="O61" s="325"/>
      <c r="Q61" s="381" t="s">
        <v>2985</v>
      </c>
      <c r="R61" s="326" t="s">
        <v>2989</v>
      </c>
      <c r="S61" s="382"/>
      <c r="T61" s="382"/>
      <c r="U61" s="383" t="s">
        <v>2990</v>
      </c>
      <c r="V61" s="382"/>
      <c r="W61" s="382"/>
      <c r="X61" s="384"/>
    </row>
    <row r="62" spans="1:24" s="326" customFormat="1" ht="15" customHeight="1">
      <c r="A62" s="385" t="s">
        <v>2891</v>
      </c>
      <c r="B62" s="386" t="s">
        <v>2979</v>
      </c>
      <c r="C62" s="326" t="s">
        <v>2991</v>
      </c>
      <c r="O62" s="346"/>
      <c r="Q62" s="387" t="s">
        <v>2992</v>
      </c>
      <c r="R62" s="352"/>
      <c r="S62" s="352"/>
      <c r="T62" s="388"/>
      <c r="U62" s="388"/>
      <c r="V62" s="389"/>
      <c r="W62" s="352"/>
      <c r="X62" s="390"/>
    </row>
    <row r="63" spans="1:24" s="326" customFormat="1" ht="15" customHeight="1">
      <c r="A63" s="385"/>
      <c r="B63" s="386"/>
      <c r="C63" s="1560" t="s">
        <v>2993</v>
      </c>
      <c r="D63" s="1560"/>
      <c r="E63" s="1560"/>
      <c r="F63" s="1560"/>
      <c r="G63" s="1560"/>
      <c r="H63" s="1560"/>
      <c r="I63" s="1560"/>
      <c r="J63" s="1560"/>
      <c r="K63" s="1560"/>
      <c r="L63" s="1560"/>
      <c r="M63" s="1560"/>
      <c r="N63" s="1560"/>
      <c r="O63" s="1561"/>
      <c r="Q63" s="345" t="s">
        <v>2994</v>
      </c>
      <c r="R63" s="315"/>
      <c r="S63" s="315"/>
      <c r="T63" s="315"/>
      <c r="U63" s="315"/>
      <c r="V63" s="391"/>
      <c r="W63" s="392"/>
      <c r="X63" s="361"/>
    </row>
    <row r="64" spans="1:24" s="326" customFormat="1" ht="15" customHeight="1">
      <c r="A64" s="385"/>
      <c r="B64" s="386"/>
      <c r="C64" s="393" t="s">
        <v>2995</v>
      </c>
      <c r="D64" s="394"/>
      <c r="E64" s="394"/>
      <c r="F64" s="394"/>
      <c r="G64" s="394"/>
      <c r="H64" s="394"/>
      <c r="I64" s="394"/>
      <c r="J64" s="394"/>
      <c r="K64" s="395"/>
      <c r="L64" s="394"/>
      <c r="M64" s="394"/>
      <c r="N64" s="394"/>
      <c r="O64" s="396"/>
      <c r="Q64" s="397" t="s">
        <v>2996</v>
      </c>
      <c r="R64" s="315"/>
      <c r="S64" s="315"/>
      <c r="T64" s="315"/>
      <c r="U64" s="315"/>
      <c r="V64" s="392"/>
      <c r="W64" s="392"/>
      <c r="X64" s="361"/>
    </row>
    <row r="65" spans="1:24" s="326" customFormat="1" ht="15" customHeight="1">
      <c r="A65" s="385"/>
      <c r="B65" s="386"/>
      <c r="C65" s="1548" t="s">
        <v>2997</v>
      </c>
      <c r="D65" s="1549"/>
      <c r="E65" s="1549"/>
      <c r="F65" s="1549"/>
      <c r="G65" s="1549"/>
      <c r="H65" s="1549"/>
      <c r="I65" s="1549"/>
      <c r="J65" s="1549"/>
      <c r="K65" s="1549"/>
      <c r="L65" s="1549"/>
      <c r="M65" s="1549"/>
      <c r="N65" s="1549"/>
      <c r="O65" s="1550"/>
      <c r="Q65" s="397" t="s">
        <v>2998</v>
      </c>
      <c r="R65" s="315"/>
      <c r="S65" s="315"/>
      <c r="T65" s="315"/>
      <c r="U65" s="315"/>
      <c r="V65" s="315"/>
      <c r="W65" s="315"/>
      <c r="X65" s="361"/>
    </row>
    <row r="66" spans="1:24" s="326" customFormat="1" ht="15" customHeight="1">
      <c r="A66" s="385"/>
      <c r="B66" s="386"/>
      <c r="C66" s="398" t="s">
        <v>2999</v>
      </c>
      <c r="D66" s="398"/>
      <c r="E66" s="398"/>
      <c r="F66" s="398"/>
      <c r="G66" s="398"/>
      <c r="H66" s="398"/>
      <c r="I66" s="398"/>
      <c r="J66" s="398"/>
      <c r="K66" s="399"/>
      <c r="L66" s="398"/>
      <c r="M66" s="398"/>
      <c r="N66" s="398"/>
      <c r="O66" s="400"/>
      <c r="Q66" s="401" t="s">
        <v>3000</v>
      </c>
      <c r="R66" s="315" t="s">
        <v>3001</v>
      </c>
      <c r="T66" s="315"/>
      <c r="U66" s="315" t="s">
        <v>3002</v>
      </c>
      <c r="V66" s="315" t="s">
        <v>3003</v>
      </c>
      <c r="W66" s="315"/>
      <c r="X66" s="361"/>
    </row>
    <row r="67" spans="1:24" s="326" customFormat="1" ht="15" customHeight="1">
      <c r="A67" s="385"/>
      <c r="B67" s="386"/>
      <c r="C67" s="1551" t="s">
        <v>3004</v>
      </c>
      <c r="D67" s="1551"/>
      <c r="E67" s="1551"/>
      <c r="F67" s="1551"/>
      <c r="G67" s="1551"/>
      <c r="H67" s="1551"/>
      <c r="I67" s="1551"/>
      <c r="J67" s="1551"/>
      <c r="K67" s="1551"/>
      <c r="L67" s="1551"/>
      <c r="M67" s="1551"/>
      <c r="N67" s="1551"/>
      <c r="O67" s="1552"/>
      <c r="Q67" s="402" t="s">
        <v>3005</v>
      </c>
      <c r="R67" s="350"/>
      <c r="S67" s="350"/>
      <c r="T67" s="363"/>
      <c r="U67" s="403"/>
      <c r="V67" s="363"/>
      <c r="W67" s="363"/>
      <c r="X67" s="364"/>
    </row>
    <row r="68" spans="1:24" s="326" customFormat="1" ht="15" customHeight="1">
      <c r="A68" s="385"/>
      <c r="B68" s="386"/>
      <c r="C68" s="1551"/>
      <c r="D68" s="1551"/>
      <c r="E68" s="1551"/>
      <c r="F68" s="1551"/>
      <c r="G68" s="1551"/>
      <c r="H68" s="1551"/>
      <c r="I68" s="1551"/>
      <c r="J68" s="1551"/>
      <c r="K68" s="1551"/>
      <c r="L68" s="1551"/>
      <c r="M68" s="1551"/>
      <c r="N68" s="1551"/>
      <c r="O68" s="1552"/>
      <c r="Q68" s="387" t="s">
        <v>3006</v>
      </c>
      <c r="R68" s="352"/>
      <c r="S68" s="352"/>
      <c r="T68" s="388"/>
      <c r="U68" s="388"/>
      <c r="V68" s="388"/>
      <c r="W68" s="388"/>
      <c r="X68" s="390"/>
    </row>
    <row r="69" spans="1:24" s="326" customFormat="1" ht="15" customHeight="1">
      <c r="A69" s="385"/>
      <c r="B69" s="386"/>
      <c r="C69" s="1553" t="s">
        <v>3007</v>
      </c>
      <c r="D69" s="1554"/>
      <c r="E69" s="1554"/>
      <c r="F69" s="1554"/>
      <c r="G69" s="1554"/>
      <c r="H69" s="1554"/>
      <c r="I69" s="1554"/>
      <c r="J69" s="1554"/>
      <c r="K69" s="1554"/>
      <c r="L69" s="1554"/>
      <c r="M69" s="1554"/>
      <c r="N69" s="1554"/>
      <c r="O69" s="1555"/>
      <c r="Q69" s="345" t="s">
        <v>3008</v>
      </c>
      <c r="R69" s="315"/>
      <c r="S69" s="315"/>
      <c r="T69" s="315"/>
      <c r="U69" s="315"/>
      <c r="V69" s="315"/>
      <c r="W69" s="315"/>
      <c r="X69" s="361"/>
    </row>
    <row r="70" spans="1:24" s="326" customFormat="1" ht="15" customHeight="1">
      <c r="A70" s="385"/>
      <c r="B70" s="386"/>
      <c r="C70" s="1556" t="s">
        <v>3009</v>
      </c>
      <c r="D70" s="1557"/>
      <c r="E70" s="1557"/>
      <c r="F70" s="1557"/>
      <c r="G70" s="1557"/>
      <c r="H70" s="1557"/>
      <c r="I70" s="1557"/>
      <c r="J70" s="1557"/>
      <c r="K70" s="1557"/>
      <c r="L70" s="1557"/>
      <c r="M70" s="1557"/>
      <c r="N70" s="1557"/>
      <c r="O70" s="1558"/>
      <c r="Q70" s="397" t="s">
        <v>3010</v>
      </c>
      <c r="R70" s="315"/>
      <c r="S70" s="315"/>
      <c r="T70" s="315"/>
      <c r="U70" s="315"/>
      <c r="V70" s="315"/>
      <c r="W70" s="315"/>
      <c r="X70" s="361"/>
    </row>
    <row r="71" spans="1:24" s="326" customFormat="1" ht="15" customHeight="1">
      <c r="A71" s="332"/>
      <c r="B71" s="404" t="s">
        <v>3011</v>
      </c>
      <c r="C71" s="366"/>
      <c r="D71" s="366"/>
      <c r="E71" s="366"/>
      <c r="F71" s="366"/>
      <c r="G71" s="366"/>
      <c r="H71" s="366"/>
      <c r="I71" s="366"/>
      <c r="J71" s="366"/>
      <c r="K71" s="405"/>
      <c r="L71" s="366"/>
      <c r="M71" s="366"/>
      <c r="N71" s="366"/>
      <c r="O71" s="367"/>
      <c r="Q71" s="401" t="s">
        <v>3000</v>
      </c>
      <c r="R71" s="315" t="s">
        <v>3012</v>
      </c>
      <c r="T71" s="315"/>
      <c r="U71" s="315" t="s">
        <v>3002</v>
      </c>
      <c r="V71" s="315" t="s">
        <v>3013</v>
      </c>
      <c r="W71" s="315"/>
      <c r="X71" s="361"/>
    </row>
    <row r="72" spans="1:24" s="326" customFormat="1" ht="15" customHeight="1">
      <c r="A72" s="406" t="s">
        <v>2891</v>
      </c>
      <c r="B72" s="407" t="s">
        <v>2976</v>
      </c>
      <c r="C72" s="408" t="s">
        <v>3014</v>
      </c>
      <c r="D72" s="409"/>
      <c r="E72" s="409"/>
      <c r="F72" s="409"/>
      <c r="G72" s="409"/>
      <c r="H72" s="409"/>
      <c r="I72" s="409"/>
      <c r="J72" s="409"/>
      <c r="K72" s="408" t="s">
        <v>3015</v>
      </c>
      <c r="L72" s="409"/>
      <c r="M72" s="409"/>
      <c r="N72" s="409"/>
      <c r="O72" s="410"/>
      <c r="Q72" s="402" t="s">
        <v>3005</v>
      </c>
      <c r="R72" s="363"/>
      <c r="S72" s="350"/>
      <c r="T72" s="363"/>
      <c r="U72" s="363"/>
      <c r="V72" s="363"/>
      <c r="W72" s="363"/>
      <c r="X72" s="364"/>
    </row>
    <row r="73" spans="1:24" s="326" customFormat="1" ht="15" customHeight="1">
      <c r="A73" s="332"/>
      <c r="B73" s="411" t="s">
        <v>3016</v>
      </c>
      <c r="C73" s="333"/>
      <c r="D73" s="333"/>
      <c r="E73" s="333"/>
      <c r="F73" s="333"/>
      <c r="G73" s="333"/>
      <c r="H73" s="333"/>
      <c r="I73" s="333"/>
      <c r="J73" s="333"/>
      <c r="K73" s="412"/>
      <c r="L73" s="333"/>
      <c r="M73" s="333"/>
      <c r="N73" s="333"/>
      <c r="O73" s="334"/>
      <c r="Q73" s="387" t="s">
        <v>3017</v>
      </c>
      <c r="S73" s="413" t="s">
        <v>3018</v>
      </c>
      <c r="T73" s="388"/>
      <c r="U73" s="388"/>
      <c r="V73" s="388"/>
      <c r="W73" s="388"/>
      <c r="X73" s="390"/>
    </row>
    <row r="74" spans="1:24" s="326" customFormat="1" ht="15" customHeight="1">
      <c r="A74" s="406" t="s">
        <v>2891</v>
      </c>
      <c r="B74" s="407" t="s">
        <v>2976</v>
      </c>
      <c r="C74" s="408" t="s">
        <v>3019</v>
      </c>
      <c r="D74" s="409"/>
      <c r="E74" s="409"/>
      <c r="F74" s="409"/>
      <c r="G74" s="409"/>
      <c r="H74" s="409"/>
      <c r="I74" s="409"/>
      <c r="J74" s="409"/>
      <c r="K74" s="408" t="s">
        <v>3020</v>
      </c>
      <c r="L74" s="409"/>
      <c r="M74" s="409"/>
      <c r="N74" s="409"/>
      <c r="O74" s="410"/>
      <c r="Q74" s="414" t="s">
        <v>3021</v>
      </c>
      <c r="S74" s="415" t="s">
        <v>3022</v>
      </c>
      <c r="T74" s="315"/>
      <c r="V74" s="315"/>
      <c r="W74" s="315"/>
      <c r="X74" s="361"/>
    </row>
    <row r="75" spans="1:24" s="326" customFormat="1" ht="15" customHeight="1">
      <c r="A75" s="411"/>
      <c r="B75" s="344" t="s">
        <v>3023</v>
      </c>
      <c r="C75" s="416"/>
      <c r="D75" s="416"/>
      <c r="E75" s="416"/>
      <c r="F75" s="416"/>
      <c r="G75" s="416"/>
      <c r="H75" s="416"/>
      <c r="I75" s="416"/>
      <c r="J75" s="416"/>
      <c r="K75" s="417"/>
      <c r="L75" s="416"/>
      <c r="M75" s="416"/>
      <c r="N75" s="416"/>
      <c r="O75" s="418"/>
      <c r="Q75" s="419" t="s">
        <v>3024</v>
      </c>
      <c r="R75" s="315"/>
      <c r="T75" s="315"/>
      <c r="U75" s="315"/>
      <c r="V75" s="315"/>
      <c r="W75" s="315"/>
      <c r="X75" s="361"/>
    </row>
    <row r="76" spans="1:24" s="326" customFormat="1" ht="15" customHeight="1">
      <c r="A76" s="420" t="s">
        <v>2891</v>
      </c>
      <c r="B76" s="357" t="s">
        <v>2976</v>
      </c>
      <c r="C76" s="322" t="s">
        <v>3025</v>
      </c>
      <c r="D76" s="322"/>
      <c r="E76" s="322"/>
      <c r="F76" s="322"/>
      <c r="G76" s="322"/>
      <c r="H76" s="322"/>
      <c r="I76" s="322"/>
      <c r="J76" s="322"/>
      <c r="K76" s="379" t="s">
        <v>3026</v>
      </c>
      <c r="L76" s="322"/>
      <c r="M76" s="322"/>
      <c r="N76" s="322"/>
      <c r="O76" s="325"/>
      <c r="Q76" s="401" t="s">
        <v>3000</v>
      </c>
      <c r="R76" s="315" t="s">
        <v>3027</v>
      </c>
      <c r="T76" s="315"/>
      <c r="U76" s="315" t="s">
        <v>3002</v>
      </c>
      <c r="V76" s="421" t="s">
        <v>3028</v>
      </c>
      <c r="W76" s="315"/>
      <c r="X76" s="361"/>
    </row>
    <row r="77" spans="1:24" s="326" customFormat="1" ht="15" customHeight="1">
      <c r="A77" s="406" t="s">
        <v>2891</v>
      </c>
      <c r="B77" s="422" t="s">
        <v>2976</v>
      </c>
      <c r="C77" s="322" t="s">
        <v>3029</v>
      </c>
      <c r="D77" s="322"/>
      <c r="E77" s="322"/>
      <c r="F77" s="322"/>
      <c r="G77" s="322"/>
      <c r="H77" s="322"/>
      <c r="I77" s="322"/>
      <c r="J77" s="322"/>
      <c r="K77" s="379" t="s">
        <v>2965</v>
      </c>
      <c r="L77" s="322"/>
      <c r="M77" s="322"/>
      <c r="N77" s="322"/>
      <c r="O77" s="325"/>
      <c r="Q77" s="423" t="s">
        <v>3005</v>
      </c>
      <c r="R77" s="363"/>
      <c r="S77" s="350"/>
      <c r="T77" s="350"/>
      <c r="U77" s="363"/>
      <c r="V77" s="363"/>
      <c r="W77" s="363"/>
      <c r="X77" s="364"/>
    </row>
    <row r="78" spans="1:24" ht="18" customHeight="1">
      <c r="A78" s="326" t="s">
        <v>3030</v>
      </c>
      <c r="B78" s="326"/>
      <c r="K78" s="326"/>
    </row>
    <row r="79" spans="1:24" ht="18" customHeight="1">
      <c r="A79" s="1559" t="s">
        <v>3031</v>
      </c>
      <c r="B79" s="1559"/>
      <c r="C79" s="1559"/>
      <c r="D79" s="1559"/>
      <c r="E79" s="1559"/>
      <c r="F79" s="1559"/>
      <c r="G79" s="1559"/>
      <c r="H79" s="1559"/>
      <c r="I79" s="1559"/>
      <c r="J79" s="1559"/>
      <c r="K79" s="1559"/>
      <c r="L79" s="1559"/>
      <c r="M79" s="1559"/>
      <c r="N79" s="1559"/>
      <c r="O79" s="1559"/>
      <c r="P79" s="1559"/>
      <c r="Q79" s="1559"/>
      <c r="R79" s="1559"/>
      <c r="S79" s="1559"/>
      <c r="T79" s="1559"/>
      <c r="U79" s="1559"/>
      <c r="V79" s="1559"/>
      <c r="W79" s="1559"/>
      <c r="X79" s="1559"/>
    </row>
  </sheetData>
  <mergeCells count="23">
    <mergeCell ref="U1:X1"/>
    <mergeCell ref="A3:X4"/>
    <mergeCell ref="A5:O5"/>
    <mergeCell ref="Q5:X5"/>
    <mergeCell ref="B6:O6"/>
    <mergeCell ref="R6:X6"/>
    <mergeCell ref="C63:O63"/>
    <mergeCell ref="A7:O7"/>
    <mergeCell ref="Q7:X7"/>
    <mergeCell ref="Q11:X11"/>
    <mergeCell ref="A12:A13"/>
    <mergeCell ref="A15:A17"/>
    <mergeCell ref="A32:O32"/>
    <mergeCell ref="A35:A36"/>
    <mergeCell ref="A38:A40"/>
    <mergeCell ref="Q46:X46"/>
    <mergeCell ref="A57:O57"/>
    <mergeCell ref="Q57:X57"/>
    <mergeCell ref="C65:O65"/>
    <mergeCell ref="C67:O68"/>
    <mergeCell ref="C69:O69"/>
    <mergeCell ref="C70:O70"/>
    <mergeCell ref="A79:X79"/>
  </mergeCells>
  <phoneticPr fontId="165"/>
  <hyperlinks>
    <hyperlink ref="R59" r:id="rId1" xr:uid="{00000000-0004-0000-0D00-000000000000}"/>
    <hyperlink ref="U60" r:id="rId2" xr:uid="{00000000-0004-0000-0D00-000001000000}"/>
    <hyperlink ref="U61" r:id="rId3" xr:uid="{00000000-0004-0000-0D00-000002000000}"/>
  </hyperlinks>
  <pageMargins left="0.39370078740157483" right="0" top="0.19685039370078741" bottom="0.19685039370078741" header="0" footer="0"/>
  <pageSetup paperSize="9" scale="70" fitToWidth="0" orientation="portrait" r:id="rId4"/>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8" tint="0.79995117038483843"/>
    <pageSetUpPr fitToPage="1"/>
  </sheetPr>
  <dimension ref="A1:R62"/>
  <sheetViews>
    <sheetView zoomScaleNormal="100" workbookViewId="0"/>
  </sheetViews>
  <sheetFormatPr defaultColWidth="9" defaultRowHeight="18" customHeight="1"/>
  <cols>
    <col min="1" max="1" width="10.625" style="424" customWidth="1"/>
    <col min="2" max="14" width="5.375" style="424" customWidth="1"/>
    <col min="15" max="16" width="5.75" style="433" customWidth="1"/>
    <col min="17" max="17" width="9" style="424" customWidth="1"/>
    <col min="18" max="16384" width="9" style="424"/>
  </cols>
  <sheetData>
    <row r="1" spans="1:16" ht="15.75">
      <c r="A1" s="424" t="s">
        <v>2885</v>
      </c>
      <c r="M1" s="1597">
        <v>20190401</v>
      </c>
      <c r="N1" s="1597"/>
      <c r="O1" s="1597"/>
      <c r="P1" s="1597"/>
    </row>
    <row r="2" spans="1:16" ht="24.4" customHeight="1">
      <c r="A2" s="1598" t="s">
        <v>3032</v>
      </c>
      <c r="B2" s="1599"/>
      <c r="C2" s="1600"/>
      <c r="D2" s="425" t="s">
        <v>3033</v>
      </c>
      <c r="E2" s="426"/>
      <c r="F2" s="426"/>
      <c r="G2" s="426"/>
      <c r="H2" s="426"/>
      <c r="I2" s="426"/>
      <c r="J2" s="427"/>
      <c r="M2" s="1604" t="s">
        <v>3034</v>
      </c>
      <c r="N2" s="1605"/>
      <c r="O2" s="1605"/>
      <c r="P2" s="1606"/>
    </row>
    <row r="3" spans="1:16" ht="24.4" customHeight="1">
      <c r="A3" s="1601"/>
      <c r="B3" s="1602"/>
      <c r="C3" s="1603"/>
      <c r="D3" s="425" t="s">
        <v>3035</v>
      </c>
      <c r="E3" s="426"/>
      <c r="F3" s="426"/>
      <c r="G3" s="426"/>
      <c r="H3" s="426"/>
      <c r="I3" s="426"/>
      <c r="J3" s="427"/>
      <c r="M3" s="1607"/>
      <c r="N3" s="1608"/>
      <c r="O3" s="1608"/>
      <c r="P3" s="1609"/>
    </row>
    <row r="4" spans="1:16" ht="15.75">
      <c r="A4" s="425" t="s">
        <v>3036</v>
      </c>
      <c r="B4" s="428"/>
      <c r="C4" s="428"/>
      <c r="D4" s="428"/>
      <c r="E4" s="426"/>
      <c r="F4" s="426"/>
      <c r="G4" s="426"/>
      <c r="H4" s="426"/>
      <c r="I4" s="426"/>
      <c r="J4" s="427"/>
      <c r="M4" s="1607"/>
      <c r="N4" s="1608"/>
      <c r="O4" s="1608"/>
      <c r="P4" s="1609"/>
    </row>
    <row r="5" spans="1:16" ht="15.75">
      <c r="A5" s="425" t="s">
        <v>3037</v>
      </c>
      <c r="B5" s="428"/>
      <c r="C5" s="428"/>
      <c r="D5" s="428"/>
      <c r="E5" s="426"/>
      <c r="F5" s="426"/>
      <c r="G5" s="426"/>
      <c r="H5" s="426"/>
      <c r="I5" s="426"/>
      <c r="J5" s="427"/>
      <c r="M5" s="1610"/>
      <c r="N5" s="1611"/>
      <c r="O5" s="1611"/>
      <c r="P5" s="1612"/>
    </row>
    <row r="6" spans="1:16" ht="15.75">
      <c r="A6" s="425" t="s">
        <v>3037</v>
      </c>
      <c r="B6" s="428"/>
      <c r="C6" s="428"/>
      <c r="D6" s="428"/>
      <c r="E6" s="426"/>
      <c r="F6" s="426"/>
      <c r="G6" s="426"/>
      <c r="H6" s="426"/>
      <c r="I6" s="426"/>
      <c r="J6" s="427"/>
      <c r="M6" s="1613"/>
      <c r="N6" s="1614"/>
      <c r="O6" s="1614"/>
      <c r="P6" s="1615"/>
    </row>
    <row r="7" spans="1:16" ht="15.75">
      <c r="A7" s="429" t="s">
        <v>3038</v>
      </c>
      <c r="B7" s="430"/>
      <c r="C7" s="430"/>
      <c r="D7" s="430"/>
      <c r="E7" s="430"/>
      <c r="N7" s="431"/>
      <c r="O7" s="431"/>
      <c r="P7" s="430" t="s">
        <v>3039</v>
      </c>
    </row>
    <row r="8" spans="1:16" ht="12" customHeight="1">
      <c r="A8" s="429"/>
      <c r="B8" s="430"/>
      <c r="C8" s="430"/>
      <c r="D8" s="430"/>
      <c r="E8" s="430"/>
      <c r="N8" s="431"/>
      <c r="O8" s="431"/>
      <c r="P8" s="430"/>
    </row>
    <row r="9" spans="1:16" ht="15.75">
      <c r="A9" s="1616" t="s">
        <v>2752</v>
      </c>
      <c r="B9" s="1617"/>
      <c r="C9" s="1617"/>
      <c r="D9" s="1617"/>
      <c r="E9" s="1617"/>
      <c r="F9" s="1617"/>
      <c r="G9" s="1617"/>
      <c r="H9" s="1617"/>
      <c r="I9" s="1617"/>
      <c r="J9" s="1617"/>
      <c r="K9" s="1617"/>
      <c r="L9" s="1617"/>
      <c r="M9" s="1617"/>
      <c r="N9" s="1617"/>
      <c r="O9" s="1617"/>
      <c r="P9" s="1617"/>
    </row>
    <row r="10" spans="1:16" ht="15.75">
      <c r="A10" s="1617"/>
      <c r="B10" s="1617"/>
      <c r="C10" s="1617"/>
      <c r="D10" s="1617"/>
      <c r="E10" s="1617"/>
      <c r="F10" s="1617"/>
      <c r="G10" s="1617"/>
      <c r="H10" s="1617"/>
      <c r="I10" s="1617"/>
      <c r="J10" s="1617"/>
      <c r="K10" s="1617"/>
      <c r="L10" s="1617"/>
      <c r="M10" s="1617"/>
      <c r="N10" s="1617"/>
      <c r="O10" s="1617"/>
      <c r="P10" s="1617"/>
    </row>
    <row r="11" spans="1:16" ht="9.9499999999999993" customHeight="1">
      <c r="A11" s="432"/>
      <c r="B11" s="432"/>
      <c r="C11" s="432"/>
      <c r="D11" s="432"/>
      <c r="E11" s="432"/>
      <c r="F11" s="432"/>
      <c r="G11" s="432"/>
      <c r="H11" s="432"/>
      <c r="I11" s="432"/>
      <c r="J11" s="432"/>
      <c r="K11" s="432"/>
      <c r="L11" s="432"/>
      <c r="M11" s="432"/>
      <c r="N11" s="432"/>
      <c r="O11" s="432"/>
      <c r="P11" s="432"/>
    </row>
    <row r="12" spans="1:16">
      <c r="A12" s="1618" t="s">
        <v>3040</v>
      </c>
      <c r="B12" s="1619"/>
      <c r="C12" s="1619"/>
      <c r="D12" s="1619"/>
      <c r="E12" s="1619"/>
      <c r="F12" s="1619"/>
      <c r="G12" s="1619"/>
      <c r="H12" s="1619"/>
      <c r="I12" s="1619"/>
      <c r="J12" s="1619"/>
      <c r="K12" s="1619"/>
      <c r="L12" s="1619"/>
      <c r="M12" s="1619"/>
      <c r="N12" s="1619"/>
      <c r="O12" s="1619"/>
      <c r="P12" s="1620"/>
    </row>
    <row r="13" spans="1:16" ht="24.95" customHeight="1">
      <c r="A13" s="433" t="s">
        <v>3041</v>
      </c>
      <c r="B13" s="1621" t="str">
        <f>cst_wskakunin_BUILD__address</f>
        <v>岩手県盛岡市</v>
      </c>
      <c r="C13" s="1621"/>
      <c r="D13" s="1621"/>
      <c r="E13" s="1621"/>
      <c r="F13" s="1621"/>
      <c r="G13" s="1621"/>
      <c r="H13" s="1621"/>
      <c r="I13" s="1621"/>
      <c r="J13" s="1621"/>
      <c r="K13" s="1621"/>
      <c r="L13" s="1621"/>
      <c r="M13" s="1621"/>
      <c r="N13" s="1621"/>
      <c r="O13" s="1621"/>
      <c r="P13" s="1621"/>
    </row>
    <row r="14" spans="1:16" ht="24.95" customHeight="1">
      <c r="A14" s="433" t="s">
        <v>3042</v>
      </c>
      <c r="B14" s="1621" t="str">
        <f>cst_wskakunin_owner1__space&amp;" "&amp;cst_wskakunin_owner2__space&amp;" "&amp;cst_wskakunin_owner3__space&amp;" "&amp;cst_wskakunin_owner4__space</f>
        <v xml:space="preserve">松山　梨香子   </v>
      </c>
      <c r="C14" s="1621"/>
      <c r="D14" s="1621"/>
      <c r="E14" s="1621"/>
      <c r="F14" s="1621"/>
      <c r="G14" s="1621"/>
      <c r="H14" s="1621"/>
      <c r="I14" s="1621"/>
      <c r="J14" s="1621"/>
      <c r="K14" s="1621"/>
      <c r="L14" s="1621"/>
      <c r="M14" s="1621"/>
      <c r="N14" s="1621"/>
      <c r="O14" s="1621"/>
      <c r="P14" s="1621"/>
    </row>
    <row r="15" spans="1:16" ht="24.95" customHeight="1">
      <c r="A15" s="433" t="s">
        <v>3043</v>
      </c>
      <c r="B15" s="1622" t="str">
        <f>IF(目次・入力シート!BJ11="","「目次･入力シート」に入力してください",目次・入力シート!BJ11)</f>
        <v>「目次･入力シート」に入力してください</v>
      </c>
      <c r="C15" s="1622"/>
      <c r="D15" s="1622"/>
      <c r="E15" s="1622"/>
      <c r="F15" s="1622"/>
      <c r="G15" s="1622"/>
      <c r="H15" s="1622"/>
      <c r="I15" s="1622"/>
      <c r="J15" s="1622"/>
      <c r="K15" s="1622"/>
      <c r="L15" s="1622"/>
      <c r="M15" s="1622"/>
      <c r="N15" s="1622"/>
      <c r="O15" s="1622"/>
      <c r="P15" s="1622"/>
    </row>
    <row r="16" spans="1:16" ht="24.95" customHeight="1">
      <c r="A16" s="433" t="s">
        <v>3044</v>
      </c>
      <c r="B16" s="1586" t="str">
        <f>IF(目次・入力シート!BJ13="","「目次･入力シート」に入力してください",目次・入力シート!BJ13)</f>
        <v>「目次･入力シート」に入力してください</v>
      </c>
      <c r="C16" s="1586"/>
      <c r="D16" s="1586"/>
      <c r="E16" s="1586"/>
      <c r="F16" s="1586"/>
      <c r="G16" s="434"/>
      <c r="H16" s="434"/>
      <c r="I16" s="434"/>
      <c r="J16" s="434"/>
      <c r="K16" s="435"/>
      <c r="L16" s="435"/>
      <c r="M16" s="435"/>
      <c r="N16" s="435"/>
      <c r="O16" s="435"/>
      <c r="P16" s="435"/>
    </row>
    <row r="17" spans="1:16" ht="24.95" customHeight="1">
      <c r="A17" s="433" t="s">
        <v>3045</v>
      </c>
      <c r="B17" s="1586" t="str">
        <f>IF(目次・入力シート!BJ15="","「目次･入力シート」に入力してください",目次・入力シート!BJ15)</f>
        <v>「目次･入力シート」に入力してください</v>
      </c>
      <c r="C17" s="1586"/>
      <c r="D17" s="1586"/>
      <c r="E17" s="1586"/>
      <c r="F17" s="1586"/>
      <c r="G17" s="434"/>
      <c r="H17" s="434"/>
      <c r="J17" s="434"/>
      <c r="K17" s="435" t="s">
        <v>3046</v>
      </c>
      <c r="L17" s="1586" t="str">
        <f>IF(目次・入力シート!BJ19="","「目次･入力シート」に入力してください",目次・入力シート!BJ19)</f>
        <v>「目次･入力シート」に入力してください</v>
      </c>
      <c r="M17" s="1586"/>
      <c r="N17" s="1586"/>
      <c r="O17" s="1586"/>
      <c r="P17" s="1586"/>
    </row>
    <row r="18" spans="1:16" ht="24.95" customHeight="1">
      <c r="A18" s="433" t="s">
        <v>3047</v>
      </c>
      <c r="B18" s="1586" t="str">
        <f>IF(目次・入力シート!BJ17="","「目次･入力シート」に入力してください",目次・入力シート!BJ17)</f>
        <v>「目次･入力シート」に入力してください</v>
      </c>
      <c r="C18" s="1586"/>
      <c r="D18" s="1586"/>
      <c r="E18" s="1586"/>
      <c r="F18" s="1586"/>
      <c r="G18" s="434"/>
      <c r="H18" s="434"/>
      <c r="I18" s="435"/>
      <c r="J18" s="434"/>
      <c r="K18" s="435" t="s">
        <v>3048</v>
      </c>
      <c r="L18" s="1586" t="str">
        <f>IF(目次・入力シート!BJ21="","「目次･入力シート」に入力してください",目次・入力シート!BJ21)</f>
        <v>「目次･入力シート」に入力してください</v>
      </c>
      <c r="M18" s="1586"/>
      <c r="N18" s="1586"/>
      <c r="O18" s="1586"/>
      <c r="P18" s="1586"/>
    </row>
    <row r="19" spans="1:16" s="440" customFormat="1" ht="9.9499999999999993" customHeight="1">
      <c r="A19" s="436"/>
      <c r="B19" s="437"/>
      <c r="C19" s="437"/>
      <c r="D19" s="437"/>
      <c r="E19" s="437"/>
      <c r="F19" s="437"/>
      <c r="G19" s="438"/>
      <c r="H19" s="438"/>
      <c r="I19" s="439"/>
      <c r="J19" s="438"/>
      <c r="K19" s="439"/>
    </row>
    <row r="20" spans="1:16">
      <c r="A20" s="1587" t="s">
        <v>3049</v>
      </c>
      <c r="B20" s="1587"/>
      <c r="C20" s="1587"/>
      <c r="D20" s="1587"/>
      <c r="E20" s="1587"/>
      <c r="F20" s="1587"/>
      <c r="G20" s="1587"/>
      <c r="H20" s="1587"/>
      <c r="I20" s="1587"/>
      <c r="J20" s="1587"/>
      <c r="K20" s="1587"/>
      <c r="L20" s="1587"/>
      <c r="M20" s="1587"/>
      <c r="N20" s="1587"/>
      <c r="O20" s="1587"/>
      <c r="P20" s="1587"/>
    </row>
    <row r="21" spans="1:16" ht="12" customHeight="1">
      <c r="A21" s="1588" t="s">
        <v>2887</v>
      </c>
      <c r="B21" s="1588" t="s">
        <v>2888</v>
      </c>
      <c r="C21" s="1588"/>
      <c r="D21" s="1588"/>
      <c r="E21" s="1588"/>
      <c r="F21" s="1588"/>
      <c r="G21" s="1588"/>
      <c r="H21" s="1588"/>
      <c r="I21" s="1588"/>
      <c r="J21" s="1588"/>
      <c r="K21" s="1588"/>
      <c r="L21" s="1588"/>
      <c r="M21" s="1588"/>
      <c r="N21" s="1588"/>
      <c r="O21" s="1589" t="s">
        <v>3050</v>
      </c>
      <c r="P21" s="1589" t="s">
        <v>3051</v>
      </c>
    </row>
    <row r="22" spans="1:16" ht="12" customHeight="1">
      <c r="A22" s="1588"/>
      <c r="B22" s="1588"/>
      <c r="C22" s="1588"/>
      <c r="D22" s="1588"/>
      <c r="E22" s="1588"/>
      <c r="F22" s="1588"/>
      <c r="G22" s="1588"/>
      <c r="H22" s="1588"/>
      <c r="I22" s="1588"/>
      <c r="J22" s="1588"/>
      <c r="K22" s="1588"/>
      <c r="L22" s="1588"/>
      <c r="M22" s="1588"/>
      <c r="N22" s="1588"/>
      <c r="O22" s="1589"/>
      <c r="P22" s="1589"/>
    </row>
    <row r="23" spans="1:16" ht="15" customHeight="1">
      <c r="A23" s="1590" t="s">
        <v>2889</v>
      </c>
      <c r="B23" s="1591"/>
      <c r="C23" s="1591"/>
      <c r="D23" s="1591"/>
      <c r="E23" s="1591"/>
      <c r="F23" s="1591"/>
      <c r="G23" s="1591"/>
      <c r="H23" s="1591"/>
      <c r="I23" s="1591"/>
      <c r="J23" s="1591"/>
      <c r="K23" s="1591"/>
      <c r="L23" s="1591"/>
      <c r="M23" s="1591"/>
      <c r="N23" s="1592"/>
      <c r="O23" s="441"/>
      <c r="P23" s="442"/>
    </row>
    <row r="24" spans="1:16" s="450" customFormat="1" ht="15" customHeight="1">
      <c r="A24" s="443" t="s">
        <v>2891</v>
      </c>
      <c r="B24" s="444" t="s">
        <v>3052</v>
      </c>
      <c r="C24" s="445"/>
      <c r="D24" s="445"/>
      <c r="E24" s="445"/>
      <c r="F24" s="445"/>
      <c r="G24" s="445"/>
      <c r="H24" s="445"/>
      <c r="I24" s="445"/>
      <c r="J24" s="446"/>
      <c r="K24" s="447"/>
      <c r="L24" s="445"/>
      <c r="M24" s="445"/>
      <c r="N24" s="445"/>
      <c r="O24" s="448"/>
      <c r="P24" s="449" t="s">
        <v>28</v>
      </c>
    </row>
    <row r="25" spans="1:16" s="450" customFormat="1" ht="15" customHeight="1">
      <c r="A25" s="443" t="s">
        <v>2891</v>
      </c>
      <c r="B25" s="444" t="s">
        <v>3053</v>
      </c>
      <c r="C25" s="445"/>
      <c r="D25" s="445"/>
      <c r="E25" s="445"/>
      <c r="F25" s="445"/>
      <c r="G25" s="445"/>
      <c r="H25" s="445"/>
      <c r="I25" s="445"/>
      <c r="J25" s="445"/>
      <c r="K25" s="447" t="s">
        <v>2900</v>
      </c>
      <c r="L25" s="445"/>
      <c r="M25" s="445"/>
      <c r="N25" s="445"/>
      <c r="O25" s="448"/>
      <c r="P25" s="449" t="s">
        <v>28</v>
      </c>
    </row>
    <row r="26" spans="1:16" s="450" customFormat="1" ht="15" customHeight="1">
      <c r="A26" s="443" t="s">
        <v>2891</v>
      </c>
      <c r="B26" s="444" t="s">
        <v>2901</v>
      </c>
      <c r="C26" s="445"/>
      <c r="D26" s="445"/>
      <c r="E26" s="445"/>
      <c r="F26" s="445"/>
      <c r="G26" s="445"/>
      <c r="H26" s="445"/>
      <c r="I26" s="445"/>
      <c r="J26" s="445"/>
      <c r="K26" s="447" t="s">
        <v>2902</v>
      </c>
      <c r="L26" s="451"/>
      <c r="M26" s="445"/>
      <c r="N26" s="445"/>
      <c r="O26" s="448"/>
      <c r="P26" s="449" t="s">
        <v>28</v>
      </c>
    </row>
    <row r="27" spans="1:16" s="450" customFormat="1" ht="15" customHeight="1">
      <c r="A27" s="1593" t="s">
        <v>2904</v>
      </c>
      <c r="B27" s="452" t="s">
        <v>2905</v>
      </c>
      <c r="C27" s="453"/>
      <c r="D27" s="453"/>
      <c r="E27" s="453"/>
      <c r="F27" s="453"/>
      <c r="G27" s="453"/>
      <c r="H27" s="453"/>
      <c r="I27" s="453"/>
      <c r="J27" s="453"/>
      <c r="K27" s="454"/>
      <c r="L27" s="453"/>
      <c r="M27" s="453"/>
      <c r="N27" s="453"/>
      <c r="O27" s="455"/>
      <c r="P27" s="455"/>
    </row>
    <row r="28" spans="1:16" s="450" customFormat="1" ht="15" customHeight="1">
      <c r="A28" s="1593"/>
      <c r="B28" s="456" t="s">
        <v>2907</v>
      </c>
      <c r="C28" s="457"/>
      <c r="D28" s="457"/>
      <c r="E28" s="457"/>
      <c r="F28" s="457"/>
      <c r="G28" s="457"/>
      <c r="H28" s="457"/>
      <c r="I28" s="457"/>
      <c r="J28" s="457"/>
      <c r="K28" s="458" t="s">
        <v>2908</v>
      </c>
      <c r="L28" s="459"/>
      <c r="M28" s="457"/>
      <c r="N28" s="457"/>
      <c r="O28" s="460"/>
      <c r="P28" s="461" t="s">
        <v>28</v>
      </c>
    </row>
    <row r="29" spans="1:16" s="450" customFormat="1" ht="15" customHeight="1">
      <c r="A29" s="462" t="s">
        <v>2910</v>
      </c>
      <c r="B29" s="456" t="s">
        <v>2911</v>
      </c>
      <c r="C29" s="457"/>
      <c r="D29" s="457"/>
      <c r="E29" s="457"/>
      <c r="F29" s="457"/>
      <c r="G29" s="457"/>
      <c r="H29" s="457"/>
      <c r="I29" s="457"/>
      <c r="J29" s="457"/>
      <c r="K29" s="458"/>
      <c r="L29" s="457"/>
      <c r="M29" s="457"/>
      <c r="N29" s="457"/>
      <c r="O29" s="460"/>
      <c r="P29" s="461" t="s">
        <v>28</v>
      </c>
    </row>
    <row r="30" spans="1:16" s="450" customFormat="1" ht="15" customHeight="1">
      <c r="A30" s="1594" t="s">
        <v>2913</v>
      </c>
      <c r="B30" s="456" t="s">
        <v>2914</v>
      </c>
      <c r="C30" s="457"/>
      <c r="D30" s="457"/>
      <c r="E30" s="457"/>
      <c r="F30" s="457"/>
      <c r="G30" s="457"/>
      <c r="H30" s="457"/>
      <c r="I30" s="457"/>
      <c r="J30" s="457"/>
      <c r="K30" s="458" t="s">
        <v>2915</v>
      </c>
      <c r="L30" s="457"/>
      <c r="M30" s="457"/>
      <c r="N30" s="457"/>
      <c r="O30" s="460"/>
      <c r="P30" s="461" t="s">
        <v>28</v>
      </c>
    </row>
    <row r="31" spans="1:16" s="450" customFormat="1" ht="15" customHeight="1">
      <c r="A31" s="1594"/>
      <c r="B31" s="456" t="s">
        <v>2917</v>
      </c>
      <c r="C31" s="457"/>
      <c r="D31" s="457"/>
      <c r="E31" s="457"/>
      <c r="F31" s="457"/>
      <c r="G31" s="457"/>
      <c r="H31" s="457"/>
      <c r="I31" s="457"/>
      <c r="J31" s="457"/>
      <c r="K31" s="458" t="s">
        <v>2918</v>
      </c>
      <c r="L31" s="457"/>
      <c r="M31" s="457"/>
      <c r="N31" s="457"/>
      <c r="O31" s="460"/>
      <c r="P31" s="461" t="s">
        <v>28</v>
      </c>
    </row>
    <row r="32" spans="1:16" s="450" customFormat="1" ht="15" customHeight="1">
      <c r="A32" s="1594"/>
      <c r="B32" s="456" t="s">
        <v>2920</v>
      </c>
      <c r="C32" s="457"/>
      <c r="D32" s="457"/>
      <c r="E32" s="457"/>
      <c r="F32" s="457"/>
      <c r="G32" s="457"/>
      <c r="H32" s="457"/>
      <c r="I32" s="457"/>
      <c r="J32" s="457"/>
      <c r="K32" s="458" t="s">
        <v>2918</v>
      </c>
      <c r="L32" s="457"/>
      <c r="M32" s="457"/>
      <c r="N32" s="457"/>
      <c r="O32" s="460"/>
      <c r="P32" s="461" t="s">
        <v>28</v>
      </c>
    </row>
    <row r="33" spans="1:18" s="450" customFormat="1" ht="15" customHeight="1">
      <c r="A33" s="462" t="s">
        <v>2922</v>
      </c>
      <c r="B33" s="456" t="s">
        <v>2923</v>
      </c>
      <c r="C33" s="457"/>
      <c r="D33" s="457"/>
      <c r="E33" s="457"/>
      <c r="F33" s="457"/>
      <c r="G33" s="457"/>
      <c r="H33" s="457"/>
      <c r="I33" s="457"/>
      <c r="J33" s="457"/>
      <c r="K33" s="458" t="s">
        <v>2918</v>
      </c>
      <c r="L33" s="457"/>
      <c r="M33" s="457"/>
      <c r="N33" s="457"/>
      <c r="O33" s="460"/>
      <c r="P33" s="461" t="s">
        <v>28</v>
      </c>
    </row>
    <row r="34" spans="1:18" s="450" customFormat="1" ht="15" customHeight="1">
      <c r="A34" s="462" t="s">
        <v>2925</v>
      </c>
      <c r="B34" s="456" t="s">
        <v>2926</v>
      </c>
      <c r="C34" s="457"/>
      <c r="D34" s="457"/>
      <c r="E34" s="457"/>
      <c r="F34" s="457"/>
      <c r="G34" s="457"/>
      <c r="H34" s="457"/>
      <c r="I34" s="457"/>
      <c r="J34" s="457"/>
      <c r="K34" s="458"/>
      <c r="L34" s="457"/>
      <c r="M34" s="457"/>
      <c r="N34" s="457"/>
      <c r="O34" s="460"/>
      <c r="P34" s="461" t="s">
        <v>28</v>
      </c>
    </row>
    <row r="35" spans="1:18" s="450" customFormat="1" ht="15" customHeight="1">
      <c r="A35" s="462" t="s">
        <v>2928</v>
      </c>
      <c r="B35" s="456" t="s">
        <v>2960</v>
      </c>
      <c r="C35" s="457"/>
      <c r="D35" s="457"/>
      <c r="E35" s="457"/>
      <c r="F35" s="457"/>
      <c r="G35" s="457"/>
      <c r="H35" s="457"/>
      <c r="I35" s="457"/>
      <c r="J35" s="457"/>
      <c r="K35" s="458" t="s">
        <v>2918</v>
      </c>
      <c r="L35" s="457"/>
      <c r="M35" s="457"/>
      <c r="N35" s="457"/>
      <c r="O35" s="460"/>
      <c r="P35" s="461" t="s">
        <v>28</v>
      </c>
    </row>
    <row r="36" spans="1:18" ht="15" customHeight="1">
      <c r="A36" s="462" t="s">
        <v>2931</v>
      </c>
      <c r="B36" s="456" t="s">
        <v>2932</v>
      </c>
      <c r="C36" s="463"/>
      <c r="D36" s="463"/>
      <c r="E36" s="463"/>
      <c r="F36" s="463"/>
      <c r="G36" s="463"/>
      <c r="H36" s="463"/>
      <c r="I36" s="463"/>
      <c r="J36" s="463"/>
      <c r="K36" s="458" t="s">
        <v>2918</v>
      </c>
      <c r="L36" s="463"/>
      <c r="M36" s="463"/>
      <c r="N36" s="463"/>
      <c r="O36" s="460"/>
      <c r="P36" s="461" t="s">
        <v>28</v>
      </c>
    </row>
    <row r="37" spans="1:18" ht="15" customHeight="1">
      <c r="A37" s="462" t="s">
        <v>2925</v>
      </c>
      <c r="B37" s="464" t="s">
        <v>2934</v>
      </c>
      <c r="C37" s="465"/>
      <c r="D37" s="465"/>
      <c r="E37" s="465"/>
      <c r="F37" s="465"/>
      <c r="G37" s="465"/>
      <c r="H37" s="465"/>
      <c r="I37" s="465"/>
      <c r="J37" s="465"/>
      <c r="K37" s="466" t="s">
        <v>2918</v>
      </c>
      <c r="L37" s="465"/>
      <c r="M37" s="465"/>
      <c r="N37" s="465"/>
      <c r="O37" s="460"/>
      <c r="P37" s="467" t="s">
        <v>28</v>
      </c>
    </row>
    <row r="38" spans="1:18" ht="15" customHeight="1">
      <c r="A38" s="443" t="s">
        <v>2936</v>
      </c>
      <c r="B38" s="444" t="s">
        <v>2937</v>
      </c>
      <c r="C38" s="468"/>
      <c r="D38" s="468"/>
      <c r="E38" s="468"/>
      <c r="F38" s="468"/>
      <c r="G38" s="468"/>
      <c r="H38" s="468"/>
      <c r="I38" s="468"/>
      <c r="J38" s="468"/>
      <c r="K38" s="447" t="s">
        <v>2918</v>
      </c>
      <c r="L38" s="468"/>
      <c r="M38" s="468"/>
      <c r="N38" s="468"/>
      <c r="O38" s="448"/>
      <c r="P38" s="449" t="s">
        <v>28</v>
      </c>
    </row>
    <row r="39" spans="1:18" ht="15" customHeight="1">
      <c r="A39" s="443" t="s">
        <v>2936</v>
      </c>
      <c r="B39" s="444" t="s">
        <v>2939</v>
      </c>
      <c r="C39" s="468"/>
      <c r="D39" s="468"/>
      <c r="E39" s="468"/>
      <c r="F39" s="468"/>
      <c r="G39" s="468"/>
      <c r="H39" s="468"/>
      <c r="I39" s="468"/>
      <c r="J39" s="468"/>
      <c r="K39" s="447" t="s">
        <v>2918</v>
      </c>
      <c r="L39" s="468"/>
      <c r="M39" s="468"/>
      <c r="N39" s="468"/>
      <c r="O39" s="448"/>
      <c r="P39" s="449" t="s">
        <v>28</v>
      </c>
    </row>
    <row r="40" spans="1:18" ht="15" customHeight="1">
      <c r="A40" s="443" t="s">
        <v>2936</v>
      </c>
      <c r="B40" s="444" t="s">
        <v>2941</v>
      </c>
      <c r="C40" s="468"/>
      <c r="D40" s="468"/>
      <c r="E40" s="468"/>
      <c r="F40" s="468"/>
      <c r="G40" s="468"/>
      <c r="H40" s="468"/>
      <c r="I40" s="468"/>
      <c r="J40" s="468"/>
      <c r="K40" s="447" t="s">
        <v>2918</v>
      </c>
      <c r="L40" s="468"/>
      <c r="M40" s="468"/>
      <c r="N40" s="468"/>
      <c r="O40" s="448"/>
      <c r="P40" s="449" t="s">
        <v>28</v>
      </c>
    </row>
    <row r="41" spans="1:18" ht="15" customHeight="1">
      <c r="A41" s="443" t="s">
        <v>2891</v>
      </c>
      <c r="B41" s="444" t="s">
        <v>2943</v>
      </c>
      <c r="C41" s="468"/>
      <c r="D41" s="468"/>
      <c r="E41" s="468"/>
      <c r="F41" s="468"/>
      <c r="G41" s="468"/>
      <c r="H41" s="468"/>
      <c r="I41" s="468"/>
      <c r="J41" s="468"/>
      <c r="K41" s="447"/>
      <c r="L41" s="468"/>
      <c r="M41" s="468"/>
      <c r="N41" s="468"/>
      <c r="O41" s="448"/>
      <c r="P41" s="449" t="s">
        <v>28</v>
      </c>
    </row>
    <row r="42" spans="1:18" ht="15" customHeight="1">
      <c r="A42" s="443" t="s">
        <v>2891</v>
      </c>
      <c r="B42" s="444" t="s">
        <v>3054</v>
      </c>
      <c r="C42" s="468"/>
      <c r="D42" s="468"/>
      <c r="E42" s="468"/>
      <c r="F42" s="468"/>
      <c r="G42" s="468"/>
      <c r="H42" s="468"/>
      <c r="I42" s="468"/>
      <c r="J42" s="468"/>
      <c r="K42" s="447"/>
      <c r="L42" s="468"/>
      <c r="M42" s="468"/>
      <c r="N42" s="469"/>
      <c r="O42" s="448"/>
      <c r="P42" s="449" t="s">
        <v>28</v>
      </c>
    </row>
    <row r="43" spans="1:18" s="450" customFormat="1" ht="15" customHeight="1">
      <c r="A43" s="443" t="s">
        <v>2891</v>
      </c>
      <c r="B43" s="444" t="s">
        <v>2947</v>
      </c>
      <c r="C43" s="468"/>
      <c r="D43" s="468"/>
      <c r="E43" s="470"/>
      <c r="F43" s="470"/>
      <c r="G43" s="470"/>
      <c r="H43" s="470"/>
      <c r="I43" s="468"/>
      <c r="J43" s="468"/>
      <c r="K43" s="447" t="s">
        <v>2918</v>
      </c>
      <c r="L43" s="468"/>
      <c r="M43" s="468"/>
      <c r="N43" s="468"/>
      <c r="O43" s="448"/>
      <c r="P43" s="449" t="s">
        <v>28</v>
      </c>
    </row>
    <row r="44" spans="1:18" s="429" customFormat="1" ht="4.5" customHeight="1">
      <c r="A44" s="471"/>
      <c r="B44" s="450"/>
      <c r="C44" s="472"/>
      <c r="I44" s="473"/>
      <c r="J44" s="473"/>
      <c r="K44" s="450"/>
      <c r="O44" s="474"/>
      <c r="P44" s="474"/>
    </row>
    <row r="45" spans="1:18" s="429" customFormat="1" ht="15" customHeight="1">
      <c r="A45" s="1595" t="s">
        <v>5</v>
      </c>
      <c r="B45" s="475" t="s">
        <v>3055</v>
      </c>
      <c r="C45" s="476"/>
      <c r="D45" s="477"/>
      <c r="E45" s="477"/>
      <c r="F45" s="477"/>
      <c r="G45" s="477"/>
      <c r="H45" s="477"/>
      <c r="I45" s="478"/>
      <c r="J45" s="478"/>
      <c r="K45" s="477"/>
      <c r="L45" s="477"/>
      <c r="M45" s="477"/>
      <c r="N45" s="477"/>
      <c r="O45" s="479"/>
      <c r="P45" s="449" t="s">
        <v>28</v>
      </c>
    </row>
    <row r="46" spans="1:18" s="429" customFormat="1" ht="15" customHeight="1">
      <c r="A46" s="1596"/>
      <c r="B46" s="464" t="s">
        <v>3056</v>
      </c>
      <c r="C46" s="480"/>
      <c r="D46" s="481"/>
      <c r="E46" s="465"/>
      <c r="F46" s="465"/>
      <c r="G46" s="465"/>
      <c r="H46" s="465"/>
      <c r="I46" s="482"/>
      <c r="J46" s="482"/>
      <c r="K46" s="466" t="s">
        <v>3057</v>
      </c>
      <c r="L46" s="465"/>
      <c r="M46" s="465"/>
      <c r="N46" s="465"/>
      <c r="O46" s="483"/>
      <c r="P46" s="449" t="s">
        <v>28</v>
      </c>
    </row>
    <row r="47" spans="1:18" ht="8.1" customHeight="1">
      <c r="A47" s="484"/>
      <c r="B47" s="485"/>
      <c r="C47" s="486"/>
      <c r="D47" s="486"/>
      <c r="E47" s="486"/>
      <c r="F47" s="486"/>
      <c r="G47" s="486"/>
      <c r="H47" s="486"/>
      <c r="I47" s="486"/>
      <c r="J47" s="486"/>
      <c r="K47" s="486"/>
      <c r="L47" s="486"/>
      <c r="M47" s="486"/>
      <c r="N47" s="486"/>
      <c r="O47" s="486"/>
      <c r="P47" s="486"/>
      <c r="Q47" s="433"/>
      <c r="R47" s="433"/>
    </row>
    <row r="48" spans="1:18" ht="15" customHeight="1">
      <c r="A48" s="472" t="s">
        <v>3058</v>
      </c>
      <c r="B48" s="429" t="s">
        <v>3059</v>
      </c>
      <c r="C48" s="487"/>
      <c r="I48" s="433"/>
      <c r="J48" s="433"/>
      <c r="O48" s="424"/>
      <c r="P48" s="424"/>
    </row>
    <row r="49" spans="1:18" ht="15" customHeight="1">
      <c r="A49" s="472"/>
      <c r="B49" s="429" t="s">
        <v>3060</v>
      </c>
      <c r="C49" s="487"/>
      <c r="I49" s="433"/>
      <c r="J49" s="433"/>
      <c r="O49" s="424"/>
      <c r="P49" s="424"/>
    </row>
    <row r="50" spans="1:18" ht="15" customHeight="1">
      <c r="A50" s="472" t="s">
        <v>3061</v>
      </c>
      <c r="B50" s="429" t="s">
        <v>3062</v>
      </c>
      <c r="C50" s="487"/>
      <c r="I50" s="433"/>
      <c r="J50" s="433"/>
      <c r="O50" s="424"/>
      <c r="P50" s="424"/>
    </row>
    <row r="51" spans="1:18" ht="15" customHeight="1">
      <c r="A51" s="488"/>
      <c r="B51" s="488"/>
      <c r="C51" s="488"/>
      <c r="D51" s="488"/>
      <c r="E51" s="488"/>
      <c r="F51" s="488"/>
      <c r="G51" s="488"/>
      <c r="H51" s="488"/>
      <c r="I51" s="488"/>
      <c r="J51" s="488"/>
      <c r="K51" s="488"/>
      <c r="L51" s="488"/>
      <c r="M51" s="488"/>
      <c r="N51" s="488"/>
      <c r="O51" s="489"/>
      <c r="P51" s="489"/>
    </row>
    <row r="52" spans="1:18" ht="15" customHeight="1">
      <c r="A52" s="1590" t="s">
        <v>3063</v>
      </c>
      <c r="B52" s="1591"/>
      <c r="C52" s="1591"/>
      <c r="D52" s="1591"/>
      <c r="E52" s="1591"/>
      <c r="F52" s="1591"/>
      <c r="G52" s="1591"/>
      <c r="H52" s="1591"/>
      <c r="I52" s="1591"/>
      <c r="J52" s="1591"/>
      <c r="K52" s="1591"/>
      <c r="L52" s="1591"/>
      <c r="M52" s="1591"/>
      <c r="N52" s="1591"/>
      <c r="O52" s="441"/>
      <c r="P52" s="442"/>
    </row>
    <row r="53" spans="1:18" ht="15" customHeight="1">
      <c r="A53" s="490" t="s">
        <v>2897</v>
      </c>
      <c r="B53" s="491" t="s">
        <v>2979</v>
      </c>
      <c r="C53" s="492" t="s">
        <v>3064</v>
      </c>
      <c r="D53" s="493"/>
      <c r="E53" s="493"/>
      <c r="F53" s="493"/>
      <c r="G53" s="493"/>
      <c r="H53" s="493"/>
      <c r="I53" s="493"/>
      <c r="J53" s="493"/>
      <c r="K53" s="493"/>
      <c r="L53" s="493"/>
      <c r="M53" s="493"/>
      <c r="N53" s="494"/>
      <c r="O53" s="495"/>
      <c r="P53" s="496" t="s">
        <v>28</v>
      </c>
    </row>
    <row r="54" spans="1:18" ht="15" customHeight="1">
      <c r="A54" s="497"/>
      <c r="B54" s="498"/>
      <c r="C54" s="499" t="s">
        <v>3065</v>
      </c>
      <c r="D54" s="500"/>
      <c r="E54" s="500"/>
      <c r="F54" s="500"/>
      <c r="G54" s="500"/>
      <c r="H54" s="500"/>
      <c r="I54" s="500"/>
      <c r="J54" s="500"/>
      <c r="K54" s="500"/>
      <c r="L54" s="501"/>
      <c r="M54" s="500"/>
      <c r="N54" s="502"/>
      <c r="O54" s="489"/>
      <c r="P54" s="503"/>
    </row>
    <row r="55" spans="1:18" ht="8.1" customHeight="1" thickBot="1">
      <c r="A55" s="471"/>
      <c r="B55" s="450"/>
      <c r="O55" s="424"/>
      <c r="P55" s="424"/>
      <c r="Q55" s="433"/>
      <c r="R55" s="433"/>
    </row>
    <row r="56" spans="1:18" s="450" customFormat="1" ht="15" customHeight="1" thickBot="1">
      <c r="A56" s="471"/>
      <c r="F56" s="504" t="s">
        <v>3066</v>
      </c>
      <c r="G56" s="1583" t="s">
        <v>3067</v>
      </c>
      <c r="H56" s="1584"/>
      <c r="I56" s="1584"/>
      <c r="J56" s="1584"/>
      <c r="K56" s="1584"/>
      <c r="L56" s="1584"/>
      <c r="M56" s="1584"/>
      <c r="N56" s="1584"/>
      <c r="O56" s="1584"/>
      <c r="P56" s="1585"/>
      <c r="Q56" s="505"/>
      <c r="R56" s="505"/>
    </row>
    <row r="57" spans="1:18" s="450" customFormat="1" ht="8.1" customHeight="1">
      <c r="A57" s="471"/>
      <c r="F57" s="504"/>
      <c r="G57" s="506"/>
      <c r="H57" s="506"/>
      <c r="I57" s="506"/>
      <c r="J57" s="506"/>
      <c r="K57" s="506"/>
      <c r="L57" s="506"/>
      <c r="M57" s="506"/>
      <c r="N57" s="506"/>
      <c r="O57" s="506"/>
      <c r="P57" s="506"/>
      <c r="Q57" s="505"/>
      <c r="R57" s="505"/>
    </row>
    <row r="58" spans="1:18" ht="15" customHeight="1">
      <c r="A58" s="472" t="s">
        <v>3058</v>
      </c>
      <c r="B58" s="429" t="s">
        <v>3059</v>
      </c>
      <c r="C58" s="487"/>
      <c r="I58" s="433"/>
      <c r="J58" s="433"/>
      <c r="O58" s="424"/>
      <c r="P58" s="424"/>
    </row>
    <row r="59" spans="1:18" ht="15" customHeight="1">
      <c r="A59" s="472"/>
      <c r="B59" s="429" t="s">
        <v>3068</v>
      </c>
      <c r="C59" s="487"/>
      <c r="I59" s="433"/>
      <c r="J59" s="433"/>
      <c r="O59" s="424"/>
      <c r="P59" s="424"/>
    </row>
    <row r="60" spans="1:18" s="429" customFormat="1" ht="15" customHeight="1">
      <c r="B60" s="429" t="s">
        <v>3069</v>
      </c>
      <c r="O60" s="507"/>
      <c r="P60" s="507"/>
    </row>
    <row r="61" spans="1:18" s="429" customFormat="1" ht="15" customHeight="1">
      <c r="B61" s="429" t="s">
        <v>3070</v>
      </c>
      <c r="O61" s="507"/>
      <c r="P61" s="507"/>
    </row>
    <row r="62" spans="1:18" ht="15" customHeight="1">
      <c r="A62" s="508" t="s">
        <v>3061</v>
      </c>
      <c r="B62" s="509" t="s">
        <v>3071</v>
      </c>
    </row>
  </sheetData>
  <mergeCells count="26">
    <mergeCell ref="B17:F17"/>
    <mergeCell ref="L17:P17"/>
    <mergeCell ref="M1:P1"/>
    <mergeCell ref="A2:C3"/>
    <mergeCell ref="M2:P2"/>
    <mergeCell ref="M3:P4"/>
    <mergeCell ref="M5:P6"/>
    <mergeCell ref="A9:P10"/>
    <mergeCell ref="A12:P12"/>
    <mergeCell ref="B13:P13"/>
    <mergeCell ref="B14:P14"/>
    <mergeCell ref="B15:P15"/>
    <mergeCell ref="B16:F16"/>
    <mergeCell ref="G56:P56"/>
    <mergeCell ref="B18:F18"/>
    <mergeCell ref="L18:P18"/>
    <mergeCell ref="A20:P20"/>
    <mergeCell ref="A21:A22"/>
    <mergeCell ref="B21:N22"/>
    <mergeCell ref="O21:O22"/>
    <mergeCell ref="P21:P22"/>
    <mergeCell ref="A23:N23"/>
    <mergeCell ref="A27:A28"/>
    <mergeCell ref="A30:A32"/>
    <mergeCell ref="A45:A46"/>
    <mergeCell ref="A52:N52"/>
  </mergeCells>
  <phoneticPr fontId="165"/>
  <dataValidations count="4">
    <dataValidation type="list" allowBlank="1" showInputMessage="1" showErrorMessage="1" sqref="O44" xr:uid="{00000000-0002-0000-0E00-000000000000}">
      <formula1>$J$22:$J$22</formula1>
    </dataValidation>
    <dataValidation type="list" allowBlank="1" showInputMessage="1" showErrorMessage="1" sqref="P44" xr:uid="{00000000-0002-0000-0E00-000001000000}">
      <formula1>$J$22:$J$24</formula1>
    </dataValidation>
    <dataValidation type="list" allowBlank="1" showInputMessage="1" showErrorMessage="1" sqref="M5" xr:uid="{00000000-0002-0000-0E00-000002000000}">
      <formula1>"　,1,2,3,4,5,6,7,8,9,10,11,12,13,14,15,16,17,18,19,20,21,22,23,24,25,26,27,28,29,30,31"</formula1>
    </dataValidation>
    <dataValidation type="list" allowBlank="1" showInputMessage="1" showErrorMessage="1" sqref="M3" xr:uid="{00000000-0002-0000-0E00-000003000000}">
      <formula1>"　,1,2,3,4,5,6,7,8,9,10,11,12"</formula1>
    </dataValidation>
  </dataValidations>
  <hyperlinks>
    <hyperlink ref="G56" r:id="rId1" xr:uid="{00000000-0004-0000-0E00-000000000000}"/>
  </hyperlinks>
  <pageMargins left="0.78740157480314965" right="0.19685039370078741" top="0.19685039370078741" bottom="0.19685039370078741" header="0" footer="0"/>
  <pageSetup paperSize="9" scale="92" fitToWidth="0" orientation="portrait" blackAndWhite="1" r:id="rId2"/>
  <drawing r:id="rId3"/>
  <legacyDrawing r:id="rId4"/>
  <mc:AlternateContent xmlns:mc="http://schemas.openxmlformats.org/markup-compatibility/2006">
    <mc:Choice Requires="x14">
      <controls>
        <mc:AlternateContent xmlns:mc="http://schemas.openxmlformats.org/markup-compatibility/2006">
          <mc:Choice Requires="x14">
            <control shapeId="36865" r:id="rId5" name="Check Box 1">
              <controlPr defaultSize="0" autoFill="0" autoLine="0" autoPict="0" altText="">
                <anchor moveWithCells="1">
                  <from>
                    <xdr:col>14</xdr:col>
                    <xdr:colOff>104775</xdr:colOff>
                    <xdr:row>22</xdr:row>
                    <xdr:rowOff>171450</xdr:rowOff>
                  </from>
                  <to>
                    <xdr:col>14</xdr:col>
                    <xdr:colOff>409575</xdr:colOff>
                    <xdr:row>24</xdr:row>
                    <xdr:rowOff>0</xdr:rowOff>
                  </to>
                </anchor>
              </controlPr>
            </control>
          </mc:Choice>
        </mc:AlternateContent>
        <mc:AlternateContent xmlns:mc="http://schemas.openxmlformats.org/markup-compatibility/2006">
          <mc:Choice Requires="x14">
            <control shapeId="36866" r:id="rId6" name="Check Box 2">
              <controlPr defaultSize="0" autoFill="0" autoLine="0" autoPict="0" altText="">
                <anchor moveWithCells="1">
                  <from>
                    <xdr:col>14</xdr:col>
                    <xdr:colOff>104775</xdr:colOff>
                    <xdr:row>23</xdr:row>
                    <xdr:rowOff>171450</xdr:rowOff>
                  </from>
                  <to>
                    <xdr:col>14</xdr:col>
                    <xdr:colOff>409575</xdr:colOff>
                    <xdr:row>25</xdr:row>
                    <xdr:rowOff>0</xdr:rowOff>
                  </to>
                </anchor>
              </controlPr>
            </control>
          </mc:Choice>
        </mc:AlternateContent>
        <mc:AlternateContent xmlns:mc="http://schemas.openxmlformats.org/markup-compatibility/2006">
          <mc:Choice Requires="x14">
            <control shapeId="36867" r:id="rId7" name="Check Box 3">
              <controlPr defaultSize="0" autoFill="0" autoLine="0" autoPict="0" altText="">
                <anchor moveWithCells="1">
                  <from>
                    <xdr:col>14</xdr:col>
                    <xdr:colOff>104775</xdr:colOff>
                    <xdr:row>24</xdr:row>
                    <xdr:rowOff>171450</xdr:rowOff>
                  </from>
                  <to>
                    <xdr:col>14</xdr:col>
                    <xdr:colOff>409575</xdr:colOff>
                    <xdr:row>26</xdr:row>
                    <xdr:rowOff>0</xdr:rowOff>
                  </to>
                </anchor>
              </controlPr>
            </control>
          </mc:Choice>
        </mc:AlternateContent>
        <mc:AlternateContent xmlns:mc="http://schemas.openxmlformats.org/markup-compatibility/2006">
          <mc:Choice Requires="x14">
            <control shapeId="36868" r:id="rId8" name="Check Box 4">
              <controlPr defaultSize="0" autoFill="0" autoLine="0" autoPict="0" altText="">
                <anchor moveWithCells="1">
                  <from>
                    <xdr:col>14</xdr:col>
                    <xdr:colOff>104775</xdr:colOff>
                    <xdr:row>26</xdr:row>
                    <xdr:rowOff>171450</xdr:rowOff>
                  </from>
                  <to>
                    <xdr:col>14</xdr:col>
                    <xdr:colOff>409575</xdr:colOff>
                    <xdr:row>28</xdr:row>
                    <xdr:rowOff>0</xdr:rowOff>
                  </to>
                </anchor>
              </controlPr>
            </control>
          </mc:Choice>
        </mc:AlternateContent>
        <mc:AlternateContent xmlns:mc="http://schemas.openxmlformats.org/markup-compatibility/2006">
          <mc:Choice Requires="x14">
            <control shapeId="36869" r:id="rId9" name="Check Box 5">
              <controlPr defaultSize="0" autoFill="0" autoLine="0" autoPict="0" altText="">
                <anchor moveWithCells="1">
                  <from>
                    <xdr:col>14</xdr:col>
                    <xdr:colOff>104775</xdr:colOff>
                    <xdr:row>27</xdr:row>
                    <xdr:rowOff>171450</xdr:rowOff>
                  </from>
                  <to>
                    <xdr:col>14</xdr:col>
                    <xdr:colOff>409575</xdr:colOff>
                    <xdr:row>29</xdr:row>
                    <xdr:rowOff>0</xdr:rowOff>
                  </to>
                </anchor>
              </controlPr>
            </control>
          </mc:Choice>
        </mc:AlternateContent>
        <mc:AlternateContent xmlns:mc="http://schemas.openxmlformats.org/markup-compatibility/2006">
          <mc:Choice Requires="x14">
            <control shapeId="36870" r:id="rId10" name="Check Box 6">
              <controlPr defaultSize="0" autoFill="0" autoLine="0" autoPict="0" altText="">
                <anchor moveWithCells="1">
                  <from>
                    <xdr:col>14</xdr:col>
                    <xdr:colOff>104775</xdr:colOff>
                    <xdr:row>28</xdr:row>
                    <xdr:rowOff>171450</xdr:rowOff>
                  </from>
                  <to>
                    <xdr:col>14</xdr:col>
                    <xdr:colOff>409575</xdr:colOff>
                    <xdr:row>30</xdr:row>
                    <xdr:rowOff>0</xdr:rowOff>
                  </to>
                </anchor>
              </controlPr>
            </control>
          </mc:Choice>
        </mc:AlternateContent>
        <mc:AlternateContent xmlns:mc="http://schemas.openxmlformats.org/markup-compatibility/2006">
          <mc:Choice Requires="x14">
            <control shapeId="36871" r:id="rId11" name="Check Box 7">
              <controlPr defaultSize="0" autoFill="0" autoLine="0" autoPict="0" altText="">
                <anchor moveWithCells="1">
                  <from>
                    <xdr:col>14</xdr:col>
                    <xdr:colOff>104775</xdr:colOff>
                    <xdr:row>30</xdr:row>
                    <xdr:rowOff>0</xdr:rowOff>
                  </from>
                  <to>
                    <xdr:col>14</xdr:col>
                    <xdr:colOff>409575</xdr:colOff>
                    <xdr:row>31</xdr:row>
                    <xdr:rowOff>19050</xdr:rowOff>
                  </to>
                </anchor>
              </controlPr>
            </control>
          </mc:Choice>
        </mc:AlternateContent>
        <mc:AlternateContent xmlns:mc="http://schemas.openxmlformats.org/markup-compatibility/2006">
          <mc:Choice Requires="x14">
            <control shapeId="36872" r:id="rId12" name="Check Box 8">
              <controlPr defaultSize="0" autoFill="0" autoLine="0" autoPict="0" altText="">
                <anchor moveWithCells="1">
                  <from>
                    <xdr:col>14</xdr:col>
                    <xdr:colOff>104775</xdr:colOff>
                    <xdr:row>31</xdr:row>
                    <xdr:rowOff>0</xdr:rowOff>
                  </from>
                  <to>
                    <xdr:col>14</xdr:col>
                    <xdr:colOff>409575</xdr:colOff>
                    <xdr:row>32</xdr:row>
                    <xdr:rowOff>19050</xdr:rowOff>
                  </to>
                </anchor>
              </controlPr>
            </control>
          </mc:Choice>
        </mc:AlternateContent>
        <mc:AlternateContent xmlns:mc="http://schemas.openxmlformats.org/markup-compatibility/2006">
          <mc:Choice Requires="x14">
            <control shapeId="36873" r:id="rId13" name="Check Box 9">
              <controlPr defaultSize="0" autoFill="0" autoLine="0" autoPict="0" altText="">
                <anchor moveWithCells="1">
                  <from>
                    <xdr:col>14</xdr:col>
                    <xdr:colOff>104775</xdr:colOff>
                    <xdr:row>32</xdr:row>
                    <xdr:rowOff>0</xdr:rowOff>
                  </from>
                  <to>
                    <xdr:col>14</xdr:col>
                    <xdr:colOff>409575</xdr:colOff>
                    <xdr:row>33</xdr:row>
                    <xdr:rowOff>19050</xdr:rowOff>
                  </to>
                </anchor>
              </controlPr>
            </control>
          </mc:Choice>
        </mc:AlternateContent>
        <mc:AlternateContent xmlns:mc="http://schemas.openxmlformats.org/markup-compatibility/2006">
          <mc:Choice Requires="x14">
            <control shapeId="36874" r:id="rId14" name="Check Box 10">
              <controlPr defaultSize="0" autoFill="0" autoLine="0" autoPict="0" altText="">
                <anchor moveWithCells="1">
                  <from>
                    <xdr:col>14</xdr:col>
                    <xdr:colOff>104775</xdr:colOff>
                    <xdr:row>32</xdr:row>
                    <xdr:rowOff>180975</xdr:rowOff>
                  </from>
                  <to>
                    <xdr:col>14</xdr:col>
                    <xdr:colOff>409575</xdr:colOff>
                    <xdr:row>34</xdr:row>
                    <xdr:rowOff>9525</xdr:rowOff>
                  </to>
                </anchor>
              </controlPr>
            </control>
          </mc:Choice>
        </mc:AlternateContent>
        <mc:AlternateContent xmlns:mc="http://schemas.openxmlformats.org/markup-compatibility/2006">
          <mc:Choice Requires="x14">
            <control shapeId="36875" r:id="rId15" name="Check Box 11">
              <controlPr defaultSize="0" autoFill="0" autoLine="0" autoPict="0" altText="">
                <anchor moveWithCells="1">
                  <from>
                    <xdr:col>14</xdr:col>
                    <xdr:colOff>104775</xdr:colOff>
                    <xdr:row>33</xdr:row>
                    <xdr:rowOff>180975</xdr:rowOff>
                  </from>
                  <to>
                    <xdr:col>14</xdr:col>
                    <xdr:colOff>409575</xdr:colOff>
                    <xdr:row>35</xdr:row>
                    <xdr:rowOff>9525</xdr:rowOff>
                  </to>
                </anchor>
              </controlPr>
            </control>
          </mc:Choice>
        </mc:AlternateContent>
        <mc:AlternateContent xmlns:mc="http://schemas.openxmlformats.org/markup-compatibility/2006">
          <mc:Choice Requires="x14">
            <control shapeId="36876" r:id="rId16" name="Check Box 12">
              <controlPr defaultSize="0" autoFill="0" autoLine="0" autoPict="0" altText="">
                <anchor moveWithCells="1">
                  <from>
                    <xdr:col>14</xdr:col>
                    <xdr:colOff>104775</xdr:colOff>
                    <xdr:row>35</xdr:row>
                    <xdr:rowOff>38100</xdr:rowOff>
                  </from>
                  <to>
                    <xdr:col>14</xdr:col>
                    <xdr:colOff>409575</xdr:colOff>
                    <xdr:row>36</xdr:row>
                    <xdr:rowOff>57150</xdr:rowOff>
                  </to>
                </anchor>
              </controlPr>
            </control>
          </mc:Choice>
        </mc:AlternateContent>
        <mc:AlternateContent xmlns:mc="http://schemas.openxmlformats.org/markup-compatibility/2006">
          <mc:Choice Requires="x14">
            <control shapeId="36877" r:id="rId17" name="Check Box 13">
              <controlPr defaultSize="0" autoFill="0" autoLine="0" autoPict="0" altText="">
                <anchor moveWithCells="1">
                  <from>
                    <xdr:col>14</xdr:col>
                    <xdr:colOff>104775</xdr:colOff>
                    <xdr:row>36</xdr:row>
                    <xdr:rowOff>0</xdr:rowOff>
                  </from>
                  <to>
                    <xdr:col>14</xdr:col>
                    <xdr:colOff>409575</xdr:colOff>
                    <xdr:row>37</xdr:row>
                    <xdr:rowOff>19050</xdr:rowOff>
                  </to>
                </anchor>
              </controlPr>
            </control>
          </mc:Choice>
        </mc:AlternateContent>
        <mc:AlternateContent xmlns:mc="http://schemas.openxmlformats.org/markup-compatibility/2006">
          <mc:Choice Requires="x14">
            <control shapeId="36878" r:id="rId18" name="Check Box 14">
              <controlPr defaultSize="0" autoFill="0" autoLine="0" autoPict="0" altText="">
                <anchor moveWithCells="1">
                  <from>
                    <xdr:col>14</xdr:col>
                    <xdr:colOff>104775</xdr:colOff>
                    <xdr:row>36</xdr:row>
                    <xdr:rowOff>171450</xdr:rowOff>
                  </from>
                  <to>
                    <xdr:col>14</xdr:col>
                    <xdr:colOff>409575</xdr:colOff>
                    <xdr:row>38</xdr:row>
                    <xdr:rowOff>0</xdr:rowOff>
                  </to>
                </anchor>
              </controlPr>
            </control>
          </mc:Choice>
        </mc:AlternateContent>
        <mc:AlternateContent xmlns:mc="http://schemas.openxmlformats.org/markup-compatibility/2006">
          <mc:Choice Requires="x14">
            <control shapeId="36879" r:id="rId19" name="Check Box 15">
              <controlPr defaultSize="0" autoFill="0" autoLine="0" autoPict="0" altText="">
                <anchor moveWithCells="1">
                  <from>
                    <xdr:col>14</xdr:col>
                    <xdr:colOff>114300</xdr:colOff>
                    <xdr:row>37</xdr:row>
                    <xdr:rowOff>171450</xdr:rowOff>
                  </from>
                  <to>
                    <xdr:col>14</xdr:col>
                    <xdr:colOff>419100</xdr:colOff>
                    <xdr:row>39</xdr:row>
                    <xdr:rowOff>0</xdr:rowOff>
                  </to>
                </anchor>
              </controlPr>
            </control>
          </mc:Choice>
        </mc:AlternateContent>
        <mc:AlternateContent xmlns:mc="http://schemas.openxmlformats.org/markup-compatibility/2006">
          <mc:Choice Requires="x14">
            <control shapeId="36880" r:id="rId20" name="Check Box 16">
              <controlPr defaultSize="0" autoFill="0" autoLine="0" autoPict="0" altText="">
                <anchor moveWithCells="1">
                  <from>
                    <xdr:col>14</xdr:col>
                    <xdr:colOff>114300</xdr:colOff>
                    <xdr:row>38</xdr:row>
                    <xdr:rowOff>171450</xdr:rowOff>
                  </from>
                  <to>
                    <xdr:col>14</xdr:col>
                    <xdr:colOff>419100</xdr:colOff>
                    <xdr:row>40</xdr:row>
                    <xdr:rowOff>0</xdr:rowOff>
                  </to>
                </anchor>
              </controlPr>
            </control>
          </mc:Choice>
        </mc:AlternateContent>
        <mc:AlternateContent xmlns:mc="http://schemas.openxmlformats.org/markup-compatibility/2006">
          <mc:Choice Requires="x14">
            <control shapeId="36881" r:id="rId21" name="Check Box 17">
              <controlPr defaultSize="0" autoFill="0" autoLine="0" autoPict="0" altText="">
                <anchor moveWithCells="1">
                  <from>
                    <xdr:col>14</xdr:col>
                    <xdr:colOff>114300</xdr:colOff>
                    <xdr:row>39</xdr:row>
                    <xdr:rowOff>171450</xdr:rowOff>
                  </from>
                  <to>
                    <xdr:col>14</xdr:col>
                    <xdr:colOff>419100</xdr:colOff>
                    <xdr:row>41</xdr:row>
                    <xdr:rowOff>0</xdr:rowOff>
                  </to>
                </anchor>
              </controlPr>
            </control>
          </mc:Choice>
        </mc:AlternateContent>
        <mc:AlternateContent xmlns:mc="http://schemas.openxmlformats.org/markup-compatibility/2006">
          <mc:Choice Requires="x14">
            <control shapeId="36882" r:id="rId22" name="Check Box 18">
              <controlPr defaultSize="0" autoFill="0" autoLine="0" autoPict="0" altText="">
                <anchor moveWithCells="1">
                  <from>
                    <xdr:col>14</xdr:col>
                    <xdr:colOff>104775</xdr:colOff>
                    <xdr:row>40</xdr:row>
                    <xdr:rowOff>180975</xdr:rowOff>
                  </from>
                  <to>
                    <xdr:col>14</xdr:col>
                    <xdr:colOff>409575</xdr:colOff>
                    <xdr:row>42</xdr:row>
                    <xdr:rowOff>9525</xdr:rowOff>
                  </to>
                </anchor>
              </controlPr>
            </control>
          </mc:Choice>
        </mc:AlternateContent>
        <mc:AlternateContent xmlns:mc="http://schemas.openxmlformats.org/markup-compatibility/2006">
          <mc:Choice Requires="x14">
            <control shapeId="36883" r:id="rId23" name="Check Box 19">
              <controlPr defaultSize="0" autoFill="0" autoLine="0" autoPict="0" altText="">
                <anchor moveWithCells="1">
                  <from>
                    <xdr:col>14</xdr:col>
                    <xdr:colOff>104775</xdr:colOff>
                    <xdr:row>41</xdr:row>
                    <xdr:rowOff>171450</xdr:rowOff>
                  </from>
                  <to>
                    <xdr:col>14</xdr:col>
                    <xdr:colOff>409575</xdr:colOff>
                    <xdr:row>43</xdr:row>
                    <xdr:rowOff>0</xdr:rowOff>
                  </to>
                </anchor>
              </controlPr>
            </control>
          </mc:Choice>
        </mc:AlternateContent>
        <mc:AlternateContent xmlns:mc="http://schemas.openxmlformats.org/markup-compatibility/2006">
          <mc:Choice Requires="x14">
            <control shapeId="36884" r:id="rId24" name="Check Box 20">
              <controlPr defaultSize="0" autoFill="0" autoLine="0" autoPict="0" altText="">
                <anchor moveWithCells="1">
                  <from>
                    <xdr:col>14</xdr:col>
                    <xdr:colOff>104775</xdr:colOff>
                    <xdr:row>43</xdr:row>
                    <xdr:rowOff>38100</xdr:rowOff>
                  </from>
                  <to>
                    <xdr:col>14</xdr:col>
                    <xdr:colOff>409575</xdr:colOff>
                    <xdr:row>45</xdr:row>
                    <xdr:rowOff>0</xdr:rowOff>
                  </to>
                </anchor>
              </controlPr>
            </control>
          </mc:Choice>
        </mc:AlternateContent>
        <mc:AlternateContent xmlns:mc="http://schemas.openxmlformats.org/markup-compatibility/2006">
          <mc:Choice Requires="x14">
            <control shapeId="36885" r:id="rId25" name="Check Box 21">
              <controlPr defaultSize="0" autoFill="0" autoLine="0" autoPict="0" altText="">
                <anchor moveWithCells="1">
                  <from>
                    <xdr:col>14</xdr:col>
                    <xdr:colOff>104775</xdr:colOff>
                    <xdr:row>44</xdr:row>
                    <xdr:rowOff>171450</xdr:rowOff>
                  </from>
                  <to>
                    <xdr:col>14</xdr:col>
                    <xdr:colOff>409575</xdr:colOff>
                    <xdr:row>45</xdr:row>
                    <xdr:rowOff>180975</xdr:rowOff>
                  </to>
                </anchor>
              </controlPr>
            </control>
          </mc:Choice>
        </mc:AlternateContent>
        <mc:AlternateContent xmlns:mc="http://schemas.openxmlformats.org/markup-compatibility/2006">
          <mc:Choice Requires="x14">
            <control shapeId="36886" r:id="rId26" name="Check Box 22">
              <controlPr defaultSize="0" autoFill="0" autoLine="0" autoPict="0" altText="">
                <anchor moveWithCells="1">
                  <from>
                    <xdr:col>14</xdr:col>
                    <xdr:colOff>76200</xdr:colOff>
                    <xdr:row>52</xdr:row>
                    <xdr:rowOff>0</xdr:rowOff>
                  </from>
                  <to>
                    <xdr:col>14</xdr:col>
                    <xdr:colOff>381000</xdr:colOff>
                    <xdr:row>53</xdr:row>
                    <xdr:rowOff>19050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8" tint="0.79995117038483843"/>
    <pageSetUpPr fitToPage="1"/>
  </sheetPr>
  <dimension ref="A1:P51"/>
  <sheetViews>
    <sheetView zoomScaleNormal="100" workbookViewId="0"/>
  </sheetViews>
  <sheetFormatPr defaultColWidth="9" defaultRowHeight="18" customHeight="1"/>
  <cols>
    <col min="1" max="1" width="10.625" style="424" customWidth="1"/>
    <col min="2" max="14" width="5.375" style="424" customWidth="1"/>
    <col min="15" max="16" width="5.75" style="433" customWidth="1"/>
    <col min="17" max="17" width="9" style="424" customWidth="1"/>
    <col min="18" max="16384" width="9" style="424"/>
  </cols>
  <sheetData>
    <row r="1" spans="1:16" ht="15.75">
      <c r="A1" s="424" t="s">
        <v>2885</v>
      </c>
      <c r="M1" s="1597">
        <v>20190401</v>
      </c>
      <c r="N1" s="1597"/>
      <c r="O1" s="1597"/>
      <c r="P1" s="1597"/>
    </row>
    <row r="2" spans="1:16" ht="24.95" customHeight="1">
      <c r="A2" s="1598" t="s">
        <v>3032</v>
      </c>
      <c r="B2" s="1599"/>
      <c r="C2" s="1600"/>
      <c r="D2" s="425" t="s">
        <v>3072</v>
      </c>
      <c r="E2" s="426"/>
      <c r="F2" s="426"/>
      <c r="G2" s="426"/>
      <c r="H2" s="426"/>
      <c r="I2" s="426"/>
      <c r="J2" s="427"/>
      <c r="M2" s="1624" t="s">
        <v>3073</v>
      </c>
      <c r="N2" s="1625"/>
      <c r="O2" s="1625"/>
      <c r="P2" s="1626"/>
    </row>
    <row r="3" spans="1:16" ht="24.95" customHeight="1">
      <c r="A3" s="1601"/>
      <c r="B3" s="1602"/>
      <c r="C3" s="1603"/>
      <c r="D3" s="425" t="s">
        <v>3035</v>
      </c>
      <c r="E3" s="426"/>
      <c r="F3" s="426"/>
      <c r="G3" s="426"/>
      <c r="H3" s="426"/>
      <c r="I3" s="426"/>
      <c r="J3" s="427"/>
      <c r="M3" s="1607" t="s">
        <v>376</v>
      </c>
      <c r="N3" s="1608"/>
      <c r="O3" s="1608"/>
      <c r="P3" s="1609"/>
    </row>
    <row r="4" spans="1:16" ht="24.95" customHeight="1">
      <c r="A4" s="425" t="s">
        <v>3036</v>
      </c>
      <c r="B4" s="428"/>
      <c r="C4" s="428"/>
      <c r="D4" s="428"/>
      <c r="E4" s="426"/>
      <c r="F4" s="426"/>
      <c r="G4" s="426"/>
      <c r="H4" s="426"/>
      <c r="I4" s="426"/>
      <c r="J4" s="427"/>
      <c r="M4" s="1607"/>
      <c r="N4" s="1608"/>
      <c r="O4" s="1608"/>
      <c r="P4" s="1609"/>
    </row>
    <row r="5" spans="1:16" ht="24.95" customHeight="1">
      <c r="A5" s="425" t="s">
        <v>3037</v>
      </c>
      <c r="B5" s="428"/>
      <c r="C5" s="428"/>
      <c r="D5" s="428"/>
      <c r="E5" s="426"/>
      <c r="F5" s="426"/>
      <c r="G5" s="426"/>
      <c r="H5" s="426"/>
      <c r="I5" s="426"/>
      <c r="J5" s="427"/>
      <c r="M5" s="1610" t="s">
        <v>376</v>
      </c>
      <c r="N5" s="1611"/>
      <c r="O5" s="1611"/>
      <c r="P5" s="1612"/>
    </row>
    <row r="6" spans="1:16" ht="24.95" customHeight="1">
      <c r="A6" s="425" t="s">
        <v>3037</v>
      </c>
      <c r="B6" s="428"/>
      <c r="C6" s="428"/>
      <c r="D6" s="428"/>
      <c r="E6" s="426"/>
      <c r="F6" s="426"/>
      <c r="G6" s="426"/>
      <c r="H6" s="426"/>
      <c r="I6" s="426"/>
      <c r="J6" s="427"/>
      <c r="M6" s="1613"/>
      <c r="N6" s="1614"/>
      <c r="O6" s="1614"/>
      <c r="P6" s="1615"/>
    </row>
    <row r="7" spans="1:16" ht="15.75">
      <c r="A7" s="429" t="s">
        <v>3038</v>
      </c>
      <c r="B7" s="430"/>
      <c r="C7" s="430"/>
      <c r="D7" s="430"/>
      <c r="E7" s="430"/>
      <c r="N7" s="431"/>
      <c r="O7" s="431"/>
      <c r="P7" s="430" t="s">
        <v>3039</v>
      </c>
    </row>
    <row r="8" spans="1:16" ht="12" customHeight="1">
      <c r="A8" s="429"/>
      <c r="B8" s="430"/>
      <c r="C8" s="430"/>
      <c r="D8" s="430"/>
      <c r="E8" s="430"/>
      <c r="N8" s="431"/>
      <c r="O8" s="431"/>
      <c r="P8" s="430"/>
    </row>
    <row r="9" spans="1:16" ht="15.75">
      <c r="A9" s="1616" t="s">
        <v>2803</v>
      </c>
      <c r="B9" s="1617"/>
      <c r="C9" s="1617"/>
      <c r="D9" s="1617"/>
      <c r="E9" s="1617"/>
      <c r="F9" s="1617"/>
      <c r="G9" s="1617"/>
      <c r="H9" s="1617"/>
      <c r="I9" s="1617"/>
      <c r="J9" s="1617"/>
      <c r="K9" s="1617"/>
      <c r="L9" s="1617"/>
      <c r="M9" s="1617"/>
      <c r="N9" s="1617"/>
      <c r="O9" s="1617"/>
      <c r="P9" s="1617"/>
    </row>
    <row r="10" spans="1:16" ht="15.75">
      <c r="A10" s="1617"/>
      <c r="B10" s="1617"/>
      <c r="C10" s="1617"/>
      <c r="D10" s="1617"/>
      <c r="E10" s="1617"/>
      <c r="F10" s="1617"/>
      <c r="G10" s="1617"/>
      <c r="H10" s="1617"/>
      <c r="I10" s="1617"/>
      <c r="J10" s="1617"/>
      <c r="K10" s="1617"/>
      <c r="L10" s="1617"/>
      <c r="M10" s="1617"/>
      <c r="N10" s="1617"/>
      <c r="O10" s="1617"/>
      <c r="P10" s="1617"/>
    </row>
    <row r="11" spans="1:16" ht="9.9499999999999993" customHeight="1">
      <c r="A11" s="432"/>
      <c r="B11" s="432"/>
      <c r="C11" s="432"/>
      <c r="D11" s="432"/>
      <c r="E11" s="432"/>
      <c r="F11" s="432"/>
      <c r="G11" s="432"/>
      <c r="H11" s="432"/>
      <c r="I11" s="432"/>
      <c r="J11" s="432"/>
      <c r="K11" s="432"/>
      <c r="L11" s="432"/>
      <c r="M11" s="432"/>
      <c r="N11" s="432"/>
      <c r="O11" s="432"/>
      <c r="P11" s="432"/>
    </row>
    <row r="12" spans="1:16">
      <c r="A12" s="1618" t="s">
        <v>3040</v>
      </c>
      <c r="B12" s="1619"/>
      <c r="C12" s="1619"/>
      <c r="D12" s="1619"/>
      <c r="E12" s="1619"/>
      <c r="F12" s="1619"/>
      <c r="G12" s="1619"/>
      <c r="H12" s="1619"/>
      <c r="I12" s="1619"/>
      <c r="J12" s="1619"/>
      <c r="K12" s="1619"/>
      <c r="L12" s="1619"/>
      <c r="M12" s="1619"/>
      <c r="N12" s="1619"/>
      <c r="O12" s="1619"/>
      <c r="P12" s="1620"/>
    </row>
    <row r="13" spans="1:16" ht="24.95" customHeight="1">
      <c r="A13" s="433" t="s">
        <v>3041</v>
      </c>
      <c r="B13" s="1621" t="str">
        <f>cst_wskakunin_BUILD__address</f>
        <v>岩手県盛岡市</v>
      </c>
      <c r="C13" s="1621"/>
      <c r="D13" s="1621"/>
      <c r="E13" s="1621"/>
      <c r="F13" s="1621"/>
      <c r="G13" s="1621"/>
      <c r="H13" s="1621"/>
      <c r="I13" s="1621"/>
      <c r="J13" s="1621"/>
      <c r="K13" s="1621"/>
      <c r="L13" s="1621"/>
      <c r="M13" s="1621"/>
      <c r="N13" s="1621"/>
      <c r="O13" s="1621"/>
      <c r="P13" s="1621"/>
    </row>
    <row r="14" spans="1:16" ht="24.95" customHeight="1">
      <c r="A14" s="433" t="s">
        <v>3042</v>
      </c>
      <c r="B14" s="1621" t="str">
        <f>cst_wskakunin_owner1__space&amp;" "&amp;cst_wskakunin_owner2__space&amp;" "&amp;cst_wskakunin_owner3__space&amp;" "&amp;cst_wskakunin_owner4__space</f>
        <v xml:space="preserve">松山　梨香子   </v>
      </c>
      <c r="C14" s="1621"/>
      <c r="D14" s="1621"/>
      <c r="E14" s="1621"/>
      <c r="F14" s="1621"/>
      <c r="G14" s="1621"/>
      <c r="H14" s="1621"/>
      <c r="I14" s="1621"/>
      <c r="J14" s="1621"/>
      <c r="K14" s="1621"/>
      <c r="L14" s="1621"/>
      <c r="M14" s="1621"/>
      <c r="N14" s="1621"/>
      <c r="O14" s="1621"/>
      <c r="P14" s="1621"/>
    </row>
    <row r="15" spans="1:16" ht="24.95" customHeight="1">
      <c r="A15" s="433" t="s">
        <v>3043</v>
      </c>
      <c r="B15" s="1622" t="str">
        <f>IF(目次・入力シート!BJ11="","「目次･入力シート」に入力してください",目次・入力シート!BJ11)</f>
        <v>「目次･入力シート」に入力してください</v>
      </c>
      <c r="C15" s="1622"/>
      <c r="D15" s="1622"/>
      <c r="E15" s="1622"/>
      <c r="F15" s="1622"/>
      <c r="G15" s="1622"/>
      <c r="H15" s="1622"/>
      <c r="I15" s="1622"/>
      <c r="J15" s="1622"/>
      <c r="K15" s="1622"/>
      <c r="L15" s="1622"/>
      <c r="M15" s="1622"/>
      <c r="N15" s="1622"/>
      <c r="O15" s="1622"/>
      <c r="P15" s="1622"/>
    </row>
    <row r="16" spans="1:16" ht="24.95" customHeight="1">
      <c r="A16" s="433" t="s">
        <v>3044</v>
      </c>
      <c r="B16" s="1586" t="str">
        <f>IF(目次・入力シート!BJ13="","「目次･入力シート」に入力してください",目次・入力シート!BJ13)</f>
        <v>「目次･入力シート」に入力してください</v>
      </c>
      <c r="C16" s="1586"/>
      <c r="D16" s="1586"/>
      <c r="E16" s="1586"/>
      <c r="F16" s="1586"/>
      <c r="G16" s="434"/>
      <c r="H16" s="434"/>
      <c r="I16" s="434"/>
      <c r="J16" s="434"/>
      <c r="K16" s="435"/>
      <c r="L16" s="435"/>
      <c r="M16" s="435"/>
      <c r="N16" s="435"/>
      <c r="O16" s="435"/>
      <c r="P16" s="435"/>
    </row>
    <row r="17" spans="1:16" ht="24.95" customHeight="1">
      <c r="A17" s="433" t="s">
        <v>3045</v>
      </c>
      <c r="B17" s="1586" t="str">
        <f>IF(目次・入力シート!BJ15="","「目次･入力シート」に入力してください",目次・入力シート!BJ15)</f>
        <v>「目次･入力シート」に入力してください</v>
      </c>
      <c r="C17" s="1586"/>
      <c r="D17" s="1586"/>
      <c r="E17" s="1586"/>
      <c r="F17" s="1586"/>
      <c r="G17" s="434"/>
      <c r="H17" s="434"/>
      <c r="J17" s="434"/>
      <c r="K17" s="435" t="s">
        <v>3046</v>
      </c>
      <c r="L17" s="1586" t="str">
        <f>IF(目次・入力シート!BJ19="","「目次･入力シート」に入力してください",目次・入力シート!BJ19)</f>
        <v>「目次･入力シート」に入力してください</v>
      </c>
      <c r="M17" s="1586"/>
      <c r="N17" s="1586"/>
      <c r="O17" s="1586"/>
      <c r="P17" s="1586"/>
    </row>
    <row r="18" spans="1:16" ht="24.95" customHeight="1">
      <c r="A18" s="433" t="s">
        <v>3047</v>
      </c>
      <c r="B18" s="1586" t="str">
        <f>IF(目次・入力シート!BJ17="","「目次･入力シート」に入力してください",目次・入力シート!BJ17)</f>
        <v>「目次･入力シート」に入力してください</v>
      </c>
      <c r="C18" s="1586"/>
      <c r="D18" s="1586"/>
      <c r="E18" s="1586"/>
      <c r="F18" s="1586"/>
      <c r="G18" s="434"/>
      <c r="H18" s="434"/>
      <c r="I18" s="435"/>
      <c r="J18" s="434"/>
      <c r="K18" s="435" t="s">
        <v>3048</v>
      </c>
      <c r="L18" s="1586" t="str">
        <f>IF(目次・入力シート!BJ21="","「目次･入力シート」に入力してください",目次・入力シート!BJ21)</f>
        <v>「目次･入力シート」に入力してください</v>
      </c>
      <c r="M18" s="1586"/>
      <c r="N18" s="1586"/>
      <c r="O18" s="1586"/>
      <c r="P18" s="1586"/>
    </row>
    <row r="19" spans="1:16" s="440" customFormat="1" ht="9.9499999999999993" customHeight="1">
      <c r="A19" s="436"/>
      <c r="B19" s="437"/>
      <c r="C19" s="437"/>
      <c r="D19" s="437"/>
      <c r="E19" s="437"/>
      <c r="F19" s="437"/>
      <c r="G19" s="438"/>
      <c r="H19" s="438"/>
      <c r="I19" s="439"/>
      <c r="J19" s="438"/>
      <c r="K19" s="439"/>
    </row>
    <row r="20" spans="1:16">
      <c r="A20" s="1587" t="s">
        <v>3049</v>
      </c>
      <c r="B20" s="1587"/>
      <c r="C20" s="1587"/>
      <c r="D20" s="1587"/>
      <c r="E20" s="1587"/>
      <c r="F20" s="1587"/>
      <c r="G20" s="1587"/>
      <c r="H20" s="1587"/>
      <c r="I20" s="1587"/>
      <c r="J20" s="1587"/>
      <c r="K20" s="1587"/>
      <c r="L20" s="1587"/>
      <c r="M20" s="1587"/>
      <c r="N20" s="1587"/>
      <c r="O20" s="1587"/>
      <c r="P20" s="1587"/>
    </row>
    <row r="21" spans="1:16" ht="12" customHeight="1">
      <c r="A21" s="1588" t="s">
        <v>2887</v>
      </c>
      <c r="B21" s="1588" t="s">
        <v>2888</v>
      </c>
      <c r="C21" s="1588"/>
      <c r="D21" s="1588"/>
      <c r="E21" s="1588"/>
      <c r="F21" s="1588"/>
      <c r="G21" s="1588"/>
      <c r="H21" s="1588"/>
      <c r="I21" s="1588"/>
      <c r="J21" s="1588"/>
      <c r="K21" s="1588"/>
      <c r="L21" s="1588"/>
      <c r="M21" s="1588"/>
      <c r="N21" s="1588"/>
      <c r="O21" s="1589" t="s">
        <v>3050</v>
      </c>
      <c r="P21" s="1589" t="s">
        <v>3051</v>
      </c>
    </row>
    <row r="22" spans="1:16" ht="12" customHeight="1">
      <c r="A22" s="1588"/>
      <c r="B22" s="1588"/>
      <c r="C22" s="1588"/>
      <c r="D22" s="1588"/>
      <c r="E22" s="1588"/>
      <c r="F22" s="1588"/>
      <c r="G22" s="1588"/>
      <c r="H22" s="1588"/>
      <c r="I22" s="1588"/>
      <c r="J22" s="1588"/>
      <c r="K22" s="1588"/>
      <c r="L22" s="1588"/>
      <c r="M22" s="1588"/>
      <c r="N22" s="1588"/>
      <c r="O22" s="1589"/>
      <c r="P22" s="1589"/>
    </row>
    <row r="23" spans="1:16" s="450" customFormat="1" ht="17.100000000000001" customHeight="1">
      <c r="A23" s="510" t="s">
        <v>2891</v>
      </c>
      <c r="B23" s="511" t="s">
        <v>2953</v>
      </c>
      <c r="C23" s="512"/>
      <c r="D23" s="512"/>
      <c r="E23" s="512"/>
      <c r="F23" s="512"/>
      <c r="G23" s="512"/>
      <c r="H23" s="512"/>
      <c r="I23" s="512"/>
      <c r="J23" s="513"/>
      <c r="K23" s="514"/>
      <c r="L23" s="512"/>
      <c r="M23" s="512"/>
      <c r="N23" s="512"/>
      <c r="O23" s="448"/>
      <c r="P23" s="449" t="s">
        <v>28</v>
      </c>
    </row>
    <row r="24" spans="1:16" s="450" customFormat="1" ht="17.100000000000001" customHeight="1">
      <c r="A24" s="1623" t="s">
        <v>2904</v>
      </c>
      <c r="B24" s="515" t="s">
        <v>2905</v>
      </c>
      <c r="C24" s="516"/>
      <c r="D24" s="516"/>
      <c r="E24" s="516"/>
      <c r="F24" s="516"/>
      <c r="G24" s="516"/>
      <c r="H24" s="516"/>
      <c r="I24" s="516"/>
      <c r="J24" s="516"/>
      <c r="K24" s="517"/>
      <c r="L24" s="516"/>
      <c r="M24" s="516"/>
      <c r="N24" s="516"/>
      <c r="O24" s="455"/>
      <c r="P24" s="455"/>
    </row>
    <row r="25" spans="1:16" s="450" customFormat="1" ht="17.100000000000001" customHeight="1">
      <c r="A25" s="1623"/>
      <c r="B25" s="518" t="s">
        <v>2907</v>
      </c>
      <c r="C25" s="519"/>
      <c r="D25" s="519"/>
      <c r="E25" s="519"/>
      <c r="F25" s="519"/>
      <c r="G25" s="519"/>
      <c r="H25" s="519"/>
      <c r="I25" s="519"/>
      <c r="J25" s="519"/>
      <c r="K25" s="520" t="s">
        <v>2908</v>
      </c>
      <c r="L25" s="521"/>
      <c r="M25" s="519"/>
      <c r="N25" s="519"/>
      <c r="O25" s="460"/>
      <c r="P25" s="461" t="s">
        <v>28</v>
      </c>
    </row>
    <row r="26" spans="1:16" s="450" customFormat="1" ht="17.100000000000001" customHeight="1">
      <c r="A26" s="522" t="s">
        <v>2910</v>
      </c>
      <c r="B26" s="518" t="s">
        <v>2911</v>
      </c>
      <c r="C26" s="519"/>
      <c r="D26" s="519"/>
      <c r="E26" s="519"/>
      <c r="F26" s="519"/>
      <c r="G26" s="519"/>
      <c r="H26" s="519"/>
      <c r="I26" s="519"/>
      <c r="J26" s="519"/>
      <c r="K26" s="520"/>
      <c r="L26" s="519"/>
      <c r="M26" s="519"/>
      <c r="N26" s="519"/>
      <c r="O26" s="460"/>
      <c r="P26" s="461" t="s">
        <v>28</v>
      </c>
    </row>
    <row r="27" spans="1:16" s="450" customFormat="1" ht="17.100000000000001" customHeight="1">
      <c r="A27" s="1594" t="s">
        <v>2913</v>
      </c>
      <c r="B27" s="518" t="s">
        <v>2914</v>
      </c>
      <c r="C27" s="519"/>
      <c r="D27" s="519"/>
      <c r="E27" s="519"/>
      <c r="F27" s="519"/>
      <c r="G27" s="519"/>
      <c r="H27" s="519"/>
      <c r="I27" s="519"/>
      <c r="J27" s="519"/>
      <c r="K27" s="520" t="s">
        <v>2915</v>
      </c>
      <c r="L27" s="521"/>
      <c r="M27" s="519"/>
      <c r="N27" s="519"/>
      <c r="O27" s="460"/>
      <c r="P27" s="461" t="s">
        <v>28</v>
      </c>
    </row>
    <row r="28" spans="1:16" s="450" customFormat="1" ht="17.100000000000001" customHeight="1">
      <c r="A28" s="1594"/>
      <c r="B28" s="518" t="s">
        <v>2917</v>
      </c>
      <c r="C28" s="519"/>
      <c r="D28" s="519"/>
      <c r="E28" s="519"/>
      <c r="F28" s="519"/>
      <c r="G28" s="519"/>
      <c r="H28" s="519"/>
      <c r="I28" s="519"/>
      <c r="J28" s="519"/>
      <c r="K28" s="520" t="s">
        <v>2918</v>
      </c>
      <c r="L28" s="521"/>
      <c r="M28" s="519"/>
      <c r="N28" s="519"/>
      <c r="O28" s="460"/>
      <c r="P28" s="461" t="s">
        <v>28</v>
      </c>
    </row>
    <row r="29" spans="1:16" s="450" customFormat="1" ht="17.100000000000001" customHeight="1">
      <c r="A29" s="1594"/>
      <c r="B29" s="518" t="s">
        <v>2920</v>
      </c>
      <c r="C29" s="519"/>
      <c r="D29" s="519"/>
      <c r="E29" s="519"/>
      <c r="F29" s="519"/>
      <c r="G29" s="519"/>
      <c r="H29" s="519"/>
      <c r="I29" s="519"/>
      <c r="J29" s="519"/>
      <c r="K29" s="520" t="s">
        <v>2918</v>
      </c>
      <c r="L29" s="521"/>
      <c r="M29" s="519"/>
      <c r="N29" s="519"/>
      <c r="O29" s="460"/>
      <c r="P29" s="461" t="s">
        <v>28</v>
      </c>
    </row>
    <row r="30" spans="1:16" s="450" customFormat="1" ht="17.100000000000001" customHeight="1">
      <c r="A30" s="462" t="s">
        <v>2922</v>
      </c>
      <c r="B30" s="518" t="s">
        <v>2923</v>
      </c>
      <c r="C30" s="519"/>
      <c r="D30" s="519"/>
      <c r="E30" s="519"/>
      <c r="F30" s="519"/>
      <c r="G30" s="519"/>
      <c r="H30" s="519"/>
      <c r="I30" s="519"/>
      <c r="J30" s="519"/>
      <c r="K30" s="520" t="s">
        <v>2918</v>
      </c>
      <c r="L30" s="521"/>
      <c r="M30" s="519"/>
      <c r="N30" s="519"/>
      <c r="O30" s="460"/>
      <c r="P30" s="461" t="s">
        <v>28</v>
      </c>
    </row>
    <row r="31" spans="1:16" s="450" customFormat="1" ht="17.100000000000001" customHeight="1">
      <c r="A31" s="462" t="s">
        <v>2925</v>
      </c>
      <c r="B31" s="518" t="s">
        <v>2926</v>
      </c>
      <c r="C31" s="519"/>
      <c r="D31" s="519"/>
      <c r="E31" s="519"/>
      <c r="F31" s="519"/>
      <c r="G31" s="519"/>
      <c r="H31" s="519"/>
      <c r="I31" s="519"/>
      <c r="J31" s="519"/>
      <c r="K31" s="520"/>
      <c r="L31" s="519"/>
      <c r="M31" s="519"/>
      <c r="N31" s="519"/>
      <c r="O31" s="460"/>
      <c r="P31" s="461" t="s">
        <v>28</v>
      </c>
    </row>
    <row r="32" spans="1:16" s="450" customFormat="1" ht="17.100000000000001" customHeight="1">
      <c r="A32" s="522" t="s">
        <v>2928</v>
      </c>
      <c r="B32" s="518" t="s">
        <v>2960</v>
      </c>
      <c r="C32" s="519"/>
      <c r="D32" s="519"/>
      <c r="E32" s="519"/>
      <c r="F32" s="519"/>
      <c r="G32" s="519"/>
      <c r="H32" s="519"/>
      <c r="I32" s="519"/>
      <c r="J32" s="519"/>
      <c r="K32" s="520" t="s">
        <v>2918</v>
      </c>
      <c r="L32" s="521"/>
      <c r="M32" s="519"/>
      <c r="N32" s="519"/>
      <c r="O32" s="460"/>
      <c r="P32" s="461" t="s">
        <v>28</v>
      </c>
    </row>
    <row r="33" spans="1:16" s="450" customFormat="1" ht="17.100000000000001" customHeight="1">
      <c r="A33" s="462" t="s">
        <v>2931</v>
      </c>
      <c r="B33" s="518" t="s">
        <v>2932</v>
      </c>
      <c r="C33" s="519"/>
      <c r="D33" s="519"/>
      <c r="E33" s="519"/>
      <c r="F33" s="519"/>
      <c r="G33" s="519"/>
      <c r="H33" s="519"/>
      <c r="I33" s="519"/>
      <c r="J33" s="519"/>
      <c r="K33" s="520" t="s">
        <v>2918</v>
      </c>
      <c r="L33" s="521"/>
      <c r="M33" s="519"/>
      <c r="N33" s="519"/>
      <c r="O33" s="460"/>
      <c r="P33" s="461" t="s">
        <v>28</v>
      </c>
    </row>
    <row r="34" spans="1:16" s="450" customFormat="1" ht="17.100000000000001" customHeight="1">
      <c r="A34" s="462" t="s">
        <v>2925</v>
      </c>
      <c r="B34" s="523" t="s">
        <v>2934</v>
      </c>
      <c r="C34" s="524"/>
      <c r="D34" s="524"/>
      <c r="E34" s="524"/>
      <c r="F34" s="524"/>
      <c r="G34" s="524"/>
      <c r="H34" s="524"/>
      <c r="I34" s="524"/>
      <c r="J34" s="524"/>
      <c r="K34" s="525" t="s">
        <v>2918</v>
      </c>
      <c r="L34" s="524"/>
      <c r="M34" s="524"/>
      <c r="N34" s="524"/>
      <c r="O34" s="526"/>
      <c r="P34" s="467" t="s">
        <v>28</v>
      </c>
    </row>
    <row r="35" spans="1:16" ht="17.100000000000001" customHeight="1">
      <c r="A35" s="527" t="s">
        <v>2936</v>
      </c>
      <c r="B35" s="511" t="s">
        <v>2937</v>
      </c>
      <c r="C35" s="528"/>
      <c r="D35" s="528"/>
      <c r="E35" s="528"/>
      <c r="F35" s="528"/>
      <c r="G35" s="528"/>
      <c r="H35" s="528"/>
      <c r="I35" s="528"/>
      <c r="J35" s="528"/>
      <c r="K35" s="529" t="s">
        <v>2918</v>
      </c>
      <c r="L35" s="528"/>
      <c r="M35" s="528"/>
      <c r="N35" s="528"/>
      <c r="O35" s="448"/>
      <c r="P35" s="449" t="s">
        <v>28</v>
      </c>
    </row>
    <row r="36" spans="1:16" ht="17.100000000000001" customHeight="1">
      <c r="A36" s="527" t="s">
        <v>2936</v>
      </c>
      <c r="B36" s="511" t="s">
        <v>2939</v>
      </c>
      <c r="C36" s="528"/>
      <c r="D36" s="528"/>
      <c r="E36" s="528"/>
      <c r="F36" s="528"/>
      <c r="G36" s="528"/>
      <c r="H36" s="528"/>
      <c r="I36" s="528"/>
      <c r="J36" s="528"/>
      <c r="K36" s="529" t="s">
        <v>2918</v>
      </c>
      <c r="L36" s="528"/>
      <c r="M36" s="528"/>
      <c r="N36" s="528"/>
      <c r="O36" s="448"/>
      <c r="P36" s="449" t="s">
        <v>28</v>
      </c>
    </row>
    <row r="37" spans="1:16" ht="17.100000000000001" customHeight="1">
      <c r="A37" s="527" t="s">
        <v>2936</v>
      </c>
      <c r="B37" s="511" t="s">
        <v>2941</v>
      </c>
      <c r="C37" s="528"/>
      <c r="D37" s="528"/>
      <c r="E37" s="528"/>
      <c r="F37" s="528"/>
      <c r="G37" s="528"/>
      <c r="H37" s="528"/>
      <c r="I37" s="528"/>
      <c r="J37" s="528"/>
      <c r="K37" s="529" t="s">
        <v>2918</v>
      </c>
      <c r="L37" s="528"/>
      <c r="M37" s="528"/>
      <c r="N37" s="528"/>
      <c r="O37" s="448"/>
      <c r="P37" s="449" t="s">
        <v>28</v>
      </c>
    </row>
    <row r="38" spans="1:16" ht="17.100000000000001" customHeight="1">
      <c r="A38" s="527" t="s">
        <v>2891</v>
      </c>
      <c r="B38" s="511" t="s">
        <v>2943</v>
      </c>
      <c r="C38" s="528"/>
      <c r="D38" s="528"/>
      <c r="E38" s="528"/>
      <c r="F38" s="528"/>
      <c r="G38" s="528"/>
      <c r="H38" s="528"/>
      <c r="I38" s="528"/>
      <c r="J38" s="528"/>
      <c r="K38" s="529" t="s">
        <v>2965</v>
      </c>
      <c r="L38" s="528"/>
      <c r="M38" s="528"/>
      <c r="N38" s="528"/>
      <c r="O38" s="448"/>
      <c r="P38" s="449" t="s">
        <v>28</v>
      </c>
    </row>
    <row r="39" spans="1:16" ht="17.100000000000001" customHeight="1">
      <c r="A39" s="527" t="s">
        <v>2891</v>
      </c>
      <c r="B39" s="511" t="s">
        <v>2947</v>
      </c>
      <c r="C39" s="528"/>
      <c r="D39" s="528"/>
      <c r="E39" s="528"/>
      <c r="F39" s="528"/>
      <c r="G39" s="528"/>
      <c r="H39" s="528"/>
      <c r="I39" s="528"/>
      <c r="J39" s="528"/>
      <c r="K39" s="529" t="s">
        <v>2918</v>
      </c>
      <c r="L39" s="528"/>
      <c r="M39" s="528"/>
      <c r="N39" s="528"/>
      <c r="O39" s="448"/>
      <c r="P39" s="449" t="s">
        <v>28</v>
      </c>
    </row>
    <row r="40" spans="1:16" ht="4.5" customHeight="1">
      <c r="A40" s="471"/>
      <c r="B40" s="450"/>
      <c r="K40" s="450"/>
      <c r="O40" s="474"/>
      <c r="P40" s="474"/>
    </row>
    <row r="41" spans="1:16" ht="17.100000000000001" customHeight="1">
      <c r="A41" s="527" t="s">
        <v>5</v>
      </c>
      <c r="B41" s="511" t="s">
        <v>3056</v>
      </c>
      <c r="C41" s="528"/>
      <c r="D41" s="528"/>
      <c r="E41" s="528"/>
      <c r="F41" s="528"/>
      <c r="G41" s="528"/>
      <c r="H41" s="528"/>
      <c r="I41" s="528"/>
      <c r="J41" s="528"/>
      <c r="K41" s="529" t="s">
        <v>3057</v>
      </c>
      <c r="L41" s="528"/>
      <c r="M41" s="528"/>
      <c r="N41" s="530"/>
      <c r="O41" s="448"/>
      <c r="P41" s="449" t="s">
        <v>28</v>
      </c>
    </row>
    <row r="42" spans="1:16" s="450" customFormat="1" ht="8.1" customHeight="1">
      <c r="A42" s="471"/>
      <c r="E42" s="531"/>
      <c r="F42" s="531"/>
      <c r="G42" s="531"/>
      <c r="H42" s="531"/>
    </row>
    <row r="43" spans="1:16" s="429" customFormat="1" ht="15" customHeight="1">
      <c r="A43" s="472" t="s">
        <v>3058</v>
      </c>
      <c r="B43" s="429" t="s">
        <v>3059</v>
      </c>
      <c r="G43" s="473"/>
      <c r="H43" s="473"/>
    </row>
    <row r="44" spans="1:16" s="429" customFormat="1" ht="15" customHeight="1">
      <c r="A44" s="472"/>
      <c r="B44" s="429" t="s">
        <v>3060</v>
      </c>
      <c r="G44" s="507"/>
      <c r="H44" s="507"/>
    </row>
    <row r="45" spans="1:16" s="429" customFormat="1" ht="15" customHeight="1">
      <c r="A45" s="472" t="s">
        <v>3061</v>
      </c>
      <c r="B45" s="429" t="s">
        <v>3062</v>
      </c>
      <c r="G45" s="507"/>
      <c r="H45" s="507"/>
    </row>
    <row r="46" spans="1:16" ht="15" customHeight="1"/>
    <row r="47" spans="1:16" ht="16.5">
      <c r="A47" s="487" t="s">
        <v>3074</v>
      </c>
      <c r="G47" s="433"/>
      <c r="H47" s="433"/>
      <c r="O47" s="424"/>
      <c r="P47" s="424"/>
    </row>
    <row r="48" spans="1:16" ht="16.5">
      <c r="A48" s="487"/>
      <c r="B48" s="424" t="s">
        <v>3075</v>
      </c>
      <c r="G48" s="433"/>
      <c r="H48" s="433"/>
      <c r="O48" s="424"/>
      <c r="P48" s="424"/>
    </row>
    <row r="49" spans="1:16" ht="16.5">
      <c r="A49" s="487"/>
      <c r="G49" s="433"/>
      <c r="H49" s="433"/>
      <c r="O49" s="424"/>
      <c r="P49" s="424"/>
    </row>
    <row r="50" spans="1:16" ht="15.75">
      <c r="A50" s="424" t="s">
        <v>3076</v>
      </c>
      <c r="G50" s="433"/>
      <c r="H50" s="433"/>
      <c r="O50" s="424"/>
      <c r="P50" s="424"/>
    </row>
    <row r="51" spans="1:16" ht="15.75">
      <c r="B51" s="424" t="s">
        <v>3077</v>
      </c>
      <c r="G51" s="433"/>
      <c r="H51" s="433"/>
      <c r="O51" s="424"/>
      <c r="P51" s="424"/>
    </row>
  </sheetData>
  <mergeCells count="22">
    <mergeCell ref="B17:F17"/>
    <mergeCell ref="L17:P17"/>
    <mergeCell ref="M1:P1"/>
    <mergeCell ref="A2:C3"/>
    <mergeCell ref="M2:P2"/>
    <mergeCell ref="M3:P4"/>
    <mergeCell ref="M5:P6"/>
    <mergeCell ref="A9:P10"/>
    <mergeCell ref="A12:P12"/>
    <mergeCell ref="B13:P13"/>
    <mergeCell ref="B14:P14"/>
    <mergeCell ref="B15:P15"/>
    <mergeCell ref="B16:F16"/>
    <mergeCell ref="A24:A25"/>
    <mergeCell ref="A27:A29"/>
    <mergeCell ref="B18:F18"/>
    <mergeCell ref="L18:P18"/>
    <mergeCell ref="A20:P20"/>
    <mergeCell ref="A21:A22"/>
    <mergeCell ref="B21:N22"/>
    <mergeCell ref="O21:O22"/>
    <mergeCell ref="P21:P22"/>
  </mergeCells>
  <phoneticPr fontId="165"/>
  <dataValidations count="3">
    <dataValidation type="list" allowBlank="1" showInputMessage="1" showErrorMessage="1" sqref="M3" xr:uid="{00000000-0002-0000-0F00-000000000000}">
      <formula1>"　,1,2,3,4,5,6,7,8,9,10,11,12"</formula1>
    </dataValidation>
    <dataValidation type="list" allowBlank="1" showInputMessage="1" showErrorMessage="1" sqref="M5" xr:uid="{00000000-0002-0000-0F00-000001000000}">
      <formula1>"　,1,2,3,4,5,6,7,8,9,10,11,12,13,14,15,16,17,18,19,20,21,22,23,24,25,26,27,28,29,30,31"</formula1>
    </dataValidation>
    <dataValidation type="list" allowBlank="1" showInputMessage="1" showErrorMessage="1" sqref="O40:P40" xr:uid="{00000000-0002-0000-0F00-000002000000}">
      <formula1>$J$22:$J$23</formula1>
    </dataValidation>
  </dataValidations>
  <pageMargins left="0.78740157480314965" right="0.19685039370078741" top="0.19685039370078741" bottom="0.19685039370078741" header="0" footer="0"/>
  <pageSetup paperSize="9" fitToWidth="0"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37889" r:id="rId4" name="Check Box 1">
              <controlPr defaultSize="0" autoFill="0" autoLine="0" autoPict="0" altText="">
                <anchor moveWithCells="1">
                  <from>
                    <xdr:col>14</xdr:col>
                    <xdr:colOff>85725</xdr:colOff>
                    <xdr:row>22</xdr:row>
                    <xdr:rowOff>0</xdr:rowOff>
                  </from>
                  <to>
                    <xdr:col>14</xdr:col>
                    <xdr:colOff>390525</xdr:colOff>
                    <xdr:row>23</xdr:row>
                    <xdr:rowOff>0</xdr:rowOff>
                  </to>
                </anchor>
              </controlPr>
            </control>
          </mc:Choice>
        </mc:AlternateContent>
        <mc:AlternateContent xmlns:mc="http://schemas.openxmlformats.org/markup-compatibility/2006">
          <mc:Choice Requires="x14">
            <control shapeId="37890" r:id="rId5" name="Check Box 2">
              <controlPr defaultSize="0" autoFill="0" autoLine="0" autoPict="0" altText="">
                <anchor moveWithCells="1">
                  <from>
                    <xdr:col>14</xdr:col>
                    <xdr:colOff>85725</xdr:colOff>
                    <xdr:row>24</xdr:row>
                    <xdr:rowOff>0</xdr:rowOff>
                  </from>
                  <to>
                    <xdr:col>14</xdr:col>
                    <xdr:colOff>390525</xdr:colOff>
                    <xdr:row>25</xdr:row>
                    <xdr:rowOff>0</xdr:rowOff>
                  </to>
                </anchor>
              </controlPr>
            </control>
          </mc:Choice>
        </mc:AlternateContent>
        <mc:AlternateContent xmlns:mc="http://schemas.openxmlformats.org/markup-compatibility/2006">
          <mc:Choice Requires="x14">
            <control shapeId="37891" r:id="rId6" name="Check Box 3">
              <controlPr defaultSize="0" autoFill="0" autoLine="0" autoPict="0" altText="">
                <anchor moveWithCells="1">
                  <from>
                    <xdr:col>14</xdr:col>
                    <xdr:colOff>85725</xdr:colOff>
                    <xdr:row>25</xdr:row>
                    <xdr:rowOff>0</xdr:rowOff>
                  </from>
                  <to>
                    <xdr:col>14</xdr:col>
                    <xdr:colOff>390525</xdr:colOff>
                    <xdr:row>26</xdr:row>
                    <xdr:rowOff>0</xdr:rowOff>
                  </to>
                </anchor>
              </controlPr>
            </control>
          </mc:Choice>
        </mc:AlternateContent>
        <mc:AlternateContent xmlns:mc="http://schemas.openxmlformats.org/markup-compatibility/2006">
          <mc:Choice Requires="x14">
            <control shapeId="37892" r:id="rId7" name="Check Box 4">
              <controlPr defaultSize="0" autoFill="0" autoLine="0" autoPict="0" altText="">
                <anchor moveWithCells="1">
                  <from>
                    <xdr:col>14</xdr:col>
                    <xdr:colOff>85725</xdr:colOff>
                    <xdr:row>26</xdr:row>
                    <xdr:rowOff>0</xdr:rowOff>
                  </from>
                  <to>
                    <xdr:col>14</xdr:col>
                    <xdr:colOff>390525</xdr:colOff>
                    <xdr:row>27</xdr:row>
                    <xdr:rowOff>0</xdr:rowOff>
                  </to>
                </anchor>
              </controlPr>
            </control>
          </mc:Choice>
        </mc:AlternateContent>
        <mc:AlternateContent xmlns:mc="http://schemas.openxmlformats.org/markup-compatibility/2006">
          <mc:Choice Requires="x14">
            <control shapeId="37893" r:id="rId8" name="Check Box 5">
              <controlPr defaultSize="0" autoFill="0" autoLine="0" autoPict="0" altText="">
                <anchor moveWithCells="1">
                  <from>
                    <xdr:col>14</xdr:col>
                    <xdr:colOff>85725</xdr:colOff>
                    <xdr:row>27</xdr:row>
                    <xdr:rowOff>0</xdr:rowOff>
                  </from>
                  <to>
                    <xdr:col>14</xdr:col>
                    <xdr:colOff>390525</xdr:colOff>
                    <xdr:row>28</xdr:row>
                    <xdr:rowOff>0</xdr:rowOff>
                  </to>
                </anchor>
              </controlPr>
            </control>
          </mc:Choice>
        </mc:AlternateContent>
        <mc:AlternateContent xmlns:mc="http://schemas.openxmlformats.org/markup-compatibility/2006">
          <mc:Choice Requires="x14">
            <control shapeId="37894" r:id="rId9" name="Check Box 6">
              <controlPr defaultSize="0" autoFill="0" autoLine="0" autoPict="0" altText="">
                <anchor moveWithCells="1">
                  <from>
                    <xdr:col>14</xdr:col>
                    <xdr:colOff>85725</xdr:colOff>
                    <xdr:row>28</xdr:row>
                    <xdr:rowOff>0</xdr:rowOff>
                  </from>
                  <to>
                    <xdr:col>14</xdr:col>
                    <xdr:colOff>390525</xdr:colOff>
                    <xdr:row>29</xdr:row>
                    <xdr:rowOff>0</xdr:rowOff>
                  </to>
                </anchor>
              </controlPr>
            </control>
          </mc:Choice>
        </mc:AlternateContent>
        <mc:AlternateContent xmlns:mc="http://schemas.openxmlformats.org/markup-compatibility/2006">
          <mc:Choice Requires="x14">
            <control shapeId="37895" r:id="rId10" name="Check Box 7">
              <controlPr defaultSize="0" autoFill="0" autoLine="0" autoPict="0" altText="">
                <anchor moveWithCells="1">
                  <from>
                    <xdr:col>14</xdr:col>
                    <xdr:colOff>85725</xdr:colOff>
                    <xdr:row>29</xdr:row>
                    <xdr:rowOff>0</xdr:rowOff>
                  </from>
                  <to>
                    <xdr:col>14</xdr:col>
                    <xdr:colOff>390525</xdr:colOff>
                    <xdr:row>30</xdr:row>
                    <xdr:rowOff>0</xdr:rowOff>
                  </to>
                </anchor>
              </controlPr>
            </control>
          </mc:Choice>
        </mc:AlternateContent>
        <mc:AlternateContent xmlns:mc="http://schemas.openxmlformats.org/markup-compatibility/2006">
          <mc:Choice Requires="x14">
            <control shapeId="37896" r:id="rId11" name="Check Box 8">
              <controlPr defaultSize="0" autoFill="0" autoLine="0" autoPict="0" altText="">
                <anchor moveWithCells="1">
                  <from>
                    <xdr:col>14</xdr:col>
                    <xdr:colOff>85725</xdr:colOff>
                    <xdr:row>30</xdr:row>
                    <xdr:rowOff>0</xdr:rowOff>
                  </from>
                  <to>
                    <xdr:col>14</xdr:col>
                    <xdr:colOff>390525</xdr:colOff>
                    <xdr:row>31</xdr:row>
                    <xdr:rowOff>0</xdr:rowOff>
                  </to>
                </anchor>
              </controlPr>
            </control>
          </mc:Choice>
        </mc:AlternateContent>
        <mc:AlternateContent xmlns:mc="http://schemas.openxmlformats.org/markup-compatibility/2006">
          <mc:Choice Requires="x14">
            <control shapeId="37897" r:id="rId12" name="Check Box 9">
              <controlPr defaultSize="0" autoFill="0" autoLine="0" autoPict="0" altText="">
                <anchor moveWithCells="1">
                  <from>
                    <xdr:col>14</xdr:col>
                    <xdr:colOff>85725</xdr:colOff>
                    <xdr:row>31</xdr:row>
                    <xdr:rowOff>0</xdr:rowOff>
                  </from>
                  <to>
                    <xdr:col>14</xdr:col>
                    <xdr:colOff>390525</xdr:colOff>
                    <xdr:row>32</xdr:row>
                    <xdr:rowOff>0</xdr:rowOff>
                  </to>
                </anchor>
              </controlPr>
            </control>
          </mc:Choice>
        </mc:AlternateContent>
        <mc:AlternateContent xmlns:mc="http://schemas.openxmlformats.org/markup-compatibility/2006">
          <mc:Choice Requires="x14">
            <control shapeId="37898" r:id="rId13" name="Check Box 10">
              <controlPr defaultSize="0" autoFill="0" autoLine="0" autoPict="0" altText="">
                <anchor moveWithCells="1">
                  <from>
                    <xdr:col>14</xdr:col>
                    <xdr:colOff>85725</xdr:colOff>
                    <xdr:row>32</xdr:row>
                    <xdr:rowOff>0</xdr:rowOff>
                  </from>
                  <to>
                    <xdr:col>14</xdr:col>
                    <xdr:colOff>390525</xdr:colOff>
                    <xdr:row>33</xdr:row>
                    <xdr:rowOff>0</xdr:rowOff>
                  </to>
                </anchor>
              </controlPr>
            </control>
          </mc:Choice>
        </mc:AlternateContent>
        <mc:AlternateContent xmlns:mc="http://schemas.openxmlformats.org/markup-compatibility/2006">
          <mc:Choice Requires="x14">
            <control shapeId="37899" r:id="rId14" name="Check Box 11">
              <controlPr defaultSize="0" autoFill="0" autoLine="0" autoPict="0" altText="">
                <anchor moveWithCells="1">
                  <from>
                    <xdr:col>14</xdr:col>
                    <xdr:colOff>85725</xdr:colOff>
                    <xdr:row>33</xdr:row>
                    <xdr:rowOff>0</xdr:rowOff>
                  </from>
                  <to>
                    <xdr:col>14</xdr:col>
                    <xdr:colOff>390525</xdr:colOff>
                    <xdr:row>34</xdr:row>
                    <xdr:rowOff>0</xdr:rowOff>
                  </to>
                </anchor>
              </controlPr>
            </control>
          </mc:Choice>
        </mc:AlternateContent>
        <mc:AlternateContent xmlns:mc="http://schemas.openxmlformats.org/markup-compatibility/2006">
          <mc:Choice Requires="x14">
            <control shapeId="37900" r:id="rId15" name="Check Box 12">
              <controlPr defaultSize="0" autoFill="0" autoLine="0" autoPict="0" altText="">
                <anchor moveWithCells="1">
                  <from>
                    <xdr:col>14</xdr:col>
                    <xdr:colOff>85725</xdr:colOff>
                    <xdr:row>34</xdr:row>
                    <xdr:rowOff>0</xdr:rowOff>
                  </from>
                  <to>
                    <xdr:col>14</xdr:col>
                    <xdr:colOff>390525</xdr:colOff>
                    <xdr:row>35</xdr:row>
                    <xdr:rowOff>0</xdr:rowOff>
                  </to>
                </anchor>
              </controlPr>
            </control>
          </mc:Choice>
        </mc:AlternateContent>
        <mc:AlternateContent xmlns:mc="http://schemas.openxmlformats.org/markup-compatibility/2006">
          <mc:Choice Requires="x14">
            <control shapeId="37901" r:id="rId16" name="Check Box 13">
              <controlPr defaultSize="0" autoFill="0" autoLine="0" autoPict="0" altText="">
                <anchor moveWithCells="1">
                  <from>
                    <xdr:col>14</xdr:col>
                    <xdr:colOff>85725</xdr:colOff>
                    <xdr:row>35</xdr:row>
                    <xdr:rowOff>0</xdr:rowOff>
                  </from>
                  <to>
                    <xdr:col>14</xdr:col>
                    <xdr:colOff>390525</xdr:colOff>
                    <xdr:row>36</xdr:row>
                    <xdr:rowOff>0</xdr:rowOff>
                  </to>
                </anchor>
              </controlPr>
            </control>
          </mc:Choice>
        </mc:AlternateContent>
        <mc:AlternateContent xmlns:mc="http://schemas.openxmlformats.org/markup-compatibility/2006">
          <mc:Choice Requires="x14">
            <control shapeId="37902" r:id="rId17" name="Check Box 14">
              <controlPr defaultSize="0" autoFill="0" autoLine="0" autoPict="0" altText="">
                <anchor moveWithCells="1">
                  <from>
                    <xdr:col>14</xdr:col>
                    <xdr:colOff>85725</xdr:colOff>
                    <xdr:row>36</xdr:row>
                    <xdr:rowOff>0</xdr:rowOff>
                  </from>
                  <to>
                    <xdr:col>14</xdr:col>
                    <xdr:colOff>390525</xdr:colOff>
                    <xdr:row>37</xdr:row>
                    <xdr:rowOff>0</xdr:rowOff>
                  </to>
                </anchor>
              </controlPr>
            </control>
          </mc:Choice>
        </mc:AlternateContent>
        <mc:AlternateContent xmlns:mc="http://schemas.openxmlformats.org/markup-compatibility/2006">
          <mc:Choice Requires="x14">
            <control shapeId="37903" r:id="rId18" name="Check Box 15">
              <controlPr defaultSize="0" autoFill="0" autoLine="0" autoPict="0" altText="">
                <anchor moveWithCells="1">
                  <from>
                    <xdr:col>14</xdr:col>
                    <xdr:colOff>85725</xdr:colOff>
                    <xdr:row>37</xdr:row>
                    <xdr:rowOff>0</xdr:rowOff>
                  </from>
                  <to>
                    <xdr:col>14</xdr:col>
                    <xdr:colOff>390525</xdr:colOff>
                    <xdr:row>38</xdr:row>
                    <xdr:rowOff>0</xdr:rowOff>
                  </to>
                </anchor>
              </controlPr>
            </control>
          </mc:Choice>
        </mc:AlternateContent>
        <mc:AlternateContent xmlns:mc="http://schemas.openxmlformats.org/markup-compatibility/2006">
          <mc:Choice Requires="x14">
            <control shapeId="37904" r:id="rId19" name="Check Box 16">
              <controlPr defaultSize="0" autoFill="0" autoLine="0" autoPict="0" altText="">
                <anchor moveWithCells="1">
                  <from>
                    <xdr:col>14</xdr:col>
                    <xdr:colOff>85725</xdr:colOff>
                    <xdr:row>38</xdr:row>
                    <xdr:rowOff>0</xdr:rowOff>
                  </from>
                  <to>
                    <xdr:col>14</xdr:col>
                    <xdr:colOff>390525</xdr:colOff>
                    <xdr:row>39</xdr:row>
                    <xdr:rowOff>0</xdr:rowOff>
                  </to>
                </anchor>
              </controlPr>
            </control>
          </mc:Choice>
        </mc:AlternateContent>
        <mc:AlternateContent xmlns:mc="http://schemas.openxmlformats.org/markup-compatibility/2006">
          <mc:Choice Requires="x14">
            <control shapeId="37905" r:id="rId20" name="Check Box 17">
              <controlPr defaultSize="0" autoFill="0" autoLine="0" autoPict="0" altText="">
                <anchor moveWithCells="1">
                  <from>
                    <xdr:col>14</xdr:col>
                    <xdr:colOff>85725</xdr:colOff>
                    <xdr:row>40</xdr:row>
                    <xdr:rowOff>0</xdr:rowOff>
                  </from>
                  <to>
                    <xdr:col>14</xdr:col>
                    <xdr:colOff>390525</xdr:colOff>
                    <xdr:row>41</xdr:row>
                    <xdr:rowOff>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8" tint="0.79995117038483843"/>
    <pageSetUpPr fitToPage="1"/>
  </sheetPr>
  <dimension ref="A1:R49"/>
  <sheetViews>
    <sheetView zoomScaleNormal="100" workbookViewId="0"/>
  </sheetViews>
  <sheetFormatPr defaultColWidth="9" defaultRowHeight="18" customHeight="1"/>
  <cols>
    <col min="1" max="1" width="10.625" style="424" customWidth="1"/>
    <col min="2" max="14" width="5.375" style="424" customWidth="1"/>
    <col min="15" max="16" width="5.75" style="433" customWidth="1"/>
    <col min="17" max="17" width="9" style="424" customWidth="1"/>
    <col min="18" max="16384" width="9" style="424"/>
  </cols>
  <sheetData>
    <row r="1" spans="1:16" ht="15.75">
      <c r="A1" s="424" t="s">
        <v>2885</v>
      </c>
      <c r="M1" s="1597">
        <v>20190401</v>
      </c>
      <c r="N1" s="1597"/>
      <c r="O1" s="1597"/>
      <c r="P1" s="1597"/>
    </row>
    <row r="2" spans="1:16" ht="24.95" customHeight="1">
      <c r="A2" s="1598" t="s">
        <v>3032</v>
      </c>
      <c r="B2" s="1599"/>
      <c r="C2" s="1600"/>
      <c r="D2" s="425" t="s">
        <v>3072</v>
      </c>
      <c r="E2" s="426"/>
      <c r="F2" s="426"/>
      <c r="G2" s="426"/>
      <c r="H2" s="426"/>
      <c r="I2" s="426"/>
      <c r="J2" s="427"/>
      <c r="M2" s="1624" t="s">
        <v>3073</v>
      </c>
      <c r="N2" s="1625"/>
      <c r="O2" s="1625"/>
      <c r="P2" s="1626"/>
    </row>
    <row r="3" spans="1:16" ht="24.95" customHeight="1">
      <c r="A3" s="1601"/>
      <c r="B3" s="1602"/>
      <c r="C3" s="1603"/>
      <c r="D3" s="425" t="s">
        <v>3035</v>
      </c>
      <c r="E3" s="426"/>
      <c r="F3" s="426"/>
      <c r="G3" s="426"/>
      <c r="H3" s="426"/>
      <c r="I3" s="426"/>
      <c r="J3" s="427"/>
      <c r="M3" s="1607" t="s">
        <v>376</v>
      </c>
      <c r="N3" s="1608"/>
      <c r="O3" s="1608"/>
      <c r="P3" s="1609"/>
    </row>
    <row r="4" spans="1:16" ht="24.95" customHeight="1">
      <c r="A4" s="425" t="s">
        <v>3036</v>
      </c>
      <c r="B4" s="428"/>
      <c r="C4" s="428"/>
      <c r="D4" s="428"/>
      <c r="E4" s="426"/>
      <c r="F4" s="426"/>
      <c r="G4" s="426"/>
      <c r="H4" s="426"/>
      <c r="I4" s="426"/>
      <c r="J4" s="427"/>
      <c r="M4" s="1607"/>
      <c r="N4" s="1608"/>
      <c r="O4" s="1608"/>
      <c r="P4" s="1609"/>
    </row>
    <row r="5" spans="1:16" ht="24.95" customHeight="1">
      <c r="A5" s="425" t="s">
        <v>3037</v>
      </c>
      <c r="B5" s="428"/>
      <c r="C5" s="428"/>
      <c r="D5" s="428"/>
      <c r="E5" s="426"/>
      <c r="F5" s="426"/>
      <c r="G5" s="426"/>
      <c r="H5" s="426"/>
      <c r="I5" s="426"/>
      <c r="J5" s="427"/>
      <c r="M5" s="1610" t="s">
        <v>376</v>
      </c>
      <c r="N5" s="1611"/>
      <c r="O5" s="1611"/>
      <c r="P5" s="1612"/>
    </row>
    <row r="6" spans="1:16" ht="24.95" customHeight="1">
      <c r="A6" s="425" t="s">
        <v>3037</v>
      </c>
      <c r="B6" s="428"/>
      <c r="C6" s="428"/>
      <c r="D6" s="428"/>
      <c r="E6" s="426"/>
      <c r="F6" s="426"/>
      <c r="G6" s="426"/>
      <c r="H6" s="426"/>
      <c r="I6" s="426"/>
      <c r="J6" s="427"/>
      <c r="M6" s="1613"/>
      <c r="N6" s="1614"/>
      <c r="O6" s="1614"/>
      <c r="P6" s="1615"/>
    </row>
    <row r="7" spans="1:16" ht="15.75">
      <c r="A7" s="429" t="s">
        <v>3038</v>
      </c>
      <c r="B7" s="430"/>
      <c r="C7" s="430"/>
      <c r="D7" s="430"/>
      <c r="E7" s="430"/>
      <c r="N7" s="431"/>
      <c r="O7" s="431"/>
      <c r="P7" s="430" t="s">
        <v>3039</v>
      </c>
    </row>
    <row r="8" spans="1:16" ht="12" customHeight="1">
      <c r="A8" s="429"/>
      <c r="B8" s="430"/>
      <c r="C8" s="430"/>
      <c r="D8" s="430"/>
      <c r="E8" s="430"/>
      <c r="N8" s="431"/>
      <c r="O8" s="431"/>
      <c r="P8" s="430"/>
    </row>
    <row r="9" spans="1:16" ht="15.75">
      <c r="A9" s="1616" t="s">
        <v>2756</v>
      </c>
      <c r="B9" s="1617"/>
      <c r="C9" s="1617"/>
      <c r="D9" s="1617"/>
      <c r="E9" s="1617"/>
      <c r="F9" s="1617"/>
      <c r="G9" s="1617"/>
      <c r="H9" s="1617"/>
      <c r="I9" s="1617"/>
      <c r="J9" s="1617"/>
      <c r="K9" s="1617"/>
      <c r="L9" s="1617"/>
      <c r="M9" s="1617"/>
      <c r="N9" s="1617"/>
      <c r="O9" s="1617"/>
      <c r="P9" s="1617"/>
    </row>
    <row r="10" spans="1:16" ht="15.75">
      <c r="A10" s="1617"/>
      <c r="B10" s="1617"/>
      <c r="C10" s="1617"/>
      <c r="D10" s="1617"/>
      <c r="E10" s="1617"/>
      <c r="F10" s="1617"/>
      <c r="G10" s="1617"/>
      <c r="H10" s="1617"/>
      <c r="I10" s="1617"/>
      <c r="J10" s="1617"/>
      <c r="K10" s="1617"/>
      <c r="L10" s="1617"/>
      <c r="M10" s="1617"/>
      <c r="N10" s="1617"/>
      <c r="O10" s="1617"/>
      <c r="P10" s="1617"/>
    </row>
    <row r="11" spans="1:16" ht="9.9499999999999993" customHeight="1">
      <c r="A11" s="432"/>
      <c r="B11" s="432"/>
      <c r="C11" s="432"/>
      <c r="D11" s="432"/>
      <c r="E11" s="432"/>
      <c r="F11" s="432"/>
      <c r="G11" s="432"/>
      <c r="H11" s="432"/>
      <c r="I11" s="432"/>
      <c r="J11" s="432"/>
      <c r="K11" s="432"/>
      <c r="L11" s="432"/>
      <c r="M11" s="432"/>
      <c r="N11" s="432"/>
      <c r="O11" s="432"/>
      <c r="P11" s="432"/>
    </row>
    <row r="12" spans="1:16">
      <c r="A12" s="1618" t="s">
        <v>3040</v>
      </c>
      <c r="B12" s="1619"/>
      <c r="C12" s="1619"/>
      <c r="D12" s="1619"/>
      <c r="E12" s="1619"/>
      <c r="F12" s="1619"/>
      <c r="G12" s="1619"/>
      <c r="H12" s="1619"/>
      <c r="I12" s="1619"/>
      <c r="J12" s="1619"/>
      <c r="K12" s="1619"/>
      <c r="L12" s="1619"/>
      <c r="M12" s="1619"/>
      <c r="N12" s="1619"/>
      <c r="O12" s="1619"/>
      <c r="P12" s="1620"/>
    </row>
    <row r="13" spans="1:16" ht="24.95" customHeight="1">
      <c r="A13" s="433" t="s">
        <v>3041</v>
      </c>
      <c r="B13" s="1621" t="str">
        <f>cst_wskakunin_BUILD__address</f>
        <v>岩手県盛岡市</v>
      </c>
      <c r="C13" s="1621"/>
      <c r="D13" s="1621"/>
      <c r="E13" s="1621"/>
      <c r="F13" s="1621"/>
      <c r="G13" s="1621"/>
      <c r="H13" s="1621"/>
      <c r="I13" s="1621"/>
      <c r="J13" s="1621"/>
      <c r="K13" s="1621"/>
      <c r="L13" s="1621"/>
      <c r="M13" s="1621"/>
      <c r="N13" s="1621"/>
      <c r="O13" s="1621"/>
      <c r="P13" s="1621"/>
    </row>
    <row r="14" spans="1:16" ht="24.95" customHeight="1">
      <c r="A14" s="433" t="s">
        <v>3042</v>
      </c>
      <c r="B14" s="1621" t="str">
        <f>cst_wskakunin_owner1__space&amp;" "&amp;cst_wskakunin_owner2__space&amp;" "&amp;cst_wskakunin_owner3__space&amp;" "&amp;cst_wskakunin_owner4__space</f>
        <v xml:space="preserve">松山　梨香子   </v>
      </c>
      <c r="C14" s="1621"/>
      <c r="D14" s="1621"/>
      <c r="E14" s="1621"/>
      <c r="F14" s="1621"/>
      <c r="G14" s="1621"/>
      <c r="H14" s="1621"/>
      <c r="I14" s="1621"/>
      <c r="J14" s="1621"/>
      <c r="K14" s="1621"/>
      <c r="L14" s="1621"/>
      <c r="M14" s="1621"/>
      <c r="N14" s="1621"/>
      <c r="O14" s="1621"/>
      <c r="P14" s="1621"/>
    </row>
    <row r="15" spans="1:16" ht="24.95" customHeight="1">
      <c r="A15" s="433" t="s">
        <v>3043</v>
      </c>
      <c r="B15" s="1622" t="str">
        <f>IF(目次・入力シート!BJ11="","「目次･入力シート」に入力してください",目次・入力シート!BJ11)</f>
        <v>「目次･入力シート」に入力してください</v>
      </c>
      <c r="C15" s="1622"/>
      <c r="D15" s="1622"/>
      <c r="E15" s="1622"/>
      <c r="F15" s="1622"/>
      <c r="G15" s="1622"/>
      <c r="H15" s="1622"/>
      <c r="I15" s="1622"/>
      <c r="J15" s="1622"/>
      <c r="K15" s="1622"/>
      <c r="L15" s="1622"/>
      <c r="M15" s="1622"/>
      <c r="N15" s="1622"/>
      <c r="O15" s="1622"/>
      <c r="P15" s="1622"/>
    </row>
    <row r="16" spans="1:16" ht="24.95" customHeight="1">
      <c r="A16" s="433" t="s">
        <v>3044</v>
      </c>
      <c r="B16" s="1586" t="str">
        <f>IF(目次・入力シート!BJ13="","「目次･入力シート」に入力してください",目次・入力シート!BJ13)</f>
        <v>「目次･入力シート」に入力してください</v>
      </c>
      <c r="C16" s="1586"/>
      <c r="D16" s="1586"/>
      <c r="E16" s="1586"/>
      <c r="F16" s="1586"/>
      <c r="G16" s="434"/>
      <c r="H16" s="434"/>
      <c r="I16" s="434"/>
      <c r="J16" s="434"/>
      <c r="K16" s="435"/>
      <c r="L16" s="435"/>
      <c r="M16" s="435"/>
      <c r="N16" s="435"/>
      <c r="O16" s="435"/>
      <c r="P16" s="435"/>
    </row>
    <row r="17" spans="1:16" ht="24.95" customHeight="1">
      <c r="A17" s="433" t="s">
        <v>3045</v>
      </c>
      <c r="B17" s="1586" t="str">
        <f>IF(目次・入力シート!BJ15="","「目次･入力シート」に入力してください",目次・入力シート!BJ15)</f>
        <v>「目次･入力シート」に入力してください</v>
      </c>
      <c r="C17" s="1586"/>
      <c r="D17" s="1586"/>
      <c r="E17" s="1586"/>
      <c r="F17" s="1586"/>
      <c r="G17" s="434"/>
      <c r="H17" s="434"/>
      <c r="J17" s="434"/>
      <c r="K17" s="435" t="s">
        <v>3046</v>
      </c>
      <c r="L17" s="1586" t="str">
        <f>IF(目次・入力シート!BJ19="","「目次･入力シート」に入力してください",目次・入力シート!BJ19)</f>
        <v>「目次･入力シート」に入力してください</v>
      </c>
      <c r="M17" s="1586"/>
      <c r="N17" s="1586"/>
      <c r="O17" s="1586"/>
      <c r="P17" s="1586"/>
    </row>
    <row r="18" spans="1:16" ht="24.95" customHeight="1">
      <c r="A18" s="433" t="s">
        <v>3047</v>
      </c>
      <c r="B18" s="1586" t="str">
        <f>IF(目次・入力シート!BJ17="","「目次･入力シート」に入力してください",目次・入力シート!BJ17)</f>
        <v>「目次･入力シート」に入力してください</v>
      </c>
      <c r="C18" s="1586"/>
      <c r="D18" s="1586"/>
      <c r="E18" s="1586"/>
      <c r="F18" s="1586"/>
      <c r="G18" s="434"/>
      <c r="H18" s="434"/>
      <c r="I18" s="435"/>
      <c r="J18" s="434"/>
      <c r="K18" s="435" t="s">
        <v>3048</v>
      </c>
      <c r="L18" s="1586" t="str">
        <f>IF(目次・入力シート!BJ21="","「目次･入力シート」に入力してください",目次・入力シート!BJ21)</f>
        <v>「目次･入力シート」に入力してください</v>
      </c>
      <c r="M18" s="1586"/>
      <c r="N18" s="1586"/>
      <c r="O18" s="1586"/>
      <c r="P18" s="1586"/>
    </row>
    <row r="19" spans="1:16" s="440" customFormat="1" ht="9.9499999999999993" customHeight="1">
      <c r="A19" s="436"/>
      <c r="B19" s="437"/>
      <c r="C19" s="437"/>
      <c r="D19" s="437"/>
      <c r="E19" s="437"/>
      <c r="F19" s="437"/>
      <c r="G19" s="438"/>
      <c r="H19" s="438"/>
      <c r="I19" s="439"/>
      <c r="J19" s="438"/>
      <c r="K19" s="439"/>
    </row>
    <row r="20" spans="1:16">
      <c r="A20" s="1587" t="s">
        <v>3049</v>
      </c>
      <c r="B20" s="1587"/>
      <c r="C20" s="1587"/>
      <c r="D20" s="1587"/>
      <c r="E20" s="1587"/>
      <c r="F20" s="1587"/>
      <c r="G20" s="1587"/>
      <c r="H20" s="1587"/>
      <c r="I20" s="1587"/>
      <c r="J20" s="1587"/>
      <c r="K20" s="1587"/>
      <c r="L20" s="1587"/>
      <c r="M20" s="1587"/>
      <c r="N20" s="1587"/>
      <c r="O20" s="1587"/>
      <c r="P20" s="1587"/>
    </row>
    <row r="21" spans="1:16" ht="12" customHeight="1">
      <c r="A21" s="1588" t="s">
        <v>2887</v>
      </c>
      <c r="B21" s="1588" t="s">
        <v>2888</v>
      </c>
      <c r="C21" s="1588"/>
      <c r="D21" s="1588"/>
      <c r="E21" s="1588"/>
      <c r="F21" s="1588"/>
      <c r="G21" s="1588"/>
      <c r="H21" s="1588"/>
      <c r="I21" s="1588"/>
      <c r="J21" s="1588"/>
      <c r="K21" s="1588"/>
      <c r="L21" s="1588"/>
      <c r="M21" s="1588"/>
      <c r="N21" s="1588"/>
      <c r="O21" s="1589" t="s">
        <v>3050</v>
      </c>
      <c r="P21" s="1589" t="s">
        <v>3051</v>
      </c>
    </row>
    <row r="22" spans="1:16" ht="12" customHeight="1">
      <c r="A22" s="1588"/>
      <c r="B22" s="1588"/>
      <c r="C22" s="1588"/>
      <c r="D22" s="1588"/>
      <c r="E22" s="1588"/>
      <c r="F22" s="1588"/>
      <c r="G22" s="1588"/>
      <c r="H22" s="1588"/>
      <c r="I22" s="1588"/>
      <c r="J22" s="1588"/>
      <c r="K22" s="1588"/>
      <c r="L22" s="1588"/>
      <c r="M22" s="1588"/>
      <c r="N22" s="1588"/>
      <c r="O22" s="1589"/>
      <c r="P22" s="1589"/>
    </row>
    <row r="23" spans="1:16" s="450" customFormat="1" ht="17.100000000000001" customHeight="1">
      <c r="A23" s="527" t="s">
        <v>2891</v>
      </c>
      <c r="B23" s="532" t="s">
        <v>3052</v>
      </c>
      <c r="C23" s="512"/>
      <c r="D23" s="512"/>
      <c r="E23" s="512"/>
      <c r="F23" s="512"/>
      <c r="G23" s="512"/>
      <c r="H23" s="512"/>
      <c r="I23" s="512"/>
      <c r="J23" s="513"/>
      <c r="K23" s="533"/>
      <c r="L23" s="512"/>
      <c r="M23" s="512"/>
      <c r="N23" s="512"/>
      <c r="O23" s="448"/>
      <c r="P23" s="449" t="s">
        <v>28</v>
      </c>
    </row>
    <row r="24" spans="1:16" s="450" customFormat="1" ht="17.100000000000001" customHeight="1">
      <c r="A24" s="527" t="s">
        <v>2891</v>
      </c>
      <c r="B24" s="532" t="s">
        <v>3078</v>
      </c>
      <c r="C24" s="512"/>
      <c r="D24" s="512"/>
      <c r="E24" s="512"/>
      <c r="F24" s="512"/>
      <c r="G24" s="512"/>
      <c r="H24" s="512"/>
      <c r="I24" s="512"/>
      <c r="J24" s="512"/>
      <c r="K24" s="533" t="s">
        <v>2900</v>
      </c>
      <c r="L24" s="512"/>
      <c r="M24" s="512"/>
      <c r="N24" s="512"/>
      <c r="O24" s="448"/>
      <c r="P24" s="449" t="s">
        <v>28</v>
      </c>
    </row>
    <row r="25" spans="1:16" s="450" customFormat="1" ht="17.100000000000001" customHeight="1">
      <c r="A25" s="527" t="s">
        <v>2891</v>
      </c>
      <c r="B25" s="532" t="s">
        <v>2901</v>
      </c>
      <c r="C25" s="512"/>
      <c r="D25" s="512"/>
      <c r="E25" s="512"/>
      <c r="F25" s="512"/>
      <c r="G25" s="512"/>
      <c r="H25" s="512"/>
      <c r="I25" s="512"/>
      <c r="J25" s="512"/>
      <c r="K25" s="533" t="s">
        <v>2902</v>
      </c>
      <c r="L25" s="534"/>
      <c r="M25" s="512"/>
      <c r="N25" s="512"/>
      <c r="O25" s="448"/>
      <c r="P25" s="449" t="s">
        <v>28</v>
      </c>
    </row>
    <row r="26" spans="1:16" s="450" customFormat="1" ht="17.100000000000001" customHeight="1">
      <c r="A26" s="1623" t="s">
        <v>2904</v>
      </c>
      <c r="B26" s="535" t="s">
        <v>2905</v>
      </c>
      <c r="C26" s="516"/>
      <c r="D26" s="516"/>
      <c r="E26" s="516"/>
      <c r="F26" s="516"/>
      <c r="G26" s="516"/>
      <c r="H26" s="516"/>
      <c r="I26" s="516"/>
      <c r="J26" s="516"/>
      <c r="K26" s="536"/>
      <c r="L26" s="516"/>
      <c r="M26" s="516"/>
      <c r="N26" s="516"/>
      <c r="O26" s="455"/>
      <c r="P26" s="455"/>
    </row>
    <row r="27" spans="1:16" s="450" customFormat="1" ht="17.100000000000001" customHeight="1">
      <c r="A27" s="1623"/>
      <c r="B27" s="537" t="s">
        <v>2907</v>
      </c>
      <c r="C27" s="519"/>
      <c r="D27" s="519"/>
      <c r="E27" s="519"/>
      <c r="F27" s="519"/>
      <c r="G27" s="519"/>
      <c r="H27" s="519"/>
      <c r="I27" s="519"/>
      <c r="J27" s="519"/>
      <c r="K27" s="538" t="s">
        <v>2908</v>
      </c>
      <c r="L27" s="521"/>
      <c r="M27" s="519"/>
      <c r="N27" s="519"/>
      <c r="O27" s="460"/>
      <c r="P27" s="461" t="s">
        <v>28</v>
      </c>
    </row>
    <row r="28" spans="1:16" s="450" customFormat="1" ht="17.100000000000001" customHeight="1">
      <c r="A28" s="522" t="s">
        <v>2910</v>
      </c>
      <c r="B28" s="537" t="s">
        <v>2911</v>
      </c>
      <c r="C28" s="519"/>
      <c r="D28" s="519"/>
      <c r="E28" s="519"/>
      <c r="F28" s="519"/>
      <c r="G28" s="519"/>
      <c r="H28" s="519"/>
      <c r="I28" s="519"/>
      <c r="J28" s="519"/>
      <c r="K28" s="538"/>
      <c r="L28" s="521"/>
      <c r="M28" s="519"/>
      <c r="N28" s="519"/>
      <c r="O28" s="460"/>
      <c r="P28" s="461" t="s">
        <v>28</v>
      </c>
    </row>
    <row r="29" spans="1:16" s="450" customFormat="1" ht="17.100000000000001" customHeight="1">
      <c r="A29" s="1627" t="s">
        <v>2913</v>
      </c>
      <c r="B29" s="537" t="s">
        <v>2914</v>
      </c>
      <c r="C29" s="519"/>
      <c r="D29" s="519"/>
      <c r="E29" s="519"/>
      <c r="F29" s="519"/>
      <c r="G29" s="519"/>
      <c r="H29" s="519"/>
      <c r="I29" s="519"/>
      <c r="J29" s="519"/>
      <c r="K29" s="538" t="s">
        <v>2915</v>
      </c>
      <c r="L29" s="521"/>
      <c r="M29" s="519"/>
      <c r="N29" s="519"/>
      <c r="O29" s="460"/>
      <c r="P29" s="461" t="s">
        <v>28</v>
      </c>
    </row>
    <row r="30" spans="1:16" s="450" customFormat="1" ht="17.100000000000001" customHeight="1">
      <c r="A30" s="1627"/>
      <c r="B30" s="537" t="s">
        <v>2917</v>
      </c>
      <c r="C30" s="519"/>
      <c r="D30" s="519"/>
      <c r="E30" s="519"/>
      <c r="F30" s="519"/>
      <c r="G30" s="519"/>
      <c r="H30" s="519"/>
      <c r="I30" s="519"/>
      <c r="J30" s="519"/>
      <c r="K30" s="538" t="s">
        <v>2918</v>
      </c>
      <c r="L30" s="521"/>
      <c r="M30" s="519"/>
      <c r="N30" s="519"/>
      <c r="O30" s="460"/>
      <c r="P30" s="461" t="s">
        <v>28</v>
      </c>
    </row>
    <row r="31" spans="1:16" s="450" customFormat="1" ht="17.100000000000001" customHeight="1">
      <c r="A31" s="1627"/>
      <c r="B31" s="537" t="s">
        <v>2920</v>
      </c>
      <c r="C31" s="519"/>
      <c r="D31" s="519"/>
      <c r="E31" s="519"/>
      <c r="F31" s="519"/>
      <c r="G31" s="519"/>
      <c r="H31" s="519"/>
      <c r="I31" s="519"/>
      <c r="J31" s="519"/>
      <c r="K31" s="538" t="s">
        <v>2918</v>
      </c>
      <c r="L31" s="519"/>
      <c r="M31" s="519"/>
      <c r="N31" s="519"/>
      <c r="O31" s="460"/>
      <c r="P31" s="461" t="s">
        <v>28</v>
      </c>
    </row>
    <row r="32" spans="1:16" s="450" customFormat="1" ht="17.100000000000001" customHeight="1">
      <c r="A32" s="462" t="s">
        <v>2922</v>
      </c>
      <c r="B32" s="537" t="s">
        <v>2923</v>
      </c>
      <c r="C32" s="519"/>
      <c r="D32" s="519"/>
      <c r="E32" s="519"/>
      <c r="F32" s="519"/>
      <c r="G32" s="519"/>
      <c r="H32" s="519"/>
      <c r="I32" s="519"/>
      <c r="J32" s="519"/>
      <c r="K32" s="538" t="s">
        <v>2918</v>
      </c>
      <c r="L32" s="521"/>
      <c r="M32" s="519"/>
      <c r="N32" s="519"/>
      <c r="O32" s="460"/>
      <c r="P32" s="461" t="s">
        <v>28</v>
      </c>
    </row>
    <row r="33" spans="1:18" s="450" customFormat="1" ht="17.100000000000001" customHeight="1">
      <c r="A33" s="462" t="s">
        <v>2925</v>
      </c>
      <c r="B33" s="537" t="s">
        <v>2926</v>
      </c>
      <c r="C33" s="519"/>
      <c r="D33" s="519"/>
      <c r="E33" s="519"/>
      <c r="F33" s="519"/>
      <c r="G33" s="519"/>
      <c r="H33" s="519"/>
      <c r="I33" s="519"/>
      <c r="J33" s="519"/>
      <c r="K33" s="538"/>
      <c r="L33" s="521"/>
      <c r="M33" s="519"/>
      <c r="N33" s="519"/>
      <c r="O33" s="460"/>
      <c r="P33" s="461" t="s">
        <v>28</v>
      </c>
    </row>
    <row r="34" spans="1:18" s="450" customFormat="1" ht="17.100000000000001" customHeight="1">
      <c r="A34" s="522" t="s">
        <v>2928</v>
      </c>
      <c r="B34" s="537" t="s">
        <v>2960</v>
      </c>
      <c r="C34" s="519"/>
      <c r="D34" s="519"/>
      <c r="E34" s="519"/>
      <c r="F34" s="519"/>
      <c r="G34" s="519"/>
      <c r="H34" s="519"/>
      <c r="I34" s="519"/>
      <c r="J34" s="519"/>
      <c r="K34" s="538" t="s">
        <v>2918</v>
      </c>
      <c r="L34" s="519"/>
      <c r="M34" s="519"/>
      <c r="N34" s="519"/>
      <c r="O34" s="460"/>
      <c r="P34" s="461" t="s">
        <v>28</v>
      </c>
    </row>
    <row r="35" spans="1:18" ht="17.100000000000001" customHeight="1">
      <c r="A35" s="462" t="s">
        <v>2931</v>
      </c>
      <c r="B35" s="537" t="s">
        <v>2932</v>
      </c>
      <c r="C35" s="539"/>
      <c r="D35" s="539"/>
      <c r="E35" s="539"/>
      <c r="F35" s="539"/>
      <c r="G35" s="539"/>
      <c r="H35" s="539"/>
      <c r="I35" s="539"/>
      <c r="J35" s="539"/>
      <c r="K35" s="538" t="s">
        <v>2918</v>
      </c>
      <c r="L35" s="539"/>
      <c r="M35" s="539"/>
      <c r="N35" s="539"/>
      <c r="O35" s="460"/>
      <c r="P35" s="461" t="s">
        <v>28</v>
      </c>
    </row>
    <row r="36" spans="1:18" ht="17.100000000000001" customHeight="1">
      <c r="A36" s="462" t="s">
        <v>2925</v>
      </c>
      <c r="B36" s="540" t="s">
        <v>2934</v>
      </c>
      <c r="C36" s="541"/>
      <c r="D36" s="541"/>
      <c r="E36" s="541"/>
      <c r="F36" s="541"/>
      <c r="G36" s="541"/>
      <c r="H36" s="541"/>
      <c r="I36" s="541"/>
      <c r="J36" s="541"/>
      <c r="K36" s="542" t="s">
        <v>2918</v>
      </c>
      <c r="L36" s="541"/>
      <c r="M36" s="541"/>
      <c r="N36" s="541"/>
      <c r="O36" s="460"/>
      <c r="P36" s="467" t="s">
        <v>28</v>
      </c>
    </row>
    <row r="37" spans="1:18" ht="17.100000000000001" customHeight="1">
      <c r="A37" s="527" t="s">
        <v>2936</v>
      </c>
      <c r="B37" s="532" t="s">
        <v>2937</v>
      </c>
      <c r="C37" s="528"/>
      <c r="D37" s="528"/>
      <c r="E37" s="528"/>
      <c r="F37" s="528"/>
      <c r="G37" s="528"/>
      <c r="H37" s="528"/>
      <c r="I37" s="528"/>
      <c r="J37" s="528"/>
      <c r="K37" s="533" t="s">
        <v>2918</v>
      </c>
      <c r="L37" s="528"/>
      <c r="M37" s="528"/>
      <c r="N37" s="528"/>
      <c r="O37" s="448"/>
      <c r="P37" s="449" t="s">
        <v>28</v>
      </c>
    </row>
    <row r="38" spans="1:18" ht="17.100000000000001" customHeight="1">
      <c r="A38" s="527" t="s">
        <v>2936</v>
      </c>
      <c r="B38" s="532" t="s">
        <v>2939</v>
      </c>
      <c r="C38" s="528"/>
      <c r="D38" s="528"/>
      <c r="E38" s="528"/>
      <c r="F38" s="528"/>
      <c r="G38" s="528"/>
      <c r="H38" s="528"/>
      <c r="I38" s="528"/>
      <c r="J38" s="528"/>
      <c r="K38" s="533" t="s">
        <v>2918</v>
      </c>
      <c r="L38" s="528"/>
      <c r="M38" s="528"/>
      <c r="N38" s="528"/>
      <c r="O38" s="448"/>
      <c r="P38" s="449" t="s">
        <v>28</v>
      </c>
    </row>
    <row r="39" spans="1:18" ht="17.100000000000001" customHeight="1">
      <c r="A39" s="527" t="s">
        <v>2936</v>
      </c>
      <c r="B39" s="532" t="s">
        <v>2941</v>
      </c>
      <c r="C39" s="528"/>
      <c r="D39" s="528"/>
      <c r="E39" s="528"/>
      <c r="F39" s="528"/>
      <c r="G39" s="528"/>
      <c r="H39" s="528"/>
      <c r="I39" s="528"/>
      <c r="J39" s="528"/>
      <c r="K39" s="533" t="s">
        <v>2918</v>
      </c>
      <c r="L39" s="528"/>
      <c r="M39" s="528"/>
      <c r="N39" s="528"/>
      <c r="O39" s="448"/>
      <c r="P39" s="449" t="s">
        <v>28</v>
      </c>
    </row>
    <row r="40" spans="1:18" ht="16.5" customHeight="1">
      <c r="A40" s="527" t="s">
        <v>2891</v>
      </c>
      <c r="B40" s="532" t="s">
        <v>2943</v>
      </c>
      <c r="C40" s="528"/>
      <c r="D40" s="528"/>
      <c r="E40" s="528"/>
      <c r="F40" s="528"/>
      <c r="G40" s="528"/>
      <c r="H40" s="528"/>
      <c r="I40" s="528"/>
      <c r="J40" s="528"/>
      <c r="K40" s="533"/>
      <c r="L40" s="528"/>
      <c r="M40" s="528"/>
      <c r="N40" s="528"/>
      <c r="O40" s="448"/>
      <c r="P40" s="449" t="s">
        <v>28</v>
      </c>
    </row>
    <row r="41" spans="1:18" ht="17.100000000000001" customHeight="1">
      <c r="A41" s="527" t="s">
        <v>2891</v>
      </c>
      <c r="B41" s="532" t="s">
        <v>3054</v>
      </c>
      <c r="C41" s="528"/>
      <c r="D41" s="528"/>
      <c r="E41" s="528"/>
      <c r="F41" s="528"/>
      <c r="G41" s="528"/>
      <c r="H41" s="528"/>
      <c r="I41" s="528"/>
      <c r="J41" s="528"/>
      <c r="K41" s="533"/>
      <c r="L41" s="528"/>
      <c r="M41" s="528"/>
      <c r="N41" s="530"/>
      <c r="O41" s="448"/>
      <c r="P41" s="449" t="s">
        <v>28</v>
      </c>
    </row>
    <row r="42" spans="1:18" s="450" customFormat="1" ht="15.95" customHeight="1">
      <c r="A42" s="527" t="s">
        <v>2891</v>
      </c>
      <c r="B42" s="532" t="s">
        <v>2947</v>
      </c>
      <c r="C42" s="514"/>
      <c r="D42" s="514"/>
      <c r="E42" s="543"/>
      <c r="F42" s="543"/>
      <c r="G42" s="543"/>
      <c r="H42" s="543"/>
      <c r="I42" s="514"/>
      <c r="J42" s="514"/>
      <c r="K42" s="533" t="s">
        <v>2918</v>
      </c>
      <c r="L42" s="514"/>
      <c r="M42" s="514"/>
      <c r="N42" s="514"/>
      <c r="O42" s="448"/>
      <c r="P42" s="449" t="s">
        <v>28</v>
      </c>
    </row>
    <row r="43" spans="1:18" s="429" customFormat="1" ht="4.5" customHeight="1">
      <c r="A43" s="471"/>
      <c r="B43" s="450"/>
      <c r="C43" s="472"/>
      <c r="I43" s="473"/>
      <c r="J43" s="473"/>
      <c r="K43" s="450"/>
      <c r="O43" s="474"/>
      <c r="P43" s="474"/>
    </row>
    <row r="44" spans="1:18" s="429" customFormat="1" ht="16.5" customHeight="1">
      <c r="A44" s="1628" t="s">
        <v>5</v>
      </c>
      <c r="B44" s="544" t="s">
        <v>3079</v>
      </c>
      <c r="C44" s="476"/>
      <c r="D44" s="477"/>
      <c r="E44" s="477"/>
      <c r="F44" s="477"/>
      <c r="G44" s="477"/>
      <c r="H44" s="477"/>
      <c r="I44" s="478"/>
      <c r="J44" s="478"/>
      <c r="K44" s="545" t="s">
        <v>3080</v>
      </c>
      <c r="L44" s="477"/>
      <c r="M44" s="477"/>
      <c r="N44" s="477"/>
      <c r="O44" s="479"/>
      <c r="P44" s="449" t="s">
        <v>28</v>
      </c>
    </row>
    <row r="45" spans="1:18" s="429" customFormat="1" ht="16.5" customHeight="1">
      <c r="A45" s="1629"/>
      <c r="B45" s="540"/>
      <c r="C45" s="480"/>
      <c r="D45" s="481"/>
      <c r="E45" s="465"/>
      <c r="F45" s="465"/>
      <c r="G45" s="465"/>
      <c r="H45" s="465"/>
      <c r="I45" s="482"/>
      <c r="J45" s="482"/>
      <c r="K45" s="546" t="s">
        <v>3081</v>
      </c>
      <c r="L45" s="465"/>
      <c r="M45" s="465"/>
      <c r="N45" s="465"/>
      <c r="O45" s="483"/>
      <c r="P45" s="449" t="s">
        <v>28</v>
      </c>
    </row>
    <row r="46" spans="1:18" ht="7.5" customHeight="1">
      <c r="A46" s="471"/>
      <c r="B46" s="450"/>
      <c r="O46" s="424"/>
      <c r="P46" s="424"/>
      <c r="Q46" s="433"/>
      <c r="R46" s="433"/>
    </row>
    <row r="47" spans="1:18" ht="15" customHeight="1">
      <c r="A47" s="472" t="s">
        <v>3058</v>
      </c>
      <c r="B47" s="429" t="s">
        <v>3059</v>
      </c>
      <c r="C47" s="487"/>
      <c r="I47" s="433"/>
      <c r="J47" s="433"/>
      <c r="O47" s="424"/>
      <c r="P47" s="424"/>
    </row>
    <row r="48" spans="1:18" ht="15" customHeight="1">
      <c r="A48" s="472"/>
      <c r="B48" s="429" t="s">
        <v>3060</v>
      </c>
      <c r="C48" s="487"/>
      <c r="I48" s="433"/>
      <c r="J48" s="433"/>
      <c r="O48" s="424"/>
      <c r="P48" s="424"/>
    </row>
    <row r="49" spans="1:16" ht="15" customHeight="1">
      <c r="A49" s="472" t="s">
        <v>3061</v>
      </c>
      <c r="B49" s="429" t="s">
        <v>3062</v>
      </c>
      <c r="C49" s="487"/>
      <c r="I49" s="433"/>
      <c r="J49" s="433"/>
      <c r="O49" s="424"/>
      <c r="P49" s="424"/>
    </row>
  </sheetData>
  <mergeCells count="23">
    <mergeCell ref="B17:F17"/>
    <mergeCell ref="L17:P17"/>
    <mergeCell ref="M1:P1"/>
    <mergeCell ref="A2:C3"/>
    <mergeCell ref="M2:P2"/>
    <mergeCell ref="M3:P4"/>
    <mergeCell ref="M5:P6"/>
    <mergeCell ref="A9:P10"/>
    <mergeCell ref="A12:P12"/>
    <mergeCell ref="B13:P13"/>
    <mergeCell ref="B14:P14"/>
    <mergeCell ref="B15:P15"/>
    <mergeCell ref="B16:F16"/>
    <mergeCell ref="A26:A27"/>
    <mergeCell ref="A29:A31"/>
    <mergeCell ref="A44:A45"/>
    <mergeCell ref="B18:F18"/>
    <mergeCell ref="L18:P18"/>
    <mergeCell ref="A20:P20"/>
    <mergeCell ref="A21:A22"/>
    <mergeCell ref="B21:N22"/>
    <mergeCell ref="O21:O22"/>
    <mergeCell ref="P21:P22"/>
  </mergeCells>
  <phoneticPr fontId="165"/>
  <dataValidations count="4">
    <dataValidation type="list" allowBlank="1" showInputMessage="1" showErrorMessage="1" sqref="M3" xr:uid="{00000000-0002-0000-1000-000000000000}">
      <formula1>"　,1,2,3,4,5,6,7,8,9,10,11,12"</formula1>
    </dataValidation>
    <dataValidation type="list" allowBlank="1" showInputMessage="1" showErrorMessage="1" sqref="M5" xr:uid="{00000000-0002-0000-1000-000001000000}">
      <formula1>"　,1,2,3,4,5,6,7,8,9,10,11,12,13,14,15,16,17,18,19,20,21,22,23,24,25,26,27,28,29,30,31"</formula1>
    </dataValidation>
    <dataValidation type="list" allowBlank="1" showInputMessage="1" showErrorMessage="1" sqref="P43" xr:uid="{00000000-0002-0000-1000-000002000000}">
      <formula1>$J$22:$J$23</formula1>
    </dataValidation>
    <dataValidation type="list" allowBlank="1" showInputMessage="1" showErrorMessage="1" sqref="O43" xr:uid="{00000000-0002-0000-1000-000003000000}">
      <formula1>$J$22:$J$22</formula1>
    </dataValidation>
  </dataValidations>
  <pageMargins left="0.78740157480314965" right="0.19685039370078741" top="0.19685039370078741" bottom="0.19685039370078741" header="0" footer="0"/>
  <pageSetup paperSize="9" fitToWidth="0"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38913" r:id="rId4" name="Check Box 1">
              <controlPr defaultSize="0" autoFill="0" autoLine="0" autoPict="0" altText="">
                <anchor moveWithCells="1">
                  <from>
                    <xdr:col>14</xdr:col>
                    <xdr:colOff>104775</xdr:colOff>
                    <xdr:row>22</xdr:row>
                    <xdr:rowOff>38100</xdr:rowOff>
                  </from>
                  <to>
                    <xdr:col>14</xdr:col>
                    <xdr:colOff>409575</xdr:colOff>
                    <xdr:row>23</xdr:row>
                    <xdr:rowOff>38100</xdr:rowOff>
                  </to>
                </anchor>
              </controlPr>
            </control>
          </mc:Choice>
        </mc:AlternateContent>
        <mc:AlternateContent xmlns:mc="http://schemas.openxmlformats.org/markup-compatibility/2006">
          <mc:Choice Requires="x14">
            <control shapeId="38914" r:id="rId5" name="Check Box 2">
              <controlPr defaultSize="0" autoFill="0" autoLine="0" autoPict="0" altText="">
                <anchor moveWithCells="1">
                  <from>
                    <xdr:col>14</xdr:col>
                    <xdr:colOff>104775</xdr:colOff>
                    <xdr:row>23</xdr:row>
                    <xdr:rowOff>38100</xdr:rowOff>
                  </from>
                  <to>
                    <xdr:col>14</xdr:col>
                    <xdr:colOff>409575</xdr:colOff>
                    <xdr:row>24</xdr:row>
                    <xdr:rowOff>38100</xdr:rowOff>
                  </to>
                </anchor>
              </controlPr>
            </control>
          </mc:Choice>
        </mc:AlternateContent>
        <mc:AlternateContent xmlns:mc="http://schemas.openxmlformats.org/markup-compatibility/2006">
          <mc:Choice Requires="x14">
            <control shapeId="38915" r:id="rId6" name="Check Box 3">
              <controlPr defaultSize="0" autoFill="0" autoLine="0" autoPict="0" altText="">
                <anchor moveWithCells="1">
                  <from>
                    <xdr:col>14</xdr:col>
                    <xdr:colOff>104775</xdr:colOff>
                    <xdr:row>24</xdr:row>
                    <xdr:rowOff>38100</xdr:rowOff>
                  </from>
                  <to>
                    <xdr:col>14</xdr:col>
                    <xdr:colOff>409575</xdr:colOff>
                    <xdr:row>25</xdr:row>
                    <xdr:rowOff>38100</xdr:rowOff>
                  </to>
                </anchor>
              </controlPr>
            </control>
          </mc:Choice>
        </mc:AlternateContent>
        <mc:AlternateContent xmlns:mc="http://schemas.openxmlformats.org/markup-compatibility/2006">
          <mc:Choice Requires="x14">
            <control shapeId="38916" r:id="rId7" name="Check Box 4">
              <controlPr defaultSize="0" autoFill="0" autoLine="0" autoPict="0" altText="">
                <anchor moveWithCells="1">
                  <from>
                    <xdr:col>14</xdr:col>
                    <xdr:colOff>104775</xdr:colOff>
                    <xdr:row>26</xdr:row>
                    <xdr:rowOff>38100</xdr:rowOff>
                  </from>
                  <to>
                    <xdr:col>14</xdr:col>
                    <xdr:colOff>409575</xdr:colOff>
                    <xdr:row>27</xdr:row>
                    <xdr:rowOff>38100</xdr:rowOff>
                  </to>
                </anchor>
              </controlPr>
            </control>
          </mc:Choice>
        </mc:AlternateContent>
        <mc:AlternateContent xmlns:mc="http://schemas.openxmlformats.org/markup-compatibility/2006">
          <mc:Choice Requires="x14">
            <control shapeId="38917" r:id="rId8" name="Check Box 5">
              <controlPr defaultSize="0" autoFill="0" autoLine="0" autoPict="0" altText="">
                <anchor moveWithCells="1">
                  <from>
                    <xdr:col>14</xdr:col>
                    <xdr:colOff>104775</xdr:colOff>
                    <xdr:row>27</xdr:row>
                    <xdr:rowOff>38100</xdr:rowOff>
                  </from>
                  <to>
                    <xdr:col>14</xdr:col>
                    <xdr:colOff>409575</xdr:colOff>
                    <xdr:row>28</xdr:row>
                    <xdr:rowOff>38100</xdr:rowOff>
                  </to>
                </anchor>
              </controlPr>
            </control>
          </mc:Choice>
        </mc:AlternateContent>
        <mc:AlternateContent xmlns:mc="http://schemas.openxmlformats.org/markup-compatibility/2006">
          <mc:Choice Requires="x14">
            <control shapeId="38918" r:id="rId9" name="Check Box 6">
              <controlPr defaultSize="0" autoFill="0" autoLine="0" autoPict="0" altText="">
                <anchor moveWithCells="1">
                  <from>
                    <xdr:col>14</xdr:col>
                    <xdr:colOff>104775</xdr:colOff>
                    <xdr:row>28</xdr:row>
                    <xdr:rowOff>38100</xdr:rowOff>
                  </from>
                  <to>
                    <xdr:col>14</xdr:col>
                    <xdr:colOff>409575</xdr:colOff>
                    <xdr:row>29</xdr:row>
                    <xdr:rowOff>38100</xdr:rowOff>
                  </to>
                </anchor>
              </controlPr>
            </control>
          </mc:Choice>
        </mc:AlternateContent>
        <mc:AlternateContent xmlns:mc="http://schemas.openxmlformats.org/markup-compatibility/2006">
          <mc:Choice Requires="x14">
            <control shapeId="38919" r:id="rId10" name="Check Box 7">
              <controlPr defaultSize="0" autoFill="0" autoLine="0" autoPict="0" altText="">
                <anchor moveWithCells="1">
                  <from>
                    <xdr:col>14</xdr:col>
                    <xdr:colOff>104775</xdr:colOff>
                    <xdr:row>29</xdr:row>
                    <xdr:rowOff>38100</xdr:rowOff>
                  </from>
                  <to>
                    <xdr:col>14</xdr:col>
                    <xdr:colOff>409575</xdr:colOff>
                    <xdr:row>30</xdr:row>
                    <xdr:rowOff>38100</xdr:rowOff>
                  </to>
                </anchor>
              </controlPr>
            </control>
          </mc:Choice>
        </mc:AlternateContent>
        <mc:AlternateContent xmlns:mc="http://schemas.openxmlformats.org/markup-compatibility/2006">
          <mc:Choice Requires="x14">
            <control shapeId="38920" r:id="rId11" name="Check Box 8">
              <controlPr defaultSize="0" autoFill="0" autoLine="0" autoPict="0" altText="">
                <anchor moveWithCells="1">
                  <from>
                    <xdr:col>14</xdr:col>
                    <xdr:colOff>104775</xdr:colOff>
                    <xdr:row>29</xdr:row>
                    <xdr:rowOff>38100</xdr:rowOff>
                  </from>
                  <to>
                    <xdr:col>14</xdr:col>
                    <xdr:colOff>409575</xdr:colOff>
                    <xdr:row>30</xdr:row>
                    <xdr:rowOff>38100</xdr:rowOff>
                  </to>
                </anchor>
              </controlPr>
            </control>
          </mc:Choice>
        </mc:AlternateContent>
        <mc:AlternateContent xmlns:mc="http://schemas.openxmlformats.org/markup-compatibility/2006">
          <mc:Choice Requires="x14">
            <control shapeId="38921" r:id="rId12" name="Check Box 9">
              <controlPr defaultSize="0" autoFill="0" autoLine="0" autoPict="0" altText="">
                <anchor moveWithCells="1">
                  <from>
                    <xdr:col>14</xdr:col>
                    <xdr:colOff>104775</xdr:colOff>
                    <xdr:row>30</xdr:row>
                    <xdr:rowOff>38100</xdr:rowOff>
                  </from>
                  <to>
                    <xdr:col>14</xdr:col>
                    <xdr:colOff>409575</xdr:colOff>
                    <xdr:row>31</xdr:row>
                    <xdr:rowOff>38100</xdr:rowOff>
                  </to>
                </anchor>
              </controlPr>
            </control>
          </mc:Choice>
        </mc:AlternateContent>
        <mc:AlternateContent xmlns:mc="http://schemas.openxmlformats.org/markup-compatibility/2006">
          <mc:Choice Requires="x14">
            <control shapeId="38922" r:id="rId13" name="Check Box 10">
              <controlPr defaultSize="0" autoFill="0" autoLine="0" autoPict="0" altText="">
                <anchor moveWithCells="1">
                  <from>
                    <xdr:col>14</xdr:col>
                    <xdr:colOff>104775</xdr:colOff>
                    <xdr:row>30</xdr:row>
                    <xdr:rowOff>38100</xdr:rowOff>
                  </from>
                  <to>
                    <xdr:col>14</xdr:col>
                    <xdr:colOff>409575</xdr:colOff>
                    <xdr:row>31</xdr:row>
                    <xdr:rowOff>38100</xdr:rowOff>
                  </to>
                </anchor>
              </controlPr>
            </control>
          </mc:Choice>
        </mc:AlternateContent>
        <mc:AlternateContent xmlns:mc="http://schemas.openxmlformats.org/markup-compatibility/2006">
          <mc:Choice Requires="x14">
            <control shapeId="38923" r:id="rId14" name="Check Box 11">
              <controlPr defaultSize="0" autoFill="0" autoLine="0" autoPict="0" altText="">
                <anchor moveWithCells="1">
                  <from>
                    <xdr:col>14</xdr:col>
                    <xdr:colOff>104775</xdr:colOff>
                    <xdr:row>31</xdr:row>
                    <xdr:rowOff>38100</xdr:rowOff>
                  </from>
                  <to>
                    <xdr:col>14</xdr:col>
                    <xdr:colOff>409575</xdr:colOff>
                    <xdr:row>32</xdr:row>
                    <xdr:rowOff>38100</xdr:rowOff>
                  </to>
                </anchor>
              </controlPr>
            </control>
          </mc:Choice>
        </mc:AlternateContent>
        <mc:AlternateContent xmlns:mc="http://schemas.openxmlformats.org/markup-compatibility/2006">
          <mc:Choice Requires="x14">
            <control shapeId="38924" r:id="rId15" name="Check Box 12">
              <controlPr defaultSize="0" autoFill="0" autoLine="0" autoPict="0" altText="">
                <anchor moveWithCells="1">
                  <from>
                    <xdr:col>14</xdr:col>
                    <xdr:colOff>104775</xdr:colOff>
                    <xdr:row>31</xdr:row>
                    <xdr:rowOff>38100</xdr:rowOff>
                  </from>
                  <to>
                    <xdr:col>14</xdr:col>
                    <xdr:colOff>409575</xdr:colOff>
                    <xdr:row>32</xdr:row>
                    <xdr:rowOff>38100</xdr:rowOff>
                  </to>
                </anchor>
              </controlPr>
            </control>
          </mc:Choice>
        </mc:AlternateContent>
        <mc:AlternateContent xmlns:mc="http://schemas.openxmlformats.org/markup-compatibility/2006">
          <mc:Choice Requires="x14">
            <control shapeId="38925" r:id="rId16" name="Check Box 13">
              <controlPr defaultSize="0" autoFill="0" autoLine="0" autoPict="0" altText="">
                <anchor moveWithCells="1">
                  <from>
                    <xdr:col>14</xdr:col>
                    <xdr:colOff>104775</xdr:colOff>
                    <xdr:row>32</xdr:row>
                    <xdr:rowOff>38100</xdr:rowOff>
                  </from>
                  <to>
                    <xdr:col>14</xdr:col>
                    <xdr:colOff>409575</xdr:colOff>
                    <xdr:row>33</xdr:row>
                    <xdr:rowOff>38100</xdr:rowOff>
                  </to>
                </anchor>
              </controlPr>
            </control>
          </mc:Choice>
        </mc:AlternateContent>
        <mc:AlternateContent xmlns:mc="http://schemas.openxmlformats.org/markup-compatibility/2006">
          <mc:Choice Requires="x14">
            <control shapeId="38926" r:id="rId17" name="Check Box 14">
              <controlPr defaultSize="0" autoFill="0" autoLine="0" autoPict="0" altText="">
                <anchor moveWithCells="1">
                  <from>
                    <xdr:col>14</xdr:col>
                    <xdr:colOff>104775</xdr:colOff>
                    <xdr:row>32</xdr:row>
                    <xdr:rowOff>38100</xdr:rowOff>
                  </from>
                  <to>
                    <xdr:col>14</xdr:col>
                    <xdr:colOff>409575</xdr:colOff>
                    <xdr:row>33</xdr:row>
                    <xdr:rowOff>38100</xdr:rowOff>
                  </to>
                </anchor>
              </controlPr>
            </control>
          </mc:Choice>
        </mc:AlternateContent>
        <mc:AlternateContent xmlns:mc="http://schemas.openxmlformats.org/markup-compatibility/2006">
          <mc:Choice Requires="x14">
            <control shapeId="38927" r:id="rId18" name="Check Box 15">
              <controlPr defaultSize="0" autoFill="0" autoLine="0" autoPict="0" altText="">
                <anchor moveWithCells="1">
                  <from>
                    <xdr:col>14</xdr:col>
                    <xdr:colOff>104775</xdr:colOff>
                    <xdr:row>33</xdr:row>
                    <xdr:rowOff>38100</xdr:rowOff>
                  </from>
                  <to>
                    <xdr:col>14</xdr:col>
                    <xdr:colOff>409575</xdr:colOff>
                    <xdr:row>34</xdr:row>
                    <xdr:rowOff>38100</xdr:rowOff>
                  </to>
                </anchor>
              </controlPr>
            </control>
          </mc:Choice>
        </mc:AlternateContent>
        <mc:AlternateContent xmlns:mc="http://schemas.openxmlformats.org/markup-compatibility/2006">
          <mc:Choice Requires="x14">
            <control shapeId="38928" r:id="rId19" name="Check Box 16">
              <controlPr defaultSize="0" autoFill="0" autoLine="0" autoPict="0" altText="">
                <anchor moveWithCells="1">
                  <from>
                    <xdr:col>14</xdr:col>
                    <xdr:colOff>104775</xdr:colOff>
                    <xdr:row>33</xdr:row>
                    <xdr:rowOff>38100</xdr:rowOff>
                  </from>
                  <to>
                    <xdr:col>14</xdr:col>
                    <xdr:colOff>409575</xdr:colOff>
                    <xdr:row>34</xdr:row>
                    <xdr:rowOff>38100</xdr:rowOff>
                  </to>
                </anchor>
              </controlPr>
            </control>
          </mc:Choice>
        </mc:AlternateContent>
        <mc:AlternateContent xmlns:mc="http://schemas.openxmlformats.org/markup-compatibility/2006">
          <mc:Choice Requires="x14">
            <control shapeId="38929" r:id="rId20" name="Check Box 17">
              <controlPr defaultSize="0" autoFill="0" autoLine="0" autoPict="0" altText="">
                <anchor moveWithCells="1">
                  <from>
                    <xdr:col>14</xdr:col>
                    <xdr:colOff>104775</xdr:colOff>
                    <xdr:row>34</xdr:row>
                    <xdr:rowOff>38100</xdr:rowOff>
                  </from>
                  <to>
                    <xdr:col>14</xdr:col>
                    <xdr:colOff>409575</xdr:colOff>
                    <xdr:row>35</xdr:row>
                    <xdr:rowOff>38100</xdr:rowOff>
                  </to>
                </anchor>
              </controlPr>
            </control>
          </mc:Choice>
        </mc:AlternateContent>
        <mc:AlternateContent xmlns:mc="http://schemas.openxmlformats.org/markup-compatibility/2006">
          <mc:Choice Requires="x14">
            <control shapeId="38930" r:id="rId21" name="Check Box 18">
              <controlPr defaultSize="0" autoFill="0" autoLine="0" autoPict="0" altText="">
                <anchor moveWithCells="1">
                  <from>
                    <xdr:col>14</xdr:col>
                    <xdr:colOff>104775</xdr:colOff>
                    <xdr:row>34</xdr:row>
                    <xdr:rowOff>38100</xdr:rowOff>
                  </from>
                  <to>
                    <xdr:col>14</xdr:col>
                    <xdr:colOff>409575</xdr:colOff>
                    <xdr:row>35</xdr:row>
                    <xdr:rowOff>38100</xdr:rowOff>
                  </to>
                </anchor>
              </controlPr>
            </control>
          </mc:Choice>
        </mc:AlternateContent>
        <mc:AlternateContent xmlns:mc="http://schemas.openxmlformats.org/markup-compatibility/2006">
          <mc:Choice Requires="x14">
            <control shapeId="38931" r:id="rId22" name="Check Box 19">
              <controlPr defaultSize="0" autoFill="0" autoLine="0" autoPict="0" altText="">
                <anchor moveWithCells="1">
                  <from>
                    <xdr:col>14</xdr:col>
                    <xdr:colOff>104775</xdr:colOff>
                    <xdr:row>35</xdr:row>
                    <xdr:rowOff>38100</xdr:rowOff>
                  </from>
                  <to>
                    <xdr:col>14</xdr:col>
                    <xdr:colOff>409575</xdr:colOff>
                    <xdr:row>36</xdr:row>
                    <xdr:rowOff>38100</xdr:rowOff>
                  </to>
                </anchor>
              </controlPr>
            </control>
          </mc:Choice>
        </mc:AlternateContent>
        <mc:AlternateContent xmlns:mc="http://schemas.openxmlformats.org/markup-compatibility/2006">
          <mc:Choice Requires="x14">
            <control shapeId="38932" r:id="rId23" name="Check Box 20">
              <controlPr defaultSize="0" autoFill="0" autoLine="0" autoPict="0" altText="">
                <anchor moveWithCells="1">
                  <from>
                    <xdr:col>14</xdr:col>
                    <xdr:colOff>104775</xdr:colOff>
                    <xdr:row>36</xdr:row>
                    <xdr:rowOff>38100</xdr:rowOff>
                  </from>
                  <to>
                    <xdr:col>14</xdr:col>
                    <xdr:colOff>409575</xdr:colOff>
                    <xdr:row>37</xdr:row>
                    <xdr:rowOff>38100</xdr:rowOff>
                  </to>
                </anchor>
              </controlPr>
            </control>
          </mc:Choice>
        </mc:AlternateContent>
        <mc:AlternateContent xmlns:mc="http://schemas.openxmlformats.org/markup-compatibility/2006">
          <mc:Choice Requires="x14">
            <control shapeId="38933" r:id="rId24" name="Check Box 21">
              <controlPr defaultSize="0" autoFill="0" autoLine="0" autoPict="0" altText="">
                <anchor moveWithCells="1">
                  <from>
                    <xdr:col>14</xdr:col>
                    <xdr:colOff>104775</xdr:colOff>
                    <xdr:row>36</xdr:row>
                    <xdr:rowOff>38100</xdr:rowOff>
                  </from>
                  <to>
                    <xdr:col>14</xdr:col>
                    <xdr:colOff>409575</xdr:colOff>
                    <xdr:row>37</xdr:row>
                    <xdr:rowOff>38100</xdr:rowOff>
                  </to>
                </anchor>
              </controlPr>
            </control>
          </mc:Choice>
        </mc:AlternateContent>
        <mc:AlternateContent xmlns:mc="http://schemas.openxmlformats.org/markup-compatibility/2006">
          <mc:Choice Requires="x14">
            <control shapeId="38934" r:id="rId25" name="Check Box 22">
              <controlPr defaultSize="0" autoFill="0" autoLine="0" autoPict="0" altText="">
                <anchor moveWithCells="1">
                  <from>
                    <xdr:col>14</xdr:col>
                    <xdr:colOff>104775</xdr:colOff>
                    <xdr:row>37</xdr:row>
                    <xdr:rowOff>38100</xdr:rowOff>
                  </from>
                  <to>
                    <xdr:col>14</xdr:col>
                    <xdr:colOff>409575</xdr:colOff>
                    <xdr:row>38</xdr:row>
                    <xdr:rowOff>38100</xdr:rowOff>
                  </to>
                </anchor>
              </controlPr>
            </control>
          </mc:Choice>
        </mc:AlternateContent>
        <mc:AlternateContent xmlns:mc="http://schemas.openxmlformats.org/markup-compatibility/2006">
          <mc:Choice Requires="x14">
            <control shapeId="38935" r:id="rId26" name="Check Box 23">
              <controlPr defaultSize="0" autoFill="0" autoLine="0" autoPict="0" altText="">
                <anchor moveWithCells="1">
                  <from>
                    <xdr:col>14</xdr:col>
                    <xdr:colOff>104775</xdr:colOff>
                    <xdr:row>37</xdr:row>
                    <xdr:rowOff>38100</xdr:rowOff>
                  </from>
                  <to>
                    <xdr:col>14</xdr:col>
                    <xdr:colOff>409575</xdr:colOff>
                    <xdr:row>38</xdr:row>
                    <xdr:rowOff>38100</xdr:rowOff>
                  </to>
                </anchor>
              </controlPr>
            </control>
          </mc:Choice>
        </mc:AlternateContent>
        <mc:AlternateContent xmlns:mc="http://schemas.openxmlformats.org/markup-compatibility/2006">
          <mc:Choice Requires="x14">
            <control shapeId="38936" r:id="rId27" name="Check Box 24">
              <controlPr defaultSize="0" autoFill="0" autoLine="0" autoPict="0" altText="">
                <anchor moveWithCells="1">
                  <from>
                    <xdr:col>14</xdr:col>
                    <xdr:colOff>104775</xdr:colOff>
                    <xdr:row>38</xdr:row>
                    <xdr:rowOff>38100</xdr:rowOff>
                  </from>
                  <to>
                    <xdr:col>14</xdr:col>
                    <xdr:colOff>409575</xdr:colOff>
                    <xdr:row>39</xdr:row>
                    <xdr:rowOff>38100</xdr:rowOff>
                  </to>
                </anchor>
              </controlPr>
            </control>
          </mc:Choice>
        </mc:AlternateContent>
        <mc:AlternateContent xmlns:mc="http://schemas.openxmlformats.org/markup-compatibility/2006">
          <mc:Choice Requires="x14">
            <control shapeId="38937" r:id="rId28" name="Check Box 25">
              <controlPr defaultSize="0" autoFill="0" autoLine="0" autoPict="0" altText="">
                <anchor moveWithCells="1">
                  <from>
                    <xdr:col>14</xdr:col>
                    <xdr:colOff>104775</xdr:colOff>
                    <xdr:row>38</xdr:row>
                    <xdr:rowOff>38100</xdr:rowOff>
                  </from>
                  <to>
                    <xdr:col>14</xdr:col>
                    <xdr:colOff>409575</xdr:colOff>
                    <xdr:row>39</xdr:row>
                    <xdr:rowOff>38100</xdr:rowOff>
                  </to>
                </anchor>
              </controlPr>
            </control>
          </mc:Choice>
        </mc:AlternateContent>
        <mc:AlternateContent xmlns:mc="http://schemas.openxmlformats.org/markup-compatibility/2006">
          <mc:Choice Requires="x14">
            <control shapeId="38938" r:id="rId29" name="Check Box 26">
              <controlPr defaultSize="0" autoFill="0" autoLine="0" autoPict="0" altText="">
                <anchor moveWithCells="1">
                  <from>
                    <xdr:col>14</xdr:col>
                    <xdr:colOff>104775</xdr:colOff>
                    <xdr:row>38</xdr:row>
                    <xdr:rowOff>38100</xdr:rowOff>
                  </from>
                  <to>
                    <xdr:col>14</xdr:col>
                    <xdr:colOff>409575</xdr:colOff>
                    <xdr:row>39</xdr:row>
                    <xdr:rowOff>38100</xdr:rowOff>
                  </to>
                </anchor>
              </controlPr>
            </control>
          </mc:Choice>
        </mc:AlternateContent>
        <mc:AlternateContent xmlns:mc="http://schemas.openxmlformats.org/markup-compatibility/2006">
          <mc:Choice Requires="x14">
            <control shapeId="38939" r:id="rId30" name="Check Box 27">
              <controlPr defaultSize="0" autoFill="0" autoLine="0" autoPict="0" altText="">
                <anchor moveWithCells="1">
                  <from>
                    <xdr:col>14</xdr:col>
                    <xdr:colOff>104775</xdr:colOff>
                    <xdr:row>39</xdr:row>
                    <xdr:rowOff>38100</xdr:rowOff>
                  </from>
                  <to>
                    <xdr:col>14</xdr:col>
                    <xdr:colOff>409575</xdr:colOff>
                    <xdr:row>40</xdr:row>
                    <xdr:rowOff>38100</xdr:rowOff>
                  </to>
                </anchor>
              </controlPr>
            </control>
          </mc:Choice>
        </mc:AlternateContent>
        <mc:AlternateContent xmlns:mc="http://schemas.openxmlformats.org/markup-compatibility/2006">
          <mc:Choice Requires="x14">
            <control shapeId="38940" r:id="rId31" name="Check Box 28">
              <controlPr defaultSize="0" autoFill="0" autoLine="0" autoPict="0" altText="">
                <anchor moveWithCells="1">
                  <from>
                    <xdr:col>14</xdr:col>
                    <xdr:colOff>104775</xdr:colOff>
                    <xdr:row>39</xdr:row>
                    <xdr:rowOff>38100</xdr:rowOff>
                  </from>
                  <to>
                    <xdr:col>14</xdr:col>
                    <xdr:colOff>409575</xdr:colOff>
                    <xdr:row>40</xdr:row>
                    <xdr:rowOff>38100</xdr:rowOff>
                  </to>
                </anchor>
              </controlPr>
            </control>
          </mc:Choice>
        </mc:AlternateContent>
        <mc:AlternateContent xmlns:mc="http://schemas.openxmlformats.org/markup-compatibility/2006">
          <mc:Choice Requires="x14">
            <control shapeId="38941" r:id="rId32" name="Check Box 29">
              <controlPr defaultSize="0" autoFill="0" autoLine="0" autoPict="0" altText="">
                <anchor moveWithCells="1">
                  <from>
                    <xdr:col>14</xdr:col>
                    <xdr:colOff>104775</xdr:colOff>
                    <xdr:row>39</xdr:row>
                    <xdr:rowOff>38100</xdr:rowOff>
                  </from>
                  <to>
                    <xdr:col>14</xdr:col>
                    <xdr:colOff>409575</xdr:colOff>
                    <xdr:row>40</xdr:row>
                    <xdr:rowOff>38100</xdr:rowOff>
                  </to>
                </anchor>
              </controlPr>
            </control>
          </mc:Choice>
        </mc:AlternateContent>
        <mc:AlternateContent xmlns:mc="http://schemas.openxmlformats.org/markup-compatibility/2006">
          <mc:Choice Requires="x14">
            <control shapeId="38942" r:id="rId33" name="Check Box 30">
              <controlPr defaultSize="0" autoFill="0" autoLine="0" autoPict="0" altText="">
                <anchor moveWithCells="1">
                  <from>
                    <xdr:col>14</xdr:col>
                    <xdr:colOff>104775</xdr:colOff>
                    <xdr:row>40</xdr:row>
                    <xdr:rowOff>38100</xdr:rowOff>
                  </from>
                  <to>
                    <xdr:col>14</xdr:col>
                    <xdr:colOff>409575</xdr:colOff>
                    <xdr:row>41</xdr:row>
                    <xdr:rowOff>38100</xdr:rowOff>
                  </to>
                </anchor>
              </controlPr>
            </control>
          </mc:Choice>
        </mc:AlternateContent>
        <mc:AlternateContent xmlns:mc="http://schemas.openxmlformats.org/markup-compatibility/2006">
          <mc:Choice Requires="x14">
            <control shapeId="38943" r:id="rId34" name="Check Box 31">
              <controlPr defaultSize="0" autoFill="0" autoLine="0" autoPict="0" altText="">
                <anchor moveWithCells="1">
                  <from>
                    <xdr:col>14</xdr:col>
                    <xdr:colOff>104775</xdr:colOff>
                    <xdr:row>40</xdr:row>
                    <xdr:rowOff>38100</xdr:rowOff>
                  </from>
                  <to>
                    <xdr:col>14</xdr:col>
                    <xdr:colOff>409575</xdr:colOff>
                    <xdr:row>41</xdr:row>
                    <xdr:rowOff>38100</xdr:rowOff>
                  </to>
                </anchor>
              </controlPr>
            </control>
          </mc:Choice>
        </mc:AlternateContent>
        <mc:AlternateContent xmlns:mc="http://schemas.openxmlformats.org/markup-compatibility/2006">
          <mc:Choice Requires="x14">
            <control shapeId="38944" r:id="rId35" name="Check Box 32">
              <controlPr defaultSize="0" autoFill="0" autoLine="0" autoPict="0" altText="">
                <anchor moveWithCells="1">
                  <from>
                    <xdr:col>14</xdr:col>
                    <xdr:colOff>104775</xdr:colOff>
                    <xdr:row>40</xdr:row>
                    <xdr:rowOff>38100</xdr:rowOff>
                  </from>
                  <to>
                    <xdr:col>14</xdr:col>
                    <xdr:colOff>409575</xdr:colOff>
                    <xdr:row>41</xdr:row>
                    <xdr:rowOff>38100</xdr:rowOff>
                  </to>
                </anchor>
              </controlPr>
            </control>
          </mc:Choice>
        </mc:AlternateContent>
        <mc:AlternateContent xmlns:mc="http://schemas.openxmlformats.org/markup-compatibility/2006">
          <mc:Choice Requires="x14">
            <control shapeId="38945" r:id="rId36" name="Check Box 33">
              <controlPr defaultSize="0" autoFill="0" autoLine="0" autoPict="0" altText="">
                <anchor moveWithCells="1">
                  <from>
                    <xdr:col>14</xdr:col>
                    <xdr:colOff>104775</xdr:colOff>
                    <xdr:row>41</xdr:row>
                    <xdr:rowOff>38100</xdr:rowOff>
                  </from>
                  <to>
                    <xdr:col>14</xdr:col>
                    <xdr:colOff>409575</xdr:colOff>
                    <xdr:row>42</xdr:row>
                    <xdr:rowOff>47625</xdr:rowOff>
                  </to>
                </anchor>
              </controlPr>
            </control>
          </mc:Choice>
        </mc:AlternateContent>
        <mc:AlternateContent xmlns:mc="http://schemas.openxmlformats.org/markup-compatibility/2006">
          <mc:Choice Requires="x14">
            <control shapeId="38946" r:id="rId37" name="Check Box 34">
              <controlPr defaultSize="0" autoFill="0" autoLine="0" autoPict="0" altText="">
                <anchor moveWithCells="1">
                  <from>
                    <xdr:col>14</xdr:col>
                    <xdr:colOff>104775</xdr:colOff>
                    <xdr:row>41</xdr:row>
                    <xdr:rowOff>38100</xdr:rowOff>
                  </from>
                  <to>
                    <xdr:col>14</xdr:col>
                    <xdr:colOff>409575</xdr:colOff>
                    <xdr:row>42</xdr:row>
                    <xdr:rowOff>47625</xdr:rowOff>
                  </to>
                </anchor>
              </controlPr>
            </control>
          </mc:Choice>
        </mc:AlternateContent>
        <mc:AlternateContent xmlns:mc="http://schemas.openxmlformats.org/markup-compatibility/2006">
          <mc:Choice Requires="x14">
            <control shapeId="38947" r:id="rId38" name="Check Box 35">
              <controlPr defaultSize="0" autoFill="0" autoLine="0" autoPict="0" altText="">
                <anchor moveWithCells="1">
                  <from>
                    <xdr:col>14</xdr:col>
                    <xdr:colOff>104775</xdr:colOff>
                    <xdr:row>43</xdr:row>
                    <xdr:rowOff>38100</xdr:rowOff>
                  </from>
                  <to>
                    <xdr:col>14</xdr:col>
                    <xdr:colOff>409575</xdr:colOff>
                    <xdr:row>44</xdr:row>
                    <xdr:rowOff>38100</xdr:rowOff>
                  </to>
                </anchor>
              </controlPr>
            </control>
          </mc:Choice>
        </mc:AlternateContent>
        <mc:AlternateContent xmlns:mc="http://schemas.openxmlformats.org/markup-compatibility/2006">
          <mc:Choice Requires="x14">
            <control shapeId="38948" r:id="rId39" name="Check Box 36">
              <controlPr defaultSize="0" autoFill="0" autoLine="0" autoPict="0" altText="">
                <anchor moveWithCells="1">
                  <from>
                    <xdr:col>14</xdr:col>
                    <xdr:colOff>104775</xdr:colOff>
                    <xdr:row>44</xdr:row>
                    <xdr:rowOff>38100</xdr:rowOff>
                  </from>
                  <to>
                    <xdr:col>14</xdr:col>
                    <xdr:colOff>409575</xdr:colOff>
                    <xdr:row>45</xdr:row>
                    <xdr:rowOff>38100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FFCC"/>
  </sheetPr>
  <dimension ref="E1:G31"/>
  <sheetViews>
    <sheetView workbookViewId="0">
      <selection activeCell="G21" sqref="G21"/>
    </sheetView>
  </sheetViews>
  <sheetFormatPr defaultColWidth="9" defaultRowHeight="18.75" customHeight="1"/>
  <cols>
    <col min="1" max="3" width="2.75" style="14" customWidth="1"/>
    <col min="4" max="4" width="4.125" style="14" customWidth="1"/>
    <col min="5" max="5" width="23.5" style="189" customWidth="1"/>
    <col min="6" max="6" width="9" style="14" customWidth="1"/>
    <col min="7" max="7" width="50.625" style="14" customWidth="1"/>
    <col min="8" max="8" width="9" style="14" customWidth="1"/>
    <col min="9" max="16384" width="9" style="14"/>
  </cols>
  <sheetData>
    <row r="1" spans="5:7" ht="18.75" customHeight="1">
      <c r="E1" s="189" t="s">
        <v>2430</v>
      </c>
      <c r="G1" s="117" t="s">
        <v>2431</v>
      </c>
    </row>
    <row r="2" spans="5:7" ht="18.75" customHeight="1">
      <c r="E2" s="914">
        <v>43711</v>
      </c>
      <c r="F2" t="s">
        <v>2432</v>
      </c>
      <c r="G2" t="s">
        <v>3632</v>
      </c>
    </row>
    <row r="3" spans="5:7" ht="18.75" customHeight="1">
      <c r="E3" s="914"/>
      <c r="F3"/>
      <c r="G3" t="s">
        <v>3633</v>
      </c>
    </row>
    <row r="4" spans="5:7" ht="18.75" customHeight="1">
      <c r="E4" s="914">
        <v>43822</v>
      </c>
      <c r="F4" t="s">
        <v>3634</v>
      </c>
      <c r="G4" t="s">
        <v>3635</v>
      </c>
    </row>
    <row r="5" spans="5:7" ht="18.75" customHeight="1">
      <c r="E5" s="914"/>
      <c r="F5"/>
      <c r="G5"/>
    </row>
    <row r="6" spans="5:7" ht="18.75" customHeight="1">
      <c r="E6" s="914">
        <v>43948</v>
      </c>
      <c r="F6" t="s">
        <v>2432</v>
      </c>
      <c r="G6" t="s">
        <v>3636</v>
      </c>
    </row>
    <row r="7" spans="5:7" ht="18.75" customHeight="1">
      <c r="E7" s="914">
        <v>43949</v>
      </c>
      <c r="F7" t="s">
        <v>2432</v>
      </c>
      <c r="G7" t="s">
        <v>3637</v>
      </c>
    </row>
    <row r="8" spans="5:7" ht="18.75" customHeight="1">
      <c r="E8" s="914"/>
      <c r="F8"/>
      <c r="G8"/>
    </row>
    <row r="9" spans="5:7" ht="18.75" customHeight="1">
      <c r="E9" s="914">
        <v>43958</v>
      </c>
      <c r="F9" t="s">
        <v>2432</v>
      </c>
      <c r="G9" t="s">
        <v>3638</v>
      </c>
    </row>
    <row r="10" spans="5:7" ht="18.75" customHeight="1">
      <c r="E10" s="914">
        <v>43962</v>
      </c>
      <c r="F10" t="s">
        <v>3639</v>
      </c>
      <c r="G10" t="s">
        <v>3640</v>
      </c>
    </row>
    <row r="11" spans="5:7" ht="18.75" customHeight="1">
      <c r="E11" s="189">
        <v>44183</v>
      </c>
      <c r="F11" s="14" t="s">
        <v>3639</v>
      </c>
      <c r="G11" s="14" t="s">
        <v>3641</v>
      </c>
    </row>
    <row r="12" spans="5:7" ht="18.75" customHeight="1">
      <c r="E12" s="914">
        <v>44364</v>
      </c>
      <c r="F12" t="s">
        <v>3634</v>
      </c>
      <c r="G12" t="s">
        <v>3659</v>
      </c>
    </row>
    <row r="13" spans="5:7" ht="18.75" customHeight="1">
      <c r="E13" s="914">
        <v>44369</v>
      </c>
      <c r="F13" t="s">
        <v>3634</v>
      </c>
      <c r="G13" t="s">
        <v>3660</v>
      </c>
    </row>
    <row r="14" spans="5:7" ht="18.75" customHeight="1">
      <c r="E14" s="914">
        <v>44634</v>
      </c>
      <c r="F14" t="s">
        <v>3634</v>
      </c>
      <c r="G14" t="s">
        <v>3715</v>
      </c>
    </row>
    <row r="15" spans="5:7" ht="18.75" customHeight="1">
      <c r="E15" s="914">
        <v>44638</v>
      </c>
      <c r="F15" t="s">
        <v>3634</v>
      </c>
      <c r="G15" t="s">
        <v>3721</v>
      </c>
    </row>
    <row r="16" spans="5:7" ht="18.75" customHeight="1">
      <c r="E16" s="914">
        <v>44642</v>
      </c>
      <c r="F16" t="s">
        <v>3634</v>
      </c>
      <c r="G16" t="s">
        <v>3758</v>
      </c>
    </row>
    <row r="17" spans="5:7" ht="18.75" customHeight="1">
      <c r="E17" s="914">
        <v>44645</v>
      </c>
      <c r="F17" t="s">
        <v>3634</v>
      </c>
      <c r="G17" t="s">
        <v>3759</v>
      </c>
    </row>
    <row r="18" spans="5:7" ht="18.75" customHeight="1">
      <c r="E18" s="914">
        <v>44648</v>
      </c>
      <c r="F18" t="s">
        <v>3634</v>
      </c>
      <c r="G18" t="s">
        <v>3909</v>
      </c>
    </row>
    <row r="19" spans="5:7" ht="18.75" customHeight="1">
      <c r="E19" s="914">
        <v>44648</v>
      </c>
      <c r="F19" t="s">
        <v>3639</v>
      </c>
      <c r="G19" t="s">
        <v>3910</v>
      </c>
    </row>
    <row r="20" spans="5:7" ht="18.75" customHeight="1">
      <c r="E20" s="914">
        <v>44993</v>
      </c>
      <c r="F20" t="s">
        <v>3634</v>
      </c>
      <c r="G20" t="s">
        <v>3910</v>
      </c>
    </row>
    <row r="21" spans="5:7" ht="18.75" customHeight="1">
      <c r="E21" s="914">
        <v>45629</v>
      </c>
      <c r="F21" t="s">
        <v>4100</v>
      </c>
      <c r="G21" t="s">
        <v>4101</v>
      </c>
    </row>
    <row r="22" spans="5:7" ht="18.75" customHeight="1">
      <c r="E22" s="914">
        <v>45638</v>
      </c>
      <c r="F22" t="s">
        <v>4100</v>
      </c>
      <c r="G22" t="s">
        <v>4102</v>
      </c>
    </row>
    <row r="23" spans="5:7" ht="18.75" customHeight="1">
      <c r="E23" s="914"/>
      <c r="F23"/>
      <c r="G23" t="s">
        <v>4103</v>
      </c>
    </row>
    <row r="24" spans="5:7" ht="18.75" customHeight="1">
      <c r="E24" s="914"/>
      <c r="F24"/>
      <c r="G24"/>
    </row>
    <row r="25" spans="5:7" ht="18.75" customHeight="1">
      <c r="E25" s="914"/>
      <c r="F25"/>
      <c r="G25"/>
    </row>
    <row r="26" spans="5:7" ht="18.75" customHeight="1">
      <c r="E26" s="914"/>
      <c r="F26"/>
      <c r="G26"/>
    </row>
    <row r="27" spans="5:7" ht="18.75" customHeight="1">
      <c r="E27" s="914"/>
      <c r="F27"/>
      <c r="G27"/>
    </row>
    <row r="28" spans="5:7" ht="18.75" customHeight="1">
      <c r="E28" s="914"/>
      <c r="F28"/>
      <c r="G28"/>
    </row>
    <row r="29" spans="5:7" ht="18.75" customHeight="1">
      <c r="E29" s="914"/>
      <c r="F29"/>
      <c r="G29"/>
    </row>
    <row r="30" spans="5:7" ht="18.75" customHeight="1">
      <c r="E30" s="914"/>
      <c r="F30"/>
      <c r="G30"/>
    </row>
    <row r="31" spans="5:7" ht="18.75" customHeight="1">
      <c r="E31" s="914"/>
      <c r="F31"/>
      <c r="G31"/>
    </row>
  </sheetData>
  <phoneticPr fontId="165"/>
  <pageMargins left="0.7" right="0.7" top="0.75" bottom="0.75" header="0.3" footer="0.3"/>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8" tint="0.79992065187536243"/>
    <pageSetUpPr fitToPage="1"/>
  </sheetPr>
  <dimension ref="A1:BE64"/>
  <sheetViews>
    <sheetView zoomScaleNormal="100" zoomScaleSheetLayoutView="93" workbookViewId="0"/>
  </sheetViews>
  <sheetFormatPr defaultColWidth="3.125" defaultRowHeight="15" customHeight="1"/>
  <cols>
    <col min="1" max="1" width="0.875" style="1116" customWidth="1"/>
    <col min="2" max="7" width="3.125" style="1116" customWidth="1"/>
    <col min="8" max="8" width="0.875" style="1116" customWidth="1"/>
    <col min="9" max="29" width="3.125" style="1116" customWidth="1"/>
    <col min="30" max="30" width="0.875" style="1116" customWidth="1"/>
    <col min="31" max="33" width="3.125" style="1116" customWidth="1"/>
    <col min="34" max="34" width="0.875" style="1116" customWidth="1"/>
    <col min="35" max="35" width="3.125" style="1117" customWidth="1"/>
    <col min="36" max="16384" width="3.125" style="1117"/>
  </cols>
  <sheetData>
    <row r="1" spans="1:57" ht="15" customHeight="1">
      <c r="B1" s="1116" t="s">
        <v>3760</v>
      </c>
      <c r="X1" s="1358">
        <v>20220401</v>
      </c>
      <c r="Y1" s="1358"/>
      <c r="Z1" s="1358"/>
      <c r="AA1" s="1358"/>
      <c r="AB1" s="1358"/>
      <c r="AC1" s="1358"/>
      <c r="AD1" s="1358"/>
      <c r="AE1" s="1358"/>
      <c r="AF1" s="1358"/>
      <c r="AG1" s="1358"/>
    </row>
    <row r="2" spans="1:57" ht="21">
      <c r="B2" s="1359" t="s">
        <v>3761</v>
      </c>
      <c r="C2" s="1359"/>
      <c r="D2" s="1359"/>
      <c r="E2" s="1359"/>
      <c r="F2" s="1359"/>
      <c r="G2" s="1359"/>
      <c r="H2" s="1359"/>
      <c r="I2" s="1359"/>
      <c r="J2" s="1359"/>
      <c r="K2" s="1359"/>
      <c r="L2" s="1359"/>
      <c r="M2" s="1359"/>
      <c r="N2" s="1359"/>
      <c r="O2" s="1359"/>
      <c r="P2" s="1359"/>
      <c r="Q2" s="1359"/>
      <c r="R2" s="1359"/>
      <c r="S2" s="1359"/>
      <c r="T2" s="1359"/>
      <c r="U2" s="1359"/>
      <c r="V2" s="1359"/>
      <c r="W2" s="1359"/>
      <c r="X2" s="1359"/>
      <c r="Y2" s="1359"/>
      <c r="Z2" s="1359"/>
      <c r="AA2" s="1359"/>
      <c r="AB2" s="1359"/>
      <c r="AC2" s="1359"/>
      <c r="AD2" s="1359"/>
      <c r="AE2" s="1359"/>
      <c r="AF2" s="1359"/>
      <c r="AG2" s="1359"/>
    </row>
    <row r="3" spans="1:57" ht="5.0999999999999996" customHeight="1">
      <c r="B3" s="1118"/>
      <c r="C3" s="1118"/>
      <c r="D3" s="1118"/>
      <c r="E3" s="1118"/>
      <c r="F3" s="1118"/>
      <c r="G3" s="1118"/>
      <c r="H3" s="1118"/>
      <c r="I3" s="1118"/>
      <c r="J3" s="1118"/>
      <c r="K3" s="1118"/>
      <c r="L3" s="1118"/>
      <c r="M3" s="1118"/>
      <c r="N3" s="1118"/>
      <c r="O3" s="1118"/>
      <c r="P3" s="1118"/>
      <c r="Q3" s="1118"/>
      <c r="R3" s="1118"/>
      <c r="S3" s="1118"/>
      <c r="T3" s="1118"/>
      <c r="U3" s="1118"/>
      <c r="V3" s="1118"/>
      <c r="W3" s="1118"/>
      <c r="X3" s="1118"/>
      <c r="Y3" s="1118"/>
      <c r="Z3" s="1118"/>
      <c r="AA3" s="1118"/>
      <c r="AB3" s="1118"/>
      <c r="AC3" s="1118"/>
      <c r="AD3" s="1118"/>
      <c r="AE3" s="1118"/>
      <c r="AF3" s="1118"/>
      <c r="AG3" s="1118"/>
    </row>
    <row r="4" spans="1:57" ht="15" customHeight="1">
      <c r="L4" s="1117"/>
      <c r="M4" s="1117"/>
      <c r="N4" s="1117"/>
      <c r="O4" s="1117"/>
      <c r="P4" s="1117"/>
      <c r="Q4" s="1117"/>
      <c r="R4" s="1117"/>
      <c r="S4" s="1117"/>
      <c r="T4" s="1117"/>
      <c r="U4" s="1119"/>
      <c r="V4" s="1119"/>
      <c r="W4" s="1119"/>
      <c r="X4" s="1120" t="s">
        <v>3762</v>
      </c>
      <c r="Y4" s="1120"/>
      <c r="Z4" s="1121" t="s">
        <v>3763</v>
      </c>
      <c r="AA4" s="1122"/>
      <c r="AB4" s="1123" t="s">
        <v>371</v>
      </c>
      <c r="AC4" s="1360"/>
      <c r="AD4" s="1361"/>
      <c r="AE4" s="1123" t="s">
        <v>4</v>
      </c>
      <c r="AF4" s="1122"/>
      <c r="AG4" s="1123" t="s">
        <v>373</v>
      </c>
      <c r="AH4" s="1119"/>
      <c r="AI4" s="1119"/>
    </row>
    <row r="5" spans="1:57" ht="5.0999999999999996" customHeight="1">
      <c r="T5" s="1124"/>
    </row>
    <row r="6" spans="1:57" ht="15" customHeight="1">
      <c r="B6" s="1116" t="s">
        <v>3764</v>
      </c>
      <c r="T6" s="1124"/>
    </row>
    <row r="7" spans="1:57" ht="15" customHeight="1">
      <c r="B7" s="1116" t="s">
        <v>3765</v>
      </c>
    </row>
    <row r="8" spans="1:57" ht="5.0999999999999996" customHeight="1"/>
    <row r="9" spans="1:57" ht="19.5" customHeight="1" thickBot="1">
      <c r="A9" s="1125"/>
      <c r="B9" s="1126" t="s">
        <v>3766</v>
      </c>
      <c r="C9" s="1126"/>
      <c r="D9" s="1126"/>
      <c r="E9" s="1126"/>
      <c r="F9" s="1126"/>
      <c r="G9" s="1126"/>
      <c r="H9" s="1125"/>
      <c r="I9" s="1362" t="str">
        <f>cst_wskakunin_BUILD__address</f>
        <v>岩手県盛岡市</v>
      </c>
      <c r="J9" s="1362"/>
      <c r="K9" s="1362"/>
      <c r="L9" s="1362"/>
      <c r="M9" s="1362"/>
      <c r="N9" s="1362"/>
      <c r="O9" s="1362"/>
      <c r="P9" s="1362"/>
      <c r="Q9" s="1362"/>
      <c r="R9" s="1362"/>
      <c r="S9" s="1362"/>
      <c r="T9" s="1362"/>
      <c r="U9" s="1362"/>
      <c r="V9" s="1362"/>
      <c r="W9" s="1362"/>
      <c r="X9" s="1362"/>
      <c r="Y9" s="1362"/>
      <c r="Z9" s="1362"/>
      <c r="AA9" s="1362"/>
      <c r="AB9" s="1362"/>
      <c r="AC9" s="1362"/>
      <c r="AD9" s="1362"/>
      <c r="AE9" s="1362"/>
      <c r="AF9" s="1362"/>
      <c r="AG9" s="1362"/>
      <c r="AH9" s="1127"/>
    </row>
    <row r="10" spans="1:57" ht="15" customHeight="1" thickTop="1">
      <c r="A10" s="1125"/>
      <c r="B10" s="1126" t="s">
        <v>3767</v>
      </c>
      <c r="C10" s="1126"/>
      <c r="D10" s="1126"/>
      <c r="E10" s="1126"/>
      <c r="F10" s="1126"/>
      <c r="G10" s="1126"/>
      <c r="H10" s="1125"/>
      <c r="I10" s="1128"/>
      <c r="J10" s="1129" t="s">
        <v>3768</v>
      </c>
      <c r="K10" s="1130" t="s">
        <v>401</v>
      </c>
      <c r="L10" s="1128"/>
      <c r="M10" s="1129" t="s">
        <v>362</v>
      </c>
      <c r="N10" s="1129"/>
      <c r="O10" s="1129"/>
      <c r="P10" s="1129"/>
      <c r="Q10" s="1128"/>
      <c r="R10" s="1129" t="s">
        <v>363</v>
      </c>
      <c r="S10" s="1129"/>
      <c r="T10" s="1129"/>
      <c r="U10" s="1129"/>
      <c r="V10" s="1129"/>
      <c r="W10" s="1128"/>
      <c r="X10" s="1129" t="s">
        <v>3769</v>
      </c>
      <c r="Y10" s="1129"/>
      <c r="Z10" s="1129" t="s">
        <v>6</v>
      </c>
      <c r="AA10" s="1129"/>
      <c r="AB10" s="1129"/>
      <c r="AC10" s="1131"/>
      <c r="AD10" s="1129"/>
      <c r="AE10" s="1128"/>
      <c r="AF10" s="1129" t="s">
        <v>3770</v>
      </c>
      <c r="AG10" s="1129"/>
      <c r="AH10" s="1132"/>
      <c r="AJ10" s="1133" t="s">
        <v>3771</v>
      </c>
      <c r="AK10" s="1134"/>
      <c r="AL10" s="1134"/>
      <c r="AM10" s="1134"/>
      <c r="AN10" s="1134"/>
      <c r="AO10" s="1134"/>
      <c r="AP10" s="1135"/>
      <c r="AQ10" s="1135"/>
      <c r="AR10" s="1135"/>
      <c r="AS10" s="1135"/>
      <c r="AT10" s="1135"/>
      <c r="AU10" s="1135"/>
      <c r="AV10" s="1135"/>
      <c r="AW10" s="1135"/>
      <c r="AX10" s="1135"/>
      <c r="AY10" s="1135"/>
      <c r="AZ10" s="1135"/>
      <c r="BA10" s="1135"/>
      <c r="BB10" s="1135"/>
      <c r="BC10" s="1135"/>
      <c r="BD10" s="1135"/>
      <c r="BE10" s="1136"/>
    </row>
    <row r="11" spans="1:57" ht="15" customHeight="1">
      <c r="A11" s="1137"/>
      <c r="B11" s="1116" t="s">
        <v>126</v>
      </c>
      <c r="H11" s="1137"/>
      <c r="I11" s="1138"/>
      <c r="J11" s="1139" t="s">
        <v>3772</v>
      </c>
      <c r="M11" s="1140"/>
      <c r="N11" s="1141" t="s">
        <v>3773</v>
      </c>
      <c r="O11" s="1140"/>
      <c r="P11" s="1116" t="s">
        <v>6</v>
      </c>
      <c r="Q11" s="1116" t="s">
        <v>3774</v>
      </c>
      <c r="T11" s="1138"/>
      <c r="U11" s="1116" t="s">
        <v>3775</v>
      </c>
      <c r="V11" s="1363" t="s">
        <v>376</v>
      </c>
      <c r="W11" s="1363"/>
      <c r="X11" s="1116" t="s">
        <v>3776</v>
      </c>
      <c r="Y11" s="1138"/>
      <c r="Z11" s="1116" t="s">
        <v>3777</v>
      </c>
      <c r="AA11" s="1116" t="s">
        <v>3778</v>
      </c>
      <c r="AB11" s="1116" t="s">
        <v>3779</v>
      </c>
      <c r="AH11" s="1142"/>
      <c r="AJ11" s="1354">
        <v>42795</v>
      </c>
      <c r="AK11" s="1355"/>
      <c r="AL11" s="1355"/>
      <c r="AM11" s="1355"/>
      <c r="AN11" s="1355"/>
      <c r="AO11" s="1143" t="s">
        <v>2730</v>
      </c>
      <c r="AP11" s="1144"/>
      <c r="AQ11" s="1144"/>
      <c r="AR11" s="1144"/>
      <c r="AS11" s="1144"/>
      <c r="AT11" s="1144"/>
      <c r="AU11" s="1144"/>
      <c r="AV11" s="1144"/>
      <c r="AW11" s="1144"/>
      <c r="AX11" s="1144"/>
      <c r="AY11" s="1144"/>
      <c r="AZ11" s="1144"/>
      <c r="BA11" s="1144"/>
      <c r="BB11" s="1144"/>
      <c r="BC11" s="1144"/>
      <c r="BD11" s="1144"/>
      <c r="BE11" s="1145"/>
    </row>
    <row r="12" spans="1:57" ht="15" customHeight="1">
      <c r="A12" s="1137"/>
      <c r="B12" s="1146" t="s">
        <v>3780</v>
      </c>
      <c r="H12" s="1137"/>
      <c r="I12" s="1138"/>
      <c r="J12" s="1139" t="s">
        <v>3781</v>
      </c>
      <c r="M12" s="1140"/>
      <c r="N12" s="1141" t="s">
        <v>3773</v>
      </c>
      <c r="O12" s="1140"/>
      <c r="P12" s="1116" t="s">
        <v>6</v>
      </c>
      <c r="AH12" s="1142"/>
      <c r="AJ12" s="1354">
        <v>43556</v>
      </c>
      <c r="AK12" s="1355"/>
      <c r="AL12" s="1355"/>
      <c r="AM12" s="1355"/>
      <c r="AN12" s="1355"/>
      <c r="AO12" s="1143" t="s">
        <v>3782</v>
      </c>
      <c r="AP12" s="1144"/>
      <c r="AQ12" s="1144"/>
      <c r="AR12" s="1144"/>
      <c r="AS12" s="1144"/>
      <c r="AT12" s="1144"/>
      <c r="AU12" s="1144"/>
      <c r="AV12" s="1144"/>
      <c r="AW12" s="1144"/>
      <c r="AX12" s="1144"/>
      <c r="AY12" s="1144"/>
      <c r="AZ12" s="1144"/>
      <c r="BA12" s="1144"/>
      <c r="BB12" s="1144"/>
      <c r="BC12" s="1144"/>
      <c r="BD12" s="1144"/>
      <c r="BE12" s="1145"/>
    </row>
    <row r="13" spans="1:57" ht="15" customHeight="1">
      <c r="A13" s="1137"/>
      <c r="H13" s="1137"/>
      <c r="I13" s="1138"/>
      <c r="J13" s="1357" t="s">
        <v>3783</v>
      </c>
      <c r="K13" s="1357"/>
      <c r="L13" s="1357"/>
      <c r="M13" s="1140"/>
      <c r="N13" s="1141" t="s">
        <v>3773</v>
      </c>
      <c r="O13" s="1140"/>
      <c r="P13" s="1116" t="s">
        <v>6</v>
      </c>
      <c r="Q13" s="1138"/>
      <c r="R13" s="1139" t="s">
        <v>3784</v>
      </c>
      <c r="U13" s="1140"/>
      <c r="V13" s="1141" t="s">
        <v>3773</v>
      </c>
      <c r="W13" s="1140"/>
      <c r="X13" s="1116" t="s">
        <v>6</v>
      </c>
      <c r="Y13" s="1138"/>
      <c r="Z13" s="1139" t="s">
        <v>3785</v>
      </c>
      <c r="AC13" s="1140"/>
      <c r="AE13" s="1141" t="s">
        <v>3773</v>
      </c>
      <c r="AF13" s="1140"/>
      <c r="AG13" s="1116" t="s">
        <v>6</v>
      </c>
      <c r="AH13" s="1142"/>
      <c r="AJ13" s="1147"/>
      <c r="AK13" s="1144"/>
      <c r="AL13" s="1144"/>
      <c r="AM13" s="1144"/>
      <c r="AN13" s="1144"/>
      <c r="AO13" s="1144"/>
      <c r="AP13" s="1143" t="s">
        <v>3786</v>
      </c>
      <c r="AQ13" s="1144"/>
      <c r="AR13" s="1144"/>
      <c r="AS13" s="1144"/>
      <c r="AT13" s="1144"/>
      <c r="AU13" s="1144"/>
      <c r="AV13" s="1144"/>
      <c r="AW13" s="1144"/>
      <c r="AX13" s="1144"/>
      <c r="AY13" s="1144"/>
      <c r="AZ13" s="1144"/>
      <c r="BA13" s="1144"/>
      <c r="BB13" s="1144"/>
      <c r="BC13" s="1144"/>
      <c r="BD13" s="1144"/>
      <c r="BE13" s="1145"/>
    </row>
    <row r="14" spans="1:57" ht="15" customHeight="1">
      <c r="A14" s="1137"/>
      <c r="H14" s="1137"/>
      <c r="I14" s="1138"/>
      <c r="J14" s="1357" t="s">
        <v>3787</v>
      </c>
      <c r="K14" s="1357"/>
      <c r="L14" s="1357"/>
      <c r="M14" s="1140"/>
      <c r="N14" s="1141" t="s">
        <v>3773</v>
      </c>
      <c r="O14" s="1140"/>
      <c r="P14" s="1116" t="s">
        <v>6</v>
      </c>
      <c r="Q14" s="1138"/>
      <c r="R14" s="1139" t="s">
        <v>3788</v>
      </c>
      <c r="U14" s="1140"/>
      <c r="V14" s="1141" t="s">
        <v>3773</v>
      </c>
      <c r="W14" s="1140"/>
      <c r="X14" s="1116" t="s">
        <v>6</v>
      </c>
      <c r="Y14" s="1138"/>
      <c r="Z14" s="1139" t="s">
        <v>3789</v>
      </c>
      <c r="AC14" s="1140"/>
      <c r="AE14" s="1141" t="s">
        <v>3773</v>
      </c>
      <c r="AF14" s="1140"/>
      <c r="AG14" s="1116" t="s">
        <v>6</v>
      </c>
      <c r="AH14" s="1142"/>
      <c r="AJ14" s="1147"/>
      <c r="AK14" s="1144"/>
      <c r="AL14" s="1144"/>
      <c r="AM14" s="1144"/>
      <c r="AN14" s="1144"/>
      <c r="AO14" s="1144"/>
      <c r="AP14" s="1144" t="s">
        <v>3790</v>
      </c>
      <c r="AQ14" s="1144"/>
      <c r="AR14" s="1144"/>
      <c r="AS14" s="1144"/>
      <c r="AT14" s="1144"/>
      <c r="AU14" s="1144"/>
      <c r="AV14" s="1144"/>
      <c r="AW14" s="1144"/>
      <c r="AX14" s="1144"/>
      <c r="AY14" s="1144"/>
      <c r="AZ14" s="1144"/>
      <c r="BA14" s="1144"/>
      <c r="BB14" s="1144"/>
      <c r="BC14" s="1144"/>
      <c r="BD14" s="1144"/>
      <c r="BE14" s="1145"/>
    </row>
    <row r="15" spans="1:57" ht="15" customHeight="1">
      <c r="A15" s="1137"/>
      <c r="H15" s="1137"/>
      <c r="I15" s="1138"/>
      <c r="J15" s="1139" t="s">
        <v>3791</v>
      </c>
      <c r="M15" s="1140"/>
      <c r="N15" s="1141" t="s">
        <v>3773</v>
      </c>
      <c r="O15" s="1140"/>
      <c r="P15" s="1116" t="s">
        <v>6</v>
      </c>
      <c r="Q15" s="1138"/>
      <c r="R15" s="1139" t="s">
        <v>3792</v>
      </c>
      <c r="U15" s="1140"/>
      <c r="V15" s="1141" t="s">
        <v>3773</v>
      </c>
      <c r="W15" s="1140"/>
      <c r="X15" s="1116" t="s">
        <v>6</v>
      </c>
      <c r="Y15" s="1138"/>
      <c r="Z15" s="1139" t="s">
        <v>3793</v>
      </c>
      <c r="AC15" s="1140"/>
      <c r="AE15" s="1141" t="s">
        <v>3773</v>
      </c>
      <c r="AF15" s="1140"/>
      <c r="AG15" s="1116" t="s">
        <v>6</v>
      </c>
      <c r="AH15" s="1142"/>
      <c r="AJ15" s="1147"/>
      <c r="AK15" s="1144"/>
      <c r="AL15" s="1144"/>
      <c r="AM15" s="1144"/>
      <c r="AN15" s="1144"/>
      <c r="AO15" s="1144"/>
      <c r="AP15" s="1143" t="s">
        <v>3794</v>
      </c>
      <c r="AQ15" s="1144"/>
      <c r="AR15" s="1144"/>
      <c r="AS15" s="1144"/>
      <c r="AT15" s="1144"/>
      <c r="AU15" s="1144"/>
      <c r="AV15" s="1144"/>
      <c r="AW15" s="1144"/>
      <c r="AX15" s="1144"/>
      <c r="AY15" s="1144"/>
      <c r="AZ15" s="1144"/>
      <c r="BA15" s="1144"/>
      <c r="BB15" s="1144"/>
      <c r="BC15" s="1144"/>
      <c r="BD15" s="1144"/>
      <c r="BE15" s="1145"/>
    </row>
    <row r="16" spans="1:57" ht="15" customHeight="1">
      <c r="A16" s="1137"/>
      <c r="H16" s="1137"/>
      <c r="I16" s="1138"/>
      <c r="J16" s="1139" t="s">
        <v>3795</v>
      </c>
      <c r="M16" s="1140"/>
      <c r="N16" s="1141" t="s">
        <v>3773</v>
      </c>
      <c r="O16" s="1140"/>
      <c r="P16" s="1116" t="s">
        <v>6</v>
      </c>
      <c r="Q16" s="1138"/>
      <c r="R16" s="1139" t="s">
        <v>3796</v>
      </c>
      <c r="U16" s="1140"/>
      <c r="V16" s="1141" t="s">
        <v>3773</v>
      </c>
      <c r="W16" s="1140"/>
      <c r="X16" s="1116" t="s">
        <v>6</v>
      </c>
      <c r="Y16" s="1138"/>
      <c r="Z16" s="1139" t="s">
        <v>3797</v>
      </c>
      <c r="AC16" s="1140"/>
      <c r="AE16" s="1141" t="s">
        <v>3773</v>
      </c>
      <c r="AF16" s="1140"/>
      <c r="AG16" s="1116" t="s">
        <v>6</v>
      </c>
      <c r="AH16" s="1142"/>
      <c r="AJ16" s="1354">
        <v>44652</v>
      </c>
      <c r="AK16" s="1355"/>
      <c r="AL16" s="1355"/>
      <c r="AM16" s="1355"/>
      <c r="AN16" s="1355"/>
      <c r="AO16" s="1143" t="s">
        <v>3798</v>
      </c>
      <c r="BE16" s="1148"/>
    </row>
    <row r="17" spans="1:57" ht="15" customHeight="1">
      <c r="A17" s="1125"/>
      <c r="B17" s="1126" t="s">
        <v>3799</v>
      </c>
      <c r="C17" s="1126"/>
      <c r="D17" s="1126"/>
      <c r="E17" s="1126"/>
      <c r="F17" s="1126"/>
      <c r="G17" s="1126"/>
      <c r="H17" s="1125"/>
      <c r="I17" s="1149"/>
      <c r="J17" s="1126" t="s">
        <v>365</v>
      </c>
      <c r="K17" s="1126"/>
      <c r="L17" s="1126"/>
      <c r="M17" s="1126"/>
      <c r="N17" s="1126"/>
      <c r="O17" s="1126"/>
      <c r="P17" s="1149"/>
      <c r="Q17" s="1126" t="s">
        <v>366</v>
      </c>
      <c r="R17" s="1126"/>
      <c r="S17" s="1126"/>
      <c r="T17" s="1126"/>
      <c r="U17" s="1126"/>
      <c r="V17" s="1126"/>
      <c r="W17" s="1149"/>
      <c r="X17" s="1126" t="s">
        <v>367</v>
      </c>
      <c r="Y17" s="1126"/>
      <c r="Z17" s="1150"/>
      <c r="AA17" s="1126"/>
      <c r="AB17" s="1126"/>
      <c r="AC17" s="1126"/>
      <c r="AD17" s="1151"/>
      <c r="AE17" s="1152"/>
      <c r="AF17" s="1153" t="s">
        <v>125</v>
      </c>
      <c r="AG17" s="1126"/>
      <c r="AH17" s="1132"/>
      <c r="AJ17" s="1154"/>
      <c r="AP17" s="1144" t="s">
        <v>3800</v>
      </c>
      <c r="BE17" s="1148"/>
    </row>
    <row r="18" spans="1:57" ht="15" customHeight="1">
      <c r="A18" s="1137"/>
      <c r="B18" s="1116" t="s">
        <v>3801</v>
      </c>
      <c r="H18" s="1137"/>
      <c r="I18" s="1138"/>
      <c r="J18" s="1116" t="s">
        <v>3802</v>
      </c>
      <c r="O18" s="1155" t="s">
        <v>3803</v>
      </c>
      <c r="P18" s="1351" t="s">
        <v>376</v>
      </c>
      <c r="Q18" s="1351"/>
      <c r="R18" s="1351"/>
      <c r="S18" s="1116" t="s">
        <v>3778</v>
      </c>
      <c r="AD18" s="1151"/>
      <c r="AE18" s="1152"/>
      <c r="AF18" s="1156" t="s">
        <v>3777</v>
      </c>
      <c r="AH18" s="1142"/>
      <c r="AJ18" s="1154"/>
      <c r="AP18" s="1144" t="s">
        <v>3804</v>
      </c>
      <c r="BE18" s="1148"/>
    </row>
    <row r="19" spans="1:57" ht="15" customHeight="1">
      <c r="A19" s="1137"/>
      <c r="H19" s="1137"/>
      <c r="I19" s="1138"/>
      <c r="J19" s="1116" t="s">
        <v>3805</v>
      </c>
      <c r="O19" s="1155" t="s">
        <v>3803</v>
      </c>
      <c r="P19" s="1351"/>
      <c r="Q19" s="1351"/>
      <c r="R19" s="1351"/>
      <c r="S19" s="1351"/>
      <c r="T19" s="1351"/>
      <c r="U19" s="1351"/>
      <c r="V19" s="1351"/>
      <c r="W19" s="1351"/>
      <c r="X19" s="1351"/>
      <c r="Y19" s="1351"/>
      <c r="Z19" s="1116" t="s">
        <v>3778</v>
      </c>
      <c r="AD19" s="1157"/>
      <c r="AH19" s="1142"/>
      <c r="AJ19" s="1154"/>
      <c r="AP19" s="1144" t="s">
        <v>3806</v>
      </c>
      <c r="BE19" s="1148"/>
    </row>
    <row r="20" spans="1:57" ht="15" customHeight="1">
      <c r="A20" s="1137"/>
      <c r="H20" s="1137"/>
      <c r="I20" s="1138"/>
      <c r="J20" s="1116" t="s">
        <v>3807</v>
      </c>
      <c r="P20" s="1138"/>
      <c r="Q20" s="1116" t="s">
        <v>3808</v>
      </c>
      <c r="W20" s="1138"/>
      <c r="X20" s="1158" t="s">
        <v>3809</v>
      </c>
      <c r="AD20" s="1157"/>
      <c r="AH20" s="1142"/>
      <c r="AJ20" s="1154"/>
      <c r="AP20" s="1144" t="s">
        <v>3810</v>
      </c>
      <c r="BE20" s="1148"/>
    </row>
    <row r="21" spans="1:57" ht="15" customHeight="1">
      <c r="A21" s="1137"/>
      <c r="H21" s="1137"/>
      <c r="I21" s="1138"/>
      <c r="J21" s="1116" t="s">
        <v>3811</v>
      </c>
      <c r="P21" s="1138"/>
      <c r="Q21" s="1116" t="s">
        <v>3812</v>
      </c>
      <c r="AB21" s="1159"/>
      <c r="AD21" s="1157"/>
      <c r="AH21" s="1142"/>
      <c r="AJ21" s="1154"/>
      <c r="AP21" s="1144" t="s">
        <v>3813</v>
      </c>
      <c r="BE21" s="1148"/>
    </row>
    <row r="22" spans="1:57" ht="15" customHeight="1">
      <c r="A22" s="1137"/>
      <c r="H22" s="1137"/>
      <c r="I22" s="1138"/>
      <c r="J22" s="1116" t="s">
        <v>3814</v>
      </c>
      <c r="P22" s="1138"/>
      <c r="Q22" s="1116" t="s">
        <v>3815</v>
      </c>
      <c r="W22" s="1155" t="s">
        <v>3803</v>
      </c>
      <c r="X22" s="1351" t="s">
        <v>376</v>
      </c>
      <c r="Y22" s="1351"/>
      <c r="Z22" s="1351"/>
      <c r="AA22" s="1351"/>
      <c r="AB22" s="1351"/>
      <c r="AC22" s="1116" t="s">
        <v>3778</v>
      </c>
      <c r="AD22" s="1157"/>
      <c r="AH22" s="1142"/>
      <c r="AJ22" s="1154"/>
      <c r="AP22" s="1144" t="s">
        <v>3816</v>
      </c>
      <c r="BE22" s="1148"/>
    </row>
    <row r="23" spans="1:57" ht="15" customHeight="1" thickBot="1">
      <c r="A23" s="1137"/>
      <c r="H23" s="1160"/>
      <c r="I23" s="1128"/>
      <c r="J23" s="1116" t="s">
        <v>3082</v>
      </c>
      <c r="L23" s="1352"/>
      <c r="M23" s="1352"/>
      <c r="N23" s="1352"/>
      <c r="O23" s="1352"/>
      <c r="P23" s="1352"/>
      <c r="Q23" s="1352"/>
      <c r="R23" s="1352"/>
      <c r="S23" s="1352"/>
      <c r="T23" s="1352"/>
      <c r="U23" s="1352"/>
      <c r="V23" s="1352"/>
      <c r="W23" s="1352"/>
      <c r="X23" s="1352"/>
      <c r="Y23" s="1352"/>
      <c r="Z23" s="1352"/>
      <c r="AA23" s="1352"/>
      <c r="AB23" s="1352"/>
      <c r="AC23" s="1129" t="s">
        <v>6</v>
      </c>
      <c r="AD23" s="1161"/>
      <c r="AE23" s="1129"/>
      <c r="AF23" s="1129"/>
      <c r="AG23" s="1129"/>
      <c r="AH23" s="1162"/>
      <c r="AJ23" s="1163"/>
      <c r="AK23" s="1164"/>
      <c r="AL23" s="1164"/>
      <c r="AM23" s="1164"/>
      <c r="AN23" s="1164"/>
      <c r="AO23" s="1164"/>
      <c r="AP23" s="1165" t="s">
        <v>3817</v>
      </c>
      <c r="AQ23" s="1164"/>
      <c r="AR23" s="1164"/>
      <c r="AS23" s="1164"/>
      <c r="AT23" s="1164"/>
      <c r="AU23" s="1164"/>
      <c r="AV23" s="1164"/>
      <c r="AW23" s="1164"/>
      <c r="AX23" s="1164"/>
      <c r="AY23" s="1164"/>
      <c r="AZ23" s="1164"/>
      <c r="BA23" s="1164"/>
      <c r="BB23" s="1164"/>
      <c r="BC23" s="1164"/>
      <c r="BD23" s="1164"/>
      <c r="BE23" s="1166"/>
    </row>
    <row r="24" spans="1:57" ht="15" customHeight="1" thickTop="1">
      <c r="A24" s="1125"/>
      <c r="B24" s="1126" t="s">
        <v>3818</v>
      </c>
      <c r="C24" s="1126"/>
      <c r="D24" s="1126"/>
      <c r="E24" s="1126"/>
      <c r="F24" s="1126"/>
      <c r="G24" s="1126"/>
      <c r="H24" s="1125"/>
      <c r="I24" s="1149"/>
      <c r="J24" s="1126" t="s">
        <v>3819</v>
      </c>
      <c r="K24" s="1167"/>
      <c r="L24" s="1126"/>
      <c r="M24" s="1168"/>
      <c r="N24" s="1353"/>
      <c r="O24" s="1353"/>
      <c r="P24" s="1353"/>
      <c r="Q24" s="1353"/>
      <c r="R24" s="1353"/>
      <c r="S24" s="1353"/>
      <c r="T24" s="1167" t="s">
        <v>3820</v>
      </c>
      <c r="U24" s="1167"/>
      <c r="V24" s="1167"/>
      <c r="W24" s="1149"/>
      <c r="X24" s="1126" t="s">
        <v>3821</v>
      </c>
      <c r="Y24" s="1149"/>
      <c r="Z24" s="1126" t="s">
        <v>3822</v>
      </c>
      <c r="AA24" s="1167" t="s">
        <v>6</v>
      </c>
      <c r="AB24" s="1126"/>
      <c r="AC24" s="1126"/>
      <c r="AD24" s="1169"/>
      <c r="AE24" s="1128"/>
      <c r="AF24" s="1129" t="s">
        <v>3777</v>
      </c>
      <c r="AG24" s="1126"/>
      <c r="AH24" s="1132"/>
    </row>
    <row r="25" spans="1:57" ht="15" customHeight="1">
      <c r="A25" s="1137"/>
      <c r="B25" s="1116" t="s">
        <v>3823</v>
      </c>
      <c r="H25" s="1137"/>
      <c r="I25" s="1138"/>
      <c r="J25" s="1116" t="s">
        <v>3824</v>
      </c>
      <c r="K25" s="1155" t="s">
        <v>401</v>
      </c>
      <c r="L25" s="1138" t="s">
        <v>3821</v>
      </c>
      <c r="M25" s="1116" t="s">
        <v>3825</v>
      </c>
      <c r="O25" s="1138"/>
      <c r="P25" s="1116" t="s">
        <v>3822</v>
      </c>
      <c r="Q25" s="1116" t="s">
        <v>6</v>
      </c>
      <c r="AD25" s="1157"/>
      <c r="AE25" s="1138"/>
      <c r="AF25" s="1116" t="s">
        <v>3826</v>
      </c>
      <c r="AH25" s="1142"/>
    </row>
    <row r="26" spans="1:57" ht="15" customHeight="1">
      <c r="A26" s="1137"/>
      <c r="H26" s="1137"/>
      <c r="J26" s="1138"/>
      <c r="K26" s="1116" t="s">
        <v>3827</v>
      </c>
      <c r="L26" s="1170"/>
      <c r="M26" s="1170"/>
      <c r="N26" s="1170"/>
      <c r="P26" s="1138"/>
      <c r="Q26" s="1116" t="s">
        <v>3828</v>
      </c>
      <c r="R26" s="1170"/>
      <c r="W26" s="1138"/>
      <c r="X26" s="1116" t="s">
        <v>3829</v>
      </c>
      <c r="AD26" s="1157"/>
      <c r="AH26" s="1142"/>
    </row>
    <row r="27" spans="1:57" ht="15" customHeight="1">
      <c r="A27" s="1137"/>
      <c r="H27" s="1137"/>
      <c r="J27" s="1138"/>
      <c r="K27" s="1116" t="s">
        <v>3830</v>
      </c>
      <c r="P27" s="1138"/>
      <c r="Q27" s="1116" t="s">
        <v>3831</v>
      </c>
      <c r="W27" s="1138"/>
      <c r="X27" s="1116" t="s">
        <v>3832</v>
      </c>
      <c r="AD27" s="1157"/>
      <c r="AH27" s="1142"/>
    </row>
    <row r="28" spans="1:57" ht="15" customHeight="1">
      <c r="A28" s="1137"/>
      <c r="H28" s="1137"/>
      <c r="J28" s="1138"/>
      <c r="K28" s="1116" t="s">
        <v>3833</v>
      </c>
      <c r="P28" s="1138"/>
      <c r="Q28" s="1116" t="s">
        <v>3082</v>
      </c>
      <c r="S28" s="1356"/>
      <c r="T28" s="1356"/>
      <c r="U28" s="1356"/>
      <c r="V28" s="1356"/>
      <c r="W28" s="1356"/>
      <c r="X28" s="1356"/>
      <c r="Y28" s="1356"/>
      <c r="Z28" s="1356"/>
      <c r="AA28" s="1356"/>
      <c r="AB28" s="1356"/>
      <c r="AC28" s="1116" t="s">
        <v>6</v>
      </c>
      <c r="AD28" s="1157"/>
      <c r="AH28" s="1142"/>
    </row>
    <row r="29" spans="1:57" ht="15" customHeight="1">
      <c r="A29" s="1137"/>
      <c r="H29" s="1137"/>
      <c r="J29" s="1138"/>
      <c r="K29" s="1116" t="s">
        <v>3834</v>
      </c>
      <c r="AD29" s="1157"/>
      <c r="AH29" s="1142"/>
    </row>
    <row r="30" spans="1:57" ht="15" customHeight="1">
      <c r="A30" s="1125"/>
      <c r="B30" s="1126" t="s">
        <v>3835</v>
      </c>
      <c r="C30" s="1126"/>
      <c r="D30" s="1126"/>
      <c r="E30" s="1126"/>
      <c r="F30" s="1126"/>
      <c r="G30" s="1126"/>
      <c r="H30" s="1125"/>
      <c r="I30" s="1149"/>
      <c r="J30" s="1126" t="s">
        <v>3824</v>
      </c>
      <c r="K30" s="1150" t="s">
        <v>401</v>
      </c>
      <c r="L30" s="1149"/>
      <c r="M30" s="1126" t="s">
        <v>3825</v>
      </c>
      <c r="N30" s="1126"/>
      <c r="O30" s="1149"/>
      <c r="P30" s="1126" t="s">
        <v>3822</v>
      </c>
      <c r="Q30" s="1126" t="s">
        <v>6</v>
      </c>
      <c r="R30" s="1126"/>
      <c r="S30" s="1126"/>
      <c r="T30" s="1126"/>
      <c r="U30" s="1126"/>
      <c r="V30" s="1126"/>
      <c r="W30" s="1126"/>
      <c r="X30" s="1126"/>
      <c r="Y30" s="1126"/>
      <c r="Z30" s="1126"/>
      <c r="AA30" s="1126"/>
      <c r="AB30" s="1126"/>
      <c r="AC30" s="1126"/>
      <c r="AD30" s="1171"/>
      <c r="AE30" s="1149"/>
      <c r="AF30" s="1126" t="s">
        <v>3826</v>
      </c>
      <c r="AG30" s="1126"/>
      <c r="AH30" s="1132"/>
    </row>
    <row r="31" spans="1:57" ht="15" customHeight="1">
      <c r="A31" s="1172"/>
      <c r="B31" s="1156" t="s">
        <v>3836</v>
      </c>
      <c r="C31" s="1156"/>
      <c r="D31" s="1156"/>
      <c r="E31" s="1156"/>
      <c r="F31" s="1156"/>
      <c r="G31" s="1156"/>
      <c r="H31" s="1172"/>
      <c r="I31" s="1152"/>
      <c r="J31" s="1156" t="s">
        <v>3824</v>
      </c>
      <c r="K31" s="1173" t="s">
        <v>401</v>
      </c>
      <c r="L31" s="1152"/>
      <c r="M31" s="1156" t="s">
        <v>3825</v>
      </c>
      <c r="N31" s="1156"/>
      <c r="O31" s="1152"/>
      <c r="P31" s="1156" t="s">
        <v>3822</v>
      </c>
      <c r="Q31" s="1156" t="s">
        <v>6</v>
      </c>
      <c r="R31" s="1156"/>
      <c r="S31" s="1156"/>
      <c r="T31" s="1156"/>
      <c r="U31" s="1156"/>
      <c r="V31" s="1156"/>
      <c r="W31" s="1156"/>
      <c r="X31" s="1156"/>
      <c r="Y31" s="1156"/>
      <c r="Z31" s="1156"/>
      <c r="AA31" s="1156"/>
      <c r="AB31" s="1156"/>
      <c r="AC31" s="1156"/>
      <c r="AD31" s="1171"/>
      <c r="AE31" s="1149"/>
      <c r="AF31" s="1126" t="s">
        <v>3826</v>
      </c>
      <c r="AG31" s="1126"/>
      <c r="AH31" s="1132"/>
    </row>
    <row r="32" spans="1:57" ht="15" customHeight="1">
      <c r="A32" s="1172"/>
      <c r="B32" s="1156" t="s">
        <v>3837</v>
      </c>
      <c r="C32" s="1156"/>
      <c r="D32" s="1156"/>
      <c r="E32" s="1156"/>
      <c r="F32" s="1156"/>
      <c r="G32" s="1156"/>
      <c r="H32" s="1172"/>
      <c r="I32" s="1152"/>
      <c r="J32" s="1156" t="s">
        <v>3838</v>
      </c>
      <c r="K32" s="1156"/>
      <c r="L32" s="1156"/>
      <c r="M32" s="1156"/>
      <c r="N32" s="1156"/>
      <c r="O32" s="1156"/>
      <c r="P32" s="1156"/>
      <c r="Q32" s="1156"/>
      <c r="R32" s="1156"/>
      <c r="S32" s="1156"/>
      <c r="T32" s="1156"/>
      <c r="U32" s="1156"/>
      <c r="V32" s="1156"/>
      <c r="W32" s="1156"/>
      <c r="X32" s="1156"/>
      <c r="Y32" s="1156"/>
      <c r="Z32" s="1156"/>
      <c r="AA32" s="1156"/>
      <c r="AB32" s="1156"/>
      <c r="AC32" s="1156"/>
      <c r="AD32" s="1157"/>
      <c r="AH32" s="1142"/>
    </row>
    <row r="33" spans="1:34" ht="15" customHeight="1">
      <c r="A33" s="1137"/>
      <c r="B33" s="1116" t="s">
        <v>3839</v>
      </c>
      <c r="H33" s="1137"/>
      <c r="J33" s="1174" t="s">
        <v>3840</v>
      </c>
      <c r="K33" s="1175"/>
      <c r="L33" s="1176"/>
      <c r="M33" s="1342" t="s">
        <v>376</v>
      </c>
      <c r="N33" s="1343"/>
      <c r="O33" s="1343"/>
      <c r="P33" s="1344"/>
      <c r="Q33" s="1342" t="s">
        <v>376</v>
      </c>
      <c r="R33" s="1343"/>
      <c r="S33" s="1343"/>
      <c r="T33" s="1344"/>
      <c r="U33" s="1342" t="s">
        <v>376</v>
      </c>
      <c r="V33" s="1343"/>
      <c r="W33" s="1343"/>
      <c r="X33" s="1344"/>
      <c r="Y33" s="1342" t="s">
        <v>376</v>
      </c>
      <c r="Z33" s="1343"/>
      <c r="AA33" s="1343"/>
      <c r="AB33" s="1344"/>
      <c r="AD33" s="1157"/>
      <c r="AH33" s="1142"/>
    </row>
    <row r="34" spans="1:34" ht="15" customHeight="1">
      <c r="A34" s="1137"/>
      <c r="B34" s="1138"/>
      <c r="C34" s="1116" t="s">
        <v>3841</v>
      </c>
      <c r="E34" s="1138"/>
      <c r="F34" s="1116" t="s">
        <v>3842</v>
      </c>
      <c r="H34" s="1137"/>
      <c r="J34" s="1174" t="s">
        <v>3843</v>
      </c>
      <c r="K34" s="1175"/>
      <c r="L34" s="1176"/>
      <c r="M34" s="1340"/>
      <c r="N34" s="1341"/>
      <c r="O34" s="1341"/>
      <c r="P34" s="1177" t="s">
        <v>3776</v>
      </c>
      <c r="Q34" s="1341"/>
      <c r="R34" s="1341"/>
      <c r="S34" s="1341"/>
      <c r="T34" s="1178" t="s">
        <v>3776</v>
      </c>
      <c r="U34" s="1341"/>
      <c r="V34" s="1341"/>
      <c r="W34" s="1341"/>
      <c r="X34" s="1177" t="s">
        <v>3776</v>
      </c>
      <c r="Y34" s="1341"/>
      <c r="Z34" s="1341"/>
      <c r="AA34" s="1341"/>
      <c r="AB34" s="1177" t="s">
        <v>3776</v>
      </c>
      <c r="AD34" s="1157"/>
      <c r="AH34" s="1142"/>
    </row>
    <row r="35" spans="1:34" ht="15" customHeight="1">
      <c r="A35" s="1137"/>
      <c r="H35" s="1137"/>
      <c r="I35" s="1138"/>
      <c r="J35" s="1116" t="s">
        <v>3844</v>
      </c>
      <c r="K35" s="1179"/>
      <c r="L35" s="1179"/>
      <c r="N35" s="1179"/>
      <c r="O35" s="1179"/>
      <c r="AB35" s="1179"/>
      <c r="AD35" s="1157"/>
      <c r="AH35" s="1142"/>
    </row>
    <row r="36" spans="1:34" ht="15" customHeight="1">
      <c r="A36" s="1137"/>
      <c r="H36" s="1137"/>
      <c r="J36" s="1174" t="s">
        <v>3840</v>
      </c>
      <c r="K36" s="1175"/>
      <c r="L36" s="1176"/>
      <c r="M36" s="1342" t="s">
        <v>376</v>
      </c>
      <c r="N36" s="1343"/>
      <c r="O36" s="1343"/>
      <c r="P36" s="1344"/>
      <c r="AB36" s="1179"/>
      <c r="AD36" s="1157"/>
      <c r="AH36" s="1142"/>
    </row>
    <row r="37" spans="1:34" ht="15" customHeight="1">
      <c r="A37" s="1137"/>
      <c r="B37" s="1116" t="s">
        <v>3845</v>
      </c>
      <c r="H37" s="1137"/>
      <c r="J37" s="1180" t="s">
        <v>3846</v>
      </c>
      <c r="K37" s="1178"/>
      <c r="L37" s="1178"/>
      <c r="M37" s="1345"/>
      <c r="N37" s="1346"/>
      <c r="O37" s="1346"/>
      <c r="P37" s="1177" t="s">
        <v>3776</v>
      </c>
      <c r="Q37" s="1347" t="s">
        <v>3847</v>
      </c>
      <c r="R37" s="1347"/>
      <c r="S37" s="1347"/>
      <c r="T37" s="1347"/>
      <c r="U37" s="1347"/>
      <c r="V37" s="1348"/>
      <c r="W37" s="1349"/>
      <c r="X37" s="1350"/>
      <c r="Y37" s="1178" t="s">
        <v>374</v>
      </c>
      <c r="Z37" s="1350"/>
      <c r="AA37" s="1350"/>
      <c r="AB37" s="1177" t="s">
        <v>375</v>
      </c>
      <c r="AD37" s="1157"/>
      <c r="AH37" s="1142"/>
    </row>
    <row r="38" spans="1:34" ht="15" customHeight="1">
      <c r="A38" s="1137"/>
      <c r="B38" s="1138"/>
      <c r="C38" s="1116" t="s">
        <v>3824</v>
      </c>
      <c r="E38" s="1138"/>
      <c r="F38" s="1116" t="s">
        <v>3826</v>
      </c>
      <c r="H38" s="1137"/>
      <c r="I38" s="1138"/>
      <c r="J38" s="1116" t="s">
        <v>3848</v>
      </c>
      <c r="AD38" s="1157"/>
      <c r="AH38" s="1142"/>
    </row>
    <row r="39" spans="1:34" ht="15" customHeight="1">
      <c r="A39" s="1137"/>
      <c r="H39" s="1137"/>
      <c r="J39" s="1174" t="s">
        <v>3843</v>
      </c>
      <c r="K39" s="1175"/>
      <c r="L39" s="1176"/>
      <c r="M39" s="1340"/>
      <c r="N39" s="1341"/>
      <c r="O39" s="1341"/>
      <c r="P39" s="1177" t="s">
        <v>3776</v>
      </c>
      <c r="Q39" s="1340"/>
      <c r="R39" s="1341"/>
      <c r="S39" s="1341"/>
      <c r="T39" s="1178" t="s">
        <v>3776</v>
      </c>
      <c r="U39" s="1341"/>
      <c r="V39" s="1341"/>
      <c r="W39" s="1341"/>
      <c r="X39" s="1177" t="s">
        <v>3776</v>
      </c>
      <c r="Y39" s="1341"/>
      <c r="Z39" s="1341"/>
      <c r="AA39" s="1341"/>
      <c r="AB39" s="1177" t="s">
        <v>3776</v>
      </c>
      <c r="AD39" s="1157"/>
      <c r="AH39" s="1142"/>
    </row>
    <row r="40" spans="1:34" ht="15" customHeight="1">
      <c r="A40" s="1137"/>
      <c r="H40" s="1137"/>
      <c r="J40" s="1116" t="s">
        <v>3849</v>
      </c>
      <c r="P40" s="1138"/>
      <c r="Q40" s="1116" t="s">
        <v>3775</v>
      </c>
      <c r="R40" s="1117" t="s">
        <v>401</v>
      </c>
      <c r="S40" s="1138"/>
      <c r="T40" s="1116" t="s">
        <v>3850</v>
      </c>
      <c r="V40" s="1138"/>
      <c r="W40" s="1116" t="s">
        <v>3822</v>
      </c>
      <c r="X40" s="1138"/>
      <c r="Y40" s="1116" t="s">
        <v>3851</v>
      </c>
      <c r="AB40" s="1138"/>
      <c r="AC40" s="1116" t="s">
        <v>3777</v>
      </c>
      <c r="AD40" s="1157"/>
      <c r="AH40" s="1142"/>
    </row>
    <row r="41" spans="1:34" ht="15" customHeight="1">
      <c r="A41" s="1137"/>
      <c r="H41" s="1137"/>
      <c r="I41" s="1138"/>
      <c r="J41" s="1116" t="s">
        <v>3852</v>
      </c>
      <c r="AD41" s="1157"/>
      <c r="AH41" s="1142"/>
    </row>
    <row r="42" spans="1:34" ht="15" customHeight="1">
      <c r="A42" s="1137"/>
      <c r="H42" s="1160"/>
      <c r="I42" s="1129"/>
      <c r="J42" s="1129"/>
      <c r="K42" s="1128"/>
      <c r="L42" s="1129" t="s">
        <v>3853</v>
      </c>
      <c r="M42" s="1129"/>
      <c r="N42" s="1128"/>
      <c r="O42" s="1129" t="s">
        <v>3825</v>
      </c>
      <c r="P42" s="1129"/>
      <c r="Q42" s="1128"/>
      <c r="R42" s="1129" t="s">
        <v>3822</v>
      </c>
      <c r="S42" s="1129"/>
      <c r="T42" s="1129"/>
      <c r="U42" s="1129"/>
      <c r="V42" s="1129"/>
      <c r="W42" s="1129"/>
      <c r="X42" s="1129"/>
      <c r="Y42" s="1129"/>
      <c r="Z42" s="1129"/>
      <c r="AA42" s="1129"/>
      <c r="AB42" s="1129"/>
      <c r="AD42" s="1157"/>
      <c r="AG42" s="1129"/>
      <c r="AH42" s="1162"/>
    </row>
    <row r="43" spans="1:34" ht="15" customHeight="1">
      <c r="A43" s="1172"/>
      <c r="B43" s="1156" t="s">
        <v>3854</v>
      </c>
      <c r="C43" s="1156"/>
      <c r="D43" s="1156"/>
      <c r="E43" s="1156"/>
      <c r="F43" s="1156"/>
      <c r="G43" s="1156"/>
      <c r="H43" s="1137"/>
      <c r="I43" s="1138"/>
      <c r="J43" s="1116" t="s">
        <v>3855</v>
      </c>
      <c r="L43" s="1116" t="s">
        <v>3856</v>
      </c>
      <c r="O43" s="1138"/>
      <c r="P43" s="1116" t="s">
        <v>3821</v>
      </c>
      <c r="R43" s="1138"/>
      <c r="S43" s="1116" t="s">
        <v>3822</v>
      </c>
      <c r="T43" s="1116" t="s">
        <v>6</v>
      </c>
      <c r="AC43" s="1156"/>
      <c r="AD43" s="1181"/>
      <c r="AE43" s="1152"/>
      <c r="AF43" s="1156" t="s">
        <v>3770</v>
      </c>
      <c r="AH43" s="1142"/>
    </row>
    <row r="44" spans="1:34" ht="15" customHeight="1">
      <c r="A44" s="1160"/>
      <c r="B44" s="1129" t="s">
        <v>3857</v>
      </c>
      <c r="C44" s="1129"/>
      <c r="D44" s="1129"/>
      <c r="E44" s="1129"/>
      <c r="F44" s="1129"/>
      <c r="G44" s="1129"/>
      <c r="H44" s="1182"/>
      <c r="I44" s="1183"/>
      <c r="J44" s="1184" t="s">
        <v>3858</v>
      </c>
      <c r="K44" s="1184"/>
      <c r="L44" s="1185" t="s">
        <v>401</v>
      </c>
      <c r="M44" s="1183"/>
      <c r="N44" s="1184" t="s">
        <v>3859</v>
      </c>
      <c r="O44" s="1184"/>
      <c r="P44" s="1184"/>
      <c r="Q44" s="1184"/>
      <c r="R44" s="1183"/>
      <c r="S44" s="1184" t="s">
        <v>3860</v>
      </c>
      <c r="T44" s="1184"/>
      <c r="U44" s="1184" t="s">
        <v>6</v>
      </c>
      <c r="V44" s="1184"/>
      <c r="W44" s="1183"/>
      <c r="X44" s="1184" t="s">
        <v>3861</v>
      </c>
      <c r="Y44" s="1184"/>
      <c r="Z44" s="1184"/>
      <c r="AA44" s="1184"/>
      <c r="AB44" s="1184"/>
      <c r="AC44" s="1186"/>
      <c r="AD44" s="1161"/>
      <c r="AE44" s="1128"/>
      <c r="AF44" s="1187" t="s">
        <v>3862</v>
      </c>
      <c r="AG44" s="1129"/>
      <c r="AH44" s="1162"/>
    </row>
    <row r="45" spans="1:34" ht="15" customHeight="1">
      <c r="A45" s="1125"/>
      <c r="B45" s="1126" t="s">
        <v>3863</v>
      </c>
      <c r="C45" s="1126"/>
      <c r="D45" s="1126"/>
      <c r="E45" s="1126"/>
      <c r="F45" s="1126"/>
      <c r="G45" s="1126"/>
      <c r="H45" s="1125"/>
      <c r="I45" s="1149"/>
      <c r="J45" s="1126" t="s">
        <v>3768</v>
      </c>
      <c r="K45" s="1150" t="s">
        <v>401</v>
      </c>
      <c r="L45" s="1149"/>
      <c r="M45" s="1126" t="s">
        <v>3864</v>
      </c>
      <c r="N45" s="1126"/>
      <c r="O45" s="1155" t="s">
        <v>3356</v>
      </c>
      <c r="P45" s="1149"/>
      <c r="Q45" s="1126" t="s">
        <v>3825</v>
      </c>
      <c r="R45" s="1126"/>
      <c r="S45" s="1149"/>
      <c r="T45" s="1126" t="s">
        <v>3865</v>
      </c>
      <c r="U45" s="1126"/>
      <c r="V45" s="1126" t="s">
        <v>3357</v>
      </c>
      <c r="W45" s="1149"/>
      <c r="X45" s="1126" t="s">
        <v>3866</v>
      </c>
      <c r="Y45" s="1126"/>
      <c r="Z45" s="1126" t="s">
        <v>6</v>
      </c>
      <c r="AA45" s="1126"/>
      <c r="AB45" s="1126"/>
      <c r="AC45" s="1126"/>
      <c r="AD45" s="1171"/>
      <c r="AE45" s="1149"/>
      <c r="AF45" s="1126" t="s">
        <v>3770</v>
      </c>
      <c r="AG45" s="1126"/>
      <c r="AH45" s="1132"/>
    </row>
    <row r="46" spans="1:34" ht="15" customHeight="1">
      <c r="A46" s="1125"/>
      <c r="B46" s="1126" t="s">
        <v>3867</v>
      </c>
      <c r="C46" s="1126"/>
      <c r="D46" s="1126"/>
      <c r="E46" s="1126"/>
      <c r="F46" s="1126"/>
      <c r="G46" s="1126"/>
      <c r="H46" s="1125"/>
      <c r="I46" s="1149"/>
      <c r="J46" s="1126" t="s">
        <v>3768</v>
      </c>
      <c r="K46" s="1150" t="s">
        <v>401</v>
      </c>
      <c r="L46" s="1149"/>
      <c r="M46" s="1116" t="s">
        <v>3868</v>
      </c>
      <c r="N46" s="1126"/>
      <c r="O46" s="1126"/>
      <c r="P46" s="1126"/>
      <c r="Q46" s="1126"/>
      <c r="R46" s="1126"/>
      <c r="S46" s="1126"/>
      <c r="U46" s="1149"/>
      <c r="V46" s="1126" t="s">
        <v>3869</v>
      </c>
      <c r="W46" s="1126"/>
      <c r="X46" s="1126"/>
      <c r="Y46" s="1156"/>
      <c r="Z46" s="1156"/>
      <c r="AA46" s="1116" t="s">
        <v>6</v>
      </c>
      <c r="AB46" s="1116" t="s">
        <v>3870</v>
      </c>
      <c r="AC46" s="1126"/>
      <c r="AD46" s="1171"/>
      <c r="AE46" s="1149"/>
      <c r="AF46" s="1126" t="s">
        <v>3770</v>
      </c>
      <c r="AG46" s="1126"/>
      <c r="AH46" s="1132"/>
    </row>
    <row r="47" spans="1:34" ht="15" customHeight="1">
      <c r="A47" s="1125"/>
      <c r="B47" s="1126" t="s">
        <v>3871</v>
      </c>
      <c r="C47" s="1126"/>
      <c r="D47" s="1126"/>
      <c r="E47" s="1126"/>
      <c r="F47" s="1126"/>
      <c r="G47" s="1126"/>
      <c r="H47" s="1125"/>
      <c r="I47" s="1149"/>
      <c r="J47" s="1126" t="s">
        <v>3768</v>
      </c>
      <c r="K47" s="1150"/>
      <c r="L47" s="1150"/>
      <c r="M47" s="1150"/>
      <c r="N47" s="1150"/>
      <c r="O47" s="1150"/>
      <c r="P47" s="1150"/>
      <c r="Q47" s="1150"/>
      <c r="R47" s="1150"/>
      <c r="S47" s="1150"/>
      <c r="T47" s="1150"/>
      <c r="U47" s="1150"/>
      <c r="V47" s="1150"/>
      <c r="W47" s="1150"/>
      <c r="X47" s="1150"/>
      <c r="Y47" s="1126"/>
      <c r="Z47" s="1168"/>
      <c r="AA47" s="1168"/>
      <c r="AB47" s="1168" t="s">
        <v>3872</v>
      </c>
      <c r="AC47" s="1126"/>
      <c r="AD47" s="1171"/>
      <c r="AE47" s="1149"/>
      <c r="AF47" s="1126" t="s">
        <v>3770</v>
      </c>
      <c r="AG47" s="1126"/>
      <c r="AH47" s="1132"/>
    </row>
    <row r="48" spans="1:34" ht="15" customHeight="1">
      <c r="A48" s="1125"/>
      <c r="B48" s="1126" t="s">
        <v>3873</v>
      </c>
      <c r="C48" s="1126"/>
      <c r="D48" s="1126"/>
      <c r="E48" s="1126"/>
      <c r="F48" s="1126"/>
      <c r="G48" s="1126"/>
      <c r="H48" s="1125"/>
      <c r="I48" s="1149"/>
      <c r="J48" s="1126" t="s">
        <v>3768</v>
      </c>
      <c r="K48" s="1126"/>
      <c r="L48" s="1126"/>
      <c r="M48" s="1126"/>
      <c r="N48" s="1126"/>
      <c r="O48" s="1126"/>
      <c r="P48" s="1126"/>
      <c r="Q48" s="1126"/>
      <c r="R48" s="1126"/>
      <c r="S48" s="1126"/>
      <c r="T48" s="1126"/>
      <c r="U48" s="1126"/>
      <c r="V48" s="1126"/>
      <c r="W48" s="1126"/>
      <c r="X48" s="1126"/>
      <c r="Y48" s="1126"/>
      <c r="Z48" s="1126"/>
      <c r="AA48" s="1126"/>
      <c r="AB48" s="1126"/>
      <c r="AC48" s="1126"/>
      <c r="AD48" s="1171"/>
      <c r="AE48" s="1149"/>
      <c r="AF48" s="1126" t="s">
        <v>3770</v>
      </c>
      <c r="AG48" s="1126"/>
      <c r="AH48" s="1132"/>
    </row>
    <row r="49" spans="1:34" ht="15" customHeight="1">
      <c r="A49" s="1125"/>
      <c r="B49" s="1126" t="s">
        <v>3874</v>
      </c>
      <c r="C49" s="1126"/>
      <c r="D49" s="1126"/>
      <c r="E49" s="1126"/>
      <c r="F49" s="1126"/>
      <c r="G49" s="1126"/>
      <c r="H49" s="1125"/>
      <c r="I49" s="1149"/>
      <c r="J49" s="1126" t="s">
        <v>3768</v>
      </c>
      <c r="K49" s="1155" t="s">
        <v>3803</v>
      </c>
      <c r="L49" s="1339" t="s">
        <v>376</v>
      </c>
      <c r="M49" s="1339"/>
      <c r="N49" s="1339"/>
      <c r="O49" s="1339"/>
      <c r="P49" s="1116" t="s">
        <v>3778</v>
      </c>
      <c r="R49" s="1126"/>
      <c r="T49" s="1126"/>
      <c r="U49" s="1126"/>
      <c r="V49" s="1126"/>
      <c r="W49" s="1126"/>
      <c r="X49" s="1126"/>
      <c r="Y49" s="1126"/>
      <c r="Z49" s="1126"/>
      <c r="AA49" s="1126"/>
      <c r="AB49" s="1126"/>
      <c r="AC49" s="1126"/>
      <c r="AD49" s="1171"/>
      <c r="AE49" s="1149"/>
      <c r="AF49" s="1126" t="s">
        <v>3770</v>
      </c>
      <c r="AG49" s="1126"/>
      <c r="AH49" s="1132"/>
    </row>
    <row r="50" spans="1:34" ht="15" customHeight="1">
      <c r="A50" s="1125"/>
      <c r="B50" s="1168" t="s">
        <v>3875</v>
      </c>
      <c r="C50" s="1126"/>
      <c r="D50" s="1126"/>
      <c r="E50" s="1126"/>
      <c r="F50" s="1126"/>
      <c r="G50" s="1126"/>
      <c r="H50" s="1125"/>
      <c r="I50" s="1149"/>
      <c r="J50" s="1126" t="s">
        <v>3775</v>
      </c>
      <c r="K50" s="1126"/>
      <c r="L50" s="1126"/>
      <c r="M50" s="1126"/>
      <c r="N50" s="1188"/>
      <c r="O50" s="1126"/>
      <c r="P50" s="1126"/>
      <c r="Q50" s="1126"/>
      <c r="R50" s="1126"/>
      <c r="S50" s="1126"/>
      <c r="T50" s="1126"/>
      <c r="U50" s="1126"/>
      <c r="V50" s="1188"/>
      <c r="W50" s="1126"/>
      <c r="X50" s="1126"/>
      <c r="Y50" s="1126"/>
      <c r="Z50" s="1126"/>
      <c r="AA50" s="1126"/>
      <c r="AB50" s="1126"/>
      <c r="AC50" s="1126"/>
      <c r="AD50" s="1171"/>
      <c r="AE50" s="1149"/>
      <c r="AF50" s="1126" t="s">
        <v>3777</v>
      </c>
      <c r="AG50" s="1126"/>
      <c r="AH50" s="1132"/>
    </row>
    <row r="51" spans="1:34" ht="15" customHeight="1">
      <c r="A51" s="1172"/>
      <c r="B51" s="1189" t="s">
        <v>3876</v>
      </c>
      <c r="C51" s="1156"/>
      <c r="D51" s="1156"/>
      <c r="E51" s="1156"/>
      <c r="F51" s="1156"/>
      <c r="G51" s="1156"/>
      <c r="H51" s="1172"/>
      <c r="I51" s="1152"/>
      <c r="J51" s="1156" t="s">
        <v>3775</v>
      </c>
      <c r="K51" s="1150" t="s">
        <v>401</v>
      </c>
      <c r="L51" s="1149"/>
      <c r="M51" s="1126" t="s">
        <v>3877</v>
      </c>
      <c r="N51" s="1168"/>
      <c r="O51" s="1168"/>
      <c r="P51" s="1149"/>
      <c r="Q51" s="1126" t="s">
        <v>3822</v>
      </c>
      <c r="R51" s="1126" t="s">
        <v>6</v>
      </c>
      <c r="S51" s="1168"/>
      <c r="T51" s="1126"/>
      <c r="U51" s="1126"/>
      <c r="V51" s="1126"/>
      <c r="W51" s="1126"/>
      <c r="X51" s="1126"/>
      <c r="Y51" s="1126"/>
      <c r="Z51" s="1126"/>
      <c r="AA51" s="1126"/>
      <c r="AB51" s="1126"/>
      <c r="AC51" s="1190"/>
      <c r="AD51" s="1181"/>
      <c r="AE51" s="1152"/>
      <c r="AF51" s="1156" t="s">
        <v>3777</v>
      </c>
      <c r="AG51" s="1156"/>
      <c r="AH51" s="1191"/>
    </row>
    <row r="52" spans="1:34" ht="15" customHeight="1">
      <c r="A52" s="1125"/>
      <c r="B52" s="1126" t="s">
        <v>3878</v>
      </c>
      <c r="C52" s="1126"/>
      <c r="D52" s="1126"/>
      <c r="E52" s="1126"/>
      <c r="F52" s="1126"/>
      <c r="G52" s="1126"/>
      <c r="H52" s="1125"/>
      <c r="I52" s="1149"/>
      <c r="J52" s="1126" t="s">
        <v>3768</v>
      </c>
      <c r="K52" s="1130" t="s">
        <v>401</v>
      </c>
      <c r="L52" s="1128"/>
      <c r="M52" s="1129" t="s">
        <v>3825</v>
      </c>
      <c r="N52" s="1129"/>
      <c r="P52" s="1128"/>
      <c r="Q52" s="1129" t="s">
        <v>3822</v>
      </c>
      <c r="S52" s="1128"/>
      <c r="T52" s="1129" t="s">
        <v>3879</v>
      </c>
      <c r="U52" s="1187"/>
      <c r="V52" s="1129"/>
      <c r="W52" s="1129" t="s">
        <v>6</v>
      </c>
      <c r="X52" s="1129"/>
      <c r="Y52" s="1129"/>
      <c r="Z52" s="1129"/>
      <c r="AA52" s="1129"/>
      <c r="AB52" s="1129"/>
      <c r="AC52" s="1129"/>
      <c r="AD52" s="1171"/>
      <c r="AE52" s="1149"/>
      <c r="AF52" s="1126" t="s">
        <v>3770</v>
      </c>
      <c r="AG52" s="1126"/>
      <c r="AH52" s="1132"/>
    </row>
    <row r="53" spans="1:34" ht="15" customHeight="1">
      <c r="A53" s="1172"/>
      <c r="B53" s="1156" t="s">
        <v>3880</v>
      </c>
      <c r="C53" s="1156"/>
      <c r="D53" s="1156"/>
      <c r="E53" s="1156"/>
      <c r="F53" s="1156"/>
      <c r="G53" s="1156"/>
      <c r="H53" s="1172"/>
      <c r="I53" s="1152"/>
      <c r="J53" s="1156" t="s">
        <v>3775</v>
      </c>
      <c r="K53" s="1173" t="s">
        <v>401</v>
      </c>
      <c r="L53" s="1152"/>
      <c r="M53" s="1156" t="s">
        <v>3881</v>
      </c>
      <c r="N53" s="1156"/>
      <c r="O53" s="1156"/>
      <c r="P53" s="1152"/>
      <c r="Q53" s="1156" t="s">
        <v>450</v>
      </c>
      <c r="R53" s="1156"/>
      <c r="S53" s="1152"/>
      <c r="T53" s="1156" t="s">
        <v>452</v>
      </c>
      <c r="U53" s="1156"/>
      <c r="V53" s="1156"/>
      <c r="W53" s="1152"/>
      <c r="X53" s="1156" t="s">
        <v>3882</v>
      </c>
      <c r="Y53" s="1189"/>
      <c r="Z53" s="1189"/>
      <c r="AA53" s="1156" t="s">
        <v>6</v>
      </c>
      <c r="AB53" s="1156"/>
      <c r="AC53" s="1156"/>
      <c r="AD53" s="1181"/>
      <c r="AE53" s="1152"/>
      <c r="AF53" s="1156" t="s">
        <v>3777</v>
      </c>
      <c r="AG53" s="1156"/>
      <c r="AH53" s="1191"/>
    </row>
    <row r="54" spans="1:34" ht="15" customHeight="1">
      <c r="A54" s="1172"/>
      <c r="B54" s="1156" t="s">
        <v>3883</v>
      </c>
      <c r="C54" s="1156"/>
      <c r="D54" s="1156"/>
      <c r="E54" s="1156"/>
      <c r="F54" s="1156"/>
      <c r="G54" s="1156"/>
      <c r="H54" s="1156"/>
      <c r="I54" s="1192" t="s">
        <v>3884</v>
      </c>
      <c r="J54" s="1156"/>
      <c r="K54" s="1156"/>
      <c r="L54" s="1156"/>
      <c r="M54" s="1156"/>
      <c r="N54" s="1156"/>
      <c r="O54" s="1156"/>
      <c r="P54" s="1156"/>
      <c r="Q54" s="1156"/>
      <c r="R54" s="1156"/>
      <c r="S54" s="1156"/>
      <c r="T54" s="1156"/>
      <c r="U54" s="1156"/>
      <c r="V54" s="1156"/>
      <c r="W54" s="1156"/>
      <c r="X54" s="1156"/>
      <c r="Y54" s="1156"/>
      <c r="Z54" s="1156"/>
      <c r="AA54" s="1156"/>
      <c r="AB54" s="1156"/>
      <c r="AC54" s="1156"/>
      <c r="AD54" s="1156"/>
      <c r="AE54" s="1156"/>
      <c r="AF54" s="1156"/>
      <c r="AG54" s="1156"/>
      <c r="AH54" s="1191"/>
    </row>
    <row r="55" spans="1:34" ht="15" customHeight="1">
      <c r="A55" s="1137"/>
      <c r="E55" s="1193"/>
      <c r="F55" s="1116" t="s">
        <v>3885</v>
      </c>
      <c r="G55" s="1117"/>
      <c r="K55" s="1193"/>
      <c r="L55" s="1116" t="s">
        <v>3886</v>
      </c>
      <c r="M55" s="1117"/>
      <c r="N55" s="1117"/>
      <c r="O55" s="1117"/>
      <c r="P55" s="1117"/>
      <c r="Q55" s="1117"/>
      <c r="T55" s="1155"/>
      <c r="AH55" s="1142"/>
    </row>
    <row r="56" spans="1:34" ht="15" customHeight="1">
      <c r="A56" s="1137"/>
      <c r="B56" s="1194"/>
      <c r="E56" s="1193"/>
      <c r="F56" s="1116" t="s">
        <v>3887</v>
      </c>
      <c r="G56" s="1117"/>
      <c r="K56" s="1193"/>
      <c r="L56" s="1116" t="s">
        <v>3888</v>
      </c>
      <c r="P56" s="1193"/>
      <c r="Q56" s="1116" t="s">
        <v>3889</v>
      </c>
      <c r="U56" s="1193"/>
      <c r="V56" s="1116" t="s">
        <v>3890</v>
      </c>
      <c r="Z56" s="1193"/>
      <c r="AA56" s="1116" t="s">
        <v>3891</v>
      </c>
      <c r="AH56" s="1142"/>
    </row>
    <row r="57" spans="1:34" ht="15" customHeight="1">
      <c r="A57" s="1137"/>
      <c r="E57" s="1193"/>
      <c r="F57" s="1116" t="s">
        <v>3892</v>
      </c>
      <c r="G57" s="1117"/>
      <c r="K57" s="1193"/>
      <c r="L57" s="1116" t="s">
        <v>3893</v>
      </c>
      <c r="P57" s="1193"/>
      <c r="Q57" s="1116" t="s">
        <v>3894</v>
      </c>
      <c r="U57" s="1193"/>
      <c r="V57" s="1116" t="s">
        <v>3895</v>
      </c>
      <c r="Z57" s="1193"/>
      <c r="AA57" s="1116" t="s">
        <v>3896</v>
      </c>
      <c r="AH57" s="1142"/>
    </row>
    <row r="58" spans="1:34" ht="15" customHeight="1">
      <c r="A58" s="1160"/>
      <c r="B58" s="1129"/>
      <c r="C58" s="1129"/>
      <c r="D58" s="1129"/>
      <c r="E58" s="1128"/>
      <c r="F58" s="1129" t="s">
        <v>3897</v>
      </c>
      <c r="G58" s="1129"/>
      <c r="H58" s="1129"/>
      <c r="I58" s="1129"/>
      <c r="J58" s="1129"/>
      <c r="K58" s="1129" t="s">
        <v>3898</v>
      </c>
      <c r="L58" s="1129"/>
      <c r="M58" s="1129"/>
      <c r="N58" s="1129"/>
      <c r="O58" s="1129"/>
      <c r="P58" s="1129"/>
      <c r="Q58" s="1630" t="s">
        <v>3899</v>
      </c>
      <c r="R58" s="1630"/>
      <c r="S58" s="1630"/>
      <c r="T58" s="1630"/>
      <c r="U58" s="1129" t="s">
        <v>3900</v>
      </c>
      <c r="V58" s="1630" t="s">
        <v>3899</v>
      </c>
      <c r="W58" s="1630"/>
      <c r="X58" s="1630"/>
      <c r="Y58" s="1630"/>
      <c r="Z58" s="1129" t="s">
        <v>6</v>
      </c>
      <c r="AA58" s="1187"/>
      <c r="AB58" s="1187"/>
      <c r="AC58" s="1187"/>
      <c r="AD58" s="1187"/>
      <c r="AE58" s="1187"/>
      <c r="AF58" s="1187"/>
      <c r="AG58" s="1129"/>
      <c r="AH58" s="1162"/>
    </row>
    <row r="59" spans="1:34" ht="15" customHeight="1">
      <c r="B59" s="1116" t="s">
        <v>3901</v>
      </c>
    </row>
    <row r="60" spans="1:34" ht="15" customHeight="1">
      <c r="A60" s="1125"/>
      <c r="B60" s="1126"/>
      <c r="C60" s="1126"/>
      <c r="D60" s="1126"/>
      <c r="E60" s="1329" t="s">
        <v>3902</v>
      </c>
      <c r="F60" s="1330"/>
      <c r="G60" s="1331"/>
      <c r="H60" s="1329" t="s">
        <v>3903</v>
      </c>
      <c r="I60" s="1330"/>
      <c r="J60" s="1330"/>
      <c r="K60" s="1330"/>
      <c r="L60" s="1330"/>
      <c r="M60" s="1330"/>
      <c r="N60" s="1329" t="s">
        <v>3904</v>
      </c>
      <c r="O60" s="1330"/>
      <c r="P60" s="1330"/>
      <c r="Q60" s="1330"/>
      <c r="R60" s="1330"/>
      <c r="S60" s="1330"/>
      <c r="T60" s="1330"/>
      <c r="U60" s="1330"/>
      <c r="V60" s="1330"/>
      <c r="W60" s="1331"/>
      <c r="X60" s="1330" t="s">
        <v>3905</v>
      </c>
      <c r="Y60" s="1330"/>
      <c r="Z60" s="1330"/>
      <c r="AA60" s="1330"/>
      <c r="AB60" s="1330"/>
      <c r="AC60" s="1330"/>
      <c r="AD60" s="1330"/>
      <c r="AE60" s="1330"/>
      <c r="AF60" s="1330"/>
      <c r="AG60" s="1330"/>
      <c r="AH60" s="1331"/>
    </row>
    <row r="61" spans="1:34" ht="15" customHeight="1">
      <c r="A61" s="1172"/>
      <c r="B61" s="1192" t="s">
        <v>3837</v>
      </c>
      <c r="C61" s="1156"/>
      <c r="D61" s="1156"/>
      <c r="E61" s="1332" t="s">
        <v>3899</v>
      </c>
      <c r="F61" s="1333"/>
      <c r="G61" s="1334"/>
      <c r="H61" s="1335"/>
      <c r="I61" s="1336"/>
      <c r="J61" s="1336"/>
      <c r="K61" s="1336"/>
      <c r="L61" s="1336"/>
      <c r="M61" s="1336"/>
      <c r="N61" s="1335"/>
      <c r="O61" s="1336"/>
      <c r="P61" s="1336"/>
      <c r="Q61" s="1336"/>
      <c r="R61" s="1336"/>
      <c r="S61" s="1336"/>
      <c r="T61" s="1336"/>
      <c r="U61" s="1336"/>
      <c r="V61" s="1336"/>
      <c r="W61" s="1337"/>
      <c r="X61" s="1336"/>
      <c r="Y61" s="1336"/>
      <c r="Z61" s="1336"/>
      <c r="AA61" s="1336"/>
      <c r="AB61" s="1336"/>
      <c r="AC61" s="1336"/>
      <c r="AD61" s="1336"/>
      <c r="AE61" s="1336"/>
      <c r="AF61" s="1336"/>
      <c r="AG61" s="1336"/>
      <c r="AH61" s="1338"/>
    </row>
    <row r="62" spans="1:34" ht="15" customHeight="1">
      <c r="A62" s="1137"/>
      <c r="B62" s="1195" t="s">
        <v>3906</v>
      </c>
      <c r="E62" s="1315" t="s">
        <v>3899</v>
      </c>
      <c r="F62" s="1316"/>
      <c r="G62" s="1317"/>
      <c r="H62" s="1318"/>
      <c r="I62" s="1319"/>
      <c r="J62" s="1319"/>
      <c r="K62" s="1319"/>
      <c r="L62" s="1319"/>
      <c r="M62" s="1319"/>
      <c r="N62" s="1318"/>
      <c r="O62" s="1319"/>
      <c r="P62" s="1319"/>
      <c r="Q62" s="1319"/>
      <c r="R62" s="1319"/>
      <c r="S62" s="1319"/>
      <c r="T62" s="1319"/>
      <c r="U62" s="1319"/>
      <c r="V62" s="1319"/>
      <c r="W62" s="1320"/>
      <c r="X62" s="1319"/>
      <c r="Y62" s="1319"/>
      <c r="Z62" s="1319"/>
      <c r="AA62" s="1319"/>
      <c r="AB62" s="1319"/>
      <c r="AC62" s="1319"/>
      <c r="AD62" s="1319"/>
      <c r="AE62" s="1319"/>
      <c r="AF62" s="1319"/>
      <c r="AG62" s="1319"/>
      <c r="AH62" s="1321"/>
    </row>
    <row r="63" spans="1:34" ht="15" customHeight="1">
      <c r="A63" s="1160"/>
      <c r="B63" s="1196" t="s">
        <v>5</v>
      </c>
      <c r="C63" s="1129"/>
      <c r="D63" s="1129"/>
      <c r="E63" s="1322" t="s">
        <v>3899</v>
      </c>
      <c r="F63" s="1323"/>
      <c r="G63" s="1324"/>
      <c r="H63" s="1325"/>
      <c r="I63" s="1326"/>
      <c r="J63" s="1326"/>
      <c r="K63" s="1326"/>
      <c r="L63" s="1326"/>
      <c r="M63" s="1326"/>
      <c r="N63" s="1325"/>
      <c r="O63" s="1326"/>
      <c r="P63" s="1326"/>
      <c r="Q63" s="1326"/>
      <c r="R63" s="1326"/>
      <c r="S63" s="1326"/>
      <c r="T63" s="1326"/>
      <c r="U63" s="1326"/>
      <c r="V63" s="1326"/>
      <c r="W63" s="1327"/>
      <c r="X63" s="1326"/>
      <c r="Y63" s="1326"/>
      <c r="Z63" s="1326"/>
      <c r="AA63" s="1326"/>
      <c r="AB63" s="1326"/>
      <c r="AC63" s="1326"/>
      <c r="AD63" s="1326"/>
      <c r="AE63" s="1326"/>
      <c r="AF63" s="1326"/>
      <c r="AG63" s="1326"/>
      <c r="AH63" s="1328"/>
    </row>
    <row r="64" spans="1:34" ht="15" customHeight="1">
      <c r="B64" s="1314" t="s">
        <v>2885</v>
      </c>
      <c r="C64" s="1314"/>
      <c r="D64" s="1314"/>
      <c r="E64" s="1314"/>
      <c r="F64" s="1314"/>
      <c r="G64" s="1314"/>
      <c r="H64" s="1314"/>
      <c r="I64" s="1314"/>
      <c r="J64" s="1314"/>
      <c r="K64" s="1314"/>
      <c r="L64" s="1314"/>
      <c r="M64" s="1314"/>
      <c r="N64" s="1314"/>
      <c r="O64" s="1314"/>
      <c r="P64" s="1314"/>
      <c r="Q64" s="1314"/>
      <c r="R64" s="1314"/>
      <c r="S64" s="1314"/>
      <c r="T64" s="1314"/>
      <c r="U64" s="1314"/>
      <c r="V64" s="1314"/>
      <c r="W64" s="1314"/>
      <c r="X64" s="1314"/>
      <c r="Y64" s="1314"/>
      <c r="Z64" s="1314"/>
      <c r="AA64" s="1314"/>
      <c r="AB64" s="1314"/>
      <c r="AC64" s="1314"/>
      <c r="AD64" s="1314"/>
      <c r="AE64" s="1314"/>
      <c r="AF64" s="1314"/>
      <c r="AG64" s="1314"/>
    </row>
  </sheetData>
  <mergeCells count="53">
    <mergeCell ref="B64:AG64"/>
    <mergeCell ref="E62:G62"/>
    <mergeCell ref="H62:M62"/>
    <mergeCell ref="N62:W62"/>
    <mergeCell ref="X62:AH62"/>
    <mergeCell ref="E63:G63"/>
    <mergeCell ref="H63:M63"/>
    <mergeCell ref="N63:W63"/>
    <mergeCell ref="X63:AH63"/>
    <mergeCell ref="E60:G60"/>
    <mergeCell ref="H60:M60"/>
    <mergeCell ref="N60:W60"/>
    <mergeCell ref="X60:AH60"/>
    <mergeCell ref="E61:G61"/>
    <mergeCell ref="H61:M61"/>
    <mergeCell ref="N61:W61"/>
    <mergeCell ref="X61:AH61"/>
    <mergeCell ref="Q58:T58"/>
    <mergeCell ref="V58:Y58"/>
    <mergeCell ref="M34:O34"/>
    <mergeCell ref="Q34:S34"/>
    <mergeCell ref="U34:W34"/>
    <mergeCell ref="Y34:AA34"/>
    <mergeCell ref="M36:P36"/>
    <mergeCell ref="M37:O37"/>
    <mergeCell ref="Q37:V37"/>
    <mergeCell ref="W37:X37"/>
    <mergeCell ref="Z37:AA37"/>
    <mergeCell ref="M39:O39"/>
    <mergeCell ref="Q39:S39"/>
    <mergeCell ref="U39:W39"/>
    <mergeCell ref="Y39:AA39"/>
    <mergeCell ref="L49:O49"/>
    <mergeCell ref="X22:AB22"/>
    <mergeCell ref="L23:AB23"/>
    <mergeCell ref="N24:S24"/>
    <mergeCell ref="S28:AB28"/>
    <mergeCell ref="M33:P33"/>
    <mergeCell ref="Q33:T33"/>
    <mergeCell ref="U33:X33"/>
    <mergeCell ref="Y33:AB33"/>
    <mergeCell ref="AJ11:AN11"/>
    <mergeCell ref="P19:Y19"/>
    <mergeCell ref="X1:AG1"/>
    <mergeCell ref="B2:AG2"/>
    <mergeCell ref="AC4:AD4"/>
    <mergeCell ref="I9:AG9"/>
    <mergeCell ref="V11:W11"/>
    <mergeCell ref="AJ12:AN12"/>
    <mergeCell ref="J13:L13"/>
    <mergeCell ref="J14:L14"/>
    <mergeCell ref="AJ16:AN16"/>
    <mergeCell ref="P18:R18"/>
  </mergeCells>
  <phoneticPr fontId="165"/>
  <dataValidations count="9">
    <dataValidation type="list" allowBlank="1" showInputMessage="1" showErrorMessage="1" sqref="M33:AB33" xr:uid="{00000000-0002-0000-1200-000000000000}">
      <formula1>"　,1号,2号,3号"</formula1>
    </dataValidation>
    <dataValidation type="list" allowBlank="1" showInputMessage="1" showErrorMessage="1" sqref="M36:P36" xr:uid="{00000000-0002-0000-1200-000001000000}">
      <formula1>"　,4号,5号"</formula1>
    </dataValidation>
    <dataValidation type="list" allowBlank="1" showInputMessage="1" showErrorMessage="1" sqref="P19:Y19" xr:uid="{00000000-0002-0000-1200-000002000000}">
      <formula1>"　,特別工業地区,特別工業地区（第一種） ,特別工業地区（第二種） ,特別業務地区,特別業務地区（第一種） ,特別業務地区（第二種） ,特別業務地区（第三種), 特別業務地区（第四種）, 特別用途地区（大規模集客施設制限）"</formula1>
    </dataValidation>
    <dataValidation type="list" allowBlank="1" showInputMessage="1" showErrorMessage="1" sqref="V11:W11" xr:uid="{00000000-0002-0000-1200-000003000000}">
      <formula1>"　,1.0"</formula1>
    </dataValidation>
    <dataValidation type="list" allowBlank="1" showInputMessage="1" showErrorMessage="1" sqref="P18" xr:uid="{00000000-0002-0000-1200-000004000000}">
      <formula1>"　,第一種,第三種,第四種"</formula1>
    </dataValidation>
    <dataValidation type="list" allowBlank="1" showInputMessage="1" showErrorMessage="1" sqref="N50 V50" xr:uid="{00000000-0002-0000-1200-000005000000}">
      <formula1>"■,□"</formula1>
    </dataValidation>
    <dataValidation type="list" allowBlank="1" showInputMessage="1" showErrorMessage="1" sqref="L49" xr:uid="{00000000-0002-0000-1200-000006000000}">
      <formula1>"　,第1種,第2種,第2種区域-A,第2種区域-B,第2種区域-C,第3種"</formula1>
    </dataValidation>
    <dataValidation allowBlank="1" showInputMessage="1" showErrorMessage="1" sqref="M11:M16 M34:O34 M37 M39:O39 O11:O16 Q34:S34 Q39:S39 U13:U16 U34:W34 U39:W39 W13:W16 Y34:AA34 Y39:AA39 AC13:AC16 AF13:AF16" xr:uid="{00000000-0002-0000-1200-000007000000}"/>
    <dataValidation type="list" allowBlank="1" showInputMessage="1" showErrorMessage="1" sqref="X22:AB22" xr:uid="{00000000-0002-0000-1200-000008000000}">
      <formula1>"　,鵜住居地区,釜石東部地区,平田地区,陸前高田地区,町方・安渡地区,沢山地区,赤浜地区,吉里吉里地区"</formula1>
    </dataValidation>
  </dataValidations>
  <pageMargins left="0.55118110236220474" right="3.937007874015748E-2" top="0.19685039370078741" bottom="0.19685039370078741" header="0.31496062992125984" footer="0.31496062992125984"/>
  <pageSetup paperSize="9" scale="95"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145409" r:id="rId4" name="Check_x0020_Box_x0020_1">
              <controlPr defaultSize="0" autoFill="0" autoLine="0" autoPict="0" altText="">
                <anchor moveWithCells="1">
                  <from>
                    <xdr:col>8</xdr:col>
                    <xdr:colOff>0</xdr:colOff>
                    <xdr:row>9</xdr:row>
                    <xdr:rowOff>0</xdr:rowOff>
                  </from>
                  <to>
                    <xdr:col>9</xdr:col>
                    <xdr:colOff>66675</xdr:colOff>
                    <xdr:row>10</xdr:row>
                    <xdr:rowOff>19050</xdr:rowOff>
                  </to>
                </anchor>
              </controlPr>
            </control>
          </mc:Choice>
        </mc:AlternateContent>
        <mc:AlternateContent xmlns:mc="http://schemas.openxmlformats.org/markup-compatibility/2006">
          <mc:Choice Requires="x14">
            <control shapeId="145410" r:id="rId5" name="Check_x0020_Box_x0020_2">
              <controlPr defaultSize="0" autoFill="0" autoLine="0" autoPict="0" altText="">
                <anchor moveWithCells="1">
                  <from>
                    <xdr:col>8</xdr:col>
                    <xdr:colOff>0</xdr:colOff>
                    <xdr:row>47</xdr:row>
                    <xdr:rowOff>180975</xdr:rowOff>
                  </from>
                  <to>
                    <xdr:col>9</xdr:col>
                    <xdr:colOff>66675</xdr:colOff>
                    <xdr:row>49</xdr:row>
                    <xdr:rowOff>9525</xdr:rowOff>
                  </to>
                </anchor>
              </controlPr>
            </control>
          </mc:Choice>
        </mc:AlternateContent>
        <mc:AlternateContent xmlns:mc="http://schemas.openxmlformats.org/markup-compatibility/2006">
          <mc:Choice Requires="x14">
            <control shapeId="145411" r:id="rId6" name="Check_x0020_Box_x0020_3">
              <controlPr defaultSize="0" autoFill="0" autoLine="0" autoPict="0" altText="">
                <anchor moveWithCells="1">
                  <from>
                    <xdr:col>8</xdr:col>
                    <xdr:colOff>0</xdr:colOff>
                    <xdr:row>45</xdr:row>
                    <xdr:rowOff>180975</xdr:rowOff>
                  </from>
                  <to>
                    <xdr:col>9</xdr:col>
                    <xdr:colOff>66675</xdr:colOff>
                    <xdr:row>47</xdr:row>
                    <xdr:rowOff>9525</xdr:rowOff>
                  </to>
                </anchor>
              </controlPr>
            </control>
          </mc:Choice>
        </mc:AlternateContent>
        <mc:AlternateContent xmlns:mc="http://schemas.openxmlformats.org/markup-compatibility/2006">
          <mc:Choice Requires="x14">
            <control shapeId="145412" r:id="rId7" name="Check_x0020_Box_x0020_4">
              <controlPr defaultSize="0" autoFill="0" autoLine="0" autoPict="0" altText="">
                <anchor moveWithCells="1">
                  <from>
                    <xdr:col>8</xdr:col>
                    <xdr:colOff>0</xdr:colOff>
                    <xdr:row>44</xdr:row>
                    <xdr:rowOff>180975</xdr:rowOff>
                  </from>
                  <to>
                    <xdr:col>9</xdr:col>
                    <xdr:colOff>66675</xdr:colOff>
                    <xdr:row>46</xdr:row>
                    <xdr:rowOff>9525</xdr:rowOff>
                  </to>
                </anchor>
              </controlPr>
            </control>
          </mc:Choice>
        </mc:AlternateContent>
        <mc:AlternateContent xmlns:mc="http://schemas.openxmlformats.org/markup-compatibility/2006">
          <mc:Choice Requires="x14">
            <control shapeId="145413" r:id="rId8" name="Check_x0020_Box_x0020_5">
              <controlPr defaultSize="0" autoFill="0" autoLine="0" autoPict="0" altText="">
                <anchor moveWithCells="1">
                  <from>
                    <xdr:col>8</xdr:col>
                    <xdr:colOff>0</xdr:colOff>
                    <xdr:row>43</xdr:row>
                    <xdr:rowOff>180975</xdr:rowOff>
                  </from>
                  <to>
                    <xdr:col>9</xdr:col>
                    <xdr:colOff>66675</xdr:colOff>
                    <xdr:row>45</xdr:row>
                    <xdr:rowOff>9525</xdr:rowOff>
                  </to>
                </anchor>
              </controlPr>
            </control>
          </mc:Choice>
        </mc:AlternateContent>
        <mc:AlternateContent xmlns:mc="http://schemas.openxmlformats.org/markup-compatibility/2006">
          <mc:Choice Requires="x14">
            <control shapeId="145414" r:id="rId9" name="Check_x0020_Box_x0020_6">
              <controlPr defaultSize="0" autoFill="0" autoLine="0" autoPict="0" altText="">
                <anchor moveWithCells="1">
                  <from>
                    <xdr:col>8</xdr:col>
                    <xdr:colOff>0</xdr:colOff>
                    <xdr:row>42</xdr:row>
                    <xdr:rowOff>180975</xdr:rowOff>
                  </from>
                  <to>
                    <xdr:col>9</xdr:col>
                    <xdr:colOff>66675</xdr:colOff>
                    <xdr:row>44</xdr:row>
                    <xdr:rowOff>9525</xdr:rowOff>
                  </to>
                </anchor>
              </controlPr>
            </control>
          </mc:Choice>
        </mc:AlternateContent>
        <mc:AlternateContent xmlns:mc="http://schemas.openxmlformats.org/markup-compatibility/2006">
          <mc:Choice Requires="x14">
            <control shapeId="145415" r:id="rId10" name="Check_x0020_Box_x0020_7">
              <controlPr defaultSize="0" autoFill="0" autoLine="0" autoPict="0" altText="">
                <anchor moveWithCells="1">
                  <from>
                    <xdr:col>8</xdr:col>
                    <xdr:colOff>0</xdr:colOff>
                    <xdr:row>42</xdr:row>
                    <xdr:rowOff>0</xdr:rowOff>
                  </from>
                  <to>
                    <xdr:col>9</xdr:col>
                    <xdr:colOff>66675</xdr:colOff>
                    <xdr:row>43</xdr:row>
                    <xdr:rowOff>19050</xdr:rowOff>
                  </to>
                </anchor>
              </controlPr>
            </control>
          </mc:Choice>
        </mc:AlternateContent>
        <mc:AlternateContent xmlns:mc="http://schemas.openxmlformats.org/markup-compatibility/2006">
          <mc:Choice Requires="x14">
            <control shapeId="145416" r:id="rId11" name="Check_x0020_Box_x0020_8">
              <controlPr defaultSize="0" autoFill="0" autoLine="0" autoPict="0" altText="">
                <anchor moveWithCells="1">
                  <from>
                    <xdr:col>8</xdr:col>
                    <xdr:colOff>0</xdr:colOff>
                    <xdr:row>42</xdr:row>
                    <xdr:rowOff>0</xdr:rowOff>
                  </from>
                  <to>
                    <xdr:col>9</xdr:col>
                    <xdr:colOff>66675</xdr:colOff>
                    <xdr:row>43</xdr:row>
                    <xdr:rowOff>19050</xdr:rowOff>
                  </to>
                </anchor>
              </controlPr>
            </control>
          </mc:Choice>
        </mc:AlternateContent>
        <mc:AlternateContent xmlns:mc="http://schemas.openxmlformats.org/markup-compatibility/2006">
          <mc:Choice Requires="x14">
            <control shapeId="145417" r:id="rId12" name="Check_x0020_Box_x0020_9">
              <controlPr defaultSize="0" autoFill="0" autoLine="0" autoPict="0" altText="">
                <anchor moveWithCells="1">
                  <from>
                    <xdr:col>16</xdr:col>
                    <xdr:colOff>209550</xdr:colOff>
                    <xdr:row>42</xdr:row>
                    <xdr:rowOff>180975</xdr:rowOff>
                  </from>
                  <to>
                    <xdr:col>18</xdr:col>
                    <xdr:colOff>38100</xdr:colOff>
                    <xdr:row>44</xdr:row>
                    <xdr:rowOff>9525</xdr:rowOff>
                  </to>
                </anchor>
              </controlPr>
            </control>
          </mc:Choice>
        </mc:AlternateContent>
        <mc:AlternateContent xmlns:mc="http://schemas.openxmlformats.org/markup-compatibility/2006">
          <mc:Choice Requires="x14">
            <control shapeId="145418" r:id="rId13" name="Check_x0020_Box_x0020_10">
              <controlPr defaultSize="0" autoFill="0" autoLine="0" autoPict="0" altText="">
                <anchor moveWithCells="1">
                  <from>
                    <xdr:col>11</xdr:col>
                    <xdr:colOff>209550</xdr:colOff>
                    <xdr:row>42</xdr:row>
                    <xdr:rowOff>180975</xdr:rowOff>
                  </from>
                  <to>
                    <xdr:col>13</xdr:col>
                    <xdr:colOff>38100</xdr:colOff>
                    <xdr:row>44</xdr:row>
                    <xdr:rowOff>9525</xdr:rowOff>
                  </to>
                </anchor>
              </controlPr>
            </control>
          </mc:Choice>
        </mc:AlternateContent>
        <mc:AlternateContent xmlns:mc="http://schemas.openxmlformats.org/markup-compatibility/2006">
          <mc:Choice Requires="x14">
            <control shapeId="145419" r:id="rId14" name="Check_x0020_Box_x0020_11">
              <controlPr defaultSize="0" autoFill="0" autoLine="0" autoPict="0" altText="">
                <anchor moveWithCells="1">
                  <from>
                    <xdr:col>30</xdr:col>
                    <xdr:colOff>0</xdr:colOff>
                    <xdr:row>43</xdr:row>
                    <xdr:rowOff>180975</xdr:rowOff>
                  </from>
                  <to>
                    <xdr:col>31</xdr:col>
                    <xdr:colOff>66675</xdr:colOff>
                    <xdr:row>45</xdr:row>
                    <xdr:rowOff>9525</xdr:rowOff>
                  </to>
                </anchor>
              </controlPr>
            </control>
          </mc:Choice>
        </mc:AlternateContent>
        <mc:AlternateContent xmlns:mc="http://schemas.openxmlformats.org/markup-compatibility/2006">
          <mc:Choice Requires="x14">
            <control shapeId="145420" r:id="rId15" name="Check_x0020_Box_x0020_12">
              <controlPr defaultSize="0" autoFill="0" autoLine="0" autoPict="0" altText="">
                <anchor moveWithCells="1">
                  <from>
                    <xdr:col>30</xdr:col>
                    <xdr:colOff>0</xdr:colOff>
                    <xdr:row>44</xdr:row>
                    <xdr:rowOff>180975</xdr:rowOff>
                  </from>
                  <to>
                    <xdr:col>31</xdr:col>
                    <xdr:colOff>66675</xdr:colOff>
                    <xdr:row>46</xdr:row>
                    <xdr:rowOff>9525</xdr:rowOff>
                  </to>
                </anchor>
              </controlPr>
            </control>
          </mc:Choice>
        </mc:AlternateContent>
        <mc:AlternateContent xmlns:mc="http://schemas.openxmlformats.org/markup-compatibility/2006">
          <mc:Choice Requires="x14">
            <control shapeId="145421" r:id="rId16" name="Check_x0020_Box_x0020_13">
              <controlPr defaultSize="0" autoFill="0" autoLine="0" autoPict="0" altText="">
                <anchor moveWithCells="1">
                  <from>
                    <xdr:col>21</xdr:col>
                    <xdr:colOff>209550</xdr:colOff>
                    <xdr:row>42</xdr:row>
                    <xdr:rowOff>180975</xdr:rowOff>
                  </from>
                  <to>
                    <xdr:col>23</xdr:col>
                    <xdr:colOff>38100</xdr:colOff>
                    <xdr:row>44</xdr:row>
                    <xdr:rowOff>9525</xdr:rowOff>
                  </to>
                </anchor>
              </controlPr>
            </control>
          </mc:Choice>
        </mc:AlternateContent>
        <mc:AlternateContent xmlns:mc="http://schemas.openxmlformats.org/markup-compatibility/2006">
          <mc:Choice Requires="x14">
            <control shapeId="145422" r:id="rId17" name="Check_x0020_Box_x0020_14">
              <controlPr defaultSize="0" autoFill="0" autoLine="0" autoPict="0" altText="">
                <anchor moveWithCells="1">
                  <from>
                    <xdr:col>30</xdr:col>
                    <xdr:colOff>0</xdr:colOff>
                    <xdr:row>42</xdr:row>
                    <xdr:rowOff>0</xdr:rowOff>
                  </from>
                  <to>
                    <xdr:col>31</xdr:col>
                    <xdr:colOff>66675</xdr:colOff>
                    <xdr:row>43</xdr:row>
                    <xdr:rowOff>19050</xdr:rowOff>
                  </to>
                </anchor>
              </controlPr>
            </control>
          </mc:Choice>
        </mc:AlternateContent>
        <mc:AlternateContent xmlns:mc="http://schemas.openxmlformats.org/markup-compatibility/2006">
          <mc:Choice Requires="x14">
            <control shapeId="145423" r:id="rId18" name="Check_x0020_Box_x0020_15">
              <controlPr defaultSize="0" autoFill="0" autoLine="0" autoPict="0" altText="">
                <anchor moveWithCells="1">
                  <from>
                    <xdr:col>8</xdr:col>
                    <xdr:colOff>0</xdr:colOff>
                    <xdr:row>39</xdr:row>
                    <xdr:rowOff>180975</xdr:rowOff>
                  </from>
                  <to>
                    <xdr:col>9</xdr:col>
                    <xdr:colOff>66675</xdr:colOff>
                    <xdr:row>41</xdr:row>
                    <xdr:rowOff>9525</xdr:rowOff>
                  </to>
                </anchor>
              </controlPr>
            </control>
          </mc:Choice>
        </mc:AlternateContent>
        <mc:AlternateContent xmlns:mc="http://schemas.openxmlformats.org/markup-compatibility/2006">
          <mc:Choice Requires="x14">
            <control shapeId="145424" r:id="rId19" name="Check_x0020_Box_x0020_16">
              <controlPr defaultSize="0" autoFill="0" autoLine="0" autoPict="0" altText="">
                <anchor moveWithCells="1">
                  <from>
                    <xdr:col>8</xdr:col>
                    <xdr:colOff>0</xdr:colOff>
                    <xdr:row>36</xdr:row>
                    <xdr:rowOff>180975</xdr:rowOff>
                  </from>
                  <to>
                    <xdr:col>9</xdr:col>
                    <xdr:colOff>66675</xdr:colOff>
                    <xdr:row>38</xdr:row>
                    <xdr:rowOff>9525</xdr:rowOff>
                  </to>
                </anchor>
              </controlPr>
            </control>
          </mc:Choice>
        </mc:AlternateContent>
        <mc:AlternateContent xmlns:mc="http://schemas.openxmlformats.org/markup-compatibility/2006">
          <mc:Choice Requires="x14">
            <control shapeId="145425" r:id="rId20" name="Check_x0020_Box_x0020_17">
              <controlPr defaultSize="0" autoFill="0" autoLine="0" autoPict="0" altText="">
                <anchor moveWithCells="1">
                  <from>
                    <xdr:col>14</xdr:col>
                    <xdr:colOff>209550</xdr:colOff>
                    <xdr:row>38</xdr:row>
                    <xdr:rowOff>180975</xdr:rowOff>
                  </from>
                  <to>
                    <xdr:col>16</xdr:col>
                    <xdr:colOff>38100</xdr:colOff>
                    <xdr:row>40</xdr:row>
                    <xdr:rowOff>9525</xdr:rowOff>
                  </to>
                </anchor>
              </controlPr>
            </control>
          </mc:Choice>
        </mc:AlternateContent>
        <mc:AlternateContent xmlns:mc="http://schemas.openxmlformats.org/markup-compatibility/2006">
          <mc:Choice Requires="x14">
            <control shapeId="145426" r:id="rId21" name="Check_x0020_Box_x0020_18">
              <controlPr defaultSize="0" autoFill="0" autoLine="0" autoPict="0" altText="">
                <anchor moveWithCells="1">
                  <from>
                    <xdr:col>26</xdr:col>
                    <xdr:colOff>209550</xdr:colOff>
                    <xdr:row>38</xdr:row>
                    <xdr:rowOff>180975</xdr:rowOff>
                  </from>
                  <to>
                    <xdr:col>28</xdr:col>
                    <xdr:colOff>38100</xdr:colOff>
                    <xdr:row>40</xdr:row>
                    <xdr:rowOff>9525</xdr:rowOff>
                  </to>
                </anchor>
              </controlPr>
            </control>
          </mc:Choice>
        </mc:AlternateContent>
        <mc:AlternateContent xmlns:mc="http://schemas.openxmlformats.org/markup-compatibility/2006">
          <mc:Choice Requires="x14">
            <control shapeId="145427" r:id="rId22" name="Check_x0020_Box_x0020_19">
              <controlPr defaultSize="0" autoFill="0" autoLine="0" autoPict="0" altText="">
                <anchor moveWithCells="1">
                  <from>
                    <xdr:col>8</xdr:col>
                    <xdr:colOff>0</xdr:colOff>
                    <xdr:row>33</xdr:row>
                    <xdr:rowOff>180975</xdr:rowOff>
                  </from>
                  <to>
                    <xdr:col>9</xdr:col>
                    <xdr:colOff>66675</xdr:colOff>
                    <xdr:row>35</xdr:row>
                    <xdr:rowOff>9525</xdr:rowOff>
                  </to>
                </anchor>
              </controlPr>
            </control>
          </mc:Choice>
        </mc:AlternateContent>
        <mc:AlternateContent xmlns:mc="http://schemas.openxmlformats.org/markup-compatibility/2006">
          <mc:Choice Requires="x14">
            <control shapeId="145428" r:id="rId23" name="Check_x0020_Box_x0020_20">
              <controlPr defaultSize="0" autoFill="0" autoLine="0" autoPict="0" altText="">
                <anchor moveWithCells="1">
                  <from>
                    <xdr:col>8</xdr:col>
                    <xdr:colOff>0</xdr:colOff>
                    <xdr:row>30</xdr:row>
                    <xdr:rowOff>180975</xdr:rowOff>
                  </from>
                  <to>
                    <xdr:col>9</xdr:col>
                    <xdr:colOff>66675</xdr:colOff>
                    <xdr:row>32</xdr:row>
                    <xdr:rowOff>9525</xdr:rowOff>
                  </to>
                </anchor>
              </controlPr>
            </control>
          </mc:Choice>
        </mc:AlternateContent>
        <mc:AlternateContent xmlns:mc="http://schemas.openxmlformats.org/markup-compatibility/2006">
          <mc:Choice Requires="x14">
            <control shapeId="145429" r:id="rId24" name="Check_x0020_Box_x0020_21">
              <controlPr defaultSize="0" autoFill="0" autoLine="0" autoPict="0" altText="">
                <anchor moveWithCells="1">
                  <from>
                    <xdr:col>3</xdr:col>
                    <xdr:colOff>209550</xdr:colOff>
                    <xdr:row>32</xdr:row>
                    <xdr:rowOff>180975</xdr:rowOff>
                  </from>
                  <to>
                    <xdr:col>5</xdr:col>
                    <xdr:colOff>38100</xdr:colOff>
                    <xdr:row>34</xdr:row>
                    <xdr:rowOff>9525</xdr:rowOff>
                  </to>
                </anchor>
              </controlPr>
            </control>
          </mc:Choice>
        </mc:AlternateContent>
        <mc:AlternateContent xmlns:mc="http://schemas.openxmlformats.org/markup-compatibility/2006">
          <mc:Choice Requires="x14">
            <control shapeId="145430" r:id="rId25" name="Check_x0020_Box_x0020_22">
              <controlPr defaultSize="0" autoFill="0" autoLine="0" autoPict="0" altText="">
                <anchor moveWithCells="1">
                  <from>
                    <xdr:col>1</xdr:col>
                    <xdr:colOff>0</xdr:colOff>
                    <xdr:row>32</xdr:row>
                    <xdr:rowOff>180975</xdr:rowOff>
                  </from>
                  <to>
                    <xdr:col>2</xdr:col>
                    <xdr:colOff>66675</xdr:colOff>
                    <xdr:row>34</xdr:row>
                    <xdr:rowOff>9525</xdr:rowOff>
                  </to>
                </anchor>
              </controlPr>
            </control>
          </mc:Choice>
        </mc:AlternateContent>
        <mc:AlternateContent xmlns:mc="http://schemas.openxmlformats.org/markup-compatibility/2006">
          <mc:Choice Requires="x14">
            <control shapeId="145431" r:id="rId26" name="Check_x0020_Box_x0020_23">
              <controlPr defaultSize="0" autoFill="0" autoLine="0" autoPict="0" altText="">
                <anchor moveWithCells="1">
                  <from>
                    <xdr:col>8</xdr:col>
                    <xdr:colOff>0</xdr:colOff>
                    <xdr:row>29</xdr:row>
                    <xdr:rowOff>0</xdr:rowOff>
                  </from>
                  <to>
                    <xdr:col>9</xdr:col>
                    <xdr:colOff>66675</xdr:colOff>
                    <xdr:row>30</xdr:row>
                    <xdr:rowOff>19050</xdr:rowOff>
                  </to>
                </anchor>
              </controlPr>
            </control>
          </mc:Choice>
        </mc:AlternateContent>
        <mc:AlternateContent xmlns:mc="http://schemas.openxmlformats.org/markup-compatibility/2006">
          <mc:Choice Requires="x14">
            <control shapeId="145432" r:id="rId27" name="Check_x0020_Box_x0020_24">
              <controlPr defaultSize="0" autoFill="0" autoLine="0" autoPict="0" altText="">
                <anchor moveWithCells="1">
                  <from>
                    <xdr:col>10</xdr:col>
                    <xdr:colOff>209550</xdr:colOff>
                    <xdr:row>29</xdr:row>
                    <xdr:rowOff>0</xdr:rowOff>
                  </from>
                  <to>
                    <xdr:col>12</xdr:col>
                    <xdr:colOff>38100</xdr:colOff>
                    <xdr:row>30</xdr:row>
                    <xdr:rowOff>19050</xdr:rowOff>
                  </to>
                </anchor>
              </controlPr>
            </control>
          </mc:Choice>
        </mc:AlternateContent>
        <mc:AlternateContent xmlns:mc="http://schemas.openxmlformats.org/markup-compatibility/2006">
          <mc:Choice Requires="x14">
            <control shapeId="145433" r:id="rId28" name="Check_x0020_Box_x0020_25">
              <controlPr defaultSize="0" autoFill="0" autoLine="0" autoPict="0" altText="">
                <anchor moveWithCells="1">
                  <from>
                    <xdr:col>30</xdr:col>
                    <xdr:colOff>0</xdr:colOff>
                    <xdr:row>29</xdr:row>
                    <xdr:rowOff>0</xdr:rowOff>
                  </from>
                  <to>
                    <xdr:col>31</xdr:col>
                    <xdr:colOff>66675</xdr:colOff>
                    <xdr:row>30</xdr:row>
                    <xdr:rowOff>19050</xdr:rowOff>
                  </to>
                </anchor>
              </controlPr>
            </control>
          </mc:Choice>
        </mc:AlternateContent>
        <mc:AlternateContent xmlns:mc="http://schemas.openxmlformats.org/markup-compatibility/2006">
          <mc:Choice Requires="x14">
            <control shapeId="145434" r:id="rId29" name="Check_x0020_Box_x0020_26">
              <controlPr defaultSize="0" autoFill="0" autoLine="0" autoPict="0" altText="">
                <anchor moveWithCells="1">
                  <from>
                    <xdr:col>8</xdr:col>
                    <xdr:colOff>209550</xdr:colOff>
                    <xdr:row>24</xdr:row>
                    <xdr:rowOff>180975</xdr:rowOff>
                  </from>
                  <to>
                    <xdr:col>10</xdr:col>
                    <xdr:colOff>38100</xdr:colOff>
                    <xdr:row>26</xdr:row>
                    <xdr:rowOff>9525</xdr:rowOff>
                  </to>
                </anchor>
              </controlPr>
            </control>
          </mc:Choice>
        </mc:AlternateContent>
        <mc:AlternateContent xmlns:mc="http://schemas.openxmlformats.org/markup-compatibility/2006">
          <mc:Choice Requires="x14">
            <control shapeId="145435" r:id="rId30" name="Check_x0020_Box_x0020_27">
              <controlPr defaultSize="0" autoFill="0" autoLine="0" autoPict="0" altText="">
                <anchor moveWithCells="1">
                  <from>
                    <xdr:col>21</xdr:col>
                    <xdr:colOff>209550</xdr:colOff>
                    <xdr:row>24</xdr:row>
                    <xdr:rowOff>180975</xdr:rowOff>
                  </from>
                  <to>
                    <xdr:col>23</xdr:col>
                    <xdr:colOff>38100</xdr:colOff>
                    <xdr:row>26</xdr:row>
                    <xdr:rowOff>9525</xdr:rowOff>
                  </to>
                </anchor>
              </controlPr>
            </control>
          </mc:Choice>
        </mc:AlternateContent>
        <mc:AlternateContent xmlns:mc="http://schemas.openxmlformats.org/markup-compatibility/2006">
          <mc:Choice Requires="x14">
            <control shapeId="145436" r:id="rId31" name="Check_x0020_Box_x0020_28">
              <controlPr defaultSize="0" autoFill="0" autoLine="0" autoPict="0" altText="">
                <anchor moveWithCells="1">
                  <from>
                    <xdr:col>8</xdr:col>
                    <xdr:colOff>209550</xdr:colOff>
                    <xdr:row>26</xdr:row>
                    <xdr:rowOff>180975</xdr:rowOff>
                  </from>
                  <to>
                    <xdr:col>10</xdr:col>
                    <xdr:colOff>38100</xdr:colOff>
                    <xdr:row>28</xdr:row>
                    <xdr:rowOff>9525</xdr:rowOff>
                  </to>
                </anchor>
              </controlPr>
            </control>
          </mc:Choice>
        </mc:AlternateContent>
        <mc:AlternateContent xmlns:mc="http://schemas.openxmlformats.org/markup-compatibility/2006">
          <mc:Choice Requires="x14">
            <control shapeId="145437" r:id="rId32" name="Check_x0020_Box_x0020_29">
              <controlPr defaultSize="0" autoFill="0" autoLine="0" autoPict="0" altText="">
                <anchor moveWithCells="1">
                  <from>
                    <xdr:col>14</xdr:col>
                    <xdr:colOff>209550</xdr:colOff>
                    <xdr:row>24</xdr:row>
                    <xdr:rowOff>180975</xdr:rowOff>
                  </from>
                  <to>
                    <xdr:col>16</xdr:col>
                    <xdr:colOff>38100</xdr:colOff>
                    <xdr:row>26</xdr:row>
                    <xdr:rowOff>9525</xdr:rowOff>
                  </to>
                </anchor>
              </controlPr>
            </control>
          </mc:Choice>
        </mc:AlternateContent>
        <mc:AlternateContent xmlns:mc="http://schemas.openxmlformats.org/markup-compatibility/2006">
          <mc:Choice Requires="x14">
            <control shapeId="145438" r:id="rId33" name="Check_x0020_Box_x0020_30">
              <controlPr defaultSize="0" autoFill="0" autoLine="0" autoPict="0" altText="">
                <anchor moveWithCells="1">
                  <from>
                    <xdr:col>8</xdr:col>
                    <xdr:colOff>209550</xdr:colOff>
                    <xdr:row>25</xdr:row>
                    <xdr:rowOff>180975</xdr:rowOff>
                  </from>
                  <to>
                    <xdr:col>10</xdr:col>
                    <xdr:colOff>38100</xdr:colOff>
                    <xdr:row>27</xdr:row>
                    <xdr:rowOff>9525</xdr:rowOff>
                  </to>
                </anchor>
              </controlPr>
            </control>
          </mc:Choice>
        </mc:AlternateContent>
        <mc:AlternateContent xmlns:mc="http://schemas.openxmlformats.org/markup-compatibility/2006">
          <mc:Choice Requires="x14">
            <control shapeId="145439" r:id="rId34" name="Check_x0020_Box_x0020_31">
              <controlPr defaultSize="0" autoFill="0" autoLine="0" autoPict="0" altText="">
                <anchor moveWithCells="1">
                  <from>
                    <xdr:col>14</xdr:col>
                    <xdr:colOff>209550</xdr:colOff>
                    <xdr:row>26</xdr:row>
                    <xdr:rowOff>180975</xdr:rowOff>
                  </from>
                  <to>
                    <xdr:col>16</xdr:col>
                    <xdr:colOff>38100</xdr:colOff>
                    <xdr:row>28</xdr:row>
                    <xdr:rowOff>9525</xdr:rowOff>
                  </to>
                </anchor>
              </controlPr>
            </control>
          </mc:Choice>
        </mc:AlternateContent>
        <mc:AlternateContent xmlns:mc="http://schemas.openxmlformats.org/markup-compatibility/2006">
          <mc:Choice Requires="x14">
            <control shapeId="145440" r:id="rId35" name="Check_x0020_Box_x0020_32">
              <controlPr defaultSize="0" autoFill="0" autoLine="0" autoPict="0" altText="">
                <anchor moveWithCells="1">
                  <from>
                    <xdr:col>14</xdr:col>
                    <xdr:colOff>209550</xdr:colOff>
                    <xdr:row>25</xdr:row>
                    <xdr:rowOff>180975</xdr:rowOff>
                  </from>
                  <to>
                    <xdr:col>16</xdr:col>
                    <xdr:colOff>38100</xdr:colOff>
                    <xdr:row>27</xdr:row>
                    <xdr:rowOff>9525</xdr:rowOff>
                  </to>
                </anchor>
              </controlPr>
            </control>
          </mc:Choice>
        </mc:AlternateContent>
        <mc:AlternateContent xmlns:mc="http://schemas.openxmlformats.org/markup-compatibility/2006">
          <mc:Choice Requires="x14">
            <control shapeId="145441" r:id="rId36" name="Check_x0020_Box_x0020_33">
              <controlPr defaultSize="0" autoFill="0" autoLine="0" autoPict="0" altText="">
                <anchor moveWithCells="1">
                  <from>
                    <xdr:col>8</xdr:col>
                    <xdr:colOff>0</xdr:colOff>
                    <xdr:row>9</xdr:row>
                    <xdr:rowOff>180975</xdr:rowOff>
                  </from>
                  <to>
                    <xdr:col>9</xdr:col>
                    <xdr:colOff>66675</xdr:colOff>
                    <xdr:row>11</xdr:row>
                    <xdr:rowOff>9525</xdr:rowOff>
                  </to>
                </anchor>
              </controlPr>
            </control>
          </mc:Choice>
        </mc:AlternateContent>
        <mc:AlternateContent xmlns:mc="http://schemas.openxmlformats.org/markup-compatibility/2006">
          <mc:Choice Requires="x14">
            <control shapeId="145442" r:id="rId37" name="Check_x0020_Box_x0020_34">
              <controlPr defaultSize="0" autoFill="0" autoLine="0" autoPict="0" altText="">
                <anchor moveWithCells="1">
                  <from>
                    <xdr:col>8</xdr:col>
                    <xdr:colOff>0</xdr:colOff>
                    <xdr:row>10</xdr:row>
                    <xdr:rowOff>180975</xdr:rowOff>
                  </from>
                  <to>
                    <xdr:col>9</xdr:col>
                    <xdr:colOff>66675</xdr:colOff>
                    <xdr:row>12</xdr:row>
                    <xdr:rowOff>9525</xdr:rowOff>
                  </to>
                </anchor>
              </controlPr>
            </control>
          </mc:Choice>
        </mc:AlternateContent>
        <mc:AlternateContent xmlns:mc="http://schemas.openxmlformats.org/markup-compatibility/2006">
          <mc:Choice Requires="x14">
            <control shapeId="145443" r:id="rId38" name="Check_x0020_Box_x0020_38">
              <controlPr defaultSize="0" autoFill="0" autoLine="0" autoPict="0" altText="">
                <anchor moveWithCells="1">
                  <from>
                    <xdr:col>8</xdr:col>
                    <xdr:colOff>0</xdr:colOff>
                    <xdr:row>15</xdr:row>
                    <xdr:rowOff>180975</xdr:rowOff>
                  </from>
                  <to>
                    <xdr:col>9</xdr:col>
                    <xdr:colOff>66675</xdr:colOff>
                    <xdr:row>17</xdr:row>
                    <xdr:rowOff>9525</xdr:rowOff>
                  </to>
                </anchor>
              </controlPr>
            </control>
          </mc:Choice>
        </mc:AlternateContent>
        <mc:AlternateContent xmlns:mc="http://schemas.openxmlformats.org/markup-compatibility/2006">
          <mc:Choice Requires="x14">
            <control shapeId="145444" r:id="rId39" name="Check_x0020_Box_x0020_39">
              <controlPr defaultSize="0" autoFill="0" autoLine="0" autoPict="0" altText="">
                <anchor moveWithCells="1">
                  <from>
                    <xdr:col>8</xdr:col>
                    <xdr:colOff>0</xdr:colOff>
                    <xdr:row>23</xdr:row>
                    <xdr:rowOff>180975</xdr:rowOff>
                  </from>
                  <to>
                    <xdr:col>9</xdr:col>
                    <xdr:colOff>66675</xdr:colOff>
                    <xdr:row>25</xdr:row>
                    <xdr:rowOff>9525</xdr:rowOff>
                  </to>
                </anchor>
              </controlPr>
            </control>
          </mc:Choice>
        </mc:AlternateContent>
        <mc:AlternateContent xmlns:mc="http://schemas.openxmlformats.org/markup-compatibility/2006">
          <mc:Choice Requires="x14">
            <control shapeId="145445" r:id="rId40" name="Check_x0020_Box_x0020_40">
              <controlPr defaultSize="0" autoFill="0" autoLine="0" autoPict="0" altText="">
                <anchor moveWithCells="1">
                  <from>
                    <xdr:col>8</xdr:col>
                    <xdr:colOff>0</xdr:colOff>
                    <xdr:row>16</xdr:row>
                    <xdr:rowOff>180975</xdr:rowOff>
                  </from>
                  <to>
                    <xdr:col>9</xdr:col>
                    <xdr:colOff>66675</xdr:colOff>
                    <xdr:row>18</xdr:row>
                    <xdr:rowOff>9525</xdr:rowOff>
                  </to>
                </anchor>
              </controlPr>
            </control>
          </mc:Choice>
        </mc:AlternateContent>
        <mc:AlternateContent xmlns:mc="http://schemas.openxmlformats.org/markup-compatibility/2006">
          <mc:Choice Requires="x14">
            <control shapeId="145446" r:id="rId41" name="Check_x0020_Box_x0020_41">
              <controlPr defaultSize="0" autoFill="0" autoLine="0" autoPict="0" altText="">
                <anchor moveWithCells="1">
                  <from>
                    <xdr:col>8</xdr:col>
                    <xdr:colOff>0</xdr:colOff>
                    <xdr:row>17</xdr:row>
                    <xdr:rowOff>180975</xdr:rowOff>
                  </from>
                  <to>
                    <xdr:col>9</xdr:col>
                    <xdr:colOff>66675</xdr:colOff>
                    <xdr:row>19</xdr:row>
                    <xdr:rowOff>9525</xdr:rowOff>
                  </to>
                </anchor>
              </controlPr>
            </control>
          </mc:Choice>
        </mc:AlternateContent>
        <mc:AlternateContent xmlns:mc="http://schemas.openxmlformats.org/markup-compatibility/2006">
          <mc:Choice Requires="x14">
            <control shapeId="145447" r:id="rId42" name="Check_x0020_Box_x0020_42">
              <controlPr defaultSize="0" autoFill="0" autoLine="0" autoPict="0" altText="">
                <anchor moveWithCells="1">
                  <from>
                    <xdr:col>8</xdr:col>
                    <xdr:colOff>0</xdr:colOff>
                    <xdr:row>18</xdr:row>
                    <xdr:rowOff>180975</xdr:rowOff>
                  </from>
                  <to>
                    <xdr:col>9</xdr:col>
                    <xdr:colOff>66675</xdr:colOff>
                    <xdr:row>20</xdr:row>
                    <xdr:rowOff>9525</xdr:rowOff>
                  </to>
                </anchor>
              </controlPr>
            </control>
          </mc:Choice>
        </mc:AlternateContent>
        <mc:AlternateContent xmlns:mc="http://schemas.openxmlformats.org/markup-compatibility/2006">
          <mc:Choice Requires="x14">
            <control shapeId="145448" r:id="rId43" name="Check_x0020_Box_x0020_43">
              <controlPr defaultSize="0" autoFill="0" autoLine="0" autoPict="0" altText="">
                <anchor moveWithCells="1">
                  <from>
                    <xdr:col>8</xdr:col>
                    <xdr:colOff>0</xdr:colOff>
                    <xdr:row>19</xdr:row>
                    <xdr:rowOff>180975</xdr:rowOff>
                  </from>
                  <to>
                    <xdr:col>9</xdr:col>
                    <xdr:colOff>66675</xdr:colOff>
                    <xdr:row>21</xdr:row>
                    <xdr:rowOff>9525</xdr:rowOff>
                  </to>
                </anchor>
              </controlPr>
            </control>
          </mc:Choice>
        </mc:AlternateContent>
        <mc:AlternateContent xmlns:mc="http://schemas.openxmlformats.org/markup-compatibility/2006">
          <mc:Choice Requires="x14">
            <control shapeId="145449" r:id="rId44" name="Check_x0020_Box_x0020_44">
              <controlPr defaultSize="0" autoFill="0" autoLine="0" autoPict="0" altText="">
                <anchor moveWithCells="1">
                  <from>
                    <xdr:col>8</xdr:col>
                    <xdr:colOff>0</xdr:colOff>
                    <xdr:row>21</xdr:row>
                    <xdr:rowOff>180975</xdr:rowOff>
                  </from>
                  <to>
                    <xdr:col>9</xdr:col>
                    <xdr:colOff>66675</xdr:colOff>
                    <xdr:row>23</xdr:row>
                    <xdr:rowOff>9525</xdr:rowOff>
                  </to>
                </anchor>
              </controlPr>
            </control>
          </mc:Choice>
        </mc:AlternateContent>
        <mc:AlternateContent xmlns:mc="http://schemas.openxmlformats.org/markup-compatibility/2006">
          <mc:Choice Requires="x14">
            <control shapeId="145450" r:id="rId45" name="Check_x0020_Box_x0020_45">
              <controlPr defaultSize="0" autoFill="0" autoLine="0" autoPict="0" altText="">
                <anchor moveWithCells="1">
                  <from>
                    <xdr:col>10</xdr:col>
                    <xdr:colOff>209550</xdr:colOff>
                    <xdr:row>9</xdr:row>
                    <xdr:rowOff>0</xdr:rowOff>
                  </from>
                  <to>
                    <xdr:col>12</xdr:col>
                    <xdr:colOff>38100</xdr:colOff>
                    <xdr:row>10</xdr:row>
                    <xdr:rowOff>19050</xdr:rowOff>
                  </to>
                </anchor>
              </controlPr>
            </control>
          </mc:Choice>
        </mc:AlternateContent>
        <mc:AlternateContent xmlns:mc="http://schemas.openxmlformats.org/markup-compatibility/2006">
          <mc:Choice Requires="x14">
            <control shapeId="145451" r:id="rId46" name="Check_x0020_Box_x0020_46">
              <controlPr defaultSize="0" autoFill="0" autoLine="0" autoPict="0" altText="">
                <anchor moveWithCells="1">
                  <from>
                    <xdr:col>15</xdr:col>
                    <xdr:colOff>209550</xdr:colOff>
                    <xdr:row>9</xdr:row>
                    <xdr:rowOff>0</xdr:rowOff>
                  </from>
                  <to>
                    <xdr:col>17</xdr:col>
                    <xdr:colOff>38100</xdr:colOff>
                    <xdr:row>10</xdr:row>
                    <xdr:rowOff>19050</xdr:rowOff>
                  </to>
                </anchor>
              </controlPr>
            </control>
          </mc:Choice>
        </mc:AlternateContent>
        <mc:AlternateContent xmlns:mc="http://schemas.openxmlformats.org/markup-compatibility/2006">
          <mc:Choice Requires="x14">
            <control shapeId="145452" r:id="rId47" name="Check_x0020_Box_x0020_47">
              <controlPr defaultSize="0" autoFill="0" autoLine="0" autoPict="0" altText="">
                <anchor moveWithCells="1">
                  <from>
                    <xdr:col>21</xdr:col>
                    <xdr:colOff>209550</xdr:colOff>
                    <xdr:row>9</xdr:row>
                    <xdr:rowOff>0</xdr:rowOff>
                  </from>
                  <to>
                    <xdr:col>23</xdr:col>
                    <xdr:colOff>38100</xdr:colOff>
                    <xdr:row>10</xdr:row>
                    <xdr:rowOff>19050</xdr:rowOff>
                  </to>
                </anchor>
              </controlPr>
            </control>
          </mc:Choice>
        </mc:AlternateContent>
        <mc:AlternateContent xmlns:mc="http://schemas.openxmlformats.org/markup-compatibility/2006">
          <mc:Choice Requires="x14">
            <control shapeId="145453" r:id="rId48" name="Check_x0020_Box_x0020_48">
              <controlPr defaultSize="0" autoFill="0" autoLine="0" autoPict="0" altText="">
                <anchor moveWithCells="1">
                  <from>
                    <xdr:col>30</xdr:col>
                    <xdr:colOff>0</xdr:colOff>
                    <xdr:row>9</xdr:row>
                    <xdr:rowOff>0</xdr:rowOff>
                  </from>
                  <to>
                    <xdr:col>31</xdr:col>
                    <xdr:colOff>66675</xdr:colOff>
                    <xdr:row>10</xdr:row>
                    <xdr:rowOff>19050</xdr:rowOff>
                  </to>
                </anchor>
              </controlPr>
            </control>
          </mc:Choice>
        </mc:AlternateContent>
        <mc:AlternateContent xmlns:mc="http://schemas.openxmlformats.org/markup-compatibility/2006">
          <mc:Choice Requires="x14">
            <control shapeId="145454" r:id="rId49" name="Check_x0020_Box_x0020_49">
              <controlPr defaultSize="0" autoFill="0" autoLine="0" autoPict="0" altText="">
                <anchor moveWithCells="1">
                  <from>
                    <xdr:col>23</xdr:col>
                    <xdr:colOff>209550</xdr:colOff>
                    <xdr:row>9</xdr:row>
                    <xdr:rowOff>180975</xdr:rowOff>
                  </from>
                  <to>
                    <xdr:col>25</xdr:col>
                    <xdr:colOff>38100</xdr:colOff>
                    <xdr:row>11</xdr:row>
                    <xdr:rowOff>9525</xdr:rowOff>
                  </to>
                </anchor>
              </controlPr>
            </control>
          </mc:Choice>
        </mc:AlternateContent>
        <mc:AlternateContent xmlns:mc="http://schemas.openxmlformats.org/markup-compatibility/2006">
          <mc:Choice Requires="x14">
            <control shapeId="145455" r:id="rId50" name="Check_x0020_Box_x0020_50">
              <controlPr defaultSize="0" autoFill="0" autoLine="0" autoPict="0" altText="">
                <anchor moveWithCells="1">
                  <from>
                    <xdr:col>23</xdr:col>
                    <xdr:colOff>209550</xdr:colOff>
                    <xdr:row>11</xdr:row>
                    <xdr:rowOff>180975</xdr:rowOff>
                  </from>
                  <to>
                    <xdr:col>25</xdr:col>
                    <xdr:colOff>38100</xdr:colOff>
                    <xdr:row>13</xdr:row>
                    <xdr:rowOff>9525</xdr:rowOff>
                  </to>
                </anchor>
              </controlPr>
            </control>
          </mc:Choice>
        </mc:AlternateContent>
        <mc:AlternateContent xmlns:mc="http://schemas.openxmlformats.org/markup-compatibility/2006">
          <mc:Choice Requires="x14">
            <control shapeId="145456" r:id="rId51" name="Check_x0020_Box_x0020_51">
              <controlPr defaultSize="0" autoFill="0" autoLine="0" autoPict="0" altText="">
                <anchor moveWithCells="1">
                  <from>
                    <xdr:col>23</xdr:col>
                    <xdr:colOff>209550</xdr:colOff>
                    <xdr:row>12</xdr:row>
                    <xdr:rowOff>180975</xdr:rowOff>
                  </from>
                  <to>
                    <xdr:col>25</xdr:col>
                    <xdr:colOff>38100</xdr:colOff>
                    <xdr:row>14</xdr:row>
                    <xdr:rowOff>9525</xdr:rowOff>
                  </to>
                </anchor>
              </controlPr>
            </control>
          </mc:Choice>
        </mc:AlternateContent>
        <mc:AlternateContent xmlns:mc="http://schemas.openxmlformats.org/markup-compatibility/2006">
          <mc:Choice Requires="x14">
            <control shapeId="145457" r:id="rId52" name="Check_x0020_Box_x0020_52">
              <controlPr defaultSize="0" autoFill="0" autoLine="0" autoPict="0" altText="">
                <anchor moveWithCells="1">
                  <from>
                    <xdr:col>23</xdr:col>
                    <xdr:colOff>209550</xdr:colOff>
                    <xdr:row>13</xdr:row>
                    <xdr:rowOff>180975</xdr:rowOff>
                  </from>
                  <to>
                    <xdr:col>25</xdr:col>
                    <xdr:colOff>38100</xdr:colOff>
                    <xdr:row>15</xdr:row>
                    <xdr:rowOff>9525</xdr:rowOff>
                  </to>
                </anchor>
              </controlPr>
            </control>
          </mc:Choice>
        </mc:AlternateContent>
        <mc:AlternateContent xmlns:mc="http://schemas.openxmlformats.org/markup-compatibility/2006">
          <mc:Choice Requires="x14">
            <control shapeId="145458" r:id="rId53" name="Check_x0020_Box_x0020_53">
              <controlPr defaultSize="0" autoFill="0" autoLine="0" autoPict="0" altText="">
                <anchor moveWithCells="1">
                  <from>
                    <xdr:col>23</xdr:col>
                    <xdr:colOff>209550</xdr:colOff>
                    <xdr:row>14</xdr:row>
                    <xdr:rowOff>180975</xdr:rowOff>
                  </from>
                  <to>
                    <xdr:col>25</xdr:col>
                    <xdr:colOff>38100</xdr:colOff>
                    <xdr:row>16</xdr:row>
                    <xdr:rowOff>9525</xdr:rowOff>
                  </to>
                </anchor>
              </controlPr>
            </control>
          </mc:Choice>
        </mc:AlternateContent>
        <mc:AlternateContent xmlns:mc="http://schemas.openxmlformats.org/markup-compatibility/2006">
          <mc:Choice Requires="x14">
            <control shapeId="145459" r:id="rId54" name="Check_x0020_Box_x0020_54">
              <controlPr defaultSize="0" autoFill="0" autoLine="0" autoPict="0" altText="">
                <anchor moveWithCells="1">
                  <from>
                    <xdr:col>15</xdr:col>
                    <xdr:colOff>209550</xdr:colOff>
                    <xdr:row>11</xdr:row>
                    <xdr:rowOff>180975</xdr:rowOff>
                  </from>
                  <to>
                    <xdr:col>17</xdr:col>
                    <xdr:colOff>38100</xdr:colOff>
                    <xdr:row>13</xdr:row>
                    <xdr:rowOff>9525</xdr:rowOff>
                  </to>
                </anchor>
              </controlPr>
            </control>
          </mc:Choice>
        </mc:AlternateContent>
        <mc:AlternateContent xmlns:mc="http://schemas.openxmlformats.org/markup-compatibility/2006">
          <mc:Choice Requires="x14">
            <control shapeId="145460" r:id="rId55" name="Check_x0020_Box_x0020_55">
              <controlPr defaultSize="0" autoFill="0" autoLine="0" autoPict="0" altText="">
                <anchor moveWithCells="1">
                  <from>
                    <xdr:col>15</xdr:col>
                    <xdr:colOff>209550</xdr:colOff>
                    <xdr:row>12</xdr:row>
                    <xdr:rowOff>180975</xdr:rowOff>
                  </from>
                  <to>
                    <xdr:col>17</xdr:col>
                    <xdr:colOff>38100</xdr:colOff>
                    <xdr:row>14</xdr:row>
                    <xdr:rowOff>9525</xdr:rowOff>
                  </to>
                </anchor>
              </controlPr>
            </control>
          </mc:Choice>
        </mc:AlternateContent>
        <mc:AlternateContent xmlns:mc="http://schemas.openxmlformats.org/markup-compatibility/2006">
          <mc:Choice Requires="x14">
            <control shapeId="145461" r:id="rId56" name="Check_x0020_Box_x0020_56">
              <controlPr defaultSize="0" autoFill="0" autoLine="0" autoPict="0" altText="">
                <anchor moveWithCells="1">
                  <from>
                    <xdr:col>15</xdr:col>
                    <xdr:colOff>209550</xdr:colOff>
                    <xdr:row>13</xdr:row>
                    <xdr:rowOff>180975</xdr:rowOff>
                  </from>
                  <to>
                    <xdr:col>17</xdr:col>
                    <xdr:colOff>38100</xdr:colOff>
                    <xdr:row>15</xdr:row>
                    <xdr:rowOff>9525</xdr:rowOff>
                  </to>
                </anchor>
              </controlPr>
            </control>
          </mc:Choice>
        </mc:AlternateContent>
        <mc:AlternateContent xmlns:mc="http://schemas.openxmlformats.org/markup-compatibility/2006">
          <mc:Choice Requires="x14">
            <control shapeId="145462" r:id="rId57" name="Check_x0020_Box_x0020_57">
              <controlPr defaultSize="0" autoFill="0" autoLine="0" autoPict="0" altText="">
                <anchor moveWithCells="1">
                  <from>
                    <xdr:col>15</xdr:col>
                    <xdr:colOff>209550</xdr:colOff>
                    <xdr:row>14</xdr:row>
                    <xdr:rowOff>180975</xdr:rowOff>
                  </from>
                  <to>
                    <xdr:col>17</xdr:col>
                    <xdr:colOff>38100</xdr:colOff>
                    <xdr:row>16</xdr:row>
                    <xdr:rowOff>9525</xdr:rowOff>
                  </to>
                </anchor>
              </controlPr>
            </control>
          </mc:Choice>
        </mc:AlternateContent>
        <mc:AlternateContent xmlns:mc="http://schemas.openxmlformats.org/markup-compatibility/2006">
          <mc:Choice Requires="x14">
            <control shapeId="145463" r:id="rId58" name="Check_x0020_Box_x0020_58">
              <controlPr defaultSize="0" autoFill="0" autoLine="0" autoPict="0" altText="">
                <anchor moveWithCells="1">
                  <from>
                    <xdr:col>22</xdr:col>
                    <xdr:colOff>9525</xdr:colOff>
                    <xdr:row>23</xdr:row>
                    <xdr:rowOff>0</xdr:rowOff>
                  </from>
                  <to>
                    <xdr:col>23</xdr:col>
                    <xdr:colOff>76200</xdr:colOff>
                    <xdr:row>24</xdr:row>
                    <xdr:rowOff>19050</xdr:rowOff>
                  </to>
                </anchor>
              </controlPr>
            </control>
          </mc:Choice>
        </mc:AlternateContent>
        <mc:AlternateContent xmlns:mc="http://schemas.openxmlformats.org/markup-compatibility/2006">
          <mc:Choice Requires="x14">
            <control shapeId="145464" r:id="rId59" name="Check_x0020_Box_x0020_59">
              <controlPr defaultSize="0" autoFill="0" autoLine="0" autoPict="0" altText="">
                <anchor moveWithCells="1">
                  <from>
                    <xdr:col>24</xdr:col>
                    <xdr:colOff>9525</xdr:colOff>
                    <xdr:row>23</xdr:row>
                    <xdr:rowOff>0</xdr:rowOff>
                  </from>
                  <to>
                    <xdr:col>25</xdr:col>
                    <xdr:colOff>76200</xdr:colOff>
                    <xdr:row>24</xdr:row>
                    <xdr:rowOff>19050</xdr:rowOff>
                  </to>
                </anchor>
              </controlPr>
            </control>
          </mc:Choice>
        </mc:AlternateContent>
        <mc:AlternateContent xmlns:mc="http://schemas.openxmlformats.org/markup-compatibility/2006">
          <mc:Choice Requires="x14">
            <control shapeId="145465" r:id="rId60" name="Check_x0020_Box_x0020_60">
              <controlPr defaultSize="0" autoFill="0" autoLine="0" autoPict="0" altText="">
                <anchor moveWithCells="1">
                  <from>
                    <xdr:col>30</xdr:col>
                    <xdr:colOff>0</xdr:colOff>
                    <xdr:row>22</xdr:row>
                    <xdr:rowOff>180975</xdr:rowOff>
                  </from>
                  <to>
                    <xdr:col>31</xdr:col>
                    <xdr:colOff>66675</xdr:colOff>
                    <xdr:row>24</xdr:row>
                    <xdr:rowOff>9525</xdr:rowOff>
                  </to>
                </anchor>
              </controlPr>
            </control>
          </mc:Choice>
        </mc:AlternateContent>
        <mc:AlternateContent xmlns:mc="http://schemas.openxmlformats.org/markup-compatibility/2006">
          <mc:Choice Requires="x14">
            <control shapeId="145466" r:id="rId61" name="Check_x0020_Box_x0020_61">
              <controlPr defaultSize="0" autoFill="0" autoLine="0" autoPict="0" altText="">
                <anchor moveWithCells="1">
                  <from>
                    <xdr:col>30</xdr:col>
                    <xdr:colOff>0</xdr:colOff>
                    <xdr:row>23</xdr:row>
                    <xdr:rowOff>180975</xdr:rowOff>
                  </from>
                  <to>
                    <xdr:col>31</xdr:col>
                    <xdr:colOff>66675</xdr:colOff>
                    <xdr:row>25</xdr:row>
                    <xdr:rowOff>9525</xdr:rowOff>
                  </to>
                </anchor>
              </controlPr>
            </control>
          </mc:Choice>
        </mc:AlternateContent>
        <mc:AlternateContent xmlns:mc="http://schemas.openxmlformats.org/markup-compatibility/2006">
          <mc:Choice Requires="x14">
            <control shapeId="145467" r:id="rId62" name="Check_x0020_Box_x0020_62">
              <controlPr defaultSize="0" autoFill="0" autoLine="0" autoPict="0" altText="">
                <anchor moveWithCells="1">
                  <from>
                    <xdr:col>10</xdr:col>
                    <xdr:colOff>209550</xdr:colOff>
                    <xdr:row>23</xdr:row>
                    <xdr:rowOff>180975</xdr:rowOff>
                  </from>
                  <to>
                    <xdr:col>12</xdr:col>
                    <xdr:colOff>38100</xdr:colOff>
                    <xdr:row>25</xdr:row>
                    <xdr:rowOff>9525</xdr:rowOff>
                  </to>
                </anchor>
              </controlPr>
            </control>
          </mc:Choice>
        </mc:AlternateContent>
        <mc:AlternateContent xmlns:mc="http://schemas.openxmlformats.org/markup-compatibility/2006">
          <mc:Choice Requires="x14">
            <control shapeId="145468" r:id="rId63" name="Check_x0020_Box_x0020_63">
              <controlPr defaultSize="0" autoFill="0" autoLine="0" autoPict="0" altText="">
                <anchor moveWithCells="1">
                  <from>
                    <xdr:col>8</xdr:col>
                    <xdr:colOff>0</xdr:colOff>
                    <xdr:row>48</xdr:row>
                    <xdr:rowOff>180975</xdr:rowOff>
                  </from>
                  <to>
                    <xdr:col>9</xdr:col>
                    <xdr:colOff>66675</xdr:colOff>
                    <xdr:row>50</xdr:row>
                    <xdr:rowOff>9525</xdr:rowOff>
                  </to>
                </anchor>
              </controlPr>
            </control>
          </mc:Choice>
        </mc:AlternateContent>
        <mc:AlternateContent xmlns:mc="http://schemas.openxmlformats.org/markup-compatibility/2006">
          <mc:Choice Requires="x14">
            <control shapeId="145469" r:id="rId64" name="Check_x0020_Box_x0020_64">
              <controlPr defaultSize="0" autoFill="0" autoLine="0" autoPict="0" altText="">
                <anchor moveWithCells="1">
                  <from>
                    <xdr:col>14</xdr:col>
                    <xdr:colOff>209550</xdr:colOff>
                    <xdr:row>43</xdr:row>
                    <xdr:rowOff>180975</xdr:rowOff>
                  </from>
                  <to>
                    <xdr:col>16</xdr:col>
                    <xdr:colOff>38100</xdr:colOff>
                    <xdr:row>45</xdr:row>
                    <xdr:rowOff>9525</xdr:rowOff>
                  </to>
                </anchor>
              </controlPr>
            </control>
          </mc:Choice>
        </mc:AlternateContent>
        <mc:AlternateContent xmlns:mc="http://schemas.openxmlformats.org/markup-compatibility/2006">
          <mc:Choice Requires="x14">
            <control shapeId="145470" r:id="rId65" name="Check_x0020_Box_x0020_65">
              <controlPr defaultSize="0" autoFill="0" autoLine="0" autoPict="0" altText="">
                <anchor moveWithCells="1">
                  <from>
                    <xdr:col>17</xdr:col>
                    <xdr:colOff>209550</xdr:colOff>
                    <xdr:row>43</xdr:row>
                    <xdr:rowOff>180975</xdr:rowOff>
                  </from>
                  <to>
                    <xdr:col>19</xdr:col>
                    <xdr:colOff>38100</xdr:colOff>
                    <xdr:row>45</xdr:row>
                    <xdr:rowOff>9525</xdr:rowOff>
                  </to>
                </anchor>
              </controlPr>
            </control>
          </mc:Choice>
        </mc:AlternateContent>
        <mc:AlternateContent xmlns:mc="http://schemas.openxmlformats.org/markup-compatibility/2006">
          <mc:Choice Requires="x14">
            <control shapeId="145471" r:id="rId66" name="Check_x0020_Box_x0020_66">
              <controlPr defaultSize="0" autoFill="0" autoLine="0" autoPict="0" altText="">
                <anchor moveWithCells="1">
                  <from>
                    <xdr:col>21</xdr:col>
                    <xdr:colOff>209550</xdr:colOff>
                    <xdr:row>43</xdr:row>
                    <xdr:rowOff>180975</xdr:rowOff>
                  </from>
                  <to>
                    <xdr:col>23</xdr:col>
                    <xdr:colOff>38100</xdr:colOff>
                    <xdr:row>45</xdr:row>
                    <xdr:rowOff>9525</xdr:rowOff>
                  </to>
                </anchor>
              </controlPr>
            </control>
          </mc:Choice>
        </mc:AlternateContent>
        <mc:AlternateContent xmlns:mc="http://schemas.openxmlformats.org/markup-compatibility/2006">
          <mc:Choice Requires="x14">
            <control shapeId="145472" r:id="rId67" name="Check_x0020_Box_x0020_67">
              <controlPr defaultSize="0" autoFill="0" autoLine="0" autoPict="0" altText="">
                <anchor moveWithCells="1">
                  <from>
                    <xdr:col>10</xdr:col>
                    <xdr:colOff>209550</xdr:colOff>
                    <xdr:row>43</xdr:row>
                    <xdr:rowOff>180975</xdr:rowOff>
                  </from>
                  <to>
                    <xdr:col>12</xdr:col>
                    <xdr:colOff>38100</xdr:colOff>
                    <xdr:row>45</xdr:row>
                    <xdr:rowOff>9525</xdr:rowOff>
                  </to>
                </anchor>
              </controlPr>
            </control>
          </mc:Choice>
        </mc:AlternateContent>
        <mc:AlternateContent xmlns:mc="http://schemas.openxmlformats.org/markup-compatibility/2006">
          <mc:Choice Requires="x14">
            <control shapeId="145473" r:id="rId68" name="Check_x0020_Box_x0020_68">
              <controlPr defaultSize="0" autoFill="0" autoLine="0" autoPict="0" altText="">
                <anchor moveWithCells="1">
                  <from>
                    <xdr:col>10</xdr:col>
                    <xdr:colOff>209550</xdr:colOff>
                    <xdr:row>44</xdr:row>
                    <xdr:rowOff>180975</xdr:rowOff>
                  </from>
                  <to>
                    <xdr:col>12</xdr:col>
                    <xdr:colOff>38100</xdr:colOff>
                    <xdr:row>46</xdr:row>
                    <xdr:rowOff>9525</xdr:rowOff>
                  </to>
                </anchor>
              </controlPr>
            </control>
          </mc:Choice>
        </mc:AlternateContent>
        <mc:AlternateContent xmlns:mc="http://schemas.openxmlformats.org/markup-compatibility/2006">
          <mc:Choice Requires="x14">
            <control shapeId="145474" r:id="rId69" name="Check_x0020_Box_x0020_69">
              <controlPr defaultSize="0" autoFill="0" autoLine="0" autoPict="0" altText="">
                <anchor moveWithCells="1">
                  <from>
                    <xdr:col>19</xdr:col>
                    <xdr:colOff>209550</xdr:colOff>
                    <xdr:row>44</xdr:row>
                    <xdr:rowOff>180975</xdr:rowOff>
                  </from>
                  <to>
                    <xdr:col>21</xdr:col>
                    <xdr:colOff>38100</xdr:colOff>
                    <xdr:row>46</xdr:row>
                    <xdr:rowOff>9525</xdr:rowOff>
                  </to>
                </anchor>
              </controlPr>
            </control>
          </mc:Choice>
        </mc:AlternateContent>
        <mc:AlternateContent xmlns:mc="http://schemas.openxmlformats.org/markup-compatibility/2006">
          <mc:Choice Requires="x14">
            <control shapeId="145475" r:id="rId70" name="Check_x0020_Box_x0020_70">
              <controlPr defaultSize="0" autoFill="0" autoLine="0" autoPict="0" altText="">
                <anchor moveWithCells="1">
                  <from>
                    <xdr:col>30</xdr:col>
                    <xdr:colOff>0</xdr:colOff>
                    <xdr:row>45</xdr:row>
                    <xdr:rowOff>180975</xdr:rowOff>
                  </from>
                  <to>
                    <xdr:col>31</xdr:col>
                    <xdr:colOff>66675</xdr:colOff>
                    <xdr:row>47</xdr:row>
                    <xdr:rowOff>9525</xdr:rowOff>
                  </to>
                </anchor>
              </controlPr>
            </control>
          </mc:Choice>
        </mc:AlternateContent>
        <mc:AlternateContent xmlns:mc="http://schemas.openxmlformats.org/markup-compatibility/2006">
          <mc:Choice Requires="x14">
            <control shapeId="145476" r:id="rId71" name="Check_x0020_Box_x0020_71">
              <controlPr defaultSize="0" autoFill="0" autoLine="0" autoPict="0" altText="">
                <anchor moveWithCells="1">
                  <from>
                    <xdr:col>30</xdr:col>
                    <xdr:colOff>0</xdr:colOff>
                    <xdr:row>47</xdr:row>
                    <xdr:rowOff>180975</xdr:rowOff>
                  </from>
                  <to>
                    <xdr:col>31</xdr:col>
                    <xdr:colOff>66675</xdr:colOff>
                    <xdr:row>49</xdr:row>
                    <xdr:rowOff>9525</xdr:rowOff>
                  </to>
                </anchor>
              </controlPr>
            </control>
          </mc:Choice>
        </mc:AlternateContent>
        <mc:AlternateContent xmlns:mc="http://schemas.openxmlformats.org/markup-compatibility/2006">
          <mc:Choice Requires="x14">
            <control shapeId="145477" r:id="rId72" name="Check_x0020_Box_x0020_72">
              <controlPr defaultSize="0" autoFill="0" autoLine="0" autoPict="0" altText="">
                <anchor moveWithCells="1">
                  <from>
                    <xdr:col>30</xdr:col>
                    <xdr:colOff>0</xdr:colOff>
                    <xdr:row>48</xdr:row>
                    <xdr:rowOff>180975</xdr:rowOff>
                  </from>
                  <to>
                    <xdr:col>31</xdr:col>
                    <xdr:colOff>66675</xdr:colOff>
                    <xdr:row>50</xdr:row>
                    <xdr:rowOff>9525</xdr:rowOff>
                  </to>
                </anchor>
              </controlPr>
            </control>
          </mc:Choice>
        </mc:AlternateContent>
        <mc:AlternateContent xmlns:mc="http://schemas.openxmlformats.org/markup-compatibility/2006">
          <mc:Choice Requires="x14">
            <control shapeId="145478" r:id="rId73" name="Check_x0020_Box_x0020_73">
              <controlPr defaultSize="0" autoFill="0" autoLine="0" autoPict="0" altText="">
                <anchor moveWithCells="1">
                  <from>
                    <xdr:col>21</xdr:col>
                    <xdr:colOff>209550</xdr:colOff>
                    <xdr:row>25</xdr:row>
                    <xdr:rowOff>180975</xdr:rowOff>
                  </from>
                  <to>
                    <xdr:col>23</xdr:col>
                    <xdr:colOff>38100</xdr:colOff>
                    <xdr:row>27</xdr:row>
                    <xdr:rowOff>9525</xdr:rowOff>
                  </to>
                </anchor>
              </controlPr>
            </control>
          </mc:Choice>
        </mc:AlternateContent>
        <mc:AlternateContent xmlns:mc="http://schemas.openxmlformats.org/markup-compatibility/2006">
          <mc:Choice Requires="x14">
            <control shapeId="145479" r:id="rId74" name="Check_x0020_Box_x0020_74">
              <controlPr defaultSize="0" autoFill="0" autoLine="0" autoPict="0" altText="">
                <anchor moveWithCells="1">
                  <from>
                    <xdr:col>13</xdr:col>
                    <xdr:colOff>209550</xdr:colOff>
                    <xdr:row>42</xdr:row>
                    <xdr:rowOff>0</xdr:rowOff>
                  </from>
                  <to>
                    <xdr:col>15</xdr:col>
                    <xdr:colOff>38100</xdr:colOff>
                    <xdr:row>43</xdr:row>
                    <xdr:rowOff>19050</xdr:rowOff>
                  </to>
                </anchor>
              </controlPr>
            </control>
          </mc:Choice>
        </mc:AlternateContent>
        <mc:AlternateContent xmlns:mc="http://schemas.openxmlformats.org/markup-compatibility/2006">
          <mc:Choice Requires="x14">
            <control shapeId="145480" r:id="rId75" name="Check_x0020_Box_x0020_75">
              <controlPr defaultSize="0" autoFill="0" autoLine="0" autoPict="0" altText="">
                <anchor moveWithCells="1">
                  <from>
                    <xdr:col>16</xdr:col>
                    <xdr:colOff>209550</xdr:colOff>
                    <xdr:row>42</xdr:row>
                    <xdr:rowOff>0</xdr:rowOff>
                  </from>
                  <to>
                    <xdr:col>18</xdr:col>
                    <xdr:colOff>38100</xdr:colOff>
                    <xdr:row>43</xdr:row>
                    <xdr:rowOff>19050</xdr:rowOff>
                  </to>
                </anchor>
              </controlPr>
            </control>
          </mc:Choice>
        </mc:AlternateContent>
        <mc:AlternateContent xmlns:mc="http://schemas.openxmlformats.org/markup-compatibility/2006">
          <mc:Choice Requires="x14">
            <control shapeId="145481" r:id="rId76" name="Check_x0020_Box_x0020_76">
              <controlPr defaultSize="0" autoFill="0" autoLine="0" autoPict="0" altText="">
                <anchor moveWithCells="1">
                  <from>
                    <xdr:col>8</xdr:col>
                    <xdr:colOff>0</xdr:colOff>
                    <xdr:row>20</xdr:row>
                    <xdr:rowOff>180975</xdr:rowOff>
                  </from>
                  <to>
                    <xdr:col>9</xdr:col>
                    <xdr:colOff>66675</xdr:colOff>
                    <xdr:row>22</xdr:row>
                    <xdr:rowOff>9525</xdr:rowOff>
                  </to>
                </anchor>
              </controlPr>
            </control>
          </mc:Choice>
        </mc:AlternateContent>
        <mc:AlternateContent xmlns:mc="http://schemas.openxmlformats.org/markup-compatibility/2006">
          <mc:Choice Requires="x14">
            <control shapeId="145482" r:id="rId77" name="Check_x0020_Box_x0020_77">
              <controlPr defaultSize="0" autoFill="0" autoLine="0" autoPict="0" altText="">
                <anchor moveWithCells="1">
                  <from>
                    <xdr:col>30</xdr:col>
                    <xdr:colOff>0</xdr:colOff>
                    <xdr:row>16</xdr:row>
                    <xdr:rowOff>180975</xdr:rowOff>
                  </from>
                  <to>
                    <xdr:col>31</xdr:col>
                    <xdr:colOff>66675</xdr:colOff>
                    <xdr:row>18</xdr:row>
                    <xdr:rowOff>9525</xdr:rowOff>
                  </to>
                </anchor>
              </controlPr>
            </control>
          </mc:Choice>
        </mc:AlternateContent>
        <mc:AlternateContent xmlns:mc="http://schemas.openxmlformats.org/markup-compatibility/2006">
          <mc:Choice Requires="x14">
            <control shapeId="145483" r:id="rId78" name="Check_x0020_Box_x0020_78">
              <controlPr defaultSize="0" autoFill="0" autoLine="0" autoPict="0" altText="">
                <anchor moveWithCells="1">
                  <from>
                    <xdr:col>14</xdr:col>
                    <xdr:colOff>209550</xdr:colOff>
                    <xdr:row>18</xdr:row>
                    <xdr:rowOff>180975</xdr:rowOff>
                  </from>
                  <to>
                    <xdr:col>16</xdr:col>
                    <xdr:colOff>38100</xdr:colOff>
                    <xdr:row>20</xdr:row>
                    <xdr:rowOff>9525</xdr:rowOff>
                  </to>
                </anchor>
              </controlPr>
            </control>
          </mc:Choice>
        </mc:AlternateContent>
        <mc:AlternateContent xmlns:mc="http://schemas.openxmlformats.org/markup-compatibility/2006">
          <mc:Choice Requires="x14">
            <control shapeId="145484" r:id="rId79" name="Check_x0020_Box_x0020_79">
              <controlPr defaultSize="0" autoFill="0" autoLine="0" autoPict="0" altText="">
                <anchor moveWithCells="1">
                  <from>
                    <xdr:col>14</xdr:col>
                    <xdr:colOff>209550</xdr:colOff>
                    <xdr:row>19</xdr:row>
                    <xdr:rowOff>180975</xdr:rowOff>
                  </from>
                  <to>
                    <xdr:col>16</xdr:col>
                    <xdr:colOff>38100</xdr:colOff>
                    <xdr:row>21</xdr:row>
                    <xdr:rowOff>9525</xdr:rowOff>
                  </to>
                </anchor>
              </controlPr>
            </control>
          </mc:Choice>
        </mc:AlternateContent>
        <mc:AlternateContent xmlns:mc="http://schemas.openxmlformats.org/markup-compatibility/2006">
          <mc:Choice Requires="x14">
            <control shapeId="145485" r:id="rId80" name="Check_x0020_Box_x0020_80">
              <controlPr defaultSize="0" autoFill="0" autoLine="0" autoPict="0" altText="">
                <anchor moveWithCells="1">
                  <from>
                    <xdr:col>14</xdr:col>
                    <xdr:colOff>209550</xdr:colOff>
                    <xdr:row>20</xdr:row>
                    <xdr:rowOff>180975</xdr:rowOff>
                  </from>
                  <to>
                    <xdr:col>16</xdr:col>
                    <xdr:colOff>38100</xdr:colOff>
                    <xdr:row>22</xdr:row>
                    <xdr:rowOff>9525</xdr:rowOff>
                  </to>
                </anchor>
              </controlPr>
            </control>
          </mc:Choice>
        </mc:AlternateContent>
        <mc:AlternateContent xmlns:mc="http://schemas.openxmlformats.org/markup-compatibility/2006">
          <mc:Choice Requires="x14">
            <control shapeId="145486" r:id="rId81" name="Check_x0020_Box_x0020_81">
              <controlPr defaultSize="0" autoFill="0" autoLine="0" autoPict="0" altText="">
                <anchor moveWithCells="1">
                  <from>
                    <xdr:col>21</xdr:col>
                    <xdr:colOff>209550</xdr:colOff>
                    <xdr:row>18</xdr:row>
                    <xdr:rowOff>180975</xdr:rowOff>
                  </from>
                  <to>
                    <xdr:col>23</xdr:col>
                    <xdr:colOff>38100</xdr:colOff>
                    <xdr:row>20</xdr:row>
                    <xdr:rowOff>9525</xdr:rowOff>
                  </to>
                </anchor>
              </controlPr>
            </control>
          </mc:Choice>
        </mc:AlternateContent>
        <mc:AlternateContent xmlns:mc="http://schemas.openxmlformats.org/markup-compatibility/2006">
          <mc:Choice Requires="x14">
            <control shapeId="145487" r:id="rId82" name="Check_x0020_Box_x0020_83">
              <controlPr defaultSize="0" autoFill="0" autoLine="0" autoPict="0" altText="">
                <anchor moveWithCells="1">
                  <from>
                    <xdr:col>8</xdr:col>
                    <xdr:colOff>0</xdr:colOff>
                    <xdr:row>29</xdr:row>
                    <xdr:rowOff>180975</xdr:rowOff>
                  </from>
                  <to>
                    <xdr:col>9</xdr:col>
                    <xdr:colOff>66675</xdr:colOff>
                    <xdr:row>31</xdr:row>
                    <xdr:rowOff>9525</xdr:rowOff>
                  </to>
                </anchor>
              </controlPr>
            </control>
          </mc:Choice>
        </mc:AlternateContent>
        <mc:AlternateContent xmlns:mc="http://schemas.openxmlformats.org/markup-compatibility/2006">
          <mc:Choice Requires="x14">
            <control shapeId="145488" r:id="rId83" name="Check_x0020_Box_x0020_84">
              <controlPr defaultSize="0" autoFill="0" autoLine="0" autoPict="0" altText="">
                <anchor moveWithCells="1">
                  <from>
                    <xdr:col>10</xdr:col>
                    <xdr:colOff>209550</xdr:colOff>
                    <xdr:row>29</xdr:row>
                    <xdr:rowOff>180975</xdr:rowOff>
                  </from>
                  <to>
                    <xdr:col>12</xdr:col>
                    <xdr:colOff>38100</xdr:colOff>
                    <xdr:row>31</xdr:row>
                    <xdr:rowOff>9525</xdr:rowOff>
                  </to>
                </anchor>
              </controlPr>
            </control>
          </mc:Choice>
        </mc:AlternateContent>
        <mc:AlternateContent xmlns:mc="http://schemas.openxmlformats.org/markup-compatibility/2006">
          <mc:Choice Requires="x14">
            <control shapeId="145489" r:id="rId84" name="Check_x0020_Box_x0020_85">
              <controlPr defaultSize="0" autoFill="0" autoLine="0" autoPict="0" altText="">
                <anchor moveWithCells="1">
                  <from>
                    <xdr:col>30</xdr:col>
                    <xdr:colOff>0</xdr:colOff>
                    <xdr:row>29</xdr:row>
                    <xdr:rowOff>180975</xdr:rowOff>
                  </from>
                  <to>
                    <xdr:col>31</xdr:col>
                    <xdr:colOff>66675</xdr:colOff>
                    <xdr:row>31</xdr:row>
                    <xdr:rowOff>9525</xdr:rowOff>
                  </to>
                </anchor>
              </controlPr>
            </control>
          </mc:Choice>
        </mc:AlternateContent>
        <mc:AlternateContent xmlns:mc="http://schemas.openxmlformats.org/markup-compatibility/2006">
          <mc:Choice Requires="x14">
            <control shapeId="145490" r:id="rId85" name="Check_x0020_Box_x0020_86">
              <controlPr defaultSize="0" autoFill="0" autoLine="0" autoPict="0" altText="">
                <anchor moveWithCells="1">
                  <from>
                    <xdr:col>8</xdr:col>
                    <xdr:colOff>209550</xdr:colOff>
                    <xdr:row>27</xdr:row>
                    <xdr:rowOff>180975</xdr:rowOff>
                  </from>
                  <to>
                    <xdr:col>10</xdr:col>
                    <xdr:colOff>38100</xdr:colOff>
                    <xdr:row>29</xdr:row>
                    <xdr:rowOff>9525</xdr:rowOff>
                  </to>
                </anchor>
              </controlPr>
            </control>
          </mc:Choice>
        </mc:AlternateContent>
        <mc:AlternateContent xmlns:mc="http://schemas.openxmlformats.org/markup-compatibility/2006">
          <mc:Choice Requires="x14">
            <control shapeId="145491" r:id="rId86" name="Check_x0020_Box_x0020_87">
              <controlPr defaultSize="0" autoFill="0" autoLine="0" autoPict="0" altText="">
                <anchor moveWithCells="1">
                  <from>
                    <xdr:col>9</xdr:col>
                    <xdr:colOff>209550</xdr:colOff>
                    <xdr:row>40</xdr:row>
                    <xdr:rowOff>180975</xdr:rowOff>
                  </from>
                  <to>
                    <xdr:col>11</xdr:col>
                    <xdr:colOff>38100</xdr:colOff>
                    <xdr:row>42</xdr:row>
                    <xdr:rowOff>9525</xdr:rowOff>
                  </to>
                </anchor>
              </controlPr>
            </control>
          </mc:Choice>
        </mc:AlternateContent>
        <mc:AlternateContent xmlns:mc="http://schemas.openxmlformats.org/markup-compatibility/2006">
          <mc:Choice Requires="x14">
            <control shapeId="145492" r:id="rId87" name="Check_x0020_Box_x0020_88">
              <controlPr defaultSize="0" autoFill="0" autoLine="0" autoPict="0" altText="">
                <anchor moveWithCells="1">
                  <from>
                    <xdr:col>30</xdr:col>
                    <xdr:colOff>0</xdr:colOff>
                    <xdr:row>15</xdr:row>
                    <xdr:rowOff>180975</xdr:rowOff>
                  </from>
                  <to>
                    <xdr:col>31</xdr:col>
                    <xdr:colOff>66675</xdr:colOff>
                    <xdr:row>17</xdr:row>
                    <xdr:rowOff>9525</xdr:rowOff>
                  </to>
                </anchor>
              </controlPr>
            </control>
          </mc:Choice>
        </mc:AlternateContent>
        <mc:AlternateContent xmlns:mc="http://schemas.openxmlformats.org/markup-compatibility/2006">
          <mc:Choice Requires="x14">
            <control shapeId="145493" r:id="rId88" name="Check_x0020_Box_x0020_89">
              <controlPr defaultSize="0" autoFill="0" autoLine="0" autoPict="0" altText="">
                <anchor moveWithCells="1">
                  <from>
                    <xdr:col>14</xdr:col>
                    <xdr:colOff>209550</xdr:colOff>
                    <xdr:row>15</xdr:row>
                    <xdr:rowOff>180975</xdr:rowOff>
                  </from>
                  <to>
                    <xdr:col>16</xdr:col>
                    <xdr:colOff>38100</xdr:colOff>
                    <xdr:row>17</xdr:row>
                    <xdr:rowOff>9525</xdr:rowOff>
                  </to>
                </anchor>
              </controlPr>
            </control>
          </mc:Choice>
        </mc:AlternateContent>
        <mc:AlternateContent xmlns:mc="http://schemas.openxmlformats.org/markup-compatibility/2006">
          <mc:Choice Requires="x14">
            <control shapeId="145494" r:id="rId89" name="Check_x0020_Box_x0020_90">
              <controlPr defaultSize="0" autoFill="0" autoLine="0" autoPict="0" altText="">
                <anchor moveWithCells="1">
                  <from>
                    <xdr:col>21</xdr:col>
                    <xdr:colOff>209550</xdr:colOff>
                    <xdr:row>15</xdr:row>
                    <xdr:rowOff>180975</xdr:rowOff>
                  </from>
                  <to>
                    <xdr:col>23</xdr:col>
                    <xdr:colOff>38100</xdr:colOff>
                    <xdr:row>17</xdr:row>
                    <xdr:rowOff>9525</xdr:rowOff>
                  </to>
                </anchor>
              </controlPr>
            </control>
          </mc:Choice>
        </mc:AlternateContent>
        <mc:AlternateContent xmlns:mc="http://schemas.openxmlformats.org/markup-compatibility/2006">
          <mc:Choice Requires="x14">
            <control shapeId="145495" r:id="rId90" name="Check_x0020_Box_x0020_91">
              <controlPr defaultSize="0" autoFill="0" autoLine="0" autoPict="0" altText="">
                <anchor moveWithCells="1">
                  <from>
                    <xdr:col>1</xdr:col>
                    <xdr:colOff>0</xdr:colOff>
                    <xdr:row>36</xdr:row>
                    <xdr:rowOff>180975</xdr:rowOff>
                  </from>
                  <to>
                    <xdr:col>2</xdr:col>
                    <xdr:colOff>66675</xdr:colOff>
                    <xdr:row>38</xdr:row>
                    <xdr:rowOff>9525</xdr:rowOff>
                  </to>
                </anchor>
              </controlPr>
            </control>
          </mc:Choice>
        </mc:AlternateContent>
        <mc:AlternateContent xmlns:mc="http://schemas.openxmlformats.org/markup-compatibility/2006">
          <mc:Choice Requires="x14">
            <control shapeId="145496" r:id="rId91" name="Check_x0020_Box_x0020_92">
              <controlPr defaultSize="0" autoFill="0" autoLine="0" autoPict="0" altText="">
                <anchor moveWithCells="1">
                  <from>
                    <xdr:col>8</xdr:col>
                    <xdr:colOff>0</xdr:colOff>
                    <xdr:row>49</xdr:row>
                    <xdr:rowOff>180975</xdr:rowOff>
                  </from>
                  <to>
                    <xdr:col>9</xdr:col>
                    <xdr:colOff>66675</xdr:colOff>
                    <xdr:row>51</xdr:row>
                    <xdr:rowOff>9525</xdr:rowOff>
                  </to>
                </anchor>
              </controlPr>
            </control>
          </mc:Choice>
        </mc:AlternateContent>
        <mc:AlternateContent xmlns:mc="http://schemas.openxmlformats.org/markup-compatibility/2006">
          <mc:Choice Requires="x14">
            <control shapeId="145497" r:id="rId92" name="Check_x0020_Box_x0020_93">
              <controlPr defaultSize="0" autoFill="0" autoLine="0" autoPict="0" altText="">
                <anchor moveWithCells="1">
                  <from>
                    <xdr:col>30</xdr:col>
                    <xdr:colOff>0</xdr:colOff>
                    <xdr:row>49</xdr:row>
                    <xdr:rowOff>180975</xdr:rowOff>
                  </from>
                  <to>
                    <xdr:col>31</xdr:col>
                    <xdr:colOff>66675</xdr:colOff>
                    <xdr:row>51</xdr:row>
                    <xdr:rowOff>9525</xdr:rowOff>
                  </to>
                </anchor>
              </controlPr>
            </control>
          </mc:Choice>
        </mc:AlternateContent>
        <mc:AlternateContent xmlns:mc="http://schemas.openxmlformats.org/markup-compatibility/2006">
          <mc:Choice Requires="x14">
            <control shapeId="145498" r:id="rId93" name="Check_x0020_Box_x0020_94">
              <controlPr defaultSize="0" autoFill="0" autoLine="0" autoPict="0" altText="">
                <anchor moveWithCells="1">
                  <from>
                    <xdr:col>3</xdr:col>
                    <xdr:colOff>209550</xdr:colOff>
                    <xdr:row>36</xdr:row>
                    <xdr:rowOff>180975</xdr:rowOff>
                  </from>
                  <to>
                    <xdr:col>5</xdr:col>
                    <xdr:colOff>38100</xdr:colOff>
                    <xdr:row>38</xdr:row>
                    <xdr:rowOff>9525</xdr:rowOff>
                  </to>
                </anchor>
              </controlPr>
            </control>
          </mc:Choice>
        </mc:AlternateContent>
        <mc:AlternateContent xmlns:mc="http://schemas.openxmlformats.org/markup-compatibility/2006">
          <mc:Choice Requires="x14">
            <control shapeId="145499" r:id="rId94" name="Check_x0020_Box_x0020_95">
              <controlPr defaultSize="0" autoFill="0" autoLine="0" autoPict="0" altText="">
                <anchor moveWithCells="1">
                  <from>
                    <xdr:col>13</xdr:col>
                    <xdr:colOff>209550</xdr:colOff>
                    <xdr:row>42</xdr:row>
                    <xdr:rowOff>0</xdr:rowOff>
                  </from>
                  <to>
                    <xdr:col>15</xdr:col>
                    <xdr:colOff>38100</xdr:colOff>
                    <xdr:row>43</xdr:row>
                    <xdr:rowOff>19050</xdr:rowOff>
                  </to>
                </anchor>
              </controlPr>
            </control>
          </mc:Choice>
        </mc:AlternateContent>
        <mc:AlternateContent xmlns:mc="http://schemas.openxmlformats.org/markup-compatibility/2006">
          <mc:Choice Requires="x14">
            <control shapeId="145500" r:id="rId95" name="Check_x0020_Box_x0020_96">
              <controlPr defaultSize="0" autoFill="0" autoLine="0" autoPict="0" altText="">
                <anchor moveWithCells="1">
                  <from>
                    <xdr:col>16</xdr:col>
                    <xdr:colOff>209550</xdr:colOff>
                    <xdr:row>42</xdr:row>
                    <xdr:rowOff>0</xdr:rowOff>
                  </from>
                  <to>
                    <xdr:col>18</xdr:col>
                    <xdr:colOff>38100</xdr:colOff>
                    <xdr:row>43</xdr:row>
                    <xdr:rowOff>19050</xdr:rowOff>
                  </to>
                </anchor>
              </controlPr>
            </control>
          </mc:Choice>
        </mc:AlternateContent>
        <mc:AlternateContent xmlns:mc="http://schemas.openxmlformats.org/markup-compatibility/2006">
          <mc:Choice Requires="x14">
            <control shapeId="145501" r:id="rId96" name="Check_x0020_Box_x0020_97">
              <controlPr defaultSize="0" autoFill="0" autoLine="0" autoPict="0" altText="">
                <anchor moveWithCells="1">
                  <from>
                    <xdr:col>10</xdr:col>
                    <xdr:colOff>209550</xdr:colOff>
                    <xdr:row>49</xdr:row>
                    <xdr:rowOff>180975</xdr:rowOff>
                  </from>
                  <to>
                    <xdr:col>12</xdr:col>
                    <xdr:colOff>38100</xdr:colOff>
                    <xdr:row>51</xdr:row>
                    <xdr:rowOff>9525</xdr:rowOff>
                  </to>
                </anchor>
              </controlPr>
            </control>
          </mc:Choice>
        </mc:AlternateContent>
        <mc:AlternateContent xmlns:mc="http://schemas.openxmlformats.org/markup-compatibility/2006">
          <mc:Choice Requires="x14">
            <control shapeId="145502" r:id="rId97" name="Check_x0020_Box_x0020_98">
              <controlPr defaultSize="0" autoFill="0" autoLine="0" autoPict="0" altText="">
                <anchor moveWithCells="1">
                  <from>
                    <xdr:col>14</xdr:col>
                    <xdr:colOff>209550</xdr:colOff>
                    <xdr:row>49</xdr:row>
                    <xdr:rowOff>180975</xdr:rowOff>
                  </from>
                  <to>
                    <xdr:col>16</xdr:col>
                    <xdr:colOff>38100</xdr:colOff>
                    <xdr:row>51</xdr:row>
                    <xdr:rowOff>9525</xdr:rowOff>
                  </to>
                </anchor>
              </controlPr>
            </control>
          </mc:Choice>
        </mc:AlternateContent>
        <mc:AlternateContent xmlns:mc="http://schemas.openxmlformats.org/markup-compatibility/2006">
          <mc:Choice Requires="x14">
            <control shapeId="145503" r:id="rId98" name="Check_x0020_Box_x0020_99">
              <controlPr defaultSize="0" autoFill="0" autoLine="0" autoPict="0" altText="">
                <anchor moveWithCells="1">
                  <from>
                    <xdr:col>10</xdr:col>
                    <xdr:colOff>209550</xdr:colOff>
                    <xdr:row>49</xdr:row>
                    <xdr:rowOff>180975</xdr:rowOff>
                  </from>
                  <to>
                    <xdr:col>12</xdr:col>
                    <xdr:colOff>38100</xdr:colOff>
                    <xdr:row>51</xdr:row>
                    <xdr:rowOff>9525</xdr:rowOff>
                  </to>
                </anchor>
              </controlPr>
            </control>
          </mc:Choice>
        </mc:AlternateContent>
        <mc:AlternateContent xmlns:mc="http://schemas.openxmlformats.org/markup-compatibility/2006">
          <mc:Choice Requires="x14">
            <control shapeId="145504" r:id="rId99" name="Check_x0020_Box_x0020_100">
              <controlPr defaultSize="0" autoFill="0" autoLine="0" autoPict="0" altText="">
                <anchor moveWithCells="1">
                  <from>
                    <xdr:col>14</xdr:col>
                    <xdr:colOff>209550</xdr:colOff>
                    <xdr:row>49</xdr:row>
                    <xdr:rowOff>180975</xdr:rowOff>
                  </from>
                  <to>
                    <xdr:col>16</xdr:col>
                    <xdr:colOff>38100</xdr:colOff>
                    <xdr:row>51</xdr:row>
                    <xdr:rowOff>9525</xdr:rowOff>
                  </to>
                </anchor>
              </controlPr>
            </control>
          </mc:Choice>
        </mc:AlternateContent>
        <mc:AlternateContent xmlns:mc="http://schemas.openxmlformats.org/markup-compatibility/2006">
          <mc:Choice Requires="x14">
            <control shapeId="145505" r:id="rId100" name="Check_x0020_Box_x0020_101">
              <controlPr defaultSize="0" autoFill="0" autoLine="0" autoPict="0" altText="">
                <anchor moveWithCells="1">
                  <from>
                    <xdr:col>30</xdr:col>
                    <xdr:colOff>0</xdr:colOff>
                    <xdr:row>43</xdr:row>
                    <xdr:rowOff>0</xdr:rowOff>
                  </from>
                  <to>
                    <xdr:col>31</xdr:col>
                    <xdr:colOff>66675</xdr:colOff>
                    <xdr:row>44</xdr:row>
                    <xdr:rowOff>19050</xdr:rowOff>
                  </to>
                </anchor>
              </controlPr>
            </control>
          </mc:Choice>
        </mc:AlternateContent>
        <mc:AlternateContent xmlns:mc="http://schemas.openxmlformats.org/markup-compatibility/2006">
          <mc:Choice Requires="x14">
            <control shapeId="145506" r:id="rId101" name="Check_x0020_Box_x0020_103">
              <controlPr defaultSize="0" autoFill="0" autoLine="0" autoPict="0" altText="">
                <anchor moveWithCells="1">
                  <from>
                    <xdr:col>14</xdr:col>
                    <xdr:colOff>0</xdr:colOff>
                    <xdr:row>29</xdr:row>
                    <xdr:rowOff>0</xdr:rowOff>
                  </from>
                  <to>
                    <xdr:col>15</xdr:col>
                    <xdr:colOff>66675</xdr:colOff>
                    <xdr:row>30</xdr:row>
                    <xdr:rowOff>19050</xdr:rowOff>
                  </to>
                </anchor>
              </controlPr>
            </control>
          </mc:Choice>
        </mc:AlternateContent>
        <mc:AlternateContent xmlns:mc="http://schemas.openxmlformats.org/markup-compatibility/2006">
          <mc:Choice Requires="x14">
            <control shapeId="145507" r:id="rId102" name="Check_x0020_Box_x0020_104">
              <controlPr defaultSize="0" autoFill="0" autoLine="0" autoPict="0" altText="">
                <anchor moveWithCells="1">
                  <from>
                    <xdr:col>14</xdr:col>
                    <xdr:colOff>0</xdr:colOff>
                    <xdr:row>30</xdr:row>
                    <xdr:rowOff>0</xdr:rowOff>
                  </from>
                  <to>
                    <xdr:col>15</xdr:col>
                    <xdr:colOff>66675</xdr:colOff>
                    <xdr:row>31</xdr:row>
                    <xdr:rowOff>19050</xdr:rowOff>
                  </to>
                </anchor>
              </controlPr>
            </control>
          </mc:Choice>
        </mc:AlternateContent>
        <mc:AlternateContent xmlns:mc="http://schemas.openxmlformats.org/markup-compatibility/2006">
          <mc:Choice Requires="x14">
            <control shapeId="145508" r:id="rId103" name="Check_x0020_Box_x0020_105">
              <controlPr defaultSize="0" autoFill="0" autoLine="0" autoPict="0" altText="">
                <anchor moveWithCells="1">
                  <from>
                    <xdr:col>14</xdr:col>
                    <xdr:colOff>0</xdr:colOff>
                    <xdr:row>24</xdr:row>
                    <xdr:rowOff>0</xdr:rowOff>
                  </from>
                  <to>
                    <xdr:col>15</xdr:col>
                    <xdr:colOff>66675</xdr:colOff>
                    <xdr:row>25</xdr:row>
                    <xdr:rowOff>19050</xdr:rowOff>
                  </to>
                </anchor>
              </controlPr>
            </control>
          </mc:Choice>
        </mc:AlternateContent>
        <mc:AlternateContent xmlns:mc="http://schemas.openxmlformats.org/markup-compatibility/2006">
          <mc:Choice Requires="x14">
            <control shapeId="145509" r:id="rId104" name="Check_x0020_Box_x0020_106">
              <controlPr defaultSize="0" autoFill="0" autoLine="0" autoPict="0" altText="">
                <anchor moveWithCells="1">
                  <from>
                    <xdr:col>13</xdr:col>
                    <xdr:colOff>0</xdr:colOff>
                    <xdr:row>41</xdr:row>
                    <xdr:rowOff>0</xdr:rowOff>
                  </from>
                  <to>
                    <xdr:col>14</xdr:col>
                    <xdr:colOff>66675</xdr:colOff>
                    <xdr:row>42</xdr:row>
                    <xdr:rowOff>19050</xdr:rowOff>
                  </to>
                </anchor>
              </controlPr>
            </control>
          </mc:Choice>
        </mc:AlternateContent>
        <mc:AlternateContent xmlns:mc="http://schemas.openxmlformats.org/markup-compatibility/2006">
          <mc:Choice Requires="x14">
            <control shapeId="145510" r:id="rId105" name="Check_x0020_Box_x0020_107">
              <controlPr defaultSize="0" autoFill="0" autoLine="0" autoPict="0" altText="">
                <anchor moveWithCells="1">
                  <from>
                    <xdr:col>16</xdr:col>
                    <xdr:colOff>0</xdr:colOff>
                    <xdr:row>41</xdr:row>
                    <xdr:rowOff>0</xdr:rowOff>
                  </from>
                  <to>
                    <xdr:col>17</xdr:col>
                    <xdr:colOff>66675</xdr:colOff>
                    <xdr:row>42</xdr:row>
                    <xdr:rowOff>19050</xdr:rowOff>
                  </to>
                </anchor>
              </controlPr>
            </control>
          </mc:Choice>
        </mc:AlternateContent>
        <mc:AlternateContent xmlns:mc="http://schemas.openxmlformats.org/markup-compatibility/2006">
          <mc:Choice Requires="x14">
            <control shapeId="145511" r:id="rId106" name="Check_x0020_Box_x0020_109">
              <controlPr defaultSize="0" autoFill="0" autoLine="0" autoPict="0" altText="">
                <anchor moveWithCells="1">
                  <from>
                    <xdr:col>8</xdr:col>
                    <xdr:colOff>0</xdr:colOff>
                    <xdr:row>22</xdr:row>
                    <xdr:rowOff>180975</xdr:rowOff>
                  </from>
                  <to>
                    <xdr:col>9</xdr:col>
                    <xdr:colOff>66675</xdr:colOff>
                    <xdr:row>24</xdr:row>
                    <xdr:rowOff>9525</xdr:rowOff>
                  </to>
                </anchor>
              </controlPr>
            </control>
          </mc:Choice>
        </mc:AlternateContent>
        <mc:AlternateContent xmlns:mc="http://schemas.openxmlformats.org/markup-compatibility/2006">
          <mc:Choice Requires="x14">
            <control shapeId="145512" r:id="rId107" name="Check_x0020_Box_x0020_102">
              <controlPr defaultSize="0" autoFill="0" autoLine="0" autoPict="0" altText="">
                <anchor moveWithCells="1">
                  <from>
                    <xdr:col>19</xdr:col>
                    <xdr:colOff>0</xdr:colOff>
                    <xdr:row>10</xdr:row>
                    <xdr:rowOff>0</xdr:rowOff>
                  </from>
                  <to>
                    <xdr:col>20</xdr:col>
                    <xdr:colOff>66675</xdr:colOff>
                    <xdr:row>11</xdr:row>
                    <xdr:rowOff>19050</xdr:rowOff>
                  </to>
                </anchor>
              </controlPr>
            </control>
          </mc:Choice>
        </mc:AlternateContent>
        <mc:AlternateContent xmlns:mc="http://schemas.openxmlformats.org/markup-compatibility/2006">
          <mc:Choice Requires="x14">
            <control shapeId="145513" r:id="rId108" name="Check Box 105">
              <controlPr defaultSize="0" autoFill="0" autoLine="0" autoPict="0" altText="">
                <anchor moveWithCells="1">
                  <from>
                    <xdr:col>8</xdr:col>
                    <xdr:colOff>0</xdr:colOff>
                    <xdr:row>51</xdr:row>
                    <xdr:rowOff>0</xdr:rowOff>
                  </from>
                  <to>
                    <xdr:col>9</xdr:col>
                    <xdr:colOff>66675</xdr:colOff>
                    <xdr:row>52</xdr:row>
                    <xdr:rowOff>19050</xdr:rowOff>
                  </to>
                </anchor>
              </controlPr>
            </control>
          </mc:Choice>
        </mc:AlternateContent>
        <mc:AlternateContent xmlns:mc="http://schemas.openxmlformats.org/markup-compatibility/2006">
          <mc:Choice Requires="x14">
            <control shapeId="145514" r:id="rId109" name="Check Box 106">
              <controlPr defaultSize="0" autoFill="0" autoLine="0" autoPict="0" altText="">
                <anchor moveWithCells="1">
                  <from>
                    <xdr:col>30</xdr:col>
                    <xdr:colOff>0</xdr:colOff>
                    <xdr:row>51</xdr:row>
                    <xdr:rowOff>0</xdr:rowOff>
                  </from>
                  <to>
                    <xdr:col>31</xdr:col>
                    <xdr:colOff>66675</xdr:colOff>
                    <xdr:row>52</xdr:row>
                    <xdr:rowOff>19050</xdr:rowOff>
                  </to>
                </anchor>
              </controlPr>
            </control>
          </mc:Choice>
        </mc:AlternateContent>
        <mc:AlternateContent xmlns:mc="http://schemas.openxmlformats.org/markup-compatibility/2006">
          <mc:Choice Requires="x14">
            <control shapeId="145515" r:id="rId110" name="Check Box 107">
              <controlPr defaultSize="0" autoFill="0" autoLine="0" autoPict="0" altText="">
                <anchor moveWithCells="1">
                  <from>
                    <xdr:col>10</xdr:col>
                    <xdr:colOff>209550</xdr:colOff>
                    <xdr:row>51</xdr:row>
                    <xdr:rowOff>0</xdr:rowOff>
                  </from>
                  <to>
                    <xdr:col>12</xdr:col>
                    <xdr:colOff>38100</xdr:colOff>
                    <xdr:row>52</xdr:row>
                    <xdr:rowOff>19050</xdr:rowOff>
                  </to>
                </anchor>
              </controlPr>
            </control>
          </mc:Choice>
        </mc:AlternateContent>
        <mc:AlternateContent xmlns:mc="http://schemas.openxmlformats.org/markup-compatibility/2006">
          <mc:Choice Requires="x14">
            <control shapeId="145516" r:id="rId111" name="Check Box 108">
              <controlPr defaultSize="0" autoFill="0" autoLine="0" autoPict="0" altText="">
                <anchor moveWithCells="1">
                  <from>
                    <xdr:col>8</xdr:col>
                    <xdr:colOff>0</xdr:colOff>
                    <xdr:row>51</xdr:row>
                    <xdr:rowOff>180975</xdr:rowOff>
                  </from>
                  <to>
                    <xdr:col>9</xdr:col>
                    <xdr:colOff>66675</xdr:colOff>
                    <xdr:row>53</xdr:row>
                    <xdr:rowOff>9525</xdr:rowOff>
                  </to>
                </anchor>
              </controlPr>
            </control>
          </mc:Choice>
        </mc:AlternateContent>
        <mc:AlternateContent xmlns:mc="http://schemas.openxmlformats.org/markup-compatibility/2006">
          <mc:Choice Requires="x14">
            <control shapeId="145517" r:id="rId112" name="Check Box 109">
              <controlPr defaultSize="0" autoFill="0" autoLine="0" autoPict="0" altText="">
                <anchor moveWithCells="1">
                  <from>
                    <xdr:col>30</xdr:col>
                    <xdr:colOff>0</xdr:colOff>
                    <xdr:row>51</xdr:row>
                    <xdr:rowOff>180975</xdr:rowOff>
                  </from>
                  <to>
                    <xdr:col>31</xdr:col>
                    <xdr:colOff>66675</xdr:colOff>
                    <xdr:row>53</xdr:row>
                    <xdr:rowOff>9525</xdr:rowOff>
                  </to>
                </anchor>
              </controlPr>
            </control>
          </mc:Choice>
        </mc:AlternateContent>
        <mc:AlternateContent xmlns:mc="http://schemas.openxmlformats.org/markup-compatibility/2006">
          <mc:Choice Requires="x14">
            <control shapeId="145518" r:id="rId113" name="Check Box 110">
              <controlPr defaultSize="0" autoFill="0" autoLine="0" autoPict="0" altText="">
                <anchor moveWithCells="1">
                  <from>
                    <xdr:col>10</xdr:col>
                    <xdr:colOff>209550</xdr:colOff>
                    <xdr:row>51</xdr:row>
                    <xdr:rowOff>180975</xdr:rowOff>
                  </from>
                  <to>
                    <xdr:col>12</xdr:col>
                    <xdr:colOff>38100</xdr:colOff>
                    <xdr:row>53</xdr:row>
                    <xdr:rowOff>9525</xdr:rowOff>
                  </to>
                </anchor>
              </controlPr>
            </control>
          </mc:Choice>
        </mc:AlternateContent>
        <mc:AlternateContent xmlns:mc="http://schemas.openxmlformats.org/markup-compatibility/2006">
          <mc:Choice Requires="x14">
            <control shapeId="145519" r:id="rId114" name="Check Box 111">
              <controlPr defaultSize="0" autoFill="0" autoLine="0" autoPict="0" altText="">
                <anchor moveWithCells="1">
                  <from>
                    <xdr:col>3</xdr:col>
                    <xdr:colOff>219075</xdr:colOff>
                    <xdr:row>56</xdr:row>
                    <xdr:rowOff>180975</xdr:rowOff>
                  </from>
                  <to>
                    <xdr:col>5</xdr:col>
                    <xdr:colOff>47625</xdr:colOff>
                    <xdr:row>58</xdr:row>
                    <xdr:rowOff>9525</xdr:rowOff>
                  </to>
                </anchor>
              </controlPr>
            </control>
          </mc:Choice>
        </mc:AlternateContent>
        <mc:AlternateContent xmlns:mc="http://schemas.openxmlformats.org/markup-compatibility/2006">
          <mc:Choice Requires="x14">
            <control shapeId="145520" r:id="rId115" name="Check Box 112">
              <controlPr defaultSize="0" autoFill="0" autoLine="0" autoPict="0" altText="">
                <anchor moveWithCells="1">
                  <from>
                    <xdr:col>14</xdr:col>
                    <xdr:colOff>209550</xdr:colOff>
                    <xdr:row>51</xdr:row>
                    <xdr:rowOff>180975</xdr:rowOff>
                  </from>
                  <to>
                    <xdr:col>16</xdr:col>
                    <xdr:colOff>38100</xdr:colOff>
                    <xdr:row>53</xdr:row>
                    <xdr:rowOff>9525</xdr:rowOff>
                  </to>
                </anchor>
              </controlPr>
            </control>
          </mc:Choice>
        </mc:AlternateContent>
        <mc:AlternateContent xmlns:mc="http://schemas.openxmlformats.org/markup-compatibility/2006">
          <mc:Choice Requires="x14">
            <control shapeId="145521" r:id="rId116" name="Check Box 113">
              <controlPr defaultSize="0" autoFill="0" autoLine="0" autoPict="0" altText="">
                <anchor moveWithCells="1">
                  <from>
                    <xdr:col>17</xdr:col>
                    <xdr:colOff>209550</xdr:colOff>
                    <xdr:row>51</xdr:row>
                    <xdr:rowOff>180975</xdr:rowOff>
                  </from>
                  <to>
                    <xdr:col>19</xdr:col>
                    <xdr:colOff>38100</xdr:colOff>
                    <xdr:row>53</xdr:row>
                    <xdr:rowOff>9525</xdr:rowOff>
                  </to>
                </anchor>
              </controlPr>
            </control>
          </mc:Choice>
        </mc:AlternateContent>
        <mc:AlternateContent xmlns:mc="http://schemas.openxmlformats.org/markup-compatibility/2006">
          <mc:Choice Requires="x14">
            <control shapeId="145522" r:id="rId117" name="Check Box 114">
              <controlPr defaultSize="0" autoFill="0" autoLine="0" autoPict="0" altText="">
                <anchor moveWithCells="1">
                  <from>
                    <xdr:col>21</xdr:col>
                    <xdr:colOff>209550</xdr:colOff>
                    <xdr:row>51</xdr:row>
                    <xdr:rowOff>180975</xdr:rowOff>
                  </from>
                  <to>
                    <xdr:col>23</xdr:col>
                    <xdr:colOff>38100</xdr:colOff>
                    <xdr:row>53</xdr:row>
                    <xdr:rowOff>9525</xdr:rowOff>
                  </to>
                </anchor>
              </controlPr>
            </control>
          </mc:Choice>
        </mc:AlternateContent>
        <mc:AlternateContent xmlns:mc="http://schemas.openxmlformats.org/markup-compatibility/2006">
          <mc:Choice Requires="x14">
            <control shapeId="145523" r:id="rId118" name="Check Box 115">
              <controlPr defaultSize="0" autoFill="0" autoLine="0" autoPict="0" altText="">
                <anchor moveWithCells="1">
                  <from>
                    <xdr:col>14</xdr:col>
                    <xdr:colOff>209550</xdr:colOff>
                    <xdr:row>51</xdr:row>
                    <xdr:rowOff>0</xdr:rowOff>
                  </from>
                  <to>
                    <xdr:col>16</xdr:col>
                    <xdr:colOff>38100</xdr:colOff>
                    <xdr:row>52</xdr:row>
                    <xdr:rowOff>19050</xdr:rowOff>
                  </to>
                </anchor>
              </controlPr>
            </control>
          </mc:Choice>
        </mc:AlternateContent>
        <mc:AlternateContent xmlns:mc="http://schemas.openxmlformats.org/markup-compatibility/2006">
          <mc:Choice Requires="x14">
            <control shapeId="145524" r:id="rId119" name="Check Box 116">
              <controlPr defaultSize="0" autoFill="0" autoLine="0" autoPict="0" altText="">
                <anchor moveWithCells="1">
                  <from>
                    <xdr:col>14</xdr:col>
                    <xdr:colOff>209550</xdr:colOff>
                    <xdr:row>51</xdr:row>
                    <xdr:rowOff>0</xdr:rowOff>
                  </from>
                  <to>
                    <xdr:col>16</xdr:col>
                    <xdr:colOff>38100</xdr:colOff>
                    <xdr:row>52</xdr:row>
                    <xdr:rowOff>19050</xdr:rowOff>
                  </to>
                </anchor>
              </controlPr>
            </control>
          </mc:Choice>
        </mc:AlternateContent>
        <mc:AlternateContent xmlns:mc="http://schemas.openxmlformats.org/markup-compatibility/2006">
          <mc:Choice Requires="x14">
            <control shapeId="145525" r:id="rId120" name="Check Box 117">
              <controlPr defaultSize="0" autoFill="0" autoLine="0" autoPict="0" altText="">
                <anchor moveWithCells="1">
                  <from>
                    <xdr:col>17</xdr:col>
                    <xdr:colOff>209550</xdr:colOff>
                    <xdr:row>51</xdr:row>
                    <xdr:rowOff>0</xdr:rowOff>
                  </from>
                  <to>
                    <xdr:col>19</xdr:col>
                    <xdr:colOff>38100</xdr:colOff>
                    <xdr:row>52</xdr:row>
                    <xdr:rowOff>19050</xdr:rowOff>
                  </to>
                </anchor>
              </controlPr>
            </control>
          </mc:Choice>
        </mc:AlternateContent>
        <mc:AlternateContent xmlns:mc="http://schemas.openxmlformats.org/markup-compatibility/2006">
          <mc:Choice Requires="x14">
            <control shapeId="145526" r:id="rId121" name="Check Box 118">
              <controlPr defaultSize="0" autoFill="0" autoLine="0" autoPict="0" altText="">
                <anchor moveWithCells="1">
                  <from>
                    <xdr:col>17</xdr:col>
                    <xdr:colOff>209550</xdr:colOff>
                    <xdr:row>51</xdr:row>
                    <xdr:rowOff>0</xdr:rowOff>
                  </from>
                  <to>
                    <xdr:col>19</xdr:col>
                    <xdr:colOff>38100</xdr:colOff>
                    <xdr:row>52</xdr:row>
                    <xdr:rowOff>19050</xdr:rowOff>
                  </to>
                </anchor>
              </controlPr>
            </control>
          </mc:Choice>
        </mc:AlternateContent>
        <mc:AlternateContent xmlns:mc="http://schemas.openxmlformats.org/markup-compatibility/2006">
          <mc:Choice Requires="x14">
            <control shapeId="145527" r:id="rId122" name="Check Box 119">
              <controlPr defaultSize="0" autoFill="0" autoLine="0" autoPict="0" altText="">
                <anchor moveWithCells="1">
                  <from>
                    <xdr:col>17</xdr:col>
                    <xdr:colOff>209550</xdr:colOff>
                    <xdr:row>38</xdr:row>
                    <xdr:rowOff>180975</xdr:rowOff>
                  </from>
                  <to>
                    <xdr:col>19</xdr:col>
                    <xdr:colOff>38100</xdr:colOff>
                    <xdr:row>40</xdr:row>
                    <xdr:rowOff>9525</xdr:rowOff>
                  </to>
                </anchor>
              </controlPr>
            </control>
          </mc:Choice>
        </mc:AlternateContent>
        <mc:AlternateContent xmlns:mc="http://schemas.openxmlformats.org/markup-compatibility/2006">
          <mc:Choice Requires="x14">
            <control shapeId="145528" r:id="rId123" name="Check Box 120">
              <controlPr defaultSize="0" autoFill="0" autoLine="0" autoPict="0" altText="">
                <anchor moveWithCells="1">
                  <from>
                    <xdr:col>20</xdr:col>
                    <xdr:colOff>209550</xdr:colOff>
                    <xdr:row>38</xdr:row>
                    <xdr:rowOff>180975</xdr:rowOff>
                  </from>
                  <to>
                    <xdr:col>22</xdr:col>
                    <xdr:colOff>38100</xdr:colOff>
                    <xdr:row>40</xdr:row>
                    <xdr:rowOff>9525</xdr:rowOff>
                  </to>
                </anchor>
              </controlPr>
            </control>
          </mc:Choice>
        </mc:AlternateContent>
        <mc:AlternateContent xmlns:mc="http://schemas.openxmlformats.org/markup-compatibility/2006">
          <mc:Choice Requires="x14">
            <control shapeId="145529" r:id="rId124" name="Check Box 121">
              <controlPr defaultSize="0" autoFill="0" autoLine="0" autoPict="0" altText="">
                <anchor moveWithCells="1">
                  <from>
                    <xdr:col>22</xdr:col>
                    <xdr:colOff>209550</xdr:colOff>
                    <xdr:row>38</xdr:row>
                    <xdr:rowOff>180975</xdr:rowOff>
                  </from>
                  <to>
                    <xdr:col>24</xdr:col>
                    <xdr:colOff>38100</xdr:colOff>
                    <xdr:row>40</xdr:row>
                    <xdr:rowOff>9525</xdr:rowOff>
                  </to>
                </anchor>
              </controlPr>
            </control>
          </mc:Choice>
        </mc:AlternateContent>
        <mc:AlternateContent xmlns:mc="http://schemas.openxmlformats.org/markup-compatibility/2006">
          <mc:Choice Requires="x14">
            <control shapeId="145530" r:id="rId125" name="Check Box 122">
              <controlPr defaultSize="0" autoFill="0" autoLine="0" autoPict="0" altText="">
                <anchor moveWithCells="1">
                  <from>
                    <xdr:col>9</xdr:col>
                    <xdr:colOff>209550</xdr:colOff>
                    <xdr:row>54</xdr:row>
                    <xdr:rowOff>180975</xdr:rowOff>
                  </from>
                  <to>
                    <xdr:col>11</xdr:col>
                    <xdr:colOff>38100</xdr:colOff>
                    <xdr:row>56</xdr:row>
                    <xdr:rowOff>9525</xdr:rowOff>
                  </to>
                </anchor>
              </controlPr>
            </control>
          </mc:Choice>
        </mc:AlternateContent>
        <mc:AlternateContent xmlns:mc="http://schemas.openxmlformats.org/markup-compatibility/2006">
          <mc:Choice Requires="x14">
            <control shapeId="145531" r:id="rId126" name="Check Box 123">
              <controlPr defaultSize="0" autoFill="0" autoLine="0" autoPict="0" altText="">
                <anchor moveWithCells="1">
                  <from>
                    <xdr:col>3</xdr:col>
                    <xdr:colOff>209550</xdr:colOff>
                    <xdr:row>53</xdr:row>
                    <xdr:rowOff>180975</xdr:rowOff>
                  </from>
                  <to>
                    <xdr:col>5</xdr:col>
                    <xdr:colOff>38100</xdr:colOff>
                    <xdr:row>55</xdr:row>
                    <xdr:rowOff>9525</xdr:rowOff>
                  </to>
                </anchor>
              </controlPr>
            </control>
          </mc:Choice>
        </mc:AlternateContent>
        <mc:AlternateContent xmlns:mc="http://schemas.openxmlformats.org/markup-compatibility/2006">
          <mc:Choice Requires="x14">
            <control shapeId="145532" r:id="rId127" name="Check Box 124">
              <controlPr defaultSize="0" autoFill="0" autoLine="0" autoPict="0" altText="">
                <anchor moveWithCells="1">
                  <from>
                    <xdr:col>3</xdr:col>
                    <xdr:colOff>209550</xdr:colOff>
                    <xdr:row>54</xdr:row>
                    <xdr:rowOff>180975</xdr:rowOff>
                  </from>
                  <to>
                    <xdr:col>5</xdr:col>
                    <xdr:colOff>38100</xdr:colOff>
                    <xdr:row>56</xdr:row>
                    <xdr:rowOff>9525</xdr:rowOff>
                  </to>
                </anchor>
              </controlPr>
            </control>
          </mc:Choice>
        </mc:AlternateContent>
        <mc:AlternateContent xmlns:mc="http://schemas.openxmlformats.org/markup-compatibility/2006">
          <mc:Choice Requires="x14">
            <control shapeId="145533" r:id="rId128" name="Check Box 125">
              <controlPr defaultSize="0" autoFill="0" autoLine="0" autoPict="0" altText="">
                <anchor moveWithCells="1">
                  <from>
                    <xdr:col>9</xdr:col>
                    <xdr:colOff>209550</xdr:colOff>
                    <xdr:row>55</xdr:row>
                    <xdr:rowOff>180975</xdr:rowOff>
                  </from>
                  <to>
                    <xdr:col>11</xdr:col>
                    <xdr:colOff>38100</xdr:colOff>
                    <xdr:row>57</xdr:row>
                    <xdr:rowOff>9525</xdr:rowOff>
                  </to>
                </anchor>
              </controlPr>
            </control>
          </mc:Choice>
        </mc:AlternateContent>
        <mc:AlternateContent xmlns:mc="http://schemas.openxmlformats.org/markup-compatibility/2006">
          <mc:Choice Requires="x14">
            <control shapeId="145534" r:id="rId129" name="Check Box 126">
              <controlPr defaultSize="0" autoFill="0" autoLine="0" autoPict="0" altText="">
                <anchor moveWithCells="1">
                  <from>
                    <xdr:col>14</xdr:col>
                    <xdr:colOff>209550</xdr:colOff>
                    <xdr:row>54</xdr:row>
                    <xdr:rowOff>180975</xdr:rowOff>
                  </from>
                  <to>
                    <xdr:col>16</xdr:col>
                    <xdr:colOff>38100</xdr:colOff>
                    <xdr:row>56</xdr:row>
                    <xdr:rowOff>9525</xdr:rowOff>
                  </to>
                </anchor>
              </controlPr>
            </control>
          </mc:Choice>
        </mc:AlternateContent>
        <mc:AlternateContent xmlns:mc="http://schemas.openxmlformats.org/markup-compatibility/2006">
          <mc:Choice Requires="x14">
            <control shapeId="145535" r:id="rId130" name="Check Box 127">
              <controlPr defaultSize="0" autoFill="0" autoLine="0" autoPict="0" altText="">
                <anchor moveWithCells="1">
                  <from>
                    <xdr:col>9</xdr:col>
                    <xdr:colOff>209550</xdr:colOff>
                    <xdr:row>53</xdr:row>
                    <xdr:rowOff>180975</xdr:rowOff>
                  </from>
                  <to>
                    <xdr:col>11</xdr:col>
                    <xdr:colOff>38100</xdr:colOff>
                    <xdr:row>55</xdr:row>
                    <xdr:rowOff>9525</xdr:rowOff>
                  </to>
                </anchor>
              </controlPr>
            </control>
          </mc:Choice>
        </mc:AlternateContent>
        <mc:AlternateContent xmlns:mc="http://schemas.openxmlformats.org/markup-compatibility/2006">
          <mc:Choice Requires="x14">
            <control shapeId="145536" r:id="rId131" name="Check Box 128">
              <controlPr defaultSize="0" autoFill="0" autoLine="0" autoPict="0" altText="">
                <anchor moveWithCells="1">
                  <from>
                    <xdr:col>3</xdr:col>
                    <xdr:colOff>209550</xdr:colOff>
                    <xdr:row>55</xdr:row>
                    <xdr:rowOff>180975</xdr:rowOff>
                  </from>
                  <to>
                    <xdr:col>5</xdr:col>
                    <xdr:colOff>38100</xdr:colOff>
                    <xdr:row>57</xdr:row>
                    <xdr:rowOff>9525</xdr:rowOff>
                  </to>
                </anchor>
              </controlPr>
            </control>
          </mc:Choice>
        </mc:AlternateContent>
        <mc:AlternateContent xmlns:mc="http://schemas.openxmlformats.org/markup-compatibility/2006">
          <mc:Choice Requires="x14">
            <control shapeId="145537" r:id="rId132" name="Check Box 129">
              <controlPr defaultSize="0" autoFill="0" autoLine="0" autoPict="0" altText="">
                <anchor moveWithCells="1">
                  <from>
                    <xdr:col>14</xdr:col>
                    <xdr:colOff>209550</xdr:colOff>
                    <xdr:row>55</xdr:row>
                    <xdr:rowOff>180975</xdr:rowOff>
                  </from>
                  <to>
                    <xdr:col>16</xdr:col>
                    <xdr:colOff>38100</xdr:colOff>
                    <xdr:row>57</xdr:row>
                    <xdr:rowOff>9525</xdr:rowOff>
                  </to>
                </anchor>
              </controlPr>
            </control>
          </mc:Choice>
        </mc:AlternateContent>
        <mc:AlternateContent xmlns:mc="http://schemas.openxmlformats.org/markup-compatibility/2006">
          <mc:Choice Requires="x14">
            <control shapeId="145538" r:id="rId133" name="Check Box 130">
              <controlPr defaultSize="0" autoFill="0" autoLine="0" autoPict="0" altText="">
                <anchor moveWithCells="1">
                  <from>
                    <xdr:col>19</xdr:col>
                    <xdr:colOff>209550</xdr:colOff>
                    <xdr:row>54</xdr:row>
                    <xdr:rowOff>180975</xdr:rowOff>
                  </from>
                  <to>
                    <xdr:col>21</xdr:col>
                    <xdr:colOff>38100</xdr:colOff>
                    <xdr:row>56</xdr:row>
                    <xdr:rowOff>9525</xdr:rowOff>
                  </to>
                </anchor>
              </controlPr>
            </control>
          </mc:Choice>
        </mc:AlternateContent>
        <mc:AlternateContent xmlns:mc="http://schemas.openxmlformats.org/markup-compatibility/2006">
          <mc:Choice Requires="x14">
            <control shapeId="145539" r:id="rId134" name="Check Box 131">
              <controlPr defaultSize="0" autoFill="0" autoLine="0" autoPict="0" altText="">
                <anchor moveWithCells="1">
                  <from>
                    <xdr:col>19</xdr:col>
                    <xdr:colOff>209550</xdr:colOff>
                    <xdr:row>55</xdr:row>
                    <xdr:rowOff>180975</xdr:rowOff>
                  </from>
                  <to>
                    <xdr:col>21</xdr:col>
                    <xdr:colOff>38100</xdr:colOff>
                    <xdr:row>57</xdr:row>
                    <xdr:rowOff>9525</xdr:rowOff>
                  </to>
                </anchor>
              </controlPr>
            </control>
          </mc:Choice>
        </mc:AlternateContent>
        <mc:AlternateContent xmlns:mc="http://schemas.openxmlformats.org/markup-compatibility/2006">
          <mc:Choice Requires="x14">
            <control shapeId="145540" r:id="rId135" name="Check Box 132">
              <controlPr defaultSize="0" autoFill="0" autoLine="0" autoPict="0" altText="">
                <anchor moveWithCells="1">
                  <from>
                    <xdr:col>24</xdr:col>
                    <xdr:colOff>209550</xdr:colOff>
                    <xdr:row>55</xdr:row>
                    <xdr:rowOff>180975</xdr:rowOff>
                  </from>
                  <to>
                    <xdr:col>26</xdr:col>
                    <xdr:colOff>38100</xdr:colOff>
                    <xdr:row>57</xdr:row>
                    <xdr:rowOff>9525</xdr:rowOff>
                  </to>
                </anchor>
              </controlPr>
            </control>
          </mc:Choice>
        </mc:AlternateContent>
        <mc:AlternateContent xmlns:mc="http://schemas.openxmlformats.org/markup-compatibility/2006">
          <mc:Choice Requires="x14">
            <control shapeId="145541" r:id="rId136" name="Check Box 133">
              <controlPr defaultSize="0" autoFill="0" autoLine="0" autoPict="0" altText="">
                <anchor moveWithCells="1">
                  <from>
                    <xdr:col>24</xdr:col>
                    <xdr:colOff>209550</xdr:colOff>
                    <xdr:row>54</xdr:row>
                    <xdr:rowOff>180975</xdr:rowOff>
                  </from>
                  <to>
                    <xdr:col>26</xdr:col>
                    <xdr:colOff>38100</xdr:colOff>
                    <xdr:row>56</xdr:row>
                    <xdr:rowOff>9525</xdr:rowOff>
                  </to>
                </anchor>
              </controlPr>
            </control>
          </mc:Choice>
        </mc:AlternateContent>
        <mc:AlternateContent xmlns:mc="http://schemas.openxmlformats.org/markup-compatibility/2006">
          <mc:Choice Requires="x14">
            <control shapeId="145542" r:id="rId137" name="Check Box 134">
              <controlPr defaultSize="0" autoFill="0" autoLine="0" autoPict="0" altText="">
                <anchor moveWithCells="1">
                  <from>
                    <xdr:col>8</xdr:col>
                    <xdr:colOff>0</xdr:colOff>
                    <xdr:row>46</xdr:row>
                    <xdr:rowOff>180975</xdr:rowOff>
                  </from>
                  <to>
                    <xdr:col>9</xdr:col>
                    <xdr:colOff>66675</xdr:colOff>
                    <xdr:row>48</xdr:row>
                    <xdr:rowOff>9525</xdr:rowOff>
                  </to>
                </anchor>
              </controlPr>
            </control>
          </mc:Choice>
        </mc:AlternateContent>
        <mc:AlternateContent xmlns:mc="http://schemas.openxmlformats.org/markup-compatibility/2006">
          <mc:Choice Requires="x14">
            <control shapeId="145543" r:id="rId138" name="Check Box 135">
              <controlPr defaultSize="0" autoFill="0" autoLine="0" autoPict="0" altText="">
                <anchor moveWithCells="1">
                  <from>
                    <xdr:col>30</xdr:col>
                    <xdr:colOff>0</xdr:colOff>
                    <xdr:row>46</xdr:row>
                    <xdr:rowOff>180975</xdr:rowOff>
                  </from>
                  <to>
                    <xdr:col>31</xdr:col>
                    <xdr:colOff>66675</xdr:colOff>
                    <xdr:row>48</xdr:row>
                    <xdr:rowOff>9525</xdr:rowOff>
                  </to>
                </anchor>
              </controlPr>
            </control>
          </mc:Choice>
        </mc:AlternateContent>
        <mc:AlternateContent xmlns:mc="http://schemas.openxmlformats.org/markup-compatibility/2006">
          <mc:Choice Requires="x14">
            <control shapeId="145544" r:id="rId139" name="Check Box 136">
              <controlPr defaultSize="0" autoFill="0" autoLine="0" autoPict="0" altText="">
                <anchor moveWithCells="1">
                  <from>
                    <xdr:col>8</xdr:col>
                    <xdr:colOff>0</xdr:colOff>
                    <xdr:row>11</xdr:row>
                    <xdr:rowOff>180975</xdr:rowOff>
                  </from>
                  <to>
                    <xdr:col>9</xdr:col>
                    <xdr:colOff>66675</xdr:colOff>
                    <xdr:row>13</xdr:row>
                    <xdr:rowOff>9525</xdr:rowOff>
                  </to>
                </anchor>
              </controlPr>
            </control>
          </mc:Choice>
        </mc:AlternateContent>
        <mc:AlternateContent xmlns:mc="http://schemas.openxmlformats.org/markup-compatibility/2006">
          <mc:Choice Requires="x14">
            <control shapeId="145545" r:id="rId140" name="Check Box 137">
              <controlPr defaultSize="0" autoFill="0" autoLine="0" autoPict="0" altText="">
                <anchor moveWithCells="1">
                  <from>
                    <xdr:col>8</xdr:col>
                    <xdr:colOff>0</xdr:colOff>
                    <xdr:row>12</xdr:row>
                    <xdr:rowOff>180975</xdr:rowOff>
                  </from>
                  <to>
                    <xdr:col>9</xdr:col>
                    <xdr:colOff>66675</xdr:colOff>
                    <xdr:row>14</xdr:row>
                    <xdr:rowOff>9525</xdr:rowOff>
                  </to>
                </anchor>
              </controlPr>
            </control>
          </mc:Choice>
        </mc:AlternateContent>
        <mc:AlternateContent xmlns:mc="http://schemas.openxmlformats.org/markup-compatibility/2006">
          <mc:Choice Requires="x14">
            <control shapeId="145546" r:id="rId141" name="Check Box 138">
              <controlPr defaultSize="0" autoFill="0" autoLine="0" autoPict="0" altText="">
                <anchor moveWithCells="1">
                  <from>
                    <xdr:col>8</xdr:col>
                    <xdr:colOff>0</xdr:colOff>
                    <xdr:row>13</xdr:row>
                    <xdr:rowOff>180975</xdr:rowOff>
                  </from>
                  <to>
                    <xdr:col>9</xdr:col>
                    <xdr:colOff>66675</xdr:colOff>
                    <xdr:row>15</xdr:row>
                    <xdr:rowOff>9525</xdr:rowOff>
                  </to>
                </anchor>
              </controlPr>
            </control>
          </mc:Choice>
        </mc:AlternateContent>
        <mc:AlternateContent xmlns:mc="http://schemas.openxmlformats.org/markup-compatibility/2006">
          <mc:Choice Requires="x14">
            <control shapeId="145547" r:id="rId142" name="Check Box 139">
              <controlPr defaultSize="0" autoFill="0" autoLine="0" autoPict="0" altText="">
                <anchor moveWithCells="1">
                  <from>
                    <xdr:col>8</xdr:col>
                    <xdr:colOff>0</xdr:colOff>
                    <xdr:row>14</xdr:row>
                    <xdr:rowOff>180975</xdr:rowOff>
                  </from>
                  <to>
                    <xdr:col>9</xdr:col>
                    <xdr:colOff>66675</xdr:colOff>
                    <xdr:row>16</xdr:row>
                    <xdr:rowOff>9525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8" tint="0.79995117038483843"/>
  </sheetPr>
  <dimension ref="A4:X48"/>
  <sheetViews>
    <sheetView workbookViewId="0"/>
  </sheetViews>
  <sheetFormatPr defaultColWidth="3.625" defaultRowHeight="15" customHeight="1"/>
  <cols>
    <col min="1" max="1" width="3.625" style="547" customWidth="1"/>
    <col min="2" max="16384" width="3.625" style="547"/>
  </cols>
  <sheetData>
    <row r="4" spans="1:24">
      <c r="A4" s="1633" t="s">
        <v>2769</v>
      </c>
      <c r="B4" s="1633"/>
      <c r="C4" s="1633"/>
      <c r="D4" s="1633"/>
      <c r="E4" s="1633"/>
      <c r="F4" s="1633"/>
      <c r="G4" s="1633"/>
      <c r="H4" s="1633"/>
      <c r="I4" s="1633"/>
      <c r="J4" s="1633"/>
      <c r="K4" s="1633"/>
      <c r="L4" s="1633"/>
      <c r="M4" s="1633"/>
      <c r="N4" s="1633"/>
      <c r="O4" s="1633"/>
      <c r="P4" s="1633"/>
      <c r="Q4" s="1633"/>
      <c r="R4" s="1633"/>
      <c r="S4" s="1633"/>
      <c r="T4" s="1633"/>
      <c r="U4" s="1633"/>
      <c r="V4" s="1633"/>
      <c r="W4" s="1633"/>
      <c r="X4" s="1633"/>
    </row>
    <row r="5" spans="1:24">
      <c r="A5" s="1633"/>
      <c r="B5" s="1633"/>
      <c r="C5" s="1633"/>
      <c r="D5" s="1633"/>
      <c r="E5" s="1633"/>
      <c r="F5" s="1633"/>
      <c r="G5" s="1633"/>
      <c r="H5" s="1633"/>
      <c r="I5" s="1633"/>
      <c r="J5" s="1633"/>
      <c r="K5" s="1633"/>
      <c r="L5" s="1633"/>
      <c r="M5" s="1633"/>
      <c r="N5" s="1633"/>
      <c r="O5" s="1633"/>
      <c r="P5" s="1633"/>
      <c r="Q5" s="1633"/>
      <c r="R5" s="1633"/>
      <c r="S5" s="1633"/>
      <c r="T5" s="1633"/>
      <c r="U5" s="1633"/>
      <c r="V5" s="1633"/>
      <c r="W5" s="1633"/>
      <c r="X5" s="1633"/>
    </row>
    <row r="10" spans="1:24">
      <c r="A10" s="547" t="s">
        <v>3083</v>
      </c>
      <c r="C10" s="1631" t="str">
        <f>cst_wskakunin_dairi1_JIMU_NAME</f>
        <v/>
      </c>
      <c r="D10" s="1631"/>
      <c r="E10" s="1631"/>
      <c r="F10" s="1631"/>
      <c r="G10" s="1631"/>
      <c r="H10" s="1631"/>
      <c r="I10" s="1631"/>
      <c r="J10" s="1631"/>
      <c r="K10" s="1631"/>
      <c r="L10" s="1631"/>
      <c r="M10" s="1631"/>
      <c r="N10" s="1631"/>
      <c r="O10" s="1631"/>
      <c r="P10" s="1631"/>
      <c r="Q10" s="1631"/>
      <c r="R10" s="1631"/>
      <c r="S10" s="1631"/>
      <c r="T10" s="1631"/>
      <c r="U10" s="1631"/>
      <c r="V10" s="547" t="s">
        <v>3084</v>
      </c>
    </row>
    <row r="11" spans="1:24">
      <c r="C11" s="1631" t="str">
        <f>cst_wskakunin_dairi1_NAME</f>
        <v/>
      </c>
      <c r="D11" s="1631"/>
      <c r="E11" s="1631"/>
      <c r="F11" s="1631"/>
      <c r="G11" s="1631"/>
      <c r="H11" s="1631"/>
      <c r="I11" s="1631"/>
      <c r="J11" s="1631"/>
      <c r="K11" s="1631"/>
      <c r="L11" s="1631"/>
      <c r="M11" s="1631"/>
      <c r="N11" s="1631"/>
      <c r="O11" s="1631"/>
      <c r="P11" s="1631"/>
      <c r="Q11" s="1631"/>
      <c r="R11" s="1631"/>
      <c r="S11" s="1631"/>
      <c r="T11" s="1631"/>
      <c r="U11" s="1631"/>
    </row>
    <row r="12" spans="1:24">
      <c r="A12" s="547" t="s">
        <v>3085</v>
      </c>
    </row>
    <row r="16" spans="1:24">
      <c r="A16" s="1634" t="s">
        <v>0</v>
      </c>
      <c r="B16" s="1634"/>
      <c r="C16" s="1634"/>
      <c r="D16" s="1634"/>
      <c r="E16" s="1634"/>
      <c r="F16" s="1634"/>
      <c r="G16" s="1634"/>
      <c r="H16" s="1634"/>
      <c r="I16" s="1634"/>
      <c r="J16" s="1634"/>
      <c r="K16" s="1634"/>
      <c r="L16" s="1634"/>
      <c r="M16" s="1634"/>
      <c r="N16" s="1634"/>
      <c r="O16" s="1634"/>
      <c r="P16" s="1634"/>
      <c r="Q16" s="1634"/>
      <c r="R16" s="1634"/>
      <c r="S16" s="1634"/>
      <c r="T16" s="1634"/>
      <c r="U16" s="1634"/>
      <c r="V16" s="1634"/>
      <c r="W16" s="1634"/>
      <c r="X16" s="1634"/>
    </row>
    <row r="20" spans="1:23">
      <c r="A20" s="548" t="s">
        <v>1193</v>
      </c>
      <c r="C20" s="549"/>
      <c r="D20" s="547" t="s">
        <v>3086</v>
      </c>
      <c r="G20" s="549"/>
      <c r="H20" s="547" t="s">
        <v>1232</v>
      </c>
      <c r="K20" s="549"/>
      <c r="L20" s="547" t="s">
        <v>1233</v>
      </c>
    </row>
    <row r="21" spans="1:23">
      <c r="C21" s="549"/>
      <c r="D21" s="547" t="s">
        <v>3082</v>
      </c>
      <c r="G21" s="1635"/>
      <c r="H21" s="1635"/>
      <c r="I21" s="1635"/>
      <c r="J21" s="1635"/>
      <c r="K21" s="1635"/>
      <c r="L21" s="1635"/>
      <c r="M21" s="1635"/>
      <c r="N21" s="1635"/>
      <c r="O21" s="1635"/>
      <c r="P21" s="1635"/>
      <c r="Q21" s="1635"/>
      <c r="R21" s="1635"/>
      <c r="S21" s="1635"/>
      <c r="T21" s="1635"/>
      <c r="U21" s="1635"/>
      <c r="V21" s="1635"/>
      <c r="W21" s="547" t="s">
        <v>6</v>
      </c>
    </row>
    <row r="23" spans="1:23">
      <c r="A23" s="548" t="s">
        <v>1200</v>
      </c>
      <c r="C23" s="1636" t="s">
        <v>3087</v>
      </c>
      <c r="D23" s="1636"/>
      <c r="E23" s="1636"/>
      <c r="F23" s="1636"/>
      <c r="G23" s="1636"/>
      <c r="H23" s="1636"/>
      <c r="I23" s="1636"/>
      <c r="J23" s="1636"/>
      <c r="K23" s="1636"/>
      <c r="L23" s="1636"/>
      <c r="M23" s="1636"/>
      <c r="N23" s="1636"/>
      <c r="O23" s="1636"/>
      <c r="P23" s="1636"/>
      <c r="Q23" s="1636"/>
      <c r="R23" s="1636"/>
      <c r="S23" s="1636"/>
      <c r="T23" s="1636"/>
      <c r="U23" s="1636"/>
      <c r="V23" s="1636"/>
      <c r="W23" s="1636"/>
    </row>
    <row r="24" spans="1:23">
      <c r="C24" s="1636"/>
      <c r="D24" s="1636"/>
      <c r="E24" s="1636"/>
      <c r="F24" s="1636"/>
      <c r="G24" s="1636"/>
      <c r="H24" s="1636"/>
      <c r="I24" s="1636"/>
      <c r="J24" s="1636"/>
      <c r="K24" s="1636"/>
      <c r="L24" s="1636"/>
      <c r="M24" s="1636"/>
      <c r="N24" s="1636"/>
      <c r="O24" s="1636"/>
      <c r="P24" s="1636"/>
      <c r="Q24" s="1636"/>
      <c r="R24" s="1636"/>
      <c r="S24" s="1636"/>
      <c r="T24" s="1636"/>
      <c r="U24" s="1636"/>
      <c r="V24" s="1636"/>
      <c r="W24" s="1636"/>
    </row>
    <row r="26" spans="1:23">
      <c r="A26" s="548" t="s">
        <v>1204</v>
      </c>
      <c r="C26" s="1637" t="s">
        <v>3088</v>
      </c>
      <c r="D26" s="1637"/>
      <c r="E26" s="1637"/>
      <c r="F26" s="1637"/>
      <c r="G26" s="1637"/>
      <c r="H26" s="1637"/>
      <c r="I26" s="1637"/>
      <c r="J26" s="1637"/>
      <c r="K26" s="1637"/>
      <c r="L26" s="1637"/>
      <c r="M26" s="1637"/>
      <c r="N26" s="1637"/>
      <c r="O26" s="1637"/>
      <c r="P26" s="1637"/>
      <c r="Q26" s="1637"/>
      <c r="R26" s="1637"/>
      <c r="S26" s="1637"/>
      <c r="T26" s="1637"/>
      <c r="U26" s="1637"/>
      <c r="V26" s="1637"/>
      <c r="W26" s="1637"/>
    </row>
    <row r="27" spans="1:23">
      <c r="D27" s="1638" t="str">
        <f>cst_wskakunin_BUILD__address</f>
        <v>岩手県盛岡市</v>
      </c>
      <c r="E27" s="1638"/>
      <c r="F27" s="1638"/>
      <c r="G27" s="1638"/>
      <c r="H27" s="1638"/>
      <c r="I27" s="1638"/>
      <c r="J27" s="1638"/>
      <c r="K27" s="1638"/>
      <c r="L27" s="1638"/>
      <c r="M27" s="1638"/>
      <c r="N27" s="1638"/>
      <c r="O27" s="1638"/>
      <c r="P27" s="1638"/>
      <c r="Q27" s="1638"/>
      <c r="R27" s="1638"/>
      <c r="S27" s="1638"/>
      <c r="T27" s="1638"/>
      <c r="U27" s="1638"/>
      <c r="V27" s="1638"/>
      <c r="W27" s="1638"/>
    </row>
    <row r="28" spans="1:23">
      <c r="D28" s="1638"/>
      <c r="E28" s="1638"/>
      <c r="F28" s="1638"/>
      <c r="G28" s="1638"/>
      <c r="H28" s="1638"/>
      <c r="I28" s="1638"/>
      <c r="J28" s="1638"/>
      <c r="K28" s="1638"/>
      <c r="L28" s="1638"/>
      <c r="M28" s="1638"/>
      <c r="N28" s="1638"/>
      <c r="O28" s="1638"/>
      <c r="P28" s="1638"/>
      <c r="Q28" s="1638"/>
      <c r="R28" s="1638"/>
      <c r="S28" s="1638"/>
      <c r="T28" s="1638"/>
      <c r="U28" s="1638"/>
      <c r="V28" s="1638"/>
      <c r="W28" s="1638"/>
    </row>
    <row r="29" spans="1:23">
      <c r="D29" s="1638"/>
      <c r="E29" s="1638"/>
      <c r="F29" s="1638"/>
      <c r="G29" s="1638"/>
      <c r="H29" s="1638"/>
      <c r="I29" s="1638"/>
      <c r="J29" s="1638"/>
      <c r="K29" s="1638"/>
      <c r="L29" s="1638"/>
      <c r="M29" s="1638"/>
      <c r="N29" s="1638"/>
      <c r="O29" s="1638"/>
      <c r="P29" s="1638"/>
      <c r="Q29" s="1638"/>
      <c r="R29" s="1638"/>
      <c r="S29" s="1638"/>
      <c r="T29" s="1638"/>
      <c r="U29" s="1638"/>
      <c r="V29" s="1638"/>
      <c r="W29" s="1638"/>
    </row>
    <row r="30" spans="1:23">
      <c r="D30" s="1638"/>
      <c r="E30" s="1638"/>
      <c r="F30" s="1638"/>
      <c r="G30" s="1638"/>
      <c r="H30" s="1638"/>
      <c r="I30" s="1638"/>
      <c r="J30" s="1638"/>
      <c r="K30" s="1638"/>
      <c r="L30" s="1638"/>
      <c r="M30" s="1638"/>
      <c r="N30" s="1638"/>
      <c r="O30" s="1638"/>
      <c r="P30" s="1638"/>
      <c r="Q30" s="1638"/>
      <c r="R30" s="1638"/>
      <c r="S30" s="1638"/>
      <c r="T30" s="1638"/>
      <c r="U30" s="1638"/>
      <c r="V30" s="1638"/>
      <c r="W30" s="1638"/>
    </row>
    <row r="32" spans="1:23">
      <c r="B32" s="1639" t="s">
        <v>3089</v>
      </c>
      <c r="C32" s="1639"/>
      <c r="D32" s="550"/>
      <c r="E32" s="551" t="s">
        <v>371</v>
      </c>
      <c r="F32" s="550"/>
      <c r="G32" s="551" t="s">
        <v>4</v>
      </c>
      <c r="H32" s="550"/>
      <c r="I32" s="551" t="s">
        <v>373</v>
      </c>
    </row>
    <row r="34" spans="3:23">
      <c r="C34" s="1631" t="str">
        <f>cst_wskakunin_owner1__address</f>
        <v/>
      </c>
      <c r="D34" s="1631"/>
      <c r="E34" s="1631"/>
      <c r="F34" s="1631"/>
      <c r="G34" s="1631"/>
      <c r="H34" s="1631"/>
      <c r="I34" s="1631"/>
      <c r="J34" s="1631"/>
      <c r="K34" s="1631"/>
      <c r="L34" s="1631"/>
      <c r="M34" s="1631"/>
      <c r="N34" s="1631"/>
      <c r="O34" s="1631"/>
      <c r="P34" s="1631"/>
      <c r="Q34" s="1631"/>
      <c r="R34" s="1631"/>
      <c r="S34" s="1631"/>
      <c r="T34" s="1631"/>
      <c r="U34" s="1631"/>
      <c r="V34" s="1631"/>
      <c r="W34" s="1631"/>
    </row>
    <row r="35" spans="3:23">
      <c r="C35" s="1632" t="str">
        <f>cst_wskakunin_owner1_JIMU_NAME</f>
        <v/>
      </c>
      <c r="D35" s="1632"/>
      <c r="E35" s="1632"/>
      <c r="F35" s="1632"/>
      <c r="G35" s="1632"/>
      <c r="H35" s="1632"/>
      <c r="I35" s="1632"/>
      <c r="J35" s="1632"/>
      <c r="K35" s="1632"/>
      <c r="L35" s="1632"/>
      <c r="M35" s="1632"/>
      <c r="N35" s="1632"/>
      <c r="O35" s="1632"/>
      <c r="P35" s="1632"/>
      <c r="Q35" s="1632"/>
      <c r="R35" s="1632"/>
      <c r="S35" s="1632"/>
      <c r="T35" s="1632"/>
      <c r="U35" s="1632"/>
    </row>
    <row r="36" spans="3:23">
      <c r="C36" s="1632" t="str">
        <f>cst_wskakunin_owner1__space2</f>
        <v>松山　梨香子</v>
      </c>
      <c r="D36" s="1632"/>
      <c r="E36" s="1632"/>
      <c r="F36" s="1632"/>
      <c r="G36" s="1632"/>
      <c r="H36" s="1632"/>
      <c r="I36" s="1632"/>
      <c r="J36" s="1632"/>
      <c r="K36" s="1632"/>
      <c r="L36" s="1632"/>
      <c r="M36" s="1632"/>
      <c r="N36" s="1632"/>
      <c r="O36" s="1632"/>
      <c r="P36" s="1632"/>
      <c r="Q36" s="1632"/>
      <c r="R36" s="1632"/>
      <c r="S36" s="1632"/>
      <c r="T36" s="1632"/>
      <c r="U36" s="1632"/>
      <c r="V36" s="551" t="s">
        <v>372</v>
      </c>
    </row>
    <row r="38" spans="3:23">
      <c r="C38" s="1631" t="str">
        <f>cst_wskakunin_owner2__address</f>
        <v/>
      </c>
      <c r="D38" s="1631"/>
      <c r="E38" s="1631"/>
      <c r="F38" s="1631"/>
      <c r="G38" s="1631"/>
      <c r="H38" s="1631"/>
      <c r="I38" s="1631"/>
      <c r="J38" s="1631"/>
      <c r="K38" s="1631"/>
      <c r="L38" s="1631"/>
      <c r="M38" s="1631"/>
      <c r="N38" s="1631"/>
      <c r="O38" s="1631"/>
      <c r="P38" s="1631"/>
      <c r="Q38" s="1631"/>
      <c r="R38" s="1631"/>
      <c r="S38" s="1631"/>
      <c r="T38" s="1631"/>
      <c r="U38" s="1631"/>
      <c r="V38" s="1631"/>
      <c r="W38" s="1631"/>
    </row>
    <row r="39" spans="3:23">
      <c r="C39" s="1632" t="str">
        <f>cst_wskakunin_owner2_JIMU_NAME</f>
        <v/>
      </c>
      <c r="D39" s="1632"/>
      <c r="E39" s="1632"/>
      <c r="F39" s="1632"/>
      <c r="G39" s="1632"/>
      <c r="H39" s="1632"/>
      <c r="I39" s="1632"/>
      <c r="J39" s="1632"/>
      <c r="K39" s="1632"/>
      <c r="L39" s="1632"/>
      <c r="M39" s="1632"/>
      <c r="N39" s="1632"/>
      <c r="O39" s="1632"/>
      <c r="P39" s="1632"/>
      <c r="Q39" s="1632"/>
      <c r="R39" s="1632"/>
      <c r="S39" s="1632"/>
      <c r="T39" s="1632"/>
      <c r="U39" s="1632"/>
    </row>
    <row r="40" spans="3:23">
      <c r="C40" s="1632" t="str">
        <f>cst_wskakunin_owner2__space2</f>
        <v/>
      </c>
      <c r="D40" s="1632"/>
      <c r="E40" s="1632"/>
      <c r="F40" s="1632"/>
      <c r="G40" s="1632"/>
      <c r="H40" s="1632"/>
      <c r="I40" s="1632"/>
      <c r="J40" s="1632"/>
      <c r="K40" s="1632"/>
      <c r="L40" s="1632"/>
      <c r="M40" s="1632"/>
      <c r="N40" s="1632"/>
      <c r="O40" s="1632"/>
      <c r="P40" s="1632"/>
      <c r="Q40" s="1632"/>
      <c r="R40" s="1632"/>
      <c r="S40" s="1632"/>
      <c r="T40" s="1632"/>
      <c r="U40" s="1632"/>
      <c r="V40" s="552" t="str">
        <f>IF(C40="","","印")</f>
        <v/>
      </c>
    </row>
    <row r="42" spans="3:23">
      <c r="C42" s="1631" t="str">
        <f>cst_wskakunin_owner3__address</f>
        <v/>
      </c>
      <c r="D42" s="1631"/>
      <c r="E42" s="1631"/>
      <c r="F42" s="1631"/>
      <c r="G42" s="1631"/>
      <c r="H42" s="1631"/>
      <c r="I42" s="1631"/>
      <c r="J42" s="1631"/>
      <c r="K42" s="1631"/>
      <c r="L42" s="1631"/>
      <c r="M42" s="1631"/>
      <c r="N42" s="1631"/>
      <c r="O42" s="1631"/>
      <c r="P42" s="1631"/>
      <c r="Q42" s="1631"/>
      <c r="R42" s="1631"/>
      <c r="S42" s="1631"/>
      <c r="T42" s="1631"/>
      <c r="U42" s="1631"/>
      <c r="V42" s="1631"/>
      <c r="W42" s="1631"/>
    </row>
    <row r="43" spans="3:23">
      <c r="C43" s="1632" t="str">
        <f>cst_wskakunin_owner3_JIMU_NAME</f>
        <v/>
      </c>
      <c r="D43" s="1632"/>
      <c r="E43" s="1632"/>
      <c r="F43" s="1632"/>
      <c r="G43" s="1632"/>
      <c r="H43" s="1632"/>
      <c r="I43" s="1632"/>
      <c r="J43" s="1632"/>
      <c r="K43" s="1632"/>
      <c r="L43" s="1632"/>
      <c r="M43" s="1632"/>
      <c r="N43" s="1632"/>
      <c r="O43" s="1632"/>
      <c r="P43" s="1632"/>
      <c r="Q43" s="1632"/>
      <c r="R43" s="1632"/>
      <c r="S43" s="1632"/>
      <c r="T43" s="1632"/>
      <c r="U43" s="1632"/>
    </row>
    <row r="44" spans="3:23">
      <c r="C44" s="1632" t="str">
        <f>cst_wskakunin_owner3__space2</f>
        <v/>
      </c>
      <c r="D44" s="1632"/>
      <c r="E44" s="1632"/>
      <c r="F44" s="1632"/>
      <c r="G44" s="1632"/>
      <c r="H44" s="1632"/>
      <c r="I44" s="1632"/>
      <c r="J44" s="1632"/>
      <c r="K44" s="1632"/>
      <c r="L44" s="1632"/>
      <c r="M44" s="1632"/>
      <c r="N44" s="1632"/>
      <c r="O44" s="1632"/>
      <c r="P44" s="1632"/>
      <c r="Q44" s="1632"/>
      <c r="R44" s="1632"/>
      <c r="S44" s="1632"/>
      <c r="T44" s="1632"/>
      <c r="U44" s="1632"/>
      <c r="V44" s="552" t="str">
        <f>IF(C44="","","印")</f>
        <v/>
      </c>
    </row>
    <row r="46" spans="3:23">
      <c r="C46" s="1631" t="str">
        <f>cst_wskakunin_owner4__address</f>
        <v/>
      </c>
      <c r="D46" s="1631"/>
      <c r="E46" s="1631"/>
      <c r="F46" s="1631"/>
      <c r="G46" s="1631"/>
      <c r="H46" s="1631"/>
      <c r="I46" s="1631"/>
      <c r="J46" s="1631"/>
      <c r="K46" s="1631"/>
      <c r="L46" s="1631"/>
      <c r="M46" s="1631"/>
      <c r="N46" s="1631"/>
      <c r="O46" s="1631"/>
      <c r="P46" s="1631"/>
      <c r="Q46" s="1631"/>
      <c r="R46" s="1631"/>
      <c r="S46" s="1631"/>
      <c r="T46" s="1631"/>
      <c r="U46" s="1631"/>
      <c r="V46" s="1631"/>
      <c r="W46" s="1631"/>
    </row>
    <row r="47" spans="3:23">
      <c r="C47" s="1632" t="str">
        <f>cst_wskakunin_owner4_JIMU_NAME</f>
        <v/>
      </c>
      <c r="D47" s="1632"/>
      <c r="E47" s="1632"/>
      <c r="F47" s="1632"/>
      <c r="G47" s="1632"/>
      <c r="H47" s="1632"/>
      <c r="I47" s="1632"/>
      <c r="J47" s="1632"/>
      <c r="K47" s="1632"/>
      <c r="L47" s="1632"/>
      <c r="M47" s="1632"/>
      <c r="N47" s="1632"/>
      <c r="O47" s="1632"/>
      <c r="P47" s="1632"/>
      <c r="Q47" s="1632"/>
      <c r="R47" s="1632"/>
      <c r="S47" s="1632"/>
      <c r="T47" s="1632"/>
      <c r="U47" s="1632"/>
    </row>
    <row r="48" spans="3:23">
      <c r="C48" s="1632" t="str">
        <f>cst_wskakunin_owner4__space2</f>
        <v/>
      </c>
      <c r="D48" s="1632"/>
      <c r="E48" s="1632"/>
      <c r="F48" s="1632"/>
      <c r="G48" s="1632"/>
      <c r="H48" s="1632"/>
      <c r="I48" s="1632"/>
      <c r="J48" s="1632"/>
      <c r="K48" s="1632"/>
      <c r="L48" s="1632"/>
      <c r="M48" s="1632"/>
      <c r="N48" s="1632"/>
      <c r="O48" s="1632"/>
      <c r="P48" s="1632"/>
      <c r="Q48" s="1632"/>
      <c r="R48" s="1632"/>
      <c r="S48" s="1632"/>
      <c r="T48" s="1632"/>
      <c r="U48" s="1632"/>
      <c r="V48" s="552" t="str">
        <f>IF(C48="","","印")</f>
        <v/>
      </c>
    </row>
  </sheetData>
  <mergeCells count="21">
    <mergeCell ref="C36:U36"/>
    <mergeCell ref="A4:X5"/>
    <mergeCell ref="C10:U10"/>
    <mergeCell ref="C11:U11"/>
    <mergeCell ref="A16:X16"/>
    <mergeCell ref="G21:V21"/>
    <mergeCell ref="C23:W24"/>
    <mergeCell ref="C26:W26"/>
    <mergeCell ref="D27:W30"/>
    <mergeCell ref="B32:C32"/>
    <mergeCell ref="C34:W34"/>
    <mergeCell ref="C35:U35"/>
    <mergeCell ref="C46:W46"/>
    <mergeCell ref="C47:U47"/>
    <mergeCell ref="C48:U48"/>
    <mergeCell ref="C38:W38"/>
    <mergeCell ref="C39:U39"/>
    <mergeCell ref="C40:U40"/>
    <mergeCell ref="C42:W42"/>
    <mergeCell ref="C43:U43"/>
    <mergeCell ref="C44:U44"/>
  </mergeCells>
  <phoneticPr fontId="165"/>
  <dataValidations count="1">
    <dataValidation allowBlank="1" showInputMessage="1" showErrorMessage="1" sqref="D32 F32 H32" xr:uid="{00000000-0002-0000-1300-000000000000}"/>
  </dataValidations>
  <pageMargins left="0.70866141732283472" right="0.70866141732283472" top="0.74803149606299213" bottom="0.74803149606299213" header="0.31496062992125984" footer="0.31496062992125984"/>
  <pageSetup paperSize="9"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40961" r:id="rId4" name="Check Box 1">
              <controlPr defaultSize="0" autoFill="0" autoLine="0" autoPict="0" altText="">
                <anchor moveWithCells="1">
                  <from>
                    <xdr:col>2</xdr:col>
                    <xdr:colOff>28575</xdr:colOff>
                    <xdr:row>18</xdr:row>
                    <xdr:rowOff>180975</xdr:rowOff>
                  </from>
                  <to>
                    <xdr:col>3</xdr:col>
                    <xdr:colOff>57150</xdr:colOff>
                    <xdr:row>20</xdr:row>
                    <xdr:rowOff>9525</xdr:rowOff>
                  </to>
                </anchor>
              </controlPr>
            </control>
          </mc:Choice>
        </mc:AlternateContent>
        <mc:AlternateContent xmlns:mc="http://schemas.openxmlformats.org/markup-compatibility/2006">
          <mc:Choice Requires="x14">
            <control shapeId="40962" r:id="rId5" name="Check Box 2">
              <controlPr defaultSize="0" autoFill="0" autoLine="0" autoPict="0" altText="">
                <anchor moveWithCells="1">
                  <from>
                    <xdr:col>6</xdr:col>
                    <xdr:colOff>28575</xdr:colOff>
                    <xdr:row>18</xdr:row>
                    <xdr:rowOff>180975</xdr:rowOff>
                  </from>
                  <to>
                    <xdr:col>7</xdr:col>
                    <xdr:colOff>57150</xdr:colOff>
                    <xdr:row>20</xdr:row>
                    <xdr:rowOff>9525</xdr:rowOff>
                  </to>
                </anchor>
              </controlPr>
            </control>
          </mc:Choice>
        </mc:AlternateContent>
        <mc:AlternateContent xmlns:mc="http://schemas.openxmlformats.org/markup-compatibility/2006">
          <mc:Choice Requires="x14">
            <control shapeId="40963" r:id="rId6" name="Check Box 3">
              <controlPr defaultSize="0" autoFill="0" autoLine="0" autoPict="0" altText="">
                <anchor moveWithCells="1">
                  <from>
                    <xdr:col>10</xdr:col>
                    <xdr:colOff>28575</xdr:colOff>
                    <xdr:row>18</xdr:row>
                    <xdr:rowOff>180975</xdr:rowOff>
                  </from>
                  <to>
                    <xdr:col>11</xdr:col>
                    <xdr:colOff>57150</xdr:colOff>
                    <xdr:row>20</xdr:row>
                    <xdr:rowOff>9525</xdr:rowOff>
                  </to>
                </anchor>
              </controlPr>
            </control>
          </mc:Choice>
        </mc:AlternateContent>
        <mc:AlternateContent xmlns:mc="http://schemas.openxmlformats.org/markup-compatibility/2006">
          <mc:Choice Requires="x14">
            <control shapeId="40964" r:id="rId7" name="Check Box 4">
              <controlPr defaultSize="0" autoFill="0" autoLine="0" autoPict="0" altText="">
                <anchor moveWithCells="1">
                  <from>
                    <xdr:col>2</xdr:col>
                    <xdr:colOff>28575</xdr:colOff>
                    <xdr:row>19</xdr:row>
                    <xdr:rowOff>180975</xdr:rowOff>
                  </from>
                  <to>
                    <xdr:col>3</xdr:col>
                    <xdr:colOff>57150</xdr:colOff>
                    <xdr:row>21</xdr:row>
                    <xdr:rowOff>9525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8" tint="0.79992065187536243"/>
    <pageSetUpPr fitToPage="1"/>
  </sheetPr>
  <dimension ref="A1:AP324"/>
  <sheetViews>
    <sheetView zoomScaleNormal="100" workbookViewId="0"/>
  </sheetViews>
  <sheetFormatPr defaultColWidth="3.625" defaultRowHeight="15" customHeight="1"/>
  <cols>
    <col min="1" max="24" width="3.625" style="979" customWidth="1"/>
    <col min="25" max="25" width="11.875" style="979" bestFit="1" customWidth="1"/>
    <col min="26" max="26" width="3.625" style="980" customWidth="1"/>
    <col min="27" max="280" width="3.625" style="979" customWidth="1"/>
    <col min="281" max="281" width="11.875" style="979" bestFit="1" customWidth="1"/>
    <col min="282" max="536" width="3.625" style="979" customWidth="1"/>
    <col min="537" max="537" width="11.875" style="979" bestFit="1" customWidth="1"/>
    <col min="538" max="792" width="3.625" style="979" customWidth="1"/>
    <col min="793" max="793" width="11.875" style="979" bestFit="1" customWidth="1"/>
    <col min="794" max="1048" width="3.625" style="979" customWidth="1"/>
    <col min="1049" max="1049" width="11.875" style="979" bestFit="1" customWidth="1"/>
    <col min="1050" max="1304" width="3.625" style="979" customWidth="1"/>
    <col min="1305" max="1305" width="11.875" style="979" bestFit="1" customWidth="1"/>
    <col min="1306" max="1560" width="3.625" style="979" customWidth="1"/>
    <col min="1561" max="1561" width="11.875" style="979" bestFit="1" customWidth="1"/>
    <col min="1562" max="1816" width="3.625" style="979" customWidth="1"/>
    <col min="1817" max="1817" width="11.875" style="979" bestFit="1" customWidth="1"/>
    <col min="1818" max="2072" width="3.625" style="979" customWidth="1"/>
    <col min="2073" max="2073" width="11.875" style="979" bestFit="1" customWidth="1"/>
    <col min="2074" max="2328" width="3.625" style="979" customWidth="1"/>
    <col min="2329" max="2329" width="11.875" style="979" bestFit="1" customWidth="1"/>
    <col min="2330" max="2584" width="3.625" style="979" customWidth="1"/>
    <col min="2585" max="2585" width="11.875" style="979" bestFit="1" customWidth="1"/>
    <col min="2586" max="2840" width="3.625" style="979" customWidth="1"/>
    <col min="2841" max="2841" width="11.875" style="979" bestFit="1" customWidth="1"/>
    <col min="2842" max="3096" width="3.625" style="979" customWidth="1"/>
    <col min="3097" max="3097" width="11.875" style="979" bestFit="1" customWidth="1"/>
    <col min="3098" max="3352" width="3.625" style="979" customWidth="1"/>
    <col min="3353" max="3353" width="11.875" style="979" bestFit="1" customWidth="1"/>
    <col min="3354" max="3608" width="3.625" style="979" customWidth="1"/>
    <col min="3609" max="3609" width="11.875" style="979" bestFit="1" customWidth="1"/>
    <col min="3610" max="3864" width="3.625" style="979" customWidth="1"/>
    <col min="3865" max="3865" width="11.875" style="979" bestFit="1" customWidth="1"/>
    <col min="3866" max="4120" width="3.625" style="979" customWidth="1"/>
    <col min="4121" max="4121" width="11.875" style="979" bestFit="1" customWidth="1"/>
    <col min="4122" max="4376" width="3.625" style="979" customWidth="1"/>
    <col min="4377" max="4377" width="11.875" style="979" bestFit="1" customWidth="1"/>
    <col min="4378" max="4632" width="3.625" style="979" customWidth="1"/>
    <col min="4633" max="4633" width="11.875" style="979" bestFit="1" customWidth="1"/>
    <col min="4634" max="4888" width="3.625" style="979" customWidth="1"/>
    <col min="4889" max="4889" width="11.875" style="979" bestFit="1" customWidth="1"/>
    <col min="4890" max="5144" width="3.625" style="979" customWidth="1"/>
    <col min="5145" max="5145" width="11.875" style="979" bestFit="1" customWidth="1"/>
    <col min="5146" max="5400" width="3.625" style="979" customWidth="1"/>
    <col min="5401" max="5401" width="11.875" style="979" bestFit="1" customWidth="1"/>
    <col min="5402" max="5656" width="3.625" style="979" customWidth="1"/>
    <col min="5657" max="5657" width="11.875" style="979" bestFit="1" customWidth="1"/>
    <col min="5658" max="5912" width="3.625" style="979" customWidth="1"/>
    <col min="5913" max="5913" width="11.875" style="979" bestFit="1" customWidth="1"/>
    <col min="5914" max="6168" width="3.625" style="979" customWidth="1"/>
    <col min="6169" max="6169" width="11.875" style="979" bestFit="1" customWidth="1"/>
    <col min="6170" max="6424" width="3.625" style="979" customWidth="1"/>
    <col min="6425" max="6425" width="11.875" style="979" bestFit="1" customWidth="1"/>
    <col min="6426" max="6680" width="3.625" style="979" customWidth="1"/>
    <col min="6681" max="6681" width="11.875" style="979" bestFit="1" customWidth="1"/>
    <col min="6682" max="6936" width="3.625" style="979" customWidth="1"/>
    <col min="6937" max="6937" width="11.875" style="979" bestFit="1" customWidth="1"/>
    <col min="6938" max="7192" width="3.625" style="979" customWidth="1"/>
    <col min="7193" max="7193" width="11.875" style="979" bestFit="1" customWidth="1"/>
    <col min="7194" max="7448" width="3.625" style="979" customWidth="1"/>
    <col min="7449" max="7449" width="11.875" style="979" bestFit="1" customWidth="1"/>
    <col min="7450" max="7704" width="3.625" style="979" customWidth="1"/>
    <col min="7705" max="7705" width="11.875" style="979" bestFit="1" customWidth="1"/>
    <col min="7706" max="7960" width="3.625" style="979" customWidth="1"/>
    <col min="7961" max="7961" width="11.875" style="979" bestFit="1" customWidth="1"/>
    <col min="7962" max="8216" width="3.625" style="979" customWidth="1"/>
    <col min="8217" max="8217" width="11.875" style="979" bestFit="1" customWidth="1"/>
    <col min="8218" max="8472" width="3.625" style="979" customWidth="1"/>
    <col min="8473" max="8473" width="11.875" style="979" bestFit="1" customWidth="1"/>
    <col min="8474" max="8728" width="3.625" style="979" customWidth="1"/>
    <col min="8729" max="8729" width="11.875" style="979" bestFit="1" customWidth="1"/>
    <col min="8730" max="8984" width="3.625" style="979" customWidth="1"/>
    <col min="8985" max="8985" width="11.875" style="979" bestFit="1" customWidth="1"/>
    <col min="8986" max="9240" width="3.625" style="979" customWidth="1"/>
    <col min="9241" max="9241" width="11.875" style="979" bestFit="1" customWidth="1"/>
    <col min="9242" max="9496" width="3.625" style="979" customWidth="1"/>
    <col min="9497" max="9497" width="11.875" style="979" bestFit="1" customWidth="1"/>
    <col min="9498" max="9752" width="3.625" style="979" customWidth="1"/>
    <col min="9753" max="9753" width="11.875" style="979" bestFit="1" customWidth="1"/>
    <col min="9754" max="10008" width="3.625" style="979" customWidth="1"/>
    <col min="10009" max="10009" width="11.875" style="979" bestFit="1" customWidth="1"/>
    <col min="10010" max="10264" width="3.625" style="979" customWidth="1"/>
    <col min="10265" max="10265" width="11.875" style="979" bestFit="1" customWidth="1"/>
    <col min="10266" max="10520" width="3.625" style="979" customWidth="1"/>
    <col min="10521" max="10521" width="11.875" style="979" bestFit="1" customWidth="1"/>
    <col min="10522" max="10776" width="3.625" style="979" customWidth="1"/>
    <col min="10777" max="10777" width="11.875" style="979" bestFit="1" customWidth="1"/>
    <col min="10778" max="11032" width="3.625" style="979" customWidth="1"/>
    <col min="11033" max="11033" width="11.875" style="979" bestFit="1" customWidth="1"/>
    <col min="11034" max="11288" width="3.625" style="979" customWidth="1"/>
    <col min="11289" max="11289" width="11.875" style="979" bestFit="1" customWidth="1"/>
    <col min="11290" max="11544" width="3.625" style="979" customWidth="1"/>
    <col min="11545" max="11545" width="11.875" style="979" bestFit="1" customWidth="1"/>
    <col min="11546" max="11800" width="3.625" style="979" customWidth="1"/>
    <col min="11801" max="11801" width="11.875" style="979" bestFit="1" customWidth="1"/>
    <col min="11802" max="12056" width="3.625" style="979" customWidth="1"/>
    <col min="12057" max="12057" width="11.875" style="979" bestFit="1" customWidth="1"/>
    <col min="12058" max="12312" width="3.625" style="979" customWidth="1"/>
    <col min="12313" max="12313" width="11.875" style="979" bestFit="1" customWidth="1"/>
    <col min="12314" max="12568" width="3.625" style="979" customWidth="1"/>
    <col min="12569" max="12569" width="11.875" style="979" bestFit="1" customWidth="1"/>
    <col min="12570" max="12824" width="3.625" style="979" customWidth="1"/>
    <col min="12825" max="12825" width="11.875" style="979" bestFit="1" customWidth="1"/>
    <col min="12826" max="13080" width="3.625" style="979" customWidth="1"/>
    <col min="13081" max="13081" width="11.875" style="979" bestFit="1" customWidth="1"/>
    <col min="13082" max="13336" width="3.625" style="979" customWidth="1"/>
    <col min="13337" max="13337" width="11.875" style="979" bestFit="1" customWidth="1"/>
    <col min="13338" max="13592" width="3.625" style="979" customWidth="1"/>
    <col min="13593" max="13593" width="11.875" style="979" bestFit="1" customWidth="1"/>
    <col min="13594" max="13848" width="3.625" style="979" customWidth="1"/>
    <col min="13849" max="13849" width="11.875" style="979" bestFit="1" customWidth="1"/>
    <col min="13850" max="14104" width="3.625" style="979" customWidth="1"/>
    <col min="14105" max="14105" width="11.875" style="979" bestFit="1" customWidth="1"/>
    <col min="14106" max="14360" width="3.625" style="979" customWidth="1"/>
    <col min="14361" max="14361" width="11.875" style="979" bestFit="1" customWidth="1"/>
    <col min="14362" max="14616" width="3.625" style="979" customWidth="1"/>
    <col min="14617" max="14617" width="11.875" style="979" bestFit="1" customWidth="1"/>
    <col min="14618" max="14872" width="3.625" style="979" customWidth="1"/>
    <col min="14873" max="14873" width="11.875" style="979" bestFit="1" customWidth="1"/>
    <col min="14874" max="15128" width="3.625" style="979" customWidth="1"/>
    <col min="15129" max="15129" width="11.875" style="979" bestFit="1" customWidth="1"/>
    <col min="15130" max="15384" width="3.625" style="979" customWidth="1"/>
    <col min="15385" max="15385" width="11.875" style="979" bestFit="1" customWidth="1"/>
    <col min="15386" max="15640" width="3.625" style="979" customWidth="1"/>
    <col min="15641" max="15641" width="11.875" style="979" bestFit="1" customWidth="1"/>
    <col min="15642" max="15896" width="3.625" style="979" customWidth="1"/>
    <col min="15897" max="15897" width="11.875" style="979" bestFit="1" customWidth="1"/>
    <col min="15898" max="16152" width="3.625" style="979" customWidth="1"/>
    <col min="16153" max="16153" width="11.875" style="979" bestFit="1" customWidth="1"/>
    <col min="16154" max="16384" width="3.625" style="979" customWidth="1"/>
  </cols>
  <sheetData>
    <row r="1" spans="1:42" s="934" customFormat="1" ht="15" customHeight="1">
      <c r="A1" s="933" t="s">
        <v>3662</v>
      </c>
      <c r="B1" s="933"/>
      <c r="C1" s="933"/>
      <c r="D1" s="933"/>
      <c r="E1" s="933"/>
      <c r="F1" s="933"/>
      <c r="G1" s="933"/>
      <c r="H1" s="933"/>
      <c r="I1" s="933"/>
      <c r="J1" s="933"/>
      <c r="K1" s="933"/>
      <c r="L1" s="933"/>
      <c r="M1" s="933"/>
      <c r="N1" s="933"/>
      <c r="O1" s="933"/>
      <c r="P1" s="933"/>
      <c r="Q1" s="933"/>
      <c r="R1" s="933"/>
      <c r="S1" s="933"/>
      <c r="T1" s="933"/>
      <c r="U1" s="933"/>
      <c r="V1" s="933"/>
      <c r="W1" s="933"/>
      <c r="X1" s="933"/>
      <c r="Z1" s="933"/>
      <c r="AA1" s="933"/>
    </row>
    <row r="2" spans="1:42" s="935" customFormat="1" ht="15" customHeight="1">
      <c r="Z2" s="936"/>
    </row>
    <row r="3" spans="1:42" s="935" customFormat="1" ht="15" customHeight="1">
      <c r="A3" s="1641" t="s">
        <v>3090</v>
      </c>
      <c r="B3" s="1641"/>
      <c r="C3" s="1641"/>
      <c r="D3" s="1641"/>
      <c r="E3" s="1641"/>
      <c r="F3" s="1641"/>
      <c r="G3" s="1641"/>
      <c r="H3" s="1641"/>
      <c r="I3" s="1641"/>
      <c r="J3" s="1641"/>
      <c r="K3" s="1641"/>
      <c r="L3" s="1641"/>
      <c r="M3" s="1641"/>
      <c r="N3" s="1641"/>
      <c r="O3" s="1641"/>
      <c r="P3" s="1641"/>
      <c r="Q3" s="1641"/>
      <c r="R3" s="1641"/>
      <c r="S3" s="1641"/>
      <c r="T3" s="1641"/>
      <c r="U3" s="1641"/>
      <c r="V3" s="1641"/>
      <c r="W3" s="1641"/>
      <c r="X3" s="1641"/>
      <c r="Z3" s="936"/>
      <c r="AA3" s="937"/>
    </row>
    <row r="4" spans="1:42" s="935" customFormat="1" ht="15" customHeight="1">
      <c r="A4" s="1642" t="s">
        <v>13</v>
      </c>
      <c r="B4" s="1642"/>
      <c r="C4" s="1642"/>
      <c r="D4" s="1642"/>
      <c r="E4" s="1642"/>
      <c r="F4" s="1642"/>
      <c r="G4" s="1642"/>
      <c r="H4" s="1642"/>
      <c r="I4" s="1642"/>
      <c r="J4" s="1642"/>
      <c r="K4" s="1642"/>
      <c r="L4" s="1642"/>
      <c r="M4" s="1642"/>
      <c r="N4" s="1642"/>
      <c r="O4" s="1642"/>
      <c r="P4" s="1642"/>
      <c r="Q4" s="1642"/>
      <c r="R4" s="1642"/>
      <c r="S4" s="1642"/>
      <c r="T4" s="1642"/>
      <c r="U4" s="1642"/>
      <c r="V4" s="1642"/>
      <c r="W4" s="1642"/>
      <c r="X4" s="1642"/>
      <c r="Z4" s="936"/>
      <c r="AA4" s="938"/>
      <c r="AH4" s="934"/>
      <c r="AI4" s="939"/>
      <c r="AJ4" s="934"/>
      <c r="AK4" s="934"/>
      <c r="AL4" s="934"/>
      <c r="AM4" s="934"/>
      <c r="AN4" s="934"/>
      <c r="AO4" s="934"/>
      <c r="AP4" s="934"/>
    </row>
    <row r="5" spans="1:42" s="935" customFormat="1" ht="15" customHeight="1">
      <c r="A5" s="1642"/>
      <c r="B5" s="1642"/>
      <c r="C5" s="1642"/>
      <c r="D5" s="1642"/>
      <c r="E5" s="1642"/>
      <c r="F5" s="1642"/>
      <c r="G5" s="1642"/>
      <c r="H5" s="1642"/>
      <c r="I5" s="1642"/>
      <c r="J5" s="1642"/>
      <c r="K5" s="1642"/>
      <c r="L5" s="1642"/>
      <c r="M5" s="1642"/>
      <c r="N5" s="1642"/>
      <c r="O5" s="1642"/>
      <c r="P5" s="1642"/>
      <c r="Q5" s="1642"/>
      <c r="R5" s="1642"/>
      <c r="S5" s="1642"/>
      <c r="T5" s="1642"/>
      <c r="U5" s="1642"/>
      <c r="V5" s="1642"/>
      <c r="W5" s="1642"/>
      <c r="X5" s="1642"/>
      <c r="Z5" s="936"/>
      <c r="AA5" s="938"/>
      <c r="AH5" s="940"/>
      <c r="AI5" s="941"/>
      <c r="AJ5" s="941"/>
      <c r="AK5" s="941"/>
      <c r="AL5" s="941"/>
      <c r="AM5" s="941"/>
      <c r="AN5" s="941"/>
      <c r="AO5" s="941"/>
      <c r="AP5" s="941"/>
    </row>
    <row r="6" spans="1:42" s="935" customFormat="1" ht="15" customHeight="1">
      <c r="A6" s="1641" t="s">
        <v>3091</v>
      </c>
      <c r="B6" s="1641"/>
      <c r="C6" s="1641"/>
      <c r="D6" s="1641"/>
      <c r="E6" s="1641"/>
      <c r="F6" s="1641"/>
      <c r="G6" s="1641"/>
      <c r="H6" s="1641"/>
      <c r="I6" s="1641"/>
      <c r="J6" s="1641"/>
      <c r="K6" s="1641"/>
      <c r="L6" s="1641"/>
      <c r="M6" s="1641"/>
      <c r="N6" s="1641"/>
      <c r="O6" s="1641"/>
      <c r="P6" s="1641"/>
      <c r="Q6" s="1641"/>
      <c r="R6" s="1641"/>
      <c r="S6" s="1641"/>
      <c r="T6" s="1641"/>
      <c r="U6" s="1641"/>
      <c r="V6" s="1641"/>
      <c r="W6" s="1641"/>
      <c r="X6" s="1641"/>
      <c r="Z6" s="936"/>
      <c r="AA6" s="937"/>
      <c r="AH6" s="942"/>
      <c r="AI6" s="941"/>
      <c r="AJ6" s="941"/>
      <c r="AK6" s="941"/>
      <c r="AL6" s="941"/>
      <c r="AM6" s="941"/>
      <c r="AN6" s="941"/>
      <c r="AO6" s="941"/>
      <c r="AP6" s="941"/>
    </row>
    <row r="7" spans="1:42" s="935" customFormat="1" ht="15" customHeight="1">
      <c r="A7" s="937"/>
      <c r="B7" s="937"/>
      <c r="C7" s="937"/>
      <c r="D7" s="937"/>
      <c r="E7" s="937"/>
      <c r="F7" s="937"/>
      <c r="G7" s="937"/>
      <c r="H7" s="937"/>
      <c r="I7" s="937"/>
      <c r="J7" s="937"/>
      <c r="K7" s="937"/>
      <c r="L7" s="937"/>
      <c r="M7" s="937"/>
      <c r="N7" s="937"/>
      <c r="O7" s="937"/>
      <c r="P7" s="937"/>
      <c r="Q7" s="937"/>
      <c r="R7" s="937"/>
      <c r="S7" s="937"/>
      <c r="T7" s="937"/>
      <c r="U7" s="937"/>
      <c r="V7" s="937"/>
      <c r="W7" s="937"/>
      <c r="X7" s="937"/>
      <c r="Z7" s="936"/>
      <c r="AA7" s="937"/>
      <c r="AH7" s="942"/>
      <c r="AI7" s="941"/>
      <c r="AJ7" s="941"/>
      <c r="AK7" s="941"/>
      <c r="AL7" s="941"/>
      <c r="AM7" s="941"/>
      <c r="AN7" s="941"/>
      <c r="AO7" s="941"/>
      <c r="AP7" s="941"/>
    </row>
    <row r="8" spans="1:42" s="935" customFormat="1" ht="15" customHeight="1">
      <c r="Q8" s="1643" t="s">
        <v>3663</v>
      </c>
      <c r="R8" s="1643"/>
      <c r="S8" s="1643"/>
      <c r="T8" s="1643"/>
      <c r="U8" s="1643"/>
      <c r="V8" s="1643"/>
      <c r="W8" s="1643"/>
      <c r="X8" s="943"/>
      <c r="Z8" s="936"/>
      <c r="AH8" s="942"/>
      <c r="AI8" s="941"/>
      <c r="AJ8" s="941"/>
      <c r="AK8" s="941"/>
      <c r="AL8" s="941"/>
      <c r="AM8" s="941"/>
      <c r="AN8" s="941"/>
      <c r="AO8" s="941"/>
      <c r="AP8" s="941"/>
    </row>
    <row r="9" spans="1:42" s="935" customFormat="1" ht="15" customHeight="1">
      <c r="V9" s="944"/>
      <c r="W9" s="944"/>
      <c r="X9" s="944"/>
      <c r="Z9" s="936"/>
      <c r="AH9" s="942"/>
      <c r="AI9" s="941"/>
      <c r="AJ9" s="941"/>
      <c r="AK9" s="941"/>
      <c r="AL9" s="941"/>
      <c r="AM9" s="941"/>
      <c r="AN9" s="941"/>
      <c r="AO9" s="941"/>
      <c r="AP9" s="941"/>
    </row>
    <row r="10" spans="1:42" s="935" customFormat="1" ht="15" customHeight="1">
      <c r="A10" s="945" t="s">
        <v>3092</v>
      </c>
      <c r="B10" s="946"/>
      <c r="C10" s="946"/>
      <c r="D10" s="946"/>
      <c r="E10" s="946"/>
      <c r="F10" s="946"/>
      <c r="G10" s="946"/>
      <c r="H10" s="946"/>
      <c r="I10" s="946"/>
      <c r="J10" s="946"/>
      <c r="K10" s="946"/>
      <c r="L10" s="946"/>
      <c r="M10" s="946"/>
      <c r="N10" s="946"/>
      <c r="O10" s="946"/>
      <c r="P10" s="946"/>
      <c r="Q10" s="947"/>
      <c r="R10" s="947"/>
      <c r="S10" s="947"/>
      <c r="T10" s="947"/>
      <c r="U10" s="947"/>
      <c r="V10" s="947"/>
      <c r="W10" s="947"/>
      <c r="X10" s="947"/>
      <c r="Z10" s="936"/>
      <c r="AH10" s="942"/>
      <c r="AI10" s="941"/>
      <c r="AJ10" s="941"/>
      <c r="AK10" s="941"/>
      <c r="AL10" s="941"/>
      <c r="AM10" s="941"/>
      <c r="AN10" s="941"/>
      <c r="AO10" s="941"/>
      <c r="AP10" s="941"/>
    </row>
    <row r="11" spans="1:42" s="934" customFormat="1" ht="15" customHeight="1">
      <c r="A11" s="933" t="s">
        <v>15</v>
      </c>
      <c r="B11" s="933"/>
      <c r="C11" s="933"/>
      <c r="D11" s="933"/>
      <c r="E11" s="933"/>
      <c r="F11" s="933"/>
      <c r="G11" s="933"/>
      <c r="H11" s="933"/>
      <c r="I11" s="933"/>
      <c r="J11" s="933"/>
      <c r="K11" s="933"/>
      <c r="L11" s="933"/>
      <c r="M11" s="933"/>
      <c r="N11" s="933"/>
      <c r="O11" s="933"/>
      <c r="P11" s="933"/>
      <c r="Q11" s="933"/>
      <c r="R11" s="933"/>
      <c r="S11" s="933"/>
      <c r="T11" s="933"/>
      <c r="U11" s="933"/>
      <c r="V11" s="933"/>
      <c r="W11" s="933"/>
      <c r="X11" s="933"/>
      <c r="Y11" s="936" t="s">
        <v>3093</v>
      </c>
      <c r="Z11" s="936"/>
      <c r="AA11" s="943"/>
      <c r="AB11" s="935"/>
      <c r="AC11" s="935"/>
      <c r="AD11" s="935"/>
      <c r="AE11" s="935"/>
    </row>
    <row r="12" spans="1:42" s="934" customFormat="1" ht="15" customHeight="1">
      <c r="A12" s="933"/>
      <c r="B12" s="933" t="s">
        <v>19</v>
      </c>
      <c r="C12" s="933"/>
      <c r="D12" s="933"/>
      <c r="E12" s="933"/>
      <c r="F12" s="933"/>
      <c r="G12" s="1640" t="str">
        <f>cst_wskakunin_owner1__space</f>
        <v>松山　梨香子</v>
      </c>
      <c r="H12" s="1640"/>
      <c r="I12" s="1640"/>
      <c r="J12" s="1640"/>
      <c r="K12" s="1640"/>
      <c r="L12" s="1640"/>
      <c r="M12" s="1640"/>
      <c r="N12" s="1640"/>
      <c r="O12" s="1640"/>
      <c r="P12" s="1640"/>
      <c r="Q12" s="1640"/>
      <c r="R12" s="1640"/>
      <c r="S12" s="1640"/>
      <c r="T12" s="1640"/>
      <c r="U12" s="1640"/>
      <c r="V12" s="1640"/>
      <c r="W12" s="1640"/>
      <c r="X12" s="948"/>
      <c r="Y12" s="949" t="s">
        <v>2845</v>
      </c>
      <c r="Z12" s="936"/>
      <c r="AA12" s="944"/>
      <c r="AB12" s="935"/>
      <c r="AC12" s="935"/>
      <c r="AD12" s="935"/>
      <c r="AE12" s="935"/>
    </row>
    <row r="13" spans="1:42" s="934" customFormat="1" ht="15" customHeight="1">
      <c r="A13" s="933"/>
      <c r="B13" s="933"/>
      <c r="C13" s="933"/>
      <c r="D13" s="933"/>
      <c r="E13" s="933"/>
      <c r="F13" s="933"/>
      <c r="G13" s="1640"/>
      <c r="H13" s="1640"/>
      <c r="I13" s="1640"/>
      <c r="J13" s="1640"/>
      <c r="K13" s="1640"/>
      <c r="L13" s="1640"/>
      <c r="M13" s="1640"/>
      <c r="N13" s="1640"/>
      <c r="O13" s="1640"/>
      <c r="P13" s="1640"/>
      <c r="Q13" s="1640"/>
      <c r="R13" s="1640"/>
      <c r="S13" s="1640"/>
      <c r="T13" s="1640"/>
      <c r="U13" s="1640"/>
      <c r="V13" s="1640"/>
      <c r="W13" s="1640"/>
      <c r="X13" s="948"/>
      <c r="Y13" s="950" t="str">
        <f>HYPERLINK("#A1：X54")</f>
        <v>#A1：X54</v>
      </c>
      <c r="Z13" s="951" t="s">
        <v>2723</v>
      </c>
      <c r="AA13" s="947"/>
      <c r="AB13" s="946"/>
      <c r="AC13" s="946"/>
      <c r="AD13" s="946"/>
      <c r="AE13" s="946"/>
    </row>
    <row r="14" spans="1:42" s="934" customFormat="1" ht="15" customHeight="1">
      <c r="A14" s="933"/>
      <c r="B14" s="933" t="s">
        <v>20</v>
      </c>
      <c r="C14" s="933"/>
      <c r="D14" s="933"/>
      <c r="E14" s="933"/>
      <c r="F14" s="933"/>
      <c r="G14" s="952" t="s">
        <v>2429</v>
      </c>
      <c r="H14" s="1644" t="str">
        <f>cst_wskakunin_owner1_ZIP</f>
        <v/>
      </c>
      <c r="I14" s="1644"/>
      <c r="J14" s="1644"/>
      <c r="K14" s="1644"/>
      <c r="L14" s="1644"/>
      <c r="M14" s="1644"/>
      <c r="N14" s="1644"/>
      <c r="O14" s="1644"/>
      <c r="P14" s="1644"/>
      <c r="Q14" s="1644"/>
      <c r="R14" s="1644"/>
      <c r="S14" s="1644"/>
      <c r="T14" s="1644"/>
      <c r="U14" s="1644"/>
      <c r="V14" s="1644"/>
      <c r="W14" s="1644"/>
      <c r="X14" s="933"/>
      <c r="Y14" s="950" t="str">
        <f>HYPERLINK("#A55：X108")</f>
        <v>#A55：X108</v>
      </c>
      <c r="Z14" s="953" t="s">
        <v>3664</v>
      </c>
      <c r="AA14" s="954"/>
      <c r="AB14" s="955"/>
      <c r="AC14" s="955"/>
      <c r="AD14" s="955"/>
      <c r="AE14" s="955"/>
    </row>
    <row r="15" spans="1:42" s="934" customFormat="1" ht="15" customHeight="1">
      <c r="A15" s="933"/>
      <c r="B15" s="933" t="s">
        <v>21</v>
      </c>
      <c r="C15" s="933"/>
      <c r="D15" s="933"/>
      <c r="E15" s="933"/>
      <c r="F15" s="933"/>
      <c r="G15" s="1640" t="str">
        <f>cst_wskakunin_owner1__address</f>
        <v/>
      </c>
      <c r="H15" s="1640"/>
      <c r="I15" s="1640"/>
      <c r="J15" s="1640"/>
      <c r="K15" s="1640"/>
      <c r="L15" s="1640"/>
      <c r="M15" s="1640"/>
      <c r="N15" s="1640"/>
      <c r="O15" s="1640"/>
      <c r="P15" s="1640"/>
      <c r="Q15" s="1640"/>
      <c r="R15" s="1640"/>
      <c r="S15" s="1640"/>
      <c r="T15" s="1640"/>
      <c r="U15" s="1640"/>
      <c r="V15" s="1640"/>
      <c r="W15" s="1640"/>
      <c r="X15" s="948"/>
      <c r="Y15" s="950" t="str">
        <f>HYPERLINK("#A109：X162")</f>
        <v>#A109：X162</v>
      </c>
      <c r="Z15" s="953" t="s">
        <v>3095</v>
      </c>
      <c r="AA15" s="956"/>
      <c r="AB15" s="955"/>
      <c r="AC15" s="955"/>
      <c r="AD15" s="955"/>
      <c r="AE15" s="955"/>
    </row>
    <row r="16" spans="1:42" s="934" customFormat="1" ht="15" customHeight="1">
      <c r="A16" s="933"/>
      <c r="B16" s="933"/>
      <c r="C16" s="933"/>
      <c r="D16" s="933"/>
      <c r="E16" s="933"/>
      <c r="F16" s="933"/>
      <c r="G16" s="1640"/>
      <c r="H16" s="1640"/>
      <c r="I16" s="1640"/>
      <c r="J16" s="1640"/>
      <c r="K16" s="1640"/>
      <c r="L16" s="1640"/>
      <c r="M16" s="1640"/>
      <c r="N16" s="1640"/>
      <c r="O16" s="1640"/>
      <c r="P16" s="1640"/>
      <c r="Q16" s="1640"/>
      <c r="R16" s="1640"/>
      <c r="S16" s="1640"/>
      <c r="T16" s="1640"/>
      <c r="U16" s="1640"/>
      <c r="V16" s="1640"/>
      <c r="W16" s="1640"/>
      <c r="X16" s="948"/>
      <c r="Y16" s="950" t="str">
        <f>HYPERLINK("#A163：X216")</f>
        <v>#A163：X216</v>
      </c>
      <c r="Z16" s="953" t="s">
        <v>3096</v>
      </c>
      <c r="AA16" s="956"/>
      <c r="AB16" s="955"/>
      <c r="AC16" s="955"/>
      <c r="AD16" s="955"/>
      <c r="AE16" s="955"/>
    </row>
    <row r="17" spans="1:31" s="934" customFormat="1" ht="15" customHeight="1">
      <c r="A17" s="933"/>
      <c r="B17" s="933" t="s">
        <v>22</v>
      </c>
      <c r="C17" s="933"/>
      <c r="D17" s="933"/>
      <c r="E17" s="933"/>
      <c r="F17" s="933"/>
      <c r="G17" s="1644" t="str">
        <f>cst_wskakunin_owner1_TEL</f>
        <v/>
      </c>
      <c r="H17" s="1644"/>
      <c r="I17" s="1644"/>
      <c r="J17" s="1644"/>
      <c r="K17" s="1644"/>
      <c r="L17" s="1644"/>
      <c r="M17" s="1644"/>
      <c r="N17" s="1644"/>
      <c r="O17" s="1644"/>
      <c r="P17" s="1644"/>
      <c r="Q17" s="1644"/>
      <c r="R17" s="1644"/>
      <c r="S17" s="1644"/>
      <c r="T17" s="1644"/>
      <c r="U17" s="1644"/>
      <c r="V17" s="1644"/>
      <c r="W17" s="1644"/>
      <c r="X17" s="948"/>
      <c r="Y17" s="950" t="str">
        <f>HYPERLINK("#A217：X270")</f>
        <v>#A217：X270</v>
      </c>
      <c r="Z17" s="953" t="s">
        <v>3098</v>
      </c>
      <c r="AA17" s="954"/>
      <c r="AB17" s="955"/>
      <c r="AC17" s="955"/>
      <c r="AD17" s="955"/>
      <c r="AE17" s="955"/>
    </row>
    <row r="18" spans="1:31" s="934" customFormat="1" ht="15" customHeight="1">
      <c r="A18" s="957" t="s">
        <v>3097</v>
      </c>
      <c r="B18" s="957"/>
      <c r="C18" s="957"/>
      <c r="D18" s="957"/>
      <c r="E18" s="957"/>
      <c r="F18" s="957"/>
      <c r="G18" s="957"/>
      <c r="H18" s="957"/>
      <c r="I18" s="957"/>
      <c r="J18" s="957"/>
      <c r="K18" s="957"/>
      <c r="L18" s="957"/>
      <c r="M18" s="957"/>
      <c r="N18" s="957"/>
      <c r="O18" s="957"/>
      <c r="P18" s="957"/>
      <c r="Q18" s="957"/>
      <c r="R18" s="957"/>
      <c r="S18" s="957"/>
      <c r="T18" s="957"/>
      <c r="U18" s="957"/>
      <c r="V18" s="957"/>
      <c r="W18" s="957"/>
      <c r="X18" s="957"/>
      <c r="Z18" s="933"/>
      <c r="AA18" s="933"/>
    </row>
    <row r="19" spans="1:31" s="934" customFormat="1" ht="15" customHeight="1">
      <c r="A19" s="933"/>
      <c r="B19" s="933" t="s">
        <v>19</v>
      </c>
      <c r="C19" s="933"/>
      <c r="D19" s="933"/>
      <c r="E19" s="933"/>
      <c r="F19" s="933"/>
      <c r="G19" s="1640" t="str">
        <f>IF(cst_wskakunin_sekou1_JIMU_NAME="",cst_wskakunin_sekkei1_NAME,cst_wskakunin_sekou1_NAME)</f>
        <v>松山　梨香子</v>
      </c>
      <c r="H19" s="1640"/>
      <c r="I19" s="1640"/>
      <c r="J19" s="1640"/>
      <c r="K19" s="1640"/>
      <c r="L19" s="1640"/>
      <c r="M19" s="1640"/>
      <c r="N19" s="1640"/>
      <c r="O19" s="1640"/>
      <c r="P19" s="1640"/>
      <c r="Q19" s="1640"/>
      <c r="R19" s="1640"/>
      <c r="S19" s="1640"/>
      <c r="T19" s="1640"/>
      <c r="U19" s="1640"/>
      <c r="V19" s="1640"/>
      <c r="W19" s="1640"/>
      <c r="X19" s="933"/>
      <c r="Z19" s="933"/>
      <c r="AA19" s="933"/>
    </row>
    <row r="20" spans="1:31" s="942" customFormat="1" ht="15" customHeight="1">
      <c r="A20" s="933"/>
      <c r="B20" s="933" t="s">
        <v>37</v>
      </c>
      <c r="C20" s="933"/>
      <c r="D20" s="933"/>
      <c r="E20" s="933"/>
      <c r="F20" s="933"/>
      <c r="G20" s="1640" t="str">
        <f>IF(cst_wskakunin_sekou1_JIMU_NAME="",cst_wskakunin_sekkei1_JIMU_NAME,cst_wskakunin_sekou1_JIMU_NAME)</f>
        <v/>
      </c>
      <c r="H20" s="1640"/>
      <c r="I20" s="1640"/>
      <c r="J20" s="1640"/>
      <c r="K20" s="1640"/>
      <c r="L20" s="1640"/>
      <c r="M20" s="1640"/>
      <c r="N20" s="1640"/>
      <c r="O20" s="1640"/>
      <c r="P20" s="1640"/>
      <c r="Q20" s="1640"/>
      <c r="R20" s="1640"/>
      <c r="S20" s="1640"/>
      <c r="T20" s="1640"/>
      <c r="U20" s="1640"/>
      <c r="V20" s="1640"/>
      <c r="W20" s="1640"/>
      <c r="X20" s="958"/>
      <c r="Z20" s="933"/>
      <c r="AA20" s="958"/>
    </row>
    <row r="21" spans="1:31" s="942" customFormat="1" ht="15" customHeight="1">
      <c r="A21" s="933"/>
      <c r="B21" s="933" t="s">
        <v>3099</v>
      </c>
      <c r="C21" s="933"/>
      <c r="D21" s="933"/>
      <c r="E21" s="933"/>
      <c r="F21" s="933"/>
      <c r="G21" s="1640"/>
      <c r="H21" s="1640"/>
      <c r="I21" s="1640"/>
      <c r="J21" s="1640"/>
      <c r="K21" s="1640"/>
      <c r="L21" s="1640"/>
      <c r="M21" s="1640"/>
      <c r="N21" s="1640"/>
      <c r="O21" s="1640"/>
      <c r="P21" s="1640"/>
      <c r="Q21" s="1640"/>
      <c r="R21" s="1640"/>
      <c r="S21" s="1640"/>
      <c r="T21" s="1640"/>
      <c r="U21" s="1640"/>
      <c r="V21" s="1640"/>
      <c r="W21" s="1640"/>
      <c r="X21" s="958"/>
      <c r="Z21" s="933"/>
      <c r="AA21" s="958"/>
    </row>
    <row r="22" spans="1:31" s="942" customFormat="1" ht="15" customHeight="1">
      <c r="A22" s="933"/>
      <c r="B22" s="933" t="s">
        <v>20</v>
      </c>
      <c r="C22" s="933"/>
      <c r="D22" s="933"/>
      <c r="E22" s="933"/>
      <c r="F22" s="933"/>
      <c r="G22" s="952" t="s">
        <v>2429</v>
      </c>
      <c r="H22" s="1644" t="str">
        <f>IF(cst_wskakunin_sekou1_JIMU_NAME="",cst_wskakunin_sekkei1_ZIP,cst_wskakunin_sekou1_ZIP)</f>
        <v/>
      </c>
      <c r="I22" s="1644"/>
      <c r="J22" s="1644"/>
      <c r="K22" s="1644"/>
      <c r="L22" s="1644"/>
      <c r="M22" s="1644"/>
      <c r="N22" s="1644"/>
      <c r="O22" s="1644"/>
      <c r="P22" s="1644"/>
      <c r="Q22" s="1644"/>
      <c r="R22" s="1644"/>
      <c r="S22" s="1644"/>
      <c r="T22" s="1644"/>
      <c r="U22" s="1644"/>
      <c r="V22" s="1644"/>
      <c r="W22" s="1644"/>
      <c r="Z22" s="933"/>
    </row>
    <row r="23" spans="1:31" s="942" customFormat="1" ht="15" customHeight="1">
      <c r="A23" s="933"/>
      <c r="B23" s="933" t="s">
        <v>25</v>
      </c>
      <c r="C23" s="933"/>
      <c r="D23" s="933"/>
      <c r="E23" s="933"/>
      <c r="F23" s="933"/>
      <c r="G23" s="1640" t="str">
        <f>IF(cst_wskakunin_sekou1_JIMU_NAME="",cst_wskakunin_sekkei1__address,cst_wskakunin_sekou1__address)</f>
        <v/>
      </c>
      <c r="H23" s="1640"/>
      <c r="I23" s="1640"/>
      <c r="J23" s="1640"/>
      <c r="K23" s="1640"/>
      <c r="L23" s="1640"/>
      <c r="M23" s="1640"/>
      <c r="N23" s="1640"/>
      <c r="O23" s="1640"/>
      <c r="P23" s="1640"/>
      <c r="Q23" s="1640"/>
      <c r="R23" s="1640"/>
      <c r="S23" s="1640"/>
      <c r="T23" s="1640"/>
      <c r="U23" s="1640"/>
      <c r="V23" s="1640"/>
      <c r="W23" s="1640"/>
      <c r="Z23" s="933"/>
    </row>
    <row r="24" spans="1:31" s="942" customFormat="1" ht="15" customHeight="1">
      <c r="A24" s="933"/>
      <c r="B24" s="933"/>
      <c r="C24" s="933"/>
      <c r="D24" s="933"/>
      <c r="E24" s="933"/>
      <c r="F24" s="933"/>
      <c r="G24" s="1640"/>
      <c r="H24" s="1640"/>
      <c r="I24" s="1640"/>
      <c r="J24" s="1640"/>
      <c r="K24" s="1640"/>
      <c r="L24" s="1640"/>
      <c r="M24" s="1640"/>
      <c r="N24" s="1640"/>
      <c r="O24" s="1640"/>
      <c r="P24" s="1640"/>
      <c r="Q24" s="1640"/>
      <c r="R24" s="1640"/>
      <c r="S24" s="1640"/>
      <c r="T24" s="1640"/>
      <c r="U24" s="1640"/>
      <c r="V24" s="1640"/>
      <c r="W24" s="1640"/>
      <c r="Z24" s="933"/>
    </row>
    <row r="25" spans="1:31" s="942" customFormat="1" ht="15" customHeight="1">
      <c r="A25" s="933"/>
      <c r="B25" s="933" t="s">
        <v>22</v>
      </c>
      <c r="C25" s="933"/>
      <c r="D25" s="933"/>
      <c r="E25" s="933"/>
      <c r="F25" s="933"/>
      <c r="G25" s="1644" t="str">
        <f>IF(cst_wskakunin_sekou1_JIMU_NAME="",cst_wskakunin_sekkei1_TEL,cst_wskakunin_sekou1_TEL)</f>
        <v/>
      </c>
      <c r="H25" s="1644"/>
      <c r="I25" s="1644"/>
      <c r="J25" s="1644"/>
      <c r="K25" s="1644"/>
      <c r="L25" s="1644"/>
      <c r="M25" s="1644"/>
      <c r="N25" s="1644"/>
      <c r="O25" s="1644"/>
      <c r="P25" s="1644"/>
      <c r="Q25" s="1644"/>
      <c r="R25" s="1644"/>
      <c r="S25" s="1644"/>
      <c r="T25" s="1644"/>
      <c r="U25" s="1644"/>
      <c r="V25" s="1644"/>
      <c r="W25" s="1644"/>
      <c r="Z25" s="933"/>
    </row>
    <row r="26" spans="1:31" s="934" customFormat="1" ht="15" customHeight="1">
      <c r="A26" s="957" t="s">
        <v>3100</v>
      </c>
      <c r="B26" s="957"/>
      <c r="C26" s="957"/>
      <c r="D26" s="957"/>
      <c r="E26" s="957"/>
      <c r="F26" s="957"/>
      <c r="G26" s="957"/>
      <c r="H26" s="957"/>
      <c r="I26" s="957"/>
      <c r="J26" s="957"/>
      <c r="K26" s="957"/>
      <c r="L26" s="957"/>
      <c r="M26" s="957"/>
      <c r="N26" s="957"/>
      <c r="O26" s="957"/>
      <c r="P26" s="957"/>
      <c r="Q26" s="957"/>
      <c r="R26" s="957"/>
      <c r="S26" s="957"/>
      <c r="T26" s="957"/>
      <c r="U26" s="957"/>
      <c r="V26" s="957"/>
      <c r="W26" s="957"/>
      <c r="X26" s="957"/>
      <c r="Z26" s="933"/>
      <c r="AA26" s="933"/>
    </row>
    <row r="27" spans="1:31" s="934" customFormat="1" ht="15" customHeight="1">
      <c r="A27" s="933"/>
      <c r="B27" s="933" t="s">
        <v>19</v>
      </c>
      <c r="C27" s="933"/>
      <c r="D27" s="933"/>
      <c r="E27" s="933"/>
      <c r="F27" s="933"/>
      <c r="G27" s="1644" t="str">
        <f>cst_wskakunin_kanri1_NAME</f>
        <v/>
      </c>
      <c r="H27" s="1644"/>
      <c r="I27" s="1644"/>
      <c r="J27" s="1644"/>
      <c r="K27" s="1644"/>
      <c r="L27" s="1644"/>
      <c r="M27" s="1644"/>
      <c r="N27" s="1644"/>
      <c r="O27" s="1644"/>
      <c r="P27" s="1644"/>
      <c r="Q27" s="1644"/>
      <c r="R27" s="1644"/>
      <c r="S27" s="1644"/>
      <c r="T27" s="1644"/>
      <c r="U27" s="1644"/>
      <c r="V27" s="1644"/>
      <c r="W27" s="1644"/>
      <c r="X27" s="948"/>
      <c r="Z27" s="933"/>
      <c r="AA27" s="948"/>
    </row>
    <row r="28" spans="1:31" s="934" customFormat="1" ht="15" customHeight="1">
      <c r="A28" s="933"/>
      <c r="B28" s="933" t="s">
        <v>37</v>
      </c>
      <c r="C28" s="933"/>
      <c r="D28" s="933"/>
      <c r="E28" s="933"/>
      <c r="F28" s="933"/>
      <c r="G28" s="1640" t="str">
        <f>cst_wskakunin_kanri1_JIMU_NAME</f>
        <v/>
      </c>
      <c r="H28" s="1640"/>
      <c r="I28" s="1640"/>
      <c r="J28" s="1640"/>
      <c r="K28" s="1640"/>
      <c r="L28" s="1640"/>
      <c r="M28" s="1640"/>
      <c r="N28" s="1640"/>
      <c r="O28" s="1640"/>
      <c r="P28" s="1640"/>
      <c r="Q28" s="1640"/>
      <c r="R28" s="1640"/>
      <c r="S28" s="1640"/>
      <c r="T28" s="1640"/>
      <c r="U28" s="1640"/>
      <c r="V28" s="1640"/>
      <c r="W28" s="1640"/>
      <c r="X28" s="933"/>
      <c r="Z28" s="933"/>
      <c r="AA28" s="933"/>
    </row>
    <row r="29" spans="1:31" s="934" customFormat="1" ht="15" customHeight="1">
      <c r="A29" s="933"/>
      <c r="B29" s="933" t="s">
        <v>3099</v>
      </c>
      <c r="C29" s="933"/>
      <c r="D29" s="933"/>
      <c r="E29" s="933"/>
      <c r="F29" s="933"/>
      <c r="G29" s="1640"/>
      <c r="H29" s="1640"/>
      <c r="I29" s="1640"/>
      <c r="J29" s="1640"/>
      <c r="K29" s="1640"/>
      <c r="L29" s="1640"/>
      <c r="M29" s="1640"/>
      <c r="N29" s="1640"/>
      <c r="O29" s="1640"/>
      <c r="P29" s="1640"/>
      <c r="Q29" s="1640"/>
      <c r="R29" s="1640"/>
      <c r="S29" s="1640"/>
      <c r="T29" s="1640"/>
      <c r="U29" s="1640"/>
      <c r="V29" s="1640"/>
      <c r="W29" s="1640"/>
      <c r="X29" s="948"/>
      <c r="Z29" s="933"/>
      <c r="AA29" s="948"/>
    </row>
    <row r="30" spans="1:31" s="934" customFormat="1" ht="15" customHeight="1">
      <c r="A30" s="933"/>
      <c r="B30" s="933" t="s">
        <v>20</v>
      </c>
      <c r="C30" s="933"/>
      <c r="D30" s="933"/>
      <c r="E30" s="933"/>
      <c r="F30" s="933"/>
      <c r="G30" s="952" t="s">
        <v>2429</v>
      </c>
      <c r="H30" s="1644" t="str">
        <f>cst_wskakunin_kanri1_ZIP</f>
        <v/>
      </c>
      <c r="I30" s="1644"/>
      <c r="J30" s="1644"/>
      <c r="K30" s="1644"/>
      <c r="L30" s="1644"/>
      <c r="M30" s="1644"/>
      <c r="N30" s="1644"/>
      <c r="O30" s="1644"/>
      <c r="P30" s="1644"/>
      <c r="Q30" s="1644"/>
      <c r="R30" s="1644"/>
      <c r="S30" s="1644"/>
      <c r="T30" s="1644"/>
      <c r="U30" s="1644"/>
      <c r="V30" s="1644"/>
      <c r="W30" s="1644"/>
      <c r="X30" s="933"/>
      <c r="Z30" s="933"/>
      <c r="AA30" s="933"/>
    </row>
    <row r="31" spans="1:31" s="934" customFormat="1" ht="15" customHeight="1">
      <c r="A31" s="933"/>
      <c r="B31" s="933" t="s">
        <v>25</v>
      </c>
      <c r="C31" s="933"/>
      <c r="D31" s="933"/>
      <c r="E31" s="933"/>
      <c r="F31" s="933"/>
      <c r="G31" s="1640" t="str">
        <f>cst_wskakunin_kanri1__address</f>
        <v/>
      </c>
      <c r="H31" s="1640"/>
      <c r="I31" s="1640"/>
      <c r="J31" s="1640"/>
      <c r="K31" s="1640"/>
      <c r="L31" s="1640"/>
      <c r="M31" s="1640"/>
      <c r="N31" s="1640"/>
      <c r="O31" s="1640"/>
      <c r="P31" s="1640"/>
      <c r="Q31" s="1640"/>
      <c r="R31" s="1640"/>
      <c r="S31" s="1640"/>
      <c r="T31" s="1640"/>
      <c r="U31" s="1640"/>
      <c r="V31" s="1640"/>
      <c r="W31" s="1640"/>
      <c r="X31" s="948"/>
      <c r="Z31" s="933"/>
      <c r="AA31" s="948"/>
    </row>
    <row r="32" spans="1:31" s="934" customFormat="1" ht="15" customHeight="1">
      <c r="A32" s="933"/>
      <c r="B32" s="933"/>
      <c r="C32" s="933"/>
      <c r="D32" s="933"/>
      <c r="E32" s="933"/>
      <c r="F32" s="933"/>
      <c r="G32" s="1640"/>
      <c r="H32" s="1640"/>
      <c r="I32" s="1640"/>
      <c r="J32" s="1640"/>
      <c r="K32" s="1640"/>
      <c r="L32" s="1640"/>
      <c r="M32" s="1640"/>
      <c r="N32" s="1640"/>
      <c r="O32" s="1640"/>
      <c r="P32" s="1640"/>
      <c r="Q32" s="1640"/>
      <c r="R32" s="1640"/>
      <c r="S32" s="1640"/>
      <c r="T32" s="1640"/>
      <c r="U32" s="1640"/>
      <c r="V32" s="1640"/>
      <c r="W32" s="1640"/>
      <c r="X32" s="948"/>
      <c r="Z32" s="933"/>
      <c r="AA32" s="948"/>
    </row>
    <row r="33" spans="1:42" s="934" customFormat="1" ht="15" customHeight="1">
      <c r="A33" s="933"/>
      <c r="B33" s="933" t="s">
        <v>22</v>
      </c>
      <c r="C33" s="933"/>
      <c r="D33" s="933"/>
      <c r="E33" s="933"/>
      <c r="F33" s="933"/>
      <c r="G33" s="1644" t="str">
        <f>cst_wskakunin_kanri1_TEL</f>
        <v/>
      </c>
      <c r="H33" s="1644"/>
      <c r="I33" s="1644"/>
      <c r="J33" s="1644"/>
      <c r="K33" s="1644"/>
      <c r="L33" s="1644"/>
      <c r="M33" s="1644"/>
      <c r="N33" s="1644"/>
      <c r="O33" s="1644"/>
      <c r="P33" s="1644"/>
      <c r="Q33" s="1644"/>
      <c r="R33" s="1644"/>
      <c r="S33" s="1644"/>
      <c r="T33" s="1644"/>
      <c r="U33" s="1644"/>
      <c r="V33" s="1644"/>
      <c r="W33" s="1644"/>
      <c r="X33" s="948"/>
      <c r="Z33" s="933"/>
      <c r="AA33" s="948"/>
    </row>
    <row r="34" spans="1:42" s="934" customFormat="1" ht="15" customHeight="1">
      <c r="A34" s="957" t="s">
        <v>3086</v>
      </c>
      <c r="B34" s="957"/>
      <c r="C34" s="957"/>
      <c r="D34" s="957"/>
      <c r="E34" s="957"/>
      <c r="F34" s="957"/>
      <c r="G34" s="957"/>
      <c r="H34" s="957"/>
      <c r="I34" s="957"/>
      <c r="J34" s="957"/>
      <c r="K34" s="957"/>
      <c r="L34" s="957"/>
      <c r="M34" s="957"/>
      <c r="N34" s="957"/>
      <c r="O34" s="957"/>
      <c r="P34" s="957"/>
      <c r="Q34" s="957"/>
      <c r="R34" s="957"/>
      <c r="S34" s="957"/>
      <c r="T34" s="957"/>
      <c r="U34" s="957"/>
      <c r="V34" s="957"/>
      <c r="W34" s="957"/>
      <c r="X34" s="957"/>
      <c r="Z34" s="933"/>
      <c r="AA34" s="933"/>
    </row>
    <row r="35" spans="1:42" s="934" customFormat="1" ht="15" customHeight="1">
      <c r="A35" s="933"/>
      <c r="B35" s="933" t="s">
        <v>31</v>
      </c>
      <c r="C35" s="933"/>
      <c r="D35" s="933"/>
      <c r="E35" s="933"/>
      <c r="F35" s="933"/>
      <c r="I35" s="1646" t="s">
        <v>3665</v>
      </c>
      <c r="J35" s="1646"/>
      <c r="K35" s="1646"/>
      <c r="L35" s="1646"/>
      <c r="M35" s="1646"/>
      <c r="N35" s="1646"/>
      <c r="O35" s="1646"/>
      <c r="P35" s="1646"/>
      <c r="Z35" s="933"/>
      <c r="AA35" s="933"/>
    </row>
    <row r="36" spans="1:42" s="934" customFormat="1" ht="15" customHeight="1">
      <c r="A36" s="933"/>
      <c r="B36" s="933" t="s">
        <v>3101</v>
      </c>
      <c r="C36" s="933"/>
      <c r="D36" s="933"/>
      <c r="E36" s="933"/>
      <c r="F36" s="933"/>
      <c r="I36" s="1646" t="s">
        <v>3379</v>
      </c>
      <c r="J36" s="1646"/>
      <c r="K36" s="1646"/>
      <c r="L36" s="1646"/>
      <c r="M36" s="1646"/>
      <c r="N36" s="1646"/>
      <c r="O36" s="1646"/>
      <c r="P36" s="1646"/>
      <c r="Z36" s="933"/>
      <c r="AA36" s="933"/>
    </row>
    <row r="37" spans="1:42" s="934" customFormat="1" ht="15" customHeight="1">
      <c r="A37" s="933"/>
      <c r="B37" s="933" t="s">
        <v>406</v>
      </c>
      <c r="C37" s="933"/>
      <c r="D37" s="933"/>
      <c r="E37" s="933"/>
      <c r="F37" s="933"/>
      <c r="I37" s="933" t="str">
        <f ca="1">cst_Pre_Corp__SHINSEI</f>
        <v>一般財団法人　岩手県建築住宅センター</v>
      </c>
      <c r="J37" s="933"/>
      <c r="K37" s="933"/>
      <c r="L37" s="933"/>
      <c r="M37" s="933"/>
      <c r="N37" s="933"/>
      <c r="O37" s="933"/>
      <c r="P37" s="933"/>
      <c r="Z37" s="933"/>
      <c r="AA37" s="933"/>
    </row>
    <row r="38" spans="1:42" s="934" customFormat="1" ht="15" customHeight="1">
      <c r="A38" s="959"/>
      <c r="B38" s="959"/>
      <c r="C38" s="959"/>
      <c r="D38" s="959"/>
      <c r="E38" s="959"/>
      <c r="F38" s="959"/>
      <c r="I38" s="959" t="str">
        <f ca="1">"　　"&amp;cst_Pre_Daihyou__SHINSEI</f>
        <v>　　理事長　　渡 邊 健 治</v>
      </c>
      <c r="J38" s="959"/>
      <c r="K38" s="959"/>
      <c r="L38" s="959"/>
      <c r="M38" s="959"/>
      <c r="N38" s="959"/>
      <c r="O38" s="959"/>
      <c r="P38" s="959"/>
      <c r="Z38" s="933"/>
      <c r="AA38" s="933"/>
    </row>
    <row r="39" spans="1:42" s="934" customFormat="1" ht="15" customHeight="1">
      <c r="A39" s="957" t="s">
        <v>3102</v>
      </c>
      <c r="B39" s="957"/>
      <c r="C39" s="957"/>
      <c r="D39" s="957"/>
      <c r="E39" s="957"/>
      <c r="F39" s="957"/>
      <c r="G39" s="957"/>
      <c r="H39" s="957"/>
      <c r="I39" s="957"/>
      <c r="J39" s="957"/>
      <c r="K39" s="957"/>
      <c r="L39" s="957"/>
      <c r="M39" s="957"/>
      <c r="N39" s="957"/>
      <c r="O39" s="957"/>
      <c r="P39" s="957"/>
      <c r="Q39" s="957"/>
      <c r="R39" s="957"/>
      <c r="S39" s="957"/>
      <c r="T39" s="957"/>
      <c r="U39" s="957"/>
      <c r="V39" s="957"/>
      <c r="W39" s="957"/>
      <c r="X39" s="957"/>
      <c r="Z39" s="933"/>
      <c r="AA39" s="933"/>
      <c r="AI39" s="939"/>
    </row>
    <row r="40" spans="1:42" s="934" customFormat="1" ht="15" customHeight="1">
      <c r="A40" s="933"/>
      <c r="B40" s="933" t="s">
        <v>19</v>
      </c>
      <c r="C40" s="933"/>
      <c r="D40" s="933"/>
      <c r="E40" s="933"/>
      <c r="F40" s="933"/>
      <c r="G40" s="1645"/>
      <c r="H40" s="1645"/>
      <c r="I40" s="1645"/>
      <c r="J40" s="1645"/>
      <c r="K40" s="1645"/>
      <c r="L40" s="1645"/>
      <c r="M40" s="1645"/>
      <c r="N40" s="1645"/>
      <c r="O40" s="1645"/>
      <c r="P40" s="1645"/>
      <c r="Q40" s="1645"/>
      <c r="R40" s="1645"/>
      <c r="S40" s="1645"/>
      <c r="T40" s="1645"/>
      <c r="U40" s="1645"/>
      <c r="V40" s="1645"/>
      <c r="W40" s="1645"/>
      <c r="X40" s="933"/>
      <c r="Z40" s="933"/>
      <c r="AA40" s="933"/>
      <c r="AH40" s="940"/>
      <c r="AI40" s="941"/>
      <c r="AJ40" s="941"/>
      <c r="AK40" s="941"/>
      <c r="AL40" s="941"/>
      <c r="AM40" s="941"/>
      <c r="AN40" s="941"/>
      <c r="AO40" s="941"/>
      <c r="AP40" s="941"/>
    </row>
    <row r="41" spans="1:42" s="942" customFormat="1" ht="15" customHeight="1">
      <c r="A41" s="933"/>
      <c r="B41" s="933" t="s">
        <v>37</v>
      </c>
      <c r="C41" s="933"/>
      <c r="D41" s="933"/>
      <c r="E41" s="933"/>
      <c r="F41" s="933"/>
      <c r="G41" s="1645"/>
      <c r="H41" s="1645"/>
      <c r="I41" s="1645"/>
      <c r="J41" s="1645"/>
      <c r="K41" s="1645"/>
      <c r="L41" s="1645"/>
      <c r="M41" s="1645"/>
      <c r="N41" s="1645"/>
      <c r="O41" s="1645"/>
      <c r="P41" s="1645"/>
      <c r="Q41" s="1645"/>
      <c r="R41" s="1645"/>
      <c r="S41" s="1645"/>
      <c r="T41" s="1645"/>
      <c r="U41" s="1645"/>
      <c r="V41" s="1645"/>
      <c r="W41" s="1645"/>
      <c r="X41" s="958"/>
      <c r="Z41" s="933"/>
      <c r="AA41" s="958"/>
      <c r="AI41" s="941"/>
      <c r="AJ41" s="941"/>
      <c r="AK41" s="941"/>
      <c r="AL41" s="941"/>
      <c r="AM41" s="941"/>
      <c r="AN41" s="941"/>
      <c r="AO41" s="941"/>
      <c r="AP41" s="941"/>
    </row>
    <row r="42" spans="1:42" s="942" customFormat="1" ht="15" customHeight="1">
      <c r="A42" s="933"/>
      <c r="B42" s="933" t="s">
        <v>20</v>
      </c>
      <c r="C42" s="933"/>
      <c r="D42" s="933"/>
      <c r="E42" s="933"/>
      <c r="F42" s="933"/>
      <c r="G42" s="952" t="s">
        <v>2429</v>
      </c>
      <c r="H42" s="1647"/>
      <c r="I42" s="1647"/>
      <c r="J42" s="1647"/>
      <c r="K42" s="1647"/>
      <c r="L42" s="1647"/>
      <c r="M42" s="1647"/>
      <c r="N42" s="1647"/>
      <c r="O42" s="1647"/>
      <c r="P42" s="1647"/>
      <c r="Q42" s="1647"/>
      <c r="R42" s="1647"/>
      <c r="S42" s="1647"/>
      <c r="T42" s="1647"/>
      <c r="U42" s="1647"/>
      <c r="V42" s="1647"/>
      <c r="W42" s="1647"/>
      <c r="Z42" s="933"/>
      <c r="AI42" s="941"/>
      <c r="AJ42" s="941"/>
      <c r="AK42" s="941"/>
      <c r="AL42" s="941"/>
      <c r="AM42" s="941"/>
      <c r="AN42" s="941"/>
      <c r="AO42" s="941"/>
      <c r="AP42" s="941"/>
    </row>
    <row r="43" spans="1:42" s="942" customFormat="1" ht="15" customHeight="1">
      <c r="A43" s="933"/>
      <c r="B43" s="933" t="s">
        <v>25</v>
      </c>
      <c r="C43" s="933"/>
      <c r="D43" s="933"/>
      <c r="E43" s="933"/>
      <c r="F43" s="933"/>
      <c r="G43" s="1645"/>
      <c r="H43" s="1645"/>
      <c r="I43" s="1645"/>
      <c r="J43" s="1645"/>
      <c r="K43" s="1645"/>
      <c r="L43" s="1645"/>
      <c r="M43" s="1645"/>
      <c r="N43" s="1645"/>
      <c r="O43" s="1645"/>
      <c r="P43" s="1645"/>
      <c r="Q43" s="1645"/>
      <c r="R43" s="1645"/>
      <c r="S43" s="1645"/>
      <c r="T43" s="1645"/>
      <c r="U43" s="1645"/>
      <c r="V43" s="1645"/>
      <c r="W43" s="1645"/>
      <c r="Z43" s="933"/>
      <c r="AI43" s="941"/>
      <c r="AJ43" s="941"/>
      <c r="AK43" s="941"/>
      <c r="AL43" s="941"/>
      <c r="AM43" s="941"/>
      <c r="AN43" s="941"/>
      <c r="AO43" s="941"/>
      <c r="AP43" s="941"/>
    </row>
    <row r="44" spans="1:42" s="942" customFormat="1" ht="15" customHeight="1">
      <c r="A44" s="933"/>
      <c r="B44" s="933"/>
      <c r="C44" s="933"/>
      <c r="D44" s="933"/>
      <c r="E44" s="933"/>
      <c r="F44" s="933"/>
      <c r="G44" s="1645"/>
      <c r="H44" s="1645"/>
      <c r="I44" s="1645"/>
      <c r="J44" s="1645"/>
      <c r="K44" s="1645"/>
      <c r="L44" s="1645"/>
      <c r="M44" s="1645"/>
      <c r="N44" s="1645"/>
      <c r="O44" s="1645"/>
      <c r="P44" s="1645"/>
      <c r="Q44" s="1645"/>
      <c r="R44" s="1645"/>
      <c r="S44" s="1645"/>
      <c r="T44" s="1645"/>
      <c r="U44" s="1645"/>
      <c r="V44" s="1645"/>
      <c r="W44" s="1645"/>
      <c r="Z44" s="933"/>
      <c r="AI44" s="941"/>
      <c r="AJ44" s="941"/>
      <c r="AK44" s="941"/>
      <c r="AL44" s="941"/>
      <c r="AM44" s="941"/>
      <c r="AN44" s="941"/>
      <c r="AO44" s="941"/>
      <c r="AP44" s="941"/>
    </row>
    <row r="45" spans="1:42" s="942" customFormat="1" ht="15" customHeight="1">
      <c r="A45" s="933"/>
      <c r="B45" s="933" t="s">
        <v>22</v>
      </c>
      <c r="C45" s="933"/>
      <c r="D45" s="933"/>
      <c r="E45" s="933"/>
      <c r="F45" s="933"/>
      <c r="G45" s="1647"/>
      <c r="H45" s="1647"/>
      <c r="I45" s="1647"/>
      <c r="J45" s="1647"/>
      <c r="K45" s="1647"/>
      <c r="L45" s="1647"/>
      <c r="M45" s="1647"/>
      <c r="N45" s="1647"/>
      <c r="O45" s="1647"/>
      <c r="P45" s="1647"/>
      <c r="Q45" s="1647"/>
      <c r="R45" s="1647"/>
      <c r="S45" s="1647"/>
      <c r="T45" s="1647"/>
      <c r="U45" s="1647"/>
      <c r="V45" s="1647"/>
      <c r="W45" s="1647"/>
      <c r="Z45" s="933"/>
      <c r="AI45" s="941"/>
      <c r="AJ45" s="941"/>
      <c r="AK45" s="941"/>
      <c r="AL45" s="941"/>
      <c r="AM45" s="941"/>
      <c r="AN45" s="941"/>
      <c r="AO45" s="941"/>
      <c r="AP45" s="941"/>
    </row>
    <row r="46" spans="1:42" s="942" customFormat="1" ht="15" customHeight="1">
      <c r="A46" s="957" t="s">
        <v>3103</v>
      </c>
      <c r="B46" s="957"/>
      <c r="C46" s="957"/>
      <c r="D46" s="957"/>
      <c r="E46" s="957"/>
      <c r="F46" s="957"/>
      <c r="G46" s="957"/>
      <c r="H46" s="957"/>
      <c r="I46" s="957"/>
      <c r="J46" s="957"/>
      <c r="K46" s="957"/>
      <c r="L46" s="957"/>
      <c r="M46" s="957"/>
      <c r="N46" s="957"/>
      <c r="O46" s="957"/>
      <c r="P46" s="957"/>
      <c r="Q46" s="957"/>
      <c r="R46" s="957"/>
      <c r="S46" s="957"/>
      <c r="T46" s="957"/>
      <c r="U46" s="957"/>
      <c r="V46" s="957"/>
      <c r="W46" s="957"/>
      <c r="X46" s="957"/>
      <c r="Z46" s="933"/>
      <c r="AA46" s="933"/>
    </row>
    <row r="47" spans="1:42" s="942" customFormat="1" ht="15" customHeight="1">
      <c r="A47" s="933"/>
      <c r="B47" s="933"/>
      <c r="C47" s="933"/>
      <c r="D47" s="933"/>
      <c r="E47" s="933"/>
      <c r="F47" s="933"/>
      <c r="G47" s="933"/>
      <c r="H47" s="933"/>
      <c r="I47" s="933"/>
      <c r="J47" s="933"/>
      <c r="K47" s="933"/>
      <c r="L47" s="933"/>
      <c r="M47" s="933"/>
      <c r="N47" s="933"/>
      <c r="O47" s="933"/>
      <c r="P47" s="933"/>
      <c r="Q47" s="933"/>
      <c r="R47" s="933"/>
      <c r="S47" s="933"/>
      <c r="T47" s="933"/>
      <c r="U47" s="933"/>
      <c r="V47" s="933"/>
      <c r="W47" s="933"/>
      <c r="X47" s="933"/>
      <c r="Z47" s="933"/>
      <c r="AA47" s="933"/>
    </row>
    <row r="48" spans="1:42" s="942" customFormat="1" ht="15" customHeight="1">
      <c r="A48" s="937"/>
      <c r="B48" s="937"/>
      <c r="C48" s="937"/>
      <c r="D48" s="937"/>
      <c r="E48" s="937"/>
      <c r="F48" s="937"/>
      <c r="G48" s="937"/>
      <c r="H48" s="937"/>
      <c r="I48" s="937"/>
      <c r="J48" s="937"/>
      <c r="K48" s="937"/>
      <c r="L48" s="937"/>
      <c r="M48" s="937"/>
      <c r="N48" s="937"/>
      <c r="O48" s="937"/>
      <c r="P48" s="937"/>
      <c r="Q48" s="937"/>
      <c r="R48" s="937"/>
      <c r="S48" s="937"/>
      <c r="T48" s="937"/>
      <c r="U48" s="937"/>
      <c r="V48" s="960"/>
      <c r="W48" s="960"/>
      <c r="X48" s="961"/>
      <c r="Z48" s="933"/>
      <c r="AA48" s="933"/>
    </row>
    <row r="49" spans="1:40" s="942" customFormat="1" ht="15" customHeight="1">
      <c r="A49" s="937"/>
      <c r="B49" s="937"/>
      <c r="C49" s="937"/>
      <c r="D49" s="937"/>
      <c r="E49" s="937"/>
      <c r="F49" s="937"/>
      <c r="G49" s="937"/>
      <c r="H49" s="937"/>
      <c r="I49" s="937"/>
      <c r="J49" s="937"/>
      <c r="K49" s="937"/>
      <c r="L49" s="937"/>
      <c r="M49" s="937"/>
      <c r="N49" s="937"/>
      <c r="O49" s="937"/>
      <c r="P49" s="937"/>
      <c r="Q49" s="937"/>
      <c r="R49" s="937"/>
      <c r="S49" s="937"/>
      <c r="T49" s="937"/>
      <c r="U49" s="937"/>
      <c r="V49" s="960"/>
      <c r="W49" s="960"/>
      <c r="X49" s="961"/>
      <c r="Z49" s="933"/>
      <c r="AA49" s="933"/>
    </row>
    <row r="50" spans="1:40" s="942" customFormat="1" ht="15" customHeight="1">
      <c r="A50" s="937"/>
      <c r="B50" s="937"/>
      <c r="C50" s="937"/>
      <c r="D50" s="937"/>
      <c r="E50" s="937"/>
      <c r="F50" s="937"/>
      <c r="G50" s="937"/>
      <c r="H50" s="937"/>
      <c r="I50" s="937"/>
      <c r="J50" s="937"/>
      <c r="K50" s="937"/>
      <c r="L50" s="937"/>
      <c r="M50" s="937"/>
      <c r="N50" s="937"/>
      <c r="O50" s="937"/>
      <c r="P50" s="937"/>
      <c r="Q50" s="937"/>
      <c r="R50" s="937"/>
      <c r="S50" s="937"/>
      <c r="T50" s="937"/>
      <c r="U50" s="937"/>
      <c r="V50" s="960"/>
      <c r="W50" s="960"/>
      <c r="X50" s="961"/>
      <c r="Z50" s="933"/>
      <c r="AA50" s="933"/>
    </row>
    <row r="51" spans="1:40" s="942" customFormat="1" ht="15" customHeight="1">
      <c r="A51" s="937"/>
      <c r="B51" s="937"/>
      <c r="C51" s="937"/>
      <c r="D51" s="937"/>
      <c r="E51" s="937"/>
      <c r="F51" s="937"/>
      <c r="G51" s="937"/>
      <c r="H51" s="937"/>
      <c r="I51" s="937"/>
      <c r="J51" s="937"/>
      <c r="K51" s="937"/>
      <c r="L51" s="937"/>
      <c r="M51" s="937"/>
      <c r="N51" s="937"/>
      <c r="O51" s="937"/>
      <c r="P51" s="937"/>
      <c r="Q51" s="937"/>
      <c r="R51" s="937"/>
      <c r="S51" s="937"/>
      <c r="T51" s="937"/>
      <c r="U51" s="937"/>
      <c r="V51" s="962"/>
      <c r="W51" s="962"/>
      <c r="X51" s="961"/>
      <c r="Z51" s="933"/>
      <c r="AA51" s="933"/>
    </row>
    <row r="52" spans="1:40" s="942" customFormat="1" ht="15" customHeight="1">
      <c r="A52" s="937"/>
      <c r="B52" s="963"/>
      <c r="C52" s="937"/>
      <c r="D52" s="937"/>
      <c r="E52" s="937"/>
      <c r="F52" s="937"/>
      <c r="G52" s="937"/>
      <c r="H52" s="937"/>
      <c r="I52" s="937"/>
      <c r="J52" s="937"/>
      <c r="K52" s="937"/>
      <c r="L52" s="937"/>
      <c r="M52" s="937"/>
      <c r="N52" s="937"/>
      <c r="O52" s="937"/>
      <c r="P52" s="937"/>
      <c r="Q52" s="937"/>
      <c r="R52" s="937"/>
      <c r="S52" s="937"/>
      <c r="T52" s="937"/>
      <c r="U52" s="937"/>
      <c r="V52" s="960"/>
      <c r="W52" s="960"/>
      <c r="X52" s="960"/>
      <c r="Z52" s="933"/>
      <c r="AA52" s="933"/>
    </row>
    <row r="53" spans="1:40" s="942" customFormat="1" ht="15" customHeight="1">
      <c r="A53" s="937"/>
      <c r="B53" s="937"/>
      <c r="C53" s="937"/>
      <c r="D53" s="937"/>
      <c r="E53" s="937"/>
      <c r="F53" s="937"/>
      <c r="G53" s="937"/>
      <c r="H53" s="937"/>
      <c r="I53" s="937"/>
      <c r="J53" s="937"/>
      <c r="K53" s="937"/>
      <c r="L53" s="937"/>
      <c r="M53" s="937"/>
      <c r="N53" s="937"/>
      <c r="O53" s="937"/>
      <c r="P53" s="937"/>
      <c r="Q53" s="937"/>
      <c r="R53" s="937"/>
      <c r="S53" s="937"/>
      <c r="T53" s="937"/>
      <c r="U53" s="937"/>
      <c r="V53" s="937"/>
      <c r="W53" s="937"/>
      <c r="X53" s="937"/>
      <c r="Z53" s="933"/>
      <c r="AA53" s="933"/>
    </row>
    <row r="54" spans="1:40" s="942" customFormat="1" ht="15" customHeight="1">
      <c r="A54" s="937"/>
      <c r="B54" s="937"/>
      <c r="C54" s="937"/>
      <c r="D54" s="937"/>
      <c r="E54" s="937"/>
      <c r="F54" s="937"/>
      <c r="G54" s="937"/>
      <c r="H54" s="937"/>
      <c r="I54" s="937"/>
      <c r="J54" s="937"/>
      <c r="K54" s="937"/>
      <c r="L54" s="937"/>
      <c r="M54" s="937"/>
      <c r="N54" s="937"/>
      <c r="O54" s="937"/>
      <c r="P54" s="937"/>
      <c r="Q54" s="937"/>
      <c r="R54" s="937"/>
      <c r="S54" s="937"/>
      <c r="T54" s="937"/>
      <c r="U54" s="937"/>
      <c r="V54" s="937"/>
      <c r="W54" s="937"/>
      <c r="X54" s="937"/>
      <c r="Z54" s="933"/>
      <c r="AA54" s="933"/>
    </row>
    <row r="55" spans="1:40" s="942" customFormat="1" ht="15" customHeight="1">
      <c r="A55" s="1641" t="s">
        <v>3104</v>
      </c>
      <c r="B55" s="1641"/>
      <c r="C55" s="1641"/>
      <c r="D55" s="1641"/>
      <c r="E55" s="1641"/>
      <c r="F55" s="1641"/>
      <c r="G55" s="1641"/>
      <c r="H55" s="1641"/>
      <c r="I55" s="1641"/>
      <c r="J55" s="1641"/>
      <c r="K55" s="1641"/>
      <c r="L55" s="1641"/>
      <c r="M55" s="1641"/>
      <c r="N55" s="1641"/>
      <c r="O55" s="1641"/>
      <c r="P55" s="1641"/>
      <c r="Q55" s="1641"/>
      <c r="R55" s="1641"/>
      <c r="S55" s="1641"/>
      <c r="T55" s="1641"/>
      <c r="U55" s="1641"/>
      <c r="V55" s="1641"/>
      <c r="W55" s="1641"/>
      <c r="X55" s="1641"/>
      <c r="Y55" s="936" t="s">
        <v>3093</v>
      </c>
      <c r="Z55" s="936"/>
      <c r="AA55" s="943"/>
      <c r="AB55" s="935"/>
      <c r="AC55" s="935"/>
      <c r="AD55" s="935"/>
      <c r="AE55" s="935"/>
    </row>
    <row r="56" spans="1:40" s="942" customFormat="1" ht="15" customHeight="1">
      <c r="A56" s="957" t="s">
        <v>3666</v>
      </c>
      <c r="B56" s="957"/>
      <c r="C56" s="957"/>
      <c r="D56" s="957"/>
      <c r="E56" s="957"/>
      <c r="F56" s="957"/>
      <c r="G56" s="957"/>
      <c r="H56" s="957"/>
      <c r="I56" s="957"/>
      <c r="J56" s="957"/>
      <c r="K56" s="957"/>
      <c r="L56" s="957"/>
      <c r="M56" s="964"/>
      <c r="N56" s="964"/>
      <c r="O56" s="964"/>
      <c r="P56" s="964"/>
      <c r="Q56" s="964"/>
      <c r="R56" s="964"/>
      <c r="S56" s="964"/>
      <c r="T56" s="964"/>
      <c r="U56" s="964"/>
      <c r="V56" s="964"/>
      <c r="W56" s="964"/>
      <c r="X56" s="964"/>
      <c r="Y56" s="949" t="s">
        <v>2845</v>
      </c>
      <c r="Z56" s="936"/>
      <c r="AA56" s="944"/>
      <c r="AB56" s="935"/>
      <c r="AC56" s="935"/>
      <c r="AD56" s="935"/>
      <c r="AE56" s="935"/>
    </row>
    <row r="57" spans="1:40" s="942" customFormat="1" ht="15" customHeight="1">
      <c r="A57" s="933"/>
      <c r="B57" s="933" t="s">
        <v>3667</v>
      </c>
      <c r="C57" s="933"/>
      <c r="D57" s="933"/>
      <c r="E57" s="933"/>
      <c r="I57" s="1648">
        <f>cst_wskakunin_KOUJI_TYAKUSYU_YOTEI_DATE</f>
        <v>45417</v>
      </c>
      <c r="J57" s="1648"/>
      <c r="K57" s="1648"/>
      <c r="L57" s="1648"/>
      <c r="M57" s="1648"/>
      <c r="W57" s="933"/>
      <c r="Y57" s="950" t="str">
        <f>HYPERLINK("#A1：X54")</f>
        <v>#A1：X54</v>
      </c>
      <c r="Z57" s="951" t="s">
        <v>2723</v>
      </c>
      <c r="AA57" s="947"/>
      <c r="AB57" s="946"/>
      <c r="AC57" s="946"/>
      <c r="AD57" s="946"/>
      <c r="AE57" s="946"/>
    </row>
    <row r="58" spans="1:40" s="942" customFormat="1" ht="15" customHeight="1">
      <c r="A58" s="933"/>
      <c r="B58" s="933" t="s">
        <v>3668</v>
      </c>
      <c r="C58" s="933"/>
      <c r="D58" s="933"/>
      <c r="E58" s="933"/>
      <c r="I58" s="1648" t="str">
        <f>cst_wskakunin_KOUJI_KANRYOU_YOTEI_DATE</f>
        <v/>
      </c>
      <c r="J58" s="1648"/>
      <c r="K58" s="1648"/>
      <c r="L58" s="1648"/>
      <c r="M58" s="1648"/>
      <c r="N58" s="933"/>
      <c r="O58" s="933"/>
      <c r="P58" s="933"/>
      <c r="Q58" s="933"/>
      <c r="W58" s="933"/>
      <c r="X58" s="933"/>
      <c r="Y58" s="950" t="str">
        <f>HYPERLINK("#A55：X108")</f>
        <v>#A55：X108</v>
      </c>
      <c r="Z58" s="953" t="s">
        <v>3664</v>
      </c>
      <c r="AA58" s="954"/>
      <c r="AB58" s="955"/>
      <c r="AC58" s="955"/>
      <c r="AD58" s="955"/>
      <c r="AE58" s="955"/>
    </row>
    <row r="59" spans="1:40" s="942" customFormat="1" ht="15" customHeight="1">
      <c r="A59" s="959"/>
      <c r="B59" s="959"/>
      <c r="C59" s="959"/>
      <c r="D59" s="959"/>
      <c r="E59" s="959"/>
      <c r="F59" s="959"/>
      <c r="G59" s="959"/>
      <c r="H59" s="959"/>
      <c r="I59" s="959"/>
      <c r="J59" s="959"/>
      <c r="K59" s="959"/>
      <c r="L59" s="959"/>
      <c r="M59" s="959"/>
      <c r="N59" s="959"/>
      <c r="O59" s="959"/>
      <c r="P59" s="959"/>
      <c r="Q59" s="959"/>
      <c r="R59" s="959"/>
      <c r="S59" s="959"/>
      <c r="T59" s="959"/>
      <c r="U59" s="959"/>
      <c r="V59" s="959"/>
      <c r="W59" s="959"/>
      <c r="X59" s="959"/>
      <c r="Y59" s="950" t="str">
        <f>HYPERLINK("#A109：X162")</f>
        <v>#A109：X162</v>
      </c>
      <c r="Z59" s="953" t="s">
        <v>3095</v>
      </c>
      <c r="AA59" s="956"/>
      <c r="AB59" s="955"/>
      <c r="AC59" s="955"/>
      <c r="AD59" s="955"/>
      <c r="AE59" s="955"/>
      <c r="AF59" s="934"/>
      <c r="AG59" s="939"/>
      <c r="AH59" s="934"/>
      <c r="AI59" s="934"/>
      <c r="AJ59" s="934"/>
      <c r="AK59" s="934"/>
      <c r="AL59" s="934"/>
      <c r="AM59" s="934"/>
      <c r="AN59" s="934"/>
    </row>
    <row r="60" spans="1:40" s="942" customFormat="1" ht="15" customHeight="1">
      <c r="A60" s="933" t="s">
        <v>3669</v>
      </c>
      <c r="B60" s="933"/>
      <c r="C60" s="933"/>
      <c r="D60" s="933"/>
      <c r="E60" s="933"/>
      <c r="F60" s="933"/>
      <c r="G60" s="933"/>
      <c r="H60" s="933"/>
      <c r="I60" s="933"/>
      <c r="J60" s="933"/>
      <c r="K60" s="933"/>
      <c r="L60" s="933"/>
      <c r="M60" s="933"/>
      <c r="N60" s="933"/>
      <c r="O60" s="933"/>
      <c r="P60" s="933"/>
      <c r="Q60" s="933"/>
      <c r="R60" s="933"/>
      <c r="S60" s="933"/>
      <c r="T60" s="933"/>
      <c r="U60" s="933"/>
      <c r="V60" s="933"/>
      <c r="W60" s="933"/>
      <c r="X60" s="933"/>
      <c r="Y60" s="950" t="str">
        <f>HYPERLINK("#A163：X216")</f>
        <v>#A163：X216</v>
      </c>
      <c r="Z60" s="953" t="s">
        <v>3096</v>
      </c>
      <c r="AA60" s="956"/>
      <c r="AB60" s="955"/>
      <c r="AC60" s="955"/>
      <c r="AD60" s="955"/>
      <c r="AE60" s="955"/>
      <c r="AF60" s="940"/>
      <c r="AG60" s="941"/>
      <c r="AH60" s="941"/>
      <c r="AI60" s="941"/>
      <c r="AJ60" s="941"/>
      <c r="AK60" s="941"/>
      <c r="AL60" s="941"/>
      <c r="AM60" s="941"/>
      <c r="AN60" s="941"/>
    </row>
    <row r="61" spans="1:40" s="942" customFormat="1" ht="15" customHeight="1">
      <c r="A61" s="933"/>
      <c r="B61" s="933" t="s">
        <v>3670</v>
      </c>
      <c r="C61" s="933"/>
      <c r="D61" s="933"/>
      <c r="I61" s="965" t="s">
        <v>28</v>
      </c>
      <c r="J61" s="1649" t="s">
        <v>3106</v>
      </c>
      <c r="K61" s="1649"/>
      <c r="L61" s="965" t="s">
        <v>28</v>
      </c>
      <c r="M61" s="1649" t="s">
        <v>3107</v>
      </c>
      <c r="N61" s="1649"/>
      <c r="O61" s="1649"/>
      <c r="P61" s="1649"/>
      <c r="Q61" s="965" t="s">
        <v>28</v>
      </c>
      <c r="R61" s="1649" t="s">
        <v>3108</v>
      </c>
      <c r="S61" s="1649"/>
      <c r="T61" s="1649"/>
      <c r="U61" s="966"/>
      <c r="V61" s="966"/>
      <c r="W61" s="966"/>
      <c r="X61" s="967"/>
      <c r="Y61" s="950" t="str">
        <f>HYPERLINK("#A217：X270")</f>
        <v>#A217：X270</v>
      </c>
      <c r="Z61" s="953" t="s">
        <v>3098</v>
      </c>
      <c r="AA61" s="954"/>
      <c r="AB61" s="955"/>
      <c r="AC61" s="955"/>
      <c r="AD61" s="955"/>
      <c r="AE61" s="955"/>
      <c r="AG61" s="941"/>
      <c r="AH61" s="941"/>
      <c r="AI61" s="941"/>
      <c r="AJ61" s="941"/>
      <c r="AK61" s="941"/>
      <c r="AL61" s="941"/>
      <c r="AM61" s="941"/>
      <c r="AN61" s="941"/>
    </row>
    <row r="62" spans="1:40" s="942" customFormat="1" ht="15" customHeight="1">
      <c r="A62" s="933"/>
      <c r="B62" s="933"/>
      <c r="C62" s="933"/>
      <c r="D62" s="933"/>
      <c r="I62" s="965" t="s">
        <v>28</v>
      </c>
      <c r="J62" s="1649" t="s">
        <v>3109</v>
      </c>
      <c r="K62" s="1649"/>
      <c r="L62" s="965" t="s">
        <v>28</v>
      </c>
      <c r="M62" s="1649" t="s">
        <v>3110</v>
      </c>
      <c r="N62" s="1649"/>
      <c r="O62" s="1649"/>
      <c r="P62" s="1649"/>
      <c r="Q62" s="965" t="s">
        <v>28</v>
      </c>
      <c r="R62" s="1649" t="s">
        <v>3111</v>
      </c>
      <c r="S62" s="1649"/>
      <c r="T62" s="1649"/>
      <c r="U62" s="966"/>
      <c r="V62" s="966"/>
      <c r="W62" s="966"/>
      <c r="X62" s="967"/>
      <c r="Y62" s="934"/>
      <c r="Z62" s="933"/>
      <c r="AA62" s="933"/>
      <c r="AB62" s="934"/>
      <c r="AC62" s="934"/>
      <c r="AD62" s="934"/>
      <c r="AE62" s="934"/>
      <c r="AG62" s="941"/>
      <c r="AH62" s="941"/>
      <c r="AI62" s="941"/>
      <c r="AJ62" s="941"/>
      <c r="AK62" s="941"/>
      <c r="AL62" s="941"/>
      <c r="AM62" s="941"/>
      <c r="AN62" s="941"/>
    </row>
    <row r="63" spans="1:40" s="942" customFormat="1" ht="15" customHeight="1">
      <c r="A63" s="933"/>
      <c r="B63" s="933" t="s">
        <v>3671</v>
      </c>
      <c r="C63" s="933"/>
      <c r="D63" s="933"/>
      <c r="E63" s="933"/>
      <c r="F63" s="933"/>
      <c r="G63" s="933"/>
      <c r="H63" s="933"/>
      <c r="I63" s="933"/>
      <c r="J63" s="965" t="s">
        <v>28</v>
      </c>
      <c r="K63" s="933" t="s">
        <v>3672</v>
      </c>
      <c r="L63" s="933"/>
      <c r="M63" s="933"/>
      <c r="N63" s="933"/>
      <c r="O63" s="933"/>
      <c r="P63" s="965" t="s">
        <v>28</v>
      </c>
      <c r="Q63" s="933" t="s">
        <v>3673</v>
      </c>
      <c r="R63" s="966"/>
      <c r="S63" s="966"/>
      <c r="T63" s="966"/>
      <c r="U63" s="966"/>
      <c r="V63" s="966"/>
      <c r="W63" s="966"/>
      <c r="X63" s="967"/>
      <c r="Z63" s="933"/>
      <c r="AG63" s="941"/>
      <c r="AH63" s="941"/>
      <c r="AI63" s="941"/>
      <c r="AJ63" s="941"/>
      <c r="AK63" s="941"/>
      <c r="AL63" s="941"/>
      <c r="AM63" s="941"/>
      <c r="AN63" s="941"/>
    </row>
    <row r="64" spans="1:40" s="942" customFormat="1" ht="15" customHeight="1">
      <c r="A64" s="933"/>
      <c r="B64" s="933"/>
      <c r="C64" s="933"/>
      <c r="D64" s="933"/>
      <c r="E64" s="933"/>
      <c r="F64" s="933"/>
      <c r="G64" s="933"/>
      <c r="H64" s="933"/>
      <c r="I64" s="933"/>
      <c r="J64" s="965" t="s">
        <v>28</v>
      </c>
      <c r="K64" s="933" t="s">
        <v>3674</v>
      </c>
      <c r="L64" s="933"/>
      <c r="M64" s="933"/>
      <c r="N64" s="933"/>
      <c r="O64" s="933"/>
      <c r="P64" s="966"/>
      <c r="Q64" s="966"/>
      <c r="R64" s="966"/>
      <c r="S64" s="966"/>
      <c r="T64" s="966"/>
      <c r="U64" s="966"/>
      <c r="V64" s="966"/>
      <c r="W64" s="966"/>
      <c r="X64" s="967"/>
      <c r="Z64" s="933"/>
      <c r="AG64" s="941"/>
      <c r="AH64" s="941"/>
      <c r="AI64" s="941"/>
      <c r="AJ64" s="941"/>
      <c r="AK64" s="941"/>
      <c r="AL64" s="941"/>
      <c r="AM64" s="941"/>
      <c r="AN64" s="941"/>
    </row>
    <row r="65" spans="1:40" s="942" customFormat="1" ht="15" customHeight="1">
      <c r="A65" s="933"/>
      <c r="B65" s="933"/>
      <c r="C65" s="933"/>
      <c r="D65" s="933"/>
      <c r="E65" s="933"/>
      <c r="F65" s="933"/>
      <c r="G65" s="933"/>
      <c r="H65" s="933"/>
      <c r="I65" s="933"/>
      <c r="J65" s="965" t="s">
        <v>28</v>
      </c>
      <c r="K65" s="933" t="s">
        <v>3675</v>
      </c>
      <c r="L65" s="933"/>
      <c r="M65" s="933"/>
      <c r="N65" s="933"/>
      <c r="O65" s="933"/>
      <c r="P65" s="966"/>
      <c r="Q65" s="966"/>
      <c r="R65" s="965" t="s">
        <v>28</v>
      </c>
      <c r="S65" s="933" t="s">
        <v>3676</v>
      </c>
      <c r="T65" s="966"/>
      <c r="U65" s="966"/>
      <c r="V65" s="966"/>
      <c r="W65" s="966"/>
      <c r="X65" s="967"/>
      <c r="Z65" s="933"/>
      <c r="AA65" s="966"/>
      <c r="AG65" s="941"/>
      <c r="AH65" s="941"/>
      <c r="AI65" s="941"/>
      <c r="AJ65" s="941"/>
      <c r="AK65" s="941"/>
      <c r="AL65" s="941"/>
      <c r="AM65" s="941"/>
      <c r="AN65" s="941"/>
    </row>
    <row r="66" spans="1:40" s="942" customFormat="1" ht="15" customHeight="1">
      <c r="A66" s="959"/>
      <c r="B66" s="959"/>
      <c r="C66" s="959"/>
      <c r="D66" s="959"/>
      <c r="E66" s="959"/>
      <c r="F66" s="959"/>
      <c r="G66" s="959"/>
      <c r="H66" s="959"/>
      <c r="I66" s="959"/>
      <c r="J66" s="959"/>
      <c r="K66" s="959"/>
      <c r="L66" s="959"/>
      <c r="M66" s="959"/>
      <c r="N66" s="959"/>
      <c r="O66" s="959"/>
      <c r="P66" s="959"/>
      <c r="Q66" s="959"/>
      <c r="R66" s="959"/>
      <c r="S66" s="959"/>
      <c r="T66" s="959"/>
      <c r="U66" s="959"/>
      <c r="V66" s="959"/>
      <c r="W66" s="959"/>
      <c r="X66" s="959"/>
      <c r="Z66" s="933"/>
      <c r="AA66" s="933"/>
      <c r="AG66" s="941"/>
      <c r="AH66" s="941"/>
      <c r="AI66" s="941"/>
      <c r="AJ66" s="941"/>
      <c r="AK66" s="941"/>
      <c r="AL66" s="941"/>
      <c r="AM66" s="941"/>
      <c r="AN66" s="941"/>
    </row>
    <row r="67" spans="1:40" s="942" customFormat="1" ht="15" customHeight="1">
      <c r="A67" s="933" t="s">
        <v>3677</v>
      </c>
      <c r="B67" s="933"/>
      <c r="C67" s="933"/>
      <c r="D67" s="933"/>
      <c r="E67" s="933"/>
      <c r="F67" s="933"/>
      <c r="G67" s="933"/>
      <c r="H67" s="933"/>
      <c r="I67" s="933"/>
      <c r="J67" s="933"/>
      <c r="K67" s="933"/>
      <c r="L67" s="933"/>
      <c r="M67" s="933"/>
      <c r="N67" s="933"/>
      <c r="O67" s="933"/>
      <c r="P67" s="933"/>
      <c r="Q67" s="933"/>
      <c r="R67" s="933"/>
      <c r="S67" s="933"/>
      <c r="T67" s="933"/>
      <c r="U67" s="933"/>
      <c r="V67" s="933"/>
      <c r="W67" s="933"/>
      <c r="X67" s="933"/>
      <c r="Z67" s="933"/>
      <c r="AA67" s="933"/>
      <c r="AG67" s="941"/>
      <c r="AH67" s="941"/>
      <c r="AI67" s="941"/>
      <c r="AJ67" s="941"/>
      <c r="AK67" s="941"/>
      <c r="AL67" s="941"/>
      <c r="AM67" s="941"/>
      <c r="AN67" s="941"/>
    </row>
    <row r="68" spans="1:40" s="942" customFormat="1" ht="15" customHeight="1">
      <c r="A68" s="933"/>
      <c r="B68" s="933" t="s">
        <v>563</v>
      </c>
      <c r="C68" s="933"/>
      <c r="D68" s="933"/>
      <c r="E68" s="933"/>
      <c r="F68" s="1640" t="str">
        <f>cst_wskakunin_BUILD__address</f>
        <v>岩手県盛岡市</v>
      </c>
      <c r="G68" s="1640"/>
      <c r="H68" s="1640"/>
      <c r="I68" s="1640"/>
      <c r="J68" s="1640"/>
      <c r="K68" s="1640"/>
      <c r="L68" s="1640"/>
      <c r="M68" s="1640"/>
      <c r="N68" s="1640"/>
      <c r="O68" s="1640"/>
      <c r="P68" s="1640"/>
      <c r="Q68" s="1640"/>
      <c r="R68" s="1640"/>
      <c r="S68" s="1640"/>
      <c r="T68" s="1640"/>
      <c r="U68" s="1640"/>
      <c r="V68" s="1640"/>
      <c r="W68" s="1640"/>
      <c r="X68" s="933"/>
      <c r="Z68" s="933"/>
      <c r="AA68" s="933"/>
      <c r="AG68" s="941"/>
      <c r="AH68" s="941"/>
      <c r="AI68" s="941"/>
      <c r="AJ68" s="941"/>
      <c r="AK68" s="941"/>
      <c r="AL68" s="941"/>
      <c r="AM68" s="941"/>
      <c r="AN68" s="941"/>
    </row>
    <row r="69" spans="1:40" s="942" customFormat="1" ht="15" customHeight="1">
      <c r="A69" s="933"/>
      <c r="B69" s="933"/>
      <c r="C69" s="933"/>
      <c r="D69" s="933"/>
      <c r="E69" s="933"/>
      <c r="F69" s="1640"/>
      <c r="G69" s="1640"/>
      <c r="H69" s="1640"/>
      <c r="I69" s="1640"/>
      <c r="J69" s="1640"/>
      <c r="K69" s="1640"/>
      <c r="L69" s="1640"/>
      <c r="M69" s="1640"/>
      <c r="N69" s="1640"/>
      <c r="O69" s="1640"/>
      <c r="P69" s="1640"/>
      <c r="Q69" s="1640"/>
      <c r="R69" s="1640"/>
      <c r="S69" s="1640"/>
      <c r="T69" s="1640"/>
      <c r="U69" s="1640"/>
      <c r="V69" s="1640"/>
      <c r="W69" s="1640"/>
      <c r="X69" s="933"/>
      <c r="Z69" s="933"/>
      <c r="AA69" s="933"/>
    </row>
    <row r="70" spans="1:40" s="942" customFormat="1" ht="15" customHeight="1">
      <c r="A70" s="933"/>
      <c r="C70" s="933"/>
      <c r="D70" s="933"/>
      <c r="E70" s="933"/>
      <c r="F70" s="1640"/>
      <c r="G70" s="1640"/>
      <c r="H70" s="1640"/>
      <c r="I70" s="1640"/>
      <c r="J70" s="1640"/>
      <c r="K70" s="1640"/>
      <c r="L70" s="1640"/>
      <c r="M70" s="1640"/>
      <c r="N70" s="1640"/>
      <c r="O70" s="1640"/>
      <c r="P70" s="1640"/>
      <c r="Q70" s="1640"/>
      <c r="R70" s="1640"/>
      <c r="S70" s="1640"/>
      <c r="T70" s="1640"/>
      <c r="U70" s="1640"/>
      <c r="V70" s="1640"/>
      <c r="W70" s="1640"/>
      <c r="X70" s="933"/>
      <c r="Z70" s="933"/>
      <c r="AA70" s="933"/>
    </row>
    <row r="71" spans="1:40" s="942" customFormat="1" ht="15" customHeight="1">
      <c r="A71" s="933"/>
      <c r="B71" s="933" t="s">
        <v>3112</v>
      </c>
      <c r="C71" s="933"/>
      <c r="D71" s="933"/>
      <c r="E71" s="933"/>
      <c r="F71" s="968" t="str">
        <f>IF(wskakunin_KUIKI_SIGAIKA=1,"☑","□")</f>
        <v>□</v>
      </c>
      <c r="G71" s="933" t="s">
        <v>3113</v>
      </c>
      <c r="H71" s="933"/>
      <c r="I71" s="933"/>
      <c r="J71" s="933"/>
      <c r="K71" s="933"/>
      <c r="L71" s="933"/>
      <c r="M71" s="933"/>
      <c r="N71" s="933"/>
      <c r="O71" s="933"/>
      <c r="P71" s="933"/>
      <c r="Q71" s="968" t="str">
        <f>IF(wskakunin_KUIKI_TYOSEI=1,"☑","□")</f>
        <v>□</v>
      </c>
      <c r="R71" s="933" t="s">
        <v>3114</v>
      </c>
      <c r="S71" s="933"/>
      <c r="T71" s="933"/>
      <c r="U71" s="933"/>
      <c r="V71" s="933"/>
      <c r="W71" s="933"/>
      <c r="X71" s="933"/>
      <c r="Z71" s="933"/>
      <c r="AA71" s="933"/>
    </row>
    <row r="72" spans="1:40" s="942" customFormat="1" ht="15" customHeight="1">
      <c r="A72" s="933"/>
      <c r="B72" s="933"/>
      <c r="C72" s="933"/>
      <c r="D72" s="933"/>
      <c r="E72" s="933"/>
      <c r="F72" s="968" t="str">
        <f>IF(wskakunin_KUIKI_HISETTEI=1,"☑","□")</f>
        <v>☑</v>
      </c>
      <c r="G72" s="933" t="s">
        <v>3115</v>
      </c>
      <c r="H72" s="933"/>
      <c r="I72" s="933"/>
      <c r="J72" s="933"/>
      <c r="K72" s="933"/>
      <c r="L72" s="933"/>
      <c r="M72" s="933"/>
      <c r="N72" s="933"/>
      <c r="O72" s="933"/>
      <c r="P72" s="933"/>
      <c r="Q72" s="968" t="str">
        <f>IF(wskakunin_KUIKI_JYUN_TOSHI=1,"☑","□")</f>
        <v>□</v>
      </c>
      <c r="R72" s="933" t="s">
        <v>3116</v>
      </c>
      <c r="S72" s="933"/>
      <c r="T72" s="933"/>
      <c r="U72" s="933"/>
      <c r="V72" s="933"/>
      <c r="W72" s="933"/>
      <c r="X72" s="933"/>
      <c r="Z72" s="933"/>
      <c r="AA72" s="933"/>
    </row>
    <row r="73" spans="1:40" s="942" customFormat="1" ht="15" customHeight="1">
      <c r="A73" s="933"/>
      <c r="B73" s="933"/>
      <c r="C73" s="933"/>
      <c r="D73" s="933"/>
      <c r="E73" s="933"/>
      <c r="F73" s="968" t="str">
        <f>IF(wskakunin_KUIKI_KUIKIGAI=1,"☑","□")</f>
        <v>□</v>
      </c>
      <c r="G73" s="933" t="s">
        <v>3117</v>
      </c>
      <c r="H73" s="933"/>
      <c r="I73" s="933"/>
      <c r="J73" s="933"/>
      <c r="K73" s="933"/>
      <c r="L73" s="933"/>
      <c r="M73" s="933"/>
      <c r="N73" s="933"/>
      <c r="O73" s="933"/>
      <c r="P73" s="933"/>
      <c r="Q73" s="933"/>
      <c r="R73" s="933"/>
      <c r="S73" s="933"/>
      <c r="T73" s="933"/>
      <c r="U73" s="933"/>
      <c r="V73" s="933"/>
      <c r="W73" s="933"/>
      <c r="X73" s="933"/>
      <c r="Z73" s="933"/>
      <c r="AA73" s="933"/>
    </row>
    <row r="74" spans="1:40" s="942" customFormat="1" ht="15" customHeight="1">
      <c r="A74" s="959"/>
      <c r="B74" s="959"/>
      <c r="C74" s="959"/>
      <c r="D74" s="959"/>
      <c r="E74" s="959"/>
      <c r="F74" s="959"/>
      <c r="G74" s="959"/>
      <c r="H74" s="959"/>
      <c r="I74" s="959"/>
      <c r="J74" s="959"/>
      <c r="K74" s="959"/>
      <c r="L74" s="959"/>
      <c r="M74" s="959"/>
      <c r="N74" s="959"/>
      <c r="O74" s="959"/>
      <c r="P74" s="959"/>
      <c r="Q74" s="959"/>
      <c r="R74" s="959"/>
      <c r="S74" s="959"/>
      <c r="T74" s="959"/>
      <c r="U74" s="959"/>
      <c r="V74" s="959"/>
      <c r="W74" s="959"/>
      <c r="X74" s="959"/>
      <c r="Z74" s="933"/>
      <c r="AA74" s="933"/>
    </row>
    <row r="75" spans="1:40" s="942" customFormat="1" ht="15" customHeight="1">
      <c r="A75" s="957" t="s">
        <v>3118</v>
      </c>
      <c r="B75" s="957"/>
      <c r="C75" s="957"/>
      <c r="D75" s="957"/>
      <c r="E75" s="957"/>
      <c r="F75" s="969" t="str">
        <f>IF(wskakunin_KOUJI_SINTIKU=1,"☑","□")</f>
        <v>□</v>
      </c>
      <c r="G75" s="957" t="s">
        <v>3119</v>
      </c>
      <c r="H75" s="957"/>
      <c r="I75" s="969" t="str">
        <f>IF(wskakunin_KOUJI_ZOUTIKU=1,"☑","□")</f>
        <v>☑</v>
      </c>
      <c r="J75" s="957" t="s">
        <v>3120</v>
      </c>
      <c r="K75" s="957"/>
      <c r="L75" s="969" t="str">
        <f>IF(wskakunin_KOUJI_KAITIKU=1,"☑","□")</f>
        <v>□</v>
      </c>
      <c r="M75" s="957" t="s">
        <v>3121</v>
      </c>
      <c r="N75" s="957"/>
      <c r="O75" s="969" t="str">
        <f>IF(wskakunin_KOUJI_ITEN=1,"☑","□")</f>
        <v>□</v>
      </c>
      <c r="P75" s="957" t="s">
        <v>3122</v>
      </c>
      <c r="Q75" s="957"/>
      <c r="R75" s="957"/>
      <c r="S75" s="957"/>
      <c r="T75" s="957"/>
      <c r="U75" s="957"/>
      <c r="V75" s="957"/>
      <c r="W75" s="957"/>
      <c r="X75" s="957"/>
      <c r="Z75" s="933"/>
      <c r="AA75" s="933"/>
    </row>
    <row r="76" spans="1:40" s="942" customFormat="1" ht="15" customHeight="1">
      <c r="A76" s="959"/>
      <c r="B76" s="959"/>
      <c r="C76" s="959"/>
      <c r="D76" s="959"/>
      <c r="E76" s="959"/>
      <c r="F76" s="959"/>
      <c r="G76" s="959"/>
      <c r="H76" s="959"/>
      <c r="I76" s="959"/>
      <c r="J76" s="959"/>
      <c r="K76" s="959"/>
      <c r="L76" s="959"/>
      <c r="M76" s="959"/>
      <c r="N76" s="959"/>
      <c r="O76" s="959"/>
      <c r="P76" s="959"/>
      <c r="Q76" s="959"/>
      <c r="R76" s="959"/>
      <c r="S76" s="959"/>
      <c r="T76" s="959"/>
      <c r="U76" s="959"/>
      <c r="V76" s="959"/>
      <c r="W76" s="959"/>
      <c r="X76" s="959"/>
      <c r="Z76" s="933"/>
      <c r="AA76" s="933"/>
    </row>
    <row r="77" spans="1:40" s="942" customFormat="1" ht="15" customHeight="1">
      <c r="A77" s="957" t="s">
        <v>3123</v>
      </c>
      <c r="B77" s="957"/>
      <c r="C77" s="957"/>
      <c r="D77" s="957"/>
      <c r="E77" s="957"/>
      <c r="F77" s="957"/>
      <c r="G77" s="957" t="s">
        <v>3124</v>
      </c>
      <c r="H77" s="957"/>
      <c r="I77" s="957"/>
      <c r="J77" s="957"/>
      <c r="K77" s="957"/>
      <c r="L77" s="957"/>
      <c r="M77" s="970" t="s">
        <v>401</v>
      </c>
      <c r="N77" s="971"/>
      <c r="O77" s="970" t="s">
        <v>6</v>
      </c>
      <c r="P77" s="957"/>
      <c r="Q77" s="957"/>
      <c r="R77" s="957"/>
      <c r="S77" s="957"/>
      <c r="T77" s="957"/>
      <c r="U77" s="957"/>
      <c r="V77" s="957"/>
      <c r="W77" s="957"/>
      <c r="X77" s="957"/>
      <c r="Y77" s="936" t="s">
        <v>3678</v>
      </c>
      <c r="Z77" s="933"/>
      <c r="AA77" s="933"/>
    </row>
    <row r="78" spans="1:40" s="942" customFormat="1" ht="15" customHeight="1">
      <c r="A78" s="933"/>
      <c r="B78" s="933"/>
      <c r="C78" s="933"/>
      <c r="D78" s="933"/>
      <c r="E78" s="933"/>
      <c r="F78" s="933"/>
      <c r="G78" s="933" t="s">
        <v>3125</v>
      </c>
      <c r="H78" s="933"/>
      <c r="I78" s="933"/>
      <c r="J78" s="933"/>
      <c r="K78" s="933"/>
      <c r="L78" s="933"/>
      <c r="M78" s="937" t="s">
        <v>401</v>
      </c>
      <c r="N78" s="981"/>
      <c r="O78" s="937" t="s">
        <v>6</v>
      </c>
      <c r="P78" s="933"/>
      <c r="Q78" s="933"/>
      <c r="R78" s="933"/>
      <c r="S78" s="933"/>
      <c r="T78" s="933"/>
      <c r="U78" s="933"/>
      <c r="V78" s="933"/>
      <c r="W78" s="933"/>
      <c r="X78" s="933"/>
      <c r="Y78" s="949" t="s">
        <v>2845</v>
      </c>
      <c r="Z78" s="933"/>
      <c r="AA78" s="933"/>
    </row>
    <row r="79" spans="1:40" s="942" customFormat="1" ht="15" customHeight="1">
      <c r="A79" s="933"/>
      <c r="B79" s="933"/>
      <c r="C79" s="933"/>
      <c r="D79" s="933"/>
      <c r="E79" s="933"/>
      <c r="F79" s="933"/>
      <c r="G79" s="933" t="s">
        <v>3126</v>
      </c>
      <c r="H79" s="933"/>
      <c r="I79" s="933"/>
      <c r="J79" s="933"/>
      <c r="K79" s="933"/>
      <c r="L79" s="933"/>
      <c r="M79" s="937" t="s">
        <v>401</v>
      </c>
      <c r="N79" s="981"/>
      <c r="O79" s="937" t="s">
        <v>6</v>
      </c>
      <c r="P79" s="933"/>
      <c r="Q79" s="933"/>
      <c r="R79" s="933"/>
      <c r="S79" s="933"/>
      <c r="T79" s="933"/>
      <c r="U79" s="933"/>
      <c r="V79" s="933"/>
      <c r="W79" s="933"/>
      <c r="X79" s="933"/>
      <c r="Z79" s="933"/>
      <c r="AA79" s="933"/>
    </row>
    <row r="80" spans="1:40" s="942" customFormat="1" ht="15" customHeight="1">
      <c r="A80" s="959"/>
      <c r="B80" s="959"/>
      <c r="C80" s="959"/>
      <c r="D80" s="959"/>
      <c r="E80" s="959"/>
      <c r="F80" s="959"/>
      <c r="G80" s="959"/>
      <c r="H80" s="959"/>
      <c r="I80" s="959"/>
      <c r="J80" s="959"/>
      <c r="K80" s="959"/>
      <c r="L80" s="959"/>
      <c r="M80" s="959"/>
      <c r="N80" s="959"/>
      <c r="O80" s="959"/>
      <c r="P80" s="959"/>
      <c r="Q80" s="959"/>
      <c r="R80" s="959"/>
      <c r="S80" s="959"/>
      <c r="T80" s="959"/>
      <c r="U80" s="959"/>
      <c r="V80" s="959"/>
      <c r="W80" s="959"/>
      <c r="X80" s="959"/>
      <c r="Z80" s="933"/>
      <c r="AA80" s="933"/>
    </row>
    <row r="81" spans="1:33" s="942" customFormat="1" ht="15" customHeight="1">
      <c r="A81" s="933" t="s">
        <v>3127</v>
      </c>
      <c r="B81" s="933"/>
      <c r="C81" s="933"/>
      <c r="D81" s="933"/>
      <c r="E81" s="933"/>
      <c r="F81" s="933"/>
      <c r="G81" s="933"/>
      <c r="H81" s="933"/>
      <c r="I81" s="933"/>
      <c r="J81" s="933"/>
      <c r="K81" s="933"/>
      <c r="L81" s="933"/>
      <c r="M81" s="933"/>
      <c r="N81" s="933"/>
      <c r="O81" s="933"/>
      <c r="P81" s="933"/>
      <c r="Q81" s="933"/>
      <c r="R81" s="933"/>
      <c r="S81" s="933"/>
      <c r="T81" s="933"/>
      <c r="U81" s="933"/>
      <c r="V81" s="933"/>
      <c r="W81" s="933"/>
      <c r="X81" s="933"/>
      <c r="Z81" s="933"/>
      <c r="AA81" s="933"/>
    </row>
    <row r="82" spans="1:33" s="942" customFormat="1" ht="15" customHeight="1">
      <c r="A82" s="933"/>
      <c r="B82" s="933" t="s">
        <v>3128</v>
      </c>
      <c r="C82" s="933"/>
      <c r="D82" s="933"/>
      <c r="E82" s="933"/>
      <c r="F82" s="933"/>
      <c r="G82" s="937" t="s">
        <v>401</v>
      </c>
      <c r="H82" s="1650" t="s">
        <v>376</v>
      </c>
      <c r="I82" s="1650"/>
      <c r="J82" s="1650"/>
      <c r="K82" s="937" t="s">
        <v>6</v>
      </c>
      <c r="L82" s="933"/>
      <c r="M82" s="937" t="s">
        <v>401</v>
      </c>
      <c r="N82" s="1650" t="s">
        <v>376</v>
      </c>
      <c r="O82" s="1650"/>
      <c r="P82" s="1650"/>
      <c r="Q82" s="937" t="s">
        <v>6</v>
      </c>
      <c r="R82" s="933"/>
      <c r="S82" s="937" t="s">
        <v>401</v>
      </c>
      <c r="T82" s="1650" t="s">
        <v>376</v>
      </c>
      <c r="U82" s="1650"/>
      <c r="V82" s="1650"/>
      <c r="W82" s="937" t="s">
        <v>6</v>
      </c>
      <c r="X82" s="933"/>
      <c r="Z82" s="933"/>
      <c r="AA82" s="933"/>
    </row>
    <row r="83" spans="1:33" s="942" customFormat="1" ht="15" customHeight="1">
      <c r="A83" s="933"/>
      <c r="B83" s="933" t="s">
        <v>3129</v>
      </c>
      <c r="C83" s="933"/>
      <c r="D83" s="933"/>
      <c r="E83" s="933"/>
      <c r="F83" s="933"/>
      <c r="G83" s="973" t="s">
        <v>28</v>
      </c>
      <c r="H83" s="933" t="s">
        <v>3130</v>
      </c>
      <c r="I83" s="937"/>
      <c r="J83" s="937"/>
      <c r="K83" s="937"/>
      <c r="L83" s="937"/>
      <c r="M83" s="973" t="s">
        <v>28</v>
      </c>
      <c r="N83" s="933" t="s">
        <v>3130</v>
      </c>
      <c r="O83" s="937"/>
      <c r="P83" s="937"/>
      <c r="Q83" s="937"/>
      <c r="R83" s="937"/>
      <c r="S83" s="973" t="s">
        <v>28</v>
      </c>
      <c r="T83" s="933" t="s">
        <v>3130</v>
      </c>
      <c r="U83" s="937"/>
      <c r="V83" s="937"/>
      <c r="W83" s="937"/>
      <c r="X83" s="937"/>
      <c r="Z83" s="933"/>
      <c r="AA83" s="933"/>
    </row>
    <row r="84" spans="1:33" s="942" customFormat="1" ht="15" customHeight="1">
      <c r="A84" s="933"/>
      <c r="C84" s="933"/>
      <c r="D84" s="933"/>
      <c r="E84" s="933"/>
      <c r="F84" s="933"/>
      <c r="G84" s="973" t="s">
        <v>28</v>
      </c>
      <c r="H84" s="933" t="s">
        <v>3131</v>
      </c>
      <c r="I84" s="933"/>
      <c r="J84" s="933"/>
      <c r="K84" s="933"/>
      <c r="L84" s="933"/>
      <c r="M84" s="973" t="s">
        <v>28</v>
      </c>
      <c r="N84" s="933" t="s">
        <v>3131</v>
      </c>
      <c r="O84" s="933"/>
      <c r="P84" s="933"/>
      <c r="Q84" s="933"/>
      <c r="R84" s="933"/>
      <c r="S84" s="973" t="s">
        <v>28</v>
      </c>
      <c r="T84" s="933" t="s">
        <v>3131</v>
      </c>
      <c r="U84" s="933"/>
      <c r="V84" s="933"/>
      <c r="W84" s="933"/>
      <c r="X84" s="933"/>
      <c r="Z84" s="933"/>
      <c r="AA84" s="933"/>
    </row>
    <row r="85" spans="1:33" s="942" customFormat="1" ht="15" customHeight="1">
      <c r="A85" s="933"/>
      <c r="B85" s="933"/>
      <c r="C85" s="933"/>
      <c r="D85" s="933"/>
      <c r="E85" s="933"/>
      <c r="F85" s="933"/>
      <c r="G85" s="933"/>
      <c r="H85" s="933" t="s">
        <v>3132</v>
      </c>
      <c r="I85" s="933"/>
      <c r="J85" s="933"/>
      <c r="K85" s="933"/>
      <c r="L85" s="933"/>
      <c r="M85" s="933"/>
      <c r="N85" s="933" t="s">
        <v>3132</v>
      </c>
      <c r="O85" s="933"/>
      <c r="P85" s="933"/>
      <c r="Q85" s="933"/>
      <c r="R85" s="933"/>
      <c r="S85" s="933"/>
      <c r="T85" s="933" t="s">
        <v>3132</v>
      </c>
      <c r="U85" s="933"/>
      <c r="V85" s="933"/>
      <c r="W85" s="933"/>
      <c r="X85" s="933"/>
      <c r="Z85" s="933"/>
      <c r="AA85" s="933"/>
    </row>
    <row r="86" spans="1:33" s="942" customFormat="1" ht="15" customHeight="1">
      <c r="A86" s="933"/>
      <c r="B86" s="933"/>
      <c r="C86" s="933"/>
      <c r="D86" s="933"/>
      <c r="E86" s="933"/>
      <c r="F86" s="933"/>
      <c r="G86" s="973" t="s">
        <v>28</v>
      </c>
      <c r="H86" s="933" t="s">
        <v>3133</v>
      </c>
      <c r="I86" s="933"/>
      <c r="J86" s="933"/>
      <c r="K86" s="933"/>
      <c r="L86" s="933"/>
      <c r="M86" s="973" t="s">
        <v>28</v>
      </c>
      <c r="N86" s="933" t="s">
        <v>3133</v>
      </c>
      <c r="O86" s="933"/>
      <c r="P86" s="933"/>
      <c r="Q86" s="933"/>
      <c r="R86" s="933"/>
      <c r="S86" s="973" t="s">
        <v>28</v>
      </c>
      <c r="T86" s="933" t="s">
        <v>3133</v>
      </c>
      <c r="U86" s="933"/>
      <c r="V86" s="933"/>
      <c r="W86" s="933"/>
      <c r="X86" s="933"/>
      <c r="Z86" s="933"/>
      <c r="AA86" s="933"/>
    </row>
    <row r="87" spans="1:33" s="942" customFormat="1" ht="15" customHeight="1">
      <c r="A87" s="933"/>
      <c r="B87" s="933"/>
      <c r="C87" s="933"/>
      <c r="D87" s="933"/>
      <c r="E87" s="933"/>
      <c r="F87" s="933"/>
      <c r="G87" s="973" t="s">
        <v>28</v>
      </c>
      <c r="H87" s="933" t="s">
        <v>3134</v>
      </c>
      <c r="I87" s="933"/>
      <c r="J87" s="933"/>
      <c r="K87" s="933"/>
      <c r="L87" s="933"/>
      <c r="M87" s="973" t="s">
        <v>28</v>
      </c>
      <c r="N87" s="933" t="s">
        <v>3134</v>
      </c>
      <c r="O87" s="933"/>
      <c r="P87" s="933"/>
      <c r="Q87" s="933"/>
      <c r="R87" s="933"/>
      <c r="S87" s="973" t="s">
        <v>28</v>
      </c>
      <c r="T87" s="933" t="s">
        <v>3134</v>
      </c>
      <c r="U87" s="933"/>
      <c r="V87" s="933"/>
      <c r="W87" s="933"/>
      <c r="X87" s="933"/>
      <c r="Z87" s="933"/>
      <c r="AA87" s="933"/>
    </row>
    <row r="88" spans="1:33" s="942" customFormat="1" ht="15" customHeight="1">
      <c r="A88" s="933"/>
      <c r="D88" s="933"/>
      <c r="E88" s="933"/>
      <c r="F88" s="933"/>
      <c r="G88" s="973" t="s">
        <v>28</v>
      </c>
      <c r="H88" s="933" t="s">
        <v>3135</v>
      </c>
      <c r="I88" s="933"/>
      <c r="J88" s="933"/>
      <c r="K88" s="933"/>
      <c r="L88" s="933"/>
      <c r="M88" s="973" t="s">
        <v>28</v>
      </c>
      <c r="N88" s="933" t="s">
        <v>3135</v>
      </c>
      <c r="O88" s="933"/>
      <c r="P88" s="933"/>
      <c r="Q88" s="933"/>
      <c r="R88" s="933"/>
      <c r="S88" s="973" t="s">
        <v>28</v>
      </c>
      <c r="T88" s="933" t="s">
        <v>3135</v>
      </c>
      <c r="U88" s="933"/>
      <c r="V88" s="933"/>
      <c r="W88" s="933"/>
      <c r="X88" s="933"/>
      <c r="Z88" s="933"/>
      <c r="AA88" s="933"/>
    </row>
    <row r="89" spans="1:33" s="942" customFormat="1" ht="15" customHeight="1">
      <c r="A89" s="933"/>
      <c r="B89" s="933"/>
      <c r="C89" s="933"/>
      <c r="D89" s="933"/>
      <c r="E89" s="933"/>
      <c r="F89" s="933"/>
      <c r="G89" s="973" t="s">
        <v>28</v>
      </c>
      <c r="H89" s="933" t="s">
        <v>3136</v>
      </c>
      <c r="I89" s="933"/>
      <c r="J89" s="933"/>
      <c r="K89" s="933"/>
      <c r="L89" s="933"/>
      <c r="M89" s="973" t="s">
        <v>28</v>
      </c>
      <c r="N89" s="933" t="s">
        <v>3136</v>
      </c>
      <c r="O89" s="933"/>
      <c r="P89" s="933"/>
      <c r="Q89" s="933"/>
      <c r="R89" s="933"/>
      <c r="S89" s="973" t="s">
        <v>28</v>
      </c>
      <c r="T89" s="933" t="s">
        <v>3136</v>
      </c>
      <c r="U89" s="933"/>
      <c r="V89" s="933"/>
      <c r="W89" s="933"/>
      <c r="X89" s="933"/>
      <c r="Z89" s="933"/>
      <c r="AA89" s="933"/>
    </row>
    <row r="90" spans="1:33" s="942" customFormat="1" ht="15" customHeight="1">
      <c r="A90" s="933"/>
      <c r="B90" s="933"/>
      <c r="C90" s="933"/>
      <c r="D90" s="933"/>
      <c r="E90" s="933"/>
      <c r="F90" s="933"/>
      <c r="G90" s="973" t="s">
        <v>28</v>
      </c>
      <c r="H90" s="933" t="s">
        <v>3137</v>
      </c>
      <c r="I90" s="933"/>
      <c r="J90" s="933"/>
      <c r="K90" s="933"/>
      <c r="L90" s="933"/>
      <c r="M90" s="973" t="s">
        <v>28</v>
      </c>
      <c r="N90" s="933" t="s">
        <v>3137</v>
      </c>
      <c r="O90" s="933"/>
      <c r="P90" s="933"/>
      <c r="Q90" s="933"/>
      <c r="R90" s="933"/>
      <c r="S90" s="973" t="s">
        <v>28</v>
      </c>
      <c r="T90" s="933" t="s">
        <v>3137</v>
      </c>
      <c r="U90" s="933"/>
      <c r="V90" s="933"/>
      <c r="W90" s="933"/>
      <c r="X90" s="933"/>
      <c r="Z90" s="933"/>
      <c r="AA90" s="933"/>
      <c r="AG90" s="958"/>
    </row>
    <row r="91" spans="1:33" s="942" customFormat="1" ht="15" customHeight="1">
      <c r="A91" s="933"/>
      <c r="B91" s="933"/>
      <c r="C91" s="933"/>
      <c r="D91" s="933"/>
      <c r="E91" s="933"/>
      <c r="F91" s="933"/>
      <c r="G91" s="973" t="s">
        <v>28</v>
      </c>
      <c r="H91" s="974" t="s">
        <v>3679</v>
      </c>
      <c r="I91" s="933"/>
      <c r="J91" s="933"/>
      <c r="K91" s="933"/>
      <c r="L91" s="933"/>
      <c r="M91" s="973" t="s">
        <v>28</v>
      </c>
      <c r="N91" s="974" t="s">
        <v>3679</v>
      </c>
      <c r="O91" s="933"/>
      <c r="P91" s="933"/>
      <c r="Q91" s="933"/>
      <c r="R91" s="933"/>
      <c r="S91" s="973" t="s">
        <v>28</v>
      </c>
      <c r="T91" s="974" t="s">
        <v>3679</v>
      </c>
      <c r="U91" s="933"/>
      <c r="V91" s="933"/>
      <c r="W91" s="933"/>
      <c r="X91" s="933"/>
      <c r="Z91" s="933"/>
      <c r="AA91" s="933"/>
    </row>
    <row r="92" spans="1:33" s="942" customFormat="1" ht="15" customHeight="1">
      <c r="A92" s="933"/>
      <c r="B92" s="1649" t="s">
        <v>3138</v>
      </c>
      <c r="C92" s="1649"/>
      <c r="D92" s="1649"/>
      <c r="E92" s="1649"/>
      <c r="F92" s="1649"/>
      <c r="G92" s="973" t="s">
        <v>28</v>
      </c>
      <c r="H92" s="933" t="s">
        <v>3139</v>
      </c>
      <c r="I92" s="933"/>
      <c r="J92" s="933"/>
      <c r="K92" s="933"/>
      <c r="L92" s="933"/>
      <c r="M92" s="973" t="s">
        <v>28</v>
      </c>
      <c r="N92" s="933" t="s">
        <v>3139</v>
      </c>
      <c r="O92" s="933"/>
      <c r="P92" s="933"/>
      <c r="Q92" s="933"/>
      <c r="R92" s="933"/>
      <c r="S92" s="973" t="s">
        <v>28</v>
      </c>
      <c r="T92" s="933" t="s">
        <v>3139</v>
      </c>
      <c r="U92" s="933"/>
      <c r="V92" s="933"/>
      <c r="W92" s="933"/>
      <c r="X92" s="933"/>
      <c r="Z92" s="933"/>
      <c r="AA92" s="933"/>
    </row>
    <row r="93" spans="1:33" s="942" customFormat="1" ht="15" customHeight="1">
      <c r="A93" s="933"/>
      <c r="B93" s="933"/>
      <c r="C93" s="933"/>
      <c r="D93" s="933"/>
      <c r="E93" s="933"/>
      <c r="F93" s="933"/>
      <c r="G93" s="973" t="s">
        <v>28</v>
      </c>
      <c r="H93" s="1649" t="s">
        <v>3680</v>
      </c>
      <c r="I93" s="1649"/>
      <c r="J93" s="1649"/>
      <c r="K93" s="1649"/>
      <c r="L93" s="1649"/>
      <c r="M93" s="973" t="s">
        <v>28</v>
      </c>
      <c r="N93" s="1649" t="s">
        <v>3680</v>
      </c>
      <c r="O93" s="1649"/>
      <c r="P93" s="1649"/>
      <c r="Q93" s="1649"/>
      <c r="R93" s="1649"/>
      <c r="S93" s="973" t="s">
        <v>28</v>
      </c>
      <c r="T93" s="1649" t="s">
        <v>3680</v>
      </c>
      <c r="U93" s="1649"/>
      <c r="V93" s="1649"/>
      <c r="W93" s="1649"/>
      <c r="X93" s="1649"/>
      <c r="Z93" s="933"/>
      <c r="AA93" s="933"/>
    </row>
    <row r="94" spans="1:33" s="942" customFormat="1" ht="15" customHeight="1">
      <c r="A94" s="933"/>
      <c r="B94" s="933"/>
      <c r="C94" s="933"/>
      <c r="D94" s="933"/>
      <c r="E94" s="933"/>
      <c r="F94" s="933"/>
      <c r="G94" s="973" t="s">
        <v>28</v>
      </c>
      <c r="H94" s="933" t="s">
        <v>3681</v>
      </c>
      <c r="I94" s="933"/>
      <c r="J94" s="933"/>
      <c r="K94" s="933"/>
      <c r="L94" s="933"/>
      <c r="M94" s="973" t="s">
        <v>28</v>
      </c>
      <c r="N94" s="933" t="s">
        <v>3681</v>
      </c>
      <c r="O94" s="933"/>
      <c r="P94" s="933"/>
      <c r="Q94" s="933"/>
      <c r="R94" s="933"/>
      <c r="S94" s="973" t="s">
        <v>28</v>
      </c>
      <c r="T94" s="933" t="s">
        <v>3681</v>
      </c>
      <c r="U94" s="933"/>
      <c r="V94" s="933"/>
      <c r="W94" s="933"/>
      <c r="X94" s="933"/>
      <c r="Z94" s="933"/>
      <c r="AA94" s="933"/>
    </row>
    <row r="95" spans="1:33" s="942" customFormat="1" ht="15" customHeight="1">
      <c r="A95" s="933"/>
      <c r="B95" s="933"/>
      <c r="C95" s="933"/>
      <c r="D95" s="933"/>
      <c r="E95" s="933"/>
      <c r="F95" s="933"/>
      <c r="G95" s="973" t="s">
        <v>28</v>
      </c>
      <c r="H95" s="933" t="s">
        <v>3140</v>
      </c>
      <c r="I95" s="933"/>
      <c r="J95" s="933"/>
      <c r="K95" s="933"/>
      <c r="L95" s="933"/>
      <c r="M95" s="973" t="s">
        <v>28</v>
      </c>
      <c r="N95" s="933" t="s">
        <v>3140</v>
      </c>
      <c r="O95" s="933"/>
      <c r="P95" s="933"/>
      <c r="Q95" s="933"/>
      <c r="R95" s="933"/>
      <c r="S95" s="973" t="s">
        <v>28</v>
      </c>
      <c r="T95" s="933" t="s">
        <v>3140</v>
      </c>
      <c r="U95" s="933"/>
      <c r="V95" s="933"/>
      <c r="W95" s="933"/>
      <c r="X95" s="933"/>
      <c r="Z95" s="933"/>
      <c r="AA95" s="933"/>
    </row>
    <row r="96" spans="1:33" s="942" customFormat="1" ht="15" customHeight="1">
      <c r="A96" s="933"/>
      <c r="B96" s="933"/>
      <c r="C96" s="933"/>
      <c r="D96" s="933"/>
      <c r="E96" s="933"/>
      <c r="F96" s="933"/>
      <c r="G96" s="973" t="s">
        <v>28</v>
      </c>
      <c r="H96" s="1649" t="s">
        <v>3682</v>
      </c>
      <c r="I96" s="1649"/>
      <c r="J96" s="1649"/>
      <c r="K96" s="1649"/>
      <c r="L96" s="1649"/>
      <c r="M96" s="973" t="s">
        <v>28</v>
      </c>
      <c r="N96" s="1649" t="s">
        <v>3682</v>
      </c>
      <c r="O96" s="1649"/>
      <c r="P96" s="1649"/>
      <c r="Q96" s="1649"/>
      <c r="R96" s="1649"/>
      <c r="S96" s="973" t="s">
        <v>28</v>
      </c>
      <c r="T96" s="1649" t="s">
        <v>3682</v>
      </c>
      <c r="U96" s="1649"/>
      <c r="V96" s="1649"/>
      <c r="W96" s="1649"/>
      <c r="X96" s="1649"/>
      <c r="Z96" s="933"/>
      <c r="AA96" s="933"/>
    </row>
    <row r="97" spans="1:31" s="942" customFormat="1" ht="15" customHeight="1">
      <c r="A97" s="933"/>
      <c r="B97" s="933"/>
      <c r="C97" s="933"/>
      <c r="D97" s="933"/>
      <c r="E97" s="933"/>
      <c r="F97" s="933"/>
      <c r="G97" s="973" t="s">
        <v>28</v>
      </c>
      <c r="H97" s="933" t="s">
        <v>3141</v>
      </c>
      <c r="I97" s="933"/>
      <c r="J97" s="933"/>
      <c r="K97" s="933"/>
      <c r="L97" s="933"/>
      <c r="M97" s="973" t="s">
        <v>28</v>
      </c>
      <c r="N97" s="933" t="s">
        <v>3141</v>
      </c>
      <c r="O97" s="933"/>
      <c r="P97" s="933"/>
      <c r="Q97" s="933"/>
      <c r="R97" s="933"/>
      <c r="S97" s="973" t="s">
        <v>28</v>
      </c>
      <c r="T97" s="933" t="s">
        <v>3141</v>
      </c>
      <c r="U97" s="933"/>
      <c r="V97" s="933"/>
      <c r="W97" s="933"/>
      <c r="X97" s="933"/>
      <c r="Z97" s="933"/>
      <c r="AA97" s="933"/>
    </row>
    <row r="98" spans="1:31" s="942" customFormat="1" ht="15" customHeight="1">
      <c r="A98" s="933"/>
      <c r="B98" s="933" t="s">
        <v>3683</v>
      </c>
      <c r="C98" s="933"/>
      <c r="D98" s="933"/>
      <c r="E98" s="933"/>
      <c r="F98" s="933"/>
      <c r="G98" s="937" t="s">
        <v>401</v>
      </c>
      <c r="H98" s="1651" t="str">
        <f>cst_koujikikan_month</f>
        <v/>
      </c>
      <c r="I98" s="1651"/>
      <c r="J98" s="933" t="s">
        <v>3684</v>
      </c>
      <c r="M98" s="937" t="s">
        <v>401</v>
      </c>
      <c r="N98" s="1652"/>
      <c r="O98" s="1652"/>
      <c r="P98" s="933" t="s">
        <v>3684</v>
      </c>
      <c r="S98" s="937" t="s">
        <v>401</v>
      </c>
      <c r="T98" s="1652"/>
      <c r="U98" s="1652"/>
      <c r="V98" s="933" t="s">
        <v>3684</v>
      </c>
      <c r="Z98" s="933"/>
      <c r="AA98" s="933"/>
    </row>
    <row r="99" spans="1:31" s="942" customFormat="1" ht="15" customHeight="1">
      <c r="A99" s="933"/>
      <c r="B99" s="933" t="s">
        <v>3685</v>
      </c>
      <c r="C99" s="933"/>
      <c r="D99" s="933"/>
      <c r="E99" s="933"/>
      <c r="F99" s="933"/>
      <c r="G99" s="933"/>
      <c r="L99" s="933"/>
      <c r="M99" s="933"/>
      <c r="R99" s="933"/>
      <c r="S99" s="933"/>
      <c r="X99" s="933"/>
      <c r="Z99" s="933"/>
      <c r="AA99" s="933"/>
    </row>
    <row r="100" spans="1:31" s="942" customFormat="1" ht="15" customHeight="1">
      <c r="A100" s="933"/>
      <c r="B100" s="933"/>
      <c r="C100" s="933"/>
      <c r="D100" s="933"/>
      <c r="E100" s="933"/>
      <c r="F100" s="933"/>
      <c r="G100" s="937" t="s">
        <v>401</v>
      </c>
      <c r="H100" s="1653" t="str">
        <f>cst_wskakunin_p4_1_YUKA_MENSEKI_SHINSEI</f>
        <v/>
      </c>
      <c r="I100" s="1653"/>
      <c r="J100" s="1653"/>
      <c r="K100" s="933" t="s">
        <v>3142</v>
      </c>
      <c r="L100" s="933"/>
      <c r="M100" s="937" t="s">
        <v>401</v>
      </c>
      <c r="N100" s="1653" t="str">
        <f>cst_wskakunin_p4_2_YUKA_MENSEKI_SHINSEI</f>
        <v/>
      </c>
      <c r="O100" s="1653"/>
      <c r="P100" s="1653"/>
      <c r="Q100" s="933" t="s">
        <v>3142</v>
      </c>
      <c r="R100" s="933"/>
      <c r="S100" s="937" t="s">
        <v>401</v>
      </c>
      <c r="T100" s="1653" t="str">
        <f>cst_wskakunin_p4_3_YUKA_MENSEKI_SHINSEI</f>
        <v/>
      </c>
      <c r="U100" s="1653"/>
      <c r="V100" s="1653"/>
      <c r="W100" s="933" t="s">
        <v>3142</v>
      </c>
      <c r="X100" s="933"/>
      <c r="Z100" s="933"/>
      <c r="AA100" s="933"/>
    </row>
    <row r="101" spans="1:31" s="942" customFormat="1" ht="15" customHeight="1">
      <c r="A101" s="933"/>
      <c r="B101" s="933" t="s">
        <v>3686</v>
      </c>
      <c r="C101" s="933"/>
      <c r="D101" s="933"/>
      <c r="E101" s="933"/>
      <c r="F101" s="933"/>
      <c r="G101" s="937" t="s">
        <v>401</v>
      </c>
      <c r="H101" s="1652"/>
      <c r="I101" s="1652"/>
      <c r="J101" s="933" t="s">
        <v>3143</v>
      </c>
      <c r="K101" s="934"/>
      <c r="L101" s="933"/>
      <c r="M101" s="937" t="s">
        <v>401</v>
      </c>
      <c r="N101" s="1652"/>
      <c r="O101" s="1652"/>
      <c r="P101" s="933" t="s">
        <v>3143</v>
      </c>
      <c r="Q101" s="934"/>
      <c r="R101" s="933"/>
      <c r="S101" s="937" t="s">
        <v>401</v>
      </c>
      <c r="T101" s="1652"/>
      <c r="U101" s="1652"/>
      <c r="V101" s="933" t="s">
        <v>3143</v>
      </c>
      <c r="W101" s="934"/>
      <c r="X101" s="933"/>
      <c r="Z101" s="933"/>
      <c r="AA101" s="933"/>
    </row>
    <row r="102" spans="1:31" s="942" customFormat="1" ht="15" customHeight="1">
      <c r="A102" s="933"/>
      <c r="B102" s="933" t="s">
        <v>3687</v>
      </c>
      <c r="C102" s="934"/>
      <c r="D102" s="934"/>
      <c r="E102" s="934"/>
      <c r="F102" s="934"/>
      <c r="G102" s="934"/>
      <c r="H102" s="934"/>
      <c r="I102" s="934"/>
      <c r="J102" s="934"/>
      <c r="K102" s="934"/>
      <c r="L102" s="933"/>
      <c r="M102" s="934"/>
      <c r="N102" s="934"/>
      <c r="O102" s="934"/>
      <c r="P102" s="934"/>
      <c r="Q102" s="934"/>
      <c r="R102" s="933"/>
      <c r="S102" s="934"/>
      <c r="T102" s="934"/>
      <c r="U102" s="934"/>
      <c r="V102" s="934"/>
      <c r="W102" s="934"/>
      <c r="X102" s="933"/>
      <c r="Z102" s="933"/>
      <c r="AA102" s="933"/>
    </row>
    <row r="103" spans="1:31" s="942" customFormat="1" ht="15" customHeight="1">
      <c r="A103" s="933"/>
      <c r="B103" s="934"/>
      <c r="C103" s="934"/>
      <c r="D103" s="934"/>
      <c r="E103" s="934"/>
      <c r="F103" s="934"/>
      <c r="G103" s="937" t="s">
        <v>401</v>
      </c>
      <c r="H103" s="1654">
        <f>cst_wskakunin_p4_1_KAISU_TIKAI_NOZOKU</f>
        <v>2</v>
      </c>
      <c r="I103" s="1654"/>
      <c r="J103" s="933" t="s">
        <v>3144</v>
      </c>
      <c r="K103" s="933"/>
      <c r="L103" s="933"/>
      <c r="M103" s="937" t="s">
        <v>401</v>
      </c>
      <c r="N103" s="1654" t="str">
        <f>cst_wskakunin_p4_2_KAISU_TIKAI_NOZOKU</f>
        <v/>
      </c>
      <c r="O103" s="1654"/>
      <c r="P103" s="933" t="s">
        <v>3144</v>
      </c>
      <c r="Q103" s="933"/>
      <c r="R103" s="933"/>
      <c r="S103" s="937" t="s">
        <v>401</v>
      </c>
      <c r="T103" s="1654" t="str">
        <f>cst_wskakunin_p4_3_KAISU_TIKAI_NOZOKU</f>
        <v/>
      </c>
      <c r="U103" s="1654"/>
      <c r="V103" s="933" t="s">
        <v>3144</v>
      </c>
      <c r="W103" s="933"/>
      <c r="X103" s="933"/>
      <c r="Z103" s="933"/>
      <c r="AA103" s="933"/>
    </row>
    <row r="104" spans="1:31" s="942" customFormat="1" ht="15" customHeight="1">
      <c r="A104" s="933"/>
      <c r="B104" s="933" t="s">
        <v>3688</v>
      </c>
      <c r="C104" s="933"/>
      <c r="D104" s="933"/>
      <c r="E104" s="933"/>
      <c r="F104" s="933"/>
      <c r="G104" s="934"/>
      <c r="H104" s="934"/>
      <c r="I104" s="934"/>
      <c r="J104" s="934"/>
      <c r="K104" s="934"/>
      <c r="L104" s="933"/>
      <c r="M104" s="934"/>
      <c r="N104" s="934"/>
      <c r="O104" s="934"/>
      <c r="P104" s="934"/>
      <c r="Q104" s="934"/>
      <c r="R104" s="933"/>
      <c r="S104" s="934"/>
      <c r="T104" s="934"/>
      <c r="U104" s="934"/>
      <c r="V104" s="934"/>
      <c r="W104" s="934"/>
      <c r="X104" s="933"/>
      <c r="Z104" s="933"/>
      <c r="AA104" s="933"/>
    </row>
    <row r="105" spans="1:31" s="942" customFormat="1" ht="15" customHeight="1">
      <c r="A105" s="933"/>
      <c r="B105" s="934"/>
      <c r="C105" s="933"/>
      <c r="D105" s="933"/>
      <c r="E105" s="933"/>
      <c r="F105" s="933"/>
      <c r="G105" s="937" t="s">
        <v>401</v>
      </c>
      <c r="H105" s="1654" t="str">
        <f>cst_wskakunin_p4_1_KAISU_TIKAI</f>
        <v/>
      </c>
      <c r="I105" s="1654"/>
      <c r="J105" s="933" t="s">
        <v>3144</v>
      </c>
      <c r="K105" s="933"/>
      <c r="L105" s="933"/>
      <c r="M105" s="937" t="s">
        <v>401</v>
      </c>
      <c r="N105" s="1654" t="str">
        <f>cst_wskakunin_p4_2_KAISU_TIKAI</f>
        <v/>
      </c>
      <c r="O105" s="1654"/>
      <c r="P105" s="933" t="s">
        <v>3144</v>
      </c>
      <c r="Q105" s="933"/>
      <c r="R105" s="933"/>
      <c r="S105" s="937" t="s">
        <v>401</v>
      </c>
      <c r="T105" s="1654" t="str">
        <f>cst_wskakunin_p4_3_KAISU_TIKAI</f>
        <v/>
      </c>
      <c r="U105" s="1654"/>
      <c r="V105" s="933" t="s">
        <v>3144</v>
      </c>
      <c r="W105" s="933"/>
      <c r="X105" s="933"/>
      <c r="Z105" s="933"/>
      <c r="AA105" s="933"/>
    </row>
    <row r="106" spans="1:31" s="942" customFormat="1" ht="15" customHeight="1">
      <c r="A106" s="933"/>
      <c r="B106" s="933"/>
      <c r="C106" s="933"/>
      <c r="D106" s="933"/>
      <c r="E106" s="933"/>
      <c r="F106" s="933"/>
      <c r="G106" s="933"/>
      <c r="H106" s="933"/>
      <c r="I106" s="933"/>
      <c r="J106" s="933"/>
      <c r="K106" s="933"/>
      <c r="L106" s="933"/>
      <c r="M106" s="933"/>
      <c r="N106" s="933"/>
      <c r="O106" s="933"/>
      <c r="P106" s="933"/>
      <c r="Q106" s="933"/>
      <c r="R106" s="933"/>
      <c r="S106" s="933"/>
      <c r="T106" s="933"/>
      <c r="U106" s="933"/>
      <c r="V106" s="933"/>
      <c r="W106" s="933"/>
      <c r="X106" s="933"/>
      <c r="Z106" s="933"/>
      <c r="AA106" s="933"/>
    </row>
    <row r="107" spans="1:31" s="942" customFormat="1" ht="15" customHeight="1">
      <c r="A107" s="957" t="s">
        <v>3145</v>
      </c>
      <c r="B107" s="957"/>
      <c r="C107" s="957"/>
      <c r="D107" s="957"/>
      <c r="E107" s="957"/>
      <c r="F107" s="957"/>
      <c r="G107" s="957"/>
      <c r="H107" s="957"/>
      <c r="I107" s="957"/>
      <c r="J107" s="957"/>
      <c r="K107" s="957"/>
      <c r="L107" s="957"/>
      <c r="M107" s="957"/>
      <c r="N107" s="957"/>
      <c r="O107" s="1656">
        <f>cst_wskakunin_SHIKITI_MENSEKI_1_TOTAL</f>
        <v>300</v>
      </c>
      <c r="P107" s="1656"/>
      <c r="Q107" s="1656"/>
      <c r="R107" s="957" t="s">
        <v>3146</v>
      </c>
      <c r="S107" s="957"/>
      <c r="T107" s="957"/>
      <c r="U107" s="957"/>
      <c r="V107" s="957"/>
      <c r="W107" s="957"/>
      <c r="X107" s="957"/>
      <c r="Z107" s="933"/>
      <c r="AA107" s="933"/>
    </row>
    <row r="108" spans="1:31" s="942" customFormat="1" ht="15" customHeight="1">
      <c r="A108" s="933"/>
      <c r="B108" s="933"/>
      <c r="C108" s="933"/>
      <c r="D108" s="933"/>
      <c r="E108" s="933"/>
      <c r="F108" s="933"/>
      <c r="G108" s="933"/>
      <c r="H108" s="933"/>
      <c r="I108" s="933"/>
      <c r="J108" s="933"/>
      <c r="K108" s="933"/>
      <c r="L108" s="933"/>
      <c r="M108" s="933"/>
      <c r="N108" s="933"/>
      <c r="O108" s="933"/>
      <c r="P108" s="933"/>
      <c r="Q108" s="933"/>
      <c r="R108" s="933"/>
      <c r="S108" s="933"/>
      <c r="T108" s="933"/>
      <c r="U108" s="933"/>
      <c r="V108" s="933"/>
      <c r="W108" s="933"/>
      <c r="X108" s="933"/>
      <c r="Z108" s="933"/>
      <c r="AA108" s="933"/>
    </row>
    <row r="109" spans="1:31" s="942" customFormat="1" ht="15" customHeight="1">
      <c r="A109" s="1641" t="s">
        <v>419</v>
      </c>
      <c r="B109" s="1641"/>
      <c r="C109" s="1641"/>
      <c r="D109" s="1641"/>
      <c r="E109" s="1641"/>
      <c r="F109" s="1641"/>
      <c r="G109" s="1641"/>
      <c r="H109" s="1641"/>
      <c r="I109" s="1641"/>
      <c r="J109" s="1641"/>
      <c r="K109" s="1641"/>
      <c r="L109" s="1641"/>
      <c r="M109" s="1641"/>
      <c r="N109" s="1641"/>
      <c r="O109" s="1641"/>
      <c r="P109" s="1641"/>
      <c r="Q109" s="1641"/>
      <c r="R109" s="1641"/>
      <c r="S109" s="1641"/>
      <c r="T109" s="1641"/>
      <c r="U109" s="1641"/>
      <c r="V109" s="1641"/>
      <c r="W109" s="1641"/>
      <c r="X109" s="1641"/>
      <c r="Y109" s="936" t="s">
        <v>3093</v>
      </c>
      <c r="Z109" s="936"/>
      <c r="AA109" s="943"/>
      <c r="AB109" s="935"/>
      <c r="AC109" s="935"/>
      <c r="AD109" s="935"/>
      <c r="AE109" s="935"/>
    </row>
    <row r="110" spans="1:31" s="942" customFormat="1" ht="15" customHeight="1">
      <c r="A110" s="957"/>
      <c r="B110" s="957"/>
      <c r="C110" s="957"/>
      <c r="D110" s="957"/>
      <c r="E110" s="957"/>
      <c r="F110" s="957"/>
      <c r="G110" s="957"/>
      <c r="H110" s="957"/>
      <c r="I110" s="957"/>
      <c r="J110" s="957"/>
      <c r="K110" s="957"/>
      <c r="L110" s="957"/>
      <c r="M110" s="957"/>
      <c r="N110" s="957"/>
      <c r="O110" s="957"/>
      <c r="P110" s="957"/>
      <c r="Q110" s="957"/>
      <c r="R110" s="957"/>
      <c r="S110" s="957"/>
      <c r="T110" s="957"/>
      <c r="U110" s="957"/>
      <c r="V110" s="957"/>
      <c r="W110" s="957"/>
      <c r="X110" s="957"/>
      <c r="Y110" s="949" t="s">
        <v>2845</v>
      </c>
      <c r="Z110" s="936"/>
      <c r="AA110" s="944"/>
      <c r="AB110" s="935"/>
      <c r="AC110" s="935"/>
      <c r="AD110" s="935"/>
      <c r="AE110" s="935"/>
    </row>
    <row r="111" spans="1:31" s="942" customFormat="1" ht="15" customHeight="1">
      <c r="A111" s="1657" t="s">
        <v>3147</v>
      </c>
      <c r="B111" s="1657"/>
      <c r="C111" s="1657"/>
      <c r="D111" s="1657"/>
      <c r="E111" s="1657"/>
      <c r="F111" s="1657"/>
      <c r="G111" s="933"/>
      <c r="H111" s="933"/>
      <c r="I111" s="933"/>
      <c r="J111" s="933"/>
      <c r="K111" s="933"/>
      <c r="L111" s="933"/>
      <c r="M111" s="933"/>
      <c r="N111" s="933"/>
      <c r="O111" s="933"/>
      <c r="P111" s="933"/>
      <c r="Q111" s="933"/>
      <c r="R111" s="933"/>
      <c r="S111" s="933"/>
      <c r="T111" s="933"/>
      <c r="U111" s="933"/>
      <c r="V111" s="933"/>
      <c r="W111" s="933"/>
      <c r="X111" s="933"/>
      <c r="Y111" s="950" t="str">
        <f>HYPERLINK("#A1：X54")</f>
        <v>#A1：X54</v>
      </c>
      <c r="Z111" s="951" t="s">
        <v>2723</v>
      </c>
      <c r="AA111" s="947"/>
      <c r="AB111" s="946"/>
      <c r="AC111" s="946"/>
      <c r="AD111" s="946"/>
      <c r="AE111" s="946"/>
    </row>
    <row r="112" spans="1:31" s="942" customFormat="1" ht="15" customHeight="1">
      <c r="A112" s="933"/>
      <c r="B112" s="933" t="s">
        <v>3128</v>
      </c>
      <c r="C112" s="933"/>
      <c r="D112" s="933"/>
      <c r="E112" s="933"/>
      <c r="F112" s="933"/>
      <c r="G112" s="933"/>
      <c r="H112" s="937" t="s">
        <v>401</v>
      </c>
      <c r="I112" s="933"/>
      <c r="J112" s="975">
        <v>1</v>
      </c>
      <c r="K112" s="933"/>
      <c r="L112" s="937" t="s">
        <v>6</v>
      </c>
      <c r="Y112" s="950" t="str">
        <f>HYPERLINK("#A55：X108")</f>
        <v>#A55：X108</v>
      </c>
      <c r="Z112" s="953" t="s">
        <v>3664</v>
      </c>
      <c r="AA112" s="954"/>
      <c r="AB112" s="955"/>
      <c r="AC112" s="955"/>
      <c r="AD112" s="955"/>
      <c r="AE112" s="955"/>
    </row>
    <row r="113" spans="1:31" s="942" customFormat="1" ht="15" customHeight="1">
      <c r="A113" s="933"/>
      <c r="B113" s="933" t="s">
        <v>3689</v>
      </c>
      <c r="C113" s="933"/>
      <c r="D113" s="933"/>
      <c r="E113" s="933"/>
      <c r="F113" s="933"/>
      <c r="G113" s="933"/>
      <c r="H113" s="933"/>
      <c r="I113" s="934"/>
      <c r="J113" s="934"/>
      <c r="K113" s="934"/>
      <c r="L113" s="934"/>
      <c r="M113" s="934"/>
      <c r="N113" s="934"/>
      <c r="O113" s="934"/>
      <c r="P113" s="934"/>
      <c r="Q113" s="934"/>
      <c r="R113" s="934"/>
      <c r="S113" s="934"/>
      <c r="T113" s="934"/>
      <c r="U113" s="934"/>
      <c r="V113" s="934"/>
      <c r="W113" s="934"/>
      <c r="X113" s="934"/>
      <c r="Y113" s="950" t="str">
        <f>HYPERLINK("#A109：X162")</f>
        <v>#A109：X162</v>
      </c>
      <c r="Z113" s="953" t="s">
        <v>3095</v>
      </c>
      <c r="AA113" s="956"/>
      <c r="AB113" s="955"/>
      <c r="AC113" s="955"/>
      <c r="AD113" s="955"/>
      <c r="AE113" s="955"/>
    </row>
    <row r="114" spans="1:31" s="942" customFormat="1" ht="15" customHeight="1">
      <c r="A114" s="933"/>
      <c r="B114" s="933"/>
      <c r="C114" s="933"/>
      <c r="D114" s="933"/>
      <c r="E114" s="933"/>
      <c r="F114" s="1649" t="s">
        <v>3690</v>
      </c>
      <c r="G114" s="1649"/>
      <c r="H114" s="1649"/>
      <c r="I114" s="973" t="s">
        <v>28</v>
      </c>
      <c r="J114" s="933" t="s">
        <v>47</v>
      </c>
      <c r="K114" s="933"/>
      <c r="L114" s="973" t="s">
        <v>28</v>
      </c>
      <c r="M114" s="933" t="s">
        <v>368</v>
      </c>
      <c r="N114" s="933"/>
      <c r="O114" s="973" t="s">
        <v>28</v>
      </c>
      <c r="P114" s="933" t="s">
        <v>3691</v>
      </c>
      <c r="Q114" s="933"/>
      <c r="R114" s="933"/>
      <c r="S114" s="933"/>
      <c r="T114" s="933"/>
      <c r="U114" s="933"/>
      <c r="V114" s="934"/>
      <c r="W114" s="934"/>
      <c r="X114" s="934"/>
      <c r="Y114" s="950" t="str">
        <f>HYPERLINK("#A163：X216")</f>
        <v>#A163：X216</v>
      </c>
      <c r="Z114" s="953" t="s">
        <v>3096</v>
      </c>
      <c r="AA114" s="956"/>
      <c r="AB114" s="955"/>
      <c r="AC114" s="955"/>
      <c r="AD114" s="955"/>
      <c r="AE114" s="955"/>
    </row>
    <row r="115" spans="1:31" s="942" customFormat="1" ht="15" customHeight="1">
      <c r="A115" s="933"/>
      <c r="B115" s="933"/>
      <c r="C115" s="933"/>
      <c r="D115" s="933"/>
      <c r="E115" s="933"/>
      <c r="F115" s="1649" t="s">
        <v>3692</v>
      </c>
      <c r="G115" s="1649"/>
      <c r="H115" s="1649"/>
      <c r="I115" s="933"/>
      <c r="J115" s="933"/>
      <c r="K115" s="933"/>
      <c r="L115" s="973" t="s">
        <v>28</v>
      </c>
      <c r="M115" s="933" t="s">
        <v>368</v>
      </c>
      <c r="N115" s="933"/>
      <c r="O115" s="973" t="s">
        <v>28</v>
      </c>
      <c r="P115" s="933" t="s">
        <v>3691</v>
      </c>
      <c r="Q115" s="933"/>
      <c r="R115" s="933"/>
      <c r="S115" s="933"/>
      <c r="T115" s="933"/>
      <c r="U115" s="933"/>
      <c r="V115" s="933"/>
      <c r="W115" s="933"/>
      <c r="X115" s="933"/>
      <c r="Y115" s="950" t="str">
        <f>HYPERLINK("#A217：X270")</f>
        <v>#A217：X270</v>
      </c>
      <c r="Z115" s="953" t="s">
        <v>3098</v>
      </c>
      <c r="AA115" s="954"/>
      <c r="AB115" s="955"/>
      <c r="AC115" s="955"/>
      <c r="AD115" s="955"/>
      <c r="AE115" s="955"/>
    </row>
    <row r="116" spans="1:31" s="942" customFormat="1" ht="15" customHeight="1">
      <c r="A116" s="933"/>
      <c r="B116" s="933"/>
      <c r="C116" s="933"/>
      <c r="D116" s="933"/>
      <c r="E116" s="933"/>
      <c r="F116" s="933"/>
      <c r="G116" s="933"/>
      <c r="H116" s="933"/>
      <c r="I116" s="933"/>
      <c r="J116" s="933"/>
      <c r="K116" s="933"/>
      <c r="L116" s="933"/>
      <c r="M116" s="933"/>
      <c r="N116" s="933"/>
      <c r="O116" s="933"/>
      <c r="P116" s="933"/>
      <c r="Q116" s="933"/>
      <c r="R116" s="933"/>
      <c r="S116" s="933"/>
      <c r="T116" s="933"/>
      <c r="U116" s="933"/>
      <c r="V116" s="933"/>
      <c r="W116" s="933"/>
      <c r="X116" s="933"/>
      <c r="Y116" s="934"/>
      <c r="Z116" s="933"/>
      <c r="AA116" s="933"/>
      <c r="AB116" s="934"/>
      <c r="AC116" s="934"/>
      <c r="AD116" s="934"/>
      <c r="AE116" s="934"/>
    </row>
    <row r="117" spans="1:31" s="942" customFormat="1" ht="15" customHeight="1">
      <c r="A117" s="933"/>
      <c r="B117" s="933" t="s">
        <v>3693</v>
      </c>
      <c r="C117" s="933"/>
      <c r="D117" s="933"/>
      <c r="E117" s="933"/>
      <c r="F117" s="934"/>
      <c r="G117" s="934"/>
      <c r="H117" s="973" t="s">
        <v>28</v>
      </c>
      <c r="I117" s="933" t="s">
        <v>3694</v>
      </c>
      <c r="J117" s="933"/>
      <c r="K117" s="933"/>
      <c r="L117" s="933"/>
      <c r="M117" s="933"/>
      <c r="N117" s="973" t="s">
        <v>28</v>
      </c>
      <c r="O117" s="933" t="s">
        <v>3695</v>
      </c>
      <c r="P117" s="933"/>
      <c r="Q117" s="934"/>
      <c r="R117" s="973" t="s">
        <v>28</v>
      </c>
      <c r="S117" s="933" t="s">
        <v>3696</v>
      </c>
      <c r="T117" s="933"/>
      <c r="U117" s="933"/>
      <c r="V117" s="933"/>
      <c r="W117" s="933"/>
      <c r="X117" s="933"/>
      <c r="Z117" s="933"/>
      <c r="AA117" s="933"/>
    </row>
    <row r="118" spans="1:31" s="942" customFormat="1" ht="15" customHeight="1">
      <c r="A118" s="933"/>
      <c r="B118" s="933"/>
      <c r="C118" s="933"/>
      <c r="D118" s="933"/>
      <c r="E118" s="933"/>
      <c r="F118" s="934"/>
      <c r="G118" s="934"/>
      <c r="H118" s="973" t="s">
        <v>28</v>
      </c>
      <c r="I118" s="933" t="s">
        <v>3697</v>
      </c>
      <c r="J118" s="933"/>
      <c r="K118" s="933"/>
      <c r="L118" s="933"/>
      <c r="M118" s="933"/>
      <c r="N118" s="933"/>
      <c r="O118" s="933"/>
      <c r="P118" s="933"/>
      <c r="Q118" s="934"/>
      <c r="R118" s="973" t="s">
        <v>28</v>
      </c>
      <c r="S118" s="933" t="s">
        <v>3148</v>
      </c>
      <c r="T118" s="933"/>
      <c r="U118" s="933"/>
      <c r="V118" s="933"/>
      <c r="W118" s="933"/>
      <c r="X118" s="933"/>
      <c r="Z118" s="933"/>
      <c r="AA118" s="933"/>
    </row>
    <row r="119" spans="1:31" s="942" customFormat="1" ht="15" customHeight="1">
      <c r="A119" s="933"/>
      <c r="B119" s="933"/>
      <c r="C119" s="933"/>
      <c r="D119" s="933"/>
      <c r="E119" s="933"/>
      <c r="F119" s="934"/>
      <c r="G119" s="934"/>
      <c r="H119" s="933"/>
      <c r="I119" s="933"/>
      <c r="J119" s="933"/>
      <c r="K119" s="933"/>
      <c r="L119" s="933"/>
      <c r="M119" s="933"/>
      <c r="N119" s="933"/>
      <c r="O119" s="933"/>
      <c r="P119" s="933"/>
      <c r="Q119" s="933"/>
      <c r="R119" s="933"/>
      <c r="S119" s="933"/>
      <c r="T119" s="933"/>
      <c r="U119" s="933"/>
      <c r="V119" s="933"/>
      <c r="W119" s="933"/>
      <c r="X119" s="933"/>
      <c r="Z119" s="933"/>
      <c r="AA119" s="933"/>
    </row>
    <row r="120" spans="1:31" s="942" customFormat="1" ht="15" customHeight="1">
      <c r="A120" s="933"/>
      <c r="B120" s="933" t="s">
        <v>3698</v>
      </c>
      <c r="C120" s="933"/>
      <c r="D120" s="933"/>
      <c r="E120" s="933"/>
      <c r="F120" s="934"/>
      <c r="G120" s="934"/>
      <c r="H120" s="973" t="s">
        <v>28</v>
      </c>
      <c r="I120" s="933" t="s">
        <v>3149</v>
      </c>
      <c r="J120" s="933"/>
      <c r="K120" s="933"/>
      <c r="L120" s="933"/>
      <c r="M120" s="973" t="s">
        <v>28</v>
      </c>
      <c r="N120" s="933" t="s">
        <v>3150</v>
      </c>
      <c r="O120" s="933"/>
      <c r="P120" s="933"/>
      <c r="Q120" s="933"/>
      <c r="R120" s="933"/>
      <c r="S120" s="973" t="s">
        <v>28</v>
      </c>
      <c r="T120" s="933" t="s">
        <v>3151</v>
      </c>
      <c r="U120" s="933"/>
      <c r="V120" s="933"/>
      <c r="W120" s="933"/>
      <c r="X120" s="933"/>
      <c r="Z120" s="933"/>
      <c r="AA120" s="933"/>
    </row>
    <row r="121" spans="1:31" s="942" customFormat="1" ht="15" customHeight="1">
      <c r="A121" s="933"/>
      <c r="B121" s="933"/>
      <c r="C121" s="933"/>
      <c r="D121" s="933"/>
      <c r="E121" s="933"/>
      <c r="F121" s="933"/>
      <c r="G121" s="933"/>
      <c r="H121" s="933"/>
      <c r="I121" s="933"/>
      <c r="J121" s="933"/>
      <c r="K121" s="933"/>
      <c r="L121" s="933"/>
      <c r="M121" s="933"/>
      <c r="N121" s="933"/>
      <c r="O121" s="933"/>
      <c r="P121" s="933"/>
      <c r="Q121" s="933"/>
      <c r="R121" s="933"/>
      <c r="S121" s="933"/>
      <c r="T121" s="933"/>
      <c r="U121" s="933"/>
      <c r="V121" s="933"/>
      <c r="W121" s="933"/>
      <c r="X121" s="933"/>
      <c r="Z121" s="933"/>
      <c r="AA121" s="933"/>
    </row>
    <row r="122" spans="1:31" s="942" customFormat="1" ht="15" customHeight="1">
      <c r="A122" s="933"/>
      <c r="B122" s="933" t="s">
        <v>3699</v>
      </c>
      <c r="C122" s="933"/>
      <c r="D122" s="933"/>
      <c r="E122" s="933"/>
      <c r="F122" s="934"/>
      <c r="G122" s="934"/>
      <c r="H122" s="973" t="s">
        <v>28</v>
      </c>
      <c r="I122" s="933" t="s">
        <v>3700</v>
      </c>
      <c r="J122" s="933"/>
      <c r="K122" s="933"/>
      <c r="L122" s="933"/>
      <c r="M122" s="973" t="s">
        <v>28</v>
      </c>
      <c r="N122" s="933" t="s">
        <v>3701</v>
      </c>
      <c r="O122" s="933"/>
      <c r="P122" s="933"/>
      <c r="Q122" s="933"/>
      <c r="R122" s="933"/>
      <c r="S122" s="973" t="s">
        <v>28</v>
      </c>
      <c r="T122" s="933" t="s">
        <v>3702</v>
      </c>
      <c r="U122" s="934"/>
      <c r="V122" s="934"/>
      <c r="W122" s="934"/>
      <c r="X122" s="934"/>
      <c r="Y122" s="933"/>
      <c r="Z122" s="933"/>
    </row>
    <row r="123" spans="1:31" s="942" customFormat="1" ht="15" customHeight="1">
      <c r="A123" s="933"/>
      <c r="B123" s="933"/>
      <c r="C123" s="933"/>
      <c r="D123" s="933"/>
      <c r="E123" s="933"/>
      <c r="F123" s="934"/>
      <c r="G123" s="934"/>
      <c r="H123" s="934"/>
      <c r="I123" s="934"/>
      <c r="J123" s="934"/>
      <c r="K123" s="934"/>
      <c r="L123" s="934"/>
      <c r="M123" s="934"/>
      <c r="N123" s="934"/>
      <c r="O123" s="934"/>
      <c r="P123" s="934"/>
      <c r="Q123" s="934"/>
      <c r="R123" s="934"/>
      <c r="S123" s="934"/>
      <c r="T123" s="934"/>
      <c r="U123" s="934"/>
      <c r="V123" s="934"/>
      <c r="W123" s="934"/>
      <c r="X123" s="934"/>
      <c r="Y123" s="933"/>
      <c r="Z123" s="933"/>
    </row>
    <row r="124" spans="1:31" s="942" customFormat="1" ht="15" customHeight="1">
      <c r="A124" s="933"/>
      <c r="B124" s="933" t="s">
        <v>3703</v>
      </c>
      <c r="C124" s="933"/>
      <c r="D124" s="933"/>
      <c r="E124" s="933"/>
      <c r="F124" s="934"/>
      <c r="G124" s="934"/>
      <c r="H124" s="973" t="s">
        <v>28</v>
      </c>
      <c r="I124" s="933" t="s">
        <v>3704</v>
      </c>
      <c r="J124" s="933"/>
      <c r="K124" s="933"/>
      <c r="L124" s="933"/>
      <c r="M124" s="973" t="s">
        <v>28</v>
      </c>
      <c r="N124" s="933" t="s">
        <v>3705</v>
      </c>
      <c r="O124" s="933"/>
      <c r="P124" s="933"/>
      <c r="Q124" s="933"/>
      <c r="R124" s="933"/>
      <c r="S124" s="973" t="s">
        <v>28</v>
      </c>
      <c r="T124" s="933" t="s">
        <v>3706</v>
      </c>
      <c r="U124" s="934"/>
      <c r="V124" s="934"/>
      <c r="W124" s="934"/>
      <c r="X124" s="934"/>
      <c r="Y124" s="933"/>
      <c r="Z124" s="933"/>
    </row>
    <row r="125" spans="1:31" s="942" customFormat="1" ht="15" customHeight="1">
      <c r="A125" s="933"/>
      <c r="B125" s="933"/>
      <c r="C125" s="933"/>
      <c r="D125" s="933"/>
      <c r="E125" s="933"/>
      <c r="F125" s="933"/>
      <c r="G125" s="933"/>
      <c r="H125" s="933"/>
      <c r="I125" s="933"/>
      <c r="J125" s="933"/>
      <c r="K125" s="933"/>
      <c r="L125" s="933"/>
      <c r="M125" s="933"/>
      <c r="N125" s="933"/>
      <c r="O125" s="933"/>
      <c r="P125" s="933"/>
      <c r="Q125" s="933"/>
      <c r="R125" s="933"/>
      <c r="S125" s="933"/>
      <c r="T125" s="933"/>
      <c r="U125" s="933"/>
      <c r="V125" s="933"/>
      <c r="W125" s="933"/>
      <c r="X125" s="933"/>
      <c r="Y125" s="933"/>
      <c r="Z125" s="933"/>
    </row>
    <row r="126" spans="1:31" s="942" customFormat="1" ht="15" customHeight="1">
      <c r="A126" s="933"/>
      <c r="B126" s="1657" t="s">
        <v>3707</v>
      </c>
      <c r="C126" s="1657"/>
      <c r="D126" s="1657"/>
      <c r="E126" s="1657"/>
      <c r="F126" s="933"/>
      <c r="G126" s="933"/>
      <c r="H126" s="973" t="s">
        <v>28</v>
      </c>
      <c r="I126" s="933" t="s">
        <v>3152</v>
      </c>
      <c r="J126" s="934"/>
      <c r="K126" s="933"/>
      <c r="L126" s="973" t="s">
        <v>28</v>
      </c>
      <c r="M126" s="933" t="s">
        <v>3153</v>
      </c>
      <c r="N126" s="933"/>
      <c r="O126" s="933"/>
      <c r="P126" s="973" t="s">
        <v>28</v>
      </c>
      <c r="Q126" s="1649" t="s">
        <v>3154</v>
      </c>
      <c r="R126" s="1649"/>
      <c r="S126" s="1649"/>
      <c r="T126" s="973"/>
      <c r="U126" s="1649" t="s">
        <v>3155</v>
      </c>
      <c r="V126" s="1649"/>
      <c r="W126" s="1649"/>
      <c r="X126" s="933"/>
      <c r="Y126" s="933"/>
      <c r="Z126" s="933"/>
    </row>
    <row r="127" spans="1:31" s="942" customFormat="1" ht="15" customHeight="1">
      <c r="A127" s="933"/>
      <c r="B127" s="933" t="s">
        <v>3708</v>
      </c>
      <c r="C127" s="933"/>
      <c r="D127" s="934"/>
      <c r="E127" s="934"/>
      <c r="F127" s="934"/>
      <c r="G127" s="934"/>
      <c r="H127" s="976" t="s">
        <v>401</v>
      </c>
      <c r="I127" s="1655"/>
      <c r="J127" s="1655"/>
      <c r="K127" s="960" t="s">
        <v>3709</v>
      </c>
      <c r="L127" s="976" t="s">
        <v>401</v>
      </c>
      <c r="M127" s="1655"/>
      <c r="N127" s="1655"/>
      <c r="O127" s="960" t="s">
        <v>3709</v>
      </c>
      <c r="P127" s="976" t="s">
        <v>401</v>
      </c>
      <c r="Q127" s="1655"/>
      <c r="R127" s="1655"/>
      <c r="S127" s="960" t="s">
        <v>3709</v>
      </c>
      <c r="T127" s="976" t="s">
        <v>401</v>
      </c>
      <c r="U127" s="1655"/>
      <c r="V127" s="1655"/>
      <c r="W127" s="960" t="s">
        <v>3709</v>
      </c>
      <c r="X127" s="934"/>
      <c r="Y127" s="933"/>
      <c r="Z127" s="933"/>
    </row>
    <row r="128" spans="1:31" s="942" customFormat="1" ht="15" customHeight="1">
      <c r="A128" s="933"/>
      <c r="B128" s="1659" t="s">
        <v>3710</v>
      </c>
      <c r="C128" s="1659"/>
      <c r="D128" s="1659"/>
      <c r="E128" s="1659"/>
      <c r="F128" s="1659"/>
      <c r="G128" s="1659"/>
      <c r="H128" s="976" t="s">
        <v>401</v>
      </c>
      <c r="I128" s="1660"/>
      <c r="J128" s="1660"/>
      <c r="K128" s="960" t="s">
        <v>3711</v>
      </c>
      <c r="L128" s="976" t="s">
        <v>401</v>
      </c>
      <c r="M128" s="1660"/>
      <c r="N128" s="1660"/>
      <c r="O128" s="960" t="s">
        <v>3711</v>
      </c>
      <c r="P128" s="976" t="s">
        <v>401</v>
      </c>
      <c r="Q128" s="1660"/>
      <c r="R128" s="1660"/>
      <c r="S128" s="960" t="s">
        <v>3711</v>
      </c>
      <c r="T128" s="976" t="s">
        <v>401</v>
      </c>
      <c r="U128" s="1660"/>
      <c r="V128" s="1660"/>
      <c r="W128" s="960" t="s">
        <v>3711</v>
      </c>
      <c r="X128" s="934"/>
      <c r="Y128" s="933"/>
      <c r="Z128" s="933"/>
    </row>
    <row r="129" spans="1:26" s="942" customFormat="1" ht="15" customHeight="1">
      <c r="A129" s="933"/>
      <c r="B129" s="933"/>
      <c r="C129" s="933"/>
      <c r="D129" s="934"/>
      <c r="E129" s="934"/>
      <c r="F129" s="934"/>
      <c r="G129" s="934"/>
      <c r="H129" s="934"/>
      <c r="I129" s="934"/>
      <c r="J129" s="934"/>
      <c r="K129" s="934"/>
      <c r="L129" s="934"/>
      <c r="M129" s="934"/>
      <c r="N129" s="934"/>
      <c r="O129" s="934"/>
      <c r="P129" s="934"/>
      <c r="Q129" s="934"/>
      <c r="R129" s="934"/>
      <c r="S129" s="934"/>
      <c r="T129" s="934"/>
      <c r="U129" s="934"/>
      <c r="V129" s="934"/>
      <c r="W129" s="934"/>
      <c r="X129" s="934"/>
      <c r="Y129" s="933"/>
      <c r="Z129" s="933"/>
    </row>
    <row r="130" spans="1:26" s="942" customFormat="1" ht="15" customHeight="1">
      <c r="A130" s="957"/>
      <c r="B130" s="957"/>
      <c r="C130" s="977"/>
      <c r="D130" s="977"/>
      <c r="E130" s="977"/>
      <c r="F130" s="977"/>
      <c r="G130" s="977"/>
      <c r="H130" s="977"/>
      <c r="I130" s="977"/>
      <c r="J130" s="977"/>
      <c r="K130" s="977"/>
      <c r="L130" s="977"/>
      <c r="M130" s="977"/>
      <c r="N130" s="977"/>
      <c r="O130" s="977"/>
      <c r="P130" s="977"/>
      <c r="Q130" s="977"/>
      <c r="R130" s="977"/>
      <c r="S130" s="977"/>
      <c r="T130" s="977"/>
      <c r="U130" s="977"/>
      <c r="V130" s="977"/>
      <c r="W130" s="977"/>
      <c r="X130" s="970"/>
      <c r="Y130" s="933"/>
      <c r="Z130" s="933"/>
    </row>
    <row r="131" spans="1:26" s="942" customFormat="1" ht="15" customHeight="1">
      <c r="A131" s="933"/>
      <c r="B131" s="933"/>
      <c r="C131" s="934"/>
      <c r="D131" s="934"/>
      <c r="E131" s="934"/>
      <c r="F131" s="934"/>
      <c r="G131" s="934"/>
      <c r="H131" s="934"/>
      <c r="I131" s="934"/>
      <c r="J131" s="934"/>
      <c r="K131" s="934"/>
      <c r="L131" s="934"/>
      <c r="M131" s="934"/>
      <c r="N131" s="934"/>
      <c r="O131" s="934"/>
      <c r="P131" s="934"/>
      <c r="Q131" s="934"/>
      <c r="R131" s="934"/>
      <c r="S131" s="934"/>
      <c r="T131" s="934"/>
      <c r="U131" s="934"/>
      <c r="V131" s="934"/>
      <c r="W131" s="934"/>
      <c r="X131" s="937"/>
      <c r="Y131" s="933"/>
      <c r="Z131" s="933"/>
    </row>
    <row r="132" spans="1:26" s="942" customFormat="1" ht="15" customHeight="1">
      <c r="A132" s="933"/>
      <c r="B132" s="933"/>
      <c r="C132" s="934"/>
      <c r="D132" s="934"/>
      <c r="E132" s="934"/>
      <c r="F132" s="934"/>
      <c r="G132" s="934"/>
      <c r="H132" s="934"/>
      <c r="I132" s="934"/>
      <c r="J132" s="934"/>
      <c r="K132" s="934"/>
      <c r="L132" s="934"/>
      <c r="M132" s="934"/>
      <c r="N132" s="934"/>
      <c r="O132" s="934"/>
      <c r="P132" s="934"/>
      <c r="Q132" s="934"/>
      <c r="R132" s="934"/>
      <c r="S132" s="934"/>
      <c r="T132" s="934"/>
      <c r="U132" s="934"/>
      <c r="V132" s="934"/>
      <c r="W132" s="934"/>
      <c r="X132" s="937"/>
      <c r="Y132" s="933"/>
      <c r="Z132" s="933"/>
    </row>
    <row r="133" spans="1:26" s="942" customFormat="1" ht="15" customHeight="1">
      <c r="A133" s="933"/>
      <c r="B133" s="933"/>
      <c r="C133" s="933"/>
      <c r="D133" s="934"/>
      <c r="E133" s="934"/>
      <c r="F133" s="934"/>
      <c r="G133" s="934"/>
      <c r="H133" s="934"/>
      <c r="I133" s="934"/>
      <c r="J133" s="933"/>
      <c r="K133" s="933"/>
      <c r="L133" s="933"/>
      <c r="M133" s="933"/>
      <c r="N133" s="933"/>
      <c r="O133" s="933"/>
      <c r="P133" s="933"/>
      <c r="Q133" s="933"/>
      <c r="R133" s="933"/>
      <c r="S133" s="933"/>
      <c r="T133" s="933"/>
      <c r="U133" s="933"/>
      <c r="V133" s="933"/>
      <c r="W133" s="933"/>
      <c r="X133" s="933"/>
      <c r="Y133" s="933"/>
      <c r="Z133" s="933"/>
    </row>
    <row r="134" spans="1:26" s="942" customFormat="1" ht="15" customHeight="1">
      <c r="A134" s="933"/>
      <c r="B134" s="933"/>
      <c r="C134" s="933"/>
      <c r="D134" s="933"/>
      <c r="E134" s="933"/>
      <c r="F134" s="933"/>
      <c r="G134" s="933"/>
      <c r="H134" s="933"/>
      <c r="I134" s="933"/>
      <c r="J134" s="933"/>
      <c r="K134" s="933"/>
      <c r="L134" s="933"/>
      <c r="M134" s="933"/>
      <c r="N134" s="933"/>
      <c r="O134" s="933"/>
      <c r="P134" s="933"/>
      <c r="Q134" s="933"/>
      <c r="R134" s="933"/>
      <c r="S134" s="933"/>
      <c r="T134" s="933"/>
      <c r="U134" s="933"/>
      <c r="V134" s="933"/>
      <c r="W134" s="933"/>
      <c r="X134" s="933"/>
      <c r="Y134" s="933"/>
      <c r="Z134" s="933"/>
    </row>
    <row r="135" spans="1:26" s="942" customFormat="1" ht="15" customHeight="1">
      <c r="A135" s="933"/>
      <c r="B135" s="933"/>
      <c r="C135" s="933"/>
      <c r="D135" s="933"/>
      <c r="E135" s="933"/>
      <c r="F135" s="933"/>
      <c r="G135" s="933"/>
      <c r="H135" s="933"/>
      <c r="I135" s="933"/>
      <c r="J135" s="933"/>
      <c r="K135" s="933"/>
      <c r="L135" s="933"/>
      <c r="M135" s="933"/>
      <c r="N135" s="933"/>
      <c r="O135" s="933"/>
      <c r="P135" s="933"/>
      <c r="Q135" s="933"/>
      <c r="R135" s="933"/>
      <c r="S135" s="933"/>
      <c r="T135" s="933"/>
      <c r="U135" s="933"/>
      <c r="V135" s="933"/>
      <c r="W135" s="933"/>
      <c r="X135" s="933"/>
      <c r="Y135" s="933"/>
      <c r="Z135" s="933"/>
    </row>
    <row r="136" spans="1:26" s="942" customFormat="1" ht="15" customHeight="1">
      <c r="A136" s="933"/>
      <c r="B136" s="933"/>
      <c r="C136" s="933"/>
      <c r="D136" s="933"/>
      <c r="E136" s="933"/>
      <c r="F136" s="933"/>
      <c r="G136" s="933"/>
      <c r="H136" s="933"/>
      <c r="I136" s="933"/>
      <c r="J136" s="933"/>
      <c r="K136" s="933"/>
      <c r="L136" s="933"/>
      <c r="M136" s="933"/>
      <c r="N136" s="933"/>
      <c r="O136" s="933"/>
      <c r="P136" s="933"/>
      <c r="Q136" s="933"/>
      <c r="R136" s="933"/>
      <c r="S136" s="933"/>
      <c r="T136" s="933"/>
      <c r="U136" s="933"/>
      <c r="V136" s="933"/>
      <c r="W136" s="933"/>
      <c r="X136" s="933"/>
      <c r="Y136" s="933"/>
      <c r="Z136" s="933"/>
    </row>
    <row r="137" spans="1:26" s="942" customFormat="1" ht="15" customHeight="1">
      <c r="A137" s="933"/>
      <c r="B137" s="933"/>
      <c r="C137" s="933"/>
      <c r="D137" s="933"/>
      <c r="E137" s="933"/>
      <c r="F137" s="933"/>
      <c r="G137" s="933"/>
      <c r="H137" s="933"/>
      <c r="I137" s="933"/>
      <c r="J137" s="933"/>
      <c r="K137" s="933"/>
      <c r="L137" s="933"/>
      <c r="M137" s="933"/>
      <c r="N137" s="933"/>
      <c r="O137" s="933"/>
      <c r="P137" s="933"/>
      <c r="Q137" s="933"/>
      <c r="R137" s="933"/>
      <c r="S137" s="933"/>
      <c r="T137" s="933"/>
      <c r="U137" s="933"/>
      <c r="V137" s="933"/>
      <c r="W137" s="933"/>
      <c r="X137" s="933"/>
      <c r="Y137" s="933"/>
      <c r="Z137" s="933"/>
    </row>
    <row r="138" spans="1:26" s="942" customFormat="1" ht="15" customHeight="1">
      <c r="A138" s="933"/>
      <c r="B138" s="933"/>
      <c r="C138" s="933"/>
      <c r="D138" s="933"/>
      <c r="E138" s="933"/>
      <c r="F138" s="933"/>
      <c r="G138" s="933"/>
      <c r="H138" s="933"/>
      <c r="I138" s="933"/>
      <c r="J138" s="933"/>
      <c r="K138" s="933"/>
      <c r="L138" s="933"/>
      <c r="M138" s="933"/>
      <c r="N138" s="933"/>
      <c r="O138" s="933"/>
      <c r="P138" s="933"/>
      <c r="Q138" s="933"/>
      <c r="R138" s="933"/>
      <c r="S138" s="933"/>
      <c r="T138" s="933"/>
      <c r="U138" s="933"/>
      <c r="V138" s="933"/>
      <c r="W138" s="933"/>
      <c r="X138" s="933"/>
      <c r="Y138" s="933"/>
      <c r="Z138" s="933"/>
    </row>
    <row r="139" spans="1:26" s="942" customFormat="1" ht="15" customHeight="1">
      <c r="A139" s="933"/>
      <c r="B139" s="933"/>
      <c r="C139" s="933"/>
      <c r="D139" s="933"/>
      <c r="E139" s="933"/>
      <c r="F139" s="933"/>
      <c r="G139" s="933"/>
      <c r="H139" s="933"/>
      <c r="I139" s="933"/>
      <c r="J139" s="933"/>
      <c r="K139" s="933"/>
      <c r="L139" s="933"/>
      <c r="M139" s="933"/>
      <c r="N139" s="933"/>
      <c r="O139" s="933"/>
      <c r="P139" s="933"/>
      <c r="Q139" s="933"/>
      <c r="R139" s="933"/>
      <c r="S139" s="933"/>
      <c r="T139" s="933"/>
      <c r="U139" s="933"/>
      <c r="V139" s="933"/>
      <c r="W139" s="933"/>
      <c r="X139" s="933"/>
      <c r="Y139" s="933"/>
      <c r="Z139" s="933"/>
    </row>
    <row r="140" spans="1:26" s="934" customFormat="1" ht="15" customHeight="1">
      <c r="A140" s="933"/>
      <c r="B140" s="933"/>
      <c r="C140" s="933"/>
      <c r="D140" s="933"/>
      <c r="E140" s="933"/>
      <c r="F140" s="933"/>
      <c r="G140" s="933"/>
      <c r="H140" s="933"/>
      <c r="I140" s="933"/>
      <c r="J140" s="933"/>
      <c r="K140" s="933"/>
      <c r="L140" s="933"/>
      <c r="M140" s="933"/>
      <c r="N140" s="933"/>
      <c r="O140" s="933"/>
      <c r="P140" s="933"/>
      <c r="Q140" s="933"/>
      <c r="R140" s="933"/>
      <c r="S140" s="933"/>
      <c r="T140" s="933"/>
      <c r="U140" s="933"/>
      <c r="V140" s="933"/>
      <c r="W140" s="933"/>
      <c r="X140" s="933"/>
      <c r="Y140" s="933"/>
      <c r="Z140" s="933"/>
    </row>
    <row r="141" spans="1:26" s="934" customFormat="1" ht="15" customHeight="1">
      <c r="A141" s="933"/>
      <c r="B141" s="933"/>
      <c r="C141" s="933"/>
      <c r="D141" s="933"/>
      <c r="E141" s="933"/>
      <c r="F141" s="933"/>
      <c r="G141" s="933"/>
      <c r="H141" s="933"/>
      <c r="I141" s="933"/>
      <c r="J141" s="933"/>
      <c r="K141" s="933"/>
      <c r="L141" s="933"/>
      <c r="M141" s="933"/>
      <c r="N141" s="933"/>
      <c r="O141" s="933"/>
      <c r="P141" s="933"/>
      <c r="Q141" s="933"/>
      <c r="R141" s="933"/>
      <c r="S141" s="933"/>
      <c r="T141" s="933"/>
      <c r="U141" s="933"/>
      <c r="V141" s="933"/>
      <c r="W141" s="933"/>
      <c r="X141" s="933"/>
      <c r="Y141" s="933"/>
      <c r="Z141" s="933"/>
    </row>
    <row r="142" spans="1:26" s="934" customFormat="1" ht="15" customHeight="1">
      <c r="A142" s="933"/>
      <c r="B142" s="933"/>
      <c r="C142" s="933"/>
      <c r="D142" s="933"/>
      <c r="E142" s="933"/>
      <c r="F142" s="933"/>
      <c r="G142" s="933"/>
      <c r="H142" s="933"/>
      <c r="I142" s="933"/>
      <c r="J142" s="933"/>
      <c r="K142" s="933"/>
      <c r="L142" s="933"/>
      <c r="M142" s="933"/>
      <c r="N142" s="933"/>
      <c r="O142" s="933"/>
      <c r="P142" s="933"/>
      <c r="Q142" s="933"/>
      <c r="R142" s="933"/>
      <c r="S142" s="933"/>
      <c r="T142" s="933"/>
      <c r="U142" s="933"/>
      <c r="V142" s="933"/>
      <c r="W142" s="933"/>
      <c r="X142" s="933"/>
      <c r="Y142" s="933"/>
      <c r="Z142" s="933"/>
    </row>
    <row r="143" spans="1:26" s="934" customFormat="1" ht="15" customHeight="1">
      <c r="A143" s="933"/>
      <c r="B143" s="933"/>
      <c r="C143" s="933"/>
      <c r="D143" s="933"/>
      <c r="E143" s="933"/>
      <c r="F143" s="933"/>
      <c r="G143" s="933"/>
      <c r="H143" s="933"/>
      <c r="I143" s="933"/>
      <c r="J143" s="933"/>
      <c r="K143" s="933"/>
      <c r="L143" s="933"/>
      <c r="M143" s="933"/>
      <c r="N143" s="933"/>
      <c r="O143" s="933"/>
      <c r="P143" s="933"/>
      <c r="Q143" s="933"/>
      <c r="R143" s="933"/>
      <c r="S143" s="933"/>
      <c r="T143" s="933"/>
      <c r="U143" s="933"/>
      <c r="V143" s="933"/>
      <c r="W143" s="933"/>
      <c r="X143" s="933"/>
      <c r="Y143" s="933"/>
      <c r="Z143" s="933"/>
    </row>
    <row r="144" spans="1:26" s="934" customFormat="1" ht="15" customHeight="1">
      <c r="A144" s="933"/>
      <c r="B144" s="933"/>
      <c r="C144" s="933"/>
      <c r="D144" s="933"/>
      <c r="E144" s="933"/>
      <c r="F144" s="933"/>
      <c r="G144" s="933"/>
      <c r="H144" s="933"/>
      <c r="I144" s="933"/>
      <c r="J144" s="933"/>
      <c r="K144" s="933"/>
      <c r="L144" s="933"/>
      <c r="M144" s="933"/>
      <c r="N144" s="933"/>
      <c r="O144" s="933"/>
      <c r="P144" s="933"/>
      <c r="Q144" s="933"/>
      <c r="R144" s="933"/>
      <c r="S144" s="933"/>
      <c r="T144" s="933"/>
      <c r="U144" s="933"/>
      <c r="V144" s="933"/>
      <c r="W144" s="933"/>
      <c r="X144" s="933"/>
      <c r="Y144" s="933"/>
      <c r="Z144" s="933"/>
    </row>
    <row r="145" spans="1:27" s="934" customFormat="1" ht="15" customHeight="1">
      <c r="A145" s="933"/>
      <c r="B145" s="933"/>
      <c r="C145" s="933"/>
      <c r="D145" s="933"/>
      <c r="E145" s="933"/>
      <c r="F145" s="933"/>
      <c r="G145" s="933"/>
      <c r="H145" s="933"/>
      <c r="I145" s="933"/>
      <c r="J145" s="933"/>
      <c r="K145" s="933"/>
      <c r="L145" s="933"/>
      <c r="M145" s="933"/>
      <c r="N145" s="933"/>
      <c r="O145" s="933"/>
      <c r="P145" s="933"/>
      <c r="Q145" s="933"/>
      <c r="R145" s="933"/>
      <c r="S145" s="933"/>
      <c r="T145" s="933"/>
      <c r="U145" s="933"/>
      <c r="V145" s="933"/>
      <c r="W145" s="933"/>
      <c r="X145" s="933"/>
      <c r="Y145" s="933"/>
      <c r="Z145" s="933"/>
    </row>
    <row r="146" spans="1:27" s="934" customFormat="1" ht="15" customHeight="1">
      <c r="A146" s="933"/>
      <c r="B146" s="933"/>
      <c r="C146" s="933"/>
      <c r="D146" s="933"/>
      <c r="E146" s="933"/>
      <c r="F146" s="933"/>
      <c r="G146" s="933"/>
      <c r="H146" s="933"/>
      <c r="I146" s="933"/>
      <c r="J146" s="933"/>
      <c r="K146" s="933"/>
      <c r="L146" s="933"/>
      <c r="M146" s="933"/>
      <c r="N146" s="933"/>
      <c r="O146" s="933"/>
      <c r="P146" s="933"/>
      <c r="Q146" s="933"/>
      <c r="R146" s="933"/>
      <c r="S146" s="933"/>
      <c r="T146" s="933"/>
      <c r="U146" s="933"/>
      <c r="V146" s="933"/>
      <c r="W146" s="933"/>
      <c r="X146" s="933"/>
      <c r="Z146" s="933"/>
      <c r="AA146" s="933"/>
    </row>
    <row r="147" spans="1:27" s="934" customFormat="1" ht="15" customHeight="1">
      <c r="A147" s="933"/>
      <c r="B147" s="933"/>
      <c r="C147" s="933"/>
      <c r="D147" s="933"/>
      <c r="E147" s="933"/>
      <c r="F147" s="933"/>
      <c r="G147" s="933"/>
      <c r="H147" s="933"/>
      <c r="I147" s="933"/>
      <c r="J147" s="933"/>
      <c r="K147" s="933"/>
      <c r="L147" s="933"/>
      <c r="M147" s="933"/>
      <c r="N147" s="933"/>
      <c r="O147" s="933"/>
      <c r="P147" s="933"/>
      <c r="Q147" s="933"/>
      <c r="R147" s="933"/>
      <c r="S147" s="933"/>
      <c r="T147" s="933"/>
      <c r="U147" s="933"/>
      <c r="V147" s="933"/>
      <c r="W147" s="933"/>
      <c r="X147" s="933"/>
      <c r="Z147" s="933"/>
      <c r="AA147" s="933"/>
    </row>
    <row r="148" spans="1:27" s="934" customFormat="1" ht="15" customHeight="1">
      <c r="A148" s="933"/>
      <c r="B148" s="933"/>
      <c r="C148" s="933"/>
      <c r="D148" s="933"/>
      <c r="E148" s="933"/>
      <c r="F148" s="933"/>
      <c r="G148" s="933"/>
      <c r="H148" s="933"/>
      <c r="I148" s="933"/>
      <c r="J148" s="933"/>
      <c r="K148" s="933"/>
      <c r="L148" s="933"/>
      <c r="M148" s="933"/>
      <c r="N148" s="933"/>
      <c r="O148" s="933"/>
      <c r="P148" s="933"/>
      <c r="Q148" s="933"/>
      <c r="R148" s="933"/>
      <c r="S148" s="933"/>
      <c r="T148" s="933"/>
      <c r="U148" s="933"/>
      <c r="V148" s="933"/>
      <c r="W148" s="933"/>
      <c r="X148" s="933"/>
      <c r="Z148" s="933"/>
      <c r="AA148" s="933"/>
    </row>
    <row r="149" spans="1:27" s="934" customFormat="1" ht="15" customHeight="1">
      <c r="A149" s="933"/>
      <c r="B149" s="933"/>
      <c r="C149" s="933"/>
      <c r="D149" s="933"/>
      <c r="E149" s="933"/>
      <c r="F149" s="933"/>
      <c r="G149" s="933"/>
      <c r="H149" s="933"/>
      <c r="I149" s="933"/>
      <c r="J149" s="933"/>
      <c r="K149" s="933"/>
      <c r="L149" s="933"/>
      <c r="M149" s="933"/>
      <c r="N149" s="933"/>
      <c r="O149" s="933"/>
      <c r="P149" s="933"/>
      <c r="Q149" s="933"/>
      <c r="R149" s="933"/>
      <c r="S149" s="933"/>
      <c r="T149" s="933"/>
      <c r="U149" s="933"/>
      <c r="V149" s="933"/>
      <c r="W149" s="933"/>
      <c r="X149" s="933"/>
      <c r="Z149" s="933"/>
      <c r="AA149" s="933"/>
    </row>
    <row r="150" spans="1:27" s="934" customFormat="1" ht="15" customHeight="1">
      <c r="A150" s="933"/>
      <c r="B150" s="933"/>
      <c r="C150" s="933"/>
      <c r="D150" s="933"/>
      <c r="E150" s="933"/>
      <c r="F150" s="933"/>
      <c r="G150" s="933"/>
      <c r="H150" s="933"/>
      <c r="I150" s="933"/>
      <c r="J150" s="933"/>
      <c r="K150" s="933"/>
      <c r="L150" s="933"/>
      <c r="M150" s="933"/>
      <c r="N150" s="933"/>
      <c r="O150" s="933"/>
      <c r="P150" s="933"/>
      <c r="Q150" s="933"/>
      <c r="R150" s="933"/>
      <c r="S150" s="933"/>
      <c r="T150" s="933"/>
      <c r="U150" s="933"/>
      <c r="V150" s="933"/>
      <c r="W150" s="933"/>
      <c r="X150" s="933"/>
      <c r="Z150" s="933"/>
      <c r="AA150" s="933"/>
    </row>
    <row r="151" spans="1:27" s="934" customFormat="1" ht="15" customHeight="1">
      <c r="A151" s="933"/>
      <c r="B151" s="933"/>
      <c r="C151" s="933"/>
      <c r="D151" s="933"/>
      <c r="E151" s="933"/>
      <c r="F151" s="933"/>
      <c r="G151" s="933"/>
      <c r="H151" s="933"/>
      <c r="I151" s="933"/>
      <c r="J151" s="933"/>
      <c r="K151" s="933"/>
      <c r="L151" s="933"/>
      <c r="M151" s="933"/>
      <c r="N151" s="933"/>
      <c r="O151" s="933"/>
      <c r="P151" s="933"/>
      <c r="Q151" s="933"/>
      <c r="R151" s="933"/>
      <c r="S151" s="933"/>
      <c r="T151" s="933"/>
      <c r="U151" s="933"/>
      <c r="V151" s="933"/>
      <c r="W151" s="933"/>
      <c r="X151" s="933"/>
      <c r="Z151" s="933"/>
      <c r="AA151" s="933"/>
    </row>
    <row r="152" spans="1:27" s="934" customFormat="1" ht="15" customHeight="1">
      <c r="A152" s="933"/>
      <c r="B152" s="933"/>
      <c r="C152" s="933"/>
      <c r="D152" s="933"/>
      <c r="E152" s="933"/>
      <c r="F152" s="933"/>
      <c r="G152" s="933"/>
      <c r="H152" s="933"/>
      <c r="I152" s="933"/>
      <c r="J152" s="933"/>
      <c r="K152" s="933"/>
      <c r="L152" s="933"/>
      <c r="M152" s="933"/>
      <c r="N152" s="933"/>
      <c r="O152" s="933"/>
      <c r="P152" s="933"/>
      <c r="Q152" s="933"/>
      <c r="R152" s="933"/>
      <c r="S152" s="933"/>
      <c r="T152" s="933"/>
      <c r="U152" s="933"/>
      <c r="V152" s="933"/>
      <c r="W152" s="933"/>
      <c r="X152" s="933"/>
      <c r="Z152" s="933"/>
      <c r="AA152" s="933"/>
    </row>
    <row r="153" spans="1:27" s="934" customFormat="1" ht="15" customHeight="1">
      <c r="A153" s="933"/>
      <c r="B153" s="933"/>
      <c r="C153" s="933"/>
      <c r="D153" s="933"/>
      <c r="E153" s="933"/>
      <c r="F153" s="933"/>
      <c r="G153" s="933"/>
      <c r="H153" s="933"/>
      <c r="I153" s="933"/>
      <c r="J153" s="933"/>
      <c r="K153" s="933"/>
      <c r="L153" s="933"/>
      <c r="M153" s="933"/>
      <c r="N153" s="933"/>
      <c r="O153" s="933"/>
      <c r="P153" s="933"/>
      <c r="Q153" s="933"/>
      <c r="R153" s="933"/>
      <c r="S153" s="933"/>
      <c r="T153" s="933"/>
      <c r="U153" s="933"/>
      <c r="V153" s="933"/>
      <c r="W153" s="933"/>
      <c r="X153" s="933"/>
      <c r="Z153" s="933"/>
      <c r="AA153" s="933"/>
    </row>
    <row r="154" spans="1:27" s="934" customFormat="1" ht="15" customHeight="1">
      <c r="A154" s="933"/>
      <c r="B154" s="933"/>
      <c r="C154" s="933"/>
      <c r="D154" s="933"/>
      <c r="E154" s="933"/>
      <c r="F154" s="933"/>
      <c r="G154" s="933"/>
      <c r="H154" s="933"/>
      <c r="I154" s="933"/>
      <c r="J154" s="933"/>
      <c r="K154" s="933"/>
      <c r="L154" s="933"/>
      <c r="M154" s="933"/>
      <c r="N154" s="933"/>
      <c r="O154" s="933"/>
      <c r="P154" s="933"/>
      <c r="Q154" s="933"/>
      <c r="R154" s="933"/>
      <c r="S154" s="933"/>
      <c r="T154" s="933"/>
      <c r="U154" s="933"/>
      <c r="V154" s="933"/>
      <c r="W154" s="933"/>
      <c r="X154" s="933"/>
      <c r="Z154" s="933"/>
      <c r="AA154" s="933"/>
    </row>
    <row r="155" spans="1:27" s="934" customFormat="1" ht="15" customHeight="1">
      <c r="A155" s="933"/>
      <c r="B155" s="933"/>
      <c r="C155" s="933"/>
      <c r="D155" s="933"/>
      <c r="E155" s="933"/>
      <c r="F155" s="933"/>
      <c r="G155" s="933"/>
      <c r="H155" s="933"/>
      <c r="I155" s="933"/>
      <c r="J155" s="933"/>
      <c r="K155" s="933"/>
      <c r="L155" s="933"/>
      <c r="M155" s="933"/>
      <c r="N155" s="933"/>
      <c r="O155" s="933"/>
      <c r="P155" s="933"/>
      <c r="Q155" s="933"/>
      <c r="R155" s="933"/>
      <c r="S155" s="933"/>
      <c r="T155" s="933"/>
      <c r="U155" s="933"/>
      <c r="V155" s="933"/>
      <c r="W155" s="933"/>
      <c r="X155" s="933"/>
      <c r="Z155" s="933"/>
      <c r="AA155" s="933"/>
    </row>
    <row r="156" spans="1:27" s="934" customFormat="1" ht="15" customHeight="1">
      <c r="A156" s="933"/>
      <c r="B156" s="933"/>
      <c r="C156" s="933"/>
      <c r="D156" s="933"/>
      <c r="E156" s="933"/>
      <c r="F156" s="933"/>
      <c r="G156" s="933"/>
      <c r="H156" s="933"/>
      <c r="I156" s="933"/>
      <c r="J156" s="933"/>
      <c r="K156" s="933"/>
      <c r="L156" s="933"/>
      <c r="M156" s="933"/>
      <c r="N156" s="933"/>
      <c r="O156" s="933"/>
      <c r="P156" s="933"/>
      <c r="Q156" s="933"/>
      <c r="R156" s="933"/>
      <c r="S156" s="933"/>
      <c r="T156" s="933"/>
      <c r="U156" s="933"/>
      <c r="V156" s="933"/>
      <c r="W156" s="933"/>
      <c r="X156" s="933"/>
      <c r="Z156" s="933"/>
      <c r="AA156" s="933"/>
    </row>
    <row r="157" spans="1:27" s="934" customFormat="1" ht="15" customHeight="1">
      <c r="A157" s="933"/>
      <c r="B157" s="933"/>
      <c r="C157" s="933"/>
      <c r="D157" s="933"/>
      <c r="E157" s="933"/>
      <c r="F157" s="933"/>
      <c r="G157" s="933"/>
      <c r="H157" s="933"/>
      <c r="I157" s="933"/>
      <c r="J157" s="933"/>
      <c r="K157" s="933"/>
      <c r="L157" s="933"/>
      <c r="M157" s="933"/>
      <c r="N157" s="933"/>
      <c r="O157" s="933"/>
      <c r="P157" s="933"/>
      <c r="Q157" s="933"/>
      <c r="R157" s="933"/>
      <c r="S157" s="933"/>
      <c r="T157" s="933"/>
      <c r="U157" s="933"/>
      <c r="V157" s="933"/>
      <c r="W157" s="933"/>
      <c r="X157" s="933"/>
      <c r="Z157" s="933"/>
      <c r="AA157" s="933"/>
    </row>
    <row r="158" spans="1:27" s="934" customFormat="1" ht="15" customHeight="1">
      <c r="A158" s="933"/>
      <c r="B158" s="933"/>
      <c r="C158" s="933"/>
      <c r="D158" s="933"/>
      <c r="E158" s="933"/>
      <c r="F158" s="933"/>
      <c r="G158" s="933"/>
      <c r="H158" s="933"/>
      <c r="I158" s="933"/>
      <c r="J158" s="933"/>
      <c r="K158" s="933"/>
      <c r="L158" s="933"/>
      <c r="M158" s="933"/>
      <c r="N158" s="933"/>
      <c r="O158" s="933"/>
      <c r="P158" s="933"/>
      <c r="Q158" s="933"/>
      <c r="R158" s="933"/>
      <c r="S158" s="933"/>
      <c r="T158" s="933"/>
      <c r="U158" s="933"/>
      <c r="V158" s="933"/>
      <c r="W158" s="933"/>
      <c r="X158" s="933"/>
      <c r="Z158" s="933"/>
      <c r="AA158" s="933"/>
    </row>
    <row r="159" spans="1:27" s="934" customFormat="1" ht="15" customHeight="1">
      <c r="A159" s="933"/>
      <c r="B159" s="933"/>
      <c r="C159" s="933"/>
      <c r="D159" s="933"/>
      <c r="E159" s="933"/>
      <c r="F159" s="933"/>
      <c r="G159" s="933"/>
      <c r="H159" s="933"/>
      <c r="I159" s="933"/>
      <c r="J159" s="933"/>
      <c r="K159" s="933"/>
      <c r="L159" s="933"/>
      <c r="M159" s="933"/>
      <c r="N159" s="933"/>
      <c r="O159" s="933"/>
      <c r="P159" s="933"/>
      <c r="Q159" s="933"/>
      <c r="R159" s="933"/>
      <c r="S159" s="933"/>
      <c r="T159" s="933"/>
      <c r="U159" s="933"/>
      <c r="V159" s="933"/>
      <c r="W159" s="933"/>
      <c r="X159" s="933"/>
      <c r="Z159" s="933"/>
      <c r="AA159" s="933"/>
    </row>
    <row r="160" spans="1:27" s="934" customFormat="1" ht="15" customHeight="1">
      <c r="A160" s="933"/>
      <c r="B160" s="933"/>
      <c r="C160" s="933"/>
      <c r="D160" s="933"/>
      <c r="E160" s="933"/>
      <c r="F160" s="933"/>
      <c r="G160" s="933"/>
      <c r="H160" s="933"/>
      <c r="I160" s="933"/>
      <c r="J160" s="933"/>
      <c r="K160" s="933"/>
      <c r="L160" s="933"/>
      <c r="M160" s="933"/>
      <c r="N160" s="933"/>
      <c r="O160" s="933"/>
      <c r="P160" s="933"/>
      <c r="Q160" s="933"/>
      <c r="R160" s="933"/>
      <c r="S160" s="933"/>
      <c r="T160" s="933"/>
      <c r="U160" s="933"/>
      <c r="V160" s="933"/>
      <c r="W160" s="933"/>
      <c r="X160" s="933"/>
      <c r="Z160" s="933"/>
      <c r="AA160" s="933"/>
    </row>
    <row r="161" spans="1:31" s="934" customFormat="1" ht="15" customHeight="1">
      <c r="A161" s="933"/>
      <c r="B161" s="933"/>
      <c r="C161" s="933"/>
      <c r="D161" s="933"/>
      <c r="E161" s="933"/>
      <c r="F161" s="933"/>
      <c r="G161" s="933"/>
      <c r="H161" s="933"/>
      <c r="I161" s="933"/>
      <c r="J161" s="933"/>
      <c r="K161" s="933"/>
      <c r="L161" s="933"/>
      <c r="M161" s="933"/>
      <c r="N161" s="933"/>
      <c r="O161" s="933"/>
      <c r="P161" s="933"/>
      <c r="Q161" s="933"/>
      <c r="R161" s="933"/>
      <c r="S161" s="933"/>
      <c r="T161" s="933"/>
      <c r="U161" s="933"/>
      <c r="V161" s="933"/>
      <c r="W161" s="933"/>
      <c r="X161" s="933"/>
      <c r="Z161" s="933"/>
      <c r="AA161" s="933"/>
    </row>
    <row r="162" spans="1:31" s="934" customFormat="1" ht="15" customHeight="1">
      <c r="A162" s="933"/>
      <c r="B162" s="933"/>
      <c r="C162" s="933"/>
      <c r="D162" s="933"/>
      <c r="E162" s="933"/>
      <c r="F162" s="933"/>
      <c r="G162" s="933"/>
      <c r="H162" s="933"/>
      <c r="I162" s="933"/>
      <c r="J162" s="933"/>
      <c r="K162" s="933"/>
      <c r="L162" s="933"/>
      <c r="M162" s="933"/>
      <c r="N162" s="933"/>
      <c r="O162" s="933"/>
      <c r="P162" s="933"/>
      <c r="Q162" s="933"/>
      <c r="R162" s="933"/>
      <c r="S162" s="933"/>
      <c r="T162" s="933"/>
      <c r="U162" s="933"/>
      <c r="V162" s="933"/>
      <c r="W162" s="933"/>
      <c r="X162" s="933"/>
      <c r="Z162" s="933"/>
      <c r="AA162" s="933"/>
    </row>
    <row r="163" spans="1:31" s="942" customFormat="1" ht="15" customHeight="1">
      <c r="A163" s="1641" t="s">
        <v>3156</v>
      </c>
      <c r="B163" s="1641"/>
      <c r="C163" s="1641"/>
      <c r="D163" s="1641"/>
      <c r="E163" s="1641"/>
      <c r="F163" s="1641"/>
      <c r="G163" s="1641"/>
      <c r="H163" s="1641"/>
      <c r="I163" s="1641"/>
      <c r="J163" s="1641"/>
      <c r="K163" s="1641"/>
      <c r="L163" s="1641"/>
      <c r="M163" s="1641"/>
      <c r="N163" s="1641"/>
      <c r="O163" s="1641"/>
      <c r="P163" s="1641"/>
      <c r="Q163" s="1641"/>
      <c r="R163" s="1641"/>
      <c r="S163" s="1641"/>
      <c r="T163" s="1641"/>
      <c r="U163" s="1641"/>
      <c r="V163" s="1641"/>
      <c r="W163" s="1641"/>
      <c r="X163" s="1641"/>
      <c r="Y163" s="936" t="s">
        <v>3093</v>
      </c>
      <c r="Z163" s="936"/>
      <c r="AA163" s="943"/>
      <c r="AB163" s="935"/>
      <c r="AC163" s="935"/>
      <c r="AD163" s="935"/>
      <c r="AE163" s="935"/>
    </row>
    <row r="164" spans="1:31" s="942" customFormat="1" ht="15" customHeight="1">
      <c r="A164" s="957"/>
      <c r="B164" s="957"/>
      <c r="C164" s="957"/>
      <c r="D164" s="957"/>
      <c r="E164" s="957"/>
      <c r="F164" s="957"/>
      <c r="G164" s="957"/>
      <c r="H164" s="957"/>
      <c r="I164" s="957"/>
      <c r="J164" s="957"/>
      <c r="K164" s="957"/>
      <c r="L164" s="957"/>
      <c r="M164" s="957"/>
      <c r="N164" s="957"/>
      <c r="O164" s="957"/>
      <c r="P164" s="957"/>
      <c r="Q164" s="957"/>
      <c r="R164" s="957"/>
      <c r="S164" s="957"/>
      <c r="T164" s="957"/>
      <c r="U164" s="957"/>
      <c r="V164" s="957"/>
      <c r="W164" s="957"/>
      <c r="X164" s="957"/>
      <c r="Y164" s="949" t="s">
        <v>2845</v>
      </c>
      <c r="Z164" s="936"/>
      <c r="AA164" s="944"/>
      <c r="AB164" s="935"/>
      <c r="AC164" s="935"/>
      <c r="AD164" s="935"/>
      <c r="AE164" s="935"/>
    </row>
    <row r="165" spans="1:31" s="942" customFormat="1" ht="15" customHeight="1">
      <c r="A165" s="933" t="s">
        <v>3157</v>
      </c>
      <c r="B165" s="933"/>
      <c r="C165" s="933"/>
      <c r="D165" s="933"/>
      <c r="E165" s="933"/>
      <c r="F165" s="933"/>
      <c r="G165" s="933" t="s">
        <v>3124</v>
      </c>
      <c r="H165" s="933"/>
      <c r="I165" s="933"/>
      <c r="J165" s="933"/>
      <c r="K165" s="933"/>
      <c r="L165" s="933"/>
      <c r="M165" s="937" t="s">
        <v>401</v>
      </c>
      <c r="N165" s="972"/>
      <c r="O165" s="937" t="s">
        <v>6</v>
      </c>
      <c r="P165" s="933"/>
      <c r="Q165" s="933"/>
      <c r="R165" s="933"/>
      <c r="S165" s="933"/>
      <c r="T165" s="933"/>
      <c r="U165" s="933"/>
      <c r="V165" s="933"/>
      <c r="W165" s="933"/>
      <c r="X165" s="933"/>
      <c r="Y165" s="950" t="str">
        <f>HYPERLINK("#A1：X54")</f>
        <v>#A1：X54</v>
      </c>
      <c r="Z165" s="951" t="s">
        <v>2723</v>
      </c>
      <c r="AA165" s="947"/>
      <c r="AB165" s="946"/>
      <c r="AC165" s="946"/>
      <c r="AD165" s="946"/>
      <c r="AE165" s="946"/>
    </row>
    <row r="166" spans="1:31" s="942" customFormat="1" ht="15" customHeight="1">
      <c r="A166" s="933"/>
      <c r="B166" s="933"/>
      <c r="C166" s="933"/>
      <c r="D166" s="933"/>
      <c r="E166" s="933"/>
      <c r="F166" s="933"/>
      <c r="G166" s="933" t="s">
        <v>3125</v>
      </c>
      <c r="H166" s="933"/>
      <c r="I166" s="933"/>
      <c r="J166" s="933"/>
      <c r="K166" s="933"/>
      <c r="L166" s="933"/>
      <c r="M166" s="937" t="s">
        <v>401</v>
      </c>
      <c r="N166" s="972"/>
      <c r="O166" s="937" t="s">
        <v>6</v>
      </c>
      <c r="P166" s="933"/>
      <c r="Q166" s="933"/>
      <c r="R166" s="933"/>
      <c r="S166" s="933"/>
      <c r="T166" s="933"/>
      <c r="U166" s="933"/>
      <c r="V166" s="933"/>
      <c r="W166" s="933"/>
      <c r="X166" s="933"/>
      <c r="Y166" s="950" t="str">
        <f>HYPERLINK("#A55：X108")</f>
        <v>#A55：X108</v>
      </c>
      <c r="Z166" s="953" t="s">
        <v>3664</v>
      </c>
      <c r="AA166" s="954"/>
      <c r="AB166" s="955"/>
      <c r="AC166" s="955"/>
      <c r="AD166" s="955"/>
      <c r="AE166" s="955"/>
    </row>
    <row r="167" spans="1:31" s="942" customFormat="1" ht="15" customHeight="1">
      <c r="A167" s="933"/>
      <c r="B167" s="933"/>
      <c r="C167" s="933"/>
      <c r="D167" s="933"/>
      <c r="E167" s="933"/>
      <c r="F167" s="933"/>
      <c r="G167" s="933" t="s">
        <v>3126</v>
      </c>
      <c r="H167" s="933"/>
      <c r="I167" s="933"/>
      <c r="J167" s="933"/>
      <c r="K167" s="933"/>
      <c r="L167" s="933"/>
      <c r="M167" s="937" t="s">
        <v>401</v>
      </c>
      <c r="N167" s="972"/>
      <c r="O167" s="937" t="s">
        <v>6</v>
      </c>
      <c r="P167" s="933"/>
      <c r="Q167" s="933"/>
      <c r="R167" s="933"/>
      <c r="S167" s="933"/>
      <c r="T167" s="933"/>
      <c r="U167" s="933"/>
      <c r="V167" s="933"/>
      <c r="W167" s="933"/>
      <c r="X167" s="933"/>
      <c r="Y167" s="950" t="str">
        <f>HYPERLINK("#A109：X162")</f>
        <v>#A109：X162</v>
      </c>
      <c r="Z167" s="953" t="s">
        <v>3095</v>
      </c>
      <c r="AA167" s="956"/>
      <c r="AB167" s="955"/>
      <c r="AC167" s="955"/>
      <c r="AD167" s="955"/>
      <c r="AE167" s="955"/>
    </row>
    <row r="168" spans="1:31" s="934" customFormat="1" ht="15" customHeight="1">
      <c r="A168" s="933"/>
      <c r="B168" s="933"/>
      <c r="C168" s="933"/>
      <c r="D168" s="933"/>
      <c r="E168" s="933"/>
      <c r="F168" s="933"/>
      <c r="G168" s="933"/>
      <c r="H168" s="933"/>
      <c r="I168" s="933"/>
      <c r="J168" s="933"/>
      <c r="K168" s="933"/>
      <c r="L168" s="933"/>
      <c r="M168" s="933"/>
      <c r="N168" s="933"/>
      <c r="O168" s="933"/>
      <c r="P168" s="933"/>
      <c r="Q168" s="933"/>
      <c r="R168" s="933"/>
      <c r="S168" s="933"/>
      <c r="T168" s="933"/>
      <c r="U168" s="933"/>
      <c r="V168" s="933"/>
      <c r="W168" s="933"/>
      <c r="X168" s="933"/>
      <c r="Y168" s="950" t="str">
        <f>HYPERLINK("#A163：X216")</f>
        <v>#A163：X216</v>
      </c>
      <c r="Z168" s="953" t="s">
        <v>3096</v>
      </c>
      <c r="AA168" s="956"/>
      <c r="AB168" s="955"/>
      <c r="AC168" s="955"/>
      <c r="AD168" s="955"/>
      <c r="AE168" s="955"/>
    </row>
    <row r="169" spans="1:31" s="934" customFormat="1" ht="15" customHeight="1">
      <c r="A169" s="933" t="s">
        <v>3717</v>
      </c>
      <c r="B169" s="933"/>
      <c r="C169" s="933"/>
      <c r="D169" s="933"/>
      <c r="E169" s="933"/>
      <c r="F169" s="973" t="s">
        <v>28</v>
      </c>
      <c r="G169" s="933" t="s">
        <v>3158</v>
      </c>
      <c r="H169" s="933"/>
      <c r="I169" s="933"/>
      <c r="J169" s="933"/>
      <c r="K169" s="933"/>
      <c r="L169" s="933"/>
      <c r="M169" s="933"/>
      <c r="N169" s="933"/>
      <c r="O169" s="973" t="s">
        <v>28</v>
      </c>
      <c r="P169" s="933" t="s">
        <v>3159</v>
      </c>
      <c r="Q169" s="933"/>
      <c r="R169" s="933"/>
      <c r="S169" s="933"/>
      <c r="T169" s="933"/>
      <c r="U169" s="933"/>
      <c r="V169" s="933"/>
      <c r="W169" s="933"/>
      <c r="X169" s="933"/>
      <c r="Y169" s="950" t="str">
        <f>HYPERLINK("#A217：X270")</f>
        <v>#A217：X270</v>
      </c>
      <c r="Z169" s="953" t="s">
        <v>3098</v>
      </c>
      <c r="AA169" s="954"/>
      <c r="AB169" s="955"/>
      <c r="AC169" s="955"/>
      <c r="AD169" s="955"/>
      <c r="AE169" s="955"/>
    </row>
    <row r="170" spans="1:31" s="934" customFormat="1" ht="15" customHeight="1">
      <c r="A170" s="933"/>
      <c r="B170" s="933"/>
      <c r="C170" s="933"/>
      <c r="D170" s="933"/>
      <c r="E170" s="933"/>
      <c r="F170" s="933"/>
      <c r="G170" s="933"/>
      <c r="H170" s="933"/>
      <c r="I170" s="933"/>
      <c r="J170" s="933"/>
      <c r="K170" s="933"/>
      <c r="L170" s="933"/>
      <c r="M170" s="933"/>
      <c r="N170" s="933"/>
      <c r="O170" s="933"/>
      <c r="P170" s="933"/>
      <c r="Q170" s="933"/>
      <c r="R170" s="933"/>
      <c r="S170" s="933"/>
      <c r="T170" s="933"/>
      <c r="U170" s="933"/>
      <c r="V170" s="933"/>
      <c r="W170" s="933"/>
      <c r="X170" s="933"/>
      <c r="Z170" s="933"/>
      <c r="AA170" s="933"/>
    </row>
    <row r="171" spans="1:31" s="934" customFormat="1" ht="15" customHeight="1">
      <c r="A171" s="933" t="s">
        <v>3712</v>
      </c>
      <c r="B171" s="933"/>
      <c r="C171" s="933"/>
      <c r="D171" s="933"/>
      <c r="E171" s="933"/>
      <c r="F171" s="973" t="s">
        <v>28</v>
      </c>
      <c r="G171" s="933" t="s">
        <v>3139</v>
      </c>
      <c r="H171" s="933"/>
      <c r="I171" s="933"/>
      <c r="J171" s="933"/>
      <c r="K171" s="933"/>
      <c r="L171" s="933"/>
      <c r="M171" s="933"/>
      <c r="N171" s="933"/>
      <c r="O171" s="973" t="s">
        <v>28</v>
      </c>
      <c r="P171" s="933" t="s">
        <v>3159</v>
      </c>
      <c r="Q171" s="933"/>
      <c r="R171" s="933"/>
      <c r="S171" s="933"/>
      <c r="T171" s="933"/>
      <c r="U171" s="933"/>
      <c r="V171" s="933"/>
      <c r="W171" s="933"/>
      <c r="X171" s="933"/>
      <c r="Z171" s="933"/>
      <c r="AA171" s="933"/>
    </row>
    <row r="172" spans="1:31" s="934" customFormat="1" ht="15" customHeight="1">
      <c r="A172" s="933"/>
      <c r="B172" s="933"/>
      <c r="C172" s="933"/>
      <c r="D172" s="933"/>
      <c r="E172" s="933"/>
      <c r="F172" s="933"/>
      <c r="G172" s="933"/>
      <c r="H172" s="933"/>
      <c r="I172" s="933"/>
      <c r="J172" s="933"/>
      <c r="K172" s="933"/>
      <c r="L172" s="933"/>
      <c r="M172" s="933"/>
      <c r="N172" s="933"/>
      <c r="O172" s="933"/>
      <c r="P172" s="933"/>
      <c r="Q172" s="933"/>
      <c r="R172" s="933"/>
      <c r="S172" s="933"/>
      <c r="T172" s="933"/>
      <c r="U172" s="933"/>
      <c r="V172" s="933"/>
      <c r="W172" s="933"/>
      <c r="X172" s="933"/>
      <c r="Z172" s="933"/>
      <c r="AA172" s="933"/>
    </row>
    <row r="173" spans="1:31" s="934" customFormat="1" ht="15" customHeight="1">
      <c r="A173" s="933" t="s">
        <v>3160</v>
      </c>
      <c r="B173" s="933"/>
      <c r="C173" s="933"/>
      <c r="D173" s="933"/>
      <c r="E173" s="933"/>
      <c r="F173" s="933"/>
      <c r="G173" s="978"/>
      <c r="H173" s="933"/>
      <c r="I173" s="933"/>
      <c r="J173" s="933"/>
      <c r="K173" s="933"/>
      <c r="L173" s="933"/>
      <c r="M173" s="933"/>
      <c r="N173" s="933"/>
      <c r="O173" s="933"/>
      <c r="P173" s="933"/>
      <c r="Q173" s="933"/>
      <c r="R173" s="933"/>
      <c r="S173" s="933"/>
      <c r="T173" s="933"/>
      <c r="U173" s="933"/>
      <c r="V173" s="933"/>
      <c r="W173" s="933"/>
      <c r="X173" s="933"/>
      <c r="Z173" s="933"/>
      <c r="AA173" s="933"/>
    </row>
    <row r="174" spans="1:31" s="934" customFormat="1" ht="15" customHeight="1">
      <c r="A174" s="933"/>
      <c r="B174" s="933"/>
      <c r="C174" s="933"/>
      <c r="D174" s="933"/>
      <c r="E174" s="933"/>
      <c r="F174" s="933"/>
      <c r="G174" s="933"/>
      <c r="H174" s="933"/>
      <c r="I174" s="933"/>
      <c r="J174" s="933"/>
      <c r="K174" s="933"/>
      <c r="L174" s="933"/>
      <c r="M174" s="933"/>
      <c r="N174" s="933"/>
      <c r="O174" s="933"/>
      <c r="P174" s="933"/>
      <c r="Q174" s="933"/>
      <c r="R174" s="933"/>
      <c r="S174" s="933"/>
      <c r="T174" s="933"/>
      <c r="U174" s="933"/>
      <c r="V174" s="933"/>
      <c r="W174" s="933"/>
      <c r="X174" s="933"/>
      <c r="Z174" s="933"/>
      <c r="AA174" s="933"/>
    </row>
    <row r="175" spans="1:31" s="934" customFormat="1" ht="15" customHeight="1">
      <c r="A175" s="933" t="s">
        <v>3161</v>
      </c>
      <c r="B175" s="933"/>
      <c r="C175" s="933"/>
      <c r="D175" s="933"/>
      <c r="E175" s="933"/>
      <c r="F175" s="933"/>
      <c r="G175" s="978"/>
      <c r="H175" s="933" t="s">
        <v>3713</v>
      </c>
      <c r="I175" s="933"/>
      <c r="J175" s="933"/>
      <c r="K175" s="933"/>
      <c r="L175" s="933"/>
      <c r="M175" s="933"/>
      <c r="N175" s="933"/>
      <c r="O175" s="933"/>
      <c r="P175" s="933"/>
      <c r="Q175" s="933"/>
      <c r="R175" s="933"/>
      <c r="S175" s="933"/>
      <c r="T175" s="933"/>
      <c r="U175" s="933"/>
      <c r="V175" s="933"/>
      <c r="W175" s="933"/>
      <c r="X175" s="933"/>
      <c r="Z175" s="933"/>
      <c r="AA175" s="933"/>
    </row>
    <row r="176" spans="1:31" s="934" customFormat="1" ht="15" customHeight="1">
      <c r="A176" s="933"/>
      <c r="B176" s="933"/>
      <c r="C176" s="933"/>
      <c r="D176" s="933"/>
      <c r="E176" s="933"/>
      <c r="F176" s="933"/>
      <c r="G176" s="933"/>
      <c r="H176" s="933"/>
      <c r="I176" s="933"/>
      <c r="J176" s="933"/>
      <c r="K176" s="933"/>
      <c r="L176" s="933"/>
      <c r="M176" s="933"/>
      <c r="N176" s="933"/>
      <c r="O176" s="933"/>
      <c r="P176" s="933"/>
      <c r="Q176" s="933"/>
      <c r="R176" s="933"/>
      <c r="S176" s="933"/>
      <c r="T176" s="933"/>
      <c r="U176" s="933"/>
      <c r="V176" s="933"/>
      <c r="W176" s="933"/>
      <c r="X176" s="933"/>
      <c r="Z176" s="933"/>
      <c r="AA176" s="933"/>
    </row>
    <row r="177" spans="1:27" s="934" customFormat="1" ht="15" customHeight="1">
      <c r="A177" s="933" t="s">
        <v>3162</v>
      </c>
      <c r="B177" s="933"/>
      <c r="C177" s="933"/>
      <c r="D177" s="933"/>
      <c r="E177" s="933"/>
      <c r="F177" s="933"/>
      <c r="G177" s="933"/>
      <c r="H177" s="973" t="s">
        <v>28</v>
      </c>
      <c r="I177" s="933" t="s">
        <v>3152</v>
      </c>
      <c r="J177" s="933"/>
      <c r="L177" s="973" t="s">
        <v>28</v>
      </c>
      <c r="M177" s="933" t="s">
        <v>3153</v>
      </c>
      <c r="N177" s="933"/>
      <c r="P177" s="973" t="s">
        <v>28</v>
      </c>
      <c r="Q177" s="933" t="s">
        <v>3154</v>
      </c>
      <c r="R177" s="933"/>
      <c r="S177" s="933"/>
      <c r="T177" s="933"/>
      <c r="U177" s="933"/>
      <c r="V177" s="933"/>
      <c r="W177" s="933"/>
      <c r="X177" s="933"/>
      <c r="Z177" s="933"/>
      <c r="AA177" s="937"/>
    </row>
    <row r="178" spans="1:27" s="934" customFormat="1" ht="15" customHeight="1">
      <c r="A178" s="933"/>
      <c r="B178" s="933"/>
      <c r="C178" s="933"/>
      <c r="D178" s="933"/>
      <c r="E178" s="933"/>
      <c r="F178" s="933"/>
      <c r="G178" s="933"/>
      <c r="H178" s="933"/>
      <c r="I178" s="933"/>
      <c r="J178" s="933"/>
      <c r="K178" s="933"/>
      <c r="L178" s="933"/>
      <c r="M178" s="933"/>
      <c r="N178" s="933"/>
      <c r="O178" s="933"/>
      <c r="P178" s="933"/>
      <c r="Q178" s="933"/>
      <c r="R178" s="933"/>
      <c r="S178" s="933"/>
      <c r="T178" s="933"/>
      <c r="U178" s="933"/>
      <c r="V178" s="933"/>
      <c r="W178" s="933"/>
      <c r="X178" s="933"/>
      <c r="Z178" s="933"/>
      <c r="AA178" s="937"/>
    </row>
    <row r="179" spans="1:27" s="934" customFormat="1" ht="15" customHeight="1">
      <c r="A179" s="933" t="s">
        <v>3163</v>
      </c>
      <c r="B179" s="933"/>
      <c r="C179" s="933"/>
      <c r="D179" s="933"/>
      <c r="E179" s="933"/>
      <c r="F179" s="933"/>
      <c r="G179" s="933"/>
      <c r="K179" s="1661"/>
      <c r="L179" s="1661"/>
      <c r="M179" s="1661"/>
      <c r="N179" s="933" t="s">
        <v>3146</v>
      </c>
      <c r="O179" s="933"/>
      <c r="P179" s="933"/>
      <c r="U179" s="933"/>
      <c r="V179" s="933"/>
      <c r="W179" s="933"/>
      <c r="X179" s="933"/>
      <c r="Z179" s="933"/>
      <c r="AA179" s="937"/>
    </row>
    <row r="180" spans="1:27" s="934" customFormat="1" ht="15" customHeight="1">
      <c r="A180" s="933"/>
      <c r="B180" s="933"/>
      <c r="C180" s="933"/>
      <c r="D180" s="933"/>
      <c r="E180" s="933"/>
      <c r="F180" s="933"/>
      <c r="G180" s="933"/>
      <c r="O180" s="933"/>
      <c r="P180" s="933"/>
      <c r="U180" s="933"/>
      <c r="V180" s="933"/>
      <c r="W180" s="933"/>
      <c r="X180" s="933"/>
      <c r="Z180" s="933"/>
      <c r="AA180" s="933"/>
    </row>
    <row r="181" spans="1:27" s="934" customFormat="1" ht="15" customHeight="1">
      <c r="A181" s="933" t="s">
        <v>3164</v>
      </c>
      <c r="B181" s="933"/>
      <c r="C181" s="933"/>
      <c r="D181" s="933"/>
      <c r="E181" s="933"/>
      <c r="F181" s="933"/>
      <c r="G181" s="933"/>
      <c r="K181" s="1662"/>
      <c r="L181" s="1662"/>
      <c r="M181" s="1662"/>
      <c r="N181" s="933" t="s">
        <v>3714</v>
      </c>
      <c r="O181" s="933"/>
      <c r="P181" s="933"/>
      <c r="U181" s="933"/>
      <c r="V181" s="933"/>
      <c r="W181" s="933"/>
      <c r="X181" s="933"/>
      <c r="Z181" s="933"/>
      <c r="AA181" s="933"/>
    </row>
    <row r="182" spans="1:27" s="934" customFormat="1" ht="15" customHeight="1">
      <c r="A182" s="933"/>
      <c r="B182" s="933"/>
      <c r="C182" s="933"/>
      <c r="D182" s="933"/>
      <c r="E182" s="933"/>
      <c r="F182" s="933"/>
      <c r="G182" s="933"/>
      <c r="H182" s="933"/>
      <c r="I182" s="933"/>
      <c r="J182" s="933"/>
      <c r="K182" s="933"/>
      <c r="L182" s="933"/>
      <c r="M182" s="933"/>
      <c r="N182" s="933"/>
      <c r="O182" s="933"/>
      <c r="P182" s="933"/>
      <c r="Q182" s="933"/>
      <c r="R182" s="933"/>
      <c r="S182" s="933"/>
      <c r="T182" s="933"/>
      <c r="U182" s="933"/>
      <c r="V182" s="933"/>
      <c r="W182" s="933"/>
      <c r="X182" s="933"/>
      <c r="Z182" s="933"/>
      <c r="AA182" s="937"/>
    </row>
    <row r="183" spans="1:27" s="934" customFormat="1" ht="15" customHeight="1">
      <c r="A183" s="957"/>
      <c r="B183" s="957"/>
      <c r="C183" s="957"/>
      <c r="D183" s="957"/>
      <c r="E183" s="957"/>
      <c r="F183" s="957"/>
      <c r="G183" s="957"/>
      <c r="H183" s="957"/>
      <c r="I183" s="957"/>
      <c r="J183" s="957"/>
      <c r="K183" s="957"/>
      <c r="L183" s="957"/>
      <c r="M183" s="957"/>
      <c r="N183" s="957"/>
      <c r="O183" s="957"/>
      <c r="P183" s="957"/>
      <c r="Q183" s="957"/>
      <c r="R183" s="957"/>
      <c r="S183" s="957"/>
      <c r="T183" s="957"/>
      <c r="U183" s="957"/>
      <c r="V183" s="957"/>
      <c r="W183" s="957"/>
      <c r="X183" s="957"/>
      <c r="Z183" s="933"/>
      <c r="AA183" s="937"/>
    </row>
    <row r="184" spans="1:27" s="934" customFormat="1" ht="15" customHeight="1">
      <c r="A184" s="933"/>
      <c r="B184" s="933"/>
      <c r="C184" s="933"/>
      <c r="D184" s="933"/>
      <c r="E184" s="933"/>
      <c r="F184" s="933"/>
      <c r="G184" s="933"/>
      <c r="H184" s="933"/>
      <c r="I184" s="933"/>
      <c r="J184" s="933"/>
      <c r="K184" s="933"/>
      <c r="L184" s="933"/>
      <c r="M184" s="933"/>
      <c r="N184" s="933"/>
      <c r="O184" s="933"/>
      <c r="P184" s="933"/>
      <c r="Q184" s="933"/>
      <c r="R184" s="933"/>
      <c r="S184" s="933"/>
      <c r="T184" s="933"/>
      <c r="U184" s="933"/>
      <c r="V184" s="933"/>
      <c r="W184" s="933"/>
      <c r="X184" s="933"/>
      <c r="Z184" s="933"/>
      <c r="AA184" s="937"/>
    </row>
    <row r="185" spans="1:27" s="934" customFormat="1" ht="15" customHeight="1">
      <c r="A185" s="933"/>
      <c r="B185" s="933"/>
      <c r="C185" s="933"/>
      <c r="D185" s="933"/>
      <c r="E185" s="933"/>
      <c r="F185" s="933"/>
      <c r="G185" s="933"/>
      <c r="H185" s="933"/>
      <c r="I185" s="933"/>
      <c r="J185" s="933"/>
      <c r="K185" s="933"/>
      <c r="L185" s="933"/>
      <c r="M185" s="933"/>
      <c r="N185" s="933"/>
      <c r="O185" s="933"/>
      <c r="P185" s="933"/>
      <c r="Q185" s="933"/>
      <c r="R185" s="933"/>
      <c r="S185" s="933"/>
      <c r="T185" s="933"/>
      <c r="U185" s="933"/>
      <c r="V185" s="933"/>
      <c r="W185" s="933"/>
      <c r="X185" s="933"/>
      <c r="Z185" s="933"/>
    </row>
    <row r="186" spans="1:27" s="934" customFormat="1" ht="15" customHeight="1">
      <c r="A186" s="933"/>
      <c r="B186" s="933"/>
      <c r="C186" s="933"/>
      <c r="D186" s="933"/>
      <c r="E186" s="933"/>
      <c r="F186" s="933"/>
      <c r="G186" s="933"/>
      <c r="H186" s="933"/>
      <c r="I186" s="933"/>
      <c r="J186" s="933"/>
      <c r="K186" s="933"/>
      <c r="L186" s="933"/>
      <c r="M186" s="933"/>
      <c r="N186" s="933"/>
      <c r="O186" s="933"/>
      <c r="P186" s="933"/>
      <c r="Q186" s="933"/>
      <c r="R186" s="933"/>
      <c r="S186" s="933"/>
      <c r="T186" s="933"/>
      <c r="U186" s="933"/>
      <c r="V186" s="933"/>
      <c r="W186" s="933"/>
      <c r="X186" s="933"/>
      <c r="Z186" s="933"/>
    </row>
    <row r="187" spans="1:27" s="934" customFormat="1" ht="15" customHeight="1">
      <c r="A187" s="933"/>
      <c r="B187" s="933"/>
      <c r="C187" s="933"/>
      <c r="D187" s="933"/>
      <c r="E187" s="933"/>
      <c r="F187" s="933"/>
      <c r="G187" s="933"/>
      <c r="H187" s="933"/>
      <c r="I187" s="933"/>
      <c r="J187" s="933"/>
      <c r="K187" s="933"/>
      <c r="L187" s="933"/>
      <c r="M187" s="933"/>
      <c r="N187" s="933"/>
      <c r="O187" s="933"/>
      <c r="P187" s="933"/>
      <c r="Q187" s="933"/>
      <c r="R187" s="933"/>
      <c r="S187" s="933"/>
      <c r="T187" s="933"/>
      <c r="U187" s="933"/>
      <c r="V187" s="933"/>
      <c r="W187" s="933"/>
      <c r="X187" s="933"/>
      <c r="Z187" s="933"/>
    </row>
    <row r="188" spans="1:27" s="934" customFormat="1" ht="15" customHeight="1">
      <c r="A188" s="933"/>
      <c r="B188" s="933"/>
      <c r="C188" s="933"/>
      <c r="D188" s="933"/>
      <c r="E188" s="933"/>
      <c r="F188" s="933"/>
      <c r="G188" s="933"/>
      <c r="H188" s="933"/>
      <c r="I188" s="933"/>
      <c r="J188" s="933"/>
      <c r="K188" s="933"/>
      <c r="L188" s="933"/>
      <c r="M188" s="933"/>
      <c r="N188" s="933"/>
      <c r="O188" s="933"/>
      <c r="P188" s="933"/>
      <c r="Q188" s="933"/>
      <c r="R188" s="933"/>
      <c r="S188" s="933"/>
      <c r="T188" s="933"/>
      <c r="U188" s="933"/>
      <c r="V188" s="933"/>
      <c r="W188" s="933"/>
      <c r="X188" s="933"/>
      <c r="Z188" s="933"/>
    </row>
    <row r="189" spans="1:27" s="934" customFormat="1" ht="15" customHeight="1">
      <c r="A189" s="933"/>
      <c r="B189" s="933"/>
      <c r="C189" s="933"/>
      <c r="D189" s="933"/>
      <c r="E189" s="933"/>
      <c r="F189" s="933"/>
      <c r="G189" s="933"/>
      <c r="H189" s="933"/>
      <c r="I189" s="933"/>
      <c r="J189" s="933"/>
      <c r="K189" s="933"/>
      <c r="L189" s="933"/>
      <c r="M189" s="933"/>
      <c r="N189" s="933"/>
      <c r="O189" s="933"/>
      <c r="P189" s="933"/>
      <c r="Q189" s="933"/>
      <c r="R189" s="933"/>
      <c r="S189" s="933"/>
      <c r="T189" s="933"/>
      <c r="U189" s="933"/>
      <c r="V189" s="933"/>
      <c r="W189" s="933"/>
      <c r="X189" s="933"/>
      <c r="Z189" s="933"/>
    </row>
    <row r="190" spans="1:27" s="934" customFormat="1" ht="15" customHeight="1">
      <c r="A190" s="933"/>
      <c r="B190" s="933"/>
      <c r="C190" s="933"/>
      <c r="D190" s="933"/>
      <c r="E190" s="933"/>
      <c r="F190" s="933"/>
      <c r="G190" s="933"/>
      <c r="H190" s="933"/>
      <c r="I190" s="933"/>
      <c r="J190" s="933"/>
      <c r="K190" s="933"/>
      <c r="L190" s="933"/>
      <c r="M190" s="933"/>
      <c r="N190" s="933"/>
      <c r="O190" s="933"/>
      <c r="P190" s="933"/>
      <c r="Q190" s="933"/>
      <c r="R190" s="933"/>
      <c r="S190" s="933"/>
      <c r="T190" s="933"/>
      <c r="U190" s="933"/>
      <c r="V190" s="933"/>
      <c r="W190" s="933"/>
      <c r="X190" s="933"/>
      <c r="Z190" s="933"/>
    </row>
    <row r="191" spans="1:27" s="934" customFormat="1" ht="15" customHeight="1">
      <c r="A191" s="933"/>
      <c r="B191" s="933"/>
      <c r="C191" s="933"/>
      <c r="D191" s="933"/>
      <c r="E191" s="933"/>
      <c r="F191" s="933"/>
      <c r="G191" s="933"/>
      <c r="H191" s="933"/>
      <c r="I191" s="933"/>
      <c r="J191" s="933"/>
      <c r="K191" s="933"/>
      <c r="L191" s="933"/>
      <c r="M191" s="933"/>
      <c r="N191" s="933"/>
      <c r="O191" s="933"/>
      <c r="P191" s="933"/>
      <c r="Q191" s="933"/>
      <c r="R191" s="933"/>
      <c r="S191" s="933"/>
      <c r="T191" s="933"/>
      <c r="U191" s="933"/>
      <c r="V191" s="933"/>
      <c r="W191" s="933"/>
      <c r="X191" s="933"/>
      <c r="Z191" s="933"/>
    </row>
    <row r="192" spans="1:27" s="934" customFormat="1" ht="15" customHeight="1">
      <c r="A192" s="933"/>
      <c r="B192" s="933"/>
      <c r="C192" s="933"/>
      <c r="D192" s="933"/>
      <c r="E192" s="933"/>
      <c r="F192" s="933"/>
      <c r="G192" s="933"/>
      <c r="H192" s="933"/>
      <c r="I192" s="933"/>
      <c r="J192" s="933"/>
      <c r="K192" s="933"/>
      <c r="L192" s="933"/>
      <c r="M192" s="933"/>
      <c r="N192" s="933"/>
      <c r="O192" s="933"/>
      <c r="P192" s="933"/>
      <c r="Q192" s="933"/>
      <c r="R192" s="933"/>
      <c r="S192" s="933"/>
      <c r="T192" s="933"/>
      <c r="U192" s="933"/>
      <c r="V192" s="933"/>
      <c r="W192" s="933"/>
      <c r="X192" s="933"/>
      <c r="Z192" s="933"/>
    </row>
    <row r="193" spans="1:27" s="934" customFormat="1" ht="15" customHeight="1">
      <c r="A193" s="933"/>
      <c r="B193" s="933"/>
      <c r="C193" s="933"/>
      <c r="D193" s="933"/>
      <c r="E193" s="933"/>
      <c r="F193" s="933"/>
      <c r="G193" s="933"/>
      <c r="H193" s="933"/>
      <c r="I193" s="933"/>
      <c r="J193" s="933"/>
      <c r="K193" s="933"/>
      <c r="L193" s="933"/>
      <c r="M193" s="933"/>
      <c r="N193" s="933"/>
      <c r="O193" s="933"/>
      <c r="P193" s="933"/>
      <c r="Q193" s="933"/>
      <c r="R193" s="933"/>
      <c r="S193" s="933"/>
      <c r="T193" s="933"/>
      <c r="U193" s="933"/>
      <c r="V193" s="933"/>
      <c r="W193" s="933"/>
      <c r="X193" s="933"/>
      <c r="Z193" s="933"/>
    </row>
    <row r="194" spans="1:27" s="934" customFormat="1" ht="15" customHeight="1">
      <c r="A194" s="933"/>
      <c r="B194" s="933"/>
      <c r="C194" s="933"/>
      <c r="D194" s="933"/>
      <c r="E194" s="933"/>
      <c r="F194" s="933"/>
      <c r="G194" s="933"/>
      <c r="H194" s="933"/>
      <c r="I194" s="933"/>
      <c r="J194" s="933"/>
      <c r="K194" s="933"/>
      <c r="L194" s="933"/>
      <c r="M194" s="933"/>
      <c r="N194" s="933"/>
      <c r="O194" s="933"/>
      <c r="P194" s="933"/>
      <c r="Q194" s="933"/>
      <c r="R194" s="933"/>
      <c r="S194" s="933"/>
      <c r="T194" s="933"/>
      <c r="U194" s="933"/>
      <c r="V194" s="933"/>
      <c r="W194" s="933"/>
      <c r="X194" s="933"/>
      <c r="Z194" s="933"/>
      <c r="AA194" s="933"/>
    </row>
    <row r="195" spans="1:27" s="934" customFormat="1" ht="15" customHeight="1">
      <c r="A195" s="933"/>
      <c r="B195" s="933"/>
      <c r="C195" s="933"/>
      <c r="D195" s="933"/>
      <c r="E195" s="933"/>
      <c r="F195" s="933"/>
      <c r="G195" s="933"/>
      <c r="H195" s="933"/>
      <c r="I195" s="933"/>
      <c r="J195" s="933"/>
      <c r="K195" s="933"/>
      <c r="L195" s="933"/>
      <c r="M195" s="933"/>
      <c r="N195" s="933"/>
      <c r="O195" s="933"/>
      <c r="P195" s="933"/>
      <c r="Q195" s="933"/>
      <c r="R195" s="933"/>
      <c r="S195" s="933"/>
      <c r="T195" s="933"/>
      <c r="U195" s="933"/>
      <c r="V195" s="933"/>
      <c r="W195" s="933"/>
      <c r="X195" s="933"/>
      <c r="Z195" s="933"/>
      <c r="AA195" s="937"/>
    </row>
    <row r="196" spans="1:27" s="934" customFormat="1" ht="15" customHeight="1">
      <c r="A196" s="933"/>
      <c r="B196" s="933"/>
      <c r="C196" s="933"/>
      <c r="D196" s="933"/>
      <c r="E196" s="933"/>
      <c r="F196" s="933"/>
      <c r="G196" s="933"/>
      <c r="H196" s="933"/>
      <c r="I196" s="933"/>
      <c r="J196" s="933"/>
      <c r="K196" s="933"/>
      <c r="L196" s="933"/>
      <c r="M196" s="933"/>
      <c r="N196" s="933"/>
      <c r="O196" s="933"/>
      <c r="P196" s="933"/>
      <c r="Q196" s="933"/>
      <c r="R196" s="933"/>
      <c r="S196" s="933"/>
      <c r="T196" s="933"/>
      <c r="U196" s="933"/>
      <c r="V196" s="933"/>
      <c r="W196" s="933"/>
      <c r="X196" s="933"/>
      <c r="Z196" s="933"/>
      <c r="AA196" s="937"/>
    </row>
    <row r="197" spans="1:27" s="934" customFormat="1" ht="15" customHeight="1">
      <c r="A197" s="933"/>
      <c r="B197" s="933"/>
      <c r="C197" s="933"/>
      <c r="D197" s="933"/>
      <c r="E197" s="933"/>
      <c r="F197" s="933"/>
      <c r="G197" s="933"/>
      <c r="H197" s="933"/>
      <c r="I197" s="933"/>
      <c r="J197" s="933"/>
      <c r="K197" s="933"/>
      <c r="L197" s="933"/>
      <c r="M197" s="933"/>
      <c r="N197" s="933"/>
      <c r="O197" s="933"/>
      <c r="P197" s="933"/>
      <c r="Q197" s="933"/>
      <c r="R197" s="933"/>
      <c r="S197" s="933"/>
      <c r="T197" s="933"/>
      <c r="U197" s="933"/>
      <c r="V197" s="933"/>
      <c r="W197" s="933"/>
      <c r="X197" s="933"/>
      <c r="Z197" s="933"/>
    </row>
    <row r="198" spans="1:27" s="934" customFormat="1" ht="15" customHeight="1">
      <c r="A198" s="933"/>
      <c r="B198" s="933"/>
      <c r="C198" s="933"/>
      <c r="D198" s="933"/>
      <c r="E198" s="933"/>
      <c r="F198" s="933"/>
      <c r="G198" s="933"/>
      <c r="H198" s="933"/>
      <c r="I198" s="933"/>
      <c r="J198" s="933"/>
      <c r="K198" s="933"/>
      <c r="L198" s="933"/>
      <c r="M198" s="933"/>
      <c r="N198" s="933"/>
      <c r="O198" s="933"/>
      <c r="P198" s="933"/>
      <c r="Q198" s="933"/>
      <c r="R198" s="933"/>
      <c r="S198" s="933"/>
      <c r="T198" s="933"/>
      <c r="U198" s="933"/>
      <c r="V198" s="933"/>
      <c r="W198" s="933"/>
      <c r="X198" s="933"/>
      <c r="Z198" s="933"/>
      <c r="AA198" s="933"/>
    </row>
    <row r="199" spans="1:27" s="934" customFormat="1" ht="15" customHeight="1">
      <c r="A199" s="933"/>
      <c r="B199" s="933"/>
      <c r="C199" s="933"/>
      <c r="D199" s="933"/>
      <c r="E199" s="933"/>
      <c r="F199" s="933"/>
      <c r="G199" s="933"/>
      <c r="H199" s="933"/>
      <c r="I199" s="933"/>
      <c r="J199" s="933"/>
      <c r="K199" s="933"/>
      <c r="L199" s="933"/>
      <c r="M199" s="933"/>
      <c r="N199" s="933"/>
      <c r="O199" s="933"/>
      <c r="P199" s="933"/>
      <c r="Q199" s="933"/>
      <c r="R199" s="933"/>
      <c r="S199" s="933"/>
      <c r="T199" s="933"/>
      <c r="U199" s="933"/>
      <c r="V199" s="933"/>
      <c r="W199" s="933"/>
      <c r="X199" s="933"/>
      <c r="Z199" s="933"/>
      <c r="AA199" s="933"/>
    </row>
    <row r="200" spans="1:27" s="934" customFormat="1" ht="15" customHeight="1">
      <c r="A200" s="933"/>
      <c r="B200" s="933"/>
      <c r="C200" s="933"/>
      <c r="D200" s="933"/>
      <c r="E200" s="933"/>
      <c r="F200" s="933"/>
      <c r="G200" s="933"/>
      <c r="H200" s="933"/>
      <c r="I200" s="933"/>
      <c r="J200" s="933"/>
      <c r="K200" s="933"/>
      <c r="L200" s="933"/>
      <c r="M200" s="933"/>
      <c r="N200" s="933"/>
      <c r="O200" s="933"/>
      <c r="P200" s="933"/>
      <c r="Q200" s="933"/>
      <c r="R200" s="933"/>
      <c r="S200" s="933"/>
      <c r="T200" s="933"/>
      <c r="U200" s="933"/>
      <c r="V200" s="933"/>
      <c r="W200" s="933"/>
      <c r="X200" s="933"/>
      <c r="Z200" s="933"/>
      <c r="AA200" s="933"/>
    </row>
    <row r="201" spans="1:27" s="934" customFormat="1" ht="15" customHeight="1">
      <c r="A201" s="933"/>
      <c r="B201" s="933"/>
      <c r="C201" s="933"/>
      <c r="D201" s="933"/>
      <c r="E201" s="933"/>
      <c r="F201" s="933"/>
      <c r="G201" s="933"/>
      <c r="H201" s="933"/>
      <c r="I201" s="933"/>
      <c r="J201" s="933"/>
      <c r="K201" s="933"/>
      <c r="L201" s="933"/>
      <c r="M201" s="933"/>
      <c r="N201" s="933"/>
      <c r="O201" s="933"/>
      <c r="P201" s="933"/>
      <c r="Q201" s="933"/>
      <c r="R201" s="933"/>
      <c r="S201" s="933"/>
      <c r="T201" s="933"/>
      <c r="U201" s="933"/>
      <c r="V201" s="933"/>
      <c r="W201" s="933"/>
      <c r="X201" s="933"/>
      <c r="Z201" s="933"/>
      <c r="AA201" s="933"/>
    </row>
    <row r="202" spans="1:27" s="934" customFormat="1" ht="15" customHeight="1">
      <c r="A202" s="933"/>
      <c r="B202" s="933"/>
      <c r="C202" s="933"/>
      <c r="D202" s="933"/>
      <c r="E202" s="933"/>
      <c r="F202" s="933"/>
      <c r="G202" s="933"/>
      <c r="H202" s="933"/>
      <c r="I202" s="933"/>
      <c r="J202" s="933"/>
      <c r="K202" s="933"/>
      <c r="L202" s="933"/>
      <c r="M202" s="933"/>
      <c r="N202" s="933"/>
      <c r="O202" s="933"/>
      <c r="P202" s="933"/>
      <c r="Q202" s="933"/>
      <c r="R202" s="933"/>
      <c r="S202" s="933"/>
      <c r="T202" s="933"/>
      <c r="U202" s="933"/>
      <c r="V202" s="933"/>
      <c r="W202" s="933"/>
      <c r="X202" s="933"/>
      <c r="Z202" s="933"/>
      <c r="AA202" s="933"/>
    </row>
    <row r="203" spans="1:27" s="934" customFormat="1" ht="15" customHeight="1">
      <c r="A203" s="933"/>
      <c r="B203" s="933"/>
      <c r="C203" s="933"/>
      <c r="D203" s="933"/>
      <c r="E203" s="933"/>
      <c r="F203" s="933"/>
      <c r="G203" s="933"/>
      <c r="H203" s="933"/>
      <c r="I203" s="933"/>
      <c r="J203" s="933"/>
      <c r="K203" s="933"/>
      <c r="L203" s="933"/>
      <c r="M203" s="933"/>
      <c r="N203" s="933"/>
      <c r="O203" s="933"/>
      <c r="P203" s="933"/>
      <c r="Q203" s="933"/>
      <c r="R203" s="933"/>
      <c r="S203" s="933"/>
      <c r="T203" s="933"/>
      <c r="U203" s="933"/>
      <c r="V203" s="933"/>
      <c r="W203" s="933"/>
      <c r="X203" s="933"/>
      <c r="Z203" s="933"/>
      <c r="AA203" s="933"/>
    </row>
    <row r="204" spans="1:27" s="934" customFormat="1" ht="15" customHeight="1">
      <c r="A204" s="933"/>
      <c r="B204" s="933"/>
      <c r="C204" s="933"/>
      <c r="D204" s="933"/>
      <c r="E204" s="933"/>
      <c r="F204" s="933"/>
      <c r="G204" s="933"/>
      <c r="H204" s="933"/>
      <c r="I204" s="933"/>
      <c r="J204" s="933"/>
      <c r="K204" s="933"/>
      <c r="L204" s="933"/>
      <c r="M204" s="933"/>
      <c r="N204" s="933"/>
      <c r="O204" s="933"/>
      <c r="P204" s="933"/>
      <c r="Q204" s="933"/>
      <c r="R204" s="933"/>
      <c r="S204" s="933"/>
      <c r="T204" s="933"/>
      <c r="U204" s="933"/>
      <c r="V204" s="933"/>
      <c r="W204" s="933"/>
      <c r="X204" s="933"/>
      <c r="Z204" s="933"/>
      <c r="AA204" s="933"/>
    </row>
    <row r="205" spans="1:27" s="934" customFormat="1" ht="15" customHeight="1">
      <c r="A205" s="933"/>
      <c r="B205" s="933"/>
      <c r="C205" s="933"/>
      <c r="D205" s="933"/>
      <c r="E205" s="933"/>
      <c r="F205" s="933"/>
      <c r="G205" s="933"/>
      <c r="H205" s="933"/>
      <c r="I205" s="933"/>
      <c r="J205" s="933"/>
      <c r="K205" s="933"/>
      <c r="L205" s="933"/>
      <c r="M205" s="933"/>
      <c r="N205" s="933"/>
      <c r="O205" s="933"/>
      <c r="P205" s="933"/>
      <c r="Q205" s="933"/>
      <c r="R205" s="933"/>
      <c r="S205" s="933"/>
      <c r="T205" s="933"/>
      <c r="U205" s="933"/>
      <c r="V205" s="933"/>
      <c r="W205" s="933"/>
      <c r="X205" s="933"/>
      <c r="Z205" s="933"/>
      <c r="AA205" s="933"/>
    </row>
    <row r="206" spans="1:27" s="934" customFormat="1" ht="15" customHeight="1">
      <c r="A206" s="933"/>
      <c r="B206" s="933"/>
      <c r="C206" s="933"/>
      <c r="D206" s="933"/>
      <c r="E206" s="933"/>
      <c r="F206" s="933"/>
      <c r="G206" s="933"/>
      <c r="H206" s="933"/>
      <c r="I206" s="933"/>
      <c r="J206" s="933"/>
      <c r="K206" s="933"/>
      <c r="L206" s="933"/>
      <c r="M206" s="933"/>
      <c r="N206" s="933"/>
      <c r="O206" s="933"/>
      <c r="P206" s="933"/>
      <c r="Q206" s="933"/>
      <c r="R206" s="933"/>
      <c r="S206" s="933"/>
      <c r="T206" s="933"/>
      <c r="U206" s="933"/>
      <c r="V206" s="933"/>
      <c r="W206" s="933"/>
      <c r="X206" s="933"/>
      <c r="Z206" s="933"/>
      <c r="AA206" s="933"/>
    </row>
    <row r="207" spans="1:27" s="934" customFormat="1" ht="15" customHeight="1">
      <c r="A207" s="933"/>
      <c r="B207" s="933"/>
      <c r="C207" s="933"/>
      <c r="D207" s="933"/>
      <c r="E207" s="933"/>
      <c r="F207" s="933"/>
      <c r="G207" s="933"/>
      <c r="H207" s="933"/>
      <c r="I207" s="933"/>
      <c r="J207" s="933"/>
      <c r="K207" s="933"/>
      <c r="L207" s="933"/>
      <c r="M207" s="933"/>
      <c r="N207" s="933"/>
      <c r="O207" s="933"/>
      <c r="P207" s="933"/>
      <c r="Q207" s="933"/>
      <c r="R207" s="933"/>
      <c r="S207" s="933"/>
      <c r="T207" s="933"/>
      <c r="U207" s="933"/>
      <c r="V207" s="933"/>
      <c r="W207" s="933"/>
      <c r="X207" s="933"/>
      <c r="Z207" s="933"/>
      <c r="AA207" s="933"/>
    </row>
    <row r="208" spans="1:27" s="934" customFormat="1" ht="15" customHeight="1">
      <c r="A208" s="933"/>
      <c r="B208" s="933"/>
      <c r="C208" s="933"/>
      <c r="D208" s="933"/>
      <c r="E208" s="933"/>
      <c r="F208" s="933"/>
      <c r="G208" s="933"/>
      <c r="H208" s="933"/>
      <c r="I208" s="933"/>
      <c r="J208" s="933"/>
      <c r="K208" s="933"/>
      <c r="L208" s="933"/>
      <c r="M208" s="933"/>
      <c r="N208" s="933"/>
      <c r="O208" s="933"/>
      <c r="P208" s="933"/>
      <c r="Q208" s="933"/>
      <c r="R208" s="933"/>
      <c r="S208" s="933"/>
      <c r="T208" s="933"/>
      <c r="U208" s="933"/>
      <c r="V208" s="933"/>
      <c r="W208" s="933"/>
      <c r="X208" s="933"/>
      <c r="Z208" s="933"/>
      <c r="AA208" s="933"/>
    </row>
    <row r="209" spans="1:34" s="934" customFormat="1" ht="15" customHeight="1">
      <c r="A209" s="933"/>
      <c r="B209" s="933"/>
      <c r="C209" s="933"/>
      <c r="D209" s="933"/>
      <c r="E209" s="933"/>
      <c r="F209" s="933"/>
      <c r="G209" s="933"/>
      <c r="H209" s="933"/>
      <c r="I209" s="933"/>
      <c r="J209" s="933"/>
      <c r="K209" s="933"/>
      <c r="L209" s="933"/>
      <c r="M209" s="933"/>
      <c r="N209" s="933"/>
      <c r="O209" s="933"/>
      <c r="P209" s="933"/>
      <c r="Q209" s="933"/>
      <c r="R209" s="933"/>
      <c r="S209" s="933"/>
      <c r="T209" s="933"/>
      <c r="U209" s="933"/>
      <c r="V209" s="933"/>
      <c r="W209" s="933"/>
      <c r="X209" s="933"/>
      <c r="Z209" s="933"/>
      <c r="AA209" s="933"/>
    </row>
    <row r="210" spans="1:34" s="934" customFormat="1" ht="15" customHeight="1">
      <c r="A210" s="933"/>
      <c r="B210" s="933"/>
      <c r="C210" s="933"/>
      <c r="D210" s="933"/>
      <c r="E210" s="933"/>
      <c r="F210" s="933"/>
      <c r="G210" s="933"/>
      <c r="H210" s="933"/>
      <c r="I210" s="933"/>
      <c r="J210" s="933"/>
      <c r="K210" s="933"/>
      <c r="L210" s="933"/>
      <c r="M210" s="933"/>
      <c r="N210" s="933"/>
      <c r="O210" s="933"/>
      <c r="P210" s="933"/>
      <c r="Q210" s="933"/>
      <c r="R210" s="933"/>
      <c r="S210" s="933"/>
      <c r="T210" s="933"/>
      <c r="U210" s="933"/>
      <c r="V210" s="933"/>
      <c r="W210" s="933"/>
      <c r="X210" s="933"/>
      <c r="Z210" s="933"/>
      <c r="AA210" s="933"/>
    </row>
    <row r="211" spans="1:34" s="934" customFormat="1" ht="15" customHeight="1">
      <c r="A211" s="933"/>
      <c r="B211" s="933"/>
      <c r="C211" s="933"/>
      <c r="D211" s="933"/>
      <c r="E211" s="933"/>
      <c r="F211" s="933"/>
      <c r="G211" s="933"/>
      <c r="H211" s="933"/>
      <c r="I211" s="933"/>
      <c r="J211" s="933"/>
      <c r="K211" s="933"/>
      <c r="L211" s="933"/>
      <c r="M211" s="933"/>
      <c r="N211" s="933"/>
      <c r="O211" s="933"/>
      <c r="P211" s="933"/>
      <c r="Q211" s="933"/>
      <c r="R211" s="933"/>
      <c r="S211" s="933"/>
      <c r="T211" s="933"/>
      <c r="U211" s="933"/>
      <c r="V211" s="933"/>
      <c r="W211" s="933"/>
      <c r="X211" s="933"/>
      <c r="Z211" s="933"/>
      <c r="AA211" s="933"/>
    </row>
    <row r="212" spans="1:34" s="934" customFormat="1" ht="15" customHeight="1">
      <c r="A212" s="933"/>
      <c r="B212" s="933"/>
      <c r="C212" s="933"/>
      <c r="D212" s="933"/>
      <c r="E212" s="933"/>
      <c r="F212" s="933"/>
      <c r="G212" s="933"/>
      <c r="H212" s="933"/>
      <c r="I212" s="933"/>
      <c r="J212" s="933"/>
      <c r="K212" s="933"/>
      <c r="L212" s="933"/>
      <c r="M212" s="933"/>
      <c r="N212" s="933"/>
      <c r="O212" s="933"/>
      <c r="P212" s="933"/>
      <c r="Q212" s="933"/>
      <c r="R212" s="933"/>
      <c r="S212" s="933"/>
      <c r="T212" s="933"/>
      <c r="U212" s="933"/>
      <c r="V212" s="933"/>
      <c r="W212" s="933"/>
      <c r="X212" s="933"/>
      <c r="Z212" s="933"/>
      <c r="AA212" s="933"/>
    </row>
    <row r="213" spans="1:34" s="934" customFormat="1" ht="15" customHeight="1">
      <c r="A213" s="933"/>
      <c r="B213" s="933"/>
      <c r="C213" s="933"/>
      <c r="D213" s="933"/>
      <c r="E213" s="933"/>
      <c r="F213" s="933"/>
      <c r="G213" s="933"/>
      <c r="H213" s="933"/>
      <c r="I213" s="933"/>
      <c r="J213" s="933"/>
      <c r="K213" s="933"/>
      <c r="L213" s="933"/>
      <c r="M213" s="933"/>
      <c r="N213" s="933"/>
      <c r="O213" s="933"/>
      <c r="P213" s="933"/>
      <c r="Q213" s="933"/>
      <c r="R213" s="933"/>
      <c r="S213" s="933"/>
      <c r="T213" s="933"/>
      <c r="U213" s="933"/>
      <c r="V213" s="933"/>
      <c r="W213" s="933"/>
      <c r="X213" s="933"/>
      <c r="Z213" s="933"/>
      <c r="AA213" s="933"/>
    </row>
    <row r="214" spans="1:34" s="934" customFormat="1" ht="15" customHeight="1">
      <c r="A214" s="933"/>
      <c r="B214" s="933"/>
      <c r="C214" s="933"/>
      <c r="D214" s="933"/>
      <c r="E214" s="933"/>
      <c r="F214" s="933"/>
      <c r="G214" s="933"/>
      <c r="H214" s="933"/>
      <c r="I214" s="933"/>
      <c r="J214" s="933"/>
      <c r="K214" s="933"/>
      <c r="L214" s="933"/>
      <c r="M214" s="933"/>
      <c r="N214" s="933"/>
      <c r="O214" s="933"/>
      <c r="P214" s="933"/>
      <c r="Q214" s="933"/>
      <c r="R214" s="933"/>
      <c r="S214" s="933"/>
      <c r="T214" s="933"/>
      <c r="U214" s="933"/>
      <c r="V214" s="933"/>
      <c r="W214" s="933"/>
      <c r="X214" s="933"/>
      <c r="Z214" s="933"/>
      <c r="AA214" s="933"/>
    </row>
    <row r="215" spans="1:34" s="934" customFormat="1" ht="15" customHeight="1">
      <c r="A215" s="933"/>
      <c r="B215" s="933"/>
      <c r="C215" s="933"/>
      <c r="D215" s="933"/>
      <c r="E215" s="933"/>
      <c r="F215" s="933"/>
      <c r="G215" s="933"/>
      <c r="H215" s="933"/>
      <c r="I215" s="933"/>
      <c r="J215" s="933"/>
      <c r="K215" s="933"/>
      <c r="L215" s="933"/>
      <c r="M215" s="933"/>
      <c r="N215" s="933"/>
      <c r="O215" s="933"/>
      <c r="P215" s="933"/>
      <c r="Q215" s="933"/>
      <c r="R215" s="933"/>
      <c r="S215" s="933"/>
      <c r="T215" s="933"/>
      <c r="U215" s="933"/>
      <c r="V215" s="933"/>
      <c r="W215" s="933"/>
      <c r="X215" s="933"/>
      <c r="Z215" s="933"/>
      <c r="AA215" s="933"/>
    </row>
    <row r="216" spans="1:34" s="934" customFormat="1" ht="15" customHeight="1">
      <c r="A216" s="933"/>
      <c r="B216" s="933"/>
      <c r="C216" s="933"/>
      <c r="D216" s="933"/>
      <c r="E216" s="933"/>
      <c r="F216" s="933"/>
      <c r="G216" s="933"/>
      <c r="H216" s="933"/>
      <c r="I216" s="933"/>
      <c r="J216" s="933"/>
      <c r="K216" s="933"/>
      <c r="L216" s="933"/>
      <c r="M216" s="933"/>
      <c r="N216" s="933"/>
      <c r="O216" s="933"/>
      <c r="P216" s="933"/>
      <c r="Q216" s="933"/>
      <c r="R216" s="933"/>
      <c r="S216" s="933"/>
      <c r="T216" s="933"/>
      <c r="U216" s="933"/>
      <c r="V216" s="933"/>
      <c r="W216" s="933"/>
      <c r="X216" s="933"/>
      <c r="Z216" s="933"/>
      <c r="AA216" s="933"/>
    </row>
    <row r="217" spans="1:34" s="942" customFormat="1" ht="15" customHeight="1">
      <c r="A217" s="1641" t="s">
        <v>3165</v>
      </c>
      <c r="B217" s="1641"/>
      <c r="C217" s="1641"/>
      <c r="D217" s="1641"/>
      <c r="E217" s="1641"/>
      <c r="F217" s="1641"/>
      <c r="G217" s="1641"/>
      <c r="H217" s="1641"/>
      <c r="I217" s="1641"/>
      <c r="J217" s="1641"/>
      <c r="K217" s="1641"/>
      <c r="L217" s="1641"/>
      <c r="M217" s="1641"/>
      <c r="N217" s="1641"/>
      <c r="O217" s="1641"/>
      <c r="P217" s="1641"/>
      <c r="Q217" s="1641"/>
      <c r="R217" s="1641"/>
      <c r="S217" s="1641"/>
      <c r="T217" s="1641"/>
      <c r="U217" s="1641"/>
      <c r="V217" s="1641"/>
      <c r="W217" s="1641"/>
      <c r="X217" s="1641"/>
      <c r="Y217" s="936" t="s">
        <v>3093</v>
      </c>
      <c r="Z217" s="936"/>
      <c r="AA217" s="943"/>
      <c r="AB217" s="935"/>
      <c r="AC217" s="935"/>
      <c r="AD217" s="935"/>
      <c r="AE217" s="935"/>
    </row>
    <row r="218" spans="1:34" s="942" customFormat="1" ht="15" customHeight="1">
      <c r="A218" s="935" t="s">
        <v>3166</v>
      </c>
      <c r="B218" s="937"/>
      <c r="C218" s="937"/>
      <c r="D218" s="937"/>
      <c r="E218" s="937"/>
      <c r="F218" s="937"/>
      <c r="G218" s="937"/>
      <c r="H218" s="937"/>
      <c r="I218" s="937"/>
      <c r="J218" s="937"/>
      <c r="K218" s="937"/>
      <c r="L218" s="937"/>
      <c r="M218" s="937"/>
      <c r="N218" s="937"/>
      <c r="O218" s="937"/>
      <c r="P218" s="937"/>
      <c r="Q218" s="937"/>
      <c r="R218" s="937"/>
      <c r="S218" s="937"/>
      <c r="T218" s="937"/>
      <c r="U218" s="937"/>
      <c r="V218" s="937"/>
      <c r="W218" s="937"/>
      <c r="X218" s="937"/>
      <c r="Y218" s="949" t="s">
        <v>2845</v>
      </c>
      <c r="Z218" s="936"/>
      <c r="AA218" s="944"/>
      <c r="AB218" s="935"/>
      <c r="AC218" s="935"/>
      <c r="AD218" s="935"/>
      <c r="AE218" s="935"/>
    </row>
    <row r="219" spans="1:34" s="942" customFormat="1" ht="15" customHeight="1">
      <c r="A219" s="957" t="s">
        <v>3167</v>
      </c>
      <c r="B219" s="957"/>
      <c r="C219" s="957"/>
      <c r="D219" s="957"/>
      <c r="E219" s="957"/>
      <c r="F219" s="957"/>
      <c r="G219" s="957"/>
      <c r="H219" s="957"/>
      <c r="I219" s="957"/>
      <c r="J219" s="957"/>
      <c r="K219" s="957"/>
      <c r="L219" s="957"/>
      <c r="M219" s="957"/>
      <c r="N219" s="957"/>
      <c r="O219" s="957"/>
      <c r="P219" s="957"/>
      <c r="Q219" s="957"/>
      <c r="R219" s="957"/>
      <c r="S219" s="957"/>
      <c r="T219" s="957"/>
      <c r="U219" s="957"/>
      <c r="V219" s="957"/>
      <c r="W219" s="957"/>
      <c r="X219" s="957"/>
      <c r="Y219" s="950" t="str">
        <f>HYPERLINK("#A1：X54")</f>
        <v>#A1：X54</v>
      </c>
      <c r="Z219" s="951" t="s">
        <v>2723</v>
      </c>
      <c r="AA219" s="947"/>
      <c r="AB219" s="946"/>
      <c r="AC219" s="946"/>
      <c r="AD219" s="946"/>
      <c r="AE219" s="946"/>
    </row>
    <row r="220" spans="1:34" s="942" customFormat="1" ht="15" customHeight="1">
      <c r="A220" s="933"/>
      <c r="B220" s="933" t="s">
        <v>19</v>
      </c>
      <c r="C220" s="933"/>
      <c r="D220" s="933"/>
      <c r="E220" s="933"/>
      <c r="F220" s="933"/>
      <c r="G220" s="1658" t="str">
        <f>cst_wskakunin_owner2__space</f>
        <v/>
      </c>
      <c r="H220" s="1658"/>
      <c r="I220" s="1658"/>
      <c r="J220" s="1658"/>
      <c r="K220" s="1658"/>
      <c r="L220" s="1658"/>
      <c r="M220" s="1658"/>
      <c r="N220" s="1658"/>
      <c r="O220" s="1658"/>
      <c r="P220" s="1658"/>
      <c r="Q220" s="1658"/>
      <c r="R220" s="1658"/>
      <c r="S220" s="1658"/>
      <c r="T220" s="1658"/>
      <c r="U220" s="1658"/>
      <c r="V220" s="1658"/>
      <c r="W220" s="1658"/>
      <c r="X220" s="948"/>
      <c r="Y220" s="950" t="str">
        <f>HYPERLINK("#A55：X108")</f>
        <v>#A55：X108</v>
      </c>
      <c r="Z220" s="953" t="s">
        <v>3664</v>
      </c>
      <c r="AA220" s="954"/>
      <c r="AB220" s="955"/>
      <c r="AC220" s="955"/>
      <c r="AD220" s="955"/>
      <c r="AE220" s="955"/>
    </row>
    <row r="221" spans="1:34" s="942" customFormat="1" ht="15" customHeight="1">
      <c r="A221" s="933"/>
      <c r="B221" s="933"/>
      <c r="C221" s="933"/>
      <c r="D221" s="933"/>
      <c r="E221" s="933"/>
      <c r="F221" s="933"/>
      <c r="G221" s="1658"/>
      <c r="H221" s="1658"/>
      <c r="I221" s="1658"/>
      <c r="J221" s="1658"/>
      <c r="K221" s="1658"/>
      <c r="L221" s="1658"/>
      <c r="M221" s="1658"/>
      <c r="N221" s="1658"/>
      <c r="O221" s="1658"/>
      <c r="P221" s="1658"/>
      <c r="Q221" s="1658"/>
      <c r="R221" s="1658"/>
      <c r="S221" s="1658"/>
      <c r="T221" s="1658"/>
      <c r="U221" s="1658"/>
      <c r="V221" s="1658"/>
      <c r="W221" s="1658"/>
      <c r="X221" s="948"/>
      <c r="Y221" s="950" t="str">
        <f>HYPERLINK("#A109：X162")</f>
        <v>#A109：X162</v>
      </c>
      <c r="Z221" s="953" t="s">
        <v>3095</v>
      </c>
      <c r="AA221" s="956"/>
      <c r="AB221" s="955"/>
      <c r="AC221" s="955"/>
      <c r="AD221" s="955"/>
      <c r="AE221" s="955"/>
    </row>
    <row r="222" spans="1:34" s="942" customFormat="1" ht="15" customHeight="1">
      <c r="A222" s="933"/>
      <c r="B222" s="933" t="s">
        <v>20</v>
      </c>
      <c r="C222" s="933"/>
      <c r="D222" s="933"/>
      <c r="E222" s="933"/>
      <c r="F222" s="933"/>
      <c r="G222" s="952" t="s">
        <v>2429</v>
      </c>
      <c r="H222" s="1663" t="str">
        <f>cst_wskakunin_owner2_ZIP</f>
        <v/>
      </c>
      <c r="I222" s="1663"/>
      <c r="J222" s="1663"/>
      <c r="K222" s="1663"/>
      <c r="L222" s="1663"/>
      <c r="M222" s="1663"/>
      <c r="N222" s="1663"/>
      <c r="O222" s="1663"/>
      <c r="P222" s="1663"/>
      <c r="Q222" s="1663"/>
      <c r="R222" s="1663"/>
      <c r="S222" s="1663"/>
      <c r="T222" s="1663"/>
      <c r="U222" s="1663"/>
      <c r="V222" s="1663"/>
      <c r="W222" s="1663"/>
      <c r="X222" s="933"/>
      <c r="Y222" s="950" t="str">
        <f>HYPERLINK("#A163：X216")</f>
        <v>#A163：X216</v>
      </c>
      <c r="Z222" s="953" t="s">
        <v>3096</v>
      </c>
      <c r="AA222" s="956"/>
      <c r="AB222" s="955"/>
      <c r="AC222" s="955"/>
      <c r="AD222" s="955"/>
      <c r="AE222" s="955"/>
      <c r="AH222" s="958"/>
    </row>
    <row r="223" spans="1:34" s="942" customFormat="1" ht="15" customHeight="1">
      <c r="A223" s="933"/>
      <c r="B223" s="933" t="s">
        <v>21</v>
      </c>
      <c r="C223" s="933"/>
      <c r="D223" s="933"/>
      <c r="E223" s="933"/>
      <c r="F223" s="933"/>
      <c r="G223" s="1658" t="str">
        <f>cst_wskakunin_owner2__address</f>
        <v/>
      </c>
      <c r="H223" s="1658"/>
      <c r="I223" s="1658"/>
      <c r="J223" s="1658"/>
      <c r="K223" s="1658"/>
      <c r="L223" s="1658"/>
      <c r="M223" s="1658"/>
      <c r="N223" s="1658"/>
      <c r="O223" s="1658"/>
      <c r="P223" s="1658"/>
      <c r="Q223" s="1658"/>
      <c r="R223" s="1658"/>
      <c r="S223" s="1658"/>
      <c r="T223" s="1658"/>
      <c r="U223" s="1658"/>
      <c r="V223" s="1658"/>
      <c r="W223" s="1658"/>
      <c r="X223" s="948"/>
      <c r="Y223" s="950" t="str">
        <f>HYPERLINK("#A217：X270")</f>
        <v>#A217：X270</v>
      </c>
      <c r="Z223" s="953" t="s">
        <v>3098</v>
      </c>
      <c r="AA223" s="954"/>
      <c r="AB223" s="955"/>
      <c r="AC223" s="955"/>
      <c r="AD223" s="955"/>
      <c r="AE223" s="955"/>
    </row>
    <row r="224" spans="1:34" s="934" customFormat="1" ht="15" customHeight="1">
      <c r="A224" s="933"/>
      <c r="B224" s="933"/>
      <c r="C224" s="933"/>
      <c r="D224" s="933"/>
      <c r="E224" s="933"/>
      <c r="F224" s="933"/>
      <c r="G224" s="1658"/>
      <c r="H224" s="1658"/>
      <c r="I224" s="1658"/>
      <c r="J224" s="1658"/>
      <c r="K224" s="1658"/>
      <c r="L224" s="1658"/>
      <c r="M224" s="1658"/>
      <c r="N224" s="1658"/>
      <c r="O224" s="1658"/>
      <c r="P224" s="1658"/>
      <c r="Q224" s="1658"/>
      <c r="R224" s="1658"/>
      <c r="S224" s="1658"/>
      <c r="T224" s="1658"/>
      <c r="U224" s="1658"/>
      <c r="V224" s="1658"/>
      <c r="W224" s="1658"/>
      <c r="X224" s="948"/>
    </row>
    <row r="225" spans="1:27" s="934" customFormat="1" ht="15" customHeight="1">
      <c r="A225" s="933"/>
      <c r="B225" s="933" t="s">
        <v>22</v>
      </c>
      <c r="C225" s="933"/>
      <c r="D225" s="933"/>
      <c r="E225" s="933"/>
      <c r="F225" s="933"/>
      <c r="G225" s="1663" t="str">
        <f>cst_wskakunin_owner2_TEL</f>
        <v/>
      </c>
      <c r="H225" s="1663"/>
      <c r="I225" s="1663"/>
      <c r="J225" s="1663"/>
      <c r="K225" s="1663"/>
      <c r="L225" s="1663"/>
      <c r="M225" s="1663"/>
      <c r="N225" s="1663"/>
      <c r="O225" s="1663"/>
      <c r="P225" s="1663"/>
      <c r="Q225" s="1663"/>
      <c r="R225" s="1663"/>
      <c r="S225" s="1663"/>
      <c r="T225" s="1663"/>
      <c r="U225" s="1663"/>
      <c r="V225" s="1663"/>
      <c r="W225" s="1663"/>
      <c r="X225" s="948"/>
      <c r="Z225" s="933"/>
      <c r="AA225" s="933"/>
    </row>
    <row r="226" spans="1:27" s="934" customFormat="1" ht="15" customHeight="1">
      <c r="A226" s="933"/>
      <c r="B226" s="933"/>
      <c r="C226" s="933"/>
      <c r="D226" s="933"/>
      <c r="E226" s="933"/>
      <c r="F226" s="933"/>
      <c r="G226" s="933"/>
      <c r="H226" s="933"/>
      <c r="I226" s="933"/>
      <c r="J226" s="933"/>
      <c r="K226" s="933"/>
      <c r="L226" s="933"/>
      <c r="M226" s="933"/>
      <c r="N226" s="933"/>
      <c r="O226" s="933"/>
      <c r="P226" s="933"/>
      <c r="Q226" s="933"/>
      <c r="R226" s="933"/>
      <c r="S226" s="933"/>
      <c r="T226" s="933"/>
      <c r="U226" s="933"/>
      <c r="V226" s="933"/>
      <c r="W226" s="933"/>
      <c r="X226" s="933"/>
      <c r="Z226" s="933"/>
      <c r="AA226" s="933"/>
    </row>
    <row r="227" spans="1:27" s="934" customFormat="1" ht="15" customHeight="1">
      <c r="A227" s="957" t="s">
        <v>3168</v>
      </c>
      <c r="B227" s="957"/>
      <c r="C227" s="957"/>
      <c r="D227" s="957"/>
      <c r="E227" s="957"/>
      <c r="F227" s="957"/>
      <c r="G227" s="957"/>
      <c r="H227" s="957"/>
      <c r="I227" s="957"/>
      <c r="J227" s="957"/>
      <c r="K227" s="957"/>
      <c r="L227" s="957"/>
      <c r="M227" s="957"/>
      <c r="N227" s="957"/>
      <c r="O227" s="957"/>
      <c r="P227" s="957"/>
      <c r="Q227" s="957"/>
      <c r="R227" s="957"/>
      <c r="S227" s="957"/>
      <c r="T227" s="957"/>
      <c r="U227" s="957"/>
      <c r="V227" s="957"/>
      <c r="W227" s="957"/>
      <c r="X227" s="957"/>
      <c r="Z227" s="933"/>
      <c r="AA227" s="933"/>
    </row>
    <row r="228" spans="1:27" s="934" customFormat="1" ht="15" customHeight="1">
      <c r="A228" s="933"/>
      <c r="B228" s="933" t="s">
        <v>19</v>
      </c>
      <c r="C228" s="933"/>
      <c r="D228" s="933"/>
      <c r="E228" s="933"/>
      <c r="F228" s="933"/>
      <c r="G228" s="1658" t="str">
        <f>cst_wskakunin_owner3__space</f>
        <v/>
      </c>
      <c r="H228" s="1658"/>
      <c r="I228" s="1658"/>
      <c r="J228" s="1658"/>
      <c r="K228" s="1658"/>
      <c r="L228" s="1658"/>
      <c r="M228" s="1658"/>
      <c r="N228" s="1658"/>
      <c r="O228" s="1658"/>
      <c r="P228" s="1658"/>
      <c r="Q228" s="1658"/>
      <c r="R228" s="1658"/>
      <c r="S228" s="1658"/>
      <c r="T228" s="1658"/>
      <c r="U228" s="1658"/>
      <c r="V228" s="1658"/>
      <c r="W228" s="1658"/>
      <c r="X228" s="948"/>
      <c r="Z228" s="933"/>
      <c r="AA228" s="933"/>
    </row>
    <row r="229" spans="1:27" s="934" customFormat="1" ht="15" customHeight="1">
      <c r="A229" s="933"/>
      <c r="B229" s="933"/>
      <c r="C229" s="933"/>
      <c r="D229" s="933"/>
      <c r="E229" s="933"/>
      <c r="F229" s="933"/>
      <c r="G229" s="1658"/>
      <c r="H229" s="1658"/>
      <c r="I229" s="1658"/>
      <c r="J229" s="1658"/>
      <c r="K229" s="1658"/>
      <c r="L229" s="1658"/>
      <c r="M229" s="1658"/>
      <c r="N229" s="1658"/>
      <c r="O229" s="1658"/>
      <c r="P229" s="1658"/>
      <c r="Q229" s="1658"/>
      <c r="R229" s="1658"/>
      <c r="S229" s="1658"/>
      <c r="T229" s="1658"/>
      <c r="U229" s="1658"/>
      <c r="V229" s="1658"/>
      <c r="W229" s="1658"/>
      <c r="X229" s="948"/>
      <c r="Z229" s="933"/>
      <c r="AA229" s="933"/>
    </row>
    <row r="230" spans="1:27" s="934" customFormat="1" ht="15" customHeight="1">
      <c r="A230" s="933"/>
      <c r="B230" s="933" t="s">
        <v>20</v>
      </c>
      <c r="C230" s="933"/>
      <c r="D230" s="933"/>
      <c r="E230" s="933"/>
      <c r="F230" s="933"/>
      <c r="G230" s="952" t="s">
        <v>2429</v>
      </c>
      <c r="H230" s="1663" t="str">
        <f>cst_wskakunin_owner3_ZIP</f>
        <v/>
      </c>
      <c r="I230" s="1663"/>
      <c r="J230" s="1663"/>
      <c r="K230" s="1663"/>
      <c r="L230" s="1663"/>
      <c r="M230" s="1663"/>
      <c r="N230" s="1663"/>
      <c r="O230" s="1663"/>
      <c r="P230" s="1663"/>
      <c r="Q230" s="1663"/>
      <c r="R230" s="1663"/>
      <c r="S230" s="1663"/>
      <c r="T230" s="1663"/>
      <c r="U230" s="1663"/>
      <c r="V230" s="1663"/>
      <c r="W230" s="1663"/>
      <c r="X230" s="933"/>
      <c r="Z230" s="933"/>
      <c r="AA230" s="933"/>
    </row>
    <row r="231" spans="1:27" s="934" customFormat="1" ht="15" customHeight="1">
      <c r="A231" s="933"/>
      <c r="B231" s="933" t="s">
        <v>21</v>
      </c>
      <c r="C231" s="933"/>
      <c r="D231" s="933"/>
      <c r="E231" s="933"/>
      <c r="F231" s="933"/>
      <c r="G231" s="1658" t="str">
        <f>cst_wskakunin_owner3__address</f>
        <v/>
      </c>
      <c r="H231" s="1658"/>
      <c r="I231" s="1658"/>
      <c r="J231" s="1658"/>
      <c r="K231" s="1658"/>
      <c r="L231" s="1658"/>
      <c r="M231" s="1658"/>
      <c r="N231" s="1658"/>
      <c r="O231" s="1658"/>
      <c r="P231" s="1658"/>
      <c r="Q231" s="1658"/>
      <c r="R231" s="1658"/>
      <c r="S231" s="1658"/>
      <c r="T231" s="1658"/>
      <c r="U231" s="1658"/>
      <c r="V231" s="1658"/>
      <c r="W231" s="1658"/>
      <c r="X231" s="948"/>
      <c r="Z231" s="933"/>
      <c r="AA231" s="933"/>
    </row>
    <row r="232" spans="1:27" s="934" customFormat="1" ht="15" customHeight="1">
      <c r="A232" s="933"/>
      <c r="B232" s="933"/>
      <c r="C232" s="933"/>
      <c r="D232" s="933"/>
      <c r="E232" s="933"/>
      <c r="F232" s="933"/>
      <c r="G232" s="1658"/>
      <c r="H232" s="1658"/>
      <c r="I232" s="1658"/>
      <c r="J232" s="1658"/>
      <c r="K232" s="1658"/>
      <c r="L232" s="1658"/>
      <c r="M232" s="1658"/>
      <c r="N232" s="1658"/>
      <c r="O232" s="1658"/>
      <c r="P232" s="1658"/>
      <c r="Q232" s="1658"/>
      <c r="R232" s="1658"/>
      <c r="S232" s="1658"/>
      <c r="T232" s="1658"/>
      <c r="U232" s="1658"/>
      <c r="V232" s="1658"/>
      <c r="W232" s="1658"/>
      <c r="X232" s="948"/>
      <c r="Z232" s="933"/>
      <c r="AA232" s="933"/>
    </row>
    <row r="233" spans="1:27" s="934" customFormat="1" ht="15" customHeight="1">
      <c r="A233" s="933"/>
      <c r="B233" s="933" t="s">
        <v>22</v>
      </c>
      <c r="C233" s="933"/>
      <c r="D233" s="933"/>
      <c r="E233" s="933"/>
      <c r="F233" s="933"/>
      <c r="G233" s="1663" t="str">
        <f>cst_wskakunin_owner3_TEL</f>
        <v/>
      </c>
      <c r="H233" s="1663"/>
      <c r="I233" s="1663"/>
      <c r="J233" s="1663"/>
      <c r="K233" s="1663"/>
      <c r="L233" s="1663"/>
      <c r="M233" s="1663"/>
      <c r="N233" s="1663"/>
      <c r="O233" s="1663"/>
      <c r="P233" s="1663"/>
      <c r="Q233" s="1663"/>
      <c r="R233" s="1663"/>
      <c r="S233" s="1663"/>
      <c r="T233" s="1663"/>
      <c r="U233" s="1663"/>
      <c r="V233" s="1663"/>
      <c r="W233" s="1663"/>
      <c r="X233" s="948"/>
      <c r="Z233" s="933"/>
      <c r="AA233" s="933"/>
    </row>
    <row r="234" spans="1:27" s="934" customFormat="1" ht="15" customHeight="1">
      <c r="A234" s="933"/>
      <c r="B234" s="933"/>
      <c r="C234" s="933"/>
      <c r="D234" s="933"/>
      <c r="E234" s="933"/>
      <c r="F234" s="933"/>
      <c r="G234" s="933"/>
      <c r="H234" s="933"/>
      <c r="I234" s="933"/>
      <c r="J234" s="933"/>
      <c r="K234" s="933"/>
      <c r="L234" s="933"/>
      <c r="M234" s="933"/>
      <c r="N234" s="933"/>
      <c r="O234" s="933"/>
      <c r="P234" s="933"/>
      <c r="Q234" s="933"/>
      <c r="R234" s="933"/>
      <c r="S234" s="933"/>
      <c r="T234" s="933"/>
      <c r="U234" s="933"/>
      <c r="V234" s="933"/>
      <c r="W234" s="933"/>
      <c r="X234" s="933"/>
      <c r="Z234" s="933"/>
      <c r="AA234" s="933"/>
    </row>
    <row r="235" spans="1:27" s="934" customFormat="1" ht="15" customHeight="1">
      <c r="A235" s="957" t="s">
        <v>3169</v>
      </c>
      <c r="B235" s="957"/>
      <c r="C235" s="957"/>
      <c r="D235" s="957"/>
      <c r="E235" s="957"/>
      <c r="F235" s="957"/>
      <c r="G235" s="957"/>
      <c r="H235" s="957"/>
      <c r="I235" s="957"/>
      <c r="J235" s="957"/>
      <c r="K235" s="957"/>
      <c r="L235" s="957"/>
      <c r="M235" s="957"/>
      <c r="N235" s="957"/>
      <c r="O235" s="957"/>
      <c r="P235" s="957"/>
      <c r="Q235" s="957"/>
      <c r="R235" s="957"/>
      <c r="S235" s="957"/>
      <c r="T235" s="957"/>
      <c r="U235" s="957"/>
      <c r="V235" s="957"/>
      <c r="W235" s="957"/>
      <c r="X235" s="957"/>
      <c r="Z235" s="933"/>
      <c r="AA235" s="933"/>
    </row>
    <row r="236" spans="1:27" s="934" customFormat="1" ht="15" customHeight="1">
      <c r="A236" s="933"/>
      <c r="B236" s="933" t="s">
        <v>19</v>
      </c>
      <c r="C236" s="933"/>
      <c r="D236" s="933"/>
      <c r="E236" s="933"/>
      <c r="F236" s="933"/>
      <c r="G236" s="1658" t="str">
        <f>cst_wskakunin_owner4__space</f>
        <v/>
      </c>
      <c r="H236" s="1658"/>
      <c r="I236" s="1658"/>
      <c r="J236" s="1658"/>
      <c r="K236" s="1658"/>
      <c r="L236" s="1658"/>
      <c r="M236" s="1658"/>
      <c r="N236" s="1658"/>
      <c r="O236" s="1658"/>
      <c r="P236" s="1658"/>
      <c r="Q236" s="1658"/>
      <c r="R236" s="1658"/>
      <c r="S236" s="1658"/>
      <c r="T236" s="1658"/>
      <c r="U236" s="1658"/>
      <c r="V236" s="1658"/>
      <c r="W236" s="1658"/>
      <c r="X236" s="948"/>
      <c r="Z236" s="933"/>
      <c r="AA236" s="933"/>
    </row>
    <row r="237" spans="1:27" s="934" customFormat="1" ht="15" customHeight="1">
      <c r="A237" s="933"/>
      <c r="B237" s="933"/>
      <c r="C237" s="933"/>
      <c r="D237" s="933"/>
      <c r="E237" s="933"/>
      <c r="F237" s="933"/>
      <c r="G237" s="1658"/>
      <c r="H237" s="1658"/>
      <c r="I237" s="1658"/>
      <c r="J237" s="1658"/>
      <c r="K237" s="1658"/>
      <c r="L237" s="1658"/>
      <c r="M237" s="1658"/>
      <c r="N237" s="1658"/>
      <c r="O237" s="1658"/>
      <c r="P237" s="1658"/>
      <c r="Q237" s="1658"/>
      <c r="R237" s="1658"/>
      <c r="S237" s="1658"/>
      <c r="T237" s="1658"/>
      <c r="U237" s="1658"/>
      <c r="V237" s="1658"/>
      <c r="W237" s="1658"/>
      <c r="X237" s="948"/>
      <c r="Z237" s="933"/>
      <c r="AA237" s="933"/>
    </row>
    <row r="238" spans="1:27" s="934" customFormat="1" ht="15" customHeight="1">
      <c r="A238" s="933"/>
      <c r="B238" s="933" t="s">
        <v>20</v>
      </c>
      <c r="C238" s="933"/>
      <c r="D238" s="933"/>
      <c r="E238" s="933"/>
      <c r="F238" s="933"/>
      <c r="G238" s="952" t="s">
        <v>2429</v>
      </c>
      <c r="H238" s="1663" t="str">
        <f>cst_wskakunin_owner4_ZIP</f>
        <v/>
      </c>
      <c r="I238" s="1663"/>
      <c r="J238" s="1663"/>
      <c r="K238" s="1663"/>
      <c r="L238" s="1663"/>
      <c r="M238" s="1663"/>
      <c r="N238" s="1663"/>
      <c r="O238" s="1663"/>
      <c r="P238" s="1663"/>
      <c r="Q238" s="1663"/>
      <c r="R238" s="1663"/>
      <c r="S238" s="1663"/>
      <c r="T238" s="1663"/>
      <c r="U238" s="1663"/>
      <c r="V238" s="1663"/>
      <c r="W238" s="1663"/>
      <c r="X238" s="933"/>
      <c r="Z238" s="933"/>
      <c r="AA238" s="933"/>
    </row>
    <row r="239" spans="1:27" s="934" customFormat="1" ht="15" customHeight="1">
      <c r="A239" s="933"/>
      <c r="B239" s="933" t="s">
        <v>21</v>
      </c>
      <c r="C239" s="933"/>
      <c r="D239" s="933"/>
      <c r="E239" s="933"/>
      <c r="F239" s="933"/>
      <c r="G239" s="1658" t="str">
        <f>cst_wskakunin_owner4__address</f>
        <v/>
      </c>
      <c r="H239" s="1658"/>
      <c r="I239" s="1658"/>
      <c r="J239" s="1658"/>
      <c r="K239" s="1658"/>
      <c r="L239" s="1658"/>
      <c r="M239" s="1658"/>
      <c r="N239" s="1658"/>
      <c r="O239" s="1658"/>
      <c r="P239" s="1658"/>
      <c r="Q239" s="1658"/>
      <c r="R239" s="1658"/>
      <c r="S239" s="1658"/>
      <c r="T239" s="1658"/>
      <c r="U239" s="1658"/>
      <c r="V239" s="1658"/>
      <c r="W239" s="1658"/>
      <c r="X239" s="948"/>
      <c r="Z239" s="933"/>
      <c r="AA239" s="933"/>
    </row>
    <row r="240" spans="1:27" s="934" customFormat="1" ht="15" customHeight="1">
      <c r="A240" s="933"/>
      <c r="B240" s="933"/>
      <c r="C240" s="933"/>
      <c r="D240" s="933"/>
      <c r="E240" s="933"/>
      <c r="F240" s="933"/>
      <c r="G240" s="1658"/>
      <c r="H240" s="1658"/>
      <c r="I240" s="1658"/>
      <c r="J240" s="1658"/>
      <c r="K240" s="1658"/>
      <c r="L240" s="1658"/>
      <c r="M240" s="1658"/>
      <c r="N240" s="1658"/>
      <c r="O240" s="1658"/>
      <c r="P240" s="1658"/>
      <c r="Q240" s="1658"/>
      <c r="R240" s="1658"/>
      <c r="S240" s="1658"/>
      <c r="T240" s="1658"/>
      <c r="U240" s="1658"/>
      <c r="V240" s="1658"/>
      <c r="W240" s="1658"/>
      <c r="X240" s="948"/>
      <c r="Z240" s="933"/>
      <c r="AA240" s="933"/>
    </row>
    <row r="241" spans="1:27" s="934" customFormat="1" ht="15" customHeight="1">
      <c r="A241" s="933"/>
      <c r="B241" s="933" t="s">
        <v>22</v>
      </c>
      <c r="C241" s="933"/>
      <c r="D241" s="933"/>
      <c r="E241" s="933"/>
      <c r="F241" s="933"/>
      <c r="G241" s="1663" t="str">
        <f>cst_wskakunin_owner4_TEL</f>
        <v/>
      </c>
      <c r="H241" s="1663"/>
      <c r="I241" s="1663"/>
      <c r="J241" s="1663"/>
      <c r="K241" s="1663"/>
      <c r="L241" s="1663"/>
      <c r="M241" s="1663"/>
      <c r="N241" s="1663"/>
      <c r="O241" s="1663"/>
      <c r="P241" s="1663"/>
      <c r="Q241" s="1663"/>
      <c r="R241" s="1663"/>
      <c r="S241" s="1663"/>
      <c r="T241" s="1663"/>
      <c r="U241" s="1663"/>
      <c r="V241" s="1663"/>
      <c r="W241" s="1663"/>
      <c r="X241" s="948"/>
      <c r="Z241" s="933"/>
      <c r="AA241" s="933"/>
    </row>
    <row r="242" spans="1:27" s="934" customFormat="1" ht="15" customHeight="1">
      <c r="A242" s="933"/>
      <c r="B242" s="933"/>
      <c r="C242" s="933"/>
      <c r="D242" s="933"/>
      <c r="E242" s="933"/>
      <c r="F242" s="933"/>
      <c r="G242" s="933"/>
      <c r="H242" s="933"/>
      <c r="I242" s="933"/>
      <c r="J242" s="933"/>
      <c r="K242" s="933"/>
      <c r="L242" s="933"/>
      <c r="M242" s="933"/>
      <c r="N242" s="933"/>
      <c r="O242" s="933"/>
      <c r="P242" s="933"/>
      <c r="Q242" s="933"/>
      <c r="R242" s="933"/>
      <c r="S242" s="933"/>
      <c r="T242" s="933"/>
      <c r="U242" s="933"/>
      <c r="V242" s="933"/>
      <c r="W242" s="933"/>
      <c r="X242" s="933"/>
      <c r="Z242" s="933"/>
      <c r="AA242" s="933"/>
    </row>
    <row r="243" spans="1:27" s="934" customFormat="1" ht="15" customHeight="1">
      <c r="A243" s="933"/>
      <c r="B243" s="933"/>
      <c r="C243" s="933"/>
      <c r="D243" s="933"/>
      <c r="E243" s="933"/>
      <c r="F243" s="933"/>
      <c r="G243" s="933"/>
      <c r="H243" s="933"/>
      <c r="I243" s="933"/>
      <c r="J243" s="933"/>
      <c r="K243" s="933"/>
      <c r="L243" s="933"/>
      <c r="M243" s="933"/>
      <c r="N243" s="933"/>
      <c r="O243" s="933"/>
      <c r="P243" s="933"/>
      <c r="Q243" s="933"/>
      <c r="R243" s="933"/>
      <c r="S243" s="933"/>
      <c r="T243" s="933"/>
      <c r="U243" s="933"/>
      <c r="V243" s="933"/>
      <c r="W243" s="933"/>
      <c r="X243" s="933"/>
      <c r="Z243" s="933"/>
      <c r="AA243" s="933"/>
    </row>
    <row r="244" spans="1:27" s="934" customFormat="1" ht="15" customHeight="1">
      <c r="A244" s="933"/>
      <c r="B244" s="933"/>
      <c r="C244" s="933"/>
      <c r="D244" s="933"/>
      <c r="E244" s="933"/>
      <c r="F244" s="933"/>
      <c r="G244" s="933"/>
      <c r="H244" s="933"/>
      <c r="I244" s="933"/>
      <c r="J244" s="933"/>
      <c r="K244" s="933"/>
      <c r="L244" s="933"/>
      <c r="M244" s="933"/>
      <c r="N244" s="933"/>
      <c r="O244" s="933"/>
      <c r="P244" s="933"/>
      <c r="Q244" s="933"/>
      <c r="R244" s="933"/>
      <c r="S244" s="933"/>
      <c r="T244" s="933"/>
      <c r="U244" s="933"/>
      <c r="V244" s="933"/>
      <c r="W244" s="933"/>
      <c r="X244" s="933"/>
      <c r="Z244" s="933"/>
      <c r="AA244" s="933"/>
    </row>
    <row r="245" spans="1:27" s="934" customFormat="1" ht="15" customHeight="1">
      <c r="A245" s="933"/>
      <c r="B245" s="933"/>
      <c r="C245" s="933"/>
      <c r="D245" s="933"/>
      <c r="E245" s="933"/>
      <c r="F245" s="933"/>
      <c r="G245" s="933"/>
      <c r="H245" s="933"/>
      <c r="I245" s="933"/>
      <c r="J245" s="933"/>
      <c r="K245" s="933"/>
      <c r="L245" s="933"/>
      <c r="M245" s="933"/>
      <c r="N245" s="933"/>
      <c r="O245" s="933"/>
      <c r="P245" s="933"/>
      <c r="Q245" s="933"/>
      <c r="R245" s="933"/>
      <c r="S245" s="933"/>
      <c r="T245" s="933"/>
      <c r="U245" s="933"/>
      <c r="V245" s="933"/>
      <c r="W245" s="933"/>
      <c r="X245" s="933"/>
      <c r="Z245" s="933"/>
      <c r="AA245" s="933"/>
    </row>
    <row r="246" spans="1:27" s="934" customFormat="1" ht="15" customHeight="1">
      <c r="A246" s="933"/>
      <c r="B246" s="933"/>
      <c r="C246" s="933"/>
      <c r="D246" s="933"/>
      <c r="E246" s="933"/>
      <c r="F246" s="933"/>
      <c r="G246" s="933"/>
      <c r="H246" s="933"/>
      <c r="I246" s="933"/>
      <c r="J246" s="933"/>
      <c r="K246" s="933"/>
      <c r="L246" s="933"/>
      <c r="M246" s="933"/>
      <c r="N246" s="933"/>
      <c r="O246" s="933"/>
      <c r="P246" s="933"/>
      <c r="Q246" s="933"/>
      <c r="R246" s="933"/>
      <c r="S246" s="933"/>
      <c r="T246" s="933"/>
      <c r="U246" s="933"/>
      <c r="V246" s="933"/>
      <c r="W246" s="933"/>
      <c r="X246" s="933"/>
      <c r="Z246" s="933"/>
      <c r="AA246" s="933"/>
    </row>
    <row r="247" spans="1:27" s="934" customFormat="1" ht="15" customHeight="1">
      <c r="A247" s="933"/>
      <c r="B247" s="933"/>
      <c r="C247" s="933"/>
      <c r="D247" s="933"/>
      <c r="E247" s="933"/>
      <c r="F247" s="933"/>
      <c r="G247" s="933"/>
      <c r="H247" s="933"/>
      <c r="I247" s="933"/>
      <c r="J247" s="933"/>
      <c r="K247" s="933"/>
      <c r="L247" s="933"/>
      <c r="M247" s="933"/>
      <c r="N247" s="933"/>
      <c r="O247" s="933"/>
      <c r="P247" s="933"/>
      <c r="Q247" s="933"/>
      <c r="R247" s="933"/>
      <c r="S247" s="933"/>
      <c r="T247" s="933"/>
      <c r="U247" s="933"/>
      <c r="V247" s="933"/>
      <c r="W247" s="933"/>
      <c r="X247" s="933"/>
      <c r="Z247" s="933"/>
      <c r="AA247" s="933"/>
    </row>
    <row r="248" spans="1:27" s="934" customFormat="1" ht="15" customHeight="1">
      <c r="A248" s="933"/>
      <c r="B248" s="933"/>
      <c r="C248" s="933"/>
      <c r="D248" s="933"/>
      <c r="E248" s="933"/>
      <c r="F248" s="933"/>
      <c r="G248" s="933"/>
      <c r="H248" s="933"/>
      <c r="I248" s="933"/>
      <c r="J248" s="933"/>
      <c r="K248" s="933"/>
      <c r="L248" s="933"/>
      <c r="M248" s="933"/>
      <c r="N248" s="933"/>
      <c r="O248" s="933"/>
      <c r="P248" s="933"/>
      <c r="Q248" s="933"/>
      <c r="R248" s="933"/>
      <c r="S248" s="933"/>
      <c r="T248" s="933"/>
      <c r="U248" s="933"/>
      <c r="V248" s="933"/>
      <c r="W248" s="933"/>
      <c r="X248" s="933"/>
      <c r="Z248" s="933"/>
      <c r="AA248" s="933"/>
    </row>
    <row r="249" spans="1:27" s="934" customFormat="1" ht="15" customHeight="1">
      <c r="A249" s="933"/>
      <c r="B249" s="933"/>
      <c r="C249" s="933"/>
      <c r="D249" s="933"/>
      <c r="E249" s="933"/>
      <c r="F249" s="933"/>
      <c r="G249" s="933"/>
      <c r="H249" s="933"/>
      <c r="I249" s="933"/>
      <c r="J249" s="933"/>
      <c r="K249" s="933"/>
      <c r="L249" s="933"/>
      <c r="M249" s="933"/>
      <c r="N249" s="933"/>
      <c r="O249" s="933"/>
      <c r="P249" s="933"/>
      <c r="Q249" s="933"/>
      <c r="R249" s="933"/>
      <c r="S249" s="933"/>
      <c r="T249" s="933"/>
      <c r="U249" s="933"/>
      <c r="V249" s="933"/>
      <c r="W249" s="933"/>
      <c r="X249" s="933"/>
      <c r="Z249" s="933"/>
      <c r="AA249" s="933"/>
    </row>
    <row r="250" spans="1:27" s="934" customFormat="1" ht="15" customHeight="1">
      <c r="A250" s="933"/>
      <c r="B250" s="933"/>
      <c r="C250" s="933"/>
      <c r="D250" s="933"/>
      <c r="E250" s="933"/>
      <c r="F250" s="933"/>
      <c r="G250" s="933"/>
      <c r="H250" s="933"/>
      <c r="I250" s="933"/>
      <c r="J250" s="933"/>
      <c r="K250" s="933"/>
      <c r="L250" s="933"/>
      <c r="M250" s="933"/>
      <c r="N250" s="933"/>
      <c r="O250" s="933"/>
      <c r="P250" s="933"/>
      <c r="Q250" s="933"/>
      <c r="R250" s="933"/>
      <c r="S250" s="933"/>
      <c r="T250" s="933"/>
      <c r="U250" s="933"/>
      <c r="V250" s="933"/>
      <c r="W250" s="933"/>
      <c r="X250" s="933"/>
      <c r="Z250" s="933"/>
      <c r="AA250" s="933"/>
    </row>
    <row r="251" spans="1:27" s="934" customFormat="1" ht="15" customHeight="1">
      <c r="A251" s="933"/>
      <c r="B251" s="933"/>
      <c r="C251" s="933"/>
      <c r="D251" s="933"/>
      <c r="E251" s="933"/>
      <c r="F251" s="933"/>
      <c r="G251" s="933"/>
      <c r="H251" s="933"/>
      <c r="I251" s="933"/>
      <c r="J251" s="933"/>
      <c r="K251" s="933"/>
      <c r="L251" s="933"/>
      <c r="M251" s="933"/>
      <c r="N251" s="933"/>
      <c r="O251" s="933"/>
      <c r="P251" s="933"/>
      <c r="Q251" s="933"/>
      <c r="R251" s="933"/>
      <c r="S251" s="933"/>
      <c r="T251" s="933"/>
      <c r="U251" s="933"/>
      <c r="V251" s="933"/>
      <c r="W251" s="933"/>
      <c r="X251" s="933"/>
      <c r="Z251" s="933"/>
      <c r="AA251" s="933"/>
    </row>
    <row r="252" spans="1:27" s="934" customFormat="1" ht="15" customHeight="1">
      <c r="A252" s="933"/>
      <c r="B252" s="933"/>
      <c r="C252" s="933"/>
      <c r="D252" s="933"/>
      <c r="E252" s="933"/>
      <c r="F252" s="933"/>
      <c r="G252" s="933"/>
      <c r="H252" s="933"/>
      <c r="I252" s="933"/>
      <c r="J252" s="933"/>
      <c r="K252" s="933"/>
      <c r="L252" s="933"/>
      <c r="M252" s="933"/>
      <c r="N252" s="933"/>
      <c r="O252" s="933"/>
      <c r="P252" s="933"/>
      <c r="Q252" s="933"/>
      <c r="R252" s="933"/>
      <c r="S252" s="933"/>
      <c r="T252" s="933"/>
      <c r="U252" s="933"/>
      <c r="V252" s="933"/>
      <c r="W252" s="933"/>
      <c r="X252" s="933"/>
      <c r="Z252" s="933"/>
      <c r="AA252" s="933"/>
    </row>
    <row r="253" spans="1:27" s="934" customFormat="1" ht="15" customHeight="1">
      <c r="A253" s="933"/>
      <c r="B253" s="933"/>
      <c r="C253" s="933"/>
      <c r="D253" s="933"/>
      <c r="E253" s="933"/>
      <c r="F253" s="933"/>
      <c r="G253" s="933"/>
      <c r="H253" s="933"/>
      <c r="I253" s="933"/>
      <c r="J253" s="933"/>
      <c r="K253" s="933"/>
      <c r="L253" s="933"/>
      <c r="M253" s="933"/>
      <c r="N253" s="933"/>
      <c r="O253" s="933"/>
      <c r="P253" s="933"/>
      <c r="Q253" s="933"/>
      <c r="R253" s="933"/>
      <c r="S253" s="933"/>
      <c r="T253" s="933"/>
      <c r="U253" s="933"/>
      <c r="V253" s="933"/>
      <c r="W253" s="933"/>
      <c r="X253" s="933"/>
      <c r="Z253" s="933"/>
      <c r="AA253" s="933"/>
    </row>
    <row r="254" spans="1:27" s="934" customFormat="1" ht="15" customHeight="1">
      <c r="A254" s="933"/>
      <c r="B254" s="933"/>
      <c r="C254" s="933"/>
      <c r="D254" s="933"/>
      <c r="E254" s="933"/>
      <c r="F254" s="933"/>
      <c r="G254" s="933"/>
      <c r="H254" s="933"/>
      <c r="I254" s="933"/>
      <c r="J254" s="933"/>
      <c r="K254" s="933"/>
      <c r="L254" s="933"/>
      <c r="M254" s="933"/>
      <c r="N254" s="933"/>
      <c r="O254" s="933"/>
      <c r="P254" s="933"/>
      <c r="Q254" s="933"/>
      <c r="R254" s="933"/>
      <c r="S254" s="933"/>
      <c r="T254" s="933"/>
      <c r="U254" s="933"/>
      <c r="V254" s="933"/>
      <c r="W254" s="933"/>
      <c r="X254" s="933"/>
      <c r="Z254" s="933"/>
      <c r="AA254" s="933"/>
    </row>
    <row r="255" spans="1:27" s="934" customFormat="1" ht="15" customHeight="1">
      <c r="A255" s="933"/>
      <c r="B255" s="933"/>
      <c r="C255" s="933"/>
      <c r="D255" s="933"/>
      <c r="E255" s="933"/>
      <c r="F255" s="933"/>
      <c r="G255" s="933"/>
      <c r="H255" s="933"/>
      <c r="I255" s="933"/>
      <c r="J255" s="933"/>
      <c r="K255" s="933"/>
      <c r="L255" s="933"/>
      <c r="M255" s="933"/>
      <c r="N255" s="933"/>
      <c r="O255" s="933"/>
      <c r="P255" s="933"/>
      <c r="Q255" s="933"/>
      <c r="R255" s="933"/>
      <c r="S255" s="933"/>
      <c r="T255" s="933"/>
      <c r="U255" s="933"/>
      <c r="V255" s="933"/>
      <c r="W255" s="933"/>
      <c r="X255" s="933"/>
      <c r="Z255" s="933"/>
      <c r="AA255" s="933"/>
    </row>
    <row r="256" spans="1:27" s="934" customFormat="1" ht="15" customHeight="1">
      <c r="A256" s="933"/>
      <c r="B256" s="933"/>
      <c r="C256" s="933"/>
      <c r="D256" s="933"/>
      <c r="E256" s="933"/>
      <c r="F256" s="933"/>
      <c r="G256" s="933"/>
      <c r="H256" s="933"/>
      <c r="I256" s="933"/>
      <c r="J256" s="933"/>
      <c r="K256" s="933"/>
      <c r="L256" s="933"/>
      <c r="M256" s="933"/>
      <c r="N256" s="933"/>
      <c r="O256" s="933"/>
      <c r="P256" s="933"/>
      <c r="Q256" s="933"/>
      <c r="R256" s="933"/>
      <c r="S256" s="933"/>
      <c r="T256" s="933"/>
      <c r="U256" s="933"/>
      <c r="V256" s="933"/>
      <c r="W256" s="933"/>
      <c r="X256" s="933"/>
      <c r="Z256" s="933"/>
      <c r="AA256" s="933"/>
    </row>
    <row r="257" spans="1:31" s="934" customFormat="1" ht="15" customHeight="1">
      <c r="A257" s="933"/>
      <c r="B257" s="933"/>
      <c r="C257" s="933"/>
      <c r="D257" s="933"/>
      <c r="E257" s="933"/>
      <c r="F257" s="933"/>
      <c r="G257" s="933"/>
      <c r="H257" s="933"/>
      <c r="I257" s="933"/>
      <c r="J257" s="933"/>
      <c r="K257" s="933"/>
      <c r="L257" s="933"/>
      <c r="M257" s="933"/>
      <c r="N257" s="933"/>
      <c r="O257" s="933"/>
      <c r="P257" s="933"/>
      <c r="Q257" s="933"/>
      <c r="R257" s="933"/>
      <c r="S257" s="933"/>
      <c r="T257" s="933"/>
      <c r="U257" s="933"/>
      <c r="V257" s="933"/>
      <c r="W257" s="933"/>
      <c r="X257" s="933"/>
      <c r="Z257" s="933"/>
      <c r="AA257" s="933"/>
    </row>
    <row r="258" spans="1:31" s="934" customFormat="1" ht="15" customHeight="1">
      <c r="A258" s="933"/>
      <c r="B258" s="933"/>
      <c r="C258" s="933"/>
      <c r="D258" s="933"/>
      <c r="E258" s="933"/>
      <c r="F258" s="933"/>
      <c r="G258" s="933"/>
      <c r="H258" s="933"/>
      <c r="I258" s="933"/>
      <c r="J258" s="933"/>
      <c r="K258" s="933"/>
      <c r="L258" s="933"/>
      <c r="M258" s="933"/>
      <c r="N258" s="933"/>
      <c r="O258" s="933"/>
      <c r="P258" s="933"/>
      <c r="Q258" s="933"/>
      <c r="R258" s="933"/>
      <c r="S258" s="933"/>
      <c r="T258" s="933"/>
      <c r="U258" s="933"/>
      <c r="V258" s="933"/>
      <c r="W258" s="933"/>
      <c r="X258" s="933"/>
      <c r="Z258" s="933"/>
      <c r="AA258" s="933"/>
    </row>
    <row r="259" spans="1:31" s="934" customFormat="1" ht="15" customHeight="1">
      <c r="A259" s="933"/>
      <c r="B259" s="933"/>
      <c r="C259" s="933"/>
      <c r="D259" s="933"/>
      <c r="E259" s="933"/>
      <c r="F259" s="933"/>
      <c r="G259" s="933"/>
      <c r="H259" s="933"/>
      <c r="I259" s="933"/>
      <c r="J259" s="933"/>
      <c r="K259" s="933"/>
      <c r="L259" s="933"/>
      <c r="M259" s="933"/>
      <c r="N259" s="933"/>
      <c r="O259" s="933"/>
      <c r="P259" s="933"/>
      <c r="Q259" s="933"/>
      <c r="R259" s="933"/>
      <c r="S259" s="933"/>
      <c r="T259" s="933"/>
      <c r="U259" s="933"/>
      <c r="V259" s="933"/>
      <c r="W259" s="933"/>
      <c r="X259" s="933"/>
      <c r="Z259" s="933"/>
      <c r="AA259" s="933"/>
    </row>
    <row r="260" spans="1:31" s="934" customFormat="1" ht="15" customHeight="1">
      <c r="A260" s="933"/>
      <c r="B260" s="933"/>
      <c r="C260" s="933"/>
      <c r="D260" s="933"/>
      <c r="E260" s="933"/>
      <c r="F260" s="933"/>
      <c r="G260" s="933"/>
      <c r="H260" s="933"/>
      <c r="I260" s="933"/>
      <c r="J260" s="933"/>
      <c r="K260" s="933"/>
      <c r="L260" s="933"/>
      <c r="M260" s="933"/>
      <c r="N260" s="933"/>
      <c r="O260" s="933"/>
      <c r="P260" s="933"/>
      <c r="Q260" s="933"/>
      <c r="R260" s="933"/>
      <c r="S260" s="933"/>
      <c r="T260" s="933"/>
      <c r="U260" s="933"/>
      <c r="V260" s="933"/>
      <c r="W260" s="933"/>
      <c r="X260" s="933"/>
      <c r="Z260" s="933"/>
      <c r="AA260" s="933"/>
    </row>
    <row r="261" spans="1:31" s="934" customFormat="1" ht="15" customHeight="1">
      <c r="A261" s="933"/>
      <c r="B261" s="933"/>
      <c r="C261" s="933"/>
      <c r="D261" s="933"/>
      <c r="E261" s="933"/>
      <c r="F261" s="933"/>
      <c r="G261" s="933"/>
      <c r="H261" s="933"/>
      <c r="I261" s="933"/>
      <c r="J261" s="933"/>
      <c r="K261" s="933"/>
      <c r="L261" s="933"/>
      <c r="M261" s="933"/>
      <c r="N261" s="933"/>
      <c r="O261" s="933"/>
      <c r="P261" s="933"/>
      <c r="Q261" s="933"/>
      <c r="R261" s="933"/>
      <c r="S261" s="933"/>
      <c r="T261" s="933"/>
      <c r="U261" s="933"/>
      <c r="V261" s="933"/>
      <c r="W261" s="933"/>
      <c r="X261" s="933"/>
      <c r="Z261" s="933"/>
      <c r="AA261" s="933"/>
    </row>
    <row r="262" spans="1:31" s="934" customFormat="1" ht="15" customHeight="1">
      <c r="A262" s="933"/>
      <c r="B262" s="933"/>
      <c r="C262" s="933"/>
      <c r="D262" s="933"/>
      <c r="E262" s="933"/>
      <c r="F262" s="933"/>
      <c r="G262" s="933"/>
      <c r="H262" s="933"/>
      <c r="I262" s="933"/>
      <c r="J262" s="933"/>
      <c r="K262" s="933"/>
      <c r="L262" s="933"/>
      <c r="M262" s="933"/>
      <c r="N262" s="933"/>
      <c r="O262" s="933"/>
      <c r="P262" s="933"/>
      <c r="Q262" s="933"/>
      <c r="R262" s="933"/>
      <c r="S262" s="933"/>
      <c r="T262" s="933"/>
      <c r="U262" s="933"/>
      <c r="V262" s="933"/>
      <c r="W262" s="933"/>
      <c r="X262" s="933"/>
      <c r="Z262" s="933"/>
      <c r="AA262" s="933"/>
    </row>
    <row r="263" spans="1:31" s="934" customFormat="1" ht="15" customHeight="1">
      <c r="A263" s="933"/>
      <c r="B263" s="933"/>
      <c r="C263" s="933"/>
      <c r="D263" s="933"/>
      <c r="E263" s="933"/>
      <c r="F263" s="933"/>
      <c r="G263" s="933"/>
      <c r="H263" s="933"/>
      <c r="I263" s="933"/>
      <c r="J263" s="933"/>
      <c r="K263" s="933"/>
      <c r="L263" s="933"/>
      <c r="M263" s="933"/>
      <c r="N263" s="933"/>
      <c r="O263" s="933"/>
      <c r="P263" s="933"/>
      <c r="Q263" s="933"/>
      <c r="R263" s="933"/>
      <c r="S263" s="933"/>
      <c r="T263" s="933"/>
      <c r="U263" s="933"/>
      <c r="V263" s="933"/>
      <c r="W263" s="933"/>
      <c r="X263" s="933"/>
      <c r="Z263" s="933"/>
      <c r="AA263" s="933"/>
    </row>
    <row r="264" spans="1:31" s="934" customFormat="1" ht="15" customHeight="1">
      <c r="A264" s="933"/>
      <c r="B264" s="933"/>
      <c r="C264" s="933"/>
      <c r="D264" s="933"/>
      <c r="E264" s="933"/>
      <c r="F264" s="933"/>
      <c r="G264" s="933"/>
      <c r="H264" s="933"/>
      <c r="I264" s="933"/>
      <c r="J264" s="933"/>
      <c r="K264" s="933"/>
      <c r="L264" s="933"/>
      <c r="M264" s="933"/>
      <c r="N264" s="933"/>
      <c r="O264" s="933"/>
      <c r="P264" s="933"/>
      <c r="Q264" s="933"/>
      <c r="R264" s="933"/>
      <c r="S264" s="933"/>
      <c r="T264" s="933"/>
      <c r="U264" s="933"/>
      <c r="V264" s="933"/>
      <c r="W264" s="933"/>
      <c r="X264" s="933"/>
      <c r="Z264" s="933"/>
      <c r="AA264" s="933"/>
    </row>
    <row r="265" spans="1:31" s="934" customFormat="1" ht="15" customHeight="1">
      <c r="A265" s="933"/>
      <c r="B265" s="933"/>
      <c r="C265" s="933"/>
      <c r="D265" s="933"/>
      <c r="E265" s="933"/>
      <c r="F265" s="933"/>
      <c r="G265" s="933"/>
      <c r="H265" s="933"/>
      <c r="I265" s="933"/>
      <c r="J265" s="933"/>
      <c r="K265" s="933"/>
      <c r="L265" s="933"/>
      <c r="M265" s="933"/>
      <c r="N265" s="933"/>
      <c r="O265" s="933"/>
      <c r="P265" s="933"/>
      <c r="Q265" s="933"/>
      <c r="R265" s="933"/>
      <c r="S265" s="933"/>
      <c r="T265" s="933"/>
      <c r="U265" s="933"/>
      <c r="V265" s="933"/>
      <c r="W265" s="933"/>
      <c r="X265" s="933"/>
      <c r="Z265" s="933"/>
      <c r="AA265" s="933"/>
    </row>
    <row r="266" spans="1:31" s="934" customFormat="1" ht="15" customHeight="1">
      <c r="A266" s="933"/>
      <c r="B266" s="933"/>
      <c r="C266" s="933"/>
      <c r="D266" s="933"/>
      <c r="E266" s="933"/>
      <c r="F266" s="933"/>
      <c r="G266" s="933"/>
      <c r="H266" s="933"/>
      <c r="I266" s="933"/>
      <c r="J266" s="933"/>
      <c r="K266" s="933"/>
      <c r="L266" s="933"/>
      <c r="M266" s="933"/>
      <c r="N266" s="933"/>
      <c r="O266" s="933"/>
      <c r="P266" s="933"/>
      <c r="Q266" s="933"/>
      <c r="R266" s="933"/>
      <c r="S266" s="933"/>
      <c r="T266" s="933"/>
      <c r="U266" s="933"/>
      <c r="V266" s="933"/>
      <c r="W266" s="933"/>
      <c r="X266" s="933"/>
      <c r="Z266" s="933"/>
      <c r="AA266" s="933"/>
    </row>
    <row r="267" spans="1:31" s="934" customFormat="1" ht="15" customHeight="1">
      <c r="A267" s="933"/>
      <c r="B267" s="933"/>
      <c r="C267" s="933"/>
      <c r="D267" s="933"/>
      <c r="E267" s="933"/>
      <c r="F267" s="933"/>
      <c r="G267" s="933"/>
      <c r="H267" s="933"/>
      <c r="I267" s="933"/>
      <c r="J267" s="933"/>
      <c r="K267" s="933"/>
      <c r="L267" s="933"/>
      <c r="M267" s="933"/>
      <c r="N267" s="933"/>
      <c r="O267" s="933"/>
      <c r="P267" s="933"/>
      <c r="Q267" s="933"/>
      <c r="R267" s="933"/>
      <c r="S267" s="933"/>
      <c r="T267" s="933"/>
      <c r="U267" s="933"/>
      <c r="V267" s="933"/>
      <c r="W267" s="933"/>
      <c r="X267" s="933"/>
      <c r="Z267" s="933"/>
      <c r="AA267" s="933"/>
    </row>
    <row r="268" spans="1:31" s="934" customFormat="1" ht="15" customHeight="1">
      <c r="A268" s="933"/>
      <c r="B268" s="933"/>
      <c r="C268" s="933"/>
      <c r="D268" s="933"/>
      <c r="E268" s="933"/>
      <c r="F268" s="933"/>
      <c r="G268" s="933"/>
      <c r="H268" s="933"/>
      <c r="I268" s="933"/>
      <c r="J268" s="933"/>
      <c r="K268" s="933"/>
      <c r="L268" s="933"/>
      <c r="M268" s="933"/>
      <c r="N268" s="933"/>
      <c r="O268" s="933"/>
      <c r="P268" s="933"/>
      <c r="Q268" s="933"/>
      <c r="R268" s="933"/>
      <c r="S268" s="933"/>
      <c r="T268" s="933"/>
      <c r="U268" s="933"/>
      <c r="V268" s="933"/>
      <c r="W268" s="933"/>
      <c r="X268" s="933"/>
      <c r="Z268" s="933"/>
      <c r="AA268" s="933"/>
    </row>
    <row r="269" spans="1:31" s="934" customFormat="1" ht="15" customHeight="1">
      <c r="A269" s="933"/>
      <c r="B269" s="933"/>
      <c r="C269" s="933"/>
      <c r="D269" s="933"/>
      <c r="E269" s="933"/>
      <c r="F269" s="933"/>
      <c r="G269" s="933"/>
      <c r="H269" s="933"/>
      <c r="I269" s="933"/>
      <c r="J269" s="933"/>
      <c r="K269" s="933"/>
      <c r="L269" s="933"/>
      <c r="M269" s="933"/>
      <c r="N269" s="933"/>
      <c r="O269" s="933"/>
      <c r="P269" s="933"/>
      <c r="Q269" s="933"/>
      <c r="R269" s="933"/>
      <c r="S269" s="933"/>
      <c r="T269" s="933"/>
      <c r="U269" s="933"/>
      <c r="V269" s="933"/>
      <c r="W269" s="933"/>
      <c r="X269" s="933"/>
      <c r="Z269" s="933"/>
      <c r="AA269" s="933"/>
    </row>
    <row r="270" spans="1:31" s="934" customFormat="1" ht="15" customHeight="1">
      <c r="A270" s="933"/>
      <c r="B270" s="933"/>
      <c r="C270" s="933"/>
      <c r="D270" s="933"/>
      <c r="E270" s="933"/>
      <c r="F270" s="933"/>
      <c r="G270" s="933"/>
      <c r="H270" s="933"/>
      <c r="I270" s="933"/>
      <c r="J270" s="933"/>
      <c r="K270" s="933"/>
      <c r="L270" s="933"/>
      <c r="M270" s="933"/>
      <c r="N270" s="933"/>
      <c r="O270" s="933"/>
      <c r="P270" s="933"/>
      <c r="Q270" s="933"/>
      <c r="R270" s="933"/>
      <c r="S270" s="933"/>
      <c r="T270" s="933"/>
      <c r="U270" s="933"/>
      <c r="V270" s="933"/>
      <c r="W270" s="933"/>
      <c r="X270" s="933"/>
      <c r="Z270" s="933"/>
      <c r="AA270" s="933"/>
    </row>
    <row r="271" spans="1:31" s="942" customFormat="1" ht="15" customHeight="1">
      <c r="A271" s="979"/>
      <c r="B271" s="979"/>
      <c r="C271" s="979"/>
      <c r="D271" s="979"/>
      <c r="E271" s="979"/>
      <c r="F271" s="979"/>
      <c r="G271" s="979"/>
      <c r="H271" s="979"/>
      <c r="I271" s="979"/>
      <c r="J271" s="979"/>
      <c r="K271" s="979"/>
      <c r="L271" s="979"/>
      <c r="M271" s="979"/>
      <c r="N271" s="979"/>
      <c r="O271" s="979"/>
      <c r="P271" s="979"/>
      <c r="Q271" s="979"/>
      <c r="R271" s="979"/>
      <c r="S271" s="979"/>
      <c r="T271" s="979"/>
      <c r="U271" s="979"/>
      <c r="V271" s="979"/>
      <c r="W271" s="979"/>
      <c r="X271" s="979"/>
      <c r="Y271" s="979"/>
      <c r="Z271" s="980"/>
      <c r="AA271" s="979"/>
      <c r="AB271" s="979"/>
      <c r="AC271" s="979"/>
      <c r="AD271" s="979"/>
      <c r="AE271" s="979"/>
    </row>
    <row r="272" spans="1:31" s="942" customFormat="1" ht="15" customHeight="1">
      <c r="A272" s="979"/>
      <c r="B272" s="979"/>
      <c r="C272" s="979"/>
      <c r="D272" s="979"/>
      <c r="E272" s="979"/>
      <c r="F272" s="979"/>
      <c r="G272" s="979"/>
      <c r="H272" s="979"/>
      <c r="I272" s="979"/>
      <c r="J272" s="979"/>
      <c r="K272" s="979"/>
      <c r="L272" s="979"/>
      <c r="M272" s="979"/>
      <c r="N272" s="979"/>
      <c r="O272" s="979"/>
      <c r="P272" s="979"/>
      <c r="Q272" s="979"/>
      <c r="R272" s="979"/>
      <c r="S272" s="979"/>
      <c r="T272" s="979"/>
      <c r="U272" s="979"/>
      <c r="V272" s="979"/>
      <c r="W272" s="979"/>
      <c r="X272" s="979"/>
      <c r="Y272" s="979"/>
      <c r="Z272" s="980"/>
      <c r="AA272" s="979"/>
      <c r="AB272" s="979"/>
      <c r="AC272" s="979"/>
      <c r="AD272" s="979"/>
      <c r="AE272" s="979"/>
    </row>
    <row r="273" spans="1:31" s="934" customFormat="1" ht="15" customHeight="1">
      <c r="A273" s="979"/>
      <c r="B273" s="979"/>
      <c r="C273" s="979"/>
      <c r="D273" s="979"/>
      <c r="E273" s="979"/>
      <c r="F273" s="979"/>
      <c r="G273" s="979"/>
      <c r="H273" s="979"/>
      <c r="I273" s="979"/>
      <c r="J273" s="979"/>
      <c r="K273" s="979"/>
      <c r="L273" s="979"/>
      <c r="M273" s="979"/>
      <c r="N273" s="979"/>
      <c r="O273" s="979"/>
      <c r="P273" s="979"/>
      <c r="Q273" s="979"/>
      <c r="R273" s="979"/>
      <c r="S273" s="979"/>
      <c r="T273" s="979"/>
      <c r="U273" s="979"/>
      <c r="V273" s="979"/>
      <c r="W273" s="979"/>
      <c r="X273" s="979"/>
      <c r="Y273" s="979"/>
      <c r="Z273" s="980"/>
      <c r="AA273" s="979"/>
      <c r="AB273" s="979"/>
      <c r="AC273" s="979"/>
      <c r="AD273" s="979"/>
      <c r="AE273" s="979"/>
    </row>
    <row r="274" spans="1:31" s="934" customFormat="1" ht="15" customHeight="1">
      <c r="A274" s="979"/>
      <c r="B274" s="979"/>
      <c r="C274" s="979"/>
      <c r="D274" s="979"/>
      <c r="E274" s="979"/>
      <c r="F274" s="979"/>
      <c r="G274" s="979"/>
      <c r="H274" s="979"/>
      <c r="I274" s="979"/>
      <c r="J274" s="979"/>
      <c r="K274" s="979"/>
      <c r="L274" s="979"/>
      <c r="M274" s="979"/>
      <c r="N274" s="979"/>
      <c r="O274" s="979"/>
      <c r="P274" s="979"/>
      <c r="Q274" s="979"/>
      <c r="R274" s="979"/>
      <c r="S274" s="979"/>
      <c r="T274" s="979"/>
      <c r="U274" s="979"/>
      <c r="V274" s="979"/>
      <c r="W274" s="979"/>
      <c r="X274" s="979"/>
      <c r="Y274" s="979"/>
      <c r="Z274" s="980"/>
      <c r="AA274" s="979"/>
      <c r="AB274" s="979"/>
      <c r="AC274" s="979"/>
      <c r="AD274" s="979"/>
      <c r="AE274" s="979"/>
    </row>
    <row r="275" spans="1:31" s="934" customFormat="1" ht="15" customHeight="1">
      <c r="A275" s="979"/>
      <c r="B275" s="979"/>
      <c r="C275" s="979"/>
      <c r="D275" s="979"/>
      <c r="E275" s="979"/>
      <c r="F275" s="979"/>
      <c r="G275" s="979"/>
      <c r="H275" s="979"/>
      <c r="I275" s="979"/>
      <c r="J275" s="979"/>
      <c r="K275" s="979"/>
      <c r="L275" s="979"/>
      <c r="M275" s="979"/>
      <c r="N275" s="979"/>
      <c r="O275" s="979"/>
      <c r="P275" s="979"/>
      <c r="Q275" s="979"/>
      <c r="R275" s="979"/>
      <c r="S275" s="979"/>
      <c r="T275" s="979"/>
      <c r="U275" s="979"/>
      <c r="V275" s="979"/>
      <c r="W275" s="979"/>
      <c r="X275" s="979"/>
      <c r="Y275" s="979"/>
      <c r="Z275" s="980"/>
      <c r="AA275" s="979"/>
      <c r="AB275" s="979"/>
      <c r="AC275" s="979"/>
      <c r="AD275" s="979"/>
      <c r="AE275" s="979"/>
    </row>
    <row r="276" spans="1:31" s="934" customFormat="1" ht="15" customHeight="1">
      <c r="A276" s="979"/>
      <c r="B276" s="979"/>
      <c r="C276" s="979"/>
      <c r="D276" s="979"/>
      <c r="E276" s="979"/>
      <c r="F276" s="979"/>
      <c r="G276" s="979"/>
      <c r="H276" s="979"/>
      <c r="I276" s="979"/>
      <c r="J276" s="979"/>
      <c r="K276" s="979"/>
      <c r="L276" s="979"/>
      <c r="M276" s="979"/>
      <c r="N276" s="979"/>
      <c r="O276" s="979"/>
      <c r="P276" s="979"/>
      <c r="Q276" s="979"/>
      <c r="R276" s="979"/>
      <c r="S276" s="979"/>
      <c r="T276" s="979"/>
      <c r="U276" s="979"/>
      <c r="V276" s="979"/>
      <c r="W276" s="979"/>
      <c r="X276" s="979"/>
      <c r="Y276" s="979"/>
      <c r="Z276" s="980"/>
      <c r="AA276" s="979"/>
      <c r="AB276" s="979"/>
      <c r="AC276" s="979"/>
      <c r="AD276" s="979"/>
      <c r="AE276" s="979"/>
    </row>
    <row r="277" spans="1:31" s="934" customFormat="1" ht="15" customHeight="1">
      <c r="A277" s="979"/>
      <c r="B277" s="979"/>
      <c r="C277" s="979"/>
      <c r="D277" s="979"/>
      <c r="E277" s="979"/>
      <c r="F277" s="979"/>
      <c r="G277" s="979"/>
      <c r="H277" s="979"/>
      <c r="I277" s="979"/>
      <c r="J277" s="979"/>
      <c r="K277" s="979"/>
      <c r="L277" s="979"/>
      <c r="M277" s="979"/>
      <c r="N277" s="979"/>
      <c r="O277" s="979"/>
      <c r="P277" s="979"/>
      <c r="Q277" s="979"/>
      <c r="R277" s="979"/>
      <c r="S277" s="979"/>
      <c r="T277" s="979"/>
      <c r="U277" s="979"/>
      <c r="V277" s="979"/>
      <c r="W277" s="979"/>
      <c r="X277" s="979"/>
      <c r="Y277" s="979"/>
      <c r="Z277" s="980"/>
      <c r="AA277" s="979"/>
      <c r="AB277" s="979"/>
      <c r="AC277" s="979"/>
      <c r="AD277" s="979"/>
      <c r="AE277" s="979"/>
    </row>
    <row r="278" spans="1:31" s="934" customFormat="1" ht="15" customHeight="1">
      <c r="A278" s="979"/>
      <c r="B278" s="979"/>
      <c r="C278" s="979"/>
      <c r="D278" s="979"/>
      <c r="E278" s="979"/>
      <c r="F278" s="979"/>
      <c r="G278" s="979"/>
      <c r="H278" s="979"/>
      <c r="I278" s="979"/>
      <c r="J278" s="979"/>
      <c r="K278" s="979"/>
      <c r="L278" s="979"/>
      <c r="M278" s="979"/>
      <c r="N278" s="979"/>
      <c r="O278" s="979"/>
      <c r="P278" s="979"/>
      <c r="Q278" s="979"/>
      <c r="R278" s="979"/>
      <c r="S278" s="979"/>
      <c r="T278" s="979"/>
      <c r="U278" s="979"/>
      <c r="V278" s="979"/>
      <c r="W278" s="979"/>
      <c r="X278" s="979"/>
      <c r="Y278" s="979"/>
      <c r="Z278" s="980"/>
      <c r="AA278" s="979"/>
      <c r="AB278" s="979"/>
      <c r="AC278" s="979"/>
      <c r="AD278" s="979"/>
      <c r="AE278" s="979"/>
    </row>
    <row r="279" spans="1:31" s="934" customFormat="1" ht="15" customHeight="1">
      <c r="A279" s="979"/>
      <c r="B279" s="979"/>
      <c r="C279" s="979"/>
      <c r="D279" s="979"/>
      <c r="E279" s="979"/>
      <c r="F279" s="979"/>
      <c r="G279" s="979"/>
      <c r="H279" s="979"/>
      <c r="I279" s="979"/>
      <c r="J279" s="979"/>
      <c r="K279" s="979"/>
      <c r="L279" s="979"/>
      <c r="M279" s="979"/>
      <c r="N279" s="979"/>
      <c r="O279" s="979"/>
      <c r="P279" s="979"/>
      <c r="Q279" s="979"/>
      <c r="R279" s="979"/>
      <c r="S279" s="979"/>
      <c r="T279" s="979"/>
      <c r="U279" s="979"/>
      <c r="V279" s="979"/>
      <c r="W279" s="979"/>
      <c r="X279" s="979"/>
      <c r="Y279" s="979"/>
      <c r="Z279" s="980"/>
      <c r="AA279" s="979"/>
      <c r="AB279" s="979"/>
      <c r="AC279" s="979"/>
      <c r="AD279" s="979"/>
      <c r="AE279" s="979"/>
    </row>
    <row r="280" spans="1:31" s="934" customFormat="1" ht="15" customHeight="1">
      <c r="A280" s="979"/>
      <c r="B280" s="979"/>
      <c r="C280" s="979"/>
      <c r="D280" s="979"/>
      <c r="E280" s="979"/>
      <c r="F280" s="979"/>
      <c r="G280" s="979"/>
      <c r="H280" s="979"/>
      <c r="I280" s="979"/>
      <c r="J280" s="979"/>
      <c r="K280" s="979"/>
      <c r="L280" s="979"/>
      <c r="M280" s="979"/>
      <c r="N280" s="979"/>
      <c r="O280" s="979"/>
      <c r="P280" s="979"/>
      <c r="Q280" s="979"/>
      <c r="R280" s="979"/>
      <c r="S280" s="979"/>
      <c r="T280" s="979"/>
      <c r="U280" s="979"/>
      <c r="V280" s="979"/>
      <c r="W280" s="979"/>
      <c r="X280" s="979"/>
      <c r="Y280" s="979"/>
      <c r="Z280" s="980"/>
      <c r="AA280" s="979"/>
      <c r="AB280" s="979"/>
      <c r="AC280" s="979"/>
      <c r="AD280" s="979"/>
      <c r="AE280" s="979"/>
    </row>
    <row r="281" spans="1:31" s="934" customFormat="1" ht="15" customHeight="1">
      <c r="A281" s="979"/>
      <c r="B281" s="979"/>
      <c r="C281" s="979"/>
      <c r="D281" s="979"/>
      <c r="E281" s="979"/>
      <c r="F281" s="979"/>
      <c r="G281" s="979"/>
      <c r="H281" s="979"/>
      <c r="I281" s="979"/>
      <c r="J281" s="979"/>
      <c r="K281" s="979"/>
      <c r="L281" s="979"/>
      <c r="M281" s="979"/>
      <c r="N281" s="979"/>
      <c r="O281" s="979"/>
      <c r="P281" s="979"/>
      <c r="Q281" s="979"/>
      <c r="R281" s="979"/>
      <c r="S281" s="979"/>
      <c r="T281" s="979"/>
      <c r="U281" s="979"/>
      <c r="V281" s="979"/>
      <c r="W281" s="979"/>
      <c r="X281" s="979"/>
      <c r="Y281" s="979"/>
      <c r="Z281" s="980"/>
      <c r="AA281" s="979"/>
      <c r="AB281" s="979"/>
      <c r="AC281" s="979"/>
      <c r="AD281" s="979"/>
      <c r="AE281" s="979"/>
    </row>
    <row r="282" spans="1:31" s="934" customFormat="1" ht="15" customHeight="1">
      <c r="A282" s="979"/>
      <c r="B282" s="979"/>
      <c r="C282" s="979"/>
      <c r="D282" s="979"/>
      <c r="E282" s="979"/>
      <c r="F282" s="979"/>
      <c r="G282" s="979"/>
      <c r="H282" s="979"/>
      <c r="I282" s="979"/>
      <c r="J282" s="979"/>
      <c r="K282" s="979"/>
      <c r="L282" s="979"/>
      <c r="M282" s="979"/>
      <c r="N282" s="979"/>
      <c r="O282" s="979"/>
      <c r="P282" s="979"/>
      <c r="Q282" s="979"/>
      <c r="R282" s="979"/>
      <c r="S282" s="979"/>
      <c r="T282" s="979"/>
      <c r="U282" s="979"/>
      <c r="V282" s="979"/>
      <c r="W282" s="979"/>
      <c r="X282" s="979"/>
      <c r="Y282" s="979"/>
      <c r="Z282" s="980"/>
      <c r="AA282" s="979"/>
      <c r="AB282" s="979"/>
      <c r="AC282" s="979"/>
      <c r="AD282" s="979"/>
      <c r="AE282" s="979"/>
    </row>
    <row r="283" spans="1:31" s="934" customFormat="1" ht="15" customHeight="1">
      <c r="A283" s="979"/>
      <c r="B283" s="979"/>
      <c r="C283" s="979"/>
      <c r="D283" s="979"/>
      <c r="E283" s="979"/>
      <c r="F283" s="979"/>
      <c r="G283" s="979"/>
      <c r="H283" s="979"/>
      <c r="I283" s="979"/>
      <c r="J283" s="979"/>
      <c r="K283" s="979"/>
      <c r="L283" s="979"/>
      <c r="M283" s="979"/>
      <c r="N283" s="979"/>
      <c r="O283" s="979"/>
      <c r="P283" s="979"/>
      <c r="Q283" s="979"/>
      <c r="R283" s="979"/>
      <c r="S283" s="979"/>
      <c r="T283" s="979"/>
      <c r="U283" s="979"/>
      <c r="V283" s="979"/>
      <c r="W283" s="979"/>
      <c r="X283" s="979"/>
      <c r="Y283" s="979"/>
      <c r="Z283" s="980"/>
      <c r="AA283" s="979"/>
      <c r="AB283" s="979"/>
      <c r="AC283" s="979"/>
      <c r="AD283" s="979"/>
      <c r="AE283" s="979"/>
    </row>
    <row r="284" spans="1:31" s="934" customFormat="1" ht="15" customHeight="1">
      <c r="A284" s="979"/>
      <c r="B284" s="979"/>
      <c r="C284" s="979"/>
      <c r="D284" s="979"/>
      <c r="E284" s="979"/>
      <c r="F284" s="979"/>
      <c r="G284" s="979"/>
      <c r="H284" s="979"/>
      <c r="I284" s="979"/>
      <c r="J284" s="979"/>
      <c r="K284" s="979"/>
      <c r="L284" s="979"/>
      <c r="M284" s="979"/>
      <c r="N284" s="979"/>
      <c r="O284" s="979"/>
      <c r="P284" s="979"/>
      <c r="Q284" s="979"/>
      <c r="R284" s="979"/>
      <c r="S284" s="979"/>
      <c r="T284" s="979"/>
      <c r="U284" s="979"/>
      <c r="V284" s="979"/>
      <c r="W284" s="979"/>
      <c r="X284" s="979"/>
      <c r="Y284" s="979"/>
      <c r="Z284" s="980"/>
      <c r="AA284" s="979"/>
      <c r="AB284" s="979"/>
      <c r="AC284" s="979"/>
      <c r="AD284" s="979"/>
      <c r="AE284" s="979"/>
    </row>
    <row r="285" spans="1:31" s="934" customFormat="1" ht="15" customHeight="1">
      <c r="A285" s="979"/>
      <c r="B285" s="979"/>
      <c r="C285" s="979"/>
      <c r="D285" s="979"/>
      <c r="E285" s="979"/>
      <c r="F285" s="979"/>
      <c r="G285" s="979"/>
      <c r="H285" s="979"/>
      <c r="I285" s="979"/>
      <c r="J285" s="979"/>
      <c r="K285" s="979"/>
      <c r="L285" s="979"/>
      <c r="M285" s="979"/>
      <c r="N285" s="979"/>
      <c r="O285" s="979"/>
      <c r="P285" s="979"/>
      <c r="Q285" s="979"/>
      <c r="R285" s="979"/>
      <c r="S285" s="979"/>
      <c r="T285" s="979"/>
      <c r="U285" s="979"/>
      <c r="V285" s="979"/>
      <c r="W285" s="979"/>
      <c r="X285" s="979"/>
      <c r="Y285" s="979"/>
      <c r="Z285" s="980"/>
      <c r="AA285" s="979"/>
      <c r="AB285" s="979"/>
      <c r="AC285" s="979"/>
      <c r="AD285" s="979"/>
      <c r="AE285" s="979"/>
    </row>
    <row r="286" spans="1:31" s="934" customFormat="1" ht="15" customHeight="1">
      <c r="A286" s="979"/>
      <c r="B286" s="979"/>
      <c r="C286" s="979"/>
      <c r="D286" s="979"/>
      <c r="E286" s="979"/>
      <c r="F286" s="979"/>
      <c r="G286" s="979"/>
      <c r="H286" s="979"/>
      <c r="I286" s="979"/>
      <c r="J286" s="979"/>
      <c r="K286" s="979"/>
      <c r="L286" s="979"/>
      <c r="M286" s="979"/>
      <c r="N286" s="979"/>
      <c r="O286" s="979"/>
      <c r="P286" s="979"/>
      <c r="Q286" s="979"/>
      <c r="R286" s="979"/>
      <c r="S286" s="979"/>
      <c r="T286" s="979"/>
      <c r="U286" s="979"/>
      <c r="V286" s="979"/>
      <c r="W286" s="979"/>
      <c r="X286" s="979"/>
      <c r="Y286" s="979"/>
      <c r="Z286" s="980"/>
      <c r="AA286" s="979"/>
      <c r="AB286" s="979"/>
      <c r="AC286" s="979"/>
      <c r="AD286" s="979"/>
      <c r="AE286" s="979"/>
    </row>
    <row r="287" spans="1:31" s="934" customFormat="1" ht="15" customHeight="1">
      <c r="A287" s="979"/>
      <c r="B287" s="979"/>
      <c r="C287" s="979"/>
      <c r="D287" s="979"/>
      <c r="E287" s="979"/>
      <c r="F287" s="979"/>
      <c r="G287" s="979"/>
      <c r="H287" s="979"/>
      <c r="I287" s="979"/>
      <c r="J287" s="979"/>
      <c r="K287" s="979"/>
      <c r="L287" s="979"/>
      <c r="M287" s="979"/>
      <c r="N287" s="979"/>
      <c r="O287" s="979"/>
      <c r="P287" s="979"/>
      <c r="Q287" s="979"/>
      <c r="R287" s="979"/>
      <c r="S287" s="979"/>
      <c r="T287" s="979"/>
      <c r="U287" s="979"/>
      <c r="V287" s="979"/>
      <c r="W287" s="979"/>
      <c r="X287" s="979"/>
      <c r="Y287" s="979"/>
      <c r="Z287" s="980"/>
      <c r="AA287" s="979"/>
      <c r="AB287" s="979"/>
      <c r="AC287" s="979"/>
      <c r="AD287" s="979"/>
      <c r="AE287" s="979"/>
    </row>
    <row r="288" spans="1:31" s="934" customFormat="1" ht="15" customHeight="1">
      <c r="A288" s="979"/>
      <c r="B288" s="979"/>
      <c r="C288" s="979"/>
      <c r="D288" s="979"/>
      <c r="E288" s="979"/>
      <c r="F288" s="979"/>
      <c r="G288" s="979"/>
      <c r="H288" s="979"/>
      <c r="I288" s="979"/>
      <c r="J288" s="979"/>
      <c r="K288" s="979"/>
      <c r="L288" s="979"/>
      <c r="M288" s="979"/>
      <c r="N288" s="979"/>
      <c r="O288" s="979"/>
      <c r="P288" s="979"/>
      <c r="Q288" s="979"/>
      <c r="R288" s="979"/>
      <c r="S288" s="979"/>
      <c r="T288" s="979"/>
      <c r="U288" s="979"/>
      <c r="V288" s="979"/>
      <c r="W288" s="979"/>
      <c r="X288" s="979"/>
      <c r="Y288" s="979"/>
      <c r="Z288" s="980"/>
      <c r="AA288" s="979"/>
      <c r="AB288" s="979"/>
      <c r="AC288" s="979"/>
      <c r="AD288" s="979"/>
      <c r="AE288" s="979"/>
    </row>
    <row r="289" spans="1:31" s="934" customFormat="1" ht="15" customHeight="1">
      <c r="A289" s="979"/>
      <c r="B289" s="979"/>
      <c r="C289" s="979"/>
      <c r="D289" s="979"/>
      <c r="E289" s="979"/>
      <c r="F289" s="979"/>
      <c r="G289" s="979"/>
      <c r="H289" s="979"/>
      <c r="I289" s="979"/>
      <c r="J289" s="979"/>
      <c r="K289" s="979"/>
      <c r="L289" s="979"/>
      <c r="M289" s="979"/>
      <c r="N289" s="979"/>
      <c r="O289" s="979"/>
      <c r="P289" s="979"/>
      <c r="Q289" s="979"/>
      <c r="R289" s="979"/>
      <c r="S289" s="979"/>
      <c r="T289" s="979"/>
      <c r="U289" s="979"/>
      <c r="V289" s="979"/>
      <c r="W289" s="979"/>
      <c r="X289" s="979"/>
      <c r="Y289" s="979"/>
      <c r="Z289" s="980"/>
      <c r="AA289" s="979"/>
      <c r="AB289" s="979"/>
      <c r="AC289" s="979"/>
      <c r="AD289" s="979"/>
      <c r="AE289" s="979"/>
    </row>
    <row r="290" spans="1:31" s="934" customFormat="1" ht="15" customHeight="1">
      <c r="A290" s="979"/>
      <c r="B290" s="979"/>
      <c r="C290" s="979"/>
      <c r="D290" s="979"/>
      <c r="E290" s="979"/>
      <c r="F290" s="979"/>
      <c r="G290" s="979"/>
      <c r="H290" s="979"/>
      <c r="I290" s="979"/>
      <c r="J290" s="979"/>
      <c r="K290" s="979"/>
      <c r="L290" s="979"/>
      <c r="M290" s="979"/>
      <c r="N290" s="979"/>
      <c r="O290" s="979"/>
      <c r="P290" s="979"/>
      <c r="Q290" s="979"/>
      <c r="R290" s="979"/>
      <c r="S290" s="979"/>
      <c r="T290" s="979"/>
      <c r="U290" s="979"/>
      <c r="V290" s="979"/>
      <c r="W290" s="979"/>
      <c r="X290" s="979"/>
      <c r="Y290" s="979"/>
      <c r="Z290" s="980"/>
      <c r="AA290" s="979"/>
      <c r="AB290" s="979"/>
      <c r="AC290" s="979"/>
      <c r="AD290" s="979"/>
      <c r="AE290" s="979"/>
    </row>
    <row r="291" spans="1:31" s="934" customFormat="1" ht="15" customHeight="1">
      <c r="A291" s="979"/>
      <c r="B291" s="979"/>
      <c r="C291" s="979"/>
      <c r="D291" s="979"/>
      <c r="E291" s="979"/>
      <c r="F291" s="979"/>
      <c r="G291" s="979"/>
      <c r="H291" s="979"/>
      <c r="I291" s="979"/>
      <c r="J291" s="979"/>
      <c r="K291" s="979"/>
      <c r="L291" s="979"/>
      <c r="M291" s="979"/>
      <c r="N291" s="979"/>
      <c r="O291" s="979"/>
      <c r="P291" s="979"/>
      <c r="Q291" s="979"/>
      <c r="R291" s="979"/>
      <c r="S291" s="979"/>
      <c r="T291" s="979"/>
      <c r="U291" s="979"/>
      <c r="V291" s="979"/>
      <c r="W291" s="979"/>
      <c r="X291" s="979"/>
      <c r="Y291" s="979"/>
      <c r="Z291" s="980"/>
      <c r="AA291" s="979"/>
      <c r="AB291" s="979"/>
      <c r="AC291" s="979"/>
      <c r="AD291" s="979"/>
      <c r="AE291" s="979"/>
    </row>
    <row r="292" spans="1:31" s="934" customFormat="1" ht="15" customHeight="1">
      <c r="A292" s="979"/>
      <c r="B292" s="979"/>
      <c r="C292" s="979"/>
      <c r="D292" s="979"/>
      <c r="E292" s="979"/>
      <c r="F292" s="979"/>
      <c r="G292" s="979"/>
      <c r="H292" s="979"/>
      <c r="I292" s="979"/>
      <c r="J292" s="979"/>
      <c r="K292" s="979"/>
      <c r="L292" s="979"/>
      <c r="M292" s="979"/>
      <c r="N292" s="979"/>
      <c r="O292" s="979"/>
      <c r="P292" s="979"/>
      <c r="Q292" s="979"/>
      <c r="R292" s="979"/>
      <c r="S292" s="979"/>
      <c r="T292" s="979"/>
      <c r="U292" s="979"/>
      <c r="V292" s="979"/>
      <c r="W292" s="979"/>
      <c r="X292" s="979"/>
      <c r="Y292" s="979"/>
      <c r="Z292" s="980"/>
      <c r="AA292" s="979"/>
      <c r="AB292" s="979"/>
      <c r="AC292" s="979"/>
      <c r="AD292" s="979"/>
      <c r="AE292" s="979"/>
    </row>
    <row r="293" spans="1:31" s="934" customFormat="1" ht="15" customHeight="1">
      <c r="A293" s="979"/>
      <c r="B293" s="979"/>
      <c r="C293" s="979"/>
      <c r="D293" s="979"/>
      <c r="E293" s="979"/>
      <c r="F293" s="979"/>
      <c r="G293" s="979"/>
      <c r="H293" s="979"/>
      <c r="I293" s="979"/>
      <c r="J293" s="979"/>
      <c r="K293" s="979"/>
      <c r="L293" s="979"/>
      <c r="M293" s="979"/>
      <c r="N293" s="979"/>
      <c r="O293" s="979"/>
      <c r="P293" s="979"/>
      <c r="Q293" s="979"/>
      <c r="R293" s="979"/>
      <c r="S293" s="979"/>
      <c r="T293" s="979"/>
      <c r="U293" s="979"/>
      <c r="V293" s="979"/>
      <c r="W293" s="979"/>
      <c r="X293" s="979"/>
      <c r="Y293" s="979"/>
      <c r="Z293" s="980"/>
      <c r="AA293" s="979"/>
      <c r="AB293" s="979"/>
      <c r="AC293" s="979"/>
      <c r="AD293" s="979"/>
      <c r="AE293" s="979"/>
    </row>
    <row r="294" spans="1:31" s="934" customFormat="1" ht="15" customHeight="1">
      <c r="A294" s="979"/>
      <c r="B294" s="979"/>
      <c r="C294" s="979"/>
      <c r="D294" s="979"/>
      <c r="E294" s="979"/>
      <c r="F294" s="979"/>
      <c r="G294" s="979"/>
      <c r="H294" s="979"/>
      <c r="I294" s="979"/>
      <c r="J294" s="979"/>
      <c r="K294" s="979"/>
      <c r="L294" s="979"/>
      <c r="M294" s="979"/>
      <c r="N294" s="979"/>
      <c r="O294" s="979"/>
      <c r="P294" s="979"/>
      <c r="Q294" s="979"/>
      <c r="R294" s="979"/>
      <c r="S294" s="979"/>
      <c r="T294" s="979"/>
      <c r="U294" s="979"/>
      <c r="V294" s="979"/>
      <c r="W294" s="979"/>
      <c r="X294" s="979"/>
      <c r="Y294" s="979"/>
      <c r="Z294" s="980"/>
      <c r="AA294" s="979"/>
      <c r="AB294" s="979"/>
      <c r="AC294" s="979"/>
      <c r="AD294" s="979"/>
      <c r="AE294" s="979"/>
    </row>
    <row r="295" spans="1:31" s="934" customFormat="1" ht="15" customHeight="1">
      <c r="A295" s="979"/>
      <c r="B295" s="979"/>
      <c r="C295" s="979"/>
      <c r="D295" s="979"/>
      <c r="E295" s="979"/>
      <c r="F295" s="979"/>
      <c r="G295" s="979"/>
      <c r="H295" s="979"/>
      <c r="I295" s="979"/>
      <c r="J295" s="979"/>
      <c r="K295" s="979"/>
      <c r="L295" s="979"/>
      <c r="M295" s="979"/>
      <c r="N295" s="979"/>
      <c r="O295" s="979"/>
      <c r="P295" s="979"/>
      <c r="Q295" s="979"/>
      <c r="R295" s="979"/>
      <c r="S295" s="979"/>
      <c r="T295" s="979"/>
      <c r="U295" s="979"/>
      <c r="V295" s="979"/>
      <c r="W295" s="979"/>
      <c r="X295" s="979"/>
      <c r="Y295" s="979"/>
      <c r="Z295" s="980"/>
      <c r="AA295" s="979"/>
      <c r="AB295" s="979"/>
      <c r="AC295" s="979"/>
      <c r="AD295" s="979"/>
      <c r="AE295" s="979"/>
    </row>
    <row r="296" spans="1:31" s="934" customFormat="1" ht="15" customHeight="1">
      <c r="A296" s="979"/>
      <c r="B296" s="979"/>
      <c r="C296" s="979"/>
      <c r="D296" s="979"/>
      <c r="E296" s="979"/>
      <c r="F296" s="979"/>
      <c r="G296" s="979"/>
      <c r="H296" s="979"/>
      <c r="I296" s="979"/>
      <c r="J296" s="979"/>
      <c r="K296" s="979"/>
      <c r="L296" s="979"/>
      <c r="M296" s="979"/>
      <c r="N296" s="979"/>
      <c r="O296" s="979"/>
      <c r="P296" s="979"/>
      <c r="Q296" s="979"/>
      <c r="R296" s="979"/>
      <c r="S296" s="979"/>
      <c r="T296" s="979"/>
      <c r="U296" s="979"/>
      <c r="V296" s="979"/>
      <c r="W296" s="979"/>
      <c r="X296" s="979"/>
      <c r="Y296" s="979"/>
      <c r="Z296" s="980"/>
      <c r="AA296" s="979"/>
      <c r="AB296" s="979"/>
      <c r="AC296" s="979"/>
      <c r="AD296" s="979"/>
      <c r="AE296" s="979"/>
    </row>
    <row r="297" spans="1:31" s="934" customFormat="1" ht="15" customHeight="1">
      <c r="A297" s="979"/>
      <c r="B297" s="979"/>
      <c r="C297" s="979"/>
      <c r="D297" s="979"/>
      <c r="E297" s="979"/>
      <c r="F297" s="979"/>
      <c r="G297" s="979"/>
      <c r="H297" s="979"/>
      <c r="I297" s="979"/>
      <c r="J297" s="979"/>
      <c r="K297" s="979"/>
      <c r="L297" s="979"/>
      <c r="M297" s="979"/>
      <c r="N297" s="979"/>
      <c r="O297" s="979"/>
      <c r="P297" s="979"/>
      <c r="Q297" s="979"/>
      <c r="R297" s="979"/>
      <c r="S297" s="979"/>
      <c r="T297" s="979"/>
      <c r="U297" s="979"/>
      <c r="V297" s="979"/>
      <c r="W297" s="979"/>
      <c r="X297" s="979"/>
      <c r="Y297" s="979"/>
      <c r="Z297" s="980"/>
      <c r="AA297" s="979"/>
      <c r="AB297" s="979"/>
      <c r="AC297" s="979"/>
      <c r="AD297" s="979"/>
      <c r="AE297" s="979"/>
    </row>
    <row r="298" spans="1:31" s="934" customFormat="1" ht="15" customHeight="1">
      <c r="A298" s="979"/>
      <c r="B298" s="979"/>
      <c r="C298" s="979"/>
      <c r="D298" s="979"/>
      <c r="E298" s="979"/>
      <c r="F298" s="979"/>
      <c r="G298" s="979"/>
      <c r="H298" s="979"/>
      <c r="I298" s="979"/>
      <c r="J298" s="979"/>
      <c r="K298" s="979"/>
      <c r="L298" s="979"/>
      <c r="M298" s="979"/>
      <c r="N298" s="979"/>
      <c r="O298" s="979"/>
      <c r="P298" s="979"/>
      <c r="Q298" s="979"/>
      <c r="R298" s="979"/>
      <c r="S298" s="979"/>
      <c r="T298" s="979"/>
      <c r="U298" s="979"/>
      <c r="V298" s="979"/>
      <c r="W298" s="979"/>
      <c r="X298" s="979"/>
      <c r="Y298" s="979"/>
      <c r="Z298" s="980"/>
      <c r="AA298" s="979"/>
      <c r="AB298" s="979"/>
      <c r="AC298" s="979"/>
      <c r="AD298" s="979"/>
      <c r="AE298" s="979"/>
    </row>
    <row r="299" spans="1:31" s="934" customFormat="1" ht="15" customHeight="1">
      <c r="A299" s="979"/>
      <c r="B299" s="979"/>
      <c r="C299" s="979"/>
      <c r="D299" s="979"/>
      <c r="E299" s="979"/>
      <c r="F299" s="979"/>
      <c r="G299" s="979"/>
      <c r="H299" s="979"/>
      <c r="I299" s="979"/>
      <c r="J299" s="979"/>
      <c r="K299" s="979"/>
      <c r="L299" s="979"/>
      <c r="M299" s="979"/>
      <c r="N299" s="979"/>
      <c r="O299" s="979"/>
      <c r="P299" s="979"/>
      <c r="Q299" s="979"/>
      <c r="R299" s="979"/>
      <c r="S299" s="979"/>
      <c r="T299" s="979"/>
      <c r="U299" s="979"/>
      <c r="V299" s="979"/>
      <c r="W299" s="979"/>
      <c r="X299" s="979"/>
      <c r="Y299" s="979"/>
      <c r="Z299" s="980"/>
      <c r="AA299" s="979"/>
      <c r="AB299" s="979"/>
      <c r="AC299" s="979"/>
      <c r="AD299" s="979"/>
      <c r="AE299" s="979"/>
    </row>
    <row r="300" spans="1:31" s="934" customFormat="1" ht="15" customHeight="1">
      <c r="A300" s="979"/>
      <c r="B300" s="979"/>
      <c r="C300" s="979"/>
      <c r="D300" s="979"/>
      <c r="E300" s="979"/>
      <c r="F300" s="979"/>
      <c r="G300" s="979"/>
      <c r="H300" s="979"/>
      <c r="I300" s="979"/>
      <c r="J300" s="979"/>
      <c r="K300" s="979"/>
      <c r="L300" s="979"/>
      <c r="M300" s="979"/>
      <c r="N300" s="979"/>
      <c r="O300" s="979"/>
      <c r="P300" s="979"/>
      <c r="Q300" s="979"/>
      <c r="R300" s="979"/>
      <c r="S300" s="979"/>
      <c r="T300" s="979"/>
      <c r="U300" s="979"/>
      <c r="V300" s="979"/>
      <c r="W300" s="979"/>
      <c r="X300" s="979"/>
      <c r="Y300" s="979"/>
      <c r="Z300" s="980"/>
      <c r="AA300" s="979"/>
      <c r="AB300" s="979"/>
      <c r="AC300" s="979"/>
      <c r="AD300" s="979"/>
      <c r="AE300" s="979"/>
    </row>
    <row r="301" spans="1:31" s="934" customFormat="1" ht="15" customHeight="1">
      <c r="A301" s="979"/>
      <c r="B301" s="979"/>
      <c r="C301" s="979"/>
      <c r="D301" s="979"/>
      <c r="E301" s="979"/>
      <c r="F301" s="979"/>
      <c r="G301" s="979"/>
      <c r="H301" s="979"/>
      <c r="I301" s="979"/>
      <c r="J301" s="979"/>
      <c r="K301" s="979"/>
      <c r="L301" s="979"/>
      <c r="M301" s="979"/>
      <c r="N301" s="979"/>
      <c r="O301" s="979"/>
      <c r="P301" s="979"/>
      <c r="Q301" s="979"/>
      <c r="R301" s="979"/>
      <c r="S301" s="979"/>
      <c r="T301" s="979"/>
      <c r="U301" s="979"/>
      <c r="V301" s="979"/>
      <c r="W301" s="979"/>
      <c r="X301" s="979"/>
      <c r="Y301" s="979"/>
      <c r="Z301" s="980"/>
      <c r="AA301" s="979"/>
      <c r="AB301" s="979"/>
      <c r="AC301" s="979"/>
      <c r="AD301" s="979"/>
      <c r="AE301" s="979"/>
    </row>
    <row r="302" spans="1:31" s="934" customFormat="1" ht="15" customHeight="1">
      <c r="A302" s="979"/>
      <c r="B302" s="979"/>
      <c r="C302" s="979"/>
      <c r="D302" s="979"/>
      <c r="E302" s="979"/>
      <c r="F302" s="979"/>
      <c r="G302" s="979"/>
      <c r="H302" s="979"/>
      <c r="I302" s="979"/>
      <c r="J302" s="979"/>
      <c r="K302" s="979"/>
      <c r="L302" s="979"/>
      <c r="M302" s="979"/>
      <c r="N302" s="979"/>
      <c r="O302" s="979"/>
      <c r="P302" s="979"/>
      <c r="Q302" s="979"/>
      <c r="R302" s="979"/>
      <c r="S302" s="979"/>
      <c r="T302" s="979"/>
      <c r="U302" s="979"/>
      <c r="V302" s="979"/>
      <c r="W302" s="979"/>
      <c r="X302" s="979"/>
      <c r="Y302" s="979"/>
      <c r="Z302" s="980"/>
      <c r="AA302" s="979"/>
      <c r="AB302" s="979"/>
      <c r="AC302" s="979"/>
      <c r="AD302" s="979"/>
      <c r="AE302" s="979"/>
    </row>
    <row r="303" spans="1:31" s="934" customFormat="1" ht="15" customHeight="1">
      <c r="A303" s="979"/>
      <c r="B303" s="979"/>
      <c r="C303" s="979"/>
      <c r="D303" s="979"/>
      <c r="E303" s="979"/>
      <c r="F303" s="979"/>
      <c r="G303" s="979"/>
      <c r="H303" s="979"/>
      <c r="I303" s="979"/>
      <c r="J303" s="979"/>
      <c r="K303" s="979"/>
      <c r="L303" s="979"/>
      <c r="M303" s="979"/>
      <c r="N303" s="979"/>
      <c r="O303" s="979"/>
      <c r="P303" s="979"/>
      <c r="Q303" s="979"/>
      <c r="R303" s="979"/>
      <c r="S303" s="979"/>
      <c r="T303" s="979"/>
      <c r="U303" s="979"/>
      <c r="V303" s="979"/>
      <c r="W303" s="979"/>
      <c r="X303" s="979"/>
      <c r="Y303" s="979"/>
      <c r="Z303" s="980"/>
      <c r="AA303" s="979"/>
      <c r="AB303" s="979"/>
      <c r="AC303" s="979"/>
      <c r="AD303" s="979"/>
      <c r="AE303" s="979"/>
    </row>
    <row r="304" spans="1:31" s="934" customFormat="1" ht="15" customHeight="1">
      <c r="A304" s="979"/>
      <c r="B304" s="979"/>
      <c r="C304" s="979"/>
      <c r="D304" s="979"/>
      <c r="E304" s="979"/>
      <c r="F304" s="979"/>
      <c r="G304" s="979"/>
      <c r="H304" s="979"/>
      <c r="I304" s="979"/>
      <c r="J304" s="979"/>
      <c r="K304" s="979"/>
      <c r="L304" s="979"/>
      <c r="M304" s="979"/>
      <c r="N304" s="979"/>
      <c r="O304" s="979"/>
      <c r="P304" s="979"/>
      <c r="Q304" s="979"/>
      <c r="R304" s="979"/>
      <c r="S304" s="979"/>
      <c r="T304" s="979"/>
      <c r="U304" s="979"/>
      <c r="V304" s="979"/>
      <c r="W304" s="979"/>
      <c r="X304" s="979"/>
      <c r="Y304" s="979"/>
      <c r="Z304" s="980"/>
      <c r="AA304" s="979"/>
      <c r="AB304" s="979"/>
      <c r="AC304" s="979"/>
      <c r="AD304" s="979"/>
      <c r="AE304" s="979"/>
    </row>
    <row r="305" spans="1:31" s="934" customFormat="1" ht="15" customHeight="1">
      <c r="A305" s="979"/>
      <c r="B305" s="979"/>
      <c r="C305" s="979"/>
      <c r="D305" s="979"/>
      <c r="E305" s="979"/>
      <c r="F305" s="979"/>
      <c r="G305" s="979"/>
      <c r="H305" s="979"/>
      <c r="I305" s="979"/>
      <c r="J305" s="979"/>
      <c r="K305" s="979"/>
      <c r="L305" s="979"/>
      <c r="M305" s="979"/>
      <c r="N305" s="979"/>
      <c r="O305" s="979"/>
      <c r="P305" s="979"/>
      <c r="Q305" s="979"/>
      <c r="R305" s="979"/>
      <c r="S305" s="979"/>
      <c r="T305" s="979"/>
      <c r="U305" s="979"/>
      <c r="V305" s="979"/>
      <c r="W305" s="979"/>
      <c r="X305" s="979"/>
      <c r="Y305" s="979"/>
      <c r="Z305" s="980"/>
      <c r="AA305" s="979"/>
      <c r="AB305" s="979"/>
      <c r="AC305" s="979"/>
      <c r="AD305" s="979"/>
      <c r="AE305" s="979"/>
    </row>
    <row r="306" spans="1:31" s="934" customFormat="1" ht="15" customHeight="1">
      <c r="A306" s="979"/>
      <c r="B306" s="979"/>
      <c r="C306" s="979"/>
      <c r="D306" s="979"/>
      <c r="E306" s="979"/>
      <c r="F306" s="979"/>
      <c r="G306" s="979"/>
      <c r="H306" s="979"/>
      <c r="I306" s="979"/>
      <c r="J306" s="979"/>
      <c r="K306" s="979"/>
      <c r="L306" s="979"/>
      <c r="M306" s="979"/>
      <c r="N306" s="979"/>
      <c r="O306" s="979"/>
      <c r="P306" s="979"/>
      <c r="Q306" s="979"/>
      <c r="R306" s="979"/>
      <c r="S306" s="979"/>
      <c r="T306" s="979"/>
      <c r="U306" s="979"/>
      <c r="V306" s="979"/>
      <c r="W306" s="979"/>
      <c r="X306" s="979"/>
      <c r="Y306" s="979"/>
      <c r="Z306" s="980"/>
      <c r="AA306" s="979"/>
      <c r="AB306" s="979"/>
      <c r="AC306" s="979"/>
      <c r="AD306" s="979"/>
      <c r="AE306" s="979"/>
    </row>
    <row r="307" spans="1:31" s="934" customFormat="1" ht="15" customHeight="1">
      <c r="A307" s="979"/>
      <c r="B307" s="979"/>
      <c r="C307" s="979"/>
      <c r="D307" s="979"/>
      <c r="E307" s="979"/>
      <c r="F307" s="979"/>
      <c r="G307" s="979"/>
      <c r="H307" s="979"/>
      <c r="I307" s="979"/>
      <c r="J307" s="979"/>
      <c r="K307" s="979"/>
      <c r="L307" s="979"/>
      <c r="M307" s="979"/>
      <c r="N307" s="979"/>
      <c r="O307" s="979"/>
      <c r="P307" s="979"/>
      <c r="Q307" s="979"/>
      <c r="R307" s="979"/>
      <c r="S307" s="979"/>
      <c r="T307" s="979"/>
      <c r="U307" s="979"/>
      <c r="V307" s="979"/>
      <c r="W307" s="979"/>
      <c r="X307" s="979"/>
      <c r="Y307" s="979"/>
      <c r="Z307" s="980"/>
      <c r="AA307" s="979"/>
      <c r="AB307" s="979"/>
      <c r="AC307" s="979"/>
      <c r="AD307" s="979"/>
      <c r="AE307" s="979"/>
    </row>
    <row r="308" spans="1:31" s="934" customFormat="1" ht="15" customHeight="1">
      <c r="A308" s="979"/>
      <c r="B308" s="979"/>
      <c r="C308" s="979"/>
      <c r="D308" s="979"/>
      <c r="E308" s="979"/>
      <c r="F308" s="979"/>
      <c r="G308" s="979"/>
      <c r="H308" s="979"/>
      <c r="I308" s="979"/>
      <c r="J308" s="979"/>
      <c r="K308" s="979"/>
      <c r="L308" s="979"/>
      <c r="M308" s="979"/>
      <c r="N308" s="979"/>
      <c r="O308" s="979"/>
      <c r="P308" s="979"/>
      <c r="Q308" s="979"/>
      <c r="R308" s="979"/>
      <c r="S308" s="979"/>
      <c r="T308" s="979"/>
      <c r="U308" s="979"/>
      <c r="V308" s="979"/>
      <c r="W308" s="979"/>
      <c r="X308" s="979"/>
      <c r="Y308" s="979"/>
      <c r="Z308" s="980"/>
      <c r="AA308" s="979"/>
      <c r="AB308" s="979"/>
      <c r="AC308" s="979"/>
      <c r="AD308" s="979"/>
      <c r="AE308" s="979"/>
    </row>
    <row r="309" spans="1:31" s="934" customFormat="1" ht="15" customHeight="1">
      <c r="A309" s="979"/>
      <c r="B309" s="979"/>
      <c r="C309" s="979"/>
      <c r="D309" s="979"/>
      <c r="E309" s="979"/>
      <c r="F309" s="979"/>
      <c r="G309" s="979"/>
      <c r="H309" s="979"/>
      <c r="I309" s="979"/>
      <c r="J309" s="979"/>
      <c r="K309" s="979"/>
      <c r="L309" s="979"/>
      <c r="M309" s="979"/>
      <c r="N309" s="979"/>
      <c r="O309" s="979"/>
      <c r="P309" s="979"/>
      <c r="Q309" s="979"/>
      <c r="R309" s="979"/>
      <c r="S309" s="979"/>
      <c r="T309" s="979"/>
      <c r="U309" s="979"/>
      <c r="V309" s="979"/>
      <c r="W309" s="979"/>
      <c r="X309" s="979"/>
      <c r="Y309" s="979"/>
      <c r="Z309" s="980"/>
      <c r="AA309" s="979"/>
      <c r="AB309" s="979"/>
      <c r="AC309" s="979"/>
      <c r="AD309" s="979"/>
      <c r="AE309" s="979"/>
    </row>
    <row r="310" spans="1:31" s="934" customFormat="1" ht="15" customHeight="1">
      <c r="A310" s="979"/>
      <c r="B310" s="979"/>
      <c r="C310" s="979"/>
      <c r="D310" s="979"/>
      <c r="E310" s="979"/>
      <c r="F310" s="979"/>
      <c r="G310" s="979"/>
      <c r="H310" s="979"/>
      <c r="I310" s="979"/>
      <c r="J310" s="979"/>
      <c r="K310" s="979"/>
      <c r="L310" s="979"/>
      <c r="M310" s="979"/>
      <c r="N310" s="979"/>
      <c r="O310" s="979"/>
      <c r="P310" s="979"/>
      <c r="Q310" s="979"/>
      <c r="R310" s="979"/>
      <c r="S310" s="979"/>
      <c r="T310" s="979"/>
      <c r="U310" s="979"/>
      <c r="V310" s="979"/>
      <c r="W310" s="979"/>
      <c r="X310" s="979"/>
      <c r="Y310" s="979"/>
      <c r="Z310" s="980"/>
      <c r="AA310" s="979"/>
      <c r="AB310" s="979"/>
      <c r="AC310" s="979"/>
      <c r="AD310" s="979"/>
      <c r="AE310" s="979"/>
    </row>
    <row r="311" spans="1:31" s="934" customFormat="1" ht="15" customHeight="1">
      <c r="A311" s="979"/>
      <c r="B311" s="979"/>
      <c r="C311" s="979"/>
      <c r="D311" s="979"/>
      <c r="E311" s="979"/>
      <c r="F311" s="979"/>
      <c r="G311" s="979"/>
      <c r="H311" s="979"/>
      <c r="I311" s="979"/>
      <c r="J311" s="979"/>
      <c r="K311" s="979"/>
      <c r="L311" s="979"/>
      <c r="M311" s="979"/>
      <c r="N311" s="979"/>
      <c r="O311" s="979"/>
      <c r="P311" s="979"/>
      <c r="Q311" s="979"/>
      <c r="R311" s="979"/>
      <c r="S311" s="979"/>
      <c r="T311" s="979"/>
      <c r="U311" s="979"/>
      <c r="V311" s="979"/>
      <c r="W311" s="979"/>
      <c r="X311" s="979"/>
      <c r="Y311" s="979"/>
      <c r="Z311" s="980"/>
      <c r="AA311" s="979"/>
      <c r="AB311" s="979"/>
      <c r="AC311" s="979"/>
      <c r="AD311" s="979"/>
      <c r="AE311" s="979"/>
    </row>
    <row r="312" spans="1:31" s="934" customFormat="1" ht="15" customHeight="1">
      <c r="A312" s="979"/>
      <c r="B312" s="979"/>
      <c r="C312" s="979"/>
      <c r="D312" s="979"/>
      <c r="E312" s="979"/>
      <c r="F312" s="979"/>
      <c r="G312" s="979"/>
      <c r="H312" s="979"/>
      <c r="I312" s="979"/>
      <c r="J312" s="979"/>
      <c r="K312" s="979"/>
      <c r="L312" s="979"/>
      <c r="M312" s="979"/>
      <c r="N312" s="979"/>
      <c r="O312" s="979"/>
      <c r="P312" s="979"/>
      <c r="Q312" s="979"/>
      <c r="R312" s="979"/>
      <c r="S312" s="979"/>
      <c r="T312" s="979"/>
      <c r="U312" s="979"/>
      <c r="V312" s="979"/>
      <c r="W312" s="979"/>
      <c r="X312" s="979"/>
      <c r="Y312" s="979"/>
      <c r="Z312" s="980"/>
      <c r="AA312" s="979"/>
      <c r="AB312" s="979"/>
      <c r="AC312" s="979"/>
      <c r="AD312" s="979"/>
      <c r="AE312" s="979"/>
    </row>
    <row r="313" spans="1:31" s="934" customFormat="1" ht="15" customHeight="1">
      <c r="A313" s="979"/>
      <c r="B313" s="979"/>
      <c r="C313" s="979"/>
      <c r="D313" s="979"/>
      <c r="E313" s="979"/>
      <c r="F313" s="979"/>
      <c r="G313" s="979"/>
      <c r="H313" s="979"/>
      <c r="I313" s="979"/>
      <c r="J313" s="979"/>
      <c r="K313" s="979"/>
      <c r="L313" s="979"/>
      <c r="M313" s="979"/>
      <c r="N313" s="979"/>
      <c r="O313" s="979"/>
      <c r="P313" s="979"/>
      <c r="Q313" s="979"/>
      <c r="R313" s="979"/>
      <c r="S313" s="979"/>
      <c r="T313" s="979"/>
      <c r="U313" s="979"/>
      <c r="V313" s="979"/>
      <c r="W313" s="979"/>
      <c r="X313" s="979"/>
      <c r="Y313" s="979"/>
      <c r="Z313" s="980"/>
      <c r="AA313" s="979"/>
      <c r="AB313" s="979"/>
      <c r="AC313" s="979"/>
      <c r="AD313" s="979"/>
      <c r="AE313" s="979"/>
    </row>
    <row r="314" spans="1:31" s="934" customFormat="1" ht="15" customHeight="1">
      <c r="A314" s="979"/>
      <c r="B314" s="979"/>
      <c r="C314" s="979"/>
      <c r="D314" s="979"/>
      <c r="E314" s="979"/>
      <c r="F314" s="979"/>
      <c r="G314" s="979"/>
      <c r="H314" s="979"/>
      <c r="I314" s="979"/>
      <c r="J314" s="979"/>
      <c r="K314" s="979"/>
      <c r="L314" s="979"/>
      <c r="M314" s="979"/>
      <c r="N314" s="979"/>
      <c r="O314" s="979"/>
      <c r="P314" s="979"/>
      <c r="Q314" s="979"/>
      <c r="R314" s="979"/>
      <c r="S314" s="979"/>
      <c r="T314" s="979"/>
      <c r="U314" s="979"/>
      <c r="V314" s="979"/>
      <c r="W314" s="979"/>
      <c r="X314" s="979"/>
      <c r="Y314" s="979"/>
      <c r="Z314" s="980"/>
      <c r="AA314" s="979"/>
      <c r="AB314" s="979"/>
      <c r="AC314" s="979"/>
      <c r="AD314" s="979"/>
      <c r="AE314" s="979"/>
    </row>
    <row r="315" spans="1:31" s="934" customFormat="1" ht="15" customHeight="1">
      <c r="A315" s="979"/>
      <c r="B315" s="979"/>
      <c r="C315" s="979"/>
      <c r="D315" s="979"/>
      <c r="E315" s="979"/>
      <c r="F315" s="979"/>
      <c r="G315" s="979"/>
      <c r="H315" s="979"/>
      <c r="I315" s="979"/>
      <c r="J315" s="979"/>
      <c r="K315" s="979"/>
      <c r="L315" s="979"/>
      <c r="M315" s="979"/>
      <c r="N315" s="979"/>
      <c r="O315" s="979"/>
      <c r="P315" s="979"/>
      <c r="Q315" s="979"/>
      <c r="R315" s="979"/>
      <c r="S315" s="979"/>
      <c r="T315" s="979"/>
      <c r="U315" s="979"/>
      <c r="V315" s="979"/>
      <c r="W315" s="979"/>
      <c r="X315" s="979"/>
      <c r="Y315" s="979"/>
      <c r="Z315" s="980"/>
      <c r="AA315" s="979"/>
      <c r="AB315" s="979"/>
      <c r="AC315" s="979"/>
      <c r="AD315" s="979"/>
      <c r="AE315" s="979"/>
    </row>
    <row r="316" spans="1:31" s="934" customFormat="1" ht="15" customHeight="1">
      <c r="A316" s="979"/>
      <c r="B316" s="979"/>
      <c r="C316" s="979"/>
      <c r="D316" s="979"/>
      <c r="E316" s="979"/>
      <c r="F316" s="979"/>
      <c r="G316" s="979"/>
      <c r="H316" s="979"/>
      <c r="I316" s="979"/>
      <c r="J316" s="979"/>
      <c r="K316" s="979"/>
      <c r="L316" s="979"/>
      <c r="M316" s="979"/>
      <c r="N316" s="979"/>
      <c r="O316" s="979"/>
      <c r="P316" s="979"/>
      <c r="Q316" s="979"/>
      <c r="R316" s="979"/>
      <c r="S316" s="979"/>
      <c r="T316" s="979"/>
      <c r="U316" s="979"/>
      <c r="V316" s="979"/>
      <c r="W316" s="979"/>
      <c r="X316" s="979"/>
      <c r="Y316" s="979"/>
      <c r="Z316" s="980"/>
      <c r="AA316" s="979"/>
      <c r="AB316" s="979"/>
      <c r="AC316" s="979"/>
      <c r="AD316" s="979"/>
      <c r="AE316" s="979"/>
    </row>
    <row r="317" spans="1:31" s="934" customFormat="1" ht="15" customHeight="1">
      <c r="A317" s="979"/>
      <c r="B317" s="979"/>
      <c r="C317" s="979"/>
      <c r="D317" s="979"/>
      <c r="E317" s="979"/>
      <c r="F317" s="979"/>
      <c r="G317" s="979"/>
      <c r="H317" s="979"/>
      <c r="I317" s="979"/>
      <c r="J317" s="979"/>
      <c r="K317" s="979"/>
      <c r="L317" s="979"/>
      <c r="M317" s="979"/>
      <c r="N317" s="979"/>
      <c r="O317" s="979"/>
      <c r="P317" s="979"/>
      <c r="Q317" s="979"/>
      <c r="R317" s="979"/>
      <c r="S317" s="979"/>
      <c r="T317" s="979"/>
      <c r="U317" s="979"/>
      <c r="V317" s="979"/>
      <c r="W317" s="979"/>
      <c r="X317" s="979"/>
      <c r="Y317" s="979"/>
      <c r="Z317" s="980"/>
      <c r="AA317" s="979"/>
      <c r="AB317" s="979"/>
      <c r="AC317" s="979"/>
      <c r="AD317" s="979"/>
      <c r="AE317" s="979"/>
    </row>
    <row r="318" spans="1:31" s="934" customFormat="1" ht="15" customHeight="1">
      <c r="A318" s="979"/>
      <c r="B318" s="979"/>
      <c r="C318" s="979"/>
      <c r="D318" s="979"/>
      <c r="E318" s="979"/>
      <c r="F318" s="979"/>
      <c r="G318" s="979"/>
      <c r="H318" s="979"/>
      <c r="I318" s="979"/>
      <c r="J318" s="979"/>
      <c r="K318" s="979"/>
      <c r="L318" s="979"/>
      <c r="M318" s="979"/>
      <c r="N318" s="979"/>
      <c r="O318" s="979"/>
      <c r="P318" s="979"/>
      <c r="Q318" s="979"/>
      <c r="R318" s="979"/>
      <c r="S318" s="979"/>
      <c r="T318" s="979"/>
      <c r="U318" s="979"/>
      <c r="V318" s="979"/>
      <c r="W318" s="979"/>
      <c r="X318" s="979"/>
      <c r="Y318" s="979"/>
      <c r="Z318" s="980"/>
      <c r="AA318" s="979"/>
      <c r="AB318" s="979"/>
      <c r="AC318" s="979"/>
      <c r="AD318" s="979"/>
      <c r="AE318" s="979"/>
    </row>
    <row r="319" spans="1:31" s="934" customFormat="1" ht="15" customHeight="1">
      <c r="A319" s="979"/>
      <c r="B319" s="979"/>
      <c r="C319" s="979"/>
      <c r="D319" s="979"/>
      <c r="E319" s="979"/>
      <c r="F319" s="979"/>
      <c r="G319" s="979"/>
      <c r="H319" s="979"/>
      <c r="I319" s="979"/>
      <c r="J319" s="979"/>
      <c r="K319" s="979"/>
      <c r="L319" s="979"/>
      <c r="M319" s="979"/>
      <c r="N319" s="979"/>
      <c r="O319" s="979"/>
      <c r="P319" s="979"/>
      <c r="Q319" s="979"/>
      <c r="R319" s="979"/>
      <c r="S319" s="979"/>
      <c r="T319" s="979"/>
      <c r="U319" s="979"/>
      <c r="V319" s="979"/>
      <c r="W319" s="979"/>
      <c r="X319" s="979"/>
      <c r="Y319" s="979"/>
      <c r="Z319" s="980"/>
      <c r="AA319" s="979"/>
      <c r="AB319" s="979"/>
      <c r="AC319" s="979"/>
      <c r="AD319" s="979"/>
      <c r="AE319" s="979"/>
    </row>
    <row r="320" spans="1:31" s="934" customFormat="1" ht="15" customHeight="1">
      <c r="A320" s="979"/>
      <c r="B320" s="979"/>
      <c r="C320" s="979"/>
      <c r="D320" s="979"/>
      <c r="E320" s="979"/>
      <c r="F320" s="979"/>
      <c r="G320" s="979"/>
      <c r="H320" s="979"/>
      <c r="I320" s="979"/>
      <c r="J320" s="979"/>
      <c r="K320" s="979"/>
      <c r="L320" s="979"/>
      <c r="M320" s="979"/>
      <c r="N320" s="979"/>
      <c r="O320" s="979"/>
      <c r="P320" s="979"/>
      <c r="Q320" s="979"/>
      <c r="R320" s="979"/>
      <c r="S320" s="979"/>
      <c r="T320" s="979"/>
      <c r="U320" s="979"/>
      <c r="V320" s="979"/>
      <c r="W320" s="979"/>
      <c r="X320" s="979"/>
      <c r="Y320" s="979"/>
      <c r="Z320" s="980"/>
      <c r="AA320" s="979"/>
      <c r="AB320" s="979"/>
      <c r="AC320" s="979"/>
      <c r="AD320" s="979"/>
      <c r="AE320" s="979"/>
    </row>
    <row r="321" spans="1:31" s="934" customFormat="1" ht="15" customHeight="1">
      <c r="A321" s="979"/>
      <c r="B321" s="979"/>
      <c r="C321" s="979"/>
      <c r="D321" s="979"/>
      <c r="E321" s="979"/>
      <c r="F321" s="979"/>
      <c r="G321" s="979"/>
      <c r="H321" s="979"/>
      <c r="I321" s="979"/>
      <c r="J321" s="979"/>
      <c r="K321" s="979"/>
      <c r="L321" s="979"/>
      <c r="M321" s="979"/>
      <c r="N321" s="979"/>
      <c r="O321" s="979"/>
      <c r="P321" s="979"/>
      <c r="Q321" s="979"/>
      <c r="R321" s="979"/>
      <c r="S321" s="979"/>
      <c r="T321" s="979"/>
      <c r="U321" s="979"/>
      <c r="V321" s="979"/>
      <c r="W321" s="979"/>
      <c r="X321" s="979"/>
      <c r="Y321" s="979"/>
      <c r="Z321" s="980"/>
      <c r="AA321" s="979"/>
      <c r="AB321" s="979"/>
      <c r="AC321" s="979"/>
      <c r="AD321" s="979"/>
      <c r="AE321" s="979"/>
    </row>
    <row r="322" spans="1:31" s="934" customFormat="1" ht="15" customHeight="1">
      <c r="A322" s="979"/>
      <c r="B322" s="979"/>
      <c r="C322" s="979"/>
      <c r="D322" s="979"/>
      <c r="E322" s="979"/>
      <c r="F322" s="979"/>
      <c r="G322" s="979"/>
      <c r="H322" s="979"/>
      <c r="I322" s="979"/>
      <c r="J322" s="979"/>
      <c r="K322" s="979"/>
      <c r="L322" s="979"/>
      <c r="M322" s="979"/>
      <c r="N322" s="979"/>
      <c r="O322" s="979"/>
      <c r="P322" s="979"/>
      <c r="Q322" s="979"/>
      <c r="R322" s="979"/>
      <c r="S322" s="979"/>
      <c r="T322" s="979"/>
      <c r="U322" s="979"/>
      <c r="V322" s="979"/>
      <c r="W322" s="979"/>
      <c r="X322" s="979"/>
      <c r="Y322" s="979"/>
      <c r="Z322" s="980"/>
      <c r="AA322" s="979"/>
      <c r="AB322" s="979"/>
      <c r="AC322" s="979"/>
      <c r="AD322" s="979"/>
      <c r="AE322" s="979"/>
    </row>
    <row r="323" spans="1:31" s="934" customFormat="1" ht="15" customHeight="1">
      <c r="A323" s="979"/>
      <c r="B323" s="979"/>
      <c r="C323" s="979"/>
      <c r="D323" s="979"/>
      <c r="E323" s="979"/>
      <c r="F323" s="979"/>
      <c r="G323" s="979"/>
      <c r="H323" s="979"/>
      <c r="I323" s="979"/>
      <c r="J323" s="979"/>
      <c r="K323" s="979"/>
      <c r="L323" s="979"/>
      <c r="M323" s="979"/>
      <c r="N323" s="979"/>
      <c r="O323" s="979"/>
      <c r="P323" s="979"/>
      <c r="Q323" s="979"/>
      <c r="R323" s="979"/>
      <c r="S323" s="979"/>
      <c r="T323" s="979"/>
      <c r="U323" s="979"/>
      <c r="V323" s="979"/>
      <c r="W323" s="979"/>
      <c r="X323" s="979"/>
      <c r="Y323" s="979"/>
      <c r="Z323" s="980"/>
      <c r="AA323" s="979"/>
      <c r="AB323" s="979"/>
      <c r="AC323" s="979"/>
      <c r="AD323" s="979"/>
      <c r="AE323" s="979"/>
    </row>
    <row r="324" spans="1:31" s="934" customFormat="1" ht="15" customHeight="1">
      <c r="A324" s="979"/>
      <c r="B324" s="979"/>
      <c r="C324" s="979"/>
      <c r="D324" s="979"/>
      <c r="E324" s="979"/>
      <c r="F324" s="979"/>
      <c r="G324" s="979"/>
      <c r="H324" s="979"/>
      <c r="I324" s="979"/>
      <c r="J324" s="979"/>
      <c r="K324" s="979"/>
      <c r="L324" s="979"/>
      <c r="M324" s="979"/>
      <c r="N324" s="979"/>
      <c r="O324" s="979"/>
      <c r="P324" s="979"/>
      <c r="Q324" s="979"/>
      <c r="R324" s="979"/>
      <c r="S324" s="979"/>
      <c r="T324" s="979"/>
      <c r="U324" s="979"/>
      <c r="V324" s="979"/>
      <c r="W324" s="979"/>
      <c r="X324" s="979"/>
      <c r="Y324" s="979"/>
      <c r="Z324" s="980"/>
      <c r="AA324" s="979"/>
      <c r="AB324" s="979"/>
      <c r="AC324" s="979"/>
      <c r="AD324" s="979"/>
      <c r="AE324" s="979"/>
    </row>
  </sheetData>
  <mergeCells count="93">
    <mergeCell ref="H238:W238"/>
    <mergeCell ref="G239:W240"/>
    <mergeCell ref="G241:W241"/>
    <mergeCell ref="G225:W225"/>
    <mergeCell ref="G228:W229"/>
    <mergeCell ref="H230:W230"/>
    <mergeCell ref="G231:W232"/>
    <mergeCell ref="G233:W233"/>
    <mergeCell ref="G236:W237"/>
    <mergeCell ref="G223:W224"/>
    <mergeCell ref="B128:G128"/>
    <mergeCell ref="I128:J128"/>
    <mergeCell ref="M128:N128"/>
    <mergeCell ref="Q128:R128"/>
    <mergeCell ref="U128:V128"/>
    <mergeCell ref="A163:X163"/>
    <mergeCell ref="K179:M179"/>
    <mergeCell ref="K181:M181"/>
    <mergeCell ref="A217:X217"/>
    <mergeCell ref="G220:W221"/>
    <mergeCell ref="H222:W222"/>
    <mergeCell ref="I127:J127"/>
    <mergeCell ref="M127:N127"/>
    <mergeCell ref="Q127:R127"/>
    <mergeCell ref="U127:V127"/>
    <mergeCell ref="H105:I105"/>
    <mergeCell ref="N105:O105"/>
    <mergeCell ref="T105:U105"/>
    <mergeCell ref="O107:Q107"/>
    <mergeCell ref="A109:X109"/>
    <mergeCell ref="A111:F111"/>
    <mergeCell ref="F114:H114"/>
    <mergeCell ref="F115:H115"/>
    <mergeCell ref="B126:E126"/>
    <mergeCell ref="Q126:S126"/>
    <mergeCell ref="U126:W126"/>
    <mergeCell ref="H101:I101"/>
    <mergeCell ref="N101:O101"/>
    <mergeCell ref="T101:U101"/>
    <mergeCell ref="H103:I103"/>
    <mergeCell ref="N103:O103"/>
    <mergeCell ref="T103:U103"/>
    <mergeCell ref="H98:I98"/>
    <mergeCell ref="N98:O98"/>
    <mergeCell ref="T98:U98"/>
    <mergeCell ref="H100:J100"/>
    <mergeCell ref="N100:P100"/>
    <mergeCell ref="T100:V100"/>
    <mergeCell ref="B92:F92"/>
    <mergeCell ref="H93:L93"/>
    <mergeCell ref="N93:R93"/>
    <mergeCell ref="T93:X93"/>
    <mergeCell ref="H96:L96"/>
    <mergeCell ref="N96:R96"/>
    <mergeCell ref="T96:X96"/>
    <mergeCell ref="J62:K62"/>
    <mergeCell ref="M62:P62"/>
    <mergeCell ref="R62:T62"/>
    <mergeCell ref="F68:W70"/>
    <mergeCell ref="H82:J82"/>
    <mergeCell ref="N82:P82"/>
    <mergeCell ref="T82:V82"/>
    <mergeCell ref="G45:W45"/>
    <mergeCell ref="A55:X55"/>
    <mergeCell ref="I57:M57"/>
    <mergeCell ref="I58:M58"/>
    <mergeCell ref="J61:K61"/>
    <mergeCell ref="M61:P61"/>
    <mergeCell ref="R61:T61"/>
    <mergeCell ref="G43:W44"/>
    <mergeCell ref="G25:W25"/>
    <mergeCell ref="G27:W27"/>
    <mergeCell ref="G28:W29"/>
    <mergeCell ref="H30:W30"/>
    <mergeCell ref="G31:W32"/>
    <mergeCell ref="G33:W33"/>
    <mergeCell ref="I35:P35"/>
    <mergeCell ref="I36:P36"/>
    <mergeCell ref="G40:W40"/>
    <mergeCell ref="G41:W41"/>
    <mergeCell ref="H42:W42"/>
    <mergeCell ref="G23:W24"/>
    <mergeCell ref="A3:X3"/>
    <mergeCell ref="A4:X5"/>
    <mergeCell ref="A6:X6"/>
    <mergeCell ref="Q8:W8"/>
    <mergeCell ref="G12:W13"/>
    <mergeCell ref="H14:W14"/>
    <mergeCell ref="G15:W16"/>
    <mergeCell ref="G17:W17"/>
    <mergeCell ref="G19:W19"/>
    <mergeCell ref="G20:W21"/>
    <mergeCell ref="H22:W22"/>
  </mergeCells>
  <phoneticPr fontId="165"/>
  <dataValidations count="2">
    <dataValidation type="list" allowBlank="1" showInputMessage="1" showErrorMessage="1" sqref="N77 N165 N65613 N65701 N131149 N131237 N196685 N196773 N262221 N262309 N327757 N327845 N393293 N393381 N458829 N458917 N524365 N524453 N589901 N589989 N655437 N655525 N720973 N721061 N786509 N786597 N852045 N852133 N917581 N917669 N983117 N983205 JJ77 JJ165 JJ65613 JJ65701 JJ131149 JJ131237 JJ196685 JJ196773 JJ262221 JJ262309 JJ327757 JJ327845 JJ393293 JJ393381 JJ458829 JJ458917 JJ524365 JJ524453 JJ589901 JJ589989 JJ655437 JJ655525 JJ720973 JJ721061 JJ786509 JJ786597 JJ852045 JJ852133 JJ917581 JJ917669 JJ983117 JJ983205 TF77 TF165 TF65613 TF65701 TF131149 TF131237 TF196685 TF196773 TF262221 TF262309 TF327757 TF327845 TF393293 TF393381 TF458829 TF458917 TF524365 TF524453 TF589901 TF589989 TF655437 TF655525 TF720973 TF721061 TF786509 TF786597 TF852045 TF852133 TF917581 TF917669 TF983117 TF983205 ADB77 ADB165 ADB65613 ADB65701 ADB131149 ADB131237 ADB196685 ADB196773 ADB262221 ADB262309 ADB327757 ADB327845 ADB393293 ADB393381 ADB458829 ADB458917 ADB524365 ADB524453 ADB589901 ADB589989 ADB655437 ADB655525 ADB720973 ADB721061 ADB786509 ADB786597 ADB852045 ADB852133 ADB917581 ADB917669 ADB983117 ADB983205 AMX77 AMX165 AMX65613 AMX65701 AMX131149 AMX131237 AMX196685 AMX196773 AMX262221 AMX262309 AMX327757 AMX327845 AMX393293 AMX393381 AMX458829 AMX458917 AMX524365 AMX524453 AMX589901 AMX589989 AMX655437 AMX655525 AMX720973 AMX721061 AMX786509 AMX786597 AMX852045 AMX852133 AMX917581 AMX917669 AMX983117 AMX983205 AWT77 AWT165 AWT65613 AWT65701 AWT131149 AWT131237 AWT196685 AWT196773 AWT262221 AWT262309 AWT327757 AWT327845 AWT393293 AWT393381 AWT458829 AWT458917 AWT524365 AWT524453 AWT589901 AWT589989 AWT655437 AWT655525 AWT720973 AWT721061 AWT786509 AWT786597 AWT852045 AWT852133 AWT917581 AWT917669 AWT983117 AWT983205 BGP77 BGP165 BGP65613 BGP65701 BGP131149 BGP131237 BGP196685 BGP196773 BGP262221 BGP262309 BGP327757 BGP327845 BGP393293 BGP393381 BGP458829 BGP458917 BGP524365 BGP524453 BGP589901 BGP589989 BGP655437 BGP655525 BGP720973 BGP721061 BGP786509 BGP786597 BGP852045 BGP852133 BGP917581 BGP917669 BGP983117 BGP983205 BQL77 BQL165 BQL65613 BQL65701 BQL131149 BQL131237 BQL196685 BQL196773 BQL262221 BQL262309 BQL327757 BQL327845 BQL393293 BQL393381 BQL458829 BQL458917 BQL524365 BQL524453 BQL589901 BQL589989 BQL655437 BQL655525 BQL720973 BQL721061 BQL786509 BQL786597 BQL852045 BQL852133 BQL917581 BQL917669 BQL983117 BQL983205 CAH77 CAH165 CAH65613 CAH65701 CAH131149 CAH131237 CAH196685 CAH196773 CAH262221 CAH262309 CAH327757 CAH327845 CAH393293 CAH393381 CAH458829 CAH458917 CAH524365 CAH524453 CAH589901 CAH589989 CAH655437 CAH655525 CAH720973 CAH721061 CAH786509 CAH786597 CAH852045 CAH852133 CAH917581 CAH917669 CAH983117 CAH983205 CKD77 CKD165 CKD65613 CKD65701 CKD131149 CKD131237 CKD196685 CKD196773 CKD262221 CKD262309 CKD327757 CKD327845 CKD393293 CKD393381 CKD458829 CKD458917 CKD524365 CKD524453 CKD589901 CKD589989 CKD655437 CKD655525 CKD720973 CKD721061 CKD786509 CKD786597 CKD852045 CKD852133 CKD917581 CKD917669 CKD983117 CKD983205 CTZ77 CTZ165 CTZ65613 CTZ65701 CTZ131149 CTZ131237 CTZ196685 CTZ196773 CTZ262221 CTZ262309 CTZ327757 CTZ327845 CTZ393293 CTZ393381 CTZ458829 CTZ458917 CTZ524365 CTZ524453 CTZ589901 CTZ589989 CTZ655437 CTZ655525 CTZ720973 CTZ721061 CTZ786509 CTZ786597 CTZ852045 CTZ852133 CTZ917581 CTZ917669 CTZ983117 CTZ983205 DDV77 DDV165 DDV65613 DDV65701 DDV131149 DDV131237 DDV196685 DDV196773 DDV262221 DDV262309 DDV327757 DDV327845 DDV393293 DDV393381 DDV458829 DDV458917 DDV524365 DDV524453 DDV589901 DDV589989 DDV655437 DDV655525 DDV720973 DDV721061 DDV786509 DDV786597 DDV852045 DDV852133 DDV917581 DDV917669 DDV983117 DDV983205 DNR77 DNR165 DNR65613 DNR65701 DNR131149 DNR131237 DNR196685 DNR196773 DNR262221 DNR262309 DNR327757 DNR327845 DNR393293 DNR393381 DNR458829 DNR458917 DNR524365 DNR524453 DNR589901 DNR589989 DNR655437 DNR655525 DNR720973 DNR721061 DNR786509 DNR786597 DNR852045 DNR852133 DNR917581 DNR917669 DNR983117 DNR983205 DXN77 DXN165 DXN65613 DXN65701 DXN131149 DXN131237 DXN196685 DXN196773 DXN262221 DXN262309 DXN327757 DXN327845 DXN393293 DXN393381 DXN458829 DXN458917 DXN524365 DXN524453 DXN589901 DXN589989 DXN655437 DXN655525 DXN720973 DXN721061 DXN786509 DXN786597 DXN852045 DXN852133 DXN917581 DXN917669 DXN983117 DXN983205 EHJ77 EHJ165 EHJ65613 EHJ65701 EHJ131149 EHJ131237 EHJ196685 EHJ196773 EHJ262221 EHJ262309 EHJ327757 EHJ327845 EHJ393293 EHJ393381 EHJ458829 EHJ458917 EHJ524365 EHJ524453 EHJ589901 EHJ589989 EHJ655437 EHJ655525 EHJ720973 EHJ721061 EHJ786509 EHJ786597 EHJ852045 EHJ852133 EHJ917581 EHJ917669 EHJ983117 EHJ983205 ERF77 ERF165 ERF65613 ERF65701 ERF131149 ERF131237 ERF196685 ERF196773 ERF262221 ERF262309 ERF327757 ERF327845 ERF393293 ERF393381 ERF458829 ERF458917 ERF524365 ERF524453 ERF589901 ERF589989 ERF655437 ERF655525 ERF720973 ERF721061 ERF786509 ERF786597 ERF852045 ERF852133 ERF917581 ERF917669 ERF983117 ERF983205 FBB77 FBB165 FBB65613 FBB65701 FBB131149 FBB131237 FBB196685 FBB196773 FBB262221 FBB262309 FBB327757 FBB327845 FBB393293 FBB393381 FBB458829 FBB458917 FBB524365 FBB524453 FBB589901 FBB589989 FBB655437 FBB655525 FBB720973 FBB721061 FBB786509 FBB786597 FBB852045 FBB852133 FBB917581 FBB917669 FBB983117 FBB983205 FKX77 FKX165 FKX65613 FKX65701 FKX131149 FKX131237 FKX196685 FKX196773 FKX262221 FKX262309 FKX327757 FKX327845 FKX393293 FKX393381 FKX458829 FKX458917 FKX524365 FKX524453 FKX589901 FKX589989 FKX655437 FKX655525 FKX720973 FKX721061 FKX786509 FKX786597 FKX852045 FKX852133 FKX917581 FKX917669 FKX983117 FKX983205 FUT77 FUT165 FUT65613 FUT65701 FUT131149 FUT131237 FUT196685 FUT196773 FUT262221 FUT262309 FUT327757 FUT327845 FUT393293 FUT393381 FUT458829 FUT458917 FUT524365 FUT524453 FUT589901 FUT589989 FUT655437 FUT655525 FUT720973 FUT721061 FUT786509 FUT786597 FUT852045 FUT852133 FUT917581 FUT917669 FUT983117 FUT983205 GEP77 GEP165 GEP65613 GEP65701 GEP131149 GEP131237 GEP196685 GEP196773 GEP262221 GEP262309 GEP327757 GEP327845 GEP393293 GEP393381 GEP458829 GEP458917 GEP524365 GEP524453 GEP589901 GEP589989 GEP655437 GEP655525 GEP720973 GEP721061 GEP786509 GEP786597 GEP852045 GEP852133 GEP917581 GEP917669 GEP983117 GEP983205 GOL77 GOL165 GOL65613 GOL65701 GOL131149 GOL131237 GOL196685 GOL196773 GOL262221 GOL262309 GOL327757 GOL327845 GOL393293 GOL393381 GOL458829 GOL458917 GOL524365 GOL524453 GOL589901 GOL589989 GOL655437 GOL655525 GOL720973 GOL721061 GOL786509 GOL786597 GOL852045 GOL852133 GOL917581 GOL917669 GOL983117 GOL983205 GYH77 GYH165 GYH65613 GYH65701 GYH131149 GYH131237 GYH196685 GYH196773 GYH262221 GYH262309 GYH327757 GYH327845 GYH393293 GYH393381 GYH458829 GYH458917 GYH524365 GYH524453 GYH589901 GYH589989 GYH655437 GYH655525 GYH720973 GYH721061 GYH786509 GYH786597 GYH852045 GYH852133 GYH917581 GYH917669 GYH983117 GYH983205 HID77 HID165 HID65613 HID65701 HID131149 HID131237 HID196685 HID196773 HID262221 HID262309 HID327757 HID327845 HID393293 HID393381 HID458829 HID458917 HID524365 HID524453 HID589901 HID589989 HID655437 HID655525 HID720973 HID721061 HID786509 HID786597 HID852045 HID852133 HID917581 HID917669 HID983117 HID983205 HRZ77 HRZ165 HRZ65613 HRZ65701 HRZ131149 HRZ131237 HRZ196685 HRZ196773 HRZ262221 HRZ262309 HRZ327757 HRZ327845 HRZ393293 HRZ393381 HRZ458829 HRZ458917 HRZ524365 HRZ524453 HRZ589901 HRZ589989 HRZ655437 HRZ655525 HRZ720973 HRZ721061 HRZ786509 HRZ786597 HRZ852045 HRZ852133 HRZ917581 HRZ917669 HRZ983117 HRZ983205 IBV77 IBV165 IBV65613 IBV65701 IBV131149 IBV131237 IBV196685 IBV196773 IBV262221 IBV262309 IBV327757 IBV327845 IBV393293 IBV393381 IBV458829 IBV458917 IBV524365 IBV524453 IBV589901 IBV589989 IBV655437 IBV655525 IBV720973 IBV721061 IBV786509 IBV786597 IBV852045 IBV852133 IBV917581 IBV917669 IBV983117 IBV983205 ILR77 ILR165 ILR65613 ILR65701 ILR131149 ILR131237 ILR196685 ILR196773 ILR262221 ILR262309 ILR327757 ILR327845 ILR393293 ILR393381 ILR458829 ILR458917 ILR524365 ILR524453 ILR589901 ILR589989 ILR655437 ILR655525 ILR720973 ILR721061 ILR786509 ILR786597 ILR852045 ILR852133 ILR917581 ILR917669 ILR983117 ILR983205 IVN77 IVN165 IVN65613 IVN65701 IVN131149 IVN131237 IVN196685 IVN196773 IVN262221 IVN262309 IVN327757 IVN327845 IVN393293 IVN393381 IVN458829 IVN458917 IVN524365 IVN524453 IVN589901 IVN589989 IVN655437 IVN655525 IVN720973 IVN721061 IVN786509 IVN786597 IVN852045 IVN852133 IVN917581 IVN917669 IVN983117 IVN983205 JFJ77 JFJ165 JFJ65613 JFJ65701 JFJ131149 JFJ131237 JFJ196685 JFJ196773 JFJ262221 JFJ262309 JFJ327757 JFJ327845 JFJ393293 JFJ393381 JFJ458829 JFJ458917 JFJ524365 JFJ524453 JFJ589901 JFJ589989 JFJ655437 JFJ655525 JFJ720973 JFJ721061 JFJ786509 JFJ786597 JFJ852045 JFJ852133 JFJ917581 JFJ917669 JFJ983117 JFJ983205 JPF77 JPF165 JPF65613 JPF65701 JPF131149 JPF131237 JPF196685 JPF196773 JPF262221 JPF262309 JPF327757 JPF327845 JPF393293 JPF393381 JPF458829 JPF458917 JPF524365 JPF524453 JPF589901 JPF589989 JPF655437 JPF655525 JPF720973 JPF721061 JPF786509 JPF786597 JPF852045 JPF852133 JPF917581 JPF917669 JPF983117 JPF983205 JZB77 JZB165 JZB65613 JZB65701 JZB131149 JZB131237 JZB196685 JZB196773 JZB262221 JZB262309 JZB327757 JZB327845 JZB393293 JZB393381 JZB458829 JZB458917 JZB524365 JZB524453 JZB589901 JZB589989 JZB655437 JZB655525 JZB720973 JZB721061 JZB786509 JZB786597 JZB852045 JZB852133 JZB917581 JZB917669 JZB983117 JZB983205 KIX77 KIX165 KIX65613 KIX65701 KIX131149 KIX131237 KIX196685 KIX196773 KIX262221 KIX262309 KIX327757 KIX327845 KIX393293 KIX393381 KIX458829 KIX458917 KIX524365 KIX524453 KIX589901 KIX589989 KIX655437 KIX655525 KIX720973 KIX721061 KIX786509 KIX786597 KIX852045 KIX852133 KIX917581 KIX917669 KIX983117 KIX983205 KST77 KST165 KST65613 KST65701 KST131149 KST131237 KST196685 KST196773 KST262221 KST262309 KST327757 KST327845 KST393293 KST393381 KST458829 KST458917 KST524365 KST524453 KST589901 KST589989 KST655437 KST655525 KST720973 KST721061 KST786509 KST786597 KST852045 KST852133 KST917581 KST917669 KST983117 KST983205 LCP77 LCP165 LCP65613 LCP65701 LCP131149 LCP131237 LCP196685 LCP196773 LCP262221 LCP262309 LCP327757 LCP327845 LCP393293 LCP393381 LCP458829 LCP458917 LCP524365 LCP524453 LCP589901 LCP589989 LCP655437 LCP655525 LCP720973 LCP721061 LCP786509 LCP786597 LCP852045 LCP852133 LCP917581 LCP917669 LCP983117 LCP983205 LML77 LML165 LML65613 LML65701 LML131149 LML131237 LML196685 LML196773 LML262221 LML262309 LML327757 LML327845 LML393293 LML393381 LML458829 LML458917 LML524365 LML524453 LML589901 LML589989 LML655437 LML655525 LML720973 LML721061 LML786509 LML786597 LML852045 LML852133 LML917581 LML917669 LML983117 LML983205 LWH77 LWH165 LWH65613 LWH65701 LWH131149 LWH131237 LWH196685 LWH196773 LWH262221 LWH262309 LWH327757 LWH327845 LWH393293 LWH393381 LWH458829 LWH458917 LWH524365 LWH524453 LWH589901 LWH589989 LWH655437 LWH655525 LWH720973 LWH721061 LWH786509 LWH786597 LWH852045 LWH852133 LWH917581 LWH917669 LWH983117 LWH983205 MGD77 MGD165 MGD65613 MGD65701 MGD131149 MGD131237 MGD196685 MGD196773 MGD262221 MGD262309 MGD327757 MGD327845 MGD393293 MGD393381 MGD458829 MGD458917 MGD524365 MGD524453 MGD589901 MGD589989 MGD655437 MGD655525 MGD720973 MGD721061 MGD786509 MGD786597 MGD852045 MGD852133 MGD917581 MGD917669 MGD983117 MGD983205 MPZ77 MPZ165 MPZ65613 MPZ65701 MPZ131149 MPZ131237 MPZ196685 MPZ196773 MPZ262221 MPZ262309 MPZ327757 MPZ327845 MPZ393293 MPZ393381 MPZ458829 MPZ458917 MPZ524365 MPZ524453 MPZ589901 MPZ589989 MPZ655437 MPZ655525 MPZ720973 MPZ721061 MPZ786509 MPZ786597 MPZ852045 MPZ852133 MPZ917581 MPZ917669 MPZ983117 MPZ983205 MZV77 MZV165 MZV65613 MZV65701 MZV131149 MZV131237 MZV196685 MZV196773 MZV262221 MZV262309 MZV327757 MZV327845 MZV393293 MZV393381 MZV458829 MZV458917 MZV524365 MZV524453 MZV589901 MZV589989 MZV655437 MZV655525 MZV720973 MZV721061 MZV786509 MZV786597 MZV852045 MZV852133 MZV917581 MZV917669 MZV983117 MZV983205 NJR77 NJR165 NJR65613 NJR65701 NJR131149 NJR131237 NJR196685 NJR196773 NJR262221 NJR262309 NJR327757 NJR327845 NJR393293 NJR393381 NJR458829 NJR458917 NJR524365 NJR524453 NJR589901 NJR589989 NJR655437 NJR655525 NJR720973 NJR721061 NJR786509 NJR786597 NJR852045 NJR852133 NJR917581 NJR917669 NJR983117 NJR983205 NTN77 NTN165 NTN65613 NTN65701 NTN131149 NTN131237 NTN196685 NTN196773 NTN262221 NTN262309 NTN327757 NTN327845 NTN393293 NTN393381 NTN458829 NTN458917 NTN524365 NTN524453 NTN589901 NTN589989 NTN655437 NTN655525 NTN720973 NTN721061 NTN786509 NTN786597 NTN852045 NTN852133 NTN917581 NTN917669 NTN983117 NTN983205 ODJ77 ODJ165 ODJ65613 ODJ65701 ODJ131149 ODJ131237 ODJ196685 ODJ196773 ODJ262221 ODJ262309 ODJ327757 ODJ327845 ODJ393293 ODJ393381 ODJ458829 ODJ458917 ODJ524365 ODJ524453 ODJ589901 ODJ589989 ODJ655437 ODJ655525 ODJ720973 ODJ721061 ODJ786509 ODJ786597 ODJ852045 ODJ852133 ODJ917581 ODJ917669 ODJ983117 ODJ983205 ONF77 ONF165 ONF65613 ONF65701 ONF131149 ONF131237 ONF196685 ONF196773 ONF262221 ONF262309 ONF327757 ONF327845 ONF393293 ONF393381 ONF458829 ONF458917 ONF524365 ONF524453 ONF589901 ONF589989 ONF655437 ONF655525 ONF720973 ONF721061 ONF786509 ONF786597 ONF852045 ONF852133 ONF917581 ONF917669 ONF983117 ONF983205 OXB77 OXB165 OXB65613 OXB65701 OXB131149 OXB131237 OXB196685 OXB196773 OXB262221 OXB262309 OXB327757 OXB327845 OXB393293 OXB393381 OXB458829 OXB458917 OXB524365 OXB524453 OXB589901 OXB589989 OXB655437 OXB655525 OXB720973 OXB721061 OXB786509 OXB786597 OXB852045 OXB852133 OXB917581 OXB917669 OXB983117 OXB983205 PGX77 PGX165 PGX65613 PGX65701 PGX131149 PGX131237 PGX196685 PGX196773 PGX262221 PGX262309 PGX327757 PGX327845 PGX393293 PGX393381 PGX458829 PGX458917 PGX524365 PGX524453 PGX589901 PGX589989 PGX655437 PGX655525 PGX720973 PGX721061 PGX786509 PGX786597 PGX852045 PGX852133 PGX917581 PGX917669 PGX983117 PGX983205 PQT77 PQT165 PQT65613 PQT65701 PQT131149 PQT131237 PQT196685 PQT196773 PQT262221 PQT262309 PQT327757 PQT327845 PQT393293 PQT393381 PQT458829 PQT458917 PQT524365 PQT524453 PQT589901 PQT589989 PQT655437 PQT655525 PQT720973 PQT721061 PQT786509 PQT786597 PQT852045 PQT852133 PQT917581 PQT917669 PQT983117 PQT983205 QAP77 QAP165 QAP65613 QAP65701 QAP131149 QAP131237 QAP196685 QAP196773 QAP262221 QAP262309 QAP327757 QAP327845 QAP393293 QAP393381 QAP458829 QAP458917 QAP524365 QAP524453 QAP589901 QAP589989 QAP655437 QAP655525 QAP720973 QAP721061 QAP786509 QAP786597 QAP852045 QAP852133 QAP917581 QAP917669 QAP983117 QAP983205 QKL77 QKL165 QKL65613 QKL65701 QKL131149 QKL131237 QKL196685 QKL196773 QKL262221 QKL262309 QKL327757 QKL327845 QKL393293 QKL393381 QKL458829 QKL458917 QKL524365 QKL524453 QKL589901 QKL589989 QKL655437 QKL655525 QKL720973 QKL721061 QKL786509 QKL786597 QKL852045 QKL852133 QKL917581 QKL917669 QKL983117 QKL983205 QUH77 QUH165 QUH65613 QUH65701 QUH131149 QUH131237 QUH196685 QUH196773 QUH262221 QUH262309 QUH327757 QUH327845 QUH393293 QUH393381 QUH458829 QUH458917 QUH524365 QUH524453 QUH589901 QUH589989 QUH655437 QUH655525 QUH720973 QUH721061 QUH786509 QUH786597 QUH852045 QUH852133 QUH917581 QUH917669 QUH983117 QUH983205 RED77 RED165 RED65613 RED65701 RED131149 RED131237 RED196685 RED196773 RED262221 RED262309 RED327757 RED327845 RED393293 RED393381 RED458829 RED458917 RED524365 RED524453 RED589901 RED589989 RED655437 RED655525 RED720973 RED721061 RED786509 RED786597 RED852045 RED852133 RED917581 RED917669 RED983117 RED983205 RNZ77 RNZ165 RNZ65613 RNZ65701 RNZ131149 RNZ131237 RNZ196685 RNZ196773 RNZ262221 RNZ262309 RNZ327757 RNZ327845 RNZ393293 RNZ393381 RNZ458829 RNZ458917 RNZ524365 RNZ524453 RNZ589901 RNZ589989 RNZ655437 RNZ655525 RNZ720973 RNZ721061 RNZ786509 RNZ786597 RNZ852045 RNZ852133 RNZ917581 RNZ917669 RNZ983117 RNZ983205 RXV77 RXV165 RXV65613 RXV65701 RXV131149 RXV131237 RXV196685 RXV196773 RXV262221 RXV262309 RXV327757 RXV327845 RXV393293 RXV393381 RXV458829 RXV458917 RXV524365 RXV524453 RXV589901 RXV589989 RXV655437 RXV655525 RXV720973 RXV721061 RXV786509 RXV786597 RXV852045 RXV852133 RXV917581 RXV917669 RXV983117 RXV983205 SHR77 SHR165 SHR65613 SHR65701 SHR131149 SHR131237 SHR196685 SHR196773 SHR262221 SHR262309 SHR327757 SHR327845 SHR393293 SHR393381 SHR458829 SHR458917 SHR524365 SHR524453 SHR589901 SHR589989 SHR655437 SHR655525 SHR720973 SHR721061 SHR786509 SHR786597 SHR852045 SHR852133 SHR917581 SHR917669 SHR983117 SHR983205 SRN77 SRN165 SRN65613 SRN65701 SRN131149 SRN131237 SRN196685 SRN196773 SRN262221 SRN262309 SRN327757 SRN327845 SRN393293 SRN393381 SRN458829 SRN458917 SRN524365 SRN524453 SRN589901 SRN589989 SRN655437 SRN655525 SRN720973 SRN721061 SRN786509 SRN786597 SRN852045 SRN852133 SRN917581 SRN917669 SRN983117 SRN983205 TBJ77 TBJ165 TBJ65613 TBJ65701 TBJ131149 TBJ131237 TBJ196685 TBJ196773 TBJ262221 TBJ262309 TBJ327757 TBJ327845 TBJ393293 TBJ393381 TBJ458829 TBJ458917 TBJ524365 TBJ524453 TBJ589901 TBJ589989 TBJ655437 TBJ655525 TBJ720973 TBJ721061 TBJ786509 TBJ786597 TBJ852045 TBJ852133 TBJ917581 TBJ917669 TBJ983117 TBJ983205 TLF77 TLF165 TLF65613 TLF65701 TLF131149 TLF131237 TLF196685 TLF196773 TLF262221 TLF262309 TLF327757 TLF327845 TLF393293 TLF393381 TLF458829 TLF458917 TLF524365 TLF524453 TLF589901 TLF589989 TLF655437 TLF655525 TLF720973 TLF721061 TLF786509 TLF786597 TLF852045 TLF852133 TLF917581 TLF917669 TLF983117 TLF983205 TVB77 TVB165 TVB65613 TVB65701 TVB131149 TVB131237 TVB196685 TVB196773 TVB262221 TVB262309 TVB327757 TVB327845 TVB393293 TVB393381 TVB458829 TVB458917 TVB524365 TVB524453 TVB589901 TVB589989 TVB655437 TVB655525 TVB720973 TVB721061 TVB786509 TVB786597 TVB852045 TVB852133 TVB917581 TVB917669 TVB983117 TVB983205 UEX77 UEX165 UEX65613 UEX65701 UEX131149 UEX131237 UEX196685 UEX196773 UEX262221 UEX262309 UEX327757 UEX327845 UEX393293 UEX393381 UEX458829 UEX458917 UEX524365 UEX524453 UEX589901 UEX589989 UEX655437 UEX655525 UEX720973 UEX721061 UEX786509 UEX786597 UEX852045 UEX852133 UEX917581 UEX917669 UEX983117 UEX983205 UOT77 UOT165 UOT65613 UOT65701 UOT131149 UOT131237 UOT196685 UOT196773 UOT262221 UOT262309 UOT327757 UOT327845 UOT393293 UOT393381 UOT458829 UOT458917 UOT524365 UOT524453 UOT589901 UOT589989 UOT655437 UOT655525 UOT720973 UOT721061 UOT786509 UOT786597 UOT852045 UOT852133 UOT917581 UOT917669 UOT983117 UOT983205 UYP77 UYP165 UYP65613 UYP65701 UYP131149 UYP131237 UYP196685 UYP196773 UYP262221 UYP262309 UYP327757 UYP327845 UYP393293 UYP393381 UYP458829 UYP458917 UYP524365 UYP524453 UYP589901 UYP589989 UYP655437 UYP655525 UYP720973 UYP721061 UYP786509 UYP786597 UYP852045 UYP852133 UYP917581 UYP917669 UYP983117 UYP983205 VIL77 VIL165 VIL65613 VIL65701 VIL131149 VIL131237 VIL196685 VIL196773 VIL262221 VIL262309 VIL327757 VIL327845 VIL393293 VIL393381 VIL458829 VIL458917 VIL524365 VIL524453 VIL589901 VIL589989 VIL655437 VIL655525 VIL720973 VIL721061 VIL786509 VIL786597 VIL852045 VIL852133 VIL917581 VIL917669 VIL983117 VIL983205 VSH77 VSH165 VSH65613 VSH65701 VSH131149 VSH131237 VSH196685 VSH196773 VSH262221 VSH262309 VSH327757 VSH327845 VSH393293 VSH393381 VSH458829 VSH458917 VSH524365 VSH524453 VSH589901 VSH589989 VSH655437 VSH655525 VSH720973 VSH721061 VSH786509 VSH786597 VSH852045 VSH852133 VSH917581 VSH917669 VSH983117 VSH983205 WCD77 WCD165 WCD65613 WCD65701 WCD131149 WCD131237 WCD196685 WCD196773 WCD262221 WCD262309 WCD327757 WCD327845 WCD393293 WCD393381 WCD458829 WCD458917 WCD524365 WCD524453 WCD589901 WCD589989 WCD655437 WCD655525 WCD720973 WCD721061 WCD786509 WCD786597 WCD852045 WCD852133 WCD917581 WCD917669 WCD983117 WCD983205 WLZ77 WLZ165 WLZ65613 WLZ65701 WLZ131149 WLZ131237 WLZ196685 WLZ196773 WLZ262221 WLZ262309 WLZ327757 WLZ327845 WLZ393293 WLZ393381 WLZ458829 WLZ458917 WLZ524365 WLZ524453 WLZ589901 WLZ589989 WLZ655437 WLZ655525 WLZ720973 WLZ721061 WLZ786509 WLZ786597 WLZ852045 WLZ852133 WLZ917581 WLZ917669 WLZ983117 WLZ983205 WVV77 WVV165 WVV65613 WVV65701 WVV131149 WVV131237 WVV196685 WVV196773 WVV262221 WVV262309 WVV327757 WVV327845 WVV393293 WVV393381 WVV458829 WVV458917 WVV524365 WVV524453 WVV589901 WVV589989 WVV655437 WVV655525 WVV720973 WVV721061 WVV786509 WVV786597 WVV852045 WVV852133 WVV917581 WVV917669 WVV983117 WVV983205" xr:uid="{00000000-0002-0000-1400-000000000000}">
      <formula1>"　,01,02,03,04,05"</formula1>
    </dataValidation>
    <dataValidation type="list" allowBlank="1" showInputMessage="1" showErrorMessage="1" sqref="H82:J82 H65618:J65618 H131154:J131154 H196690:J196690 H262226:J262226 H327762:J327762 H393298:J393298 H458834:J458834 H524370:J524370 H589906:J589906 H655442:J655442 H720978:J720978 H786514:J786514 H852050:J852050 H917586:J917586 H983122:J983122 N82:P82 N65618:P65618 N131154:P131154 N196690:P196690 N262226:P262226 N327762:P327762 N393298:P393298 N458834:P458834 N524370:P524370 N589906:P589906 N655442:P655442 N720978:P720978 N786514:P786514 N852050:P852050 N917586:P917586 N983122:P983122 T82:V82 T65618:V65618 T131154:V131154 T196690:V196690 T262226:V262226 T327762:V327762 T393298:V393298 T458834:V458834 T524370:V524370 T589906:V589906 T655442:V655442 T720978:V720978 T786514:V786514 T852050:V852050 T917586:V917586 T983122:V983122 JD82:JF82 JD65618:JF65618 JD131154:JF131154 JD196690:JF196690 JD262226:JF262226 JD327762:JF327762 JD393298:JF393298 JD458834:JF458834 JD524370:JF524370 JD589906:JF589906 JD655442:JF655442 JD720978:JF720978 JD786514:JF786514 JD852050:JF852050 JD917586:JF917586 JD983122:JF983122 JJ82:JL82 JJ65618:JL65618 JJ131154:JL131154 JJ196690:JL196690 JJ262226:JL262226 JJ327762:JL327762 JJ393298:JL393298 JJ458834:JL458834 JJ524370:JL524370 JJ589906:JL589906 JJ655442:JL655442 JJ720978:JL720978 JJ786514:JL786514 JJ852050:JL852050 JJ917586:JL917586 JJ983122:JL983122 JP82:JR82 JP65618:JR65618 JP131154:JR131154 JP196690:JR196690 JP262226:JR262226 JP327762:JR327762 JP393298:JR393298 JP458834:JR458834 JP524370:JR524370 JP589906:JR589906 JP655442:JR655442 JP720978:JR720978 JP786514:JR786514 JP852050:JR852050 JP917586:JR917586 JP983122:JR983122 SZ82:TB82 SZ65618:TB65618 SZ131154:TB131154 SZ196690:TB196690 SZ262226:TB262226 SZ327762:TB327762 SZ393298:TB393298 SZ458834:TB458834 SZ524370:TB524370 SZ589906:TB589906 SZ655442:TB655442 SZ720978:TB720978 SZ786514:TB786514 SZ852050:TB852050 SZ917586:TB917586 SZ983122:TB983122 TF82:TH82 TF65618:TH65618 TF131154:TH131154 TF196690:TH196690 TF262226:TH262226 TF327762:TH327762 TF393298:TH393298 TF458834:TH458834 TF524370:TH524370 TF589906:TH589906 TF655442:TH655442 TF720978:TH720978 TF786514:TH786514 TF852050:TH852050 TF917586:TH917586 TF983122:TH983122 TL82:TN82 TL65618:TN65618 TL131154:TN131154 TL196690:TN196690 TL262226:TN262226 TL327762:TN327762 TL393298:TN393298 TL458834:TN458834 TL524370:TN524370 TL589906:TN589906 TL655442:TN655442 TL720978:TN720978 TL786514:TN786514 TL852050:TN852050 TL917586:TN917586 TL983122:TN983122 ACV82:ACX82 ACV65618:ACX65618 ACV131154:ACX131154 ACV196690:ACX196690 ACV262226:ACX262226 ACV327762:ACX327762 ACV393298:ACX393298 ACV458834:ACX458834 ACV524370:ACX524370 ACV589906:ACX589906 ACV655442:ACX655442 ACV720978:ACX720978 ACV786514:ACX786514 ACV852050:ACX852050 ACV917586:ACX917586 ACV983122:ACX983122 ADB82:ADD82 ADB65618:ADD65618 ADB131154:ADD131154 ADB196690:ADD196690 ADB262226:ADD262226 ADB327762:ADD327762 ADB393298:ADD393298 ADB458834:ADD458834 ADB524370:ADD524370 ADB589906:ADD589906 ADB655442:ADD655442 ADB720978:ADD720978 ADB786514:ADD786514 ADB852050:ADD852050 ADB917586:ADD917586 ADB983122:ADD983122 ADH82:ADJ82 ADH65618:ADJ65618 ADH131154:ADJ131154 ADH196690:ADJ196690 ADH262226:ADJ262226 ADH327762:ADJ327762 ADH393298:ADJ393298 ADH458834:ADJ458834 ADH524370:ADJ524370 ADH589906:ADJ589906 ADH655442:ADJ655442 ADH720978:ADJ720978 ADH786514:ADJ786514 ADH852050:ADJ852050 ADH917586:ADJ917586 ADH983122:ADJ983122 AMR82:AMT82 AMR65618:AMT65618 AMR131154:AMT131154 AMR196690:AMT196690 AMR262226:AMT262226 AMR327762:AMT327762 AMR393298:AMT393298 AMR458834:AMT458834 AMR524370:AMT524370 AMR589906:AMT589906 AMR655442:AMT655442 AMR720978:AMT720978 AMR786514:AMT786514 AMR852050:AMT852050 AMR917586:AMT917586 AMR983122:AMT983122 AMX82:AMZ82 AMX65618:AMZ65618 AMX131154:AMZ131154 AMX196690:AMZ196690 AMX262226:AMZ262226 AMX327762:AMZ327762 AMX393298:AMZ393298 AMX458834:AMZ458834 AMX524370:AMZ524370 AMX589906:AMZ589906 AMX655442:AMZ655442 AMX720978:AMZ720978 AMX786514:AMZ786514 AMX852050:AMZ852050 AMX917586:AMZ917586 AMX983122:AMZ983122 AND82:ANF82 AND65618:ANF65618 AND131154:ANF131154 AND196690:ANF196690 AND262226:ANF262226 AND327762:ANF327762 AND393298:ANF393298 AND458834:ANF458834 AND524370:ANF524370 AND589906:ANF589906 AND655442:ANF655442 AND720978:ANF720978 AND786514:ANF786514 AND852050:ANF852050 AND917586:ANF917586 AND983122:ANF983122 AWN82:AWP82 AWN65618:AWP65618 AWN131154:AWP131154 AWN196690:AWP196690 AWN262226:AWP262226 AWN327762:AWP327762 AWN393298:AWP393298 AWN458834:AWP458834 AWN524370:AWP524370 AWN589906:AWP589906 AWN655442:AWP655442 AWN720978:AWP720978 AWN786514:AWP786514 AWN852050:AWP852050 AWN917586:AWP917586 AWN983122:AWP983122 AWT82:AWV82 AWT65618:AWV65618 AWT131154:AWV131154 AWT196690:AWV196690 AWT262226:AWV262226 AWT327762:AWV327762 AWT393298:AWV393298 AWT458834:AWV458834 AWT524370:AWV524370 AWT589906:AWV589906 AWT655442:AWV655442 AWT720978:AWV720978 AWT786514:AWV786514 AWT852050:AWV852050 AWT917586:AWV917586 AWT983122:AWV983122 AWZ82:AXB82 AWZ65618:AXB65618 AWZ131154:AXB131154 AWZ196690:AXB196690 AWZ262226:AXB262226 AWZ327762:AXB327762 AWZ393298:AXB393298 AWZ458834:AXB458834 AWZ524370:AXB524370 AWZ589906:AXB589906 AWZ655442:AXB655442 AWZ720978:AXB720978 AWZ786514:AXB786514 AWZ852050:AXB852050 AWZ917586:AXB917586 AWZ983122:AXB983122 BGJ82:BGL82 BGJ65618:BGL65618 BGJ131154:BGL131154 BGJ196690:BGL196690 BGJ262226:BGL262226 BGJ327762:BGL327762 BGJ393298:BGL393298 BGJ458834:BGL458834 BGJ524370:BGL524370 BGJ589906:BGL589906 BGJ655442:BGL655442 BGJ720978:BGL720978 BGJ786514:BGL786514 BGJ852050:BGL852050 BGJ917586:BGL917586 BGJ983122:BGL983122 BGP82:BGR82 BGP65618:BGR65618 BGP131154:BGR131154 BGP196690:BGR196690 BGP262226:BGR262226 BGP327762:BGR327762 BGP393298:BGR393298 BGP458834:BGR458834 BGP524370:BGR524370 BGP589906:BGR589906 BGP655442:BGR655442 BGP720978:BGR720978 BGP786514:BGR786514 BGP852050:BGR852050 BGP917586:BGR917586 BGP983122:BGR983122 BGV82:BGX82 BGV65618:BGX65618 BGV131154:BGX131154 BGV196690:BGX196690 BGV262226:BGX262226 BGV327762:BGX327762 BGV393298:BGX393298 BGV458834:BGX458834 BGV524370:BGX524370 BGV589906:BGX589906 BGV655442:BGX655442 BGV720978:BGX720978 BGV786514:BGX786514 BGV852050:BGX852050 BGV917586:BGX917586 BGV983122:BGX983122 BQF82:BQH82 BQF65618:BQH65618 BQF131154:BQH131154 BQF196690:BQH196690 BQF262226:BQH262226 BQF327762:BQH327762 BQF393298:BQH393298 BQF458834:BQH458834 BQF524370:BQH524370 BQF589906:BQH589906 BQF655442:BQH655442 BQF720978:BQH720978 BQF786514:BQH786514 BQF852050:BQH852050 BQF917586:BQH917586 BQF983122:BQH983122 BQL82:BQN82 BQL65618:BQN65618 BQL131154:BQN131154 BQL196690:BQN196690 BQL262226:BQN262226 BQL327762:BQN327762 BQL393298:BQN393298 BQL458834:BQN458834 BQL524370:BQN524370 BQL589906:BQN589906 BQL655442:BQN655442 BQL720978:BQN720978 BQL786514:BQN786514 BQL852050:BQN852050 BQL917586:BQN917586 BQL983122:BQN983122 BQR82:BQT82 BQR65618:BQT65618 BQR131154:BQT131154 BQR196690:BQT196690 BQR262226:BQT262226 BQR327762:BQT327762 BQR393298:BQT393298 BQR458834:BQT458834 BQR524370:BQT524370 BQR589906:BQT589906 BQR655442:BQT655442 BQR720978:BQT720978 BQR786514:BQT786514 BQR852050:BQT852050 BQR917586:BQT917586 BQR983122:BQT983122 CAB82:CAD82 CAB65618:CAD65618 CAB131154:CAD131154 CAB196690:CAD196690 CAB262226:CAD262226 CAB327762:CAD327762 CAB393298:CAD393298 CAB458834:CAD458834 CAB524370:CAD524370 CAB589906:CAD589906 CAB655442:CAD655442 CAB720978:CAD720978 CAB786514:CAD786514 CAB852050:CAD852050 CAB917586:CAD917586 CAB983122:CAD983122 CAH82:CAJ82 CAH65618:CAJ65618 CAH131154:CAJ131154 CAH196690:CAJ196690 CAH262226:CAJ262226 CAH327762:CAJ327762 CAH393298:CAJ393298 CAH458834:CAJ458834 CAH524370:CAJ524370 CAH589906:CAJ589906 CAH655442:CAJ655442 CAH720978:CAJ720978 CAH786514:CAJ786514 CAH852050:CAJ852050 CAH917586:CAJ917586 CAH983122:CAJ983122 CAN82:CAP82 CAN65618:CAP65618 CAN131154:CAP131154 CAN196690:CAP196690 CAN262226:CAP262226 CAN327762:CAP327762 CAN393298:CAP393298 CAN458834:CAP458834 CAN524370:CAP524370 CAN589906:CAP589906 CAN655442:CAP655442 CAN720978:CAP720978 CAN786514:CAP786514 CAN852050:CAP852050 CAN917586:CAP917586 CAN983122:CAP983122 CJX82:CJZ82 CJX65618:CJZ65618 CJX131154:CJZ131154 CJX196690:CJZ196690 CJX262226:CJZ262226 CJX327762:CJZ327762 CJX393298:CJZ393298 CJX458834:CJZ458834 CJX524370:CJZ524370 CJX589906:CJZ589906 CJX655442:CJZ655442 CJX720978:CJZ720978 CJX786514:CJZ786514 CJX852050:CJZ852050 CJX917586:CJZ917586 CJX983122:CJZ983122 CKD82:CKF82 CKD65618:CKF65618 CKD131154:CKF131154 CKD196690:CKF196690 CKD262226:CKF262226 CKD327762:CKF327762 CKD393298:CKF393298 CKD458834:CKF458834 CKD524370:CKF524370 CKD589906:CKF589906 CKD655442:CKF655442 CKD720978:CKF720978 CKD786514:CKF786514 CKD852050:CKF852050 CKD917586:CKF917586 CKD983122:CKF983122 CKJ82:CKL82 CKJ65618:CKL65618 CKJ131154:CKL131154 CKJ196690:CKL196690 CKJ262226:CKL262226 CKJ327762:CKL327762 CKJ393298:CKL393298 CKJ458834:CKL458834 CKJ524370:CKL524370 CKJ589906:CKL589906 CKJ655442:CKL655442 CKJ720978:CKL720978 CKJ786514:CKL786514 CKJ852050:CKL852050 CKJ917586:CKL917586 CKJ983122:CKL983122 CTT82:CTV82 CTT65618:CTV65618 CTT131154:CTV131154 CTT196690:CTV196690 CTT262226:CTV262226 CTT327762:CTV327762 CTT393298:CTV393298 CTT458834:CTV458834 CTT524370:CTV524370 CTT589906:CTV589906 CTT655442:CTV655442 CTT720978:CTV720978 CTT786514:CTV786514 CTT852050:CTV852050 CTT917586:CTV917586 CTT983122:CTV983122 CTZ82:CUB82 CTZ65618:CUB65618 CTZ131154:CUB131154 CTZ196690:CUB196690 CTZ262226:CUB262226 CTZ327762:CUB327762 CTZ393298:CUB393298 CTZ458834:CUB458834 CTZ524370:CUB524370 CTZ589906:CUB589906 CTZ655442:CUB655442 CTZ720978:CUB720978 CTZ786514:CUB786514 CTZ852050:CUB852050 CTZ917586:CUB917586 CTZ983122:CUB983122 CUF82:CUH82 CUF65618:CUH65618 CUF131154:CUH131154 CUF196690:CUH196690 CUF262226:CUH262226 CUF327762:CUH327762 CUF393298:CUH393298 CUF458834:CUH458834 CUF524370:CUH524370 CUF589906:CUH589906 CUF655442:CUH655442 CUF720978:CUH720978 CUF786514:CUH786514 CUF852050:CUH852050 CUF917586:CUH917586 CUF983122:CUH983122 DDP82:DDR82 DDP65618:DDR65618 DDP131154:DDR131154 DDP196690:DDR196690 DDP262226:DDR262226 DDP327762:DDR327762 DDP393298:DDR393298 DDP458834:DDR458834 DDP524370:DDR524370 DDP589906:DDR589906 DDP655442:DDR655442 DDP720978:DDR720978 DDP786514:DDR786514 DDP852050:DDR852050 DDP917586:DDR917586 DDP983122:DDR983122 DDV82:DDX82 DDV65618:DDX65618 DDV131154:DDX131154 DDV196690:DDX196690 DDV262226:DDX262226 DDV327762:DDX327762 DDV393298:DDX393298 DDV458834:DDX458834 DDV524370:DDX524370 DDV589906:DDX589906 DDV655442:DDX655442 DDV720978:DDX720978 DDV786514:DDX786514 DDV852050:DDX852050 DDV917586:DDX917586 DDV983122:DDX983122 DEB82:DED82 DEB65618:DED65618 DEB131154:DED131154 DEB196690:DED196690 DEB262226:DED262226 DEB327762:DED327762 DEB393298:DED393298 DEB458834:DED458834 DEB524370:DED524370 DEB589906:DED589906 DEB655442:DED655442 DEB720978:DED720978 DEB786514:DED786514 DEB852050:DED852050 DEB917586:DED917586 DEB983122:DED983122 DNL82:DNN82 DNL65618:DNN65618 DNL131154:DNN131154 DNL196690:DNN196690 DNL262226:DNN262226 DNL327762:DNN327762 DNL393298:DNN393298 DNL458834:DNN458834 DNL524370:DNN524370 DNL589906:DNN589906 DNL655442:DNN655442 DNL720978:DNN720978 DNL786514:DNN786514 DNL852050:DNN852050 DNL917586:DNN917586 DNL983122:DNN983122 DNR82:DNT82 DNR65618:DNT65618 DNR131154:DNT131154 DNR196690:DNT196690 DNR262226:DNT262226 DNR327762:DNT327762 DNR393298:DNT393298 DNR458834:DNT458834 DNR524370:DNT524370 DNR589906:DNT589906 DNR655442:DNT655442 DNR720978:DNT720978 DNR786514:DNT786514 DNR852050:DNT852050 DNR917586:DNT917586 DNR983122:DNT983122 DNX82:DNZ82 DNX65618:DNZ65618 DNX131154:DNZ131154 DNX196690:DNZ196690 DNX262226:DNZ262226 DNX327762:DNZ327762 DNX393298:DNZ393298 DNX458834:DNZ458834 DNX524370:DNZ524370 DNX589906:DNZ589906 DNX655442:DNZ655442 DNX720978:DNZ720978 DNX786514:DNZ786514 DNX852050:DNZ852050 DNX917586:DNZ917586 DNX983122:DNZ983122 DXH82:DXJ82 DXH65618:DXJ65618 DXH131154:DXJ131154 DXH196690:DXJ196690 DXH262226:DXJ262226 DXH327762:DXJ327762 DXH393298:DXJ393298 DXH458834:DXJ458834 DXH524370:DXJ524370 DXH589906:DXJ589906 DXH655442:DXJ655442 DXH720978:DXJ720978 DXH786514:DXJ786514 DXH852050:DXJ852050 DXH917586:DXJ917586 DXH983122:DXJ983122 DXN82:DXP82 DXN65618:DXP65618 DXN131154:DXP131154 DXN196690:DXP196690 DXN262226:DXP262226 DXN327762:DXP327762 DXN393298:DXP393298 DXN458834:DXP458834 DXN524370:DXP524370 DXN589906:DXP589906 DXN655442:DXP655442 DXN720978:DXP720978 DXN786514:DXP786514 DXN852050:DXP852050 DXN917586:DXP917586 DXN983122:DXP983122 DXT82:DXV82 DXT65618:DXV65618 DXT131154:DXV131154 DXT196690:DXV196690 DXT262226:DXV262226 DXT327762:DXV327762 DXT393298:DXV393298 DXT458834:DXV458834 DXT524370:DXV524370 DXT589906:DXV589906 DXT655442:DXV655442 DXT720978:DXV720978 DXT786514:DXV786514 DXT852050:DXV852050 DXT917586:DXV917586 DXT983122:DXV983122 EHD82:EHF82 EHD65618:EHF65618 EHD131154:EHF131154 EHD196690:EHF196690 EHD262226:EHF262226 EHD327762:EHF327762 EHD393298:EHF393298 EHD458834:EHF458834 EHD524370:EHF524370 EHD589906:EHF589906 EHD655442:EHF655442 EHD720978:EHF720978 EHD786514:EHF786514 EHD852050:EHF852050 EHD917586:EHF917586 EHD983122:EHF983122 EHJ82:EHL82 EHJ65618:EHL65618 EHJ131154:EHL131154 EHJ196690:EHL196690 EHJ262226:EHL262226 EHJ327762:EHL327762 EHJ393298:EHL393298 EHJ458834:EHL458834 EHJ524370:EHL524370 EHJ589906:EHL589906 EHJ655442:EHL655442 EHJ720978:EHL720978 EHJ786514:EHL786514 EHJ852050:EHL852050 EHJ917586:EHL917586 EHJ983122:EHL983122 EHP82:EHR82 EHP65618:EHR65618 EHP131154:EHR131154 EHP196690:EHR196690 EHP262226:EHR262226 EHP327762:EHR327762 EHP393298:EHR393298 EHP458834:EHR458834 EHP524370:EHR524370 EHP589906:EHR589906 EHP655442:EHR655442 EHP720978:EHR720978 EHP786514:EHR786514 EHP852050:EHR852050 EHP917586:EHR917586 EHP983122:EHR983122 EQZ82:ERB82 EQZ65618:ERB65618 EQZ131154:ERB131154 EQZ196690:ERB196690 EQZ262226:ERB262226 EQZ327762:ERB327762 EQZ393298:ERB393298 EQZ458834:ERB458834 EQZ524370:ERB524370 EQZ589906:ERB589906 EQZ655442:ERB655442 EQZ720978:ERB720978 EQZ786514:ERB786514 EQZ852050:ERB852050 EQZ917586:ERB917586 EQZ983122:ERB983122 ERF82:ERH82 ERF65618:ERH65618 ERF131154:ERH131154 ERF196690:ERH196690 ERF262226:ERH262226 ERF327762:ERH327762 ERF393298:ERH393298 ERF458834:ERH458834 ERF524370:ERH524370 ERF589906:ERH589906 ERF655442:ERH655442 ERF720978:ERH720978 ERF786514:ERH786514 ERF852050:ERH852050 ERF917586:ERH917586 ERF983122:ERH983122 ERL82:ERN82 ERL65618:ERN65618 ERL131154:ERN131154 ERL196690:ERN196690 ERL262226:ERN262226 ERL327762:ERN327762 ERL393298:ERN393298 ERL458834:ERN458834 ERL524370:ERN524370 ERL589906:ERN589906 ERL655442:ERN655442 ERL720978:ERN720978 ERL786514:ERN786514 ERL852050:ERN852050 ERL917586:ERN917586 ERL983122:ERN983122 FAV82:FAX82 FAV65618:FAX65618 FAV131154:FAX131154 FAV196690:FAX196690 FAV262226:FAX262226 FAV327762:FAX327762 FAV393298:FAX393298 FAV458834:FAX458834 FAV524370:FAX524370 FAV589906:FAX589906 FAV655442:FAX655442 FAV720978:FAX720978 FAV786514:FAX786514 FAV852050:FAX852050 FAV917586:FAX917586 FAV983122:FAX983122 FBB82:FBD82 FBB65618:FBD65618 FBB131154:FBD131154 FBB196690:FBD196690 FBB262226:FBD262226 FBB327762:FBD327762 FBB393298:FBD393298 FBB458834:FBD458834 FBB524370:FBD524370 FBB589906:FBD589906 FBB655442:FBD655442 FBB720978:FBD720978 FBB786514:FBD786514 FBB852050:FBD852050 FBB917586:FBD917586 FBB983122:FBD983122 FBH82:FBJ82 FBH65618:FBJ65618 FBH131154:FBJ131154 FBH196690:FBJ196690 FBH262226:FBJ262226 FBH327762:FBJ327762 FBH393298:FBJ393298 FBH458834:FBJ458834 FBH524370:FBJ524370 FBH589906:FBJ589906 FBH655442:FBJ655442 FBH720978:FBJ720978 FBH786514:FBJ786514 FBH852050:FBJ852050 FBH917586:FBJ917586 FBH983122:FBJ983122 FKR82:FKT82 FKR65618:FKT65618 FKR131154:FKT131154 FKR196690:FKT196690 FKR262226:FKT262226 FKR327762:FKT327762 FKR393298:FKT393298 FKR458834:FKT458834 FKR524370:FKT524370 FKR589906:FKT589906 FKR655442:FKT655442 FKR720978:FKT720978 FKR786514:FKT786514 FKR852050:FKT852050 FKR917586:FKT917586 FKR983122:FKT983122 FKX82:FKZ82 FKX65618:FKZ65618 FKX131154:FKZ131154 FKX196690:FKZ196690 FKX262226:FKZ262226 FKX327762:FKZ327762 FKX393298:FKZ393298 FKX458834:FKZ458834 FKX524370:FKZ524370 FKX589906:FKZ589906 FKX655442:FKZ655442 FKX720978:FKZ720978 FKX786514:FKZ786514 FKX852050:FKZ852050 FKX917586:FKZ917586 FKX983122:FKZ983122 FLD82:FLF82 FLD65618:FLF65618 FLD131154:FLF131154 FLD196690:FLF196690 FLD262226:FLF262226 FLD327762:FLF327762 FLD393298:FLF393298 FLD458834:FLF458834 FLD524370:FLF524370 FLD589906:FLF589906 FLD655442:FLF655442 FLD720978:FLF720978 FLD786514:FLF786514 FLD852050:FLF852050 FLD917586:FLF917586 FLD983122:FLF983122 FUN82:FUP82 FUN65618:FUP65618 FUN131154:FUP131154 FUN196690:FUP196690 FUN262226:FUP262226 FUN327762:FUP327762 FUN393298:FUP393298 FUN458834:FUP458834 FUN524370:FUP524370 FUN589906:FUP589906 FUN655442:FUP655442 FUN720978:FUP720978 FUN786514:FUP786514 FUN852050:FUP852050 FUN917586:FUP917586 FUN983122:FUP983122 FUT82:FUV82 FUT65618:FUV65618 FUT131154:FUV131154 FUT196690:FUV196690 FUT262226:FUV262226 FUT327762:FUV327762 FUT393298:FUV393298 FUT458834:FUV458834 FUT524370:FUV524370 FUT589906:FUV589906 FUT655442:FUV655442 FUT720978:FUV720978 FUT786514:FUV786514 FUT852050:FUV852050 FUT917586:FUV917586 FUT983122:FUV983122 FUZ82:FVB82 FUZ65618:FVB65618 FUZ131154:FVB131154 FUZ196690:FVB196690 FUZ262226:FVB262226 FUZ327762:FVB327762 FUZ393298:FVB393298 FUZ458834:FVB458834 FUZ524370:FVB524370 FUZ589906:FVB589906 FUZ655442:FVB655442 FUZ720978:FVB720978 FUZ786514:FVB786514 FUZ852050:FVB852050 FUZ917586:FVB917586 FUZ983122:FVB983122 GEJ82:GEL82 GEJ65618:GEL65618 GEJ131154:GEL131154 GEJ196690:GEL196690 GEJ262226:GEL262226 GEJ327762:GEL327762 GEJ393298:GEL393298 GEJ458834:GEL458834 GEJ524370:GEL524370 GEJ589906:GEL589906 GEJ655442:GEL655442 GEJ720978:GEL720978 GEJ786514:GEL786514 GEJ852050:GEL852050 GEJ917586:GEL917586 GEJ983122:GEL983122 GEP82:GER82 GEP65618:GER65618 GEP131154:GER131154 GEP196690:GER196690 GEP262226:GER262226 GEP327762:GER327762 GEP393298:GER393298 GEP458834:GER458834 GEP524370:GER524370 GEP589906:GER589906 GEP655442:GER655442 GEP720978:GER720978 GEP786514:GER786514 GEP852050:GER852050 GEP917586:GER917586 GEP983122:GER983122 GEV82:GEX82 GEV65618:GEX65618 GEV131154:GEX131154 GEV196690:GEX196690 GEV262226:GEX262226 GEV327762:GEX327762 GEV393298:GEX393298 GEV458834:GEX458834 GEV524370:GEX524370 GEV589906:GEX589906 GEV655442:GEX655442 GEV720978:GEX720978 GEV786514:GEX786514 GEV852050:GEX852050 GEV917586:GEX917586 GEV983122:GEX983122 GOF82:GOH82 GOF65618:GOH65618 GOF131154:GOH131154 GOF196690:GOH196690 GOF262226:GOH262226 GOF327762:GOH327762 GOF393298:GOH393298 GOF458834:GOH458834 GOF524370:GOH524370 GOF589906:GOH589906 GOF655442:GOH655442 GOF720978:GOH720978 GOF786514:GOH786514 GOF852050:GOH852050 GOF917586:GOH917586 GOF983122:GOH983122 GOL82:GON82 GOL65618:GON65618 GOL131154:GON131154 GOL196690:GON196690 GOL262226:GON262226 GOL327762:GON327762 GOL393298:GON393298 GOL458834:GON458834 GOL524370:GON524370 GOL589906:GON589906 GOL655442:GON655442 GOL720978:GON720978 GOL786514:GON786514 GOL852050:GON852050 GOL917586:GON917586 GOL983122:GON983122 GOR82:GOT82 GOR65618:GOT65618 GOR131154:GOT131154 GOR196690:GOT196690 GOR262226:GOT262226 GOR327762:GOT327762 GOR393298:GOT393298 GOR458834:GOT458834 GOR524370:GOT524370 GOR589906:GOT589906 GOR655442:GOT655442 GOR720978:GOT720978 GOR786514:GOT786514 GOR852050:GOT852050 GOR917586:GOT917586 GOR983122:GOT983122 GYB82:GYD82 GYB65618:GYD65618 GYB131154:GYD131154 GYB196690:GYD196690 GYB262226:GYD262226 GYB327762:GYD327762 GYB393298:GYD393298 GYB458834:GYD458834 GYB524370:GYD524370 GYB589906:GYD589906 GYB655442:GYD655442 GYB720978:GYD720978 GYB786514:GYD786514 GYB852050:GYD852050 GYB917586:GYD917586 GYB983122:GYD983122 GYH82:GYJ82 GYH65618:GYJ65618 GYH131154:GYJ131154 GYH196690:GYJ196690 GYH262226:GYJ262226 GYH327762:GYJ327762 GYH393298:GYJ393298 GYH458834:GYJ458834 GYH524370:GYJ524370 GYH589906:GYJ589906 GYH655442:GYJ655442 GYH720978:GYJ720978 GYH786514:GYJ786514 GYH852050:GYJ852050 GYH917586:GYJ917586 GYH983122:GYJ983122 GYN82:GYP82 GYN65618:GYP65618 GYN131154:GYP131154 GYN196690:GYP196690 GYN262226:GYP262226 GYN327762:GYP327762 GYN393298:GYP393298 GYN458834:GYP458834 GYN524370:GYP524370 GYN589906:GYP589906 GYN655442:GYP655442 GYN720978:GYP720978 GYN786514:GYP786514 GYN852050:GYP852050 GYN917586:GYP917586 GYN983122:GYP983122 HHX82:HHZ82 HHX65618:HHZ65618 HHX131154:HHZ131154 HHX196690:HHZ196690 HHX262226:HHZ262226 HHX327762:HHZ327762 HHX393298:HHZ393298 HHX458834:HHZ458834 HHX524370:HHZ524370 HHX589906:HHZ589906 HHX655442:HHZ655442 HHX720978:HHZ720978 HHX786514:HHZ786514 HHX852050:HHZ852050 HHX917586:HHZ917586 HHX983122:HHZ983122 HID82:HIF82 HID65618:HIF65618 HID131154:HIF131154 HID196690:HIF196690 HID262226:HIF262226 HID327762:HIF327762 HID393298:HIF393298 HID458834:HIF458834 HID524370:HIF524370 HID589906:HIF589906 HID655442:HIF655442 HID720978:HIF720978 HID786514:HIF786514 HID852050:HIF852050 HID917586:HIF917586 HID983122:HIF983122 HIJ82:HIL82 HIJ65618:HIL65618 HIJ131154:HIL131154 HIJ196690:HIL196690 HIJ262226:HIL262226 HIJ327762:HIL327762 HIJ393298:HIL393298 HIJ458834:HIL458834 HIJ524370:HIL524370 HIJ589906:HIL589906 HIJ655442:HIL655442 HIJ720978:HIL720978 HIJ786514:HIL786514 HIJ852050:HIL852050 HIJ917586:HIL917586 HIJ983122:HIL983122 HRT82:HRV82 HRT65618:HRV65618 HRT131154:HRV131154 HRT196690:HRV196690 HRT262226:HRV262226 HRT327762:HRV327762 HRT393298:HRV393298 HRT458834:HRV458834 HRT524370:HRV524370 HRT589906:HRV589906 HRT655442:HRV655442 HRT720978:HRV720978 HRT786514:HRV786514 HRT852050:HRV852050 HRT917586:HRV917586 HRT983122:HRV983122 HRZ82:HSB82 HRZ65618:HSB65618 HRZ131154:HSB131154 HRZ196690:HSB196690 HRZ262226:HSB262226 HRZ327762:HSB327762 HRZ393298:HSB393298 HRZ458834:HSB458834 HRZ524370:HSB524370 HRZ589906:HSB589906 HRZ655442:HSB655442 HRZ720978:HSB720978 HRZ786514:HSB786514 HRZ852050:HSB852050 HRZ917586:HSB917586 HRZ983122:HSB983122 HSF82:HSH82 HSF65618:HSH65618 HSF131154:HSH131154 HSF196690:HSH196690 HSF262226:HSH262226 HSF327762:HSH327762 HSF393298:HSH393298 HSF458834:HSH458834 HSF524370:HSH524370 HSF589906:HSH589906 HSF655442:HSH655442 HSF720978:HSH720978 HSF786514:HSH786514 HSF852050:HSH852050 HSF917586:HSH917586 HSF983122:HSH983122 IBP82:IBR82 IBP65618:IBR65618 IBP131154:IBR131154 IBP196690:IBR196690 IBP262226:IBR262226 IBP327762:IBR327762 IBP393298:IBR393298 IBP458834:IBR458834 IBP524370:IBR524370 IBP589906:IBR589906 IBP655442:IBR655442 IBP720978:IBR720978 IBP786514:IBR786514 IBP852050:IBR852050 IBP917586:IBR917586 IBP983122:IBR983122 IBV82:IBX82 IBV65618:IBX65618 IBV131154:IBX131154 IBV196690:IBX196690 IBV262226:IBX262226 IBV327762:IBX327762 IBV393298:IBX393298 IBV458834:IBX458834 IBV524370:IBX524370 IBV589906:IBX589906 IBV655442:IBX655442 IBV720978:IBX720978 IBV786514:IBX786514 IBV852050:IBX852050 IBV917586:IBX917586 IBV983122:IBX983122 ICB82:ICD82 ICB65618:ICD65618 ICB131154:ICD131154 ICB196690:ICD196690 ICB262226:ICD262226 ICB327762:ICD327762 ICB393298:ICD393298 ICB458834:ICD458834 ICB524370:ICD524370 ICB589906:ICD589906 ICB655442:ICD655442 ICB720978:ICD720978 ICB786514:ICD786514 ICB852050:ICD852050 ICB917586:ICD917586 ICB983122:ICD983122 ILL82:ILN82 ILL65618:ILN65618 ILL131154:ILN131154 ILL196690:ILN196690 ILL262226:ILN262226 ILL327762:ILN327762 ILL393298:ILN393298 ILL458834:ILN458834 ILL524370:ILN524370 ILL589906:ILN589906 ILL655442:ILN655442 ILL720978:ILN720978 ILL786514:ILN786514 ILL852050:ILN852050 ILL917586:ILN917586 ILL983122:ILN983122 ILR82:ILT82 ILR65618:ILT65618 ILR131154:ILT131154 ILR196690:ILT196690 ILR262226:ILT262226 ILR327762:ILT327762 ILR393298:ILT393298 ILR458834:ILT458834 ILR524370:ILT524370 ILR589906:ILT589906 ILR655442:ILT655442 ILR720978:ILT720978 ILR786514:ILT786514 ILR852050:ILT852050 ILR917586:ILT917586 ILR983122:ILT983122 ILX82:ILZ82 ILX65618:ILZ65618 ILX131154:ILZ131154 ILX196690:ILZ196690 ILX262226:ILZ262226 ILX327762:ILZ327762 ILX393298:ILZ393298 ILX458834:ILZ458834 ILX524370:ILZ524370 ILX589906:ILZ589906 ILX655442:ILZ655442 ILX720978:ILZ720978 ILX786514:ILZ786514 ILX852050:ILZ852050 ILX917586:ILZ917586 ILX983122:ILZ983122 IVH82:IVJ82 IVH65618:IVJ65618 IVH131154:IVJ131154 IVH196690:IVJ196690 IVH262226:IVJ262226 IVH327762:IVJ327762 IVH393298:IVJ393298 IVH458834:IVJ458834 IVH524370:IVJ524370 IVH589906:IVJ589906 IVH655442:IVJ655442 IVH720978:IVJ720978 IVH786514:IVJ786514 IVH852050:IVJ852050 IVH917586:IVJ917586 IVH983122:IVJ983122 IVN82:IVP82 IVN65618:IVP65618 IVN131154:IVP131154 IVN196690:IVP196690 IVN262226:IVP262226 IVN327762:IVP327762 IVN393298:IVP393298 IVN458834:IVP458834 IVN524370:IVP524370 IVN589906:IVP589906 IVN655442:IVP655442 IVN720978:IVP720978 IVN786514:IVP786514 IVN852050:IVP852050 IVN917586:IVP917586 IVN983122:IVP983122 IVT82:IVV82 IVT65618:IVV65618 IVT131154:IVV131154 IVT196690:IVV196690 IVT262226:IVV262226 IVT327762:IVV327762 IVT393298:IVV393298 IVT458834:IVV458834 IVT524370:IVV524370 IVT589906:IVV589906 IVT655442:IVV655442 IVT720978:IVV720978 IVT786514:IVV786514 IVT852050:IVV852050 IVT917586:IVV917586 IVT983122:IVV983122 JFD82:JFF82 JFD65618:JFF65618 JFD131154:JFF131154 JFD196690:JFF196690 JFD262226:JFF262226 JFD327762:JFF327762 JFD393298:JFF393298 JFD458834:JFF458834 JFD524370:JFF524370 JFD589906:JFF589906 JFD655442:JFF655442 JFD720978:JFF720978 JFD786514:JFF786514 JFD852050:JFF852050 JFD917586:JFF917586 JFD983122:JFF983122 JFJ82:JFL82 JFJ65618:JFL65618 JFJ131154:JFL131154 JFJ196690:JFL196690 JFJ262226:JFL262226 JFJ327762:JFL327762 JFJ393298:JFL393298 JFJ458834:JFL458834 JFJ524370:JFL524370 JFJ589906:JFL589906 JFJ655442:JFL655442 JFJ720978:JFL720978 JFJ786514:JFL786514 JFJ852050:JFL852050 JFJ917586:JFL917586 JFJ983122:JFL983122 JFP82:JFR82 JFP65618:JFR65618 JFP131154:JFR131154 JFP196690:JFR196690 JFP262226:JFR262226 JFP327762:JFR327762 JFP393298:JFR393298 JFP458834:JFR458834 JFP524370:JFR524370 JFP589906:JFR589906 JFP655442:JFR655442 JFP720978:JFR720978 JFP786514:JFR786514 JFP852050:JFR852050 JFP917586:JFR917586 JFP983122:JFR983122 JOZ82:JPB82 JOZ65618:JPB65618 JOZ131154:JPB131154 JOZ196690:JPB196690 JOZ262226:JPB262226 JOZ327762:JPB327762 JOZ393298:JPB393298 JOZ458834:JPB458834 JOZ524370:JPB524370 JOZ589906:JPB589906 JOZ655442:JPB655442 JOZ720978:JPB720978 JOZ786514:JPB786514 JOZ852050:JPB852050 JOZ917586:JPB917586 JOZ983122:JPB983122 JPF82:JPH82 JPF65618:JPH65618 JPF131154:JPH131154 JPF196690:JPH196690 JPF262226:JPH262226 JPF327762:JPH327762 JPF393298:JPH393298 JPF458834:JPH458834 JPF524370:JPH524370 JPF589906:JPH589906 JPF655442:JPH655442 JPF720978:JPH720978 JPF786514:JPH786514 JPF852050:JPH852050 JPF917586:JPH917586 JPF983122:JPH983122 JPL82:JPN82 JPL65618:JPN65618 JPL131154:JPN131154 JPL196690:JPN196690 JPL262226:JPN262226 JPL327762:JPN327762 JPL393298:JPN393298 JPL458834:JPN458834 JPL524370:JPN524370 JPL589906:JPN589906 JPL655442:JPN655442 JPL720978:JPN720978 JPL786514:JPN786514 JPL852050:JPN852050 JPL917586:JPN917586 JPL983122:JPN983122 JYV82:JYX82 JYV65618:JYX65618 JYV131154:JYX131154 JYV196690:JYX196690 JYV262226:JYX262226 JYV327762:JYX327762 JYV393298:JYX393298 JYV458834:JYX458834 JYV524370:JYX524370 JYV589906:JYX589906 JYV655442:JYX655442 JYV720978:JYX720978 JYV786514:JYX786514 JYV852050:JYX852050 JYV917586:JYX917586 JYV983122:JYX983122 JZB82:JZD82 JZB65618:JZD65618 JZB131154:JZD131154 JZB196690:JZD196690 JZB262226:JZD262226 JZB327762:JZD327762 JZB393298:JZD393298 JZB458834:JZD458834 JZB524370:JZD524370 JZB589906:JZD589906 JZB655442:JZD655442 JZB720978:JZD720978 JZB786514:JZD786514 JZB852050:JZD852050 JZB917586:JZD917586 JZB983122:JZD983122 JZH82:JZJ82 JZH65618:JZJ65618 JZH131154:JZJ131154 JZH196690:JZJ196690 JZH262226:JZJ262226 JZH327762:JZJ327762 JZH393298:JZJ393298 JZH458834:JZJ458834 JZH524370:JZJ524370 JZH589906:JZJ589906 JZH655442:JZJ655442 JZH720978:JZJ720978 JZH786514:JZJ786514 JZH852050:JZJ852050 JZH917586:JZJ917586 JZH983122:JZJ983122 KIR82:KIT82 KIR65618:KIT65618 KIR131154:KIT131154 KIR196690:KIT196690 KIR262226:KIT262226 KIR327762:KIT327762 KIR393298:KIT393298 KIR458834:KIT458834 KIR524370:KIT524370 KIR589906:KIT589906 KIR655442:KIT655442 KIR720978:KIT720978 KIR786514:KIT786514 KIR852050:KIT852050 KIR917586:KIT917586 KIR983122:KIT983122 KIX82:KIZ82 KIX65618:KIZ65618 KIX131154:KIZ131154 KIX196690:KIZ196690 KIX262226:KIZ262226 KIX327762:KIZ327762 KIX393298:KIZ393298 KIX458834:KIZ458834 KIX524370:KIZ524370 KIX589906:KIZ589906 KIX655442:KIZ655442 KIX720978:KIZ720978 KIX786514:KIZ786514 KIX852050:KIZ852050 KIX917586:KIZ917586 KIX983122:KIZ983122 KJD82:KJF82 KJD65618:KJF65618 KJD131154:KJF131154 KJD196690:KJF196690 KJD262226:KJF262226 KJD327762:KJF327762 KJD393298:KJF393298 KJD458834:KJF458834 KJD524370:KJF524370 KJD589906:KJF589906 KJD655442:KJF655442 KJD720978:KJF720978 KJD786514:KJF786514 KJD852050:KJF852050 KJD917586:KJF917586 KJD983122:KJF983122 KSN82:KSP82 KSN65618:KSP65618 KSN131154:KSP131154 KSN196690:KSP196690 KSN262226:KSP262226 KSN327762:KSP327762 KSN393298:KSP393298 KSN458834:KSP458834 KSN524370:KSP524370 KSN589906:KSP589906 KSN655442:KSP655442 KSN720978:KSP720978 KSN786514:KSP786514 KSN852050:KSP852050 KSN917586:KSP917586 KSN983122:KSP983122 KST82:KSV82 KST65618:KSV65618 KST131154:KSV131154 KST196690:KSV196690 KST262226:KSV262226 KST327762:KSV327762 KST393298:KSV393298 KST458834:KSV458834 KST524370:KSV524370 KST589906:KSV589906 KST655442:KSV655442 KST720978:KSV720978 KST786514:KSV786514 KST852050:KSV852050 KST917586:KSV917586 KST983122:KSV983122 KSZ82:KTB82 KSZ65618:KTB65618 KSZ131154:KTB131154 KSZ196690:KTB196690 KSZ262226:KTB262226 KSZ327762:KTB327762 KSZ393298:KTB393298 KSZ458834:KTB458834 KSZ524370:KTB524370 KSZ589906:KTB589906 KSZ655442:KTB655442 KSZ720978:KTB720978 KSZ786514:KTB786514 KSZ852050:KTB852050 KSZ917586:KTB917586 KSZ983122:KTB983122 LCJ82:LCL82 LCJ65618:LCL65618 LCJ131154:LCL131154 LCJ196690:LCL196690 LCJ262226:LCL262226 LCJ327762:LCL327762 LCJ393298:LCL393298 LCJ458834:LCL458834 LCJ524370:LCL524370 LCJ589906:LCL589906 LCJ655442:LCL655442 LCJ720978:LCL720978 LCJ786514:LCL786514 LCJ852050:LCL852050 LCJ917586:LCL917586 LCJ983122:LCL983122 LCP82:LCR82 LCP65618:LCR65618 LCP131154:LCR131154 LCP196690:LCR196690 LCP262226:LCR262226 LCP327762:LCR327762 LCP393298:LCR393298 LCP458834:LCR458834 LCP524370:LCR524370 LCP589906:LCR589906 LCP655442:LCR655442 LCP720978:LCR720978 LCP786514:LCR786514 LCP852050:LCR852050 LCP917586:LCR917586 LCP983122:LCR983122 LCV82:LCX82 LCV65618:LCX65618 LCV131154:LCX131154 LCV196690:LCX196690 LCV262226:LCX262226 LCV327762:LCX327762 LCV393298:LCX393298 LCV458834:LCX458834 LCV524370:LCX524370 LCV589906:LCX589906 LCV655442:LCX655442 LCV720978:LCX720978 LCV786514:LCX786514 LCV852050:LCX852050 LCV917586:LCX917586 LCV983122:LCX983122 LMF82:LMH82 LMF65618:LMH65618 LMF131154:LMH131154 LMF196690:LMH196690 LMF262226:LMH262226 LMF327762:LMH327762 LMF393298:LMH393298 LMF458834:LMH458834 LMF524370:LMH524370 LMF589906:LMH589906 LMF655442:LMH655442 LMF720978:LMH720978 LMF786514:LMH786514 LMF852050:LMH852050 LMF917586:LMH917586 LMF983122:LMH983122 LML82:LMN82 LML65618:LMN65618 LML131154:LMN131154 LML196690:LMN196690 LML262226:LMN262226 LML327762:LMN327762 LML393298:LMN393298 LML458834:LMN458834 LML524370:LMN524370 LML589906:LMN589906 LML655442:LMN655442 LML720978:LMN720978 LML786514:LMN786514 LML852050:LMN852050 LML917586:LMN917586 LML983122:LMN983122 LMR82:LMT82 LMR65618:LMT65618 LMR131154:LMT131154 LMR196690:LMT196690 LMR262226:LMT262226 LMR327762:LMT327762 LMR393298:LMT393298 LMR458834:LMT458834 LMR524370:LMT524370 LMR589906:LMT589906 LMR655442:LMT655442 LMR720978:LMT720978 LMR786514:LMT786514 LMR852050:LMT852050 LMR917586:LMT917586 LMR983122:LMT983122 LWB82:LWD82 LWB65618:LWD65618 LWB131154:LWD131154 LWB196690:LWD196690 LWB262226:LWD262226 LWB327762:LWD327762 LWB393298:LWD393298 LWB458834:LWD458834 LWB524370:LWD524370 LWB589906:LWD589906 LWB655442:LWD655442 LWB720978:LWD720978 LWB786514:LWD786514 LWB852050:LWD852050 LWB917586:LWD917586 LWB983122:LWD983122 LWH82:LWJ82 LWH65618:LWJ65618 LWH131154:LWJ131154 LWH196690:LWJ196690 LWH262226:LWJ262226 LWH327762:LWJ327762 LWH393298:LWJ393298 LWH458834:LWJ458834 LWH524370:LWJ524370 LWH589906:LWJ589906 LWH655442:LWJ655442 LWH720978:LWJ720978 LWH786514:LWJ786514 LWH852050:LWJ852050 LWH917586:LWJ917586 LWH983122:LWJ983122 LWN82:LWP82 LWN65618:LWP65618 LWN131154:LWP131154 LWN196690:LWP196690 LWN262226:LWP262226 LWN327762:LWP327762 LWN393298:LWP393298 LWN458834:LWP458834 LWN524370:LWP524370 LWN589906:LWP589906 LWN655442:LWP655442 LWN720978:LWP720978 LWN786514:LWP786514 LWN852050:LWP852050 LWN917586:LWP917586 LWN983122:LWP983122 MFX82:MFZ82 MFX65618:MFZ65618 MFX131154:MFZ131154 MFX196690:MFZ196690 MFX262226:MFZ262226 MFX327762:MFZ327762 MFX393298:MFZ393298 MFX458834:MFZ458834 MFX524370:MFZ524370 MFX589906:MFZ589906 MFX655442:MFZ655442 MFX720978:MFZ720978 MFX786514:MFZ786514 MFX852050:MFZ852050 MFX917586:MFZ917586 MFX983122:MFZ983122 MGD82:MGF82 MGD65618:MGF65618 MGD131154:MGF131154 MGD196690:MGF196690 MGD262226:MGF262226 MGD327762:MGF327762 MGD393298:MGF393298 MGD458834:MGF458834 MGD524370:MGF524370 MGD589906:MGF589906 MGD655442:MGF655442 MGD720978:MGF720978 MGD786514:MGF786514 MGD852050:MGF852050 MGD917586:MGF917586 MGD983122:MGF983122 MGJ82:MGL82 MGJ65618:MGL65618 MGJ131154:MGL131154 MGJ196690:MGL196690 MGJ262226:MGL262226 MGJ327762:MGL327762 MGJ393298:MGL393298 MGJ458834:MGL458834 MGJ524370:MGL524370 MGJ589906:MGL589906 MGJ655442:MGL655442 MGJ720978:MGL720978 MGJ786514:MGL786514 MGJ852050:MGL852050 MGJ917586:MGL917586 MGJ983122:MGL983122 MPT82:MPV82 MPT65618:MPV65618 MPT131154:MPV131154 MPT196690:MPV196690 MPT262226:MPV262226 MPT327762:MPV327762 MPT393298:MPV393298 MPT458834:MPV458834 MPT524370:MPV524370 MPT589906:MPV589906 MPT655442:MPV655442 MPT720978:MPV720978 MPT786514:MPV786514 MPT852050:MPV852050 MPT917586:MPV917586 MPT983122:MPV983122 MPZ82:MQB82 MPZ65618:MQB65618 MPZ131154:MQB131154 MPZ196690:MQB196690 MPZ262226:MQB262226 MPZ327762:MQB327762 MPZ393298:MQB393298 MPZ458834:MQB458834 MPZ524370:MQB524370 MPZ589906:MQB589906 MPZ655442:MQB655442 MPZ720978:MQB720978 MPZ786514:MQB786514 MPZ852050:MQB852050 MPZ917586:MQB917586 MPZ983122:MQB983122 MQF82:MQH82 MQF65618:MQH65618 MQF131154:MQH131154 MQF196690:MQH196690 MQF262226:MQH262226 MQF327762:MQH327762 MQF393298:MQH393298 MQF458834:MQH458834 MQF524370:MQH524370 MQF589906:MQH589906 MQF655442:MQH655442 MQF720978:MQH720978 MQF786514:MQH786514 MQF852050:MQH852050 MQF917586:MQH917586 MQF983122:MQH983122 MZP82:MZR82 MZP65618:MZR65618 MZP131154:MZR131154 MZP196690:MZR196690 MZP262226:MZR262226 MZP327762:MZR327762 MZP393298:MZR393298 MZP458834:MZR458834 MZP524370:MZR524370 MZP589906:MZR589906 MZP655442:MZR655442 MZP720978:MZR720978 MZP786514:MZR786514 MZP852050:MZR852050 MZP917586:MZR917586 MZP983122:MZR983122 MZV82:MZX82 MZV65618:MZX65618 MZV131154:MZX131154 MZV196690:MZX196690 MZV262226:MZX262226 MZV327762:MZX327762 MZV393298:MZX393298 MZV458834:MZX458834 MZV524370:MZX524370 MZV589906:MZX589906 MZV655442:MZX655442 MZV720978:MZX720978 MZV786514:MZX786514 MZV852050:MZX852050 MZV917586:MZX917586 MZV983122:MZX983122 NAB82:NAD82 NAB65618:NAD65618 NAB131154:NAD131154 NAB196690:NAD196690 NAB262226:NAD262226 NAB327762:NAD327762 NAB393298:NAD393298 NAB458834:NAD458834 NAB524370:NAD524370 NAB589906:NAD589906 NAB655442:NAD655442 NAB720978:NAD720978 NAB786514:NAD786514 NAB852050:NAD852050 NAB917586:NAD917586 NAB983122:NAD983122 NJL82:NJN82 NJL65618:NJN65618 NJL131154:NJN131154 NJL196690:NJN196690 NJL262226:NJN262226 NJL327762:NJN327762 NJL393298:NJN393298 NJL458834:NJN458834 NJL524370:NJN524370 NJL589906:NJN589906 NJL655442:NJN655442 NJL720978:NJN720978 NJL786514:NJN786514 NJL852050:NJN852050 NJL917586:NJN917586 NJL983122:NJN983122 NJR82:NJT82 NJR65618:NJT65618 NJR131154:NJT131154 NJR196690:NJT196690 NJR262226:NJT262226 NJR327762:NJT327762 NJR393298:NJT393298 NJR458834:NJT458834 NJR524370:NJT524370 NJR589906:NJT589906 NJR655442:NJT655442 NJR720978:NJT720978 NJR786514:NJT786514 NJR852050:NJT852050 NJR917586:NJT917586 NJR983122:NJT983122 NJX82:NJZ82 NJX65618:NJZ65618 NJX131154:NJZ131154 NJX196690:NJZ196690 NJX262226:NJZ262226 NJX327762:NJZ327762 NJX393298:NJZ393298 NJX458834:NJZ458834 NJX524370:NJZ524370 NJX589906:NJZ589906 NJX655442:NJZ655442 NJX720978:NJZ720978 NJX786514:NJZ786514 NJX852050:NJZ852050 NJX917586:NJZ917586 NJX983122:NJZ983122 NTH82:NTJ82 NTH65618:NTJ65618 NTH131154:NTJ131154 NTH196690:NTJ196690 NTH262226:NTJ262226 NTH327762:NTJ327762 NTH393298:NTJ393298 NTH458834:NTJ458834 NTH524370:NTJ524370 NTH589906:NTJ589906 NTH655442:NTJ655442 NTH720978:NTJ720978 NTH786514:NTJ786514 NTH852050:NTJ852050 NTH917586:NTJ917586 NTH983122:NTJ983122 NTN82:NTP82 NTN65618:NTP65618 NTN131154:NTP131154 NTN196690:NTP196690 NTN262226:NTP262226 NTN327762:NTP327762 NTN393298:NTP393298 NTN458834:NTP458834 NTN524370:NTP524370 NTN589906:NTP589906 NTN655442:NTP655442 NTN720978:NTP720978 NTN786514:NTP786514 NTN852050:NTP852050 NTN917586:NTP917586 NTN983122:NTP983122 NTT82:NTV82 NTT65618:NTV65618 NTT131154:NTV131154 NTT196690:NTV196690 NTT262226:NTV262226 NTT327762:NTV327762 NTT393298:NTV393298 NTT458834:NTV458834 NTT524370:NTV524370 NTT589906:NTV589906 NTT655442:NTV655442 NTT720978:NTV720978 NTT786514:NTV786514 NTT852050:NTV852050 NTT917586:NTV917586 NTT983122:NTV983122 ODD82:ODF82 ODD65618:ODF65618 ODD131154:ODF131154 ODD196690:ODF196690 ODD262226:ODF262226 ODD327762:ODF327762 ODD393298:ODF393298 ODD458834:ODF458834 ODD524370:ODF524370 ODD589906:ODF589906 ODD655442:ODF655442 ODD720978:ODF720978 ODD786514:ODF786514 ODD852050:ODF852050 ODD917586:ODF917586 ODD983122:ODF983122 ODJ82:ODL82 ODJ65618:ODL65618 ODJ131154:ODL131154 ODJ196690:ODL196690 ODJ262226:ODL262226 ODJ327762:ODL327762 ODJ393298:ODL393298 ODJ458834:ODL458834 ODJ524370:ODL524370 ODJ589906:ODL589906 ODJ655442:ODL655442 ODJ720978:ODL720978 ODJ786514:ODL786514 ODJ852050:ODL852050 ODJ917586:ODL917586 ODJ983122:ODL983122 ODP82:ODR82 ODP65618:ODR65618 ODP131154:ODR131154 ODP196690:ODR196690 ODP262226:ODR262226 ODP327762:ODR327762 ODP393298:ODR393298 ODP458834:ODR458834 ODP524370:ODR524370 ODP589906:ODR589906 ODP655442:ODR655442 ODP720978:ODR720978 ODP786514:ODR786514 ODP852050:ODR852050 ODP917586:ODR917586 ODP983122:ODR983122 OMZ82:ONB82 OMZ65618:ONB65618 OMZ131154:ONB131154 OMZ196690:ONB196690 OMZ262226:ONB262226 OMZ327762:ONB327762 OMZ393298:ONB393298 OMZ458834:ONB458834 OMZ524370:ONB524370 OMZ589906:ONB589906 OMZ655442:ONB655442 OMZ720978:ONB720978 OMZ786514:ONB786514 OMZ852050:ONB852050 OMZ917586:ONB917586 OMZ983122:ONB983122 ONF82:ONH82 ONF65618:ONH65618 ONF131154:ONH131154 ONF196690:ONH196690 ONF262226:ONH262226 ONF327762:ONH327762 ONF393298:ONH393298 ONF458834:ONH458834 ONF524370:ONH524370 ONF589906:ONH589906 ONF655442:ONH655442 ONF720978:ONH720978 ONF786514:ONH786514 ONF852050:ONH852050 ONF917586:ONH917586 ONF983122:ONH983122 ONL82:ONN82 ONL65618:ONN65618 ONL131154:ONN131154 ONL196690:ONN196690 ONL262226:ONN262226 ONL327762:ONN327762 ONL393298:ONN393298 ONL458834:ONN458834 ONL524370:ONN524370 ONL589906:ONN589906 ONL655442:ONN655442 ONL720978:ONN720978 ONL786514:ONN786514 ONL852050:ONN852050 ONL917586:ONN917586 ONL983122:ONN983122 OWV82:OWX82 OWV65618:OWX65618 OWV131154:OWX131154 OWV196690:OWX196690 OWV262226:OWX262226 OWV327762:OWX327762 OWV393298:OWX393298 OWV458834:OWX458834 OWV524370:OWX524370 OWV589906:OWX589906 OWV655442:OWX655442 OWV720978:OWX720978 OWV786514:OWX786514 OWV852050:OWX852050 OWV917586:OWX917586 OWV983122:OWX983122 OXB82:OXD82 OXB65618:OXD65618 OXB131154:OXD131154 OXB196690:OXD196690 OXB262226:OXD262226 OXB327762:OXD327762 OXB393298:OXD393298 OXB458834:OXD458834 OXB524370:OXD524370 OXB589906:OXD589906 OXB655442:OXD655442 OXB720978:OXD720978 OXB786514:OXD786514 OXB852050:OXD852050 OXB917586:OXD917586 OXB983122:OXD983122 OXH82:OXJ82 OXH65618:OXJ65618 OXH131154:OXJ131154 OXH196690:OXJ196690 OXH262226:OXJ262226 OXH327762:OXJ327762 OXH393298:OXJ393298 OXH458834:OXJ458834 OXH524370:OXJ524370 OXH589906:OXJ589906 OXH655442:OXJ655442 OXH720978:OXJ720978 OXH786514:OXJ786514 OXH852050:OXJ852050 OXH917586:OXJ917586 OXH983122:OXJ983122 PGR82:PGT82 PGR65618:PGT65618 PGR131154:PGT131154 PGR196690:PGT196690 PGR262226:PGT262226 PGR327762:PGT327762 PGR393298:PGT393298 PGR458834:PGT458834 PGR524370:PGT524370 PGR589906:PGT589906 PGR655442:PGT655442 PGR720978:PGT720978 PGR786514:PGT786514 PGR852050:PGT852050 PGR917586:PGT917586 PGR983122:PGT983122 PGX82:PGZ82 PGX65618:PGZ65618 PGX131154:PGZ131154 PGX196690:PGZ196690 PGX262226:PGZ262226 PGX327762:PGZ327762 PGX393298:PGZ393298 PGX458834:PGZ458834 PGX524370:PGZ524370 PGX589906:PGZ589906 PGX655442:PGZ655442 PGX720978:PGZ720978 PGX786514:PGZ786514 PGX852050:PGZ852050 PGX917586:PGZ917586 PGX983122:PGZ983122 PHD82:PHF82 PHD65618:PHF65618 PHD131154:PHF131154 PHD196690:PHF196690 PHD262226:PHF262226 PHD327762:PHF327762 PHD393298:PHF393298 PHD458834:PHF458834 PHD524370:PHF524370 PHD589906:PHF589906 PHD655442:PHF655442 PHD720978:PHF720978 PHD786514:PHF786514 PHD852050:PHF852050 PHD917586:PHF917586 PHD983122:PHF983122 PQN82:PQP82 PQN65618:PQP65618 PQN131154:PQP131154 PQN196690:PQP196690 PQN262226:PQP262226 PQN327762:PQP327762 PQN393298:PQP393298 PQN458834:PQP458834 PQN524370:PQP524370 PQN589906:PQP589906 PQN655442:PQP655442 PQN720978:PQP720978 PQN786514:PQP786514 PQN852050:PQP852050 PQN917586:PQP917586 PQN983122:PQP983122 PQT82:PQV82 PQT65618:PQV65618 PQT131154:PQV131154 PQT196690:PQV196690 PQT262226:PQV262226 PQT327762:PQV327762 PQT393298:PQV393298 PQT458834:PQV458834 PQT524370:PQV524370 PQT589906:PQV589906 PQT655442:PQV655442 PQT720978:PQV720978 PQT786514:PQV786514 PQT852050:PQV852050 PQT917586:PQV917586 PQT983122:PQV983122 PQZ82:PRB82 PQZ65618:PRB65618 PQZ131154:PRB131154 PQZ196690:PRB196690 PQZ262226:PRB262226 PQZ327762:PRB327762 PQZ393298:PRB393298 PQZ458834:PRB458834 PQZ524370:PRB524370 PQZ589906:PRB589906 PQZ655442:PRB655442 PQZ720978:PRB720978 PQZ786514:PRB786514 PQZ852050:PRB852050 PQZ917586:PRB917586 PQZ983122:PRB983122 QAJ82:QAL82 QAJ65618:QAL65618 QAJ131154:QAL131154 QAJ196690:QAL196690 QAJ262226:QAL262226 QAJ327762:QAL327762 QAJ393298:QAL393298 QAJ458834:QAL458834 QAJ524370:QAL524370 QAJ589906:QAL589906 QAJ655442:QAL655442 QAJ720978:QAL720978 QAJ786514:QAL786514 QAJ852050:QAL852050 QAJ917586:QAL917586 QAJ983122:QAL983122 QAP82:QAR82 QAP65618:QAR65618 QAP131154:QAR131154 QAP196690:QAR196690 QAP262226:QAR262226 QAP327762:QAR327762 QAP393298:QAR393298 QAP458834:QAR458834 QAP524370:QAR524370 QAP589906:QAR589906 QAP655442:QAR655442 QAP720978:QAR720978 QAP786514:QAR786514 QAP852050:QAR852050 QAP917586:QAR917586 QAP983122:QAR983122 QAV82:QAX82 QAV65618:QAX65618 QAV131154:QAX131154 QAV196690:QAX196690 QAV262226:QAX262226 QAV327762:QAX327762 QAV393298:QAX393298 QAV458834:QAX458834 QAV524370:QAX524370 QAV589906:QAX589906 QAV655442:QAX655442 QAV720978:QAX720978 QAV786514:QAX786514 QAV852050:QAX852050 QAV917586:QAX917586 QAV983122:QAX983122 QKF82:QKH82 QKF65618:QKH65618 QKF131154:QKH131154 QKF196690:QKH196690 QKF262226:QKH262226 QKF327762:QKH327762 QKF393298:QKH393298 QKF458834:QKH458834 QKF524370:QKH524370 QKF589906:QKH589906 QKF655442:QKH655442 QKF720978:QKH720978 QKF786514:QKH786514 QKF852050:QKH852050 QKF917586:QKH917586 QKF983122:QKH983122 QKL82:QKN82 QKL65618:QKN65618 QKL131154:QKN131154 QKL196690:QKN196690 QKL262226:QKN262226 QKL327762:QKN327762 QKL393298:QKN393298 QKL458834:QKN458834 QKL524370:QKN524370 QKL589906:QKN589906 QKL655442:QKN655442 QKL720978:QKN720978 QKL786514:QKN786514 QKL852050:QKN852050 QKL917586:QKN917586 QKL983122:QKN983122 QKR82:QKT82 QKR65618:QKT65618 QKR131154:QKT131154 QKR196690:QKT196690 QKR262226:QKT262226 QKR327762:QKT327762 QKR393298:QKT393298 QKR458834:QKT458834 QKR524370:QKT524370 QKR589906:QKT589906 QKR655442:QKT655442 QKR720978:QKT720978 QKR786514:QKT786514 QKR852050:QKT852050 QKR917586:QKT917586 QKR983122:QKT983122 QUB82:QUD82 QUB65618:QUD65618 QUB131154:QUD131154 QUB196690:QUD196690 QUB262226:QUD262226 QUB327762:QUD327762 QUB393298:QUD393298 QUB458834:QUD458834 QUB524370:QUD524370 QUB589906:QUD589906 QUB655442:QUD655442 QUB720978:QUD720978 QUB786514:QUD786514 QUB852050:QUD852050 QUB917586:QUD917586 QUB983122:QUD983122 QUH82:QUJ82 QUH65618:QUJ65618 QUH131154:QUJ131154 QUH196690:QUJ196690 QUH262226:QUJ262226 QUH327762:QUJ327762 QUH393298:QUJ393298 QUH458834:QUJ458834 QUH524370:QUJ524370 QUH589906:QUJ589906 QUH655442:QUJ655442 QUH720978:QUJ720978 QUH786514:QUJ786514 QUH852050:QUJ852050 QUH917586:QUJ917586 QUH983122:QUJ983122 QUN82:QUP82 QUN65618:QUP65618 QUN131154:QUP131154 QUN196690:QUP196690 QUN262226:QUP262226 QUN327762:QUP327762 QUN393298:QUP393298 QUN458834:QUP458834 QUN524370:QUP524370 QUN589906:QUP589906 QUN655442:QUP655442 QUN720978:QUP720978 QUN786514:QUP786514 QUN852050:QUP852050 QUN917586:QUP917586 QUN983122:QUP983122 RDX82:RDZ82 RDX65618:RDZ65618 RDX131154:RDZ131154 RDX196690:RDZ196690 RDX262226:RDZ262226 RDX327762:RDZ327762 RDX393298:RDZ393298 RDX458834:RDZ458834 RDX524370:RDZ524370 RDX589906:RDZ589906 RDX655442:RDZ655442 RDX720978:RDZ720978 RDX786514:RDZ786514 RDX852050:RDZ852050 RDX917586:RDZ917586 RDX983122:RDZ983122 RED82:REF82 RED65618:REF65618 RED131154:REF131154 RED196690:REF196690 RED262226:REF262226 RED327762:REF327762 RED393298:REF393298 RED458834:REF458834 RED524370:REF524370 RED589906:REF589906 RED655442:REF655442 RED720978:REF720978 RED786514:REF786514 RED852050:REF852050 RED917586:REF917586 RED983122:REF983122 REJ82:REL82 REJ65618:REL65618 REJ131154:REL131154 REJ196690:REL196690 REJ262226:REL262226 REJ327762:REL327762 REJ393298:REL393298 REJ458834:REL458834 REJ524370:REL524370 REJ589906:REL589906 REJ655442:REL655442 REJ720978:REL720978 REJ786514:REL786514 REJ852050:REL852050 REJ917586:REL917586 REJ983122:REL983122 RNT82:RNV82 RNT65618:RNV65618 RNT131154:RNV131154 RNT196690:RNV196690 RNT262226:RNV262226 RNT327762:RNV327762 RNT393298:RNV393298 RNT458834:RNV458834 RNT524370:RNV524370 RNT589906:RNV589906 RNT655442:RNV655442 RNT720978:RNV720978 RNT786514:RNV786514 RNT852050:RNV852050 RNT917586:RNV917586 RNT983122:RNV983122 RNZ82:ROB82 RNZ65618:ROB65618 RNZ131154:ROB131154 RNZ196690:ROB196690 RNZ262226:ROB262226 RNZ327762:ROB327762 RNZ393298:ROB393298 RNZ458834:ROB458834 RNZ524370:ROB524370 RNZ589906:ROB589906 RNZ655442:ROB655442 RNZ720978:ROB720978 RNZ786514:ROB786514 RNZ852050:ROB852050 RNZ917586:ROB917586 RNZ983122:ROB983122 ROF82:ROH82 ROF65618:ROH65618 ROF131154:ROH131154 ROF196690:ROH196690 ROF262226:ROH262226 ROF327762:ROH327762 ROF393298:ROH393298 ROF458834:ROH458834 ROF524370:ROH524370 ROF589906:ROH589906 ROF655442:ROH655442 ROF720978:ROH720978 ROF786514:ROH786514 ROF852050:ROH852050 ROF917586:ROH917586 ROF983122:ROH983122 RXP82:RXR82 RXP65618:RXR65618 RXP131154:RXR131154 RXP196690:RXR196690 RXP262226:RXR262226 RXP327762:RXR327762 RXP393298:RXR393298 RXP458834:RXR458834 RXP524370:RXR524370 RXP589906:RXR589906 RXP655442:RXR655442 RXP720978:RXR720978 RXP786514:RXR786514 RXP852050:RXR852050 RXP917586:RXR917586 RXP983122:RXR983122 RXV82:RXX82 RXV65618:RXX65618 RXV131154:RXX131154 RXV196690:RXX196690 RXV262226:RXX262226 RXV327762:RXX327762 RXV393298:RXX393298 RXV458834:RXX458834 RXV524370:RXX524370 RXV589906:RXX589906 RXV655442:RXX655442 RXV720978:RXX720978 RXV786514:RXX786514 RXV852050:RXX852050 RXV917586:RXX917586 RXV983122:RXX983122 RYB82:RYD82 RYB65618:RYD65618 RYB131154:RYD131154 RYB196690:RYD196690 RYB262226:RYD262226 RYB327762:RYD327762 RYB393298:RYD393298 RYB458834:RYD458834 RYB524370:RYD524370 RYB589906:RYD589906 RYB655442:RYD655442 RYB720978:RYD720978 RYB786514:RYD786514 RYB852050:RYD852050 RYB917586:RYD917586 RYB983122:RYD983122 SHL82:SHN82 SHL65618:SHN65618 SHL131154:SHN131154 SHL196690:SHN196690 SHL262226:SHN262226 SHL327762:SHN327762 SHL393298:SHN393298 SHL458834:SHN458834 SHL524370:SHN524370 SHL589906:SHN589906 SHL655442:SHN655442 SHL720978:SHN720978 SHL786514:SHN786514 SHL852050:SHN852050 SHL917586:SHN917586 SHL983122:SHN983122 SHR82:SHT82 SHR65618:SHT65618 SHR131154:SHT131154 SHR196690:SHT196690 SHR262226:SHT262226 SHR327762:SHT327762 SHR393298:SHT393298 SHR458834:SHT458834 SHR524370:SHT524370 SHR589906:SHT589906 SHR655442:SHT655442 SHR720978:SHT720978 SHR786514:SHT786514 SHR852050:SHT852050 SHR917586:SHT917586 SHR983122:SHT983122 SHX82:SHZ82 SHX65618:SHZ65618 SHX131154:SHZ131154 SHX196690:SHZ196690 SHX262226:SHZ262226 SHX327762:SHZ327762 SHX393298:SHZ393298 SHX458834:SHZ458834 SHX524370:SHZ524370 SHX589906:SHZ589906 SHX655442:SHZ655442 SHX720978:SHZ720978 SHX786514:SHZ786514 SHX852050:SHZ852050 SHX917586:SHZ917586 SHX983122:SHZ983122 SRH82:SRJ82 SRH65618:SRJ65618 SRH131154:SRJ131154 SRH196690:SRJ196690 SRH262226:SRJ262226 SRH327762:SRJ327762 SRH393298:SRJ393298 SRH458834:SRJ458834 SRH524370:SRJ524370 SRH589906:SRJ589906 SRH655442:SRJ655442 SRH720978:SRJ720978 SRH786514:SRJ786514 SRH852050:SRJ852050 SRH917586:SRJ917586 SRH983122:SRJ983122 SRN82:SRP82 SRN65618:SRP65618 SRN131154:SRP131154 SRN196690:SRP196690 SRN262226:SRP262226 SRN327762:SRP327762 SRN393298:SRP393298 SRN458834:SRP458834 SRN524370:SRP524370 SRN589906:SRP589906 SRN655442:SRP655442 SRN720978:SRP720978 SRN786514:SRP786514 SRN852050:SRP852050 SRN917586:SRP917586 SRN983122:SRP983122 SRT82:SRV82 SRT65618:SRV65618 SRT131154:SRV131154 SRT196690:SRV196690 SRT262226:SRV262226 SRT327762:SRV327762 SRT393298:SRV393298 SRT458834:SRV458834 SRT524370:SRV524370 SRT589906:SRV589906 SRT655442:SRV655442 SRT720978:SRV720978 SRT786514:SRV786514 SRT852050:SRV852050 SRT917586:SRV917586 SRT983122:SRV983122 TBD82:TBF82 TBD65618:TBF65618 TBD131154:TBF131154 TBD196690:TBF196690 TBD262226:TBF262226 TBD327762:TBF327762 TBD393298:TBF393298 TBD458834:TBF458834 TBD524370:TBF524370 TBD589906:TBF589906 TBD655442:TBF655442 TBD720978:TBF720978 TBD786514:TBF786514 TBD852050:TBF852050 TBD917586:TBF917586 TBD983122:TBF983122 TBJ82:TBL82 TBJ65618:TBL65618 TBJ131154:TBL131154 TBJ196690:TBL196690 TBJ262226:TBL262226 TBJ327762:TBL327762 TBJ393298:TBL393298 TBJ458834:TBL458834 TBJ524370:TBL524370 TBJ589906:TBL589906 TBJ655442:TBL655442 TBJ720978:TBL720978 TBJ786514:TBL786514 TBJ852050:TBL852050 TBJ917586:TBL917586 TBJ983122:TBL983122 TBP82:TBR82 TBP65618:TBR65618 TBP131154:TBR131154 TBP196690:TBR196690 TBP262226:TBR262226 TBP327762:TBR327762 TBP393298:TBR393298 TBP458834:TBR458834 TBP524370:TBR524370 TBP589906:TBR589906 TBP655442:TBR655442 TBP720978:TBR720978 TBP786514:TBR786514 TBP852050:TBR852050 TBP917586:TBR917586 TBP983122:TBR983122 TKZ82:TLB82 TKZ65618:TLB65618 TKZ131154:TLB131154 TKZ196690:TLB196690 TKZ262226:TLB262226 TKZ327762:TLB327762 TKZ393298:TLB393298 TKZ458834:TLB458834 TKZ524370:TLB524370 TKZ589906:TLB589906 TKZ655442:TLB655442 TKZ720978:TLB720978 TKZ786514:TLB786514 TKZ852050:TLB852050 TKZ917586:TLB917586 TKZ983122:TLB983122 TLF82:TLH82 TLF65618:TLH65618 TLF131154:TLH131154 TLF196690:TLH196690 TLF262226:TLH262226 TLF327762:TLH327762 TLF393298:TLH393298 TLF458834:TLH458834 TLF524370:TLH524370 TLF589906:TLH589906 TLF655442:TLH655442 TLF720978:TLH720978 TLF786514:TLH786514 TLF852050:TLH852050 TLF917586:TLH917586 TLF983122:TLH983122 TLL82:TLN82 TLL65618:TLN65618 TLL131154:TLN131154 TLL196690:TLN196690 TLL262226:TLN262226 TLL327762:TLN327762 TLL393298:TLN393298 TLL458834:TLN458834 TLL524370:TLN524370 TLL589906:TLN589906 TLL655442:TLN655442 TLL720978:TLN720978 TLL786514:TLN786514 TLL852050:TLN852050 TLL917586:TLN917586 TLL983122:TLN983122 TUV82:TUX82 TUV65618:TUX65618 TUV131154:TUX131154 TUV196690:TUX196690 TUV262226:TUX262226 TUV327762:TUX327762 TUV393298:TUX393298 TUV458834:TUX458834 TUV524370:TUX524370 TUV589906:TUX589906 TUV655442:TUX655442 TUV720978:TUX720978 TUV786514:TUX786514 TUV852050:TUX852050 TUV917586:TUX917586 TUV983122:TUX983122 TVB82:TVD82 TVB65618:TVD65618 TVB131154:TVD131154 TVB196690:TVD196690 TVB262226:TVD262226 TVB327762:TVD327762 TVB393298:TVD393298 TVB458834:TVD458834 TVB524370:TVD524370 TVB589906:TVD589906 TVB655442:TVD655442 TVB720978:TVD720978 TVB786514:TVD786514 TVB852050:TVD852050 TVB917586:TVD917586 TVB983122:TVD983122 TVH82:TVJ82 TVH65618:TVJ65618 TVH131154:TVJ131154 TVH196690:TVJ196690 TVH262226:TVJ262226 TVH327762:TVJ327762 TVH393298:TVJ393298 TVH458834:TVJ458834 TVH524370:TVJ524370 TVH589906:TVJ589906 TVH655442:TVJ655442 TVH720978:TVJ720978 TVH786514:TVJ786514 TVH852050:TVJ852050 TVH917586:TVJ917586 TVH983122:TVJ983122 UER82:UET82 UER65618:UET65618 UER131154:UET131154 UER196690:UET196690 UER262226:UET262226 UER327762:UET327762 UER393298:UET393298 UER458834:UET458834 UER524370:UET524370 UER589906:UET589906 UER655442:UET655442 UER720978:UET720978 UER786514:UET786514 UER852050:UET852050 UER917586:UET917586 UER983122:UET983122 UEX82:UEZ82 UEX65618:UEZ65618 UEX131154:UEZ131154 UEX196690:UEZ196690 UEX262226:UEZ262226 UEX327762:UEZ327762 UEX393298:UEZ393298 UEX458834:UEZ458834 UEX524370:UEZ524370 UEX589906:UEZ589906 UEX655442:UEZ655442 UEX720978:UEZ720978 UEX786514:UEZ786514 UEX852050:UEZ852050 UEX917586:UEZ917586 UEX983122:UEZ983122 UFD82:UFF82 UFD65618:UFF65618 UFD131154:UFF131154 UFD196690:UFF196690 UFD262226:UFF262226 UFD327762:UFF327762 UFD393298:UFF393298 UFD458834:UFF458834 UFD524370:UFF524370 UFD589906:UFF589906 UFD655442:UFF655442 UFD720978:UFF720978 UFD786514:UFF786514 UFD852050:UFF852050 UFD917586:UFF917586 UFD983122:UFF983122 UON82:UOP82 UON65618:UOP65618 UON131154:UOP131154 UON196690:UOP196690 UON262226:UOP262226 UON327762:UOP327762 UON393298:UOP393298 UON458834:UOP458834 UON524370:UOP524370 UON589906:UOP589906 UON655442:UOP655442 UON720978:UOP720978 UON786514:UOP786514 UON852050:UOP852050 UON917586:UOP917586 UON983122:UOP983122 UOT82:UOV82 UOT65618:UOV65618 UOT131154:UOV131154 UOT196690:UOV196690 UOT262226:UOV262226 UOT327762:UOV327762 UOT393298:UOV393298 UOT458834:UOV458834 UOT524370:UOV524370 UOT589906:UOV589906 UOT655442:UOV655442 UOT720978:UOV720978 UOT786514:UOV786514 UOT852050:UOV852050 UOT917586:UOV917586 UOT983122:UOV983122 UOZ82:UPB82 UOZ65618:UPB65618 UOZ131154:UPB131154 UOZ196690:UPB196690 UOZ262226:UPB262226 UOZ327762:UPB327762 UOZ393298:UPB393298 UOZ458834:UPB458834 UOZ524370:UPB524370 UOZ589906:UPB589906 UOZ655442:UPB655442 UOZ720978:UPB720978 UOZ786514:UPB786514 UOZ852050:UPB852050 UOZ917586:UPB917586 UOZ983122:UPB983122 UYJ82:UYL82 UYJ65618:UYL65618 UYJ131154:UYL131154 UYJ196690:UYL196690 UYJ262226:UYL262226 UYJ327762:UYL327762 UYJ393298:UYL393298 UYJ458834:UYL458834 UYJ524370:UYL524370 UYJ589906:UYL589906 UYJ655442:UYL655442 UYJ720978:UYL720978 UYJ786514:UYL786514 UYJ852050:UYL852050 UYJ917586:UYL917586 UYJ983122:UYL983122 UYP82:UYR82 UYP65618:UYR65618 UYP131154:UYR131154 UYP196690:UYR196690 UYP262226:UYR262226 UYP327762:UYR327762 UYP393298:UYR393298 UYP458834:UYR458834 UYP524370:UYR524370 UYP589906:UYR589906 UYP655442:UYR655442 UYP720978:UYR720978 UYP786514:UYR786514 UYP852050:UYR852050 UYP917586:UYR917586 UYP983122:UYR983122 UYV82:UYX82 UYV65618:UYX65618 UYV131154:UYX131154 UYV196690:UYX196690 UYV262226:UYX262226 UYV327762:UYX327762 UYV393298:UYX393298 UYV458834:UYX458834 UYV524370:UYX524370 UYV589906:UYX589906 UYV655442:UYX655442 UYV720978:UYX720978 UYV786514:UYX786514 UYV852050:UYX852050 UYV917586:UYX917586 UYV983122:UYX983122 VIF82:VIH82 VIF65618:VIH65618 VIF131154:VIH131154 VIF196690:VIH196690 VIF262226:VIH262226 VIF327762:VIH327762 VIF393298:VIH393298 VIF458834:VIH458834 VIF524370:VIH524370 VIF589906:VIH589906 VIF655442:VIH655442 VIF720978:VIH720978 VIF786514:VIH786514 VIF852050:VIH852050 VIF917586:VIH917586 VIF983122:VIH983122 VIL82:VIN82 VIL65618:VIN65618 VIL131154:VIN131154 VIL196690:VIN196690 VIL262226:VIN262226 VIL327762:VIN327762 VIL393298:VIN393298 VIL458834:VIN458834 VIL524370:VIN524370 VIL589906:VIN589906 VIL655442:VIN655442 VIL720978:VIN720978 VIL786514:VIN786514 VIL852050:VIN852050 VIL917586:VIN917586 VIL983122:VIN983122 VIR82:VIT82 VIR65618:VIT65618 VIR131154:VIT131154 VIR196690:VIT196690 VIR262226:VIT262226 VIR327762:VIT327762 VIR393298:VIT393298 VIR458834:VIT458834 VIR524370:VIT524370 VIR589906:VIT589906 VIR655442:VIT655442 VIR720978:VIT720978 VIR786514:VIT786514 VIR852050:VIT852050 VIR917586:VIT917586 VIR983122:VIT983122 VSB82:VSD82 VSB65618:VSD65618 VSB131154:VSD131154 VSB196690:VSD196690 VSB262226:VSD262226 VSB327762:VSD327762 VSB393298:VSD393298 VSB458834:VSD458834 VSB524370:VSD524370 VSB589906:VSD589906 VSB655442:VSD655442 VSB720978:VSD720978 VSB786514:VSD786514 VSB852050:VSD852050 VSB917586:VSD917586 VSB983122:VSD983122 VSH82:VSJ82 VSH65618:VSJ65618 VSH131154:VSJ131154 VSH196690:VSJ196690 VSH262226:VSJ262226 VSH327762:VSJ327762 VSH393298:VSJ393298 VSH458834:VSJ458834 VSH524370:VSJ524370 VSH589906:VSJ589906 VSH655442:VSJ655442 VSH720978:VSJ720978 VSH786514:VSJ786514 VSH852050:VSJ852050 VSH917586:VSJ917586 VSH983122:VSJ983122 VSN82:VSP82 VSN65618:VSP65618 VSN131154:VSP131154 VSN196690:VSP196690 VSN262226:VSP262226 VSN327762:VSP327762 VSN393298:VSP393298 VSN458834:VSP458834 VSN524370:VSP524370 VSN589906:VSP589906 VSN655442:VSP655442 VSN720978:VSP720978 VSN786514:VSP786514 VSN852050:VSP852050 VSN917586:VSP917586 VSN983122:VSP983122 WBX82:WBZ82 WBX65618:WBZ65618 WBX131154:WBZ131154 WBX196690:WBZ196690 WBX262226:WBZ262226 WBX327762:WBZ327762 WBX393298:WBZ393298 WBX458834:WBZ458834 WBX524370:WBZ524370 WBX589906:WBZ589906 WBX655442:WBZ655442 WBX720978:WBZ720978 WBX786514:WBZ786514 WBX852050:WBZ852050 WBX917586:WBZ917586 WBX983122:WBZ983122 WCD82:WCF82 WCD65618:WCF65618 WCD131154:WCF131154 WCD196690:WCF196690 WCD262226:WCF262226 WCD327762:WCF327762 WCD393298:WCF393298 WCD458834:WCF458834 WCD524370:WCF524370 WCD589906:WCF589906 WCD655442:WCF655442 WCD720978:WCF720978 WCD786514:WCF786514 WCD852050:WCF852050 WCD917586:WCF917586 WCD983122:WCF983122 WCJ82:WCL82 WCJ65618:WCL65618 WCJ131154:WCL131154 WCJ196690:WCL196690 WCJ262226:WCL262226 WCJ327762:WCL327762 WCJ393298:WCL393298 WCJ458834:WCL458834 WCJ524370:WCL524370 WCJ589906:WCL589906 WCJ655442:WCL655442 WCJ720978:WCL720978 WCJ786514:WCL786514 WCJ852050:WCL852050 WCJ917586:WCL917586 WCJ983122:WCL983122 WLT82:WLV82 WLT65618:WLV65618 WLT131154:WLV131154 WLT196690:WLV196690 WLT262226:WLV262226 WLT327762:WLV327762 WLT393298:WLV393298 WLT458834:WLV458834 WLT524370:WLV524370 WLT589906:WLV589906 WLT655442:WLV655442 WLT720978:WLV720978 WLT786514:WLV786514 WLT852050:WLV852050 WLT917586:WLV917586 WLT983122:WLV983122 WLZ82:WMB82 WLZ65618:WMB65618 WLZ131154:WMB131154 WLZ196690:WMB196690 WLZ262226:WMB262226 WLZ327762:WMB327762 WLZ393298:WMB393298 WLZ458834:WMB458834 WLZ524370:WMB524370 WLZ589906:WMB589906 WLZ655442:WMB655442 WLZ720978:WMB720978 WLZ786514:WMB786514 WLZ852050:WMB852050 WLZ917586:WMB917586 WLZ983122:WMB983122 WMF82:WMH82 WMF65618:WMH65618 WMF131154:WMH131154 WMF196690:WMH196690 WMF262226:WMH262226 WMF327762:WMH327762 WMF393298:WMH393298 WMF458834:WMH458834 WMF524370:WMH524370 WMF589906:WMH589906 WMF655442:WMH655442 WMF720978:WMH720978 WMF786514:WMH786514 WMF852050:WMH852050 WMF917586:WMH917586 WMF983122:WMH983122 WVP82:WVR82 WVP65618:WVR65618 WVP131154:WVR131154 WVP196690:WVR196690 WVP262226:WVR262226 WVP327762:WVR327762 WVP393298:WVR393298 WVP458834:WVR458834 WVP524370:WVR524370 WVP589906:WVR589906 WVP655442:WVR655442 WVP720978:WVR720978 WVP786514:WVR786514 WVP852050:WVR852050 WVP917586:WVR917586 WVP983122:WVR983122 WVV82:WVX82 WVV65618:WVX65618 WVV131154:WVX131154 WVV196690:WVX196690 WVV262226:WVX262226 WVV327762:WVX327762 WVV393298:WVX393298 WVV458834:WVX458834 WVV524370:WVX524370 WVV589906:WVX589906 WVV655442:WVX655442 WVV720978:WVX720978 WVV786514:WVX786514 WVV852050:WVX852050 WVV917586:WVX917586 WVV983122:WVX983122 WWB82:WWD82 WWB65618:WWD65618 WWB131154:WWD131154 WWB196690:WWD196690 WWB262226:WWD262226 WWB327762:WWD327762 WWB393298:WWD393298 WWB458834:WWD458834 WWB524370:WWD524370 WWB589906:WWD589906 WWB655442:WWD655442 WWB720978:WWD720978 WWB786514:WWD786514 WWB852050:WWD852050 WWB917586:WWD917586 WWB983122:WWD983122" xr:uid="{00000000-0002-0000-1400-000001000000}">
      <formula1>"　,1,2,3"</formula1>
    </dataValidation>
  </dataValidations>
  <pageMargins left="0.70866141732283472" right="0.70866141732283472" top="0.74803149606299213" bottom="0.74803149606299213" header="0.31496062992125984" footer="0.31496062992125984"/>
  <pageSetup paperSize="9" fitToHeight="0" orientation="portrait" blackAndWhite="1"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prompt="選択" xr:uid="{5C3737A0-2A53-4161-AC0A-79B2B892B8E3}">
          <x14:formula1>
            <xm:f>"□,☑"</xm:f>
          </x14:formula1>
          <xm:sqref>H126 JD126 SZ126 ACV126 AMR126 AWN126 BGJ126 BQF126 CAB126 CJX126 CTT126 DDP126 DNL126 DXH126 EHD126 EQZ126 FAV126 FKR126 FUN126 GEJ126 GOF126 GYB126 HHX126 HRT126 IBP126 ILL126 IVH126 JFD126 JOZ126 JYV126 KIR126 KSN126 LCJ126 LMF126 LWB126 MFX126 MPT126 MZP126 NJL126 NTH126 ODD126 OMZ126 OWV126 PGR126 PQN126 QAJ126 QKF126 QUB126 RDX126 RNT126 RXP126 SHL126 SRH126 TBD126 TKZ126 TUV126 UER126 UON126 UYJ126 VIF126 VSB126 WBX126 WLT126 WVP126 H65662 JD65662 SZ65662 ACV65662 AMR65662 AWN65662 BGJ65662 BQF65662 CAB65662 CJX65662 CTT65662 DDP65662 DNL65662 DXH65662 EHD65662 EQZ65662 FAV65662 FKR65662 FUN65662 GEJ65662 GOF65662 GYB65662 HHX65662 HRT65662 IBP65662 ILL65662 IVH65662 JFD65662 JOZ65662 JYV65662 KIR65662 KSN65662 LCJ65662 LMF65662 LWB65662 MFX65662 MPT65662 MZP65662 NJL65662 NTH65662 ODD65662 OMZ65662 OWV65662 PGR65662 PQN65662 QAJ65662 QKF65662 QUB65662 RDX65662 RNT65662 RXP65662 SHL65662 SRH65662 TBD65662 TKZ65662 TUV65662 UER65662 UON65662 UYJ65662 VIF65662 VSB65662 WBX65662 WLT65662 WVP65662 H131198 JD131198 SZ131198 ACV131198 AMR131198 AWN131198 BGJ131198 BQF131198 CAB131198 CJX131198 CTT131198 DDP131198 DNL131198 DXH131198 EHD131198 EQZ131198 FAV131198 FKR131198 FUN131198 GEJ131198 GOF131198 GYB131198 HHX131198 HRT131198 IBP131198 ILL131198 IVH131198 JFD131198 JOZ131198 JYV131198 KIR131198 KSN131198 LCJ131198 LMF131198 LWB131198 MFX131198 MPT131198 MZP131198 NJL131198 NTH131198 ODD131198 OMZ131198 OWV131198 PGR131198 PQN131198 QAJ131198 QKF131198 QUB131198 RDX131198 RNT131198 RXP131198 SHL131198 SRH131198 TBD131198 TKZ131198 TUV131198 UER131198 UON131198 UYJ131198 VIF131198 VSB131198 WBX131198 WLT131198 WVP131198 H196734 JD196734 SZ196734 ACV196734 AMR196734 AWN196734 BGJ196734 BQF196734 CAB196734 CJX196734 CTT196734 DDP196734 DNL196734 DXH196734 EHD196734 EQZ196734 FAV196734 FKR196734 FUN196734 GEJ196734 GOF196734 GYB196734 HHX196734 HRT196734 IBP196734 ILL196734 IVH196734 JFD196734 JOZ196734 JYV196734 KIR196734 KSN196734 LCJ196734 LMF196734 LWB196734 MFX196734 MPT196734 MZP196734 NJL196734 NTH196734 ODD196734 OMZ196734 OWV196734 PGR196734 PQN196734 QAJ196734 QKF196734 QUB196734 RDX196734 RNT196734 RXP196734 SHL196734 SRH196734 TBD196734 TKZ196734 TUV196734 UER196734 UON196734 UYJ196734 VIF196734 VSB196734 WBX196734 WLT196734 WVP196734 H262270 JD262270 SZ262270 ACV262270 AMR262270 AWN262270 BGJ262270 BQF262270 CAB262270 CJX262270 CTT262270 DDP262270 DNL262270 DXH262270 EHD262270 EQZ262270 FAV262270 FKR262270 FUN262270 GEJ262270 GOF262270 GYB262270 HHX262270 HRT262270 IBP262270 ILL262270 IVH262270 JFD262270 JOZ262270 JYV262270 KIR262270 KSN262270 LCJ262270 LMF262270 LWB262270 MFX262270 MPT262270 MZP262270 NJL262270 NTH262270 ODD262270 OMZ262270 OWV262270 PGR262270 PQN262270 QAJ262270 QKF262270 QUB262270 RDX262270 RNT262270 RXP262270 SHL262270 SRH262270 TBD262270 TKZ262270 TUV262270 UER262270 UON262270 UYJ262270 VIF262270 VSB262270 WBX262270 WLT262270 WVP262270 H327806 JD327806 SZ327806 ACV327806 AMR327806 AWN327806 BGJ327806 BQF327806 CAB327806 CJX327806 CTT327806 DDP327806 DNL327806 DXH327806 EHD327806 EQZ327806 FAV327806 FKR327806 FUN327806 GEJ327806 GOF327806 GYB327806 HHX327806 HRT327806 IBP327806 ILL327806 IVH327806 JFD327806 JOZ327806 JYV327806 KIR327806 KSN327806 LCJ327806 LMF327806 LWB327806 MFX327806 MPT327806 MZP327806 NJL327806 NTH327806 ODD327806 OMZ327806 OWV327806 PGR327806 PQN327806 QAJ327806 QKF327806 QUB327806 RDX327806 RNT327806 RXP327806 SHL327806 SRH327806 TBD327806 TKZ327806 TUV327806 UER327806 UON327806 UYJ327806 VIF327806 VSB327806 WBX327806 WLT327806 WVP327806 H393342 JD393342 SZ393342 ACV393342 AMR393342 AWN393342 BGJ393342 BQF393342 CAB393342 CJX393342 CTT393342 DDP393342 DNL393342 DXH393342 EHD393342 EQZ393342 FAV393342 FKR393342 FUN393342 GEJ393342 GOF393342 GYB393342 HHX393342 HRT393342 IBP393342 ILL393342 IVH393342 JFD393342 JOZ393342 JYV393342 KIR393342 KSN393342 LCJ393342 LMF393342 LWB393342 MFX393342 MPT393342 MZP393342 NJL393342 NTH393342 ODD393342 OMZ393342 OWV393342 PGR393342 PQN393342 QAJ393342 QKF393342 QUB393342 RDX393342 RNT393342 RXP393342 SHL393342 SRH393342 TBD393342 TKZ393342 TUV393342 UER393342 UON393342 UYJ393342 VIF393342 VSB393342 WBX393342 WLT393342 WVP393342 H458878 JD458878 SZ458878 ACV458878 AMR458878 AWN458878 BGJ458878 BQF458878 CAB458878 CJX458878 CTT458878 DDP458878 DNL458878 DXH458878 EHD458878 EQZ458878 FAV458878 FKR458878 FUN458878 GEJ458878 GOF458878 GYB458878 HHX458878 HRT458878 IBP458878 ILL458878 IVH458878 JFD458878 JOZ458878 JYV458878 KIR458878 KSN458878 LCJ458878 LMF458878 LWB458878 MFX458878 MPT458878 MZP458878 NJL458878 NTH458878 ODD458878 OMZ458878 OWV458878 PGR458878 PQN458878 QAJ458878 QKF458878 QUB458878 RDX458878 RNT458878 RXP458878 SHL458878 SRH458878 TBD458878 TKZ458878 TUV458878 UER458878 UON458878 UYJ458878 VIF458878 VSB458878 WBX458878 WLT458878 WVP458878 H524414 JD524414 SZ524414 ACV524414 AMR524414 AWN524414 BGJ524414 BQF524414 CAB524414 CJX524414 CTT524414 DDP524414 DNL524414 DXH524414 EHD524414 EQZ524414 FAV524414 FKR524414 FUN524414 GEJ524414 GOF524414 GYB524414 HHX524414 HRT524414 IBP524414 ILL524414 IVH524414 JFD524414 JOZ524414 JYV524414 KIR524414 KSN524414 LCJ524414 LMF524414 LWB524414 MFX524414 MPT524414 MZP524414 NJL524414 NTH524414 ODD524414 OMZ524414 OWV524414 PGR524414 PQN524414 QAJ524414 QKF524414 QUB524414 RDX524414 RNT524414 RXP524414 SHL524414 SRH524414 TBD524414 TKZ524414 TUV524414 UER524414 UON524414 UYJ524414 VIF524414 VSB524414 WBX524414 WLT524414 WVP524414 H589950 JD589950 SZ589950 ACV589950 AMR589950 AWN589950 BGJ589950 BQF589950 CAB589950 CJX589950 CTT589950 DDP589950 DNL589950 DXH589950 EHD589950 EQZ589950 FAV589950 FKR589950 FUN589950 GEJ589950 GOF589950 GYB589950 HHX589950 HRT589950 IBP589950 ILL589950 IVH589950 JFD589950 JOZ589950 JYV589950 KIR589950 KSN589950 LCJ589950 LMF589950 LWB589950 MFX589950 MPT589950 MZP589950 NJL589950 NTH589950 ODD589950 OMZ589950 OWV589950 PGR589950 PQN589950 QAJ589950 QKF589950 QUB589950 RDX589950 RNT589950 RXP589950 SHL589950 SRH589950 TBD589950 TKZ589950 TUV589950 UER589950 UON589950 UYJ589950 VIF589950 VSB589950 WBX589950 WLT589950 WVP589950 H655486 JD655486 SZ655486 ACV655486 AMR655486 AWN655486 BGJ655486 BQF655486 CAB655486 CJX655486 CTT655486 DDP655486 DNL655486 DXH655486 EHD655486 EQZ655486 FAV655486 FKR655486 FUN655486 GEJ655486 GOF655486 GYB655486 HHX655486 HRT655486 IBP655486 ILL655486 IVH655486 JFD655486 JOZ655486 JYV655486 KIR655486 KSN655486 LCJ655486 LMF655486 LWB655486 MFX655486 MPT655486 MZP655486 NJL655486 NTH655486 ODD655486 OMZ655486 OWV655486 PGR655486 PQN655486 QAJ655486 QKF655486 QUB655486 RDX655486 RNT655486 RXP655486 SHL655486 SRH655486 TBD655486 TKZ655486 TUV655486 UER655486 UON655486 UYJ655486 VIF655486 VSB655486 WBX655486 WLT655486 WVP655486 H721022 JD721022 SZ721022 ACV721022 AMR721022 AWN721022 BGJ721022 BQF721022 CAB721022 CJX721022 CTT721022 DDP721022 DNL721022 DXH721022 EHD721022 EQZ721022 FAV721022 FKR721022 FUN721022 GEJ721022 GOF721022 GYB721022 HHX721022 HRT721022 IBP721022 ILL721022 IVH721022 JFD721022 JOZ721022 JYV721022 KIR721022 KSN721022 LCJ721022 LMF721022 LWB721022 MFX721022 MPT721022 MZP721022 NJL721022 NTH721022 ODD721022 OMZ721022 OWV721022 PGR721022 PQN721022 QAJ721022 QKF721022 QUB721022 RDX721022 RNT721022 RXP721022 SHL721022 SRH721022 TBD721022 TKZ721022 TUV721022 UER721022 UON721022 UYJ721022 VIF721022 VSB721022 WBX721022 WLT721022 WVP721022 H786558 JD786558 SZ786558 ACV786558 AMR786558 AWN786558 BGJ786558 BQF786558 CAB786558 CJX786558 CTT786558 DDP786558 DNL786558 DXH786558 EHD786558 EQZ786558 FAV786558 FKR786558 FUN786558 GEJ786558 GOF786558 GYB786558 HHX786558 HRT786558 IBP786558 ILL786558 IVH786558 JFD786558 JOZ786558 JYV786558 KIR786558 KSN786558 LCJ786558 LMF786558 LWB786558 MFX786558 MPT786558 MZP786558 NJL786558 NTH786558 ODD786558 OMZ786558 OWV786558 PGR786558 PQN786558 QAJ786558 QKF786558 QUB786558 RDX786558 RNT786558 RXP786558 SHL786558 SRH786558 TBD786558 TKZ786558 TUV786558 UER786558 UON786558 UYJ786558 VIF786558 VSB786558 WBX786558 WLT786558 WVP786558 H852094 JD852094 SZ852094 ACV852094 AMR852094 AWN852094 BGJ852094 BQF852094 CAB852094 CJX852094 CTT852094 DDP852094 DNL852094 DXH852094 EHD852094 EQZ852094 FAV852094 FKR852094 FUN852094 GEJ852094 GOF852094 GYB852094 HHX852094 HRT852094 IBP852094 ILL852094 IVH852094 JFD852094 JOZ852094 JYV852094 KIR852094 KSN852094 LCJ852094 LMF852094 LWB852094 MFX852094 MPT852094 MZP852094 NJL852094 NTH852094 ODD852094 OMZ852094 OWV852094 PGR852094 PQN852094 QAJ852094 QKF852094 QUB852094 RDX852094 RNT852094 RXP852094 SHL852094 SRH852094 TBD852094 TKZ852094 TUV852094 UER852094 UON852094 UYJ852094 VIF852094 VSB852094 WBX852094 WLT852094 WVP852094 H917630 JD917630 SZ917630 ACV917630 AMR917630 AWN917630 BGJ917630 BQF917630 CAB917630 CJX917630 CTT917630 DDP917630 DNL917630 DXH917630 EHD917630 EQZ917630 FAV917630 FKR917630 FUN917630 GEJ917630 GOF917630 GYB917630 HHX917630 HRT917630 IBP917630 ILL917630 IVH917630 JFD917630 JOZ917630 JYV917630 KIR917630 KSN917630 LCJ917630 LMF917630 LWB917630 MFX917630 MPT917630 MZP917630 NJL917630 NTH917630 ODD917630 OMZ917630 OWV917630 PGR917630 PQN917630 QAJ917630 QKF917630 QUB917630 RDX917630 RNT917630 RXP917630 SHL917630 SRH917630 TBD917630 TKZ917630 TUV917630 UER917630 UON917630 UYJ917630 VIF917630 VSB917630 WBX917630 WLT917630 WVP917630 H983166 JD983166 SZ983166 ACV983166 AMR983166 AWN983166 BGJ983166 BQF983166 CAB983166 CJX983166 CTT983166 DDP983166 DNL983166 DXH983166 EHD983166 EQZ983166 FAV983166 FKR983166 FUN983166 GEJ983166 GOF983166 GYB983166 HHX983166 HRT983166 IBP983166 ILL983166 IVH983166 JFD983166 JOZ983166 JYV983166 KIR983166 KSN983166 LCJ983166 LMF983166 LWB983166 MFX983166 MPT983166 MZP983166 NJL983166 NTH983166 ODD983166 OMZ983166 OWV983166 PGR983166 PQN983166 QAJ983166 QKF983166 QUB983166 RDX983166 RNT983166 RXP983166 SHL983166 SRH983166 TBD983166 TKZ983166 TUV983166 UER983166 UON983166 UYJ983166 VIF983166 VSB983166 WBX983166 WLT983166 WVP983166 R65 JN65 TJ65 ADF65 ANB65 AWX65 BGT65 BQP65 CAL65 CKH65 CUD65 DDZ65 DNV65 DXR65 EHN65 ERJ65 FBF65 FLB65 FUX65 GET65 GOP65 GYL65 HIH65 HSD65 IBZ65 ILV65 IVR65 JFN65 JPJ65 JZF65 KJB65 KSX65 LCT65 LMP65 LWL65 MGH65 MQD65 MZZ65 NJV65 NTR65 ODN65 ONJ65 OXF65 PHB65 PQX65 QAT65 QKP65 QUL65 REH65 ROD65 RXZ65 SHV65 SRR65 TBN65 TLJ65 TVF65 UFB65 UOX65 UYT65 VIP65 VSL65 WCH65 WMD65 WVZ65 R65601 JN65601 TJ65601 ADF65601 ANB65601 AWX65601 BGT65601 BQP65601 CAL65601 CKH65601 CUD65601 DDZ65601 DNV65601 DXR65601 EHN65601 ERJ65601 FBF65601 FLB65601 FUX65601 GET65601 GOP65601 GYL65601 HIH65601 HSD65601 IBZ65601 ILV65601 IVR65601 JFN65601 JPJ65601 JZF65601 KJB65601 KSX65601 LCT65601 LMP65601 LWL65601 MGH65601 MQD65601 MZZ65601 NJV65601 NTR65601 ODN65601 ONJ65601 OXF65601 PHB65601 PQX65601 QAT65601 QKP65601 QUL65601 REH65601 ROD65601 RXZ65601 SHV65601 SRR65601 TBN65601 TLJ65601 TVF65601 UFB65601 UOX65601 UYT65601 VIP65601 VSL65601 WCH65601 WMD65601 WVZ65601 R131137 JN131137 TJ131137 ADF131137 ANB131137 AWX131137 BGT131137 BQP131137 CAL131137 CKH131137 CUD131137 DDZ131137 DNV131137 DXR131137 EHN131137 ERJ131137 FBF131137 FLB131137 FUX131137 GET131137 GOP131137 GYL131137 HIH131137 HSD131137 IBZ131137 ILV131137 IVR131137 JFN131137 JPJ131137 JZF131137 KJB131137 KSX131137 LCT131137 LMP131137 LWL131137 MGH131137 MQD131137 MZZ131137 NJV131137 NTR131137 ODN131137 ONJ131137 OXF131137 PHB131137 PQX131137 QAT131137 QKP131137 QUL131137 REH131137 ROD131137 RXZ131137 SHV131137 SRR131137 TBN131137 TLJ131137 TVF131137 UFB131137 UOX131137 UYT131137 VIP131137 VSL131137 WCH131137 WMD131137 WVZ131137 R196673 JN196673 TJ196673 ADF196673 ANB196673 AWX196673 BGT196673 BQP196673 CAL196673 CKH196673 CUD196673 DDZ196673 DNV196673 DXR196673 EHN196673 ERJ196673 FBF196673 FLB196673 FUX196673 GET196673 GOP196673 GYL196673 HIH196673 HSD196673 IBZ196673 ILV196673 IVR196673 JFN196673 JPJ196673 JZF196673 KJB196673 KSX196673 LCT196673 LMP196673 LWL196673 MGH196673 MQD196673 MZZ196673 NJV196673 NTR196673 ODN196673 ONJ196673 OXF196673 PHB196673 PQX196673 QAT196673 QKP196673 QUL196673 REH196673 ROD196673 RXZ196673 SHV196673 SRR196673 TBN196673 TLJ196673 TVF196673 UFB196673 UOX196673 UYT196673 VIP196673 VSL196673 WCH196673 WMD196673 WVZ196673 R262209 JN262209 TJ262209 ADF262209 ANB262209 AWX262209 BGT262209 BQP262209 CAL262209 CKH262209 CUD262209 DDZ262209 DNV262209 DXR262209 EHN262209 ERJ262209 FBF262209 FLB262209 FUX262209 GET262209 GOP262209 GYL262209 HIH262209 HSD262209 IBZ262209 ILV262209 IVR262209 JFN262209 JPJ262209 JZF262209 KJB262209 KSX262209 LCT262209 LMP262209 LWL262209 MGH262209 MQD262209 MZZ262209 NJV262209 NTR262209 ODN262209 ONJ262209 OXF262209 PHB262209 PQX262209 QAT262209 QKP262209 QUL262209 REH262209 ROD262209 RXZ262209 SHV262209 SRR262209 TBN262209 TLJ262209 TVF262209 UFB262209 UOX262209 UYT262209 VIP262209 VSL262209 WCH262209 WMD262209 WVZ262209 R327745 JN327745 TJ327745 ADF327745 ANB327745 AWX327745 BGT327745 BQP327745 CAL327745 CKH327745 CUD327745 DDZ327745 DNV327745 DXR327745 EHN327745 ERJ327745 FBF327745 FLB327745 FUX327745 GET327745 GOP327745 GYL327745 HIH327745 HSD327745 IBZ327745 ILV327745 IVR327745 JFN327745 JPJ327745 JZF327745 KJB327745 KSX327745 LCT327745 LMP327745 LWL327745 MGH327745 MQD327745 MZZ327745 NJV327745 NTR327745 ODN327745 ONJ327745 OXF327745 PHB327745 PQX327745 QAT327745 QKP327745 QUL327745 REH327745 ROD327745 RXZ327745 SHV327745 SRR327745 TBN327745 TLJ327745 TVF327745 UFB327745 UOX327745 UYT327745 VIP327745 VSL327745 WCH327745 WMD327745 WVZ327745 R393281 JN393281 TJ393281 ADF393281 ANB393281 AWX393281 BGT393281 BQP393281 CAL393281 CKH393281 CUD393281 DDZ393281 DNV393281 DXR393281 EHN393281 ERJ393281 FBF393281 FLB393281 FUX393281 GET393281 GOP393281 GYL393281 HIH393281 HSD393281 IBZ393281 ILV393281 IVR393281 JFN393281 JPJ393281 JZF393281 KJB393281 KSX393281 LCT393281 LMP393281 LWL393281 MGH393281 MQD393281 MZZ393281 NJV393281 NTR393281 ODN393281 ONJ393281 OXF393281 PHB393281 PQX393281 QAT393281 QKP393281 QUL393281 REH393281 ROD393281 RXZ393281 SHV393281 SRR393281 TBN393281 TLJ393281 TVF393281 UFB393281 UOX393281 UYT393281 VIP393281 VSL393281 WCH393281 WMD393281 WVZ393281 R458817 JN458817 TJ458817 ADF458817 ANB458817 AWX458817 BGT458817 BQP458817 CAL458817 CKH458817 CUD458817 DDZ458817 DNV458817 DXR458817 EHN458817 ERJ458817 FBF458817 FLB458817 FUX458817 GET458817 GOP458817 GYL458817 HIH458817 HSD458817 IBZ458817 ILV458817 IVR458817 JFN458817 JPJ458817 JZF458817 KJB458817 KSX458817 LCT458817 LMP458817 LWL458817 MGH458817 MQD458817 MZZ458817 NJV458817 NTR458817 ODN458817 ONJ458817 OXF458817 PHB458817 PQX458817 QAT458817 QKP458817 QUL458817 REH458817 ROD458817 RXZ458817 SHV458817 SRR458817 TBN458817 TLJ458817 TVF458817 UFB458817 UOX458817 UYT458817 VIP458817 VSL458817 WCH458817 WMD458817 WVZ458817 R524353 JN524353 TJ524353 ADF524353 ANB524353 AWX524353 BGT524353 BQP524353 CAL524353 CKH524353 CUD524353 DDZ524353 DNV524353 DXR524353 EHN524353 ERJ524353 FBF524353 FLB524353 FUX524353 GET524353 GOP524353 GYL524353 HIH524353 HSD524353 IBZ524353 ILV524353 IVR524353 JFN524353 JPJ524353 JZF524353 KJB524353 KSX524353 LCT524353 LMP524353 LWL524353 MGH524353 MQD524353 MZZ524353 NJV524353 NTR524353 ODN524353 ONJ524353 OXF524353 PHB524353 PQX524353 QAT524353 QKP524353 QUL524353 REH524353 ROD524353 RXZ524353 SHV524353 SRR524353 TBN524353 TLJ524353 TVF524353 UFB524353 UOX524353 UYT524353 VIP524353 VSL524353 WCH524353 WMD524353 WVZ524353 R589889 JN589889 TJ589889 ADF589889 ANB589889 AWX589889 BGT589889 BQP589889 CAL589889 CKH589889 CUD589889 DDZ589889 DNV589889 DXR589889 EHN589889 ERJ589889 FBF589889 FLB589889 FUX589889 GET589889 GOP589889 GYL589889 HIH589889 HSD589889 IBZ589889 ILV589889 IVR589889 JFN589889 JPJ589889 JZF589889 KJB589889 KSX589889 LCT589889 LMP589889 LWL589889 MGH589889 MQD589889 MZZ589889 NJV589889 NTR589889 ODN589889 ONJ589889 OXF589889 PHB589889 PQX589889 QAT589889 QKP589889 QUL589889 REH589889 ROD589889 RXZ589889 SHV589889 SRR589889 TBN589889 TLJ589889 TVF589889 UFB589889 UOX589889 UYT589889 VIP589889 VSL589889 WCH589889 WMD589889 WVZ589889 R655425 JN655425 TJ655425 ADF655425 ANB655425 AWX655425 BGT655425 BQP655425 CAL655425 CKH655425 CUD655425 DDZ655425 DNV655425 DXR655425 EHN655425 ERJ655425 FBF655425 FLB655425 FUX655425 GET655425 GOP655425 GYL655425 HIH655425 HSD655425 IBZ655425 ILV655425 IVR655425 JFN655425 JPJ655425 JZF655425 KJB655425 KSX655425 LCT655425 LMP655425 LWL655425 MGH655425 MQD655425 MZZ655425 NJV655425 NTR655425 ODN655425 ONJ655425 OXF655425 PHB655425 PQX655425 QAT655425 QKP655425 QUL655425 REH655425 ROD655425 RXZ655425 SHV655425 SRR655425 TBN655425 TLJ655425 TVF655425 UFB655425 UOX655425 UYT655425 VIP655425 VSL655425 WCH655425 WMD655425 WVZ655425 R720961 JN720961 TJ720961 ADF720961 ANB720961 AWX720961 BGT720961 BQP720961 CAL720961 CKH720961 CUD720961 DDZ720961 DNV720961 DXR720961 EHN720961 ERJ720961 FBF720961 FLB720961 FUX720961 GET720961 GOP720961 GYL720961 HIH720961 HSD720961 IBZ720961 ILV720961 IVR720961 JFN720961 JPJ720961 JZF720961 KJB720961 KSX720961 LCT720961 LMP720961 LWL720961 MGH720961 MQD720961 MZZ720961 NJV720961 NTR720961 ODN720961 ONJ720961 OXF720961 PHB720961 PQX720961 QAT720961 QKP720961 QUL720961 REH720961 ROD720961 RXZ720961 SHV720961 SRR720961 TBN720961 TLJ720961 TVF720961 UFB720961 UOX720961 UYT720961 VIP720961 VSL720961 WCH720961 WMD720961 WVZ720961 R786497 JN786497 TJ786497 ADF786497 ANB786497 AWX786497 BGT786497 BQP786497 CAL786497 CKH786497 CUD786497 DDZ786497 DNV786497 DXR786497 EHN786497 ERJ786497 FBF786497 FLB786497 FUX786497 GET786497 GOP786497 GYL786497 HIH786497 HSD786497 IBZ786497 ILV786497 IVR786497 JFN786497 JPJ786497 JZF786497 KJB786497 KSX786497 LCT786497 LMP786497 LWL786497 MGH786497 MQD786497 MZZ786497 NJV786497 NTR786497 ODN786497 ONJ786497 OXF786497 PHB786497 PQX786497 QAT786497 QKP786497 QUL786497 REH786497 ROD786497 RXZ786497 SHV786497 SRR786497 TBN786497 TLJ786497 TVF786497 UFB786497 UOX786497 UYT786497 VIP786497 VSL786497 WCH786497 WMD786497 WVZ786497 R852033 JN852033 TJ852033 ADF852033 ANB852033 AWX852033 BGT852033 BQP852033 CAL852033 CKH852033 CUD852033 DDZ852033 DNV852033 DXR852033 EHN852033 ERJ852033 FBF852033 FLB852033 FUX852033 GET852033 GOP852033 GYL852033 HIH852033 HSD852033 IBZ852033 ILV852033 IVR852033 JFN852033 JPJ852033 JZF852033 KJB852033 KSX852033 LCT852033 LMP852033 LWL852033 MGH852033 MQD852033 MZZ852033 NJV852033 NTR852033 ODN852033 ONJ852033 OXF852033 PHB852033 PQX852033 QAT852033 QKP852033 QUL852033 REH852033 ROD852033 RXZ852033 SHV852033 SRR852033 TBN852033 TLJ852033 TVF852033 UFB852033 UOX852033 UYT852033 VIP852033 VSL852033 WCH852033 WMD852033 WVZ852033 R917569 JN917569 TJ917569 ADF917569 ANB917569 AWX917569 BGT917569 BQP917569 CAL917569 CKH917569 CUD917569 DDZ917569 DNV917569 DXR917569 EHN917569 ERJ917569 FBF917569 FLB917569 FUX917569 GET917569 GOP917569 GYL917569 HIH917569 HSD917569 IBZ917569 ILV917569 IVR917569 JFN917569 JPJ917569 JZF917569 KJB917569 KSX917569 LCT917569 LMP917569 LWL917569 MGH917569 MQD917569 MZZ917569 NJV917569 NTR917569 ODN917569 ONJ917569 OXF917569 PHB917569 PQX917569 QAT917569 QKP917569 QUL917569 REH917569 ROD917569 RXZ917569 SHV917569 SRR917569 TBN917569 TLJ917569 TVF917569 UFB917569 UOX917569 UYT917569 VIP917569 VSL917569 WCH917569 WMD917569 WVZ917569 R983105 JN983105 TJ983105 ADF983105 ANB983105 AWX983105 BGT983105 BQP983105 CAL983105 CKH983105 CUD983105 DDZ983105 DNV983105 DXR983105 EHN983105 ERJ983105 FBF983105 FLB983105 FUX983105 GET983105 GOP983105 GYL983105 HIH983105 HSD983105 IBZ983105 ILV983105 IVR983105 JFN983105 JPJ983105 JZF983105 KJB983105 KSX983105 LCT983105 LMP983105 LWL983105 MGH983105 MQD983105 MZZ983105 NJV983105 NTR983105 ODN983105 ONJ983105 OXF983105 PHB983105 PQX983105 QAT983105 QKP983105 QUL983105 REH983105 ROD983105 RXZ983105 SHV983105 SRR983105 TBN983105 TLJ983105 TVF983105 UFB983105 UOX983105 UYT983105 VIP983105 VSL983105 WCH983105 WMD983105 WVZ983105 H117:H118 JD117:JD118 SZ117:SZ118 ACV117:ACV118 AMR117:AMR118 AWN117:AWN118 BGJ117:BGJ118 BQF117:BQF118 CAB117:CAB118 CJX117:CJX118 CTT117:CTT118 DDP117:DDP118 DNL117:DNL118 DXH117:DXH118 EHD117:EHD118 EQZ117:EQZ118 FAV117:FAV118 FKR117:FKR118 FUN117:FUN118 GEJ117:GEJ118 GOF117:GOF118 GYB117:GYB118 HHX117:HHX118 HRT117:HRT118 IBP117:IBP118 ILL117:ILL118 IVH117:IVH118 JFD117:JFD118 JOZ117:JOZ118 JYV117:JYV118 KIR117:KIR118 KSN117:KSN118 LCJ117:LCJ118 LMF117:LMF118 LWB117:LWB118 MFX117:MFX118 MPT117:MPT118 MZP117:MZP118 NJL117:NJL118 NTH117:NTH118 ODD117:ODD118 OMZ117:OMZ118 OWV117:OWV118 PGR117:PGR118 PQN117:PQN118 QAJ117:QAJ118 QKF117:QKF118 QUB117:QUB118 RDX117:RDX118 RNT117:RNT118 RXP117:RXP118 SHL117:SHL118 SRH117:SRH118 TBD117:TBD118 TKZ117:TKZ118 TUV117:TUV118 UER117:UER118 UON117:UON118 UYJ117:UYJ118 VIF117:VIF118 VSB117:VSB118 WBX117:WBX118 WLT117:WLT118 WVP117:WVP118 H65653:H65654 JD65653:JD65654 SZ65653:SZ65654 ACV65653:ACV65654 AMR65653:AMR65654 AWN65653:AWN65654 BGJ65653:BGJ65654 BQF65653:BQF65654 CAB65653:CAB65654 CJX65653:CJX65654 CTT65653:CTT65654 DDP65653:DDP65654 DNL65653:DNL65654 DXH65653:DXH65654 EHD65653:EHD65654 EQZ65653:EQZ65654 FAV65653:FAV65654 FKR65653:FKR65654 FUN65653:FUN65654 GEJ65653:GEJ65654 GOF65653:GOF65654 GYB65653:GYB65654 HHX65653:HHX65654 HRT65653:HRT65654 IBP65653:IBP65654 ILL65653:ILL65654 IVH65653:IVH65654 JFD65653:JFD65654 JOZ65653:JOZ65654 JYV65653:JYV65654 KIR65653:KIR65654 KSN65653:KSN65654 LCJ65653:LCJ65654 LMF65653:LMF65654 LWB65653:LWB65654 MFX65653:MFX65654 MPT65653:MPT65654 MZP65653:MZP65654 NJL65653:NJL65654 NTH65653:NTH65654 ODD65653:ODD65654 OMZ65653:OMZ65654 OWV65653:OWV65654 PGR65653:PGR65654 PQN65653:PQN65654 QAJ65653:QAJ65654 QKF65653:QKF65654 QUB65653:QUB65654 RDX65653:RDX65654 RNT65653:RNT65654 RXP65653:RXP65654 SHL65653:SHL65654 SRH65653:SRH65654 TBD65653:TBD65654 TKZ65653:TKZ65654 TUV65653:TUV65654 UER65653:UER65654 UON65653:UON65654 UYJ65653:UYJ65654 VIF65653:VIF65654 VSB65653:VSB65654 WBX65653:WBX65654 WLT65653:WLT65654 WVP65653:WVP65654 H131189:H131190 JD131189:JD131190 SZ131189:SZ131190 ACV131189:ACV131190 AMR131189:AMR131190 AWN131189:AWN131190 BGJ131189:BGJ131190 BQF131189:BQF131190 CAB131189:CAB131190 CJX131189:CJX131190 CTT131189:CTT131190 DDP131189:DDP131190 DNL131189:DNL131190 DXH131189:DXH131190 EHD131189:EHD131190 EQZ131189:EQZ131190 FAV131189:FAV131190 FKR131189:FKR131190 FUN131189:FUN131190 GEJ131189:GEJ131190 GOF131189:GOF131190 GYB131189:GYB131190 HHX131189:HHX131190 HRT131189:HRT131190 IBP131189:IBP131190 ILL131189:ILL131190 IVH131189:IVH131190 JFD131189:JFD131190 JOZ131189:JOZ131190 JYV131189:JYV131190 KIR131189:KIR131190 KSN131189:KSN131190 LCJ131189:LCJ131190 LMF131189:LMF131190 LWB131189:LWB131190 MFX131189:MFX131190 MPT131189:MPT131190 MZP131189:MZP131190 NJL131189:NJL131190 NTH131189:NTH131190 ODD131189:ODD131190 OMZ131189:OMZ131190 OWV131189:OWV131190 PGR131189:PGR131190 PQN131189:PQN131190 QAJ131189:QAJ131190 QKF131189:QKF131190 QUB131189:QUB131190 RDX131189:RDX131190 RNT131189:RNT131190 RXP131189:RXP131190 SHL131189:SHL131190 SRH131189:SRH131190 TBD131189:TBD131190 TKZ131189:TKZ131190 TUV131189:TUV131190 UER131189:UER131190 UON131189:UON131190 UYJ131189:UYJ131190 VIF131189:VIF131190 VSB131189:VSB131190 WBX131189:WBX131190 WLT131189:WLT131190 WVP131189:WVP131190 H196725:H196726 JD196725:JD196726 SZ196725:SZ196726 ACV196725:ACV196726 AMR196725:AMR196726 AWN196725:AWN196726 BGJ196725:BGJ196726 BQF196725:BQF196726 CAB196725:CAB196726 CJX196725:CJX196726 CTT196725:CTT196726 DDP196725:DDP196726 DNL196725:DNL196726 DXH196725:DXH196726 EHD196725:EHD196726 EQZ196725:EQZ196726 FAV196725:FAV196726 FKR196725:FKR196726 FUN196725:FUN196726 GEJ196725:GEJ196726 GOF196725:GOF196726 GYB196725:GYB196726 HHX196725:HHX196726 HRT196725:HRT196726 IBP196725:IBP196726 ILL196725:ILL196726 IVH196725:IVH196726 JFD196725:JFD196726 JOZ196725:JOZ196726 JYV196725:JYV196726 KIR196725:KIR196726 KSN196725:KSN196726 LCJ196725:LCJ196726 LMF196725:LMF196726 LWB196725:LWB196726 MFX196725:MFX196726 MPT196725:MPT196726 MZP196725:MZP196726 NJL196725:NJL196726 NTH196725:NTH196726 ODD196725:ODD196726 OMZ196725:OMZ196726 OWV196725:OWV196726 PGR196725:PGR196726 PQN196725:PQN196726 QAJ196725:QAJ196726 QKF196725:QKF196726 QUB196725:QUB196726 RDX196725:RDX196726 RNT196725:RNT196726 RXP196725:RXP196726 SHL196725:SHL196726 SRH196725:SRH196726 TBD196725:TBD196726 TKZ196725:TKZ196726 TUV196725:TUV196726 UER196725:UER196726 UON196725:UON196726 UYJ196725:UYJ196726 VIF196725:VIF196726 VSB196725:VSB196726 WBX196725:WBX196726 WLT196725:WLT196726 WVP196725:WVP196726 H262261:H262262 JD262261:JD262262 SZ262261:SZ262262 ACV262261:ACV262262 AMR262261:AMR262262 AWN262261:AWN262262 BGJ262261:BGJ262262 BQF262261:BQF262262 CAB262261:CAB262262 CJX262261:CJX262262 CTT262261:CTT262262 DDP262261:DDP262262 DNL262261:DNL262262 DXH262261:DXH262262 EHD262261:EHD262262 EQZ262261:EQZ262262 FAV262261:FAV262262 FKR262261:FKR262262 FUN262261:FUN262262 GEJ262261:GEJ262262 GOF262261:GOF262262 GYB262261:GYB262262 HHX262261:HHX262262 HRT262261:HRT262262 IBP262261:IBP262262 ILL262261:ILL262262 IVH262261:IVH262262 JFD262261:JFD262262 JOZ262261:JOZ262262 JYV262261:JYV262262 KIR262261:KIR262262 KSN262261:KSN262262 LCJ262261:LCJ262262 LMF262261:LMF262262 LWB262261:LWB262262 MFX262261:MFX262262 MPT262261:MPT262262 MZP262261:MZP262262 NJL262261:NJL262262 NTH262261:NTH262262 ODD262261:ODD262262 OMZ262261:OMZ262262 OWV262261:OWV262262 PGR262261:PGR262262 PQN262261:PQN262262 QAJ262261:QAJ262262 QKF262261:QKF262262 QUB262261:QUB262262 RDX262261:RDX262262 RNT262261:RNT262262 RXP262261:RXP262262 SHL262261:SHL262262 SRH262261:SRH262262 TBD262261:TBD262262 TKZ262261:TKZ262262 TUV262261:TUV262262 UER262261:UER262262 UON262261:UON262262 UYJ262261:UYJ262262 VIF262261:VIF262262 VSB262261:VSB262262 WBX262261:WBX262262 WLT262261:WLT262262 WVP262261:WVP262262 H327797:H327798 JD327797:JD327798 SZ327797:SZ327798 ACV327797:ACV327798 AMR327797:AMR327798 AWN327797:AWN327798 BGJ327797:BGJ327798 BQF327797:BQF327798 CAB327797:CAB327798 CJX327797:CJX327798 CTT327797:CTT327798 DDP327797:DDP327798 DNL327797:DNL327798 DXH327797:DXH327798 EHD327797:EHD327798 EQZ327797:EQZ327798 FAV327797:FAV327798 FKR327797:FKR327798 FUN327797:FUN327798 GEJ327797:GEJ327798 GOF327797:GOF327798 GYB327797:GYB327798 HHX327797:HHX327798 HRT327797:HRT327798 IBP327797:IBP327798 ILL327797:ILL327798 IVH327797:IVH327798 JFD327797:JFD327798 JOZ327797:JOZ327798 JYV327797:JYV327798 KIR327797:KIR327798 KSN327797:KSN327798 LCJ327797:LCJ327798 LMF327797:LMF327798 LWB327797:LWB327798 MFX327797:MFX327798 MPT327797:MPT327798 MZP327797:MZP327798 NJL327797:NJL327798 NTH327797:NTH327798 ODD327797:ODD327798 OMZ327797:OMZ327798 OWV327797:OWV327798 PGR327797:PGR327798 PQN327797:PQN327798 QAJ327797:QAJ327798 QKF327797:QKF327798 QUB327797:QUB327798 RDX327797:RDX327798 RNT327797:RNT327798 RXP327797:RXP327798 SHL327797:SHL327798 SRH327797:SRH327798 TBD327797:TBD327798 TKZ327797:TKZ327798 TUV327797:TUV327798 UER327797:UER327798 UON327797:UON327798 UYJ327797:UYJ327798 VIF327797:VIF327798 VSB327797:VSB327798 WBX327797:WBX327798 WLT327797:WLT327798 WVP327797:WVP327798 H393333:H393334 JD393333:JD393334 SZ393333:SZ393334 ACV393333:ACV393334 AMR393333:AMR393334 AWN393333:AWN393334 BGJ393333:BGJ393334 BQF393333:BQF393334 CAB393333:CAB393334 CJX393333:CJX393334 CTT393333:CTT393334 DDP393333:DDP393334 DNL393333:DNL393334 DXH393333:DXH393334 EHD393333:EHD393334 EQZ393333:EQZ393334 FAV393333:FAV393334 FKR393333:FKR393334 FUN393333:FUN393334 GEJ393333:GEJ393334 GOF393333:GOF393334 GYB393333:GYB393334 HHX393333:HHX393334 HRT393333:HRT393334 IBP393333:IBP393334 ILL393333:ILL393334 IVH393333:IVH393334 JFD393333:JFD393334 JOZ393333:JOZ393334 JYV393333:JYV393334 KIR393333:KIR393334 KSN393333:KSN393334 LCJ393333:LCJ393334 LMF393333:LMF393334 LWB393333:LWB393334 MFX393333:MFX393334 MPT393333:MPT393334 MZP393333:MZP393334 NJL393333:NJL393334 NTH393333:NTH393334 ODD393333:ODD393334 OMZ393333:OMZ393334 OWV393333:OWV393334 PGR393333:PGR393334 PQN393333:PQN393334 QAJ393333:QAJ393334 QKF393333:QKF393334 QUB393333:QUB393334 RDX393333:RDX393334 RNT393333:RNT393334 RXP393333:RXP393334 SHL393333:SHL393334 SRH393333:SRH393334 TBD393333:TBD393334 TKZ393333:TKZ393334 TUV393333:TUV393334 UER393333:UER393334 UON393333:UON393334 UYJ393333:UYJ393334 VIF393333:VIF393334 VSB393333:VSB393334 WBX393333:WBX393334 WLT393333:WLT393334 WVP393333:WVP393334 H458869:H458870 JD458869:JD458870 SZ458869:SZ458870 ACV458869:ACV458870 AMR458869:AMR458870 AWN458869:AWN458870 BGJ458869:BGJ458870 BQF458869:BQF458870 CAB458869:CAB458870 CJX458869:CJX458870 CTT458869:CTT458870 DDP458869:DDP458870 DNL458869:DNL458870 DXH458869:DXH458870 EHD458869:EHD458870 EQZ458869:EQZ458870 FAV458869:FAV458870 FKR458869:FKR458870 FUN458869:FUN458870 GEJ458869:GEJ458870 GOF458869:GOF458870 GYB458869:GYB458870 HHX458869:HHX458870 HRT458869:HRT458870 IBP458869:IBP458870 ILL458869:ILL458870 IVH458869:IVH458870 JFD458869:JFD458870 JOZ458869:JOZ458870 JYV458869:JYV458870 KIR458869:KIR458870 KSN458869:KSN458870 LCJ458869:LCJ458870 LMF458869:LMF458870 LWB458869:LWB458870 MFX458869:MFX458870 MPT458869:MPT458870 MZP458869:MZP458870 NJL458869:NJL458870 NTH458869:NTH458870 ODD458869:ODD458870 OMZ458869:OMZ458870 OWV458869:OWV458870 PGR458869:PGR458870 PQN458869:PQN458870 QAJ458869:QAJ458870 QKF458869:QKF458870 QUB458869:QUB458870 RDX458869:RDX458870 RNT458869:RNT458870 RXP458869:RXP458870 SHL458869:SHL458870 SRH458869:SRH458870 TBD458869:TBD458870 TKZ458869:TKZ458870 TUV458869:TUV458870 UER458869:UER458870 UON458869:UON458870 UYJ458869:UYJ458870 VIF458869:VIF458870 VSB458869:VSB458870 WBX458869:WBX458870 WLT458869:WLT458870 WVP458869:WVP458870 H524405:H524406 JD524405:JD524406 SZ524405:SZ524406 ACV524405:ACV524406 AMR524405:AMR524406 AWN524405:AWN524406 BGJ524405:BGJ524406 BQF524405:BQF524406 CAB524405:CAB524406 CJX524405:CJX524406 CTT524405:CTT524406 DDP524405:DDP524406 DNL524405:DNL524406 DXH524405:DXH524406 EHD524405:EHD524406 EQZ524405:EQZ524406 FAV524405:FAV524406 FKR524405:FKR524406 FUN524405:FUN524406 GEJ524405:GEJ524406 GOF524405:GOF524406 GYB524405:GYB524406 HHX524405:HHX524406 HRT524405:HRT524406 IBP524405:IBP524406 ILL524405:ILL524406 IVH524405:IVH524406 JFD524405:JFD524406 JOZ524405:JOZ524406 JYV524405:JYV524406 KIR524405:KIR524406 KSN524405:KSN524406 LCJ524405:LCJ524406 LMF524405:LMF524406 LWB524405:LWB524406 MFX524405:MFX524406 MPT524405:MPT524406 MZP524405:MZP524406 NJL524405:NJL524406 NTH524405:NTH524406 ODD524405:ODD524406 OMZ524405:OMZ524406 OWV524405:OWV524406 PGR524405:PGR524406 PQN524405:PQN524406 QAJ524405:QAJ524406 QKF524405:QKF524406 QUB524405:QUB524406 RDX524405:RDX524406 RNT524405:RNT524406 RXP524405:RXP524406 SHL524405:SHL524406 SRH524405:SRH524406 TBD524405:TBD524406 TKZ524405:TKZ524406 TUV524405:TUV524406 UER524405:UER524406 UON524405:UON524406 UYJ524405:UYJ524406 VIF524405:VIF524406 VSB524405:VSB524406 WBX524405:WBX524406 WLT524405:WLT524406 WVP524405:WVP524406 H589941:H589942 JD589941:JD589942 SZ589941:SZ589942 ACV589941:ACV589942 AMR589941:AMR589942 AWN589941:AWN589942 BGJ589941:BGJ589942 BQF589941:BQF589942 CAB589941:CAB589942 CJX589941:CJX589942 CTT589941:CTT589942 DDP589941:DDP589942 DNL589941:DNL589942 DXH589941:DXH589942 EHD589941:EHD589942 EQZ589941:EQZ589942 FAV589941:FAV589942 FKR589941:FKR589942 FUN589941:FUN589942 GEJ589941:GEJ589942 GOF589941:GOF589942 GYB589941:GYB589942 HHX589941:HHX589942 HRT589941:HRT589942 IBP589941:IBP589942 ILL589941:ILL589942 IVH589941:IVH589942 JFD589941:JFD589942 JOZ589941:JOZ589942 JYV589941:JYV589942 KIR589941:KIR589942 KSN589941:KSN589942 LCJ589941:LCJ589942 LMF589941:LMF589942 LWB589941:LWB589942 MFX589941:MFX589942 MPT589941:MPT589942 MZP589941:MZP589942 NJL589941:NJL589942 NTH589941:NTH589942 ODD589941:ODD589942 OMZ589941:OMZ589942 OWV589941:OWV589942 PGR589941:PGR589942 PQN589941:PQN589942 QAJ589941:QAJ589942 QKF589941:QKF589942 QUB589941:QUB589942 RDX589941:RDX589942 RNT589941:RNT589942 RXP589941:RXP589942 SHL589941:SHL589942 SRH589941:SRH589942 TBD589941:TBD589942 TKZ589941:TKZ589942 TUV589941:TUV589942 UER589941:UER589942 UON589941:UON589942 UYJ589941:UYJ589942 VIF589941:VIF589942 VSB589941:VSB589942 WBX589941:WBX589942 WLT589941:WLT589942 WVP589941:WVP589942 H655477:H655478 JD655477:JD655478 SZ655477:SZ655478 ACV655477:ACV655478 AMR655477:AMR655478 AWN655477:AWN655478 BGJ655477:BGJ655478 BQF655477:BQF655478 CAB655477:CAB655478 CJX655477:CJX655478 CTT655477:CTT655478 DDP655477:DDP655478 DNL655477:DNL655478 DXH655477:DXH655478 EHD655477:EHD655478 EQZ655477:EQZ655478 FAV655477:FAV655478 FKR655477:FKR655478 FUN655477:FUN655478 GEJ655477:GEJ655478 GOF655477:GOF655478 GYB655477:GYB655478 HHX655477:HHX655478 HRT655477:HRT655478 IBP655477:IBP655478 ILL655477:ILL655478 IVH655477:IVH655478 JFD655477:JFD655478 JOZ655477:JOZ655478 JYV655477:JYV655478 KIR655477:KIR655478 KSN655477:KSN655478 LCJ655477:LCJ655478 LMF655477:LMF655478 LWB655477:LWB655478 MFX655477:MFX655478 MPT655477:MPT655478 MZP655477:MZP655478 NJL655477:NJL655478 NTH655477:NTH655478 ODD655477:ODD655478 OMZ655477:OMZ655478 OWV655477:OWV655478 PGR655477:PGR655478 PQN655477:PQN655478 QAJ655477:QAJ655478 QKF655477:QKF655478 QUB655477:QUB655478 RDX655477:RDX655478 RNT655477:RNT655478 RXP655477:RXP655478 SHL655477:SHL655478 SRH655477:SRH655478 TBD655477:TBD655478 TKZ655477:TKZ655478 TUV655477:TUV655478 UER655477:UER655478 UON655477:UON655478 UYJ655477:UYJ655478 VIF655477:VIF655478 VSB655477:VSB655478 WBX655477:WBX655478 WLT655477:WLT655478 WVP655477:WVP655478 H721013:H721014 JD721013:JD721014 SZ721013:SZ721014 ACV721013:ACV721014 AMR721013:AMR721014 AWN721013:AWN721014 BGJ721013:BGJ721014 BQF721013:BQF721014 CAB721013:CAB721014 CJX721013:CJX721014 CTT721013:CTT721014 DDP721013:DDP721014 DNL721013:DNL721014 DXH721013:DXH721014 EHD721013:EHD721014 EQZ721013:EQZ721014 FAV721013:FAV721014 FKR721013:FKR721014 FUN721013:FUN721014 GEJ721013:GEJ721014 GOF721013:GOF721014 GYB721013:GYB721014 HHX721013:HHX721014 HRT721013:HRT721014 IBP721013:IBP721014 ILL721013:ILL721014 IVH721013:IVH721014 JFD721013:JFD721014 JOZ721013:JOZ721014 JYV721013:JYV721014 KIR721013:KIR721014 KSN721013:KSN721014 LCJ721013:LCJ721014 LMF721013:LMF721014 LWB721013:LWB721014 MFX721013:MFX721014 MPT721013:MPT721014 MZP721013:MZP721014 NJL721013:NJL721014 NTH721013:NTH721014 ODD721013:ODD721014 OMZ721013:OMZ721014 OWV721013:OWV721014 PGR721013:PGR721014 PQN721013:PQN721014 QAJ721013:QAJ721014 QKF721013:QKF721014 QUB721013:QUB721014 RDX721013:RDX721014 RNT721013:RNT721014 RXP721013:RXP721014 SHL721013:SHL721014 SRH721013:SRH721014 TBD721013:TBD721014 TKZ721013:TKZ721014 TUV721013:TUV721014 UER721013:UER721014 UON721013:UON721014 UYJ721013:UYJ721014 VIF721013:VIF721014 VSB721013:VSB721014 WBX721013:WBX721014 WLT721013:WLT721014 WVP721013:WVP721014 H786549:H786550 JD786549:JD786550 SZ786549:SZ786550 ACV786549:ACV786550 AMR786549:AMR786550 AWN786549:AWN786550 BGJ786549:BGJ786550 BQF786549:BQF786550 CAB786549:CAB786550 CJX786549:CJX786550 CTT786549:CTT786550 DDP786549:DDP786550 DNL786549:DNL786550 DXH786549:DXH786550 EHD786549:EHD786550 EQZ786549:EQZ786550 FAV786549:FAV786550 FKR786549:FKR786550 FUN786549:FUN786550 GEJ786549:GEJ786550 GOF786549:GOF786550 GYB786549:GYB786550 HHX786549:HHX786550 HRT786549:HRT786550 IBP786549:IBP786550 ILL786549:ILL786550 IVH786549:IVH786550 JFD786549:JFD786550 JOZ786549:JOZ786550 JYV786549:JYV786550 KIR786549:KIR786550 KSN786549:KSN786550 LCJ786549:LCJ786550 LMF786549:LMF786550 LWB786549:LWB786550 MFX786549:MFX786550 MPT786549:MPT786550 MZP786549:MZP786550 NJL786549:NJL786550 NTH786549:NTH786550 ODD786549:ODD786550 OMZ786549:OMZ786550 OWV786549:OWV786550 PGR786549:PGR786550 PQN786549:PQN786550 QAJ786549:QAJ786550 QKF786549:QKF786550 QUB786549:QUB786550 RDX786549:RDX786550 RNT786549:RNT786550 RXP786549:RXP786550 SHL786549:SHL786550 SRH786549:SRH786550 TBD786549:TBD786550 TKZ786549:TKZ786550 TUV786549:TUV786550 UER786549:UER786550 UON786549:UON786550 UYJ786549:UYJ786550 VIF786549:VIF786550 VSB786549:VSB786550 WBX786549:WBX786550 WLT786549:WLT786550 WVP786549:WVP786550 H852085:H852086 JD852085:JD852086 SZ852085:SZ852086 ACV852085:ACV852086 AMR852085:AMR852086 AWN852085:AWN852086 BGJ852085:BGJ852086 BQF852085:BQF852086 CAB852085:CAB852086 CJX852085:CJX852086 CTT852085:CTT852086 DDP852085:DDP852086 DNL852085:DNL852086 DXH852085:DXH852086 EHD852085:EHD852086 EQZ852085:EQZ852086 FAV852085:FAV852086 FKR852085:FKR852086 FUN852085:FUN852086 GEJ852085:GEJ852086 GOF852085:GOF852086 GYB852085:GYB852086 HHX852085:HHX852086 HRT852085:HRT852086 IBP852085:IBP852086 ILL852085:ILL852086 IVH852085:IVH852086 JFD852085:JFD852086 JOZ852085:JOZ852086 JYV852085:JYV852086 KIR852085:KIR852086 KSN852085:KSN852086 LCJ852085:LCJ852086 LMF852085:LMF852086 LWB852085:LWB852086 MFX852085:MFX852086 MPT852085:MPT852086 MZP852085:MZP852086 NJL852085:NJL852086 NTH852085:NTH852086 ODD852085:ODD852086 OMZ852085:OMZ852086 OWV852085:OWV852086 PGR852085:PGR852086 PQN852085:PQN852086 QAJ852085:QAJ852086 QKF852085:QKF852086 QUB852085:QUB852086 RDX852085:RDX852086 RNT852085:RNT852086 RXP852085:RXP852086 SHL852085:SHL852086 SRH852085:SRH852086 TBD852085:TBD852086 TKZ852085:TKZ852086 TUV852085:TUV852086 UER852085:UER852086 UON852085:UON852086 UYJ852085:UYJ852086 VIF852085:VIF852086 VSB852085:VSB852086 WBX852085:WBX852086 WLT852085:WLT852086 WVP852085:WVP852086 H917621:H917622 JD917621:JD917622 SZ917621:SZ917622 ACV917621:ACV917622 AMR917621:AMR917622 AWN917621:AWN917622 BGJ917621:BGJ917622 BQF917621:BQF917622 CAB917621:CAB917622 CJX917621:CJX917622 CTT917621:CTT917622 DDP917621:DDP917622 DNL917621:DNL917622 DXH917621:DXH917622 EHD917621:EHD917622 EQZ917621:EQZ917622 FAV917621:FAV917622 FKR917621:FKR917622 FUN917621:FUN917622 GEJ917621:GEJ917622 GOF917621:GOF917622 GYB917621:GYB917622 HHX917621:HHX917622 HRT917621:HRT917622 IBP917621:IBP917622 ILL917621:ILL917622 IVH917621:IVH917622 JFD917621:JFD917622 JOZ917621:JOZ917622 JYV917621:JYV917622 KIR917621:KIR917622 KSN917621:KSN917622 LCJ917621:LCJ917622 LMF917621:LMF917622 LWB917621:LWB917622 MFX917621:MFX917622 MPT917621:MPT917622 MZP917621:MZP917622 NJL917621:NJL917622 NTH917621:NTH917622 ODD917621:ODD917622 OMZ917621:OMZ917622 OWV917621:OWV917622 PGR917621:PGR917622 PQN917621:PQN917622 QAJ917621:QAJ917622 QKF917621:QKF917622 QUB917621:QUB917622 RDX917621:RDX917622 RNT917621:RNT917622 RXP917621:RXP917622 SHL917621:SHL917622 SRH917621:SRH917622 TBD917621:TBD917622 TKZ917621:TKZ917622 TUV917621:TUV917622 UER917621:UER917622 UON917621:UON917622 UYJ917621:UYJ917622 VIF917621:VIF917622 VSB917621:VSB917622 WBX917621:WBX917622 WLT917621:WLT917622 WVP917621:WVP917622 H983157:H983158 JD983157:JD983158 SZ983157:SZ983158 ACV983157:ACV983158 AMR983157:AMR983158 AWN983157:AWN983158 BGJ983157:BGJ983158 BQF983157:BQF983158 CAB983157:CAB983158 CJX983157:CJX983158 CTT983157:CTT983158 DDP983157:DDP983158 DNL983157:DNL983158 DXH983157:DXH983158 EHD983157:EHD983158 EQZ983157:EQZ983158 FAV983157:FAV983158 FKR983157:FKR983158 FUN983157:FUN983158 GEJ983157:GEJ983158 GOF983157:GOF983158 GYB983157:GYB983158 HHX983157:HHX983158 HRT983157:HRT983158 IBP983157:IBP983158 ILL983157:ILL983158 IVH983157:IVH983158 JFD983157:JFD983158 JOZ983157:JOZ983158 JYV983157:JYV983158 KIR983157:KIR983158 KSN983157:KSN983158 LCJ983157:LCJ983158 LMF983157:LMF983158 LWB983157:LWB983158 MFX983157:MFX983158 MPT983157:MPT983158 MZP983157:MZP983158 NJL983157:NJL983158 NTH983157:NTH983158 ODD983157:ODD983158 OMZ983157:OMZ983158 OWV983157:OWV983158 PGR983157:PGR983158 PQN983157:PQN983158 QAJ983157:QAJ983158 QKF983157:QKF983158 QUB983157:QUB983158 RDX983157:RDX983158 RNT983157:RNT983158 RXP983157:RXP983158 SHL983157:SHL983158 SRH983157:SRH983158 TBD983157:TBD983158 TKZ983157:TKZ983158 TUV983157:TUV983158 UER983157:UER983158 UON983157:UON983158 UYJ983157:UYJ983158 VIF983157:VIF983158 VSB983157:VSB983158 WBX983157:WBX983158 WLT983157:WLT983158 WVP983157:WVP983158 H120 JD120 SZ120 ACV120 AMR120 AWN120 BGJ120 BQF120 CAB120 CJX120 CTT120 DDP120 DNL120 DXH120 EHD120 EQZ120 FAV120 FKR120 FUN120 GEJ120 GOF120 GYB120 HHX120 HRT120 IBP120 ILL120 IVH120 JFD120 JOZ120 JYV120 KIR120 KSN120 LCJ120 LMF120 LWB120 MFX120 MPT120 MZP120 NJL120 NTH120 ODD120 OMZ120 OWV120 PGR120 PQN120 QAJ120 QKF120 QUB120 RDX120 RNT120 RXP120 SHL120 SRH120 TBD120 TKZ120 TUV120 UER120 UON120 UYJ120 VIF120 VSB120 WBX120 WLT120 WVP120 H65656 JD65656 SZ65656 ACV65656 AMR65656 AWN65656 BGJ65656 BQF65656 CAB65656 CJX65656 CTT65656 DDP65656 DNL65656 DXH65656 EHD65656 EQZ65656 FAV65656 FKR65656 FUN65656 GEJ65656 GOF65656 GYB65656 HHX65656 HRT65656 IBP65656 ILL65656 IVH65656 JFD65656 JOZ65656 JYV65656 KIR65656 KSN65656 LCJ65656 LMF65656 LWB65656 MFX65656 MPT65656 MZP65656 NJL65656 NTH65656 ODD65656 OMZ65656 OWV65656 PGR65656 PQN65656 QAJ65656 QKF65656 QUB65656 RDX65656 RNT65656 RXP65656 SHL65656 SRH65656 TBD65656 TKZ65656 TUV65656 UER65656 UON65656 UYJ65656 VIF65656 VSB65656 WBX65656 WLT65656 WVP65656 H131192 JD131192 SZ131192 ACV131192 AMR131192 AWN131192 BGJ131192 BQF131192 CAB131192 CJX131192 CTT131192 DDP131192 DNL131192 DXH131192 EHD131192 EQZ131192 FAV131192 FKR131192 FUN131192 GEJ131192 GOF131192 GYB131192 HHX131192 HRT131192 IBP131192 ILL131192 IVH131192 JFD131192 JOZ131192 JYV131192 KIR131192 KSN131192 LCJ131192 LMF131192 LWB131192 MFX131192 MPT131192 MZP131192 NJL131192 NTH131192 ODD131192 OMZ131192 OWV131192 PGR131192 PQN131192 QAJ131192 QKF131192 QUB131192 RDX131192 RNT131192 RXP131192 SHL131192 SRH131192 TBD131192 TKZ131192 TUV131192 UER131192 UON131192 UYJ131192 VIF131192 VSB131192 WBX131192 WLT131192 WVP131192 H196728 JD196728 SZ196728 ACV196728 AMR196728 AWN196728 BGJ196728 BQF196728 CAB196728 CJX196728 CTT196728 DDP196728 DNL196728 DXH196728 EHD196728 EQZ196728 FAV196728 FKR196728 FUN196728 GEJ196728 GOF196728 GYB196728 HHX196728 HRT196728 IBP196728 ILL196728 IVH196728 JFD196728 JOZ196728 JYV196728 KIR196728 KSN196728 LCJ196728 LMF196728 LWB196728 MFX196728 MPT196728 MZP196728 NJL196728 NTH196728 ODD196728 OMZ196728 OWV196728 PGR196728 PQN196728 QAJ196728 QKF196728 QUB196728 RDX196728 RNT196728 RXP196728 SHL196728 SRH196728 TBD196728 TKZ196728 TUV196728 UER196728 UON196728 UYJ196728 VIF196728 VSB196728 WBX196728 WLT196728 WVP196728 H262264 JD262264 SZ262264 ACV262264 AMR262264 AWN262264 BGJ262264 BQF262264 CAB262264 CJX262264 CTT262264 DDP262264 DNL262264 DXH262264 EHD262264 EQZ262264 FAV262264 FKR262264 FUN262264 GEJ262264 GOF262264 GYB262264 HHX262264 HRT262264 IBP262264 ILL262264 IVH262264 JFD262264 JOZ262264 JYV262264 KIR262264 KSN262264 LCJ262264 LMF262264 LWB262264 MFX262264 MPT262264 MZP262264 NJL262264 NTH262264 ODD262264 OMZ262264 OWV262264 PGR262264 PQN262264 QAJ262264 QKF262264 QUB262264 RDX262264 RNT262264 RXP262264 SHL262264 SRH262264 TBD262264 TKZ262264 TUV262264 UER262264 UON262264 UYJ262264 VIF262264 VSB262264 WBX262264 WLT262264 WVP262264 H327800 JD327800 SZ327800 ACV327800 AMR327800 AWN327800 BGJ327800 BQF327800 CAB327800 CJX327800 CTT327800 DDP327800 DNL327800 DXH327800 EHD327800 EQZ327800 FAV327800 FKR327800 FUN327800 GEJ327800 GOF327800 GYB327800 HHX327800 HRT327800 IBP327800 ILL327800 IVH327800 JFD327800 JOZ327800 JYV327800 KIR327800 KSN327800 LCJ327800 LMF327800 LWB327800 MFX327800 MPT327800 MZP327800 NJL327800 NTH327800 ODD327800 OMZ327800 OWV327800 PGR327800 PQN327800 QAJ327800 QKF327800 QUB327800 RDX327800 RNT327800 RXP327800 SHL327800 SRH327800 TBD327800 TKZ327800 TUV327800 UER327800 UON327800 UYJ327800 VIF327800 VSB327800 WBX327800 WLT327800 WVP327800 H393336 JD393336 SZ393336 ACV393336 AMR393336 AWN393336 BGJ393336 BQF393336 CAB393336 CJX393336 CTT393336 DDP393336 DNL393336 DXH393336 EHD393336 EQZ393336 FAV393336 FKR393336 FUN393336 GEJ393336 GOF393336 GYB393336 HHX393336 HRT393336 IBP393336 ILL393336 IVH393336 JFD393336 JOZ393336 JYV393336 KIR393336 KSN393336 LCJ393336 LMF393336 LWB393336 MFX393336 MPT393336 MZP393336 NJL393336 NTH393336 ODD393336 OMZ393336 OWV393336 PGR393336 PQN393336 QAJ393336 QKF393336 QUB393336 RDX393336 RNT393336 RXP393336 SHL393336 SRH393336 TBD393336 TKZ393336 TUV393336 UER393336 UON393336 UYJ393336 VIF393336 VSB393336 WBX393336 WLT393336 WVP393336 H458872 JD458872 SZ458872 ACV458872 AMR458872 AWN458872 BGJ458872 BQF458872 CAB458872 CJX458872 CTT458872 DDP458872 DNL458872 DXH458872 EHD458872 EQZ458872 FAV458872 FKR458872 FUN458872 GEJ458872 GOF458872 GYB458872 HHX458872 HRT458872 IBP458872 ILL458872 IVH458872 JFD458872 JOZ458872 JYV458872 KIR458872 KSN458872 LCJ458872 LMF458872 LWB458872 MFX458872 MPT458872 MZP458872 NJL458872 NTH458872 ODD458872 OMZ458872 OWV458872 PGR458872 PQN458872 QAJ458872 QKF458872 QUB458872 RDX458872 RNT458872 RXP458872 SHL458872 SRH458872 TBD458872 TKZ458872 TUV458872 UER458872 UON458872 UYJ458872 VIF458872 VSB458872 WBX458872 WLT458872 WVP458872 H524408 JD524408 SZ524408 ACV524408 AMR524408 AWN524408 BGJ524408 BQF524408 CAB524408 CJX524408 CTT524408 DDP524408 DNL524408 DXH524408 EHD524408 EQZ524408 FAV524408 FKR524408 FUN524408 GEJ524408 GOF524408 GYB524408 HHX524408 HRT524408 IBP524408 ILL524408 IVH524408 JFD524408 JOZ524408 JYV524408 KIR524408 KSN524408 LCJ524408 LMF524408 LWB524408 MFX524408 MPT524408 MZP524408 NJL524408 NTH524408 ODD524408 OMZ524408 OWV524408 PGR524408 PQN524408 QAJ524408 QKF524408 QUB524408 RDX524408 RNT524408 RXP524408 SHL524408 SRH524408 TBD524408 TKZ524408 TUV524408 UER524408 UON524408 UYJ524408 VIF524408 VSB524408 WBX524408 WLT524408 WVP524408 H589944 JD589944 SZ589944 ACV589944 AMR589944 AWN589944 BGJ589944 BQF589944 CAB589944 CJX589944 CTT589944 DDP589944 DNL589944 DXH589944 EHD589944 EQZ589944 FAV589944 FKR589944 FUN589944 GEJ589944 GOF589944 GYB589944 HHX589944 HRT589944 IBP589944 ILL589944 IVH589944 JFD589944 JOZ589944 JYV589944 KIR589944 KSN589944 LCJ589944 LMF589944 LWB589944 MFX589944 MPT589944 MZP589944 NJL589944 NTH589944 ODD589944 OMZ589944 OWV589944 PGR589944 PQN589944 QAJ589944 QKF589944 QUB589944 RDX589944 RNT589944 RXP589944 SHL589944 SRH589944 TBD589944 TKZ589944 TUV589944 UER589944 UON589944 UYJ589944 VIF589944 VSB589944 WBX589944 WLT589944 WVP589944 H655480 JD655480 SZ655480 ACV655480 AMR655480 AWN655480 BGJ655480 BQF655480 CAB655480 CJX655480 CTT655480 DDP655480 DNL655480 DXH655480 EHD655480 EQZ655480 FAV655480 FKR655480 FUN655480 GEJ655480 GOF655480 GYB655480 HHX655480 HRT655480 IBP655480 ILL655480 IVH655480 JFD655480 JOZ655480 JYV655480 KIR655480 KSN655480 LCJ655480 LMF655480 LWB655480 MFX655480 MPT655480 MZP655480 NJL655480 NTH655480 ODD655480 OMZ655480 OWV655480 PGR655480 PQN655480 QAJ655480 QKF655480 QUB655480 RDX655480 RNT655480 RXP655480 SHL655480 SRH655480 TBD655480 TKZ655480 TUV655480 UER655480 UON655480 UYJ655480 VIF655480 VSB655480 WBX655480 WLT655480 WVP655480 H721016 JD721016 SZ721016 ACV721016 AMR721016 AWN721016 BGJ721016 BQF721016 CAB721016 CJX721016 CTT721016 DDP721016 DNL721016 DXH721016 EHD721016 EQZ721016 FAV721016 FKR721016 FUN721016 GEJ721016 GOF721016 GYB721016 HHX721016 HRT721016 IBP721016 ILL721016 IVH721016 JFD721016 JOZ721016 JYV721016 KIR721016 KSN721016 LCJ721016 LMF721016 LWB721016 MFX721016 MPT721016 MZP721016 NJL721016 NTH721016 ODD721016 OMZ721016 OWV721016 PGR721016 PQN721016 QAJ721016 QKF721016 QUB721016 RDX721016 RNT721016 RXP721016 SHL721016 SRH721016 TBD721016 TKZ721016 TUV721016 UER721016 UON721016 UYJ721016 VIF721016 VSB721016 WBX721016 WLT721016 WVP721016 H786552 JD786552 SZ786552 ACV786552 AMR786552 AWN786552 BGJ786552 BQF786552 CAB786552 CJX786552 CTT786552 DDP786552 DNL786552 DXH786552 EHD786552 EQZ786552 FAV786552 FKR786552 FUN786552 GEJ786552 GOF786552 GYB786552 HHX786552 HRT786552 IBP786552 ILL786552 IVH786552 JFD786552 JOZ786552 JYV786552 KIR786552 KSN786552 LCJ786552 LMF786552 LWB786552 MFX786552 MPT786552 MZP786552 NJL786552 NTH786552 ODD786552 OMZ786552 OWV786552 PGR786552 PQN786552 QAJ786552 QKF786552 QUB786552 RDX786552 RNT786552 RXP786552 SHL786552 SRH786552 TBD786552 TKZ786552 TUV786552 UER786552 UON786552 UYJ786552 VIF786552 VSB786552 WBX786552 WLT786552 WVP786552 H852088 JD852088 SZ852088 ACV852088 AMR852088 AWN852088 BGJ852088 BQF852088 CAB852088 CJX852088 CTT852088 DDP852088 DNL852088 DXH852088 EHD852088 EQZ852088 FAV852088 FKR852088 FUN852088 GEJ852088 GOF852088 GYB852088 HHX852088 HRT852088 IBP852088 ILL852088 IVH852088 JFD852088 JOZ852088 JYV852088 KIR852088 KSN852088 LCJ852088 LMF852088 LWB852088 MFX852088 MPT852088 MZP852088 NJL852088 NTH852088 ODD852088 OMZ852088 OWV852088 PGR852088 PQN852088 QAJ852088 QKF852088 QUB852088 RDX852088 RNT852088 RXP852088 SHL852088 SRH852088 TBD852088 TKZ852088 TUV852088 UER852088 UON852088 UYJ852088 VIF852088 VSB852088 WBX852088 WLT852088 WVP852088 H917624 JD917624 SZ917624 ACV917624 AMR917624 AWN917624 BGJ917624 BQF917624 CAB917624 CJX917624 CTT917624 DDP917624 DNL917624 DXH917624 EHD917624 EQZ917624 FAV917624 FKR917624 FUN917624 GEJ917624 GOF917624 GYB917624 HHX917624 HRT917624 IBP917624 ILL917624 IVH917624 JFD917624 JOZ917624 JYV917624 KIR917624 KSN917624 LCJ917624 LMF917624 LWB917624 MFX917624 MPT917624 MZP917624 NJL917624 NTH917624 ODD917624 OMZ917624 OWV917624 PGR917624 PQN917624 QAJ917624 QKF917624 QUB917624 RDX917624 RNT917624 RXP917624 SHL917624 SRH917624 TBD917624 TKZ917624 TUV917624 UER917624 UON917624 UYJ917624 VIF917624 VSB917624 WBX917624 WLT917624 WVP917624 H983160 JD983160 SZ983160 ACV983160 AMR983160 AWN983160 BGJ983160 BQF983160 CAB983160 CJX983160 CTT983160 DDP983160 DNL983160 DXH983160 EHD983160 EQZ983160 FAV983160 FKR983160 FUN983160 GEJ983160 GOF983160 GYB983160 HHX983160 HRT983160 IBP983160 ILL983160 IVH983160 JFD983160 JOZ983160 JYV983160 KIR983160 KSN983160 LCJ983160 LMF983160 LWB983160 MFX983160 MPT983160 MZP983160 NJL983160 NTH983160 ODD983160 OMZ983160 OWV983160 PGR983160 PQN983160 QAJ983160 QKF983160 QUB983160 RDX983160 RNT983160 RXP983160 SHL983160 SRH983160 TBD983160 TKZ983160 TUV983160 UER983160 UON983160 UYJ983160 VIF983160 VSB983160 WBX983160 WLT983160 WVP983160 M124 JI124 TE124 ADA124 AMW124 AWS124 BGO124 BQK124 CAG124 CKC124 CTY124 DDU124 DNQ124 DXM124 EHI124 ERE124 FBA124 FKW124 FUS124 GEO124 GOK124 GYG124 HIC124 HRY124 IBU124 ILQ124 IVM124 JFI124 JPE124 JZA124 KIW124 KSS124 LCO124 LMK124 LWG124 MGC124 MPY124 MZU124 NJQ124 NTM124 ODI124 ONE124 OXA124 PGW124 PQS124 QAO124 QKK124 QUG124 REC124 RNY124 RXU124 SHQ124 SRM124 TBI124 TLE124 TVA124 UEW124 UOS124 UYO124 VIK124 VSG124 WCC124 WLY124 WVU124 M65660 JI65660 TE65660 ADA65660 AMW65660 AWS65660 BGO65660 BQK65660 CAG65660 CKC65660 CTY65660 DDU65660 DNQ65660 DXM65660 EHI65660 ERE65660 FBA65660 FKW65660 FUS65660 GEO65660 GOK65660 GYG65660 HIC65660 HRY65660 IBU65660 ILQ65660 IVM65660 JFI65660 JPE65660 JZA65660 KIW65660 KSS65660 LCO65660 LMK65660 LWG65660 MGC65660 MPY65660 MZU65660 NJQ65660 NTM65660 ODI65660 ONE65660 OXA65660 PGW65660 PQS65660 QAO65660 QKK65660 QUG65660 REC65660 RNY65660 RXU65660 SHQ65660 SRM65660 TBI65660 TLE65660 TVA65660 UEW65660 UOS65660 UYO65660 VIK65660 VSG65660 WCC65660 WLY65660 WVU65660 M131196 JI131196 TE131196 ADA131196 AMW131196 AWS131196 BGO131196 BQK131196 CAG131196 CKC131196 CTY131196 DDU131196 DNQ131196 DXM131196 EHI131196 ERE131196 FBA131196 FKW131196 FUS131196 GEO131196 GOK131196 GYG131196 HIC131196 HRY131196 IBU131196 ILQ131196 IVM131196 JFI131196 JPE131196 JZA131196 KIW131196 KSS131196 LCO131196 LMK131196 LWG131196 MGC131196 MPY131196 MZU131196 NJQ131196 NTM131196 ODI131196 ONE131196 OXA131196 PGW131196 PQS131196 QAO131196 QKK131196 QUG131196 REC131196 RNY131196 RXU131196 SHQ131196 SRM131196 TBI131196 TLE131196 TVA131196 UEW131196 UOS131196 UYO131196 VIK131196 VSG131196 WCC131196 WLY131196 WVU131196 M196732 JI196732 TE196732 ADA196732 AMW196732 AWS196732 BGO196732 BQK196732 CAG196732 CKC196732 CTY196732 DDU196732 DNQ196732 DXM196732 EHI196732 ERE196732 FBA196732 FKW196732 FUS196732 GEO196732 GOK196732 GYG196732 HIC196732 HRY196732 IBU196732 ILQ196732 IVM196732 JFI196732 JPE196732 JZA196732 KIW196732 KSS196732 LCO196732 LMK196732 LWG196732 MGC196732 MPY196732 MZU196732 NJQ196732 NTM196732 ODI196732 ONE196732 OXA196732 PGW196732 PQS196732 QAO196732 QKK196732 QUG196732 REC196732 RNY196732 RXU196732 SHQ196732 SRM196732 TBI196732 TLE196732 TVA196732 UEW196732 UOS196732 UYO196732 VIK196732 VSG196732 WCC196732 WLY196732 WVU196732 M262268 JI262268 TE262268 ADA262268 AMW262268 AWS262268 BGO262268 BQK262268 CAG262268 CKC262268 CTY262268 DDU262268 DNQ262268 DXM262268 EHI262268 ERE262268 FBA262268 FKW262268 FUS262268 GEO262268 GOK262268 GYG262268 HIC262268 HRY262268 IBU262268 ILQ262268 IVM262268 JFI262268 JPE262268 JZA262268 KIW262268 KSS262268 LCO262268 LMK262268 LWG262268 MGC262268 MPY262268 MZU262268 NJQ262268 NTM262268 ODI262268 ONE262268 OXA262268 PGW262268 PQS262268 QAO262268 QKK262268 QUG262268 REC262268 RNY262268 RXU262268 SHQ262268 SRM262268 TBI262268 TLE262268 TVA262268 UEW262268 UOS262268 UYO262268 VIK262268 VSG262268 WCC262268 WLY262268 WVU262268 M327804 JI327804 TE327804 ADA327804 AMW327804 AWS327804 BGO327804 BQK327804 CAG327804 CKC327804 CTY327804 DDU327804 DNQ327804 DXM327804 EHI327804 ERE327804 FBA327804 FKW327804 FUS327804 GEO327804 GOK327804 GYG327804 HIC327804 HRY327804 IBU327804 ILQ327804 IVM327804 JFI327804 JPE327804 JZA327804 KIW327804 KSS327804 LCO327804 LMK327804 LWG327804 MGC327804 MPY327804 MZU327804 NJQ327804 NTM327804 ODI327804 ONE327804 OXA327804 PGW327804 PQS327804 QAO327804 QKK327804 QUG327804 REC327804 RNY327804 RXU327804 SHQ327804 SRM327804 TBI327804 TLE327804 TVA327804 UEW327804 UOS327804 UYO327804 VIK327804 VSG327804 WCC327804 WLY327804 WVU327804 M393340 JI393340 TE393340 ADA393340 AMW393340 AWS393340 BGO393340 BQK393340 CAG393340 CKC393340 CTY393340 DDU393340 DNQ393340 DXM393340 EHI393340 ERE393340 FBA393340 FKW393340 FUS393340 GEO393340 GOK393340 GYG393340 HIC393340 HRY393340 IBU393340 ILQ393340 IVM393340 JFI393340 JPE393340 JZA393340 KIW393340 KSS393340 LCO393340 LMK393340 LWG393340 MGC393340 MPY393340 MZU393340 NJQ393340 NTM393340 ODI393340 ONE393340 OXA393340 PGW393340 PQS393340 QAO393340 QKK393340 QUG393340 REC393340 RNY393340 RXU393340 SHQ393340 SRM393340 TBI393340 TLE393340 TVA393340 UEW393340 UOS393340 UYO393340 VIK393340 VSG393340 WCC393340 WLY393340 WVU393340 M458876 JI458876 TE458876 ADA458876 AMW458876 AWS458876 BGO458876 BQK458876 CAG458876 CKC458876 CTY458876 DDU458876 DNQ458876 DXM458876 EHI458876 ERE458876 FBA458876 FKW458876 FUS458876 GEO458876 GOK458876 GYG458876 HIC458876 HRY458876 IBU458876 ILQ458876 IVM458876 JFI458876 JPE458876 JZA458876 KIW458876 KSS458876 LCO458876 LMK458876 LWG458876 MGC458876 MPY458876 MZU458876 NJQ458876 NTM458876 ODI458876 ONE458876 OXA458876 PGW458876 PQS458876 QAO458876 QKK458876 QUG458876 REC458876 RNY458876 RXU458876 SHQ458876 SRM458876 TBI458876 TLE458876 TVA458876 UEW458876 UOS458876 UYO458876 VIK458876 VSG458876 WCC458876 WLY458876 WVU458876 M524412 JI524412 TE524412 ADA524412 AMW524412 AWS524412 BGO524412 BQK524412 CAG524412 CKC524412 CTY524412 DDU524412 DNQ524412 DXM524412 EHI524412 ERE524412 FBA524412 FKW524412 FUS524412 GEO524412 GOK524412 GYG524412 HIC524412 HRY524412 IBU524412 ILQ524412 IVM524412 JFI524412 JPE524412 JZA524412 KIW524412 KSS524412 LCO524412 LMK524412 LWG524412 MGC524412 MPY524412 MZU524412 NJQ524412 NTM524412 ODI524412 ONE524412 OXA524412 PGW524412 PQS524412 QAO524412 QKK524412 QUG524412 REC524412 RNY524412 RXU524412 SHQ524412 SRM524412 TBI524412 TLE524412 TVA524412 UEW524412 UOS524412 UYO524412 VIK524412 VSG524412 WCC524412 WLY524412 WVU524412 M589948 JI589948 TE589948 ADA589948 AMW589948 AWS589948 BGO589948 BQK589948 CAG589948 CKC589948 CTY589948 DDU589948 DNQ589948 DXM589948 EHI589948 ERE589948 FBA589948 FKW589948 FUS589948 GEO589948 GOK589948 GYG589948 HIC589948 HRY589948 IBU589948 ILQ589948 IVM589948 JFI589948 JPE589948 JZA589948 KIW589948 KSS589948 LCO589948 LMK589948 LWG589948 MGC589948 MPY589948 MZU589948 NJQ589948 NTM589948 ODI589948 ONE589948 OXA589948 PGW589948 PQS589948 QAO589948 QKK589948 QUG589948 REC589948 RNY589948 RXU589948 SHQ589948 SRM589948 TBI589948 TLE589948 TVA589948 UEW589948 UOS589948 UYO589948 VIK589948 VSG589948 WCC589948 WLY589948 WVU589948 M655484 JI655484 TE655484 ADA655484 AMW655484 AWS655484 BGO655484 BQK655484 CAG655484 CKC655484 CTY655484 DDU655484 DNQ655484 DXM655484 EHI655484 ERE655484 FBA655484 FKW655484 FUS655484 GEO655484 GOK655484 GYG655484 HIC655484 HRY655484 IBU655484 ILQ655484 IVM655484 JFI655484 JPE655484 JZA655484 KIW655484 KSS655484 LCO655484 LMK655484 LWG655484 MGC655484 MPY655484 MZU655484 NJQ655484 NTM655484 ODI655484 ONE655484 OXA655484 PGW655484 PQS655484 QAO655484 QKK655484 QUG655484 REC655484 RNY655484 RXU655484 SHQ655484 SRM655484 TBI655484 TLE655484 TVA655484 UEW655484 UOS655484 UYO655484 VIK655484 VSG655484 WCC655484 WLY655484 WVU655484 M721020 JI721020 TE721020 ADA721020 AMW721020 AWS721020 BGO721020 BQK721020 CAG721020 CKC721020 CTY721020 DDU721020 DNQ721020 DXM721020 EHI721020 ERE721020 FBA721020 FKW721020 FUS721020 GEO721020 GOK721020 GYG721020 HIC721020 HRY721020 IBU721020 ILQ721020 IVM721020 JFI721020 JPE721020 JZA721020 KIW721020 KSS721020 LCO721020 LMK721020 LWG721020 MGC721020 MPY721020 MZU721020 NJQ721020 NTM721020 ODI721020 ONE721020 OXA721020 PGW721020 PQS721020 QAO721020 QKK721020 QUG721020 REC721020 RNY721020 RXU721020 SHQ721020 SRM721020 TBI721020 TLE721020 TVA721020 UEW721020 UOS721020 UYO721020 VIK721020 VSG721020 WCC721020 WLY721020 WVU721020 M786556 JI786556 TE786556 ADA786556 AMW786556 AWS786556 BGO786556 BQK786556 CAG786556 CKC786556 CTY786556 DDU786556 DNQ786556 DXM786556 EHI786556 ERE786556 FBA786556 FKW786556 FUS786556 GEO786556 GOK786556 GYG786556 HIC786556 HRY786556 IBU786556 ILQ786556 IVM786556 JFI786556 JPE786556 JZA786556 KIW786556 KSS786556 LCO786556 LMK786556 LWG786556 MGC786556 MPY786556 MZU786556 NJQ786556 NTM786556 ODI786556 ONE786556 OXA786556 PGW786556 PQS786556 QAO786556 QKK786556 QUG786556 REC786556 RNY786556 RXU786556 SHQ786556 SRM786556 TBI786556 TLE786556 TVA786556 UEW786556 UOS786556 UYO786556 VIK786556 VSG786556 WCC786556 WLY786556 WVU786556 M852092 JI852092 TE852092 ADA852092 AMW852092 AWS852092 BGO852092 BQK852092 CAG852092 CKC852092 CTY852092 DDU852092 DNQ852092 DXM852092 EHI852092 ERE852092 FBA852092 FKW852092 FUS852092 GEO852092 GOK852092 GYG852092 HIC852092 HRY852092 IBU852092 ILQ852092 IVM852092 JFI852092 JPE852092 JZA852092 KIW852092 KSS852092 LCO852092 LMK852092 LWG852092 MGC852092 MPY852092 MZU852092 NJQ852092 NTM852092 ODI852092 ONE852092 OXA852092 PGW852092 PQS852092 QAO852092 QKK852092 QUG852092 REC852092 RNY852092 RXU852092 SHQ852092 SRM852092 TBI852092 TLE852092 TVA852092 UEW852092 UOS852092 UYO852092 VIK852092 VSG852092 WCC852092 WLY852092 WVU852092 M917628 JI917628 TE917628 ADA917628 AMW917628 AWS917628 BGO917628 BQK917628 CAG917628 CKC917628 CTY917628 DDU917628 DNQ917628 DXM917628 EHI917628 ERE917628 FBA917628 FKW917628 FUS917628 GEO917628 GOK917628 GYG917628 HIC917628 HRY917628 IBU917628 ILQ917628 IVM917628 JFI917628 JPE917628 JZA917628 KIW917628 KSS917628 LCO917628 LMK917628 LWG917628 MGC917628 MPY917628 MZU917628 NJQ917628 NTM917628 ODI917628 ONE917628 OXA917628 PGW917628 PQS917628 QAO917628 QKK917628 QUG917628 REC917628 RNY917628 RXU917628 SHQ917628 SRM917628 TBI917628 TLE917628 TVA917628 UEW917628 UOS917628 UYO917628 VIK917628 VSG917628 WCC917628 WLY917628 WVU917628 M983164 JI983164 TE983164 ADA983164 AMW983164 AWS983164 BGO983164 BQK983164 CAG983164 CKC983164 CTY983164 DDU983164 DNQ983164 DXM983164 EHI983164 ERE983164 FBA983164 FKW983164 FUS983164 GEO983164 GOK983164 GYG983164 HIC983164 HRY983164 IBU983164 ILQ983164 IVM983164 JFI983164 JPE983164 JZA983164 KIW983164 KSS983164 LCO983164 LMK983164 LWG983164 MGC983164 MPY983164 MZU983164 NJQ983164 NTM983164 ODI983164 ONE983164 OXA983164 PGW983164 PQS983164 QAO983164 QKK983164 QUG983164 REC983164 RNY983164 RXU983164 SHQ983164 SRM983164 TBI983164 TLE983164 TVA983164 UEW983164 UOS983164 UYO983164 VIK983164 VSG983164 WCC983164 WLY983164 WVU983164 F169 JB169 SX169 ACT169 AMP169 AWL169 BGH169 BQD169 BZZ169 CJV169 CTR169 DDN169 DNJ169 DXF169 EHB169 EQX169 FAT169 FKP169 FUL169 GEH169 GOD169 GXZ169 HHV169 HRR169 IBN169 ILJ169 IVF169 JFB169 JOX169 JYT169 KIP169 KSL169 LCH169 LMD169 LVZ169 MFV169 MPR169 MZN169 NJJ169 NTF169 ODB169 OMX169 OWT169 PGP169 PQL169 QAH169 QKD169 QTZ169 RDV169 RNR169 RXN169 SHJ169 SRF169 TBB169 TKX169 TUT169 UEP169 UOL169 UYH169 VID169 VRZ169 WBV169 WLR169 WVN169 F65705 JB65705 SX65705 ACT65705 AMP65705 AWL65705 BGH65705 BQD65705 BZZ65705 CJV65705 CTR65705 DDN65705 DNJ65705 DXF65705 EHB65705 EQX65705 FAT65705 FKP65705 FUL65705 GEH65705 GOD65705 GXZ65705 HHV65705 HRR65705 IBN65705 ILJ65705 IVF65705 JFB65705 JOX65705 JYT65705 KIP65705 KSL65705 LCH65705 LMD65705 LVZ65705 MFV65705 MPR65705 MZN65705 NJJ65705 NTF65705 ODB65705 OMX65705 OWT65705 PGP65705 PQL65705 QAH65705 QKD65705 QTZ65705 RDV65705 RNR65705 RXN65705 SHJ65705 SRF65705 TBB65705 TKX65705 TUT65705 UEP65705 UOL65705 UYH65705 VID65705 VRZ65705 WBV65705 WLR65705 WVN65705 F131241 JB131241 SX131241 ACT131241 AMP131241 AWL131241 BGH131241 BQD131241 BZZ131241 CJV131241 CTR131241 DDN131241 DNJ131241 DXF131241 EHB131241 EQX131241 FAT131241 FKP131241 FUL131241 GEH131241 GOD131241 GXZ131241 HHV131241 HRR131241 IBN131241 ILJ131241 IVF131241 JFB131241 JOX131241 JYT131241 KIP131241 KSL131241 LCH131241 LMD131241 LVZ131241 MFV131241 MPR131241 MZN131241 NJJ131241 NTF131241 ODB131241 OMX131241 OWT131241 PGP131241 PQL131241 QAH131241 QKD131241 QTZ131241 RDV131241 RNR131241 RXN131241 SHJ131241 SRF131241 TBB131241 TKX131241 TUT131241 UEP131241 UOL131241 UYH131241 VID131241 VRZ131241 WBV131241 WLR131241 WVN131241 F196777 JB196777 SX196777 ACT196777 AMP196777 AWL196777 BGH196777 BQD196777 BZZ196777 CJV196777 CTR196777 DDN196777 DNJ196777 DXF196777 EHB196777 EQX196777 FAT196777 FKP196777 FUL196777 GEH196777 GOD196777 GXZ196777 HHV196777 HRR196777 IBN196777 ILJ196777 IVF196777 JFB196777 JOX196777 JYT196777 KIP196777 KSL196777 LCH196777 LMD196777 LVZ196777 MFV196777 MPR196777 MZN196777 NJJ196777 NTF196777 ODB196777 OMX196777 OWT196777 PGP196777 PQL196777 QAH196777 QKD196777 QTZ196777 RDV196777 RNR196777 RXN196777 SHJ196777 SRF196777 TBB196777 TKX196777 TUT196777 UEP196777 UOL196777 UYH196777 VID196777 VRZ196777 WBV196777 WLR196777 WVN196777 F262313 JB262313 SX262313 ACT262313 AMP262313 AWL262313 BGH262313 BQD262313 BZZ262313 CJV262313 CTR262313 DDN262313 DNJ262313 DXF262313 EHB262313 EQX262313 FAT262313 FKP262313 FUL262313 GEH262313 GOD262313 GXZ262313 HHV262313 HRR262313 IBN262313 ILJ262313 IVF262313 JFB262313 JOX262313 JYT262313 KIP262313 KSL262313 LCH262313 LMD262313 LVZ262313 MFV262313 MPR262313 MZN262313 NJJ262313 NTF262313 ODB262313 OMX262313 OWT262313 PGP262313 PQL262313 QAH262313 QKD262313 QTZ262313 RDV262313 RNR262313 RXN262313 SHJ262313 SRF262313 TBB262313 TKX262313 TUT262313 UEP262313 UOL262313 UYH262313 VID262313 VRZ262313 WBV262313 WLR262313 WVN262313 F327849 JB327849 SX327849 ACT327849 AMP327849 AWL327849 BGH327849 BQD327849 BZZ327849 CJV327849 CTR327849 DDN327849 DNJ327849 DXF327849 EHB327849 EQX327849 FAT327849 FKP327849 FUL327849 GEH327849 GOD327849 GXZ327849 HHV327849 HRR327849 IBN327849 ILJ327849 IVF327849 JFB327849 JOX327849 JYT327849 KIP327849 KSL327849 LCH327849 LMD327849 LVZ327849 MFV327849 MPR327849 MZN327849 NJJ327849 NTF327849 ODB327849 OMX327849 OWT327849 PGP327849 PQL327849 QAH327849 QKD327849 QTZ327849 RDV327849 RNR327849 RXN327849 SHJ327849 SRF327849 TBB327849 TKX327849 TUT327849 UEP327849 UOL327849 UYH327849 VID327849 VRZ327849 WBV327849 WLR327849 WVN327849 F393385 JB393385 SX393385 ACT393385 AMP393385 AWL393385 BGH393385 BQD393385 BZZ393385 CJV393385 CTR393385 DDN393385 DNJ393385 DXF393385 EHB393385 EQX393385 FAT393385 FKP393385 FUL393385 GEH393385 GOD393385 GXZ393385 HHV393385 HRR393385 IBN393385 ILJ393385 IVF393385 JFB393385 JOX393385 JYT393385 KIP393385 KSL393385 LCH393385 LMD393385 LVZ393385 MFV393385 MPR393385 MZN393385 NJJ393385 NTF393385 ODB393385 OMX393385 OWT393385 PGP393385 PQL393385 QAH393385 QKD393385 QTZ393385 RDV393385 RNR393385 RXN393385 SHJ393385 SRF393385 TBB393385 TKX393385 TUT393385 UEP393385 UOL393385 UYH393385 VID393385 VRZ393385 WBV393385 WLR393385 WVN393385 F458921 JB458921 SX458921 ACT458921 AMP458921 AWL458921 BGH458921 BQD458921 BZZ458921 CJV458921 CTR458921 DDN458921 DNJ458921 DXF458921 EHB458921 EQX458921 FAT458921 FKP458921 FUL458921 GEH458921 GOD458921 GXZ458921 HHV458921 HRR458921 IBN458921 ILJ458921 IVF458921 JFB458921 JOX458921 JYT458921 KIP458921 KSL458921 LCH458921 LMD458921 LVZ458921 MFV458921 MPR458921 MZN458921 NJJ458921 NTF458921 ODB458921 OMX458921 OWT458921 PGP458921 PQL458921 QAH458921 QKD458921 QTZ458921 RDV458921 RNR458921 RXN458921 SHJ458921 SRF458921 TBB458921 TKX458921 TUT458921 UEP458921 UOL458921 UYH458921 VID458921 VRZ458921 WBV458921 WLR458921 WVN458921 F524457 JB524457 SX524457 ACT524457 AMP524457 AWL524457 BGH524457 BQD524457 BZZ524457 CJV524457 CTR524457 DDN524457 DNJ524457 DXF524457 EHB524457 EQX524457 FAT524457 FKP524457 FUL524457 GEH524457 GOD524457 GXZ524457 HHV524457 HRR524457 IBN524457 ILJ524457 IVF524457 JFB524457 JOX524457 JYT524457 KIP524457 KSL524457 LCH524457 LMD524457 LVZ524457 MFV524457 MPR524457 MZN524457 NJJ524457 NTF524457 ODB524457 OMX524457 OWT524457 PGP524457 PQL524457 QAH524457 QKD524457 QTZ524457 RDV524457 RNR524457 RXN524457 SHJ524457 SRF524457 TBB524457 TKX524457 TUT524457 UEP524457 UOL524457 UYH524457 VID524457 VRZ524457 WBV524457 WLR524457 WVN524457 F589993 JB589993 SX589993 ACT589993 AMP589993 AWL589993 BGH589993 BQD589993 BZZ589993 CJV589993 CTR589993 DDN589993 DNJ589993 DXF589993 EHB589993 EQX589993 FAT589993 FKP589993 FUL589993 GEH589993 GOD589993 GXZ589993 HHV589993 HRR589993 IBN589993 ILJ589993 IVF589993 JFB589993 JOX589993 JYT589993 KIP589993 KSL589993 LCH589993 LMD589993 LVZ589993 MFV589993 MPR589993 MZN589993 NJJ589993 NTF589993 ODB589993 OMX589993 OWT589993 PGP589993 PQL589993 QAH589993 QKD589993 QTZ589993 RDV589993 RNR589993 RXN589993 SHJ589993 SRF589993 TBB589993 TKX589993 TUT589993 UEP589993 UOL589993 UYH589993 VID589993 VRZ589993 WBV589993 WLR589993 WVN589993 F655529 JB655529 SX655529 ACT655529 AMP655529 AWL655529 BGH655529 BQD655529 BZZ655529 CJV655529 CTR655529 DDN655529 DNJ655529 DXF655529 EHB655529 EQX655529 FAT655529 FKP655529 FUL655529 GEH655529 GOD655529 GXZ655529 HHV655529 HRR655529 IBN655529 ILJ655529 IVF655529 JFB655529 JOX655529 JYT655529 KIP655529 KSL655529 LCH655529 LMD655529 LVZ655529 MFV655529 MPR655529 MZN655529 NJJ655529 NTF655529 ODB655529 OMX655529 OWT655529 PGP655529 PQL655529 QAH655529 QKD655529 QTZ655529 RDV655529 RNR655529 RXN655529 SHJ655529 SRF655529 TBB655529 TKX655529 TUT655529 UEP655529 UOL655529 UYH655529 VID655529 VRZ655529 WBV655529 WLR655529 WVN655529 F721065 JB721065 SX721065 ACT721065 AMP721065 AWL721065 BGH721065 BQD721065 BZZ721065 CJV721065 CTR721065 DDN721065 DNJ721065 DXF721065 EHB721065 EQX721065 FAT721065 FKP721065 FUL721065 GEH721065 GOD721065 GXZ721065 HHV721065 HRR721065 IBN721065 ILJ721065 IVF721065 JFB721065 JOX721065 JYT721065 KIP721065 KSL721065 LCH721065 LMD721065 LVZ721065 MFV721065 MPR721065 MZN721065 NJJ721065 NTF721065 ODB721065 OMX721065 OWT721065 PGP721065 PQL721065 QAH721065 QKD721065 QTZ721065 RDV721065 RNR721065 RXN721065 SHJ721065 SRF721065 TBB721065 TKX721065 TUT721065 UEP721065 UOL721065 UYH721065 VID721065 VRZ721065 WBV721065 WLR721065 WVN721065 F786601 JB786601 SX786601 ACT786601 AMP786601 AWL786601 BGH786601 BQD786601 BZZ786601 CJV786601 CTR786601 DDN786601 DNJ786601 DXF786601 EHB786601 EQX786601 FAT786601 FKP786601 FUL786601 GEH786601 GOD786601 GXZ786601 HHV786601 HRR786601 IBN786601 ILJ786601 IVF786601 JFB786601 JOX786601 JYT786601 KIP786601 KSL786601 LCH786601 LMD786601 LVZ786601 MFV786601 MPR786601 MZN786601 NJJ786601 NTF786601 ODB786601 OMX786601 OWT786601 PGP786601 PQL786601 QAH786601 QKD786601 QTZ786601 RDV786601 RNR786601 RXN786601 SHJ786601 SRF786601 TBB786601 TKX786601 TUT786601 UEP786601 UOL786601 UYH786601 VID786601 VRZ786601 WBV786601 WLR786601 WVN786601 F852137 JB852137 SX852137 ACT852137 AMP852137 AWL852137 BGH852137 BQD852137 BZZ852137 CJV852137 CTR852137 DDN852137 DNJ852137 DXF852137 EHB852137 EQX852137 FAT852137 FKP852137 FUL852137 GEH852137 GOD852137 GXZ852137 HHV852137 HRR852137 IBN852137 ILJ852137 IVF852137 JFB852137 JOX852137 JYT852137 KIP852137 KSL852137 LCH852137 LMD852137 LVZ852137 MFV852137 MPR852137 MZN852137 NJJ852137 NTF852137 ODB852137 OMX852137 OWT852137 PGP852137 PQL852137 QAH852137 QKD852137 QTZ852137 RDV852137 RNR852137 RXN852137 SHJ852137 SRF852137 TBB852137 TKX852137 TUT852137 UEP852137 UOL852137 UYH852137 VID852137 VRZ852137 WBV852137 WLR852137 WVN852137 F917673 JB917673 SX917673 ACT917673 AMP917673 AWL917673 BGH917673 BQD917673 BZZ917673 CJV917673 CTR917673 DDN917673 DNJ917673 DXF917673 EHB917673 EQX917673 FAT917673 FKP917673 FUL917673 GEH917673 GOD917673 GXZ917673 HHV917673 HRR917673 IBN917673 ILJ917673 IVF917673 JFB917673 JOX917673 JYT917673 KIP917673 KSL917673 LCH917673 LMD917673 LVZ917673 MFV917673 MPR917673 MZN917673 NJJ917673 NTF917673 ODB917673 OMX917673 OWT917673 PGP917673 PQL917673 QAH917673 QKD917673 QTZ917673 RDV917673 RNR917673 RXN917673 SHJ917673 SRF917673 TBB917673 TKX917673 TUT917673 UEP917673 UOL917673 UYH917673 VID917673 VRZ917673 WBV917673 WLR917673 WVN917673 F983209 JB983209 SX983209 ACT983209 AMP983209 AWL983209 BGH983209 BQD983209 BZZ983209 CJV983209 CTR983209 DDN983209 DNJ983209 DXF983209 EHB983209 EQX983209 FAT983209 FKP983209 FUL983209 GEH983209 GOD983209 GXZ983209 HHV983209 HRR983209 IBN983209 ILJ983209 IVF983209 JFB983209 JOX983209 JYT983209 KIP983209 KSL983209 LCH983209 LMD983209 LVZ983209 MFV983209 MPR983209 MZN983209 NJJ983209 NTF983209 ODB983209 OMX983209 OWT983209 PGP983209 PQL983209 QAH983209 QKD983209 QTZ983209 RDV983209 RNR983209 RXN983209 SHJ983209 SRF983209 TBB983209 TKX983209 TUT983209 UEP983209 UOL983209 UYH983209 VID983209 VRZ983209 WBV983209 WLR983209 WVN983209 F171 JB171 SX171 ACT171 AMP171 AWL171 BGH171 BQD171 BZZ171 CJV171 CTR171 DDN171 DNJ171 DXF171 EHB171 EQX171 FAT171 FKP171 FUL171 GEH171 GOD171 GXZ171 HHV171 HRR171 IBN171 ILJ171 IVF171 JFB171 JOX171 JYT171 KIP171 KSL171 LCH171 LMD171 LVZ171 MFV171 MPR171 MZN171 NJJ171 NTF171 ODB171 OMX171 OWT171 PGP171 PQL171 QAH171 QKD171 QTZ171 RDV171 RNR171 RXN171 SHJ171 SRF171 TBB171 TKX171 TUT171 UEP171 UOL171 UYH171 VID171 VRZ171 WBV171 WLR171 WVN171 F65707 JB65707 SX65707 ACT65707 AMP65707 AWL65707 BGH65707 BQD65707 BZZ65707 CJV65707 CTR65707 DDN65707 DNJ65707 DXF65707 EHB65707 EQX65707 FAT65707 FKP65707 FUL65707 GEH65707 GOD65707 GXZ65707 HHV65707 HRR65707 IBN65707 ILJ65707 IVF65707 JFB65707 JOX65707 JYT65707 KIP65707 KSL65707 LCH65707 LMD65707 LVZ65707 MFV65707 MPR65707 MZN65707 NJJ65707 NTF65707 ODB65707 OMX65707 OWT65707 PGP65707 PQL65707 QAH65707 QKD65707 QTZ65707 RDV65707 RNR65707 RXN65707 SHJ65707 SRF65707 TBB65707 TKX65707 TUT65707 UEP65707 UOL65707 UYH65707 VID65707 VRZ65707 WBV65707 WLR65707 WVN65707 F131243 JB131243 SX131243 ACT131243 AMP131243 AWL131243 BGH131243 BQD131243 BZZ131243 CJV131243 CTR131243 DDN131243 DNJ131243 DXF131243 EHB131243 EQX131243 FAT131243 FKP131243 FUL131243 GEH131243 GOD131243 GXZ131243 HHV131243 HRR131243 IBN131243 ILJ131243 IVF131243 JFB131243 JOX131243 JYT131243 KIP131243 KSL131243 LCH131243 LMD131243 LVZ131243 MFV131243 MPR131243 MZN131243 NJJ131243 NTF131243 ODB131243 OMX131243 OWT131243 PGP131243 PQL131243 QAH131243 QKD131243 QTZ131243 RDV131243 RNR131243 RXN131243 SHJ131243 SRF131243 TBB131243 TKX131243 TUT131243 UEP131243 UOL131243 UYH131243 VID131243 VRZ131243 WBV131243 WLR131243 WVN131243 F196779 JB196779 SX196779 ACT196779 AMP196779 AWL196779 BGH196779 BQD196779 BZZ196779 CJV196779 CTR196779 DDN196779 DNJ196779 DXF196779 EHB196779 EQX196779 FAT196779 FKP196779 FUL196779 GEH196779 GOD196779 GXZ196779 HHV196779 HRR196779 IBN196779 ILJ196779 IVF196779 JFB196779 JOX196779 JYT196779 KIP196779 KSL196779 LCH196779 LMD196779 LVZ196779 MFV196779 MPR196779 MZN196779 NJJ196779 NTF196779 ODB196779 OMX196779 OWT196779 PGP196779 PQL196779 QAH196779 QKD196779 QTZ196779 RDV196779 RNR196779 RXN196779 SHJ196779 SRF196779 TBB196779 TKX196779 TUT196779 UEP196779 UOL196779 UYH196779 VID196779 VRZ196779 WBV196779 WLR196779 WVN196779 F262315 JB262315 SX262315 ACT262315 AMP262315 AWL262315 BGH262315 BQD262315 BZZ262315 CJV262315 CTR262315 DDN262315 DNJ262315 DXF262315 EHB262315 EQX262315 FAT262315 FKP262315 FUL262315 GEH262315 GOD262315 GXZ262315 HHV262315 HRR262315 IBN262315 ILJ262315 IVF262315 JFB262315 JOX262315 JYT262315 KIP262315 KSL262315 LCH262315 LMD262315 LVZ262315 MFV262315 MPR262315 MZN262315 NJJ262315 NTF262315 ODB262315 OMX262315 OWT262315 PGP262315 PQL262315 QAH262315 QKD262315 QTZ262315 RDV262315 RNR262315 RXN262315 SHJ262315 SRF262315 TBB262315 TKX262315 TUT262315 UEP262315 UOL262315 UYH262315 VID262315 VRZ262315 WBV262315 WLR262315 WVN262315 F327851 JB327851 SX327851 ACT327851 AMP327851 AWL327851 BGH327851 BQD327851 BZZ327851 CJV327851 CTR327851 DDN327851 DNJ327851 DXF327851 EHB327851 EQX327851 FAT327851 FKP327851 FUL327851 GEH327851 GOD327851 GXZ327851 HHV327851 HRR327851 IBN327851 ILJ327851 IVF327851 JFB327851 JOX327851 JYT327851 KIP327851 KSL327851 LCH327851 LMD327851 LVZ327851 MFV327851 MPR327851 MZN327851 NJJ327851 NTF327851 ODB327851 OMX327851 OWT327851 PGP327851 PQL327851 QAH327851 QKD327851 QTZ327851 RDV327851 RNR327851 RXN327851 SHJ327851 SRF327851 TBB327851 TKX327851 TUT327851 UEP327851 UOL327851 UYH327851 VID327851 VRZ327851 WBV327851 WLR327851 WVN327851 F393387 JB393387 SX393387 ACT393387 AMP393387 AWL393387 BGH393387 BQD393387 BZZ393387 CJV393387 CTR393387 DDN393387 DNJ393387 DXF393387 EHB393387 EQX393387 FAT393387 FKP393387 FUL393387 GEH393387 GOD393387 GXZ393387 HHV393387 HRR393387 IBN393387 ILJ393387 IVF393387 JFB393387 JOX393387 JYT393387 KIP393387 KSL393387 LCH393387 LMD393387 LVZ393387 MFV393387 MPR393387 MZN393387 NJJ393387 NTF393387 ODB393387 OMX393387 OWT393387 PGP393387 PQL393387 QAH393387 QKD393387 QTZ393387 RDV393387 RNR393387 RXN393387 SHJ393387 SRF393387 TBB393387 TKX393387 TUT393387 UEP393387 UOL393387 UYH393387 VID393387 VRZ393387 WBV393387 WLR393387 WVN393387 F458923 JB458923 SX458923 ACT458923 AMP458923 AWL458923 BGH458923 BQD458923 BZZ458923 CJV458923 CTR458923 DDN458923 DNJ458923 DXF458923 EHB458923 EQX458923 FAT458923 FKP458923 FUL458923 GEH458923 GOD458923 GXZ458923 HHV458923 HRR458923 IBN458923 ILJ458923 IVF458923 JFB458923 JOX458923 JYT458923 KIP458923 KSL458923 LCH458923 LMD458923 LVZ458923 MFV458923 MPR458923 MZN458923 NJJ458923 NTF458923 ODB458923 OMX458923 OWT458923 PGP458923 PQL458923 QAH458923 QKD458923 QTZ458923 RDV458923 RNR458923 RXN458923 SHJ458923 SRF458923 TBB458923 TKX458923 TUT458923 UEP458923 UOL458923 UYH458923 VID458923 VRZ458923 WBV458923 WLR458923 WVN458923 F524459 JB524459 SX524459 ACT524459 AMP524459 AWL524459 BGH524459 BQD524459 BZZ524459 CJV524459 CTR524459 DDN524459 DNJ524459 DXF524459 EHB524459 EQX524459 FAT524459 FKP524459 FUL524459 GEH524459 GOD524459 GXZ524459 HHV524459 HRR524459 IBN524459 ILJ524459 IVF524459 JFB524459 JOX524459 JYT524459 KIP524459 KSL524459 LCH524459 LMD524459 LVZ524459 MFV524459 MPR524459 MZN524459 NJJ524459 NTF524459 ODB524459 OMX524459 OWT524459 PGP524459 PQL524459 QAH524459 QKD524459 QTZ524459 RDV524459 RNR524459 RXN524459 SHJ524459 SRF524459 TBB524459 TKX524459 TUT524459 UEP524459 UOL524459 UYH524459 VID524459 VRZ524459 WBV524459 WLR524459 WVN524459 F589995 JB589995 SX589995 ACT589995 AMP589995 AWL589995 BGH589995 BQD589995 BZZ589995 CJV589995 CTR589995 DDN589995 DNJ589995 DXF589995 EHB589995 EQX589995 FAT589995 FKP589995 FUL589995 GEH589995 GOD589995 GXZ589995 HHV589995 HRR589995 IBN589995 ILJ589995 IVF589995 JFB589995 JOX589995 JYT589995 KIP589995 KSL589995 LCH589995 LMD589995 LVZ589995 MFV589995 MPR589995 MZN589995 NJJ589995 NTF589995 ODB589995 OMX589995 OWT589995 PGP589995 PQL589995 QAH589995 QKD589995 QTZ589995 RDV589995 RNR589995 RXN589995 SHJ589995 SRF589995 TBB589995 TKX589995 TUT589995 UEP589995 UOL589995 UYH589995 VID589995 VRZ589995 WBV589995 WLR589995 WVN589995 F655531 JB655531 SX655531 ACT655531 AMP655531 AWL655531 BGH655531 BQD655531 BZZ655531 CJV655531 CTR655531 DDN655531 DNJ655531 DXF655531 EHB655531 EQX655531 FAT655531 FKP655531 FUL655531 GEH655531 GOD655531 GXZ655531 HHV655531 HRR655531 IBN655531 ILJ655531 IVF655531 JFB655531 JOX655531 JYT655531 KIP655531 KSL655531 LCH655531 LMD655531 LVZ655531 MFV655531 MPR655531 MZN655531 NJJ655531 NTF655531 ODB655531 OMX655531 OWT655531 PGP655531 PQL655531 QAH655531 QKD655531 QTZ655531 RDV655531 RNR655531 RXN655531 SHJ655531 SRF655531 TBB655531 TKX655531 TUT655531 UEP655531 UOL655531 UYH655531 VID655531 VRZ655531 WBV655531 WLR655531 WVN655531 F721067 JB721067 SX721067 ACT721067 AMP721067 AWL721067 BGH721067 BQD721067 BZZ721067 CJV721067 CTR721067 DDN721067 DNJ721067 DXF721067 EHB721067 EQX721067 FAT721067 FKP721067 FUL721067 GEH721067 GOD721067 GXZ721067 HHV721067 HRR721067 IBN721067 ILJ721067 IVF721067 JFB721067 JOX721067 JYT721067 KIP721067 KSL721067 LCH721067 LMD721067 LVZ721067 MFV721067 MPR721067 MZN721067 NJJ721067 NTF721067 ODB721067 OMX721067 OWT721067 PGP721067 PQL721067 QAH721067 QKD721067 QTZ721067 RDV721067 RNR721067 RXN721067 SHJ721067 SRF721067 TBB721067 TKX721067 TUT721067 UEP721067 UOL721067 UYH721067 VID721067 VRZ721067 WBV721067 WLR721067 WVN721067 F786603 JB786603 SX786603 ACT786603 AMP786603 AWL786603 BGH786603 BQD786603 BZZ786603 CJV786603 CTR786603 DDN786603 DNJ786603 DXF786603 EHB786603 EQX786603 FAT786603 FKP786603 FUL786603 GEH786603 GOD786603 GXZ786603 HHV786603 HRR786603 IBN786603 ILJ786603 IVF786603 JFB786603 JOX786603 JYT786603 KIP786603 KSL786603 LCH786603 LMD786603 LVZ786603 MFV786603 MPR786603 MZN786603 NJJ786603 NTF786603 ODB786603 OMX786603 OWT786603 PGP786603 PQL786603 QAH786603 QKD786603 QTZ786603 RDV786603 RNR786603 RXN786603 SHJ786603 SRF786603 TBB786603 TKX786603 TUT786603 UEP786603 UOL786603 UYH786603 VID786603 VRZ786603 WBV786603 WLR786603 WVN786603 F852139 JB852139 SX852139 ACT852139 AMP852139 AWL852139 BGH852139 BQD852139 BZZ852139 CJV852139 CTR852139 DDN852139 DNJ852139 DXF852139 EHB852139 EQX852139 FAT852139 FKP852139 FUL852139 GEH852139 GOD852139 GXZ852139 HHV852139 HRR852139 IBN852139 ILJ852139 IVF852139 JFB852139 JOX852139 JYT852139 KIP852139 KSL852139 LCH852139 LMD852139 LVZ852139 MFV852139 MPR852139 MZN852139 NJJ852139 NTF852139 ODB852139 OMX852139 OWT852139 PGP852139 PQL852139 QAH852139 QKD852139 QTZ852139 RDV852139 RNR852139 RXN852139 SHJ852139 SRF852139 TBB852139 TKX852139 TUT852139 UEP852139 UOL852139 UYH852139 VID852139 VRZ852139 WBV852139 WLR852139 WVN852139 F917675 JB917675 SX917675 ACT917675 AMP917675 AWL917675 BGH917675 BQD917675 BZZ917675 CJV917675 CTR917675 DDN917675 DNJ917675 DXF917675 EHB917675 EQX917675 FAT917675 FKP917675 FUL917675 GEH917675 GOD917675 GXZ917675 HHV917675 HRR917675 IBN917675 ILJ917675 IVF917675 JFB917675 JOX917675 JYT917675 KIP917675 KSL917675 LCH917675 LMD917675 LVZ917675 MFV917675 MPR917675 MZN917675 NJJ917675 NTF917675 ODB917675 OMX917675 OWT917675 PGP917675 PQL917675 QAH917675 QKD917675 QTZ917675 RDV917675 RNR917675 RXN917675 SHJ917675 SRF917675 TBB917675 TKX917675 TUT917675 UEP917675 UOL917675 UYH917675 VID917675 VRZ917675 WBV917675 WLR917675 WVN917675 F983211 JB983211 SX983211 ACT983211 AMP983211 AWL983211 BGH983211 BQD983211 BZZ983211 CJV983211 CTR983211 DDN983211 DNJ983211 DXF983211 EHB983211 EQX983211 FAT983211 FKP983211 FUL983211 GEH983211 GOD983211 GXZ983211 HHV983211 HRR983211 IBN983211 ILJ983211 IVF983211 JFB983211 JOX983211 JYT983211 KIP983211 KSL983211 LCH983211 LMD983211 LVZ983211 MFV983211 MPR983211 MZN983211 NJJ983211 NTF983211 ODB983211 OMX983211 OWT983211 PGP983211 PQL983211 QAH983211 QKD983211 QTZ983211 RDV983211 RNR983211 RXN983211 SHJ983211 SRF983211 TBB983211 TKX983211 TUT983211 UEP983211 UOL983211 UYH983211 VID983211 VRZ983211 WBV983211 WLR983211 WVN983211 P63 JL63 TH63 ADD63 AMZ63 AWV63 BGR63 BQN63 CAJ63 CKF63 CUB63 DDX63 DNT63 DXP63 EHL63 ERH63 FBD63 FKZ63 FUV63 GER63 GON63 GYJ63 HIF63 HSB63 IBX63 ILT63 IVP63 JFL63 JPH63 JZD63 KIZ63 KSV63 LCR63 LMN63 LWJ63 MGF63 MQB63 MZX63 NJT63 NTP63 ODL63 ONH63 OXD63 PGZ63 PQV63 QAR63 QKN63 QUJ63 REF63 ROB63 RXX63 SHT63 SRP63 TBL63 TLH63 TVD63 UEZ63 UOV63 UYR63 VIN63 VSJ63 WCF63 WMB63 WVX63 P65599 JL65599 TH65599 ADD65599 AMZ65599 AWV65599 BGR65599 BQN65599 CAJ65599 CKF65599 CUB65599 DDX65599 DNT65599 DXP65599 EHL65599 ERH65599 FBD65599 FKZ65599 FUV65599 GER65599 GON65599 GYJ65599 HIF65599 HSB65599 IBX65599 ILT65599 IVP65599 JFL65599 JPH65599 JZD65599 KIZ65599 KSV65599 LCR65599 LMN65599 LWJ65599 MGF65599 MQB65599 MZX65599 NJT65599 NTP65599 ODL65599 ONH65599 OXD65599 PGZ65599 PQV65599 QAR65599 QKN65599 QUJ65599 REF65599 ROB65599 RXX65599 SHT65599 SRP65599 TBL65599 TLH65599 TVD65599 UEZ65599 UOV65599 UYR65599 VIN65599 VSJ65599 WCF65599 WMB65599 WVX65599 P131135 JL131135 TH131135 ADD131135 AMZ131135 AWV131135 BGR131135 BQN131135 CAJ131135 CKF131135 CUB131135 DDX131135 DNT131135 DXP131135 EHL131135 ERH131135 FBD131135 FKZ131135 FUV131135 GER131135 GON131135 GYJ131135 HIF131135 HSB131135 IBX131135 ILT131135 IVP131135 JFL131135 JPH131135 JZD131135 KIZ131135 KSV131135 LCR131135 LMN131135 LWJ131135 MGF131135 MQB131135 MZX131135 NJT131135 NTP131135 ODL131135 ONH131135 OXD131135 PGZ131135 PQV131135 QAR131135 QKN131135 QUJ131135 REF131135 ROB131135 RXX131135 SHT131135 SRP131135 TBL131135 TLH131135 TVD131135 UEZ131135 UOV131135 UYR131135 VIN131135 VSJ131135 WCF131135 WMB131135 WVX131135 P196671 JL196671 TH196671 ADD196671 AMZ196671 AWV196671 BGR196671 BQN196671 CAJ196671 CKF196671 CUB196671 DDX196671 DNT196671 DXP196671 EHL196671 ERH196671 FBD196671 FKZ196671 FUV196671 GER196671 GON196671 GYJ196671 HIF196671 HSB196671 IBX196671 ILT196671 IVP196671 JFL196671 JPH196671 JZD196671 KIZ196671 KSV196671 LCR196671 LMN196671 LWJ196671 MGF196671 MQB196671 MZX196671 NJT196671 NTP196671 ODL196671 ONH196671 OXD196671 PGZ196671 PQV196671 QAR196671 QKN196671 QUJ196671 REF196671 ROB196671 RXX196671 SHT196671 SRP196671 TBL196671 TLH196671 TVD196671 UEZ196671 UOV196671 UYR196671 VIN196671 VSJ196671 WCF196671 WMB196671 WVX196671 P262207 JL262207 TH262207 ADD262207 AMZ262207 AWV262207 BGR262207 BQN262207 CAJ262207 CKF262207 CUB262207 DDX262207 DNT262207 DXP262207 EHL262207 ERH262207 FBD262207 FKZ262207 FUV262207 GER262207 GON262207 GYJ262207 HIF262207 HSB262207 IBX262207 ILT262207 IVP262207 JFL262207 JPH262207 JZD262207 KIZ262207 KSV262207 LCR262207 LMN262207 LWJ262207 MGF262207 MQB262207 MZX262207 NJT262207 NTP262207 ODL262207 ONH262207 OXD262207 PGZ262207 PQV262207 QAR262207 QKN262207 QUJ262207 REF262207 ROB262207 RXX262207 SHT262207 SRP262207 TBL262207 TLH262207 TVD262207 UEZ262207 UOV262207 UYR262207 VIN262207 VSJ262207 WCF262207 WMB262207 WVX262207 P327743 JL327743 TH327743 ADD327743 AMZ327743 AWV327743 BGR327743 BQN327743 CAJ327743 CKF327743 CUB327743 DDX327743 DNT327743 DXP327743 EHL327743 ERH327743 FBD327743 FKZ327743 FUV327743 GER327743 GON327743 GYJ327743 HIF327743 HSB327743 IBX327743 ILT327743 IVP327743 JFL327743 JPH327743 JZD327743 KIZ327743 KSV327743 LCR327743 LMN327743 LWJ327743 MGF327743 MQB327743 MZX327743 NJT327743 NTP327743 ODL327743 ONH327743 OXD327743 PGZ327743 PQV327743 QAR327743 QKN327743 QUJ327743 REF327743 ROB327743 RXX327743 SHT327743 SRP327743 TBL327743 TLH327743 TVD327743 UEZ327743 UOV327743 UYR327743 VIN327743 VSJ327743 WCF327743 WMB327743 WVX327743 P393279 JL393279 TH393279 ADD393279 AMZ393279 AWV393279 BGR393279 BQN393279 CAJ393279 CKF393279 CUB393279 DDX393279 DNT393279 DXP393279 EHL393279 ERH393279 FBD393279 FKZ393279 FUV393279 GER393279 GON393279 GYJ393279 HIF393279 HSB393279 IBX393279 ILT393279 IVP393279 JFL393279 JPH393279 JZD393279 KIZ393279 KSV393279 LCR393279 LMN393279 LWJ393279 MGF393279 MQB393279 MZX393279 NJT393279 NTP393279 ODL393279 ONH393279 OXD393279 PGZ393279 PQV393279 QAR393279 QKN393279 QUJ393279 REF393279 ROB393279 RXX393279 SHT393279 SRP393279 TBL393279 TLH393279 TVD393279 UEZ393279 UOV393279 UYR393279 VIN393279 VSJ393279 WCF393279 WMB393279 WVX393279 P458815 JL458815 TH458815 ADD458815 AMZ458815 AWV458815 BGR458815 BQN458815 CAJ458815 CKF458815 CUB458815 DDX458815 DNT458815 DXP458815 EHL458815 ERH458815 FBD458815 FKZ458815 FUV458815 GER458815 GON458815 GYJ458815 HIF458815 HSB458815 IBX458815 ILT458815 IVP458815 JFL458815 JPH458815 JZD458815 KIZ458815 KSV458815 LCR458815 LMN458815 LWJ458815 MGF458815 MQB458815 MZX458815 NJT458815 NTP458815 ODL458815 ONH458815 OXD458815 PGZ458815 PQV458815 QAR458815 QKN458815 QUJ458815 REF458815 ROB458815 RXX458815 SHT458815 SRP458815 TBL458815 TLH458815 TVD458815 UEZ458815 UOV458815 UYR458815 VIN458815 VSJ458815 WCF458815 WMB458815 WVX458815 P524351 JL524351 TH524351 ADD524351 AMZ524351 AWV524351 BGR524351 BQN524351 CAJ524351 CKF524351 CUB524351 DDX524351 DNT524351 DXP524351 EHL524351 ERH524351 FBD524351 FKZ524351 FUV524351 GER524351 GON524351 GYJ524351 HIF524351 HSB524351 IBX524351 ILT524351 IVP524351 JFL524351 JPH524351 JZD524351 KIZ524351 KSV524351 LCR524351 LMN524351 LWJ524351 MGF524351 MQB524351 MZX524351 NJT524351 NTP524351 ODL524351 ONH524351 OXD524351 PGZ524351 PQV524351 QAR524351 QKN524351 QUJ524351 REF524351 ROB524351 RXX524351 SHT524351 SRP524351 TBL524351 TLH524351 TVD524351 UEZ524351 UOV524351 UYR524351 VIN524351 VSJ524351 WCF524351 WMB524351 WVX524351 P589887 JL589887 TH589887 ADD589887 AMZ589887 AWV589887 BGR589887 BQN589887 CAJ589887 CKF589887 CUB589887 DDX589887 DNT589887 DXP589887 EHL589887 ERH589887 FBD589887 FKZ589887 FUV589887 GER589887 GON589887 GYJ589887 HIF589887 HSB589887 IBX589887 ILT589887 IVP589887 JFL589887 JPH589887 JZD589887 KIZ589887 KSV589887 LCR589887 LMN589887 LWJ589887 MGF589887 MQB589887 MZX589887 NJT589887 NTP589887 ODL589887 ONH589887 OXD589887 PGZ589887 PQV589887 QAR589887 QKN589887 QUJ589887 REF589887 ROB589887 RXX589887 SHT589887 SRP589887 TBL589887 TLH589887 TVD589887 UEZ589887 UOV589887 UYR589887 VIN589887 VSJ589887 WCF589887 WMB589887 WVX589887 P655423 JL655423 TH655423 ADD655423 AMZ655423 AWV655423 BGR655423 BQN655423 CAJ655423 CKF655423 CUB655423 DDX655423 DNT655423 DXP655423 EHL655423 ERH655423 FBD655423 FKZ655423 FUV655423 GER655423 GON655423 GYJ655423 HIF655423 HSB655423 IBX655423 ILT655423 IVP655423 JFL655423 JPH655423 JZD655423 KIZ655423 KSV655423 LCR655423 LMN655423 LWJ655423 MGF655423 MQB655423 MZX655423 NJT655423 NTP655423 ODL655423 ONH655423 OXD655423 PGZ655423 PQV655423 QAR655423 QKN655423 QUJ655423 REF655423 ROB655423 RXX655423 SHT655423 SRP655423 TBL655423 TLH655423 TVD655423 UEZ655423 UOV655423 UYR655423 VIN655423 VSJ655423 WCF655423 WMB655423 WVX655423 P720959 JL720959 TH720959 ADD720959 AMZ720959 AWV720959 BGR720959 BQN720959 CAJ720959 CKF720959 CUB720959 DDX720959 DNT720959 DXP720959 EHL720959 ERH720959 FBD720959 FKZ720959 FUV720959 GER720959 GON720959 GYJ720959 HIF720959 HSB720959 IBX720959 ILT720959 IVP720959 JFL720959 JPH720959 JZD720959 KIZ720959 KSV720959 LCR720959 LMN720959 LWJ720959 MGF720959 MQB720959 MZX720959 NJT720959 NTP720959 ODL720959 ONH720959 OXD720959 PGZ720959 PQV720959 QAR720959 QKN720959 QUJ720959 REF720959 ROB720959 RXX720959 SHT720959 SRP720959 TBL720959 TLH720959 TVD720959 UEZ720959 UOV720959 UYR720959 VIN720959 VSJ720959 WCF720959 WMB720959 WVX720959 P786495 JL786495 TH786495 ADD786495 AMZ786495 AWV786495 BGR786495 BQN786495 CAJ786495 CKF786495 CUB786495 DDX786495 DNT786495 DXP786495 EHL786495 ERH786495 FBD786495 FKZ786495 FUV786495 GER786495 GON786495 GYJ786495 HIF786495 HSB786495 IBX786495 ILT786495 IVP786495 JFL786495 JPH786495 JZD786495 KIZ786495 KSV786495 LCR786495 LMN786495 LWJ786495 MGF786495 MQB786495 MZX786495 NJT786495 NTP786495 ODL786495 ONH786495 OXD786495 PGZ786495 PQV786495 QAR786495 QKN786495 QUJ786495 REF786495 ROB786495 RXX786495 SHT786495 SRP786495 TBL786495 TLH786495 TVD786495 UEZ786495 UOV786495 UYR786495 VIN786495 VSJ786495 WCF786495 WMB786495 WVX786495 P852031 JL852031 TH852031 ADD852031 AMZ852031 AWV852031 BGR852031 BQN852031 CAJ852031 CKF852031 CUB852031 DDX852031 DNT852031 DXP852031 EHL852031 ERH852031 FBD852031 FKZ852031 FUV852031 GER852031 GON852031 GYJ852031 HIF852031 HSB852031 IBX852031 ILT852031 IVP852031 JFL852031 JPH852031 JZD852031 KIZ852031 KSV852031 LCR852031 LMN852031 LWJ852031 MGF852031 MQB852031 MZX852031 NJT852031 NTP852031 ODL852031 ONH852031 OXD852031 PGZ852031 PQV852031 QAR852031 QKN852031 QUJ852031 REF852031 ROB852031 RXX852031 SHT852031 SRP852031 TBL852031 TLH852031 TVD852031 UEZ852031 UOV852031 UYR852031 VIN852031 VSJ852031 WCF852031 WMB852031 WVX852031 P917567 JL917567 TH917567 ADD917567 AMZ917567 AWV917567 BGR917567 BQN917567 CAJ917567 CKF917567 CUB917567 DDX917567 DNT917567 DXP917567 EHL917567 ERH917567 FBD917567 FKZ917567 FUV917567 GER917567 GON917567 GYJ917567 HIF917567 HSB917567 IBX917567 ILT917567 IVP917567 JFL917567 JPH917567 JZD917567 KIZ917567 KSV917567 LCR917567 LMN917567 LWJ917567 MGF917567 MQB917567 MZX917567 NJT917567 NTP917567 ODL917567 ONH917567 OXD917567 PGZ917567 PQV917567 QAR917567 QKN917567 QUJ917567 REF917567 ROB917567 RXX917567 SHT917567 SRP917567 TBL917567 TLH917567 TVD917567 UEZ917567 UOV917567 UYR917567 VIN917567 VSJ917567 WCF917567 WMB917567 WVX917567 P983103 JL983103 TH983103 ADD983103 AMZ983103 AWV983103 BGR983103 BQN983103 CAJ983103 CKF983103 CUB983103 DDX983103 DNT983103 DXP983103 EHL983103 ERH983103 FBD983103 FKZ983103 FUV983103 GER983103 GON983103 GYJ983103 HIF983103 HSB983103 IBX983103 ILT983103 IVP983103 JFL983103 JPH983103 JZD983103 KIZ983103 KSV983103 LCR983103 LMN983103 LWJ983103 MGF983103 MQB983103 MZX983103 NJT983103 NTP983103 ODL983103 ONH983103 OXD983103 PGZ983103 PQV983103 QAR983103 QKN983103 QUJ983103 REF983103 ROB983103 RXX983103 SHT983103 SRP983103 TBL983103 TLH983103 TVD983103 UEZ983103 UOV983103 UYR983103 VIN983103 VSJ983103 WCF983103 WMB983103 WVX983103 H177 JD177 SZ177 ACV177 AMR177 AWN177 BGJ177 BQF177 CAB177 CJX177 CTT177 DDP177 DNL177 DXH177 EHD177 EQZ177 FAV177 FKR177 FUN177 GEJ177 GOF177 GYB177 HHX177 HRT177 IBP177 ILL177 IVH177 JFD177 JOZ177 JYV177 KIR177 KSN177 LCJ177 LMF177 LWB177 MFX177 MPT177 MZP177 NJL177 NTH177 ODD177 OMZ177 OWV177 PGR177 PQN177 QAJ177 QKF177 QUB177 RDX177 RNT177 RXP177 SHL177 SRH177 TBD177 TKZ177 TUV177 UER177 UON177 UYJ177 VIF177 VSB177 WBX177 WLT177 WVP177 H65713 JD65713 SZ65713 ACV65713 AMR65713 AWN65713 BGJ65713 BQF65713 CAB65713 CJX65713 CTT65713 DDP65713 DNL65713 DXH65713 EHD65713 EQZ65713 FAV65713 FKR65713 FUN65713 GEJ65713 GOF65713 GYB65713 HHX65713 HRT65713 IBP65713 ILL65713 IVH65713 JFD65713 JOZ65713 JYV65713 KIR65713 KSN65713 LCJ65713 LMF65713 LWB65713 MFX65713 MPT65713 MZP65713 NJL65713 NTH65713 ODD65713 OMZ65713 OWV65713 PGR65713 PQN65713 QAJ65713 QKF65713 QUB65713 RDX65713 RNT65713 RXP65713 SHL65713 SRH65713 TBD65713 TKZ65713 TUV65713 UER65713 UON65713 UYJ65713 VIF65713 VSB65713 WBX65713 WLT65713 WVP65713 H131249 JD131249 SZ131249 ACV131249 AMR131249 AWN131249 BGJ131249 BQF131249 CAB131249 CJX131249 CTT131249 DDP131249 DNL131249 DXH131249 EHD131249 EQZ131249 FAV131249 FKR131249 FUN131249 GEJ131249 GOF131249 GYB131249 HHX131249 HRT131249 IBP131249 ILL131249 IVH131249 JFD131249 JOZ131249 JYV131249 KIR131249 KSN131249 LCJ131249 LMF131249 LWB131249 MFX131249 MPT131249 MZP131249 NJL131249 NTH131249 ODD131249 OMZ131249 OWV131249 PGR131249 PQN131249 QAJ131249 QKF131249 QUB131249 RDX131249 RNT131249 RXP131249 SHL131249 SRH131249 TBD131249 TKZ131249 TUV131249 UER131249 UON131249 UYJ131249 VIF131249 VSB131249 WBX131249 WLT131249 WVP131249 H196785 JD196785 SZ196785 ACV196785 AMR196785 AWN196785 BGJ196785 BQF196785 CAB196785 CJX196785 CTT196785 DDP196785 DNL196785 DXH196785 EHD196785 EQZ196785 FAV196785 FKR196785 FUN196785 GEJ196785 GOF196785 GYB196785 HHX196785 HRT196785 IBP196785 ILL196785 IVH196785 JFD196785 JOZ196785 JYV196785 KIR196785 KSN196785 LCJ196785 LMF196785 LWB196785 MFX196785 MPT196785 MZP196785 NJL196785 NTH196785 ODD196785 OMZ196785 OWV196785 PGR196785 PQN196785 QAJ196785 QKF196785 QUB196785 RDX196785 RNT196785 RXP196785 SHL196785 SRH196785 TBD196785 TKZ196785 TUV196785 UER196785 UON196785 UYJ196785 VIF196785 VSB196785 WBX196785 WLT196785 WVP196785 H262321 JD262321 SZ262321 ACV262321 AMR262321 AWN262321 BGJ262321 BQF262321 CAB262321 CJX262321 CTT262321 DDP262321 DNL262321 DXH262321 EHD262321 EQZ262321 FAV262321 FKR262321 FUN262321 GEJ262321 GOF262321 GYB262321 HHX262321 HRT262321 IBP262321 ILL262321 IVH262321 JFD262321 JOZ262321 JYV262321 KIR262321 KSN262321 LCJ262321 LMF262321 LWB262321 MFX262321 MPT262321 MZP262321 NJL262321 NTH262321 ODD262321 OMZ262321 OWV262321 PGR262321 PQN262321 QAJ262321 QKF262321 QUB262321 RDX262321 RNT262321 RXP262321 SHL262321 SRH262321 TBD262321 TKZ262321 TUV262321 UER262321 UON262321 UYJ262321 VIF262321 VSB262321 WBX262321 WLT262321 WVP262321 H327857 JD327857 SZ327857 ACV327857 AMR327857 AWN327857 BGJ327857 BQF327857 CAB327857 CJX327857 CTT327857 DDP327857 DNL327857 DXH327857 EHD327857 EQZ327857 FAV327857 FKR327857 FUN327857 GEJ327857 GOF327857 GYB327857 HHX327857 HRT327857 IBP327857 ILL327857 IVH327857 JFD327857 JOZ327857 JYV327857 KIR327857 KSN327857 LCJ327857 LMF327857 LWB327857 MFX327857 MPT327857 MZP327857 NJL327857 NTH327857 ODD327857 OMZ327857 OWV327857 PGR327857 PQN327857 QAJ327857 QKF327857 QUB327857 RDX327857 RNT327857 RXP327857 SHL327857 SRH327857 TBD327857 TKZ327857 TUV327857 UER327857 UON327857 UYJ327857 VIF327857 VSB327857 WBX327857 WLT327857 WVP327857 H393393 JD393393 SZ393393 ACV393393 AMR393393 AWN393393 BGJ393393 BQF393393 CAB393393 CJX393393 CTT393393 DDP393393 DNL393393 DXH393393 EHD393393 EQZ393393 FAV393393 FKR393393 FUN393393 GEJ393393 GOF393393 GYB393393 HHX393393 HRT393393 IBP393393 ILL393393 IVH393393 JFD393393 JOZ393393 JYV393393 KIR393393 KSN393393 LCJ393393 LMF393393 LWB393393 MFX393393 MPT393393 MZP393393 NJL393393 NTH393393 ODD393393 OMZ393393 OWV393393 PGR393393 PQN393393 QAJ393393 QKF393393 QUB393393 RDX393393 RNT393393 RXP393393 SHL393393 SRH393393 TBD393393 TKZ393393 TUV393393 UER393393 UON393393 UYJ393393 VIF393393 VSB393393 WBX393393 WLT393393 WVP393393 H458929 JD458929 SZ458929 ACV458929 AMR458929 AWN458929 BGJ458929 BQF458929 CAB458929 CJX458929 CTT458929 DDP458929 DNL458929 DXH458929 EHD458929 EQZ458929 FAV458929 FKR458929 FUN458929 GEJ458929 GOF458929 GYB458929 HHX458929 HRT458929 IBP458929 ILL458929 IVH458929 JFD458929 JOZ458929 JYV458929 KIR458929 KSN458929 LCJ458929 LMF458929 LWB458929 MFX458929 MPT458929 MZP458929 NJL458929 NTH458929 ODD458929 OMZ458929 OWV458929 PGR458929 PQN458929 QAJ458929 QKF458929 QUB458929 RDX458929 RNT458929 RXP458929 SHL458929 SRH458929 TBD458929 TKZ458929 TUV458929 UER458929 UON458929 UYJ458929 VIF458929 VSB458929 WBX458929 WLT458929 WVP458929 H524465 JD524465 SZ524465 ACV524465 AMR524465 AWN524465 BGJ524465 BQF524465 CAB524465 CJX524465 CTT524465 DDP524465 DNL524465 DXH524465 EHD524465 EQZ524465 FAV524465 FKR524465 FUN524465 GEJ524465 GOF524465 GYB524465 HHX524465 HRT524465 IBP524465 ILL524465 IVH524465 JFD524465 JOZ524465 JYV524465 KIR524465 KSN524465 LCJ524465 LMF524465 LWB524465 MFX524465 MPT524465 MZP524465 NJL524465 NTH524465 ODD524465 OMZ524465 OWV524465 PGR524465 PQN524465 QAJ524465 QKF524465 QUB524465 RDX524465 RNT524465 RXP524465 SHL524465 SRH524465 TBD524465 TKZ524465 TUV524465 UER524465 UON524465 UYJ524465 VIF524465 VSB524465 WBX524465 WLT524465 WVP524465 H590001 JD590001 SZ590001 ACV590001 AMR590001 AWN590001 BGJ590001 BQF590001 CAB590001 CJX590001 CTT590001 DDP590001 DNL590001 DXH590001 EHD590001 EQZ590001 FAV590001 FKR590001 FUN590001 GEJ590001 GOF590001 GYB590001 HHX590001 HRT590001 IBP590001 ILL590001 IVH590001 JFD590001 JOZ590001 JYV590001 KIR590001 KSN590001 LCJ590001 LMF590001 LWB590001 MFX590001 MPT590001 MZP590001 NJL590001 NTH590001 ODD590001 OMZ590001 OWV590001 PGR590001 PQN590001 QAJ590001 QKF590001 QUB590001 RDX590001 RNT590001 RXP590001 SHL590001 SRH590001 TBD590001 TKZ590001 TUV590001 UER590001 UON590001 UYJ590001 VIF590001 VSB590001 WBX590001 WLT590001 WVP590001 H655537 JD655537 SZ655537 ACV655537 AMR655537 AWN655537 BGJ655537 BQF655537 CAB655537 CJX655537 CTT655537 DDP655537 DNL655537 DXH655537 EHD655537 EQZ655537 FAV655537 FKR655537 FUN655537 GEJ655537 GOF655537 GYB655537 HHX655537 HRT655537 IBP655537 ILL655537 IVH655537 JFD655537 JOZ655537 JYV655537 KIR655537 KSN655537 LCJ655537 LMF655537 LWB655537 MFX655537 MPT655537 MZP655537 NJL655537 NTH655537 ODD655537 OMZ655537 OWV655537 PGR655537 PQN655537 QAJ655537 QKF655537 QUB655537 RDX655537 RNT655537 RXP655537 SHL655537 SRH655537 TBD655537 TKZ655537 TUV655537 UER655537 UON655537 UYJ655537 VIF655537 VSB655537 WBX655537 WLT655537 WVP655537 H721073 JD721073 SZ721073 ACV721073 AMR721073 AWN721073 BGJ721073 BQF721073 CAB721073 CJX721073 CTT721073 DDP721073 DNL721073 DXH721073 EHD721073 EQZ721073 FAV721073 FKR721073 FUN721073 GEJ721073 GOF721073 GYB721073 HHX721073 HRT721073 IBP721073 ILL721073 IVH721073 JFD721073 JOZ721073 JYV721073 KIR721073 KSN721073 LCJ721073 LMF721073 LWB721073 MFX721073 MPT721073 MZP721073 NJL721073 NTH721073 ODD721073 OMZ721073 OWV721073 PGR721073 PQN721073 QAJ721073 QKF721073 QUB721073 RDX721073 RNT721073 RXP721073 SHL721073 SRH721073 TBD721073 TKZ721073 TUV721073 UER721073 UON721073 UYJ721073 VIF721073 VSB721073 WBX721073 WLT721073 WVP721073 H786609 JD786609 SZ786609 ACV786609 AMR786609 AWN786609 BGJ786609 BQF786609 CAB786609 CJX786609 CTT786609 DDP786609 DNL786609 DXH786609 EHD786609 EQZ786609 FAV786609 FKR786609 FUN786609 GEJ786609 GOF786609 GYB786609 HHX786609 HRT786609 IBP786609 ILL786609 IVH786609 JFD786609 JOZ786609 JYV786609 KIR786609 KSN786609 LCJ786609 LMF786609 LWB786609 MFX786609 MPT786609 MZP786609 NJL786609 NTH786609 ODD786609 OMZ786609 OWV786609 PGR786609 PQN786609 QAJ786609 QKF786609 QUB786609 RDX786609 RNT786609 RXP786609 SHL786609 SRH786609 TBD786609 TKZ786609 TUV786609 UER786609 UON786609 UYJ786609 VIF786609 VSB786609 WBX786609 WLT786609 WVP786609 H852145 JD852145 SZ852145 ACV852145 AMR852145 AWN852145 BGJ852145 BQF852145 CAB852145 CJX852145 CTT852145 DDP852145 DNL852145 DXH852145 EHD852145 EQZ852145 FAV852145 FKR852145 FUN852145 GEJ852145 GOF852145 GYB852145 HHX852145 HRT852145 IBP852145 ILL852145 IVH852145 JFD852145 JOZ852145 JYV852145 KIR852145 KSN852145 LCJ852145 LMF852145 LWB852145 MFX852145 MPT852145 MZP852145 NJL852145 NTH852145 ODD852145 OMZ852145 OWV852145 PGR852145 PQN852145 QAJ852145 QKF852145 QUB852145 RDX852145 RNT852145 RXP852145 SHL852145 SRH852145 TBD852145 TKZ852145 TUV852145 UER852145 UON852145 UYJ852145 VIF852145 VSB852145 WBX852145 WLT852145 WVP852145 H917681 JD917681 SZ917681 ACV917681 AMR917681 AWN917681 BGJ917681 BQF917681 CAB917681 CJX917681 CTT917681 DDP917681 DNL917681 DXH917681 EHD917681 EQZ917681 FAV917681 FKR917681 FUN917681 GEJ917681 GOF917681 GYB917681 HHX917681 HRT917681 IBP917681 ILL917681 IVH917681 JFD917681 JOZ917681 JYV917681 KIR917681 KSN917681 LCJ917681 LMF917681 LWB917681 MFX917681 MPT917681 MZP917681 NJL917681 NTH917681 ODD917681 OMZ917681 OWV917681 PGR917681 PQN917681 QAJ917681 QKF917681 QUB917681 RDX917681 RNT917681 RXP917681 SHL917681 SRH917681 TBD917681 TKZ917681 TUV917681 UER917681 UON917681 UYJ917681 VIF917681 VSB917681 WBX917681 WLT917681 WVP917681 H983217 JD983217 SZ983217 ACV983217 AMR983217 AWN983217 BGJ983217 BQF983217 CAB983217 CJX983217 CTT983217 DDP983217 DNL983217 DXH983217 EHD983217 EQZ983217 FAV983217 FKR983217 FUN983217 GEJ983217 GOF983217 GYB983217 HHX983217 HRT983217 IBP983217 ILL983217 IVH983217 JFD983217 JOZ983217 JYV983217 KIR983217 KSN983217 LCJ983217 LMF983217 LWB983217 MFX983217 MPT983217 MZP983217 NJL983217 NTH983217 ODD983217 OMZ983217 OWV983217 PGR983217 PQN983217 QAJ983217 QKF983217 QUB983217 RDX983217 RNT983217 RXP983217 SHL983217 SRH983217 TBD983217 TKZ983217 TUV983217 UER983217 UON983217 UYJ983217 VIF983217 VSB983217 WBX983217 WLT983217 WVP983217 I114 JE114 TA114 ACW114 AMS114 AWO114 BGK114 BQG114 CAC114 CJY114 CTU114 DDQ114 DNM114 DXI114 EHE114 ERA114 FAW114 FKS114 FUO114 GEK114 GOG114 GYC114 HHY114 HRU114 IBQ114 ILM114 IVI114 JFE114 JPA114 JYW114 KIS114 KSO114 LCK114 LMG114 LWC114 MFY114 MPU114 MZQ114 NJM114 NTI114 ODE114 ONA114 OWW114 PGS114 PQO114 QAK114 QKG114 QUC114 RDY114 RNU114 RXQ114 SHM114 SRI114 TBE114 TLA114 TUW114 UES114 UOO114 UYK114 VIG114 VSC114 WBY114 WLU114 WVQ114 I65650 JE65650 TA65650 ACW65650 AMS65650 AWO65650 BGK65650 BQG65650 CAC65650 CJY65650 CTU65650 DDQ65650 DNM65650 DXI65650 EHE65650 ERA65650 FAW65650 FKS65650 FUO65650 GEK65650 GOG65650 GYC65650 HHY65650 HRU65650 IBQ65650 ILM65650 IVI65650 JFE65650 JPA65650 JYW65650 KIS65650 KSO65650 LCK65650 LMG65650 LWC65650 MFY65650 MPU65650 MZQ65650 NJM65650 NTI65650 ODE65650 ONA65650 OWW65650 PGS65650 PQO65650 QAK65650 QKG65650 QUC65650 RDY65650 RNU65650 RXQ65650 SHM65650 SRI65650 TBE65650 TLA65650 TUW65650 UES65650 UOO65650 UYK65650 VIG65650 VSC65650 WBY65650 WLU65650 WVQ65650 I131186 JE131186 TA131186 ACW131186 AMS131186 AWO131186 BGK131186 BQG131186 CAC131186 CJY131186 CTU131186 DDQ131186 DNM131186 DXI131186 EHE131186 ERA131186 FAW131186 FKS131186 FUO131186 GEK131186 GOG131186 GYC131186 HHY131186 HRU131186 IBQ131186 ILM131186 IVI131186 JFE131186 JPA131186 JYW131186 KIS131186 KSO131186 LCK131186 LMG131186 LWC131186 MFY131186 MPU131186 MZQ131186 NJM131186 NTI131186 ODE131186 ONA131186 OWW131186 PGS131186 PQO131186 QAK131186 QKG131186 QUC131186 RDY131186 RNU131186 RXQ131186 SHM131186 SRI131186 TBE131186 TLA131186 TUW131186 UES131186 UOO131186 UYK131186 VIG131186 VSC131186 WBY131186 WLU131186 WVQ131186 I196722 JE196722 TA196722 ACW196722 AMS196722 AWO196722 BGK196722 BQG196722 CAC196722 CJY196722 CTU196722 DDQ196722 DNM196722 DXI196722 EHE196722 ERA196722 FAW196722 FKS196722 FUO196722 GEK196722 GOG196722 GYC196722 HHY196722 HRU196722 IBQ196722 ILM196722 IVI196722 JFE196722 JPA196722 JYW196722 KIS196722 KSO196722 LCK196722 LMG196722 LWC196722 MFY196722 MPU196722 MZQ196722 NJM196722 NTI196722 ODE196722 ONA196722 OWW196722 PGS196722 PQO196722 QAK196722 QKG196722 QUC196722 RDY196722 RNU196722 RXQ196722 SHM196722 SRI196722 TBE196722 TLA196722 TUW196722 UES196722 UOO196722 UYK196722 VIG196722 VSC196722 WBY196722 WLU196722 WVQ196722 I262258 JE262258 TA262258 ACW262258 AMS262258 AWO262258 BGK262258 BQG262258 CAC262258 CJY262258 CTU262258 DDQ262258 DNM262258 DXI262258 EHE262258 ERA262258 FAW262258 FKS262258 FUO262258 GEK262258 GOG262258 GYC262258 HHY262258 HRU262258 IBQ262258 ILM262258 IVI262258 JFE262258 JPA262258 JYW262258 KIS262258 KSO262258 LCK262258 LMG262258 LWC262258 MFY262258 MPU262258 MZQ262258 NJM262258 NTI262258 ODE262258 ONA262258 OWW262258 PGS262258 PQO262258 QAK262258 QKG262258 QUC262258 RDY262258 RNU262258 RXQ262258 SHM262258 SRI262258 TBE262258 TLA262258 TUW262258 UES262258 UOO262258 UYK262258 VIG262258 VSC262258 WBY262258 WLU262258 WVQ262258 I327794 JE327794 TA327794 ACW327794 AMS327794 AWO327794 BGK327794 BQG327794 CAC327794 CJY327794 CTU327794 DDQ327794 DNM327794 DXI327794 EHE327794 ERA327794 FAW327794 FKS327794 FUO327794 GEK327794 GOG327794 GYC327794 HHY327794 HRU327794 IBQ327794 ILM327794 IVI327794 JFE327794 JPA327794 JYW327794 KIS327794 KSO327794 LCK327794 LMG327794 LWC327794 MFY327794 MPU327794 MZQ327794 NJM327794 NTI327794 ODE327794 ONA327794 OWW327794 PGS327794 PQO327794 QAK327794 QKG327794 QUC327794 RDY327794 RNU327794 RXQ327794 SHM327794 SRI327794 TBE327794 TLA327794 TUW327794 UES327794 UOO327794 UYK327794 VIG327794 VSC327794 WBY327794 WLU327794 WVQ327794 I393330 JE393330 TA393330 ACW393330 AMS393330 AWO393330 BGK393330 BQG393330 CAC393330 CJY393330 CTU393330 DDQ393330 DNM393330 DXI393330 EHE393330 ERA393330 FAW393330 FKS393330 FUO393330 GEK393330 GOG393330 GYC393330 HHY393330 HRU393330 IBQ393330 ILM393330 IVI393330 JFE393330 JPA393330 JYW393330 KIS393330 KSO393330 LCK393330 LMG393330 LWC393330 MFY393330 MPU393330 MZQ393330 NJM393330 NTI393330 ODE393330 ONA393330 OWW393330 PGS393330 PQO393330 QAK393330 QKG393330 QUC393330 RDY393330 RNU393330 RXQ393330 SHM393330 SRI393330 TBE393330 TLA393330 TUW393330 UES393330 UOO393330 UYK393330 VIG393330 VSC393330 WBY393330 WLU393330 WVQ393330 I458866 JE458866 TA458866 ACW458866 AMS458866 AWO458866 BGK458866 BQG458866 CAC458866 CJY458866 CTU458866 DDQ458866 DNM458866 DXI458866 EHE458866 ERA458866 FAW458866 FKS458866 FUO458866 GEK458866 GOG458866 GYC458866 HHY458866 HRU458866 IBQ458866 ILM458866 IVI458866 JFE458866 JPA458866 JYW458866 KIS458866 KSO458866 LCK458866 LMG458866 LWC458866 MFY458866 MPU458866 MZQ458866 NJM458866 NTI458866 ODE458866 ONA458866 OWW458866 PGS458866 PQO458866 QAK458866 QKG458866 QUC458866 RDY458866 RNU458866 RXQ458866 SHM458866 SRI458866 TBE458866 TLA458866 TUW458866 UES458866 UOO458866 UYK458866 VIG458866 VSC458866 WBY458866 WLU458866 WVQ458866 I524402 JE524402 TA524402 ACW524402 AMS524402 AWO524402 BGK524402 BQG524402 CAC524402 CJY524402 CTU524402 DDQ524402 DNM524402 DXI524402 EHE524402 ERA524402 FAW524402 FKS524402 FUO524402 GEK524402 GOG524402 GYC524402 HHY524402 HRU524402 IBQ524402 ILM524402 IVI524402 JFE524402 JPA524402 JYW524402 KIS524402 KSO524402 LCK524402 LMG524402 LWC524402 MFY524402 MPU524402 MZQ524402 NJM524402 NTI524402 ODE524402 ONA524402 OWW524402 PGS524402 PQO524402 QAK524402 QKG524402 QUC524402 RDY524402 RNU524402 RXQ524402 SHM524402 SRI524402 TBE524402 TLA524402 TUW524402 UES524402 UOO524402 UYK524402 VIG524402 VSC524402 WBY524402 WLU524402 WVQ524402 I589938 JE589938 TA589938 ACW589938 AMS589938 AWO589938 BGK589938 BQG589938 CAC589938 CJY589938 CTU589938 DDQ589938 DNM589938 DXI589938 EHE589938 ERA589938 FAW589938 FKS589938 FUO589938 GEK589938 GOG589938 GYC589938 HHY589938 HRU589938 IBQ589938 ILM589938 IVI589938 JFE589938 JPA589938 JYW589938 KIS589938 KSO589938 LCK589938 LMG589938 LWC589938 MFY589938 MPU589938 MZQ589938 NJM589938 NTI589938 ODE589938 ONA589938 OWW589938 PGS589938 PQO589938 QAK589938 QKG589938 QUC589938 RDY589938 RNU589938 RXQ589938 SHM589938 SRI589938 TBE589938 TLA589938 TUW589938 UES589938 UOO589938 UYK589938 VIG589938 VSC589938 WBY589938 WLU589938 WVQ589938 I655474 JE655474 TA655474 ACW655474 AMS655474 AWO655474 BGK655474 BQG655474 CAC655474 CJY655474 CTU655474 DDQ655474 DNM655474 DXI655474 EHE655474 ERA655474 FAW655474 FKS655474 FUO655474 GEK655474 GOG655474 GYC655474 HHY655474 HRU655474 IBQ655474 ILM655474 IVI655474 JFE655474 JPA655474 JYW655474 KIS655474 KSO655474 LCK655474 LMG655474 LWC655474 MFY655474 MPU655474 MZQ655474 NJM655474 NTI655474 ODE655474 ONA655474 OWW655474 PGS655474 PQO655474 QAK655474 QKG655474 QUC655474 RDY655474 RNU655474 RXQ655474 SHM655474 SRI655474 TBE655474 TLA655474 TUW655474 UES655474 UOO655474 UYK655474 VIG655474 VSC655474 WBY655474 WLU655474 WVQ655474 I721010 JE721010 TA721010 ACW721010 AMS721010 AWO721010 BGK721010 BQG721010 CAC721010 CJY721010 CTU721010 DDQ721010 DNM721010 DXI721010 EHE721010 ERA721010 FAW721010 FKS721010 FUO721010 GEK721010 GOG721010 GYC721010 HHY721010 HRU721010 IBQ721010 ILM721010 IVI721010 JFE721010 JPA721010 JYW721010 KIS721010 KSO721010 LCK721010 LMG721010 LWC721010 MFY721010 MPU721010 MZQ721010 NJM721010 NTI721010 ODE721010 ONA721010 OWW721010 PGS721010 PQO721010 QAK721010 QKG721010 QUC721010 RDY721010 RNU721010 RXQ721010 SHM721010 SRI721010 TBE721010 TLA721010 TUW721010 UES721010 UOO721010 UYK721010 VIG721010 VSC721010 WBY721010 WLU721010 WVQ721010 I786546 JE786546 TA786546 ACW786546 AMS786546 AWO786546 BGK786546 BQG786546 CAC786546 CJY786546 CTU786546 DDQ786546 DNM786546 DXI786546 EHE786546 ERA786546 FAW786546 FKS786546 FUO786546 GEK786546 GOG786546 GYC786546 HHY786546 HRU786546 IBQ786546 ILM786546 IVI786546 JFE786546 JPA786546 JYW786546 KIS786546 KSO786546 LCK786546 LMG786546 LWC786546 MFY786546 MPU786546 MZQ786546 NJM786546 NTI786546 ODE786546 ONA786546 OWW786546 PGS786546 PQO786546 QAK786546 QKG786546 QUC786546 RDY786546 RNU786546 RXQ786546 SHM786546 SRI786546 TBE786546 TLA786546 TUW786546 UES786546 UOO786546 UYK786546 VIG786546 VSC786546 WBY786546 WLU786546 WVQ786546 I852082 JE852082 TA852082 ACW852082 AMS852082 AWO852082 BGK852082 BQG852082 CAC852082 CJY852082 CTU852082 DDQ852082 DNM852082 DXI852082 EHE852082 ERA852082 FAW852082 FKS852082 FUO852082 GEK852082 GOG852082 GYC852082 HHY852082 HRU852082 IBQ852082 ILM852082 IVI852082 JFE852082 JPA852082 JYW852082 KIS852082 KSO852082 LCK852082 LMG852082 LWC852082 MFY852082 MPU852082 MZQ852082 NJM852082 NTI852082 ODE852082 ONA852082 OWW852082 PGS852082 PQO852082 QAK852082 QKG852082 QUC852082 RDY852082 RNU852082 RXQ852082 SHM852082 SRI852082 TBE852082 TLA852082 TUW852082 UES852082 UOO852082 UYK852082 VIG852082 VSC852082 WBY852082 WLU852082 WVQ852082 I917618 JE917618 TA917618 ACW917618 AMS917618 AWO917618 BGK917618 BQG917618 CAC917618 CJY917618 CTU917618 DDQ917618 DNM917618 DXI917618 EHE917618 ERA917618 FAW917618 FKS917618 FUO917618 GEK917618 GOG917618 GYC917618 HHY917618 HRU917618 IBQ917618 ILM917618 IVI917618 JFE917618 JPA917618 JYW917618 KIS917618 KSO917618 LCK917618 LMG917618 LWC917618 MFY917618 MPU917618 MZQ917618 NJM917618 NTI917618 ODE917618 ONA917618 OWW917618 PGS917618 PQO917618 QAK917618 QKG917618 QUC917618 RDY917618 RNU917618 RXQ917618 SHM917618 SRI917618 TBE917618 TLA917618 TUW917618 UES917618 UOO917618 UYK917618 VIG917618 VSC917618 WBY917618 WLU917618 WVQ917618 I983154 JE983154 TA983154 ACW983154 AMS983154 AWO983154 BGK983154 BQG983154 CAC983154 CJY983154 CTU983154 DDQ983154 DNM983154 DXI983154 EHE983154 ERA983154 FAW983154 FKS983154 FUO983154 GEK983154 GOG983154 GYC983154 HHY983154 HRU983154 IBQ983154 ILM983154 IVI983154 JFE983154 JPA983154 JYW983154 KIS983154 KSO983154 LCK983154 LMG983154 LWC983154 MFY983154 MPU983154 MZQ983154 NJM983154 NTI983154 ODE983154 ONA983154 OWW983154 PGS983154 PQO983154 QAK983154 QKG983154 QUC983154 RDY983154 RNU983154 RXQ983154 SHM983154 SRI983154 TBE983154 TLA983154 TUW983154 UES983154 UOO983154 UYK983154 VIG983154 VSC983154 WBY983154 WLU983154 WVQ983154 L126 JH126 TD126 ACZ126 AMV126 AWR126 BGN126 BQJ126 CAF126 CKB126 CTX126 DDT126 DNP126 DXL126 EHH126 ERD126 FAZ126 FKV126 FUR126 GEN126 GOJ126 GYF126 HIB126 HRX126 IBT126 ILP126 IVL126 JFH126 JPD126 JYZ126 KIV126 KSR126 LCN126 LMJ126 LWF126 MGB126 MPX126 MZT126 NJP126 NTL126 ODH126 OND126 OWZ126 PGV126 PQR126 QAN126 QKJ126 QUF126 REB126 RNX126 RXT126 SHP126 SRL126 TBH126 TLD126 TUZ126 UEV126 UOR126 UYN126 VIJ126 VSF126 WCB126 WLX126 WVT126 L65662 JH65662 TD65662 ACZ65662 AMV65662 AWR65662 BGN65662 BQJ65662 CAF65662 CKB65662 CTX65662 DDT65662 DNP65662 DXL65662 EHH65662 ERD65662 FAZ65662 FKV65662 FUR65662 GEN65662 GOJ65662 GYF65662 HIB65662 HRX65662 IBT65662 ILP65662 IVL65662 JFH65662 JPD65662 JYZ65662 KIV65662 KSR65662 LCN65662 LMJ65662 LWF65662 MGB65662 MPX65662 MZT65662 NJP65662 NTL65662 ODH65662 OND65662 OWZ65662 PGV65662 PQR65662 QAN65662 QKJ65662 QUF65662 REB65662 RNX65662 RXT65662 SHP65662 SRL65662 TBH65662 TLD65662 TUZ65662 UEV65662 UOR65662 UYN65662 VIJ65662 VSF65662 WCB65662 WLX65662 WVT65662 L131198 JH131198 TD131198 ACZ131198 AMV131198 AWR131198 BGN131198 BQJ131198 CAF131198 CKB131198 CTX131198 DDT131198 DNP131198 DXL131198 EHH131198 ERD131198 FAZ131198 FKV131198 FUR131198 GEN131198 GOJ131198 GYF131198 HIB131198 HRX131198 IBT131198 ILP131198 IVL131198 JFH131198 JPD131198 JYZ131198 KIV131198 KSR131198 LCN131198 LMJ131198 LWF131198 MGB131198 MPX131198 MZT131198 NJP131198 NTL131198 ODH131198 OND131198 OWZ131198 PGV131198 PQR131198 QAN131198 QKJ131198 QUF131198 REB131198 RNX131198 RXT131198 SHP131198 SRL131198 TBH131198 TLD131198 TUZ131198 UEV131198 UOR131198 UYN131198 VIJ131198 VSF131198 WCB131198 WLX131198 WVT131198 L196734 JH196734 TD196734 ACZ196734 AMV196734 AWR196734 BGN196734 BQJ196734 CAF196734 CKB196734 CTX196734 DDT196734 DNP196734 DXL196734 EHH196734 ERD196734 FAZ196734 FKV196734 FUR196734 GEN196734 GOJ196734 GYF196734 HIB196734 HRX196734 IBT196734 ILP196734 IVL196734 JFH196734 JPD196734 JYZ196734 KIV196734 KSR196734 LCN196734 LMJ196734 LWF196734 MGB196734 MPX196734 MZT196734 NJP196734 NTL196734 ODH196734 OND196734 OWZ196734 PGV196734 PQR196734 QAN196734 QKJ196734 QUF196734 REB196734 RNX196734 RXT196734 SHP196734 SRL196734 TBH196734 TLD196734 TUZ196734 UEV196734 UOR196734 UYN196734 VIJ196734 VSF196734 WCB196734 WLX196734 WVT196734 L262270 JH262270 TD262270 ACZ262270 AMV262270 AWR262270 BGN262270 BQJ262270 CAF262270 CKB262270 CTX262270 DDT262270 DNP262270 DXL262270 EHH262270 ERD262270 FAZ262270 FKV262270 FUR262270 GEN262270 GOJ262270 GYF262270 HIB262270 HRX262270 IBT262270 ILP262270 IVL262270 JFH262270 JPD262270 JYZ262270 KIV262270 KSR262270 LCN262270 LMJ262270 LWF262270 MGB262270 MPX262270 MZT262270 NJP262270 NTL262270 ODH262270 OND262270 OWZ262270 PGV262270 PQR262270 QAN262270 QKJ262270 QUF262270 REB262270 RNX262270 RXT262270 SHP262270 SRL262270 TBH262270 TLD262270 TUZ262270 UEV262270 UOR262270 UYN262270 VIJ262270 VSF262270 WCB262270 WLX262270 WVT262270 L327806 JH327806 TD327806 ACZ327806 AMV327806 AWR327806 BGN327806 BQJ327806 CAF327806 CKB327806 CTX327806 DDT327806 DNP327806 DXL327806 EHH327806 ERD327806 FAZ327806 FKV327806 FUR327806 GEN327806 GOJ327806 GYF327806 HIB327806 HRX327806 IBT327806 ILP327806 IVL327806 JFH327806 JPD327806 JYZ327806 KIV327806 KSR327806 LCN327806 LMJ327806 LWF327806 MGB327806 MPX327806 MZT327806 NJP327806 NTL327806 ODH327806 OND327806 OWZ327806 PGV327806 PQR327806 QAN327806 QKJ327806 QUF327806 REB327806 RNX327806 RXT327806 SHP327806 SRL327806 TBH327806 TLD327806 TUZ327806 UEV327806 UOR327806 UYN327806 VIJ327806 VSF327806 WCB327806 WLX327806 WVT327806 L393342 JH393342 TD393342 ACZ393342 AMV393342 AWR393342 BGN393342 BQJ393342 CAF393342 CKB393342 CTX393342 DDT393342 DNP393342 DXL393342 EHH393342 ERD393342 FAZ393342 FKV393342 FUR393342 GEN393342 GOJ393342 GYF393342 HIB393342 HRX393342 IBT393342 ILP393342 IVL393342 JFH393342 JPD393342 JYZ393342 KIV393342 KSR393342 LCN393342 LMJ393342 LWF393342 MGB393342 MPX393342 MZT393342 NJP393342 NTL393342 ODH393342 OND393342 OWZ393342 PGV393342 PQR393342 QAN393342 QKJ393342 QUF393342 REB393342 RNX393342 RXT393342 SHP393342 SRL393342 TBH393342 TLD393342 TUZ393342 UEV393342 UOR393342 UYN393342 VIJ393342 VSF393342 WCB393342 WLX393342 WVT393342 L458878 JH458878 TD458878 ACZ458878 AMV458878 AWR458878 BGN458878 BQJ458878 CAF458878 CKB458878 CTX458878 DDT458878 DNP458878 DXL458878 EHH458878 ERD458878 FAZ458878 FKV458878 FUR458878 GEN458878 GOJ458878 GYF458878 HIB458878 HRX458878 IBT458878 ILP458878 IVL458878 JFH458878 JPD458878 JYZ458878 KIV458878 KSR458878 LCN458878 LMJ458878 LWF458878 MGB458878 MPX458878 MZT458878 NJP458878 NTL458878 ODH458878 OND458878 OWZ458878 PGV458878 PQR458878 QAN458878 QKJ458878 QUF458878 REB458878 RNX458878 RXT458878 SHP458878 SRL458878 TBH458878 TLD458878 TUZ458878 UEV458878 UOR458878 UYN458878 VIJ458878 VSF458878 WCB458878 WLX458878 WVT458878 L524414 JH524414 TD524414 ACZ524414 AMV524414 AWR524414 BGN524414 BQJ524414 CAF524414 CKB524414 CTX524414 DDT524414 DNP524414 DXL524414 EHH524414 ERD524414 FAZ524414 FKV524414 FUR524414 GEN524414 GOJ524414 GYF524414 HIB524414 HRX524414 IBT524414 ILP524414 IVL524414 JFH524414 JPD524414 JYZ524414 KIV524414 KSR524414 LCN524414 LMJ524414 LWF524414 MGB524414 MPX524414 MZT524414 NJP524414 NTL524414 ODH524414 OND524414 OWZ524414 PGV524414 PQR524414 QAN524414 QKJ524414 QUF524414 REB524414 RNX524414 RXT524414 SHP524414 SRL524414 TBH524414 TLD524414 TUZ524414 UEV524414 UOR524414 UYN524414 VIJ524414 VSF524414 WCB524414 WLX524414 WVT524414 L589950 JH589950 TD589950 ACZ589950 AMV589950 AWR589950 BGN589950 BQJ589950 CAF589950 CKB589950 CTX589950 DDT589950 DNP589950 DXL589950 EHH589950 ERD589950 FAZ589950 FKV589950 FUR589950 GEN589950 GOJ589950 GYF589950 HIB589950 HRX589950 IBT589950 ILP589950 IVL589950 JFH589950 JPD589950 JYZ589950 KIV589950 KSR589950 LCN589950 LMJ589950 LWF589950 MGB589950 MPX589950 MZT589950 NJP589950 NTL589950 ODH589950 OND589950 OWZ589950 PGV589950 PQR589950 QAN589950 QKJ589950 QUF589950 REB589950 RNX589950 RXT589950 SHP589950 SRL589950 TBH589950 TLD589950 TUZ589950 UEV589950 UOR589950 UYN589950 VIJ589950 VSF589950 WCB589950 WLX589950 WVT589950 L655486 JH655486 TD655486 ACZ655486 AMV655486 AWR655486 BGN655486 BQJ655486 CAF655486 CKB655486 CTX655486 DDT655486 DNP655486 DXL655486 EHH655486 ERD655486 FAZ655486 FKV655486 FUR655486 GEN655486 GOJ655486 GYF655486 HIB655486 HRX655486 IBT655486 ILP655486 IVL655486 JFH655486 JPD655486 JYZ655486 KIV655486 KSR655486 LCN655486 LMJ655486 LWF655486 MGB655486 MPX655486 MZT655486 NJP655486 NTL655486 ODH655486 OND655486 OWZ655486 PGV655486 PQR655486 QAN655486 QKJ655486 QUF655486 REB655486 RNX655486 RXT655486 SHP655486 SRL655486 TBH655486 TLD655486 TUZ655486 UEV655486 UOR655486 UYN655486 VIJ655486 VSF655486 WCB655486 WLX655486 WVT655486 L721022 JH721022 TD721022 ACZ721022 AMV721022 AWR721022 BGN721022 BQJ721022 CAF721022 CKB721022 CTX721022 DDT721022 DNP721022 DXL721022 EHH721022 ERD721022 FAZ721022 FKV721022 FUR721022 GEN721022 GOJ721022 GYF721022 HIB721022 HRX721022 IBT721022 ILP721022 IVL721022 JFH721022 JPD721022 JYZ721022 KIV721022 KSR721022 LCN721022 LMJ721022 LWF721022 MGB721022 MPX721022 MZT721022 NJP721022 NTL721022 ODH721022 OND721022 OWZ721022 PGV721022 PQR721022 QAN721022 QKJ721022 QUF721022 REB721022 RNX721022 RXT721022 SHP721022 SRL721022 TBH721022 TLD721022 TUZ721022 UEV721022 UOR721022 UYN721022 VIJ721022 VSF721022 WCB721022 WLX721022 WVT721022 L786558 JH786558 TD786558 ACZ786558 AMV786558 AWR786558 BGN786558 BQJ786558 CAF786558 CKB786558 CTX786558 DDT786558 DNP786558 DXL786558 EHH786558 ERD786558 FAZ786558 FKV786558 FUR786558 GEN786558 GOJ786558 GYF786558 HIB786558 HRX786558 IBT786558 ILP786558 IVL786558 JFH786558 JPD786558 JYZ786558 KIV786558 KSR786558 LCN786558 LMJ786558 LWF786558 MGB786558 MPX786558 MZT786558 NJP786558 NTL786558 ODH786558 OND786558 OWZ786558 PGV786558 PQR786558 QAN786558 QKJ786558 QUF786558 REB786558 RNX786558 RXT786558 SHP786558 SRL786558 TBH786558 TLD786558 TUZ786558 UEV786558 UOR786558 UYN786558 VIJ786558 VSF786558 WCB786558 WLX786558 WVT786558 L852094 JH852094 TD852094 ACZ852094 AMV852094 AWR852094 BGN852094 BQJ852094 CAF852094 CKB852094 CTX852094 DDT852094 DNP852094 DXL852094 EHH852094 ERD852094 FAZ852094 FKV852094 FUR852094 GEN852094 GOJ852094 GYF852094 HIB852094 HRX852094 IBT852094 ILP852094 IVL852094 JFH852094 JPD852094 JYZ852094 KIV852094 KSR852094 LCN852094 LMJ852094 LWF852094 MGB852094 MPX852094 MZT852094 NJP852094 NTL852094 ODH852094 OND852094 OWZ852094 PGV852094 PQR852094 QAN852094 QKJ852094 QUF852094 REB852094 RNX852094 RXT852094 SHP852094 SRL852094 TBH852094 TLD852094 TUZ852094 UEV852094 UOR852094 UYN852094 VIJ852094 VSF852094 WCB852094 WLX852094 WVT852094 L917630 JH917630 TD917630 ACZ917630 AMV917630 AWR917630 BGN917630 BQJ917630 CAF917630 CKB917630 CTX917630 DDT917630 DNP917630 DXL917630 EHH917630 ERD917630 FAZ917630 FKV917630 FUR917630 GEN917630 GOJ917630 GYF917630 HIB917630 HRX917630 IBT917630 ILP917630 IVL917630 JFH917630 JPD917630 JYZ917630 KIV917630 KSR917630 LCN917630 LMJ917630 LWF917630 MGB917630 MPX917630 MZT917630 NJP917630 NTL917630 ODH917630 OND917630 OWZ917630 PGV917630 PQR917630 QAN917630 QKJ917630 QUF917630 REB917630 RNX917630 RXT917630 SHP917630 SRL917630 TBH917630 TLD917630 TUZ917630 UEV917630 UOR917630 UYN917630 VIJ917630 VSF917630 WCB917630 WLX917630 WVT917630 L983166 JH983166 TD983166 ACZ983166 AMV983166 AWR983166 BGN983166 BQJ983166 CAF983166 CKB983166 CTX983166 DDT983166 DNP983166 DXL983166 EHH983166 ERD983166 FAZ983166 FKV983166 FUR983166 GEN983166 GOJ983166 GYF983166 HIB983166 HRX983166 IBT983166 ILP983166 IVL983166 JFH983166 JPD983166 JYZ983166 KIV983166 KSR983166 LCN983166 LMJ983166 LWF983166 MGB983166 MPX983166 MZT983166 NJP983166 NTL983166 ODH983166 OND983166 OWZ983166 PGV983166 PQR983166 QAN983166 QKJ983166 QUF983166 REB983166 RNX983166 RXT983166 SHP983166 SRL983166 TBH983166 TLD983166 TUZ983166 UEV983166 UOR983166 UYN983166 VIJ983166 VSF983166 WCB983166 WLX983166 WVT983166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WVU120 M65656 JI65656 TE65656 ADA65656 AMW65656 AWS65656 BGO65656 BQK65656 CAG65656 CKC65656 CTY65656 DDU65656 DNQ65656 DXM65656 EHI65656 ERE65656 FBA65656 FKW65656 FUS65656 GEO65656 GOK65656 GYG65656 HIC65656 HRY65656 IBU65656 ILQ65656 IVM65656 JFI65656 JPE65656 JZA65656 KIW65656 KSS65656 LCO65656 LMK65656 LWG65656 MGC65656 MPY65656 MZU65656 NJQ65656 NTM65656 ODI65656 ONE65656 OXA65656 PGW65656 PQS65656 QAO65656 QKK65656 QUG65656 REC65656 RNY65656 RXU65656 SHQ65656 SRM65656 TBI65656 TLE65656 TVA65656 UEW65656 UOS65656 UYO65656 VIK65656 VSG65656 WCC65656 WLY65656 WVU65656 M131192 JI131192 TE131192 ADA131192 AMW131192 AWS131192 BGO131192 BQK131192 CAG131192 CKC131192 CTY131192 DDU131192 DNQ131192 DXM131192 EHI131192 ERE131192 FBA131192 FKW131192 FUS131192 GEO131192 GOK131192 GYG131192 HIC131192 HRY131192 IBU131192 ILQ131192 IVM131192 JFI131192 JPE131192 JZA131192 KIW131192 KSS131192 LCO131192 LMK131192 LWG131192 MGC131192 MPY131192 MZU131192 NJQ131192 NTM131192 ODI131192 ONE131192 OXA131192 PGW131192 PQS131192 QAO131192 QKK131192 QUG131192 REC131192 RNY131192 RXU131192 SHQ131192 SRM131192 TBI131192 TLE131192 TVA131192 UEW131192 UOS131192 UYO131192 VIK131192 VSG131192 WCC131192 WLY131192 WVU131192 M196728 JI196728 TE196728 ADA196728 AMW196728 AWS196728 BGO196728 BQK196728 CAG196728 CKC196728 CTY196728 DDU196728 DNQ196728 DXM196728 EHI196728 ERE196728 FBA196728 FKW196728 FUS196728 GEO196728 GOK196728 GYG196728 HIC196728 HRY196728 IBU196728 ILQ196728 IVM196728 JFI196728 JPE196728 JZA196728 KIW196728 KSS196728 LCO196728 LMK196728 LWG196728 MGC196728 MPY196728 MZU196728 NJQ196728 NTM196728 ODI196728 ONE196728 OXA196728 PGW196728 PQS196728 QAO196728 QKK196728 QUG196728 REC196728 RNY196728 RXU196728 SHQ196728 SRM196728 TBI196728 TLE196728 TVA196728 UEW196728 UOS196728 UYO196728 VIK196728 VSG196728 WCC196728 WLY196728 WVU196728 M262264 JI262264 TE262264 ADA262264 AMW262264 AWS262264 BGO262264 BQK262264 CAG262264 CKC262264 CTY262264 DDU262264 DNQ262264 DXM262264 EHI262264 ERE262264 FBA262264 FKW262264 FUS262264 GEO262264 GOK262264 GYG262264 HIC262264 HRY262264 IBU262264 ILQ262264 IVM262264 JFI262264 JPE262264 JZA262264 KIW262264 KSS262264 LCO262264 LMK262264 LWG262264 MGC262264 MPY262264 MZU262264 NJQ262264 NTM262264 ODI262264 ONE262264 OXA262264 PGW262264 PQS262264 QAO262264 QKK262264 QUG262264 REC262264 RNY262264 RXU262264 SHQ262264 SRM262264 TBI262264 TLE262264 TVA262264 UEW262264 UOS262264 UYO262264 VIK262264 VSG262264 WCC262264 WLY262264 WVU262264 M327800 JI327800 TE327800 ADA327800 AMW327800 AWS327800 BGO327800 BQK327800 CAG327800 CKC327800 CTY327800 DDU327800 DNQ327800 DXM327800 EHI327800 ERE327800 FBA327800 FKW327800 FUS327800 GEO327800 GOK327800 GYG327800 HIC327800 HRY327800 IBU327800 ILQ327800 IVM327800 JFI327800 JPE327800 JZA327800 KIW327800 KSS327800 LCO327800 LMK327800 LWG327800 MGC327800 MPY327800 MZU327800 NJQ327800 NTM327800 ODI327800 ONE327800 OXA327800 PGW327800 PQS327800 QAO327800 QKK327800 QUG327800 REC327800 RNY327800 RXU327800 SHQ327800 SRM327800 TBI327800 TLE327800 TVA327800 UEW327800 UOS327800 UYO327800 VIK327800 VSG327800 WCC327800 WLY327800 WVU327800 M393336 JI393336 TE393336 ADA393336 AMW393336 AWS393336 BGO393336 BQK393336 CAG393336 CKC393336 CTY393336 DDU393336 DNQ393336 DXM393336 EHI393336 ERE393336 FBA393336 FKW393336 FUS393336 GEO393336 GOK393336 GYG393336 HIC393336 HRY393336 IBU393336 ILQ393336 IVM393336 JFI393336 JPE393336 JZA393336 KIW393336 KSS393336 LCO393336 LMK393336 LWG393336 MGC393336 MPY393336 MZU393336 NJQ393336 NTM393336 ODI393336 ONE393336 OXA393336 PGW393336 PQS393336 QAO393336 QKK393336 QUG393336 REC393336 RNY393336 RXU393336 SHQ393336 SRM393336 TBI393336 TLE393336 TVA393336 UEW393336 UOS393336 UYO393336 VIK393336 VSG393336 WCC393336 WLY393336 WVU393336 M458872 JI458872 TE458872 ADA458872 AMW458872 AWS458872 BGO458872 BQK458872 CAG458872 CKC458872 CTY458872 DDU458872 DNQ458872 DXM458872 EHI458872 ERE458872 FBA458872 FKW458872 FUS458872 GEO458872 GOK458872 GYG458872 HIC458872 HRY458872 IBU458872 ILQ458872 IVM458872 JFI458872 JPE458872 JZA458872 KIW458872 KSS458872 LCO458872 LMK458872 LWG458872 MGC458872 MPY458872 MZU458872 NJQ458872 NTM458872 ODI458872 ONE458872 OXA458872 PGW458872 PQS458872 QAO458872 QKK458872 QUG458872 REC458872 RNY458872 RXU458872 SHQ458872 SRM458872 TBI458872 TLE458872 TVA458872 UEW458872 UOS458872 UYO458872 VIK458872 VSG458872 WCC458872 WLY458872 WVU458872 M524408 JI524408 TE524408 ADA524408 AMW524408 AWS524408 BGO524408 BQK524408 CAG524408 CKC524408 CTY524408 DDU524408 DNQ524408 DXM524408 EHI524408 ERE524408 FBA524408 FKW524408 FUS524408 GEO524408 GOK524408 GYG524408 HIC524408 HRY524408 IBU524408 ILQ524408 IVM524408 JFI524408 JPE524408 JZA524408 KIW524408 KSS524408 LCO524408 LMK524408 LWG524408 MGC524408 MPY524408 MZU524408 NJQ524408 NTM524408 ODI524408 ONE524408 OXA524408 PGW524408 PQS524408 QAO524408 QKK524408 QUG524408 REC524408 RNY524408 RXU524408 SHQ524408 SRM524408 TBI524408 TLE524408 TVA524408 UEW524408 UOS524408 UYO524408 VIK524408 VSG524408 WCC524408 WLY524408 WVU524408 M589944 JI589944 TE589944 ADA589944 AMW589944 AWS589944 BGO589944 BQK589944 CAG589944 CKC589944 CTY589944 DDU589944 DNQ589944 DXM589944 EHI589944 ERE589944 FBA589944 FKW589944 FUS589944 GEO589944 GOK589944 GYG589944 HIC589944 HRY589944 IBU589944 ILQ589944 IVM589944 JFI589944 JPE589944 JZA589944 KIW589944 KSS589944 LCO589944 LMK589944 LWG589944 MGC589944 MPY589944 MZU589944 NJQ589944 NTM589944 ODI589944 ONE589944 OXA589944 PGW589944 PQS589944 QAO589944 QKK589944 QUG589944 REC589944 RNY589944 RXU589944 SHQ589944 SRM589944 TBI589944 TLE589944 TVA589944 UEW589944 UOS589944 UYO589944 VIK589944 VSG589944 WCC589944 WLY589944 WVU589944 M655480 JI655480 TE655480 ADA655480 AMW655480 AWS655480 BGO655480 BQK655480 CAG655480 CKC655480 CTY655480 DDU655480 DNQ655480 DXM655480 EHI655480 ERE655480 FBA655480 FKW655480 FUS655480 GEO655480 GOK655480 GYG655480 HIC655480 HRY655480 IBU655480 ILQ655480 IVM655480 JFI655480 JPE655480 JZA655480 KIW655480 KSS655480 LCO655480 LMK655480 LWG655480 MGC655480 MPY655480 MZU655480 NJQ655480 NTM655480 ODI655480 ONE655480 OXA655480 PGW655480 PQS655480 QAO655480 QKK655480 QUG655480 REC655480 RNY655480 RXU655480 SHQ655480 SRM655480 TBI655480 TLE655480 TVA655480 UEW655480 UOS655480 UYO655480 VIK655480 VSG655480 WCC655480 WLY655480 WVU655480 M721016 JI721016 TE721016 ADA721016 AMW721016 AWS721016 BGO721016 BQK721016 CAG721016 CKC721016 CTY721016 DDU721016 DNQ721016 DXM721016 EHI721016 ERE721016 FBA721016 FKW721016 FUS721016 GEO721016 GOK721016 GYG721016 HIC721016 HRY721016 IBU721016 ILQ721016 IVM721016 JFI721016 JPE721016 JZA721016 KIW721016 KSS721016 LCO721016 LMK721016 LWG721016 MGC721016 MPY721016 MZU721016 NJQ721016 NTM721016 ODI721016 ONE721016 OXA721016 PGW721016 PQS721016 QAO721016 QKK721016 QUG721016 REC721016 RNY721016 RXU721016 SHQ721016 SRM721016 TBI721016 TLE721016 TVA721016 UEW721016 UOS721016 UYO721016 VIK721016 VSG721016 WCC721016 WLY721016 WVU721016 M786552 JI786552 TE786552 ADA786552 AMW786552 AWS786552 BGO786552 BQK786552 CAG786552 CKC786552 CTY786552 DDU786552 DNQ786552 DXM786552 EHI786552 ERE786552 FBA786552 FKW786552 FUS786552 GEO786552 GOK786552 GYG786552 HIC786552 HRY786552 IBU786552 ILQ786552 IVM786552 JFI786552 JPE786552 JZA786552 KIW786552 KSS786552 LCO786552 LMK786552 LWG786552 MGC786552 MPY786552 MZU786552 NJQ786552 NTM786552 ODI786552 ONE786552 OXA786552 PGW786552 PQS786552 QAO786552 QKK786552 QUG786552 REC786552 RNY786552 RXU786552 SHQ786552 SRM786552 TBI786552 TLE786552 TVA786552 UEW786552 UOS786552 UYO786552 VIK786552 VSG786552 WCC786552 WLY786552 WVU786552 M852088 JI852088 TE852088 ADA852088 AMW852088 AWS852088 BGO852088 BQK852088 CAG852088 CKC852088 CTY852088 DDU852088 DNQ852088 DXM852088 EHI852088 ERE852088 FBA852088 FKW852088 FUS852088 GEO852088 GOK852088 GYG852088 HIC852088 HRY852088 IBU852088 ILQ852088 IVM852088 JFI852088 JPE852088 JZA852088 KIW852088 KSS852088 LCO852088 LMK852088 LWG852088 MGC852088 MPY852088 MZU852088 NJQ852088 NTM852088 ODI852088 ONE852088 OXA852088 PGW852088 PQS852088 QAO852088 QKK852088 QUG852088 REC852088 RNY852088 RXU852088 SHQ852088 SRM852088 TBI852088 TLE852088 TVA852088 UEW852088 UOS852088 UYO852088 VIK852088 VSG852088 WCC852088 WLY852088 WVU852088 M917624 JI917624 TE917624 ADA917624 AMW917624 AWS917624 BGO917624 BQK917624 CAG917624 CKC917624 CTY917624 DDU917624 DNQ917624 DXM917624 EHI917624 ERE917624 FBA917624 FKW917624 FUS917624 GEO917624 GOK917624 GYG917624 HIC917624 HRY917624 IBU917624 ILQ917624 IVM917624 JFI917624 JPE917624 JZA917624 KIW917624 KSS917624 LCO917624 LMK917624 LWG917624 MGC917624 MPY917624 MZU917624 NJQ917624 NTM917624 ODI917624 ONE917624 OXA917624 PGW917624 PQS917624 QAO917624 QKK917624 QUG917624 REC917624 RNY917624 RXU917624 SHQ917624 SRM917624 TBI917624 TLE917624 TVA917624 UEW917624 UOS917624 UYO917624 VIK917624 VSG917624 WCC917624 WLY917624 WVU917624 M983160 JI983160 TE983160 ADA983160 AMW983160 AWS983160 BGO983160 BQK983160 CAG983160 CKC983160 CTY983160 DDU983160 DNQ983160 DXM983160 EHI983160 ERE983160 FBA983160 FKW983160 FUS983160 GEO983160 GOK983160 GYG983160 HIC983160 HRY983160 IBU983160 ILQ983160 IVM983160 JFI983160 JPE983160 JZA983160 KIW983160 KSS983160 LCO983160 LMK983160 LWG983160 MGC983160 MPY983160 MZU983160 NJQ983160 NTM983160 ODI983160 ONE983160 OXA983160 PGW983160 PQS983160 QAO983160 QKK983160 QUG983160 REC983160 RNY983160 RXU983160 SHQ983160 SRM983160 TBI983160 TLE983160 TVA983160 UEW983160 UOS983160 UYO983160 VIK983160 VSG983160 WCC983160 WLY983160 WVU983160 L114:L115 JH114:JH115 TD114:TD115 ACZ114:ACZ115 AMV114:AMV115 AWR114:AWR115 BGN114:BGN115 BQJ114:BQJ115 CAF114:CAF115 CKB114:CKB115 CTX114:CTX115 DDT114:DDT115 DNP114:DNP115 DXL114:DXL115 EHH114:EHH115 ERD114:ERD115 FAZ114:FAZ115 FKV114:FKV115 FUR114:FUR115 GEN114:GEN115 GOJ114:GOJ115 GYF114:GYF115 HIB114:HIB115 HRX114:HRX115 IBT114:IBT115 ILP114:ILP115 IVL114:IVL115 JFH114:JFH115 JPD114:JPD115 JYZ114:JYZ115 KIV114:KIV115 KSR114:KSR115 LCN114:LCN115 LMJ114:LMJ115 LWF114:LWF115 MGB114:MGB115 MPX114:MPX115 MZT114:MZT115 NJP114:NJP115 NTL114:NTL115 ODH114:ODH115 OND114:OND115 OWZ114:OWZ115 PGV114:PGV115 PQR114:PQR115 QAN114:QAN115 QKJ114:QKJ115 QUF114:QUF115 REB114:REB115 RNX114:RNX115 RXT114:RXT115 SHP114:SHP115 SRL114:SRL115 TBH114:TBH115 TLD114:TLD115 TUZ114:TUZ115 UEV114:UEV115 UOR114:UOR115 UYN114:UYN115 VIJ114:VIJ115 VSF114:VSF115 WCB114:WCB115 WLX114:WLX115 WVT114:WVT115 L65650:L65651 JH65650:JH65651 TD65650:TD65651 ACZ65650:ACZ65651 AMV65650:AMV65651 AWR65650:AWR65651 BGN65650:BGN65651 BQJ65650:BQJ65651 CAF65650:CAF65651 CKB65650:CKB65651 CTX65650:CTX65651 DDT65650:DDT65651 DNP65650:DNP65651 DXL65650:DXL65651 EHH65650:EHH65651 ERD65650:ERD65651 FAZ65650:FAZ65651 FKV65650:FKV65651 FUR65650:FUR65651 GEN65650:GEN65651 GOJ65650:GOJ65651 GYF65650:GYF65651 HIB65650:HIB65651 HRX65650:HRX65651 IBT65650:IBT65651 ILP65650:ILP65651 IVL65650:IVL65651 JFH65650:JFH65651 JPD65650:JPD65651 JYZ65650:JYZ65651 KIV65650:KIV65651 KSR65650:KSR65651 LCN65650:LCN65651 LMJ65650:LMJ65651 LWF65650:LWF65651 MGB65650:MGB65651 MPX65650:MPX65651 MZT65650:MZT65651 NJP65650:NJP65651 NTL65650:NTL65651 ODH65650:ODH65651 OND65650:OND65651 OWZ65650:OWZ65651 PGV65650:PGV65651 PQR65650:PQR65651 QAN65650:QAN65651 QKJ65650:QKJ65651 QUF65650:QUF65651 REB65650:REB65651 RNX65650:RNX65651 RXT65650:RXT65651 SHP65650:SHP65651 SRL65650:SRL65651 TBH65650:TBH65651 TLD65650:TLD65651 TUZ65650:TUZ65651 UEV65650:UEV65651 UOR65650:UOR65651 UYN65650:UYN65651 VIJ65650:VIJ65651 VSF65650:VSF65651 WCB65650:WCB65651 WLX65650:WLX65651 WVT65650:WVT65651 L131186:L131187 JH131186:JH131187 TD131186:TD131187 ACZ131186:ACZ131187 AMV131186:AMV131187 AWR131186:AWR131187 BGN131186:BGN131187 BQJ131186:BQJ131187 CAF131186:CAF131187 CKB131186:CKB131187 CTX131186:CTX131187 DDT131186:DDT131187 DNP131186:DNP131187 DXL131186:DXL131187 EHH131186:EHH131187 ERD131186:ERD131187 FAZ131186:FAZ131187 FKV131186:FKV131187 FUR131186:FUR131187 GEN131186:GEN131187 GOJ131186:GOJ131187 GYF131186:GYF131187 HIB131186:HIB131187 HRX131186:HRX131187 IBT131186:IBT131187 ILP131186:ILP131187 IVL131186:IVL131187 JFH131186:JFH131187 JPD131186:JPD131187 JYZ131186:JYZ131187 KIV131186:KIV131187 KSR131186:KSR131187 LCN131186:LCN131187 LMJ131186:LMJ131187 LWF131186:LWF131187 MGB131186:MGB131187 MPX131186:MPX131187 MZT131186:MZT131187 NJP131186:NJP131187 NTL131186:NTL131187 ODH131186:ODH131187 OND131186:OND131187 OWZ131186:OWZ131187 PGV131186:PGV131187 PQR131186:PQR131187 QAN131186:QAN131187 QKJ131186:QKJ131187 QUF131186:QUF131187 REB131186:REB131187 RNX131186:RNX131187 RXT131186:RXT131187 SHP131186:SHP131187 SRL131186:SRL131187 TBH131186:TBH131187 TLD131186:TLD131187 TUZ131186:TUZ131187 UEV131186:UEV131187 UOR131186:UOR131187 UYN131186:UYN131187 VIJ131186:VIJ131187 VSF131186:VSF131187 WCB131186:WCB131187 WLX131186:WLX131187 WVT131186:WVT131187 L196722:L196723 JH196722:JH196723 TD196722:TD196723 ACZ196722:ACZ196723 AMV196722:AMV196723 AWR196722:AWR196723 BGN196722:BGN196723 BQJ196722:BQJ196723 CAF196722:CAF196723 CKB196722:CKB196723 CTX196722:CTX196723 DDT196722:DDT196723 DNP196722:DNP196723 DXL196722:DXL196723 EHH196722:EHH196723 ERD196722:ERD196723 FAZ196722:FAZ196723 FKV196722:FKV196723 FUR196722:FUR196723 GEN196722:GEN196723 GOJ196722:GOJ196723 GYF196722:GYF196723 HIB196722:HIB196723 HRX196722:HRX196723 IBT196722:IBT196723 ILP196722:ILP196723 IVL196722:IVL196723 JFH196722:JFH196723 JPD196722:JPD196723 JYZ196722:JYZ196723 KIV196722:KIV196723 KSR196722:KSR196723 LCN196722:LCN196723 LMJ196722:LMJ196723 LWF196722:LWF196723 MGB196722:MGB196723 MPX196722:MPX196723 MZT196722:MZT196723 NJP196722:NJP196723 NTL196722:NTL196723 ODH196722:ODH196723 OND196722:OND196723 OWZ196722:OWZ196723 PGV196722:PGV196723 PQR196722:PQR196723 QAN196722:QAN196723 QKJ196722:QKJ196723 QUF196722:QUF196723 REB196722:REB196723 RNX196722:RNX196723 RXT196722:RXT196723 SHP196722:SHP196723 SRL196722:SRL196723 TBH196722:TBH196723 TLD196722:TLD196723 TUZ196722:TUZ196723 UEV196722:UEV196723 UOR196722:UOR196723 UYN196722:UYN196723 VIJ196722:VIJ196723 VSF196722:VSF196723 WCB196722:WCB196723 WLX196722:WLX196723 WVT196722:WVT196723 L262258:L262259 JH262258:JH262259 TD262258:TD262259 ACZ262258:ACZ262259 AMV262258:AMV262259 AWR262258:AWR262259 BGN262258:BGN262259 BQJ262258:BQJ262259 CAF262258:CAF262259 CKB262258:CKB262259 CTX262258:CTX262259 DDT262258:DDT262259 DNP262258:DNP262259 DXL262258:DXL262259 EHH262258:EHH262259 ERD262258:ERD262259 FAZ262258:FAZ262259 FKV262258:FKV262259 FUR262258:FUR262259 GEN262258:GEN262259 GOJ262258:GOJ262259 GYF262258:GYF262259 HIB262258:HIB262259 HRX262258:HRX262259 IBT262258:IBT262259 ILP262258:ILP262259 IVL262258:IVL262259 JFH262258:JFH262259 JPD262258:JPD262259 JYZ262258:JYZ262259 KIV262258:KIV262259 KSR262258:KSR262259 LCN262258:LCN262259 LMJ262258:LMJ262259 LWF262258:LWF262259 MGB262258:MGB262259 MPX262258:MPX262259 MZT262258:MZT262259 NJP262258:NJP262259 NTL262258:NTL262259 ODH262258:ODH262259 OND262258:OND262259 OWZ262258:OWZ262259 PGV262258:PGV262259 PQR262258:PQR262259 QAN262258:QAN262259 QKJ262258:QKJ262259 QUF262258:QUF262259 REB262258:REB262259 RNX262258:RNX262259 RXT262258:RXT262259 SHP262258:SHP262259 SRL262258:SRL262259 TBH262258:TBH262259 TLD262258:TLD262259 TUZ262258:TUZ262259 UEV262258:UEV262259 UOR262258:UOR262259 UYN262258:UYN262259 VIJ262258:VIJ262259 VSF262258:VSF262259 WCB262258:WCB262259 WLX262258:WLX262259 WVT262258:WVT262259 L327794:L327795 JH327794:JH327795 TD327794:TD327795 ACZ327794:ACZ327795 AMV327794:AMV327795 AWR327794:AWR327795 BGN327794:BGN327795 BQJ327794:BQJ327795 CAF327794:CAF327795 CKB327794:CKB327795 CTX327794:CTX327795 DDT327794:DDT327795 DNP327794:DNP327795 DXL327794:DXL327795 EHH327794:EHH327795 ERD327794:ERD327795 FAZ327794:FAZ327795 FKV327794:FKV327795 FUR327794:FUR327795 GEN327794:GEN327795 GOJ327794:GOJ327795 GYF327794:GYF327795 HIB327794:HIB327795 HRX327794:HRX327795 IBT327794:IBT327795 ILP327794:ILP327795 IVL327794:IVL327795 JFH327794:JFH327795 JPD327794:JPD327795 JYZ327794:JYZ327795 KIV327794:KIV327795 KSR327794:KSR327795 LCN327794:LCN327795 LMJ327794:LMJ327795 LWF327794:LWF327795 MGB327794:MGB327795 MPX327794:MPX327795 MZT327794:MZT327795 NJP327794:NJP327795 NTL327794:NTL327795 ODH327794:ODH327795 OND327794:OND327795 OWZ327794:OWZ327795 PGV327794:PGV327795 PQR327794:PQR327795 QAN327794:QAN327795 QKJ327794:QKJ327795 QUF327794:QUF327795 REB327794:REB327795 RNX327794:RNX327795 RXT327794:RXT327795 SHP327794:SHP327795 SRL327794:SRL327795 TBH327794:TBH327795 TLD327794:TLD327795 TUZ327794:TUZ327795 UEV327794:UEV327795 UOR327794:UOR327795 UYN327794:UYN327795 VIJ327794:VIJ327795 VSF327794:VSF327795 WCB327794:WCB327795 WLX327794:WLX327795 WVT327794:WVT327795 L393330:L393331 JH393330:JH393331 TD393330:TD393331 ACZ393330:ACZ393331 AMV393330:AMV393331 AWR393330:AWR393331 BGN393330:BGN393331 BQJ393330:BQJ393331 CAF393330:CAF393331 CKB393330:CKB393331 CTX393330:CTX393331 DDT393330:DDT393331 DNP393330:DNP393331 DXL393330:DXL393331 EHH393330:EHH393331 ERD393330:ERD393331 FAZ393330:FAZ393331 FKV393330:FKV393331 FUR393330:FUR393331 GEN393330:GEN393331 GOJ393330:GOJ393331 GYF393330:GYF393331 HIB393330:HIB393331 HRX393330:HRX393331 IBT393330:IBT393331 ILP393330:ILP393331 IVL393330:IVL393331 JFH393330:JFH393331 JPD393330:JPD393331 JYZ393330:JYZ393331 KIV393330:KIV393331 KSR393330:KSR393331 LCN393330:LCN393331 LMJ393330:LMJ393331 LWF393330:LWF393331 MGB393330:MGB393331 MPX393330:MPX393331 MZT393330:MZT393331 NJP393330:NJP393331 NTL393330:NTL393331 ODH393330:ODH393331 OND393330:OND393331 OWZ393330:OWZ393331 PGV393330:PGV393331 PQR393330:PQR393331 QAN393330:QAN393331 QKJ393330:QKJ393331 QUF393330:QUF393331 REB393330:REB393331 RNX393330:RNX393331 RXT393330:RXT393331 SHP393330:SHP393331 SRL393330:SRL393331 TBH393330:TBH393331 TLD393330:TLD393331 TUZ393330:TUZ393331 UEV393330:UEV393331 UOR393330:UOR393331 UYN393330:UYN393331 VIJ393330:VIJ393331 VSF393330:VSF393331 WCB393330:WCB393331 WLX393330:WLX393331 WVT393330:WVT393331 L458866:L458867 JH458866:JH458867 TD458866:TD458867 ACZ458866:ACZ458867 AMV458866:AMV458867 AWR458866:AWR458867 BGN458866:BGN458867 BQJ458866:BQJ458867 CAF458866:CAF458867 CKB458866:CKB458867 CTX458866:CTX458867 DDT458866:DDT458867 DNP458866:DNP458867 DXL458866:DXL458867 EHH458866:EHH458867 ERD458866:ERD458867 FAZ458866:FAZ458867 FKV458866:FKV458867 FUR458866:FUR458867 GEN458866:GEN458867 GOJ458866:GOJ458867 GYF458866:GYF458867 HIB458866:HIB458867 HRX458866:HRX458867 IBT458866:IBT458867 ILP458866:ILP458867 IVL458866:IVL458867 JFH458866:JFH458867 JPD458866:JPD458867 JYZ458866:JYZ458867 KIV458866:KIV458867 KSR458866:KSR458867 LCN458866:LCN458867 LMJ458866:LMJ458867 LWF458866:LWF458867 MGB458866:MGB458867 MPX458866:MPX458867 MZT458866:MZT458867 NJP458866:NJP458867 NTL458866:NTL458867 ODH458866:ODH458867 OND458866:OND458867 OWZ458866:OWZ458867 PGV458866:PGV458867 PQR458866:PQR458867 QAN458866:QAN458867 QKJ458866:QKJ458867 QUF458866:QUF458867 REB458866:REB458867 RNX458866:RNX458867 RXT458866:RXT458867 SHP458866:SHP458867 SRL458866:SRL458867 TBH458866:TBH458867 TLD458866:TLD458867 TUZ458866:TUZ458867 UEV458866:UEV458867 UOR458866:UOR458867 UYN458866:UYN458867 VIJ458866:VIJ458867 VSF458866:VSF458867 WCB458866:WCB458867 WLX458866:WLX458867 WVT458866:WVT458867 L524402:L524403 JH524402:JH524403 TD524402:TD524403 ACZ524402:ACZ524403 AMV524402:AMV524403 AWR524402:AWR524403 BGN524402:BGN524403 BQJ524402:BQJ524403 CAF524402:CAF524403 CKB524402:CKB524403 CTX524402:CTX524403 DDT524402:DDT524403 DNP524402:DNP524403 DXL524402:DXL524403 EHH524402:EHH524403 ERD524402:ERD524403 FAZ524402:FAZ524403 FKV524402:FKV524403 FUR524402:FUR524403 GEN524402:GEN524403 GOJ524402:GOJ524403 GYF524402:GYF524403 HIB524402:HIB524403 HRX524402:HRX524403 IBT524402:IBT524403 ILP524402:ILP524403 IVL524402:IVL524403 JFH524402:JFH524403 JPD524402:JPD524403 JYZ524402:JYZ524403 KIV524402:KIV524403 KSR524402:KSR524403 LCN524402:LCN524403 LMJ524402:LMJ524403 LWF524402:LWF524403 MGB524402:MGB524403 MPX524402:MPX524403 MZT524402:MZT524403 NJP524402:NJP524403 NTL524402:NTL524403 ODH524402:ODH524403 OND524402:OND524403 OWZ524402:OWZ524403 PGV524402:PGV524403 PQR524402:PQR524403 QAN524402:QAN524403 QKJ524402:QKJ524403 QUF524402:QUF524403 REB524402:REB524403 RNX524402:RNX524403 RXT524402:RXT524403 SHP524402:SHP524403 SRL524402:SRL524403 TBH524402:TBH524403 TLD524402:TLD524403 TUZ524402:TUZ524403 UEV524402:UEV524403 UOR524402:UOR524403 UYN524402:UYN524403 VIJ524402:VIJ524403 VSF524402:VSF524403 WCB524402:WCB524403 WLX524402:WLX524403 WVT524402:WVT524403 L589938:L589939 JH589938:JH589939 TD589938:TD589939 ACZ589938:ACZ589939 AMV589938:AMV589939 AWR589938:AWR589939 BGN589938:BGN589939 BQJ589938:BQJ589939 CAF589938:CAF589939 CKB589938:CKB589939 CTX589938:CTX589939 DDT589938:DDT589939 DNP589938:DNP589939 DXL589938:DXL589939 EHH589938:EHH589939 ERD589938:ERD589939 FAZ589938:FAZ589939 FKV589938:FKV589939 FUR589938:FUR589939 GEN589938:GEN589939 GOJ589938:GOJ589939 GYF589938:GYF589939 HIB589938:HIB589939 HRX589938:HRX589939 IBT589938:IBT589939 ILP589938:ILP589939 IVL589938:IVL589939 JFH589938:JFH589939 JPD589938:JPD589939 JYZ589938:JYZ589939 KIV589938:KIV589939 KSR589938:KSR589939 LCN589938:LCN589939 LMJ589938:LMJ589939 LWF589938:LWF589939 MGB589938:MGB589939 MPX589938:MPX589939 MZT589938:MZT589939 NJP589938:NJP589939 NTL589938:NTL589939 ODH589938:ODH589939 OND589938:OND589939 OWZ589938:OWZ589939 PGV589938:PGV589939 PQR589938:PQR589939 QAN589938:QAN589939 QKJ589938:QKJ589939 QUF589938:QUF589939 REB589938:REB589939 RNX589938:RNX589939 RXT589938:RXT589939 SHP589938:SHP589939 SRL589938:SRL589939 TBH589938:TBH589939 TLD589938:TLD589939 TUZ589938:TUZ589939 UEV589938:UEV589939 UOR589938:UOR589939 UYN589938:UYN589939 VIJ589938:VIJ589939 VSF589938:VSF589939 WCB589938:WCB589939 WLX589938:WLX589939 WVT589938:WVT589939 L655474:L655475 JH655474:JH655475 TD655474:TD655475 ACZ655474:ACZ655475 AMV655474:AMV655475 AWR655474:AWR655475 BGN655474:BGN655475 BQJ655474:BQJ655475 CAF655474:CAF655475 CKB655474:CKB655475 CTX655474:CTX655475 DDT655474:DDT655475 DNP655474:DNP655475 DXL655474:DXL655475 EHH655474:EHH655475 ERD655474:ERD655475 FAZ655474:FAZ655475 FKV655474:FKV655475 FUR655474:FUR655475 GEN655474:GEN655475 GOJ655474:GOJ655475 GYF655474:GYF655475 HIB655474:HIB655475 HRX655474:HRX655475 IBT655474:IBT655475 ILP655474:ILP655475 IVL655474:IVL655475 JFH655474:JFH655475 JPD655474:JPD655475 JYZ655474:JYZ655475 KIV655474:KIV655475 KSR655474:KSR655475 LCN655474:LCN655475 LMJ655474:LMJ655475 LWF655474:LWF655475 MGB655474:MGB655475 MPX655474:MPX655475 MZT655474:MZT655475 NJP655474:NJP655475 NTL655474:NTL655475 ODH655474:ODH655475 OND655474:OND655475 OWZ655474:OWZ655475 PGV655474:PGV655475 PQR655474:PQR655475 QAN655474:QAN655475 QKJ655474:QKJ655475 QUF655474:QUF655475 REB655474:REB655475 RNX655474:RNX655475 RXT655474:RXT655475 SHP655474:SHP655475 SRL655474:SRL655475 TBH655474:TBH655475 TLD655474:TLD655475 TUZ655474:TUZ655475 UEV655474:UEV655475 UOR655474:UOR655475 UYN655474:UYN655475 VIJ655474:VIJ655475 VSF655474:VSF655475 WCB655474:WCB655475 WLX655474:WLX655475 WVT655474:WVT655475 L721010:L721011 JH721010:JH721011 TD721010:TD721011 ACZ721010:ACZ721011 AMV721010:AMV721011 AWR721010:AWR721011 BGN721010:BGN721011 BQJ721010:BQJ721011 CAF721010:CAF721011 CKB721010:CKB721011 CTX721010:CTX721011 DDT721010:DDT721011 DNP721010:DNP721011 DXL721010:DXL721011 EHH721010:EHH721011 ERD721010:ERD721011 FAZ721010:FAZ721011 FKV721010:FKV721011 FUR721010:FUR721011 GEN721010:GEN721011 GOJ721010:GOJ721011 GYF721010:GYF721011 HIB721010:HIB721011 HRX721010:HRX721011 IBT721010:IBT721011 ILP721010:ILP721011 IVL721010:IVL721011 JFH721010:JFH721011 JPD721010:JPD721011 JYZ721010:JYZ721011 KIV721010:KIV721011 KSR721010:KSR721011 LCN721010:LCN721011 LMJ721010:LMJ721011 LWF721010:LWF721011 MGB721010:MGB721011 MPX721010:MPX721011 MZT721010:MZT721011 NJP721010:NJP721011 NTL721010:NTL721011 ODH721010:ODH721011 OND721010:OND721011 OWZ721010:OWZ721011 PGV721010:PGV721011 PQR721010:PQR721011 QAN721010:QAN721011 QKJ721010:QKJ721011 QUF721010:QUF721011 REB721010:REB721011 RNX721010:RNX721011 RXT721010:RXT721011 SHP721010:SHP721011 SRL721010:SRL721011 TBH721010:TBH721011 TLD721010:TLD721011 TUZ721010:TUZ721011 UEV721010:UEV721011 UOR721010:UOR721011 UYN721010:UYN721011 VIJ721010:VIJ721011 VSF721010:VSF721011 WCB721010:WCB721011 WLX721010:WLX721011 WVT721010:WVT721011 L786546:L786547 JH786546:JH786547 TD786546:TD786547 ACZ786546:ACZ786547 AMV786546:AMV786547 AWR786546:AWR786547 BGN786546:BGN786547 BQJ786546:BQJ786547 CAF786546:CAF786547 CKB786546:CKB786547 CTX786546:CTX786547 DDT786546:DDT786547 DNP786546:DNP786547 DXL786546:DXL786547 EHH786546:EHH786547 ERD786546:ERD786547 FAZ786546:FAZ786547 FKV786546:FKV786547 FUR786546:FUR786547 GEN786546:GEN786547 GOJ786546:GOJ786547 GYF786546:GYF786547 HIB786546:HIB786547 HRX786546:HRX786547 IBT786546:IBT786547 ILP786546:ILP786547 IVL786546:IVL786547 JFH786546:JFH786547 JPD786546:JPD786547 JYZ786546:JYZ786547 KIV786546:KIV786547 KSR786546:KSR786547 LCN786546:LCN786547 LMJ786546:LMJ786547 LWF786546:LWF786547 MGB786546:MGB786547 MPX786546:MPX786547 MZT786546:MZT786547 NJP786546:NJP786547 NTL786546:NTL786547 ODH786546:ODH786547 OND786546:OND786547 OWZ786546:OWZ786547 PGV786546:PGV786547 PQR786546:PQR786547 QAN786546:QAN786547 QKJ786546:QKJ786547 QUF786546:QUF786547 REB786546:REB786547 RNX786546:RNX786547 RXT786546:RXT786547 SHP786546:SHP786547 SRL786546:SRL786547 TBH786546:TBH786547 TLD786546:TLD786547 TUZ786546:TUZ786547 UEV786546:UEV786547 UOR786546:UOR786547 UYN786546:UYN786547 VIJ786546:VIJ786547 VSF786546:VSF786547 WCB786546:WCB786547 WLX786546:WLX786547 WVT786546:WVT786547 L852082:L852083 JH852082:JH852083 TD852082:TD852083 ACZ852082:ACZ852083 AMV852082:AMV852083 AWR852082:AWR852083 BGN852082:BGN852083 BQJ852082:BQJ852083 CAF852082:CAF852083 CKB852082:CKB852083 CTX852082:CTX852083 DDT852082:DDT852083 DNP852082:DNP852083 DXL852082:DXL852083 EHH852082:EHH852083 ERD852082:ERD852083 FAZ852082:FAZ852083 FKV852082:FKV852083 FUR852082:FUR852083 GEN852082:GEN852083 GOJ852082:GOJ852083 GYF852082:GYF852083 HIB852082:HIB852083 HRX852082:HRX852083 IBT852082:IBT852083 ILP852082:ILP852083 IVL852082:IVL852083 JFH852082:JFH852083 JPD852082:JPD852083 JYZ852082:JYZ852083 KIV852082:KIV852083 KSR852082:KSR852083 LCN852082:LCN852083 LMJ852082:LMJ852083 LWF852082:LWF852083 MGB852082:MGB852083 MPX852082:MPX852083 MZT852082:MZT852083 NJP852082:NJP852083 NTL852082:NTL852083 ODH852082:ODH852083 OND852082:OND852083 OWZ852082:OWZ852083 PGV852082:PGV852083 PQR852082:PQR852083 QAN852082:QAN852083 QKJ852082:QKJ852083 QUF852082:QUF852083 REB852082:REB852083 RNX852082:RNX852083 RXT852082:RXT852083 SHP852082:SHP852083 SRL852082:SRL852083 TBH852082:TBH852083 TLD852082:TLD852083 TUZ852082:TUZ852083 UEV852082:UEV852083 UOR852082:UOR852083 UYN852082:UYN852083 VIJ852082:VIJ852083 VSF852082:VSF852083 WCB852082:WCB852083 WLX852082:WLX852083 WVT852082:WVT852083 L917618:L917619 JH917618:JH917619 TD917618:TD917619 ACZ917618:ACZ917619 AMV917618:AMV917619 AWR917618:AWR917619 BGN917618:BGN917619 BQJ917618:BQJ917619 CAF917618:CAF917619 CKB917618:CKB917619 CTX917618:CTX917619 DDT917618:DDT917619 DNP917618:DNP917619 DXL917618:DXL917619 EHH917618:EHH917619 ERD917618:ERD917619 FAZ917618:FAZ917619 FKV917618:FKV917619 FUR917618:FUR917619 GEN917618:GEN917619 GOJ917618:GOJ917619 GYF917618:GYF917619 HIB917618:HIB917619 HRX917618:HRX917619 IBT917618:IBT917619 ILP917618:ILP917619 IVL917618:IVL917619 JFH917618:JFH917619 JPD917618:JPD917619 JYZ917618:JYZ917619 KIV917618:KIV917619 KSR917618:KSR917619 LCN917618:LCN917619 LMJ917618:LMJ917619 LWF917618:LWF917619 MGB917618:MGB917619 MPX917618:MPX917619 MZT917618:MZT917619 NJP917618:NJP917619 NTL917618:NTL917619 ODH917618:ODH917619 OND917618:OND917619 OWZ917618:OWZ917619 PGV917618:PGV917619 PQR917618:PQR917619 QAN917618:QAN917619 QKJ917618:QKJ917619 QUF917618:QUF917619 REB917618:REB917619 RNX917618:RNX917619 RXT917618:RXT917619 SHP917618:SHP917619 SRL917618:SRL917619 TBH917618:TBH917619 TLD917618:TLD917619 TUZ917618:TUZ917619 UEV917618:UEV917619 UOR917618:UOR917619 UYN917618:UYN917619 VIJ917618:VIJ917619 VSF917618:VSF917619 WCB917618:WCB917619 WLX917618:WLX917619 WVT917618:WVT917619 L983154:L983155 JH983154:JH983155 TD983154:TD983155 ACZ983154:ACZ983155 AMV983154:AMV983155 AWR983154:AWR983155 BGN983154:BGN983155 BQJ983154:BQJ983155 CAF983154:CAF983155 CKB983154:CKB983155 CTX983154:CTX983155 DDT983154:DDT983155 DNP983154:DNP983155 DXL983154:DXL983155 EHH983154:EHH983155 ERD983154:ERD983155 FAZ983154:FAZ983155 FKV983154:FKV983155 FUR983154:FUR983155 GEN983154:GEN983155 GOJ983154:GOJ983155 GYF983154:GYF983155 HIB983154:HIB983155 HRX983154:HRX983155 IBT983154:IBT983155 ILP983154:ILP983155 IVL983154:IVL983155 JFH983154:JFH983155 JPD983154:JPD983155 JYZ983154:JYZ983155 KIV983154:KIV983155 KSR983154:KSR983155 LCN983154:LCN983155 LMJ983154:LMJ983155 LWF983154:LWF983155 MGB983154:MGB983155 MPX983154:MPX983155 MZT983154:MZT983155 NJP983154:NJP983155 NTL983154:NTL983155 ODH983154:ODH983155 OND983154:OND983155 OWZ983154:OWZ983155 PGV983154:PGV983155 PQR983154:PQR983155 QAN983154:QAN983155 QKJ983154:QKJ983155 QUF983154:QUF983155 REB983154:REB983155 RNX983154:RNX983155 RXT983154:RXT983155 SHP983154:SHP983155 SRL983154:SRL983155 TBH983154:TBH983155 TLD983154:TLD983155 TUZ983154:TUZ983155 UEV983154:UEV983155 UOR983154:UOR983155 UYN983154:UYN983155 VIJ983154:VIJ983155 VSF983154:VSF983155 WCB983154:WCB983155 WLX983154:WLX983155 WVT983154:WVT983155 N117 JJ117 TF117 ADB117 AMX117 AWT117 BGP117 BQL117 CAH117 CKD117 CTZ117 DDV117 DNR117 DXN117 EHJ117 ERF117 FBB117 FKX117 FUT117 GEP117 GOL117 GYH117 HID117 HRZ117 IBV117 ILR117 IVN117 JFJ117 JPF117 JZB117 KIX117 KST117 LCP117 LML117 LWH117 MGD117 MPZ117 MZV117 NJR117 NTN117 ODJ117 ONF117 OXB117 PGX117 PQT117 QAP117 QKL117 QUH117 RED117 RNZ117 RXV117 SHR117 SRN117 TBJ117 TLF117 TVB117 UEX117 UOT117 UYP117 VIL117 VSH117 WCD117 WLZ117 WVV117 N65653 JJ65653 TF65653 ADB65653 AMX65653 AWT65653 BGP65653 BQL65653 CAH65653 CKD65653 CTZ65653 DDV65653 DNR65653 DXN65653 EHJ65653 ERF65653 FBB65653 FKX65653 FUT65653 GEP65653 GOL65653 GYH65653 HID65653 HRZ65653 IBV65653 ILR65653 IVN65653 JFJ65653 JPF65653 JZB65653 KIX65653 KST65653 LCP65653 LML65653 LWH65653 MGD65653 MPZ65653 MZV65653 NJR65653 NTN65653 ODJ65653 ONF65653 OXB65653 PGX65653 PQT65653 QAP65653 QKL65653 QUH65653 RED65653 RNZ65653 RXV65653 SHR65653 SRN65653 TBJ65653 TLF65653 TVB65653 UEX65653 UOT65653 UYP65653 VIL65653 VSH65653 WCD65653 WLZ65653 WVV65653 N131189 JJ131189 TF131189 ADB131189 AMX131189 AWT131189 BGP131189 BQL131189 CAH131189 CKD131189 CTZ131189 DDV131189 DNR131189 DXN131189 EHJ131189 ERF131189 FBB131189 FKX131189 FUT131189 GEP131189 GOL131189 GYH131189 HID131189 HRZ131189 IBV131189 ILR131189 IVN131189 JFJ131189 JPF131189 JZB131189 KIX131189 KST131189 LCP131189 LML131189 LWH131189 MGD131189 MPZ131189 MZV131189 NJR131189 NTN131189 ODJ131189 ONF131189 OXB131189 PGX131189 PQT131189 QAP131189 QKL131189 QUH131189 RED131189 RNZ131189 RXV131189 SHR131189 SRN131189 TBJ131189 TLF131189 TVB131189 UEX131189 UOT131189 UYP131189 VIL131189 VSH131189 WCD131189 WLZ131189 WVV131189 N196725 JJ196725 TF196725 ADB196725 AMX196725 AWT196725 BGP196725 BQL196725 CAH196725 CKD196725 CTZ196725 DDV196725 DNR196725 DXN196725 EHJ196725 ERF196725 FBB196725 FKX196725 FUT196725 GEP196725 GOL196725 GYH196725 HID196725 HRZ196725 IBV196725 ILR196725 IVN196725 JFJ196725 JPF196725 JZB196725 KIX196725 KST196725 LCP196725 LML196725 LWH196725 MGD196725 MPZ196725 MZV196725 NJR196725 NTN196725 ODJ196725 ONF196725 OXB196725 PGX196725 PQT196725 QAP196725 QKL196725 QUH196725 RED196725 RNZ196725 RXV196725 SHR196725 SRN196725 TBJ196725 TLF196725 TVB196725 UEX196725 UOT196725 UYP196725 VIL196725 VSH196725 WCD196725 WLZ196725 WVV196725 N262261 JJ262261 TF262261 ADB262261 AMX262261 AWT262261 BGP262261 BQL262261 CAH262261 CKD262261 CTZ262261 DDV262261 DNR262261 DXN262261 EHJ262261 ERF262261 FBB262261 FKX262261 FUT262261 GEP262261 GOL262261 GYH262261 HID262261 HRZ262261 IBV262261 ILR262261 IVN262261 JFJ262261 JPF262261 JZB262261 KIX262261 KST262261 LCP262261 LML262261 LWH262261 MGD262261 MPZ262261 MZV262261 NJR262261 NTN262261 ODJ262261 ONF262261 OXB262261 PGX262261 PQT262261 QAP262261 QKL262261 QUH262261 RED262261 RNZ262261 RXV262261 SHR262261 SRN262261 TBJ262261 TLF262261 TVB262261 UEX262261 UOT262261 UYP262261 VIL262261 VSH262261 WCD262261 WLZ262261 WVV262261 N327797 JJ327797 TF327797 ADB327797 AMX327797 AWT327797 BGP327797 BQL327797 CAH327797 CKD327797 CTZ327797 DDV327797 DNR327797 DXN327797 EHJ327797 ERF327797 FBB327797 FKX327797 FUT327797 GEP327797 GOL327797 GYH327797 HID327797 HRZ327797 IBV327797 ILR327797 IVN327797 JFJ327797 JPF327797 JZB327797 KIX327797 KST327797 LCP327797 LML327797 LWH327797 MGD327797 MPZ327797 MZV327797 NJR327797 NTN327797 ODJ327797 ONF327797 OXB327797 PGX327797 PQT327797 QAP327797 QKL327797 QUH327797 RED327797 RNZ327797 RXV327797 SHR327797 SRN327797 TBJ327797 TLF327797 TVB327797 UEX327797 UOT327797 UYP327797 VIL327797 VSH327797 WCD327797 WLZ327797 WVV327797 N393333 JJ393333 TF393333 ADB393333 AMX393333 AWT393333 BGP393333 BQL393333 CAH393333 CKD393333 CTZ393333 DDV393333 DNR393333 DXN393333 EHJ393333 ERF393333 FBB393333 FKX393333 FUT393333 GEP393333 GOL393333 GYH393333 HID393333 HRZ393333 IBV393333 ILR393333 IVN393333 JFJ393333 JPF393333 JZB393333 KIX393333 KST393333 LCP393333 LML393333 LWH393333 MGD393333 MPZ393333 MZV393333 NJR393333 NTN393333 ODJ393333 ONF393333 OXB393333 PGX393333 PQT393333 QAP393333 QKL393333 QUH393333 RED393333 RNZ393333 RXV393333 SHR393333 SRN393333 TBJ393333 TLF393333 TVB393333 UEX393333 UOT393333 UYP393333 VIL393333 VSH393333 WCD393333 WLZ393333 WVV393333 N458869 JJ458869 TF458869 ADB458869 AMX458869 AWT458869 BGP458869 BQL458869 CAH458869 CKD458869 CTZ458869 DDV458869 DNR458869 DXN458869 EHJ458869 ERF458869 FBB458869 FKX458869 FUT458869 GEP458869 GOL458869 GYH458869 HID458869 HRZ458869 IBV458869 ILR458869 IVN458869 JFJ458869 JPF458869 JZB458869 KIX458869 KST458869 LCP458869 LML458869 LWH458869 MGD458869 MPZ458869 MZV458869 NJR458869 NTN458869 ODJ458869 ONF458869 OXB458869 PGX458869 PQT458869 QAP458869 QKL458869 QUH458869 RED458869 RNZ458869 RXV458869 SHR458869 SRN458869 TBJ458869 TLF458869 TVB458869 UEX458869 UOT458869 UYP458869 VIL458869 VSH458869 WCD458869 WLZ458869 WVV458869 N524405 JJ524405 TF524405 ADB524405 AMX524405 AWT524405 BGP524405 BQL524405 CAH524405 CKD524405 CTZ524405 DDV524405 DNR524405 DXN524405 EHJ524405 ERF524405 FBB524405 FKX524405 FUT524405 GEP524405 GOL524405 GYH524405 HID524405 HRZ524405 IBV524405 ILR524405 IVN524405 JFJ524405 JPF524405 JZB524405 KIX524405 KST524405 LCP524405 LML524405 LWH524405 MGD524405 MPZ524405 MZV524405 NJR524405 NTN524405 ODJ524405 ONF524405 OXB524405 PGX524405 PQT524405 QAP524405 QKL524405 QUH524405 RED524405 RNZ524405 RXV524405 SHR524405 SRN524405 TBJ524405 TLF524405 TVB524405 UEX524405 UOT524405 UYP524405 VIL524405 VSH524405 WCD524405 WLZ524405 WVV524405 N589941 JJ589941 TF589941 ADB589941 AMX589941 AWT589941 BGP589941 BQL589941 CAH589941 CKD589941 CTZ589941 DDV589941 DNR589941 DXN589941 EHJ589941 ERF589941 FBB589941 FKX589941 FUT589941 GEP589941 GOL589941 GYH589941 HID589941 HRZ589941 IBV589941 ILR589941 IVN589941 JFJ589941 JPF589941 JZB589941 KIX589941 KST589941 LCP589941 LML589941 LWH589941 MGD589941 MPZ589941 MZV589941 NJR589941 NTN589941 ODJ589941 ONF589941 OXB589941 PGX589941 PQT589941 QAP589941 QKL589941 QUH589941 RED589941 RNZ589941 RXV589941 SHR589941 SRN589941 TBJ589941 TLF589941 TVB589941 UEX589941 UOT589941 UYP589941 VIL589941 VSH589941 WCD589941 WLZ589941 WVV589941 N655477 JJ655477 TF655477 ADB655477 AMX655477 AWT655477 BGP655477 BQL655477 CAH655477 CKD655477 CTZ655477 DDV655477 DNR655477 DXN655477 EHJ655477 ERF655477 FBB655477 FKX655477 FUT655477 GEP655477 GOL655477 GYH655477 HID655477 HRZ655477 IBV655477 ILR655477 IVN655477 JFJ655477 JPF655477 JZB655477 KIX655477 KST655477 LCP655477 LML655477 LWH655477 MGD655477 MPZ655477 MZV655477 NJR655477 NTN655477 ODJ655477 ONF655477 OXB655477 PGX655477 PQT655477 QAP655477 QKL655477 QUH655477 RED655477 RNZ655477 RXV655477 SHR655477 SRN655477 TBJ655477 TLF655477 TVB655477 UEX655477 UOT655477 UYP655477 VIL655477 VSH655477 WCD655477 WLZ655477 WVV655477 N721013 JJ721013 TF721013 ADB721013 AMX721013 AWT721013 BGP721013 BQL721013 CAH721013 CKD721013 CTZ721013 DDV721013 DNR721013 DXN721013 EHJ721013 ERF721013 FBB721013 FKX721013 FUT721013 GEP721013 GOL721013 GYH721013 HID721013 HRZ721013 IBV721013 ILR721013 IVN721013 JFJ721013 JPF721013 JZB721013 KIX721013 KST721013 LCP721013 LML721013 LWH721013 MGD721013 MPZ721013 MZV721013 NJR721013 NTN721013 ODJ721013 ONF721013 OXB721013 PGX721013 PQT721013 QAP721013 QKL721013 QUH721013 RED721013 RNZ721013 RXV721013 SHR721013 SRN721013 TBJ721013 TLF721013 TVB721013 UEX721013 UOT721013 UYP721013 VIL721013 VSH721013 WCD721013 WLZ721013 WVV721013 N786549 JJ786549 TF786549 ADB786549 AMX786549 AWT786549 BGP786549 BQL786549 CAH786549 CKD786549 CTZ786549 DDV786549 DNR786549 DXN786549 EHJ786549 ERF786549 FBB786549 FKX786549 FUT786549 GEP786549 GOL786549 GYH786549 HID786549 HRZ786549 IBV786549 ILR786549 IVN786549 JFJ786549 JPF786549 JZB786549 KIX786549 KST786549 LCP786549 LML786549 LWH786549 MGD786549 MPZ786549 MZV786549 NJR786549 NTN786549 ODJ786549 ONF786549 OXB786549 PGX786549 PQT786549 QAP786549 QKL786549 QUH786549 RED786549 RNZ786549 RXV786549 SHR786549 SRN786549 TBJ786549 TLF786549 TVB786549 UEX786549 UOT786549 UYP786549 VIL786549 VSH786549 WCD786549 WLZ786549 WVV786549 N852085 JJ852085 TF852085 ADB852085 AMX852085 AWT852085 BGP852085 BQL852085 CAH852085 CKD852085 CTZ852085 DDV852085 DNR852085 DXN852085 EHJ852085 ERF852085 FBB852085 FKX852085 FUT852085 GEP852085 GOL852085 GYH852085 HID852085 HRZ852085 IBV852085 ILR852085 IVN852085 JFJ852085 JPF852085 JZB852085 KIX852085 KST852085 LCP852085 LML852085 LWH852085 MGD852085 MPZ852085 MZV852085 NJR852085 NTN852085 ODJ852085 ONF852085 OXB852085 PGX852085 PQT852085 QAP852085 QKL852085 QUH852085 RED852085 RNZ852085 RXV852085 SHR852085 SRN852085 TBJ852085 TLF852085 TVB852085 UEX852085 UOT852085 UYP852085 VIL852085 VSH852085 WCD852085 WLZ852085 WVV852085 N917621 JJ917621 TF917621 ADB917621 AMX917621 AWT917621 BGP917621 BQL917621 CAH917621 CKD917621 CTZ917621 DDV917621 DNR917621 DXN917621 EHJ917621 ERF917621 FBB917621 FKX917621 FUT917621 GEP917621 GOL917621 GYH917621 HID917621 HRZ917621 IBV917621 ILR917621 IVN917621 JFJ917621 JPF917621 JZB917621 KIX917621 KST917621 LCP917621 LML917621 LWH917621 MGD917621 MPZ917621 MZV917621 NJR917621 NTN917621 ODJ917621 ONF917621 OXB917621 PGX917621 PQT917621 QAP917621 QKL917621 QUH917621 RED917621 RNZ917621 RXV917621 SHR917621 SRN917621 TBJ917621 TLF917621 TVB917621 UEX917621 UOT917621 UYP917621 VIL917621 VSH917621 WCD917621 WLZ917621 WVV917621 N983157 JJ983157 TF983157 ADB983157 AMX983157 AWT983157 BGP983157 BQL983157 CAH983157 CKD983157 CTZ983157 DDV983157 DNR983157 DXN983157 EHJ983157 ERF983157 FBB983157 FKX983157 FUT983157 GEP983157 GOL983157 GYH983157 HID983157 HRZ983157 IBV983157 ILR983157 IVN983157 JFJ983157 JPF983157 JZB983157 KIX983157 KST983157 LCP983157 LML983157 LWH983157 MGD983157 MPZ983157 MZV983157 NJR983157 NTN983157 ODJ983157 ONF983157 OXB983157 PGX983157 PQT983157 QAP983157 QKL983157 QUH983157 RED983157 RNZ983157 RXV983157 SHR983157 SRN983157 TBJ983157 TLF983157 TVB983157 UEX983157 UOT983157 UYP983157 VIL983157 VSH983157 WCD983157 WLZ983157 WVV983157 L177 JH177 TD177 ACZ177 AMV177 AWR177 BGN177 BQJ177 CAF177 CKB177 CTX177 DDT177 DNP177 DXL177 EHH177 ERD177 FAZ177 FKV177 FUR177 GEN177 GOJ177 GYF177 HIB177 HRX177 IBT177 ILP177 IVL177 JFH177 JPD177 JYZ177 KIV177 KSR177 LCN177 LMJ177 LWF177 MGB177 MPX177 MZT177 NJP177 NTL177 ODH177 OND177 OWZ177 PGV177 PQR177 QAN177 QKJ177 QUF177 REB177 RNX177 RXT177 SHP177 SRL177 TBH177 TLD177 TUZ177 UEV177 UOR177 UYN177 VIJ177 VSF177 WCB177 WLX177 WVT177 L65713 JH65713 TD65713 ACZ65713 AMV65713 AWR65713 BGN65713 BQJ65713 CAF65713 CKB65713 CTX65713 DDT65713 DNP65713 DXL65713 EHH65713 ERD65713 FAZ65713 FKV65713 FUR65713 GEN65713 GOJ65713 GYF65713 HIB65713 HRX65713 IBT65713 ILP65713 IVL65713 JFH65713 JPD65713 JYZ65713 KIV65713 KSR65713 LCN65713 LMJ65713 LWF65713 MGB65713 MPX65713 MZT65713 NJP65713 NTL65713 ODH65713 OND65713 OWZ65713 PGV65713 PQR65713 QAN65713 QKJ65713 QUF65713 REB65713 RNX65713 RXT65713 SHP65713 SRL65713 TBH65713 TLD65713 TUZ65713 UEV65713 UOR65713 UYN65713 VIJ65713 VSF65713 WCB65713 WLX65713 WVT65713 L131249 JH131249 TD131249 ACZ131249 AMV131249 AWR131249 BGN131249 BQJ131249 CAF131249 CKB131249 CTX131249 DDT131249 DNP131249 DXL131249 EHH131249 ERD131249 FAZ131249 FKV131249 FUR131249 GEN131249 GOJ131249 GYF131249 HIB131249 HRX131249 IBT131249 ILP131249 IVL131249 JFH131249 JPD131249 JYZ131249 KIV131249 KSR131249 LCN131249 LMJ131249 LWF131249 MGB131249 MPX131249 MZT131249 NJP131249 NTL131249 ODH131249 OND131249 OWZ131249 PGV131249 PQR131249 QAN131249 QKJ131249 QUF131249 REB131249 RNX131249 RXT131249 SHP131249 SRL131249 TBH131249 TLD131249 TUZ131249 UEV131249 UOR131249 UYN131249 VIJ131249 VSF131249 WCB131249 WLX131249 WVT131249 L196785 JH196785 TD196785 ACZ196785 AMV196785 AWR196785 BGN196785 BQJ196785 CAF196785 CKB196785 CTX196785 DDT196785 DNP196785 DXL196785 EHH196785 ERD196785 FAZ196785 FKV196785 FUR196785 GEN196785 GOJ196785 GYF196785 HIB196785 HRX196785 IBT196785 ILP196785 IVL196785 JFH196785 JPD196785 JYZ196785 KIV196785 KSR196785 LCN196785 LMJ196785 LWF196785 MGB196785 MPX196785 MZT196785 NJP196785 NTL196785 ODH196785 OND196785 OWZ196785 PGV196785 PQR196785 QAN196785 QKJ196785 QUF196785 REB196785 RNX196785 RXT196785 SHP196785 SRL196785 TBH196785 TLD196785 TUZ196785 UEV196785 UOR196785 UYN196785 VIJ196785 VSF196785 WCB196785 WLX196785 WVT196785 L262321 JH262321 TD262321 ACZ262321 AMV262321 AWR262321 BGN262321 BQJ262321 CAF262321 CKB262321 CTX262321 DDT262321 DNP262321 DXL262321 EHH262321 ERD262321 FAZ262321 FKV262321 FUR262321 GEN262321 GOJ262321 GYF262321 HIB262321 HRX262321 IBT262321 ILP262321 IVL262321 JFH262321 JPD262321 JYZ262321 KIV262321 KSR262321 LCN262321 LMJ262321 LWF262321 MGB262321 MPX262321 MZT262321 NJP262321 NTL262321 ODH262321 OND262321 OWZ262321 PGV262321 PQR262321 QAN262321 QKJ262321 QUF262321 REB262321 RNX262321 RXT262321 SHP262321 SRL262321 TBH262321 TLD262321 TUZ262321 UEV262321 UOR262321 UYN262321 VIJ262321 VSF262321 WCB262321 WLX262321 WVT262321 L327857 JH327857 TD327857 ACZ327857 AMV327857 AWR327857 BGN327857 BQJ327857 CAF327857 CKB327857 CTX327857 DDT327857 DNP327857 DXL327857 EHH327857 ERD327857 FAZ327857 FKV327857 FUR327857 GEN327857 GOJ327857 GYF327857 HIB327857 HRX327857 IBT327857 ILP327857 IVL327857 JFH327857 JPD327857 JYZ327857 KIV327857 KSR327857 LCN327857 LMJ327857 LWF327857 MGB327857 MPX327857 MZT327857 NJP327857 NTL327857 ODH327857 OND327857 OWZ327857 PGV327857 PQR327857 QAN327857 QKJ327857 QUF327857 REB327857 RNX327857 RXT327857 SHP327857 SRL327857 TBH327857 TLD327857 TUZ327857 UEV327857 UOR327857 UYN327857 VIJ327857 VSF327857 WCB327857 WLX327857 WVT327857 L393393 JH393393 TD393393 ACZ393393 AMV393393 AWR393393 BGN393393 BQJ393393 CAF393393 CKB393393 CTX393393 DDT393393 DNP393393 DXL393393 EHH393393 ERD393393 FAZ393393 FKV393393 FUR393393 GEN393393 GOJ393393 GYF393393 HIB393393 HRX393393 IBT393393 ILP393393 IVL393393 JFH393393 JPD393393 JYZ393393 KIV393393 KSR393393 LCN393393 LMJ393393 LWF393393 MGB393393 MPX393393 MZT393393 NJP393393 NTL393393 ODH393393 OND393393 OWZ393393 PGV393393 PQR393393 QAN393393 QKJ393393 QUF393393 REB393393 RNX393393 RXT393393 SHP393393 SRL393393 TBH393393 TLD393393 TUZ393393 UEV393393 UOR393393 UYN393393 VIJ393393 VSF393393 WCB393393 WLX393393 WVT393393 L458929 JH458929 TD458929 ACZ458929 AMV458929 AWR458929 BGN458929 BQJ458929 CAF458929 CKB458929 CTX458929 DDT458929 DNP458929 DXL458929 EHH458929 ERD458929 FAZ458929 FKV458929 FUR458929 GEN458929 GOJ458929 GYF458929 HIB458929 HRX458929 IBT458929 ILP458929 IVL458929 JFH458929 JPD458929 JYZ458929 KIV458929 KSR458929 LCN458929 LMJ458929 LWF458929 MGB458929 MPX458929 MZT458929 NJP458929 NTL458929 ODH458929 OND458929 OWZ458929 PGV458929 PQR458929 QAN458929 QKJ458929 QUF458929 REB458929 RNX458929 RXT458929 SHP458929 SRL458929 TBH458929 TLD458929 TUZ458929 UEV458929 UOR458929 UYN458929 VIJ458929 VSF458929 WCB458929 WLX458929 WVT458929 L524465 JH524465 TD524465 ACZ524465 AMV524465 AWR524465 BGN524465 BQJ524465 CAF524465 CKB524465 CTX524465 DDT524465 DNP524465 DXL524465 EHH524465 ERD524465 FAZ524465 FKV524465 FUR524465 GEN524465 GOJ524465 GYF524465 HIB524465 HRX524465 IBT524465 ILP524465 IVL524465 JFH524465 JPD524465 JYZ524465 KIV524465 KSR524465 LCN524465 LMJ524465 LWF524465 MGB524465 MPX524465 MZT524465 NJP524465 NTL524465 ODH524465 OND524465 OWZ524465 PGV524465 PQR524465 QAN524465 QKJ524465 QUF524465 REB524465 RNX524465 RXT524465 SHP524465 SRL524465 TBH524465 TLD524465 TUZ524465 UEV524465 UOR524465 UYN524465 VIJ524465 VSF524465 WCB524465 WLX524465 WVT524465 L590001 JH590001 TD590001 ACZ590001 AMV590001 AWR590001 BGN590001 BQJ590001 CAF590001 CKB590001 CTX590001 DDT590001 DNP590001 DXL590001 EHH590001 ERD590001 FAZ590001 FKV590001 FUR590001 GEN590001 GOJ590001 GYF590001 HIB590001 HRX590001 IBT590001 ILP590001 IVL590001 JFH590001 JPD590001 JYZ590001 KIV590001 KSR590001 LCN590001 LMJ590001 LWF590001 MGB590001 MPX590001 MZT590001 NJP590001 NTL590001 ODH590001 OND590001 OWZ590001 PGV590001 PQR590001 QAN590001 QKJ590001 QUF590001 REB590001 RNX590001 RXT590001 SHP590001 SRL590001 TBH590001 TLD590001 TUZ590001 UEV590001 UOR590001 UYN590001 VIJ590001 VSF590001 WCB590001 WLX590001 WVT590001 L655537 JH655537 TD655537 ACZ655537 AMV655537 AWR655537 BGN655537 BQJ655537 CAF655537 CKB655537 CTX655537 DDT655537 DNP655537 DXL655537 EHH655537 ERD655537 FAZ655537 FKV655537 FUR655537 GEN655537 GOJ655537 GYF655537 HIB655537 HRX655537 IBT655537 ILP655537 IVL655537 JFH655537 JPD655537 JYZ655537 KIV655537 KSR655537 LCN655537 LMJ655537 LWF655537 MGB655537 MPX655537 MZT655537 NJP655537 NTL655537 ODH655537 OND655537 OWZ655537 PGV655537 PQR655537 QAN655537 QKJ655537 QUF655537 REB655537 RNX655537 RXT655537 SHP655537 SRL655537 TBH655537 TLD655537 TUZ655537 UEV655537 UOR655537 UYN655537 VIJ655537 VSF655537 WCB655537 WLX655537 WVT655537 L721073 JH721073 TD721073 ACZ721073 AMV721073 AWR721073 BGN721073 BQJ721073 CAF721073 CKB721073 CTX721073 DDT721073 DNP721073 DXL721073 EHH721073 ERD721073 FAZ721073 FKV721073 FUR721073 GEN721073 GOJ721073 GYF721073 HIB721073 HRX721073 IBT721073 ILP721073 IVL721073 JFH721073 JPD721073 JYZ721073 KIV721073 KSR721073 LCN721073 LMJ721073 LWF721073 MGB721073 MPX721073 MZT721073 NJP721073 NTL721073 ODH721073 OND721073 OWZ721073 PGV721073 PQR721073 QAN721073 QKJ721073 QUF721073 REB721073 RNX721073 RXT721073 SHP721073 SRL721073 TBH721073 TLD721073 TUZ721073 UEV721073 UOR721073 UYN721073 VIJ721073 VSF721073 WCB721073 WLX721073 WVT721073 L786609 JH786609 TD786609 ACZ786609 AMV786609 AWR786609 BGN786609 BQJ786609 CAF786609 CKB786609 CTX786609 DDT786609 DNP786609 DXL786609 EHH786609 ERD786609 FAZ786609 FKV786609 FUR786609 GEN786609 GOJ786609 GYF786609 HIB786609 HRX786609 IBT786609 ILP786609 IVL786609 JFH786609 JPD786609 JYZ786609 KIV786609 KSR786609 LCN786609 LMJ786609 LWF786609 MGB786609 MPX786609 MZT786609 NJP786609 NTL786609 ODH786609 OND786609 OWZ786609 PGV786609 PQR786609 QAN786609 QKJ786609 QUF786609 REB786609 RNX786609 RXT786609 SHP786609 SRL786609 TBH786609 TLD786609 TUZ786609 UEV786609 UOR786609 UYN786609 VIJ786609 VSF786609 WCB786609 WLX786609 WVT786609 L852145 JH852145 TD852145 ACZ852145 AMV852145 AWR852145 BGN852145 BQJ852145 CAF852145 CKB852145 CTX852145 DDT852145 DNP852145 DXL852145 EHH852145 ERD852145 FAZ852145 FKV852145 FUR852145 GEN852145 GOJ852145 GYF852145 HIB852145 HRX852145 IBT852145 ILP852145 IVL852145 JFH852145 JPD852145 JYZ852145 KIV852145 KSR852145 LCN852145 LMJ852145 LWF852145 MGB852145 MPX852145 MZT852145 NJP852145 NTL852145 ODH852145 OND852145 OWZ852145 PGV852145 PQR852145 QAN852145 QKJ852145 QUF852145 REB852145 RNX852145 RXT852145 SHP852145 SRL852145 TBH852145 TLD852145 TUZ852145 UEV852145 UOR852145 UYN852145 VIJ852145 VSF852145 WCB852145 WLX852145 WVT852145 L917681 JH917681 TD917681 ACZ917681 AMV917681 AWR917681 BGN917681 BQJ917681 CAF917681 CKB917681 CTX917681 DDT917681 DNP917681 DXL917681 EHH917681 ERD917681 FAZ917681 FKV917681 FUR917681 GEN917681 GOJ917681 GYF917681 HIB917681 HRX917681 IBT917681 ILP917681 IVL917681 JFH917681 JPD917681 JYZ917681 KIV917681 KSR917681 LCN917681 LMJ917681 LWF917681 MGB917681 MPX917681 MZT917681 NJP917681 NTL917681 ODH917681 OND917681 OWZ917681 PGV917681 PQR917681 QAN917681 QKJ917681 QUF917681 REB917681 RNX917681 RXT917681 SHP917681 SRL917681 TBH917681 TLD917681 TUZ917681 UEV917681 UOR917681 UYN917681 VIJ917681 VSF917681 WCB917681 WLX917681 WVT917681 L983217 JH983217 TD983217 ACZ983217 AMV983217 AWR983217 BGN983217 BQJ983217 CAF983217 CKB983217 CTX983217 DDT983217 DNP983217 DXL983217 EHH983217 ERD983217 FAZ983217 FKV983217 FUR983217 GEN983217 GOJ983217 GYF983217 HIB983217 HRX983217 IBT983217 ILP983217 IVL983217 JFH983217 JPD983217 JYZ983217 KIV983217 KSR983217 LCN983217 LMJ983217 LWF983217 MGB983217 MPX983217 MZT983217 NJP983217 NTL983217 ODH983217 OND983217 OWZ983217 PGV983217 PQR983217 QAN983217 QKJ983217 QUF983217 REB983217 RNX983217 RXT983217 SHP983217 SRL983217 TBH983217 TLD983217 TUZ983217 UEV983217 UOR983217 UYN983217 VIJ983217 VSF983217 WCB983217 WLX983217 WVT983217 J63:J65 JF63:JF65 TB63:TB65 ACX63:ACX65 AMT63:AMT65 AWP63:AWP65 BGL63:BGL65 BQH63:BQH65 CAD63:CAD65 CJZ63:CJZ65 CTV63:CTV65 DDR63:DDR65 DNN63:DNN65 DXJ63:DXJ65 EHF63:EHF65 ERB63:ERB65 FAX63:FAX65 FKT63:FKT65 FUP63:FUP65 GEL63:GEL65 GOH63:GOH65 GYD63:GYD65 HHZ63:HHZ65 HRV63:HRV65 IBR63:IBR65 ILN63:ILN65 IVJ63:IVJ65 JFF63:JFF65 JPB63:JPB65 JYX63:JYX65 KIT63:KIT65 KSP63:KSP65 LCL63:LCL65 LMH63:LMH65 LWD63:LWD65 MFZ63:MFZ65 MPV63:MPV65 MZR63:MZR65 NJN63:NJN65 NTJ63:NTJ65 ODF63:ODF65 ONB63:ONB65 OWX63:OWX65 PGT63:PGT65 PQP63:PQP65 QAL63:QAL65 QKH63:QKH65 QUD63:QUD65 RDZ63:RDZ65 RNV63:RNV65 RXR63:RXR65 SHN63:SHN65 SRJ63:SRJ65 TBF63:TBF65 TLB63:TLB65 TUX63:TUX65 UET63:UET65 UOP63:UOP65 UYL63:UYL65 VIH63:VIH65 VSD63:VSD65 WBZ63:WBZ65 WLV63:WLV65 WVR63:WVR65 J65599:J65601 JF65599:JF65601 TB65599:TB65601 ACX65599:ACX65601 AMT65599:AMT65601 AWP65599:AWP65601 BGL65599:BGL65601 BQH65599:BQH65601 CAD65599:CAD65601 CJZ65599:CJZ65601 CTV65599:CTV65601 DDR65599:DDR65601 DNN65599:DNN65601 DXJ65599:DXJ65601 EHF65599:EHF65601 ERB65599:ERB65601 FAX65599:FAX65601 FKT65599:FKT65601 FUP65599:FUP65601 GEL65599:GEL65601 GOH65599:GOH65601 GYD65599:GYD65601 HHZ65599:HHZ65601 HRV65599:HRV65601 IBR65599:IBR65601 ILN65599:ILN65601 IVJ65599:IVJ65601 JFF65599:JFF65601 JPB65599:JPB65601 JYX65599:JYX65601 KIT65599:KIT65601 KSP65599:KSP65601 LCL65599:LCL65601 LMH65599:LMH65601 LWD65599:LWD65601 MFZ65599:MFZ65601 MPV65599:MPV65601 MZR65599:MZR65601 NJN65599:NJN65601 NTJ65599:NTJ65601 ODF65599:ODF65601 ONB65599:ONB65601 OWX65599:OWX65601 PGT65599:PGT65601 PQP65599:PQP65601 QAL65599:QAL65601 QKH65599:QKH65601 QUD65599:QUD65601 RDZ65599:RDZ65601 RNV65599:RNV65601 RXR65599:RXR65601 SHN65599:SHN65601 SRJ65599:SRJ65601 TBF65599:TBF65601 TLB65599:TLB65601 TUX65599:TUX65601 UET65599:UET65601 UOP65599:UOP65601 UYL65599:UYL65601 VIH65599:VIH65601 VSD65599:VSD65601 WBZ65599:WBZ65601 WLV65599:WLV65601 WVR65599:WVR65601 J131135:J131137 JF131135:JF131137 TB131135:TB131137 ACX131135:ACX131137 AMT131135:AMT131137 AWP131135:AWP131137 BGL131135:BGL131137 BQH131135:BQH131137 CAD131135:CAD131137 CJZ131135:CJZ131137 CTV131135:CTV131137 DDR131135:DDR131137 DNN131135:DNN131137 DXJ131135:DXJ131137 EHF131135:EHF131137 ERB131135:ERB131137 FAX131135:FAX131137 FKT131135:FKT131137 FUP131135:FUP131137 GEL131135:GEL131137 GOH131135:GOH131137 GYD131135:GYD131137 HHZ131135:HHZ131137 HRV131135:HRV131137 IBR131135:IBR131137 ILN131135:ILN131137 IVJ131135:IVJ131137 JFF131135:JFF131137 JPB131135:JPB131137 JYX131135:JYX131137 KIT131135:KIT131137 KSP131135:KSP131137 LCL131135:LCL131137 LMH131135:LMH131137 LWD131135:LWD131137 MFZ131135:MFZ131137 MPV131135:MPV131137 MZR131135:MZR131137 NJN131135:NJN131137 NTJ131135:NTJ131137 ODF131135:ODF131137 ONB131135:ONB131137 OWX131135:OWX131137 PGT131135:PGT131137 PQP131135:PQP131137 QAL131135:QAL131137 QKH131135:QKH131137 QUD131135:QUD131137 RDZ131135:RDZ131137 RNV131135:RNV131137 RXR131135:RXR131137 SHN131135:SHN131137 SRJ131135:SRJ131137 TBF131135:TBF131137 TLB131135:TLB131137 TUX131135:TUX131137 UET131135:UET131137 UOP131135:UOP131137 UYL131135:UYL131137 VIH131135:VIH131137 VSD131135:VSD131137 WBZ131135:WBZ131137 WLV131135:WLV131137 WVR131135:WVR131137 J196671:J196673 JF196671:JF196673 TB196671:TB196673 ACX196671:ACX196673 AMT196671:AMT196673 AWP196671:AWP196673 BGL196671:BGL196673 BQH196671:BQH196673 CAD196671:CAD196673 CJZ196671:CJZ196673 CTV196671:CTV196673 DDR196671:DDR196673 DNN196671:DNN196673 DXJ196671:DXJ196673 EHF196671:EHF196673 ERB196671:ERB196673 FAX196671:FAX196673 FKT196671:FKT196673 FUP196671:FUP196673 GEL196671:GEL196673 GOH196671:GOH196673 GYD196671:GYD196673 HHZ196671:HHZ196673 HRV196671:HRV196673 IBR196671:IBR196673 ILN196671:ILN196673 IVJ196671:IVJ196673 JFF196671:JFF196673 JPB196671:JPB196673 JYX196671:JYX196673 KIT196671:KIT196673 KSP196671:KSP196673 LCL196671:LCL196673 LMH196671:LMH196673 LWD196671:LWD196673 MFZ196671:MFZ196673 MPV196671:MPV196673 MZR196671:MZR196673 NJN196671:NJN196673 NTJ196671:NTJ196673 ODF196671:ODF196673 ONB196671:ONB196673 OWX196671:OWX196673 PGT196671:PGT196673 PQP196671:PQP196673 QAL196671:QAL196673 QKH196671:QKH196673 QUD196671:QUD196673 RDZ196671:RDZ196673 RNV196671:RNV196673 RXR196671:RXR196673 SHN196671:SHN196673 SRJ196671:SRJ196673 TBF196671:TBF196673 TLB196671:TLB196673 TUX196671:TUX196673 UET196671:UET196673 UOP196671:UOP196673 UYL196671:UYL196673 VIH196671:VIH196673 VSD196671:VSD196673 WBZ196671:WBZ196673 WLV196671:WLV196673 WVR196671:WVR196673 J262207:J262209 JF262207:JF262209 TB262207:TB262209 ACX262207:ACX262209 AMT262207:AMT262209 AWP262207:AWP262209 BGL262207:BGL262209 BQH262207:BQH262209 CAD262207:CAD262209 CJZ262207:CJZ262209 CTV262207:CTV262209 DDR262207:DDR262209 DNN262207:DNN262209 DXJ262207:DXJ262209 EHF262207:EHF262209 ERB262207:ERB262209 FAX262207:FAX262209 FKT262207:FKT262209 FUP262207:FUP262209 GEL262207:GEL262209 GOH262207:GOH262209 GYD262207:GYD262209 HHZ262207:HHZ262209 HRV262207:HRV262209 IBR262207:IBR262209 ILN262207:ILN262209 IVJ262207:IVJ262209 JFF262207:JFF262209 JPB262207:JPB262209 JYX262207:JYX262209 KIT262207:KIT262209 KSP262207:KSP262209 LCL262207:LCL262209 LMH262207:LMH262209 LWD262207:LWD262209 MFZ262207:MFZ262209 MPV262207:MPV262209 MZR262207:MZR262209 NJN262207:NJN262209 NTJ262207:NTJ262209 ODF262207:ODF262209 ONB262207:ONB262209 OWX262207:OWX262209 PGT262207:PGT262209 PQP262207:PQP262209 QAL262207:QAL262209 QKH262207:QKH262209 QUD262207:QUD262209 RDZ262207:RDZ262209 RNV262207:RNV262209 RXR262207:RXR262209 SHN262207:SHN262209 SRJ262207:SRJ262209 TBF262207:TBF262209 TLB262207:TLB262209 TUX262207:TUX262209 UET262207:UET262209 UOP262207:UOP262209 UYL262207:UYL262209 VIH262207:VIH262209 VSD262207:VSD262209 WBZ262207:WBZ262209 WLV262207:WLV262209 WVR262207:WVR262209 J327743:J327745 JF327743:JF327745 TB327743:TB327745 ACX327743:ACX327745 AMT327743:AMT327745 AWP327743:AWP327745 BGL327743:BGL327745 BQH327743:BQH327745 CAD327743:CAD327745 CJZ327743:CJZ327745 CTV327743:CTV327745 DDR327743:DDR327745 DNN327743:DNN327745 DXJ327743:DXJ327745 EHF327743:EHF327745 ERB327743:ERB327745 FAX327743:FAX327745 FKT327743:FKT327745 FUP327743:FUP327745 GEL327743:GEL327745 GOH327743:GOH327745 GYD327743:GYD327745 HHZ327743:HHZ327745 HRV327743:HRV327745 IBR327743:IBR327745 ILN327743:ILN327745 IVJ327743:IVJ327745 JFF327743:JFF327745 JPB327743:JPB327745 JYX327743:JYX327745 KIT327743:KIT327745 KSP327743:KSP327745 LCL327743:LCL327745 LMH327743:LMH327745 LWD327743:LWD327745 MFZ327743:MFZ327745 MPV327743:MPV327745 MZR327743:MZR327745 NJN327743:NJN327745 NTJ327743:NTJ327745 ODF327743:ODF327745 ONB327743:ONB327745 OWX327743:OWX327745 PGT327743:PGT327745 PQP327743:PQP327745 QAL327743:QAL327745 QKH327743:QKH327745 QUD327743:QUD327745 RDZ327743:RDZ327745 RNV327743:RNV327745 RXR327743:RXR327745 SHN327743:SHN327745 SRJ327743:SRJ327745 TBF327743:TBF327745 TLB327743:TLB327745 TUX327743:TUX327745 UET327743:UET327745 UOP327743:UOP327745 UYL327743:UYL327745 VIH327743:VIH327745 VSD327743:VSD327745 WBZ327743:WBZ327745 WLV327743:WLV327745 WVR327743:WVR327745 J393279:J393281 JF393279:JF393281 TB393279:TB393281 ACX393279:ACX393281 AMT393279:AMT393281 AWP393279:AWP393281 BGL393279:BGL393281 BQH393279:BQH393281 CAD393279:CAD393281 CJZ393279:CJZ393281 CTV393279:CTV393281 DDR393279:DDR393281 DNN393279:DNN393281 DXJ393279:DXJ393281 EHF393279:EHF393281 ERB393279:ERB393281 FAX393279:FAX393281 FKT393279:FKT393281 FUP393279:FUP393281 GEL393279:GEL393281 GOH393279:GOH393281 GYD393279:GYD393281 HHZ393279:HHZ393281 HRV393279:HRV393281 IBR393279:IBR393281 ILN393279:ILN393281 IVJ393279:IVJ393281 JFF393279:JFF393281 JPB393279:JPB393281 JYX393279:JYX393281 KIT393279:KIT393281 KSP393279:KSP393281 LCL393279:LCL393281 LMH393279:LMH393281 LWD393279:LWD393281 MFZ393279:MFZ393281 MPV393279:MPV393281 MZR393279:MZR393281 NJN393279:NJN393281 NTJ393279:NTJ393281 ODF393279:ODF393281 ONB393279:ONB393281 OWX393279:OWX393281 PGT393279:PGT393281 PQP393279:PQP393281 QAL393279:QAL393281 QKH393279:QKH393281 QUD393279:QUD393281 RDZ393279:RDZ393281 RNV393279:RNV393281 RXR393279:RXR393281 SHN393279:SHN393281 SRJ393279:SRJ393281 TBF393279:TBF393281 TLB393279:TLB393281 TUX393279:TUX393281 UET393279:UET393281 UOP393279:UOP393281 UYL393279:UYL393281 VIH393279:VIH393281 VSD393279:VSD393281 WBZ393279:WBZ393281 WLV393279:WLV393281 WVR393279:WVR393281 J458815:J458817 JF458815:JF458817 TB458815:TB458817 ACX458815:ACX458817 AMT458815:AMT458817 AWP458815:AWP458817 BGL458815:BGL458817 BQH458815:BQH458817 CAD458815:CAD458817 CJZ458815:CJZ458817 CTV458815:CTV458817 DDR458815:DDR458817 DNN458815:DNN458817 DXJ458815:DXJ458817 EHF458815:EHF458817 ERB458815:ERB458817 FAX458815:FAX458817 FKT458815:FKT458817 FUP458815:FUP458817 GEL458815:GEL458817 GOH458815:GOH458817 GYD458815:GYD458817 HHZ458815:HHZ458817 HRV458815:HRV458817 IBR458815:IBR458817 ILN458815:ILN458817 IVJ458815:IVJ458817 JFF458815:JFF458817 JPB458815:JPB458817 JYX458815:JYX458817 KIT458815:KIT458817 KSP458815:KSP458817 LCL458815:LCL458817 LMH458815:LMH458817 LWD458815:LWD458817 MFZ458815:MFZ458817 MPV458815:MPV458817 MZR458815:MZR458817 NJN458815:NJN458817 NTJ458815:NTJ458817 ODF458815:ODF458817 ONB458815:ONB458817 OWX458815:OWX458817 PGT458815:PGT458817 PQP458815:PQP458817 QAL458815:QAL458817 QKH458815:QKH458817 QUD458815:QUD458817 RDZ458815:RDZ458817 RNV458815:RNV458817 RXR458815:RXR458817 SHN458815:SHN458817 SRJ458815:SRJ458817 TBF458815:TBF458817 TLB458815:TLB458817 TUX458815:TUX458817 UET458815:UET458817 UOP458815:UOP458817 UYL458815:UYL458817 VIH458815:VIH458817 VSD458815:VSD458817 WBZ458815:WBZ458817 WLV458815:WLV458817 WVR458815:WVR458817 J524351:J524353 JF524351:JF524353 TB524351:TB524353 ACX524351:ACX524353 AMT524351:AMT524353 AWP524351:AWP524353 BGL524351:BGL524353 BQH524351:BQH524353 CAD524351:CAD524353 CJZ524351:CJZ524353 CTV524351:CTV524353 DDR524351:DDR524353 DNN524351:DNN524353 DXJ524351:DXJ524353 EHF524351:EHF524353 ERB524351:ERB524353 FAX524351:FAX524353 FKT524351:FKT524353 FUP524351:FUP524353 GEL524351:GEL524353 GOH524351:GOH524353 GYD524351:GYD524353 HHZ524351:HHZ524353 HRV524351:HRV524353 IBR524351:IBR524353 ILN524351:ILN524353 IVJ524351:IVJ524353 JFF524351:JFF524353 JPB524351:JPB524353 JYX524351:JYX524353 KIT524351:KIT524353 KSP524351:KSP524353 LCL524351:LCL524353 LMH524351:LMH524353 LWD524351:LWD524353 MFZ524351:MFZ524353 MPV524351:MPV524353 MZR524351:MZR524353 NJN524351:NJN524353 NTJ524351:NTJ524353 ODF524351:ODF524353 ONB524351:ONB524353 OWX524351:OWX524353 PGT524351:PGT524353 PQP524351:PQP524353 QAL524351:QAL524353 QKH524351:QKH524353 QUD524351:QUD524353 RDZ524351:RDZ524353 RNV524351:RNV524353 RXR524351:RXR524353 SHN524351:SHN524353 SRJ524351:SRJ524353 TBF524351:TBF524353 TLB524351:TLB524353 TUX524351:TUX524353 UET524351:UET524353 UOP524351:UOP524353 UYL524351:UYL524353 VIH524351:VIH524353 VSD524351:VSD524353 WBZ524351:WBZ524353 WLV524351:WLV524353 WVR524351:WVR524353 J589887:J589889 JF589887:JF589889 TB589887:TB589889 ACX589887:ACX589889 AMT589887:AMT589889 AWP589887:AWP589889 BGL589887:BGL589889 BQH589887:BQH589889 CAD589887:CAD589889 CJZ589887:CJZ589889 CTV589887:CTV589889 DDR589887:DDR589889 DNN589887:DNN589889 DXJ589887:DXJ589889 EHF589887:EHF589889 ERB589887:ERB589889 FAX589887:FAX589889 FKT589887:FKT589889 FUP589887:FUP589889 GEL589887:GEL589889 GOH589887:GOH589889 GYD589887:GYD589889 HHZ589887:HHZ589889 HRV589887:HRV589889 IBR589887:IBR589889 ILN589887:ILN589889 IVJ589887:IVJ589889 JFF589887:JFF589889 JPB589887:JPB589889 JYX589887:JYX589889 KIT589887:KIT589889 KSP589887:KSP589889 LCL589887:LCL589889 LMH589887:LMH589889 LWD589887:LWD589889 MFZ589887:MFZ589889 MPV589887:MPV589889 MZR589887:MZR589889 NJN589887:NJN589889 NTJ589887:NTJ589889 ODF589887:ODF589889 ONB589887:ONB589889 OWX589887:OWX589889 PGT589887:PGT589889 PQP589887:PQP589889 QAL589887:QAL589889 QKH589887:QKH589889 QUD589887:QUD589889 RDZ589887:RDZ589889 RNV589887:RNV589889 RXR589887:RXR589889 SHN589887:SHN589889 SRJ589887:SRJ589889 TBF589887:TBF589889 TLB589887:TLB589889 TUX589887:TUX589889 UET589887:UET589889 UOP589887:UOP589889 UYL589887:UYL589889 VIH589887:VIH589889 VSD589887:VSD589889 WBZ589887:WBZ589889 WLV589887:WLV589889 WVR589887:WVR589889 J655423:J655425 JF655423:JF655425 TB655423:TB655425 ACX655423:ACX655425 AMT655423:AMT655425 AWP655423:AWP655425 BGL655423:BGL655425 BQH655423:BQH655425 CAD655423:CAD655425 CJZ655423:CJZ655425 CTV655423:CTV655425 DDR655423:DDR655425 DNN655423:DNN655425 DXJ655423:DXJ655425 EHF655423:EHF655425 ERB655423:ERB655425 FAX655423:FAX655425 FKT655423:FKT655425 FUP655423:FUP655425 GEL655423:GEL655425 GOH655423:GOH655425 GYD655423:GYD655425 HHZ655423:HHZ655425 HRV655423:HRV655425 IBR655423:IBR655425 ILN655423:ILN655425 IVJ655423:IVJ655425 JFF655423:JFF655425 JPB655423:JPB655425 JYX655423:JYX655425 KIT655423:KIT655425 KSP655423:KSP655425 LCL655423:LCL655425 LMH655423:LMH655425 LWD655423:LWD655425 MFZ655423:MFZ655425 MPV655423:MPV655425 MZR655423:MZR655425 NJN655423:NJN655425 NTJ655423:NTJ655425 ODF655423:ODF655425 ONB655423:ONB655425 OWX655423:OWX655425 PGT655423:PGT655425 PQP655423:PQP655425 QAL655423:QAL655425 QKH655423:QKH655425 QUD655423:QUD655425 RDZ655423:RDZ655425 RNV655423:RNV655425 RXR655423:RXR655425 SHN655423:SHN655425 SRJ655423:SRJ655425 TBF655423:TBF655425 TLB655423:TLB655425 TUX655423:TUX655425 UET655423:UET655425 UOP655423:UOP655425 UYL655423:UYL655425 VIH655423:VIH655425 VSD655423:VSD655425 WBZ655423:WBZ655425 WLV655423:WLV655425 WVR655423:WVR655425 J720959:J720961 JF720959:JF720961 TB720959:TB720961 ACX720959:ACX720961 AMT720959:AMT720961 AWP720959:AWP720961 BGL720959:BGL720961 BQH720959:BQH720961 CAD720959:CAD720961 CJZ720959:CJZ720961 CTV720959:CTV720961 DDR720959:DDR720961 DNN720959:DNN720961 DXJ720959:DXJ720961 EHF720959:EHF720961 ERB720959:ERB720961 FAX720959:FAX720961 FKT720959:FKT720961 FUP720959:FUP720961 GEL720959:GEL720961 GOH720959:GOH720961 GYD720959:GYD720961 HHZ720959:HHZ720961 HRV720959:HRV720961 IBR720959:IBR720961 ILN720959:ILN720961 IVJ720959:IVJ720961 JFF720959:JFF720961 JPB720959:JPB720961 JYX720959:JYX720961 KIT720959:KIT720961 KSP720959:KSP720961 LCL720959:LCL720961 LMH720959:LMH720961 LWD720959:LWD720961 MFZ720959:MFZ720961 MPV720959:MPV720961 MZR720959:MZR720961 NJN720959:NJN720961 NTJ720959:NTJ720961 ODF720959:ODF720961 ONB720959:ONB720961 OWX720959:OWX720961 PGT720959:PGT720961 PQP720959:PQP720961 QAL720959:QAL720961 QKH720959:QKH720961 QUD720959:QUD720961 RDZ720959:RDZ720961 RNV720959:RNV720961 RXR720959:RXR720961 SHN720959:SHN720961 SRJ720959:SRJ720961 TBF720959:TBF720961 TLB720959:TLB720961 TUX720959:TUX720961 UET720959:UET720961 UOP720959:UOP720961 UYL720959:UYL720961 VIH720959:VIH720961 VSD720959:VSD720961 WBZ720959:WBZ720961 WLV720959:WLV720961 WVR720959:WVR720961 J786495:J786497 JF786495:JF786497 TB786495:TB786497 ACX786495:ACX786497 AMT786495:AMT786497 AWP786495:AWP786497 BGL786495:BGL786497 BQH786495:BQH786497 CAD786495:CAD786497 CJZ786495:CJZ786497 CTV786495:CTV786497 DDR786495:DDR786497 DNN786495:DNN786497 DXJ786495:DXJ786497 EHF786495:EHF786497 ERB786495:ERB786497 FAX786495:FAX786497 FKT786495:FKT786497 FUP786495:FUP786497 GEL786495:GEL786497 GOH786495:GOH786497 GYD786495:GYD786497 HHZ786495:HHZ786497 HRV786495:HRV786497 IBR786495:IBR786497 ILN786495:ILN786497 IVJ786495:IVJ786497 JFF786495:JFF786497 JPB786495:JPB786497 JYX786495:JYX786497 KIT786495:KIT786497 KSP786495:KSP786497 LCL786495:LCL786497 LMH786495:LMH786497 LWD786495:LWD786497 MFZ786495:MFZ786497 MPV786495:MPV786497 MZR786495:MZR786497 NJN786495:NJN786497 NTJ786495:NTJ786497 ODF786495:ODF786497 ONB786495:ONB786497 OWX786495:OWX786497 PGT786495:PGT786497 PQP786495:PQP786497 QAL786495:QAL786497 QKH786495:QKH786497 QUD786495:QUD786497 RDZ786495:RDZ786497 RNV786495:RNV786497 RXR786495:RXR786497 SHN786495:SHN786497 SRJ786495:SRJ786497 TBF786495:TBF786497 TLB786495:TLB786497 TUX786495:TUX786497 UET786495:UET786497 UOP786495:UOP786497 UYL786495:UYL786497 VIH786495:VIH786497 VSD786495:VSD786497 WBZ786495:WBZ786497 WLV786495:WLV786497 WVR786495:WVR786497 J852031:J852033 JF852031:JF852033 TB852031:TB852033 ACX852031:ACX852033 AMT852031:AMT852033 AWP852031:AWP852033 BGL852031:BGL852033 BQH852031:BQH852033 CAD852031:CAD852033 CJZ852031:CJZ852033 CTV852031:CTV852033 DDR852031:DDR852033 DNN852031:DNN852033 DXJ852031:DXJ852033 EHF852031:EHF852033 ERB852031:ERB852033 FAX852031:FAX852033 FKT852031:FKT852033 FUP852031:FUP852033 GEL852031:GEL852033 GOH852031:GOH852033 GYD852031:GYD852033 HHZ852031:HHZ852033 HRV852031:HRV852033 IBR852031:IBR852033 ILN852031:ILN852033 IVJ852031:IVJ852033 JFF852031:JFF852033 JPB852031:JPB852033 JYX852031:JYX852033 KIT852031:KIT852033 KSP852031:KSP852033 LCL852031:LCL852033 LMH852031:LMH852033 LWD852031:LWD852033 MFZ852031:MFZ852033 MPV852031:MPV852033 MZR852031:MZR852033 NJN852031:NJN852033 NTJ852031:NTJ852033 ODF852031:ODF852033 ONB852031:ONB852033 OWX852031:OWX852033 PGT852031:PGT852033 PQP852031:PQP852033 QAL852031:QAL852033 QKH852031:QKH852033 QUD852031:QUD852033 RDZ852031:RDZ852033 RNV852031:RNV852033 RXR852031:RXR852033 SHN852031:SHN852033 SRJ852031:SRJ852033 TBF852031:TBF852033 TLB852031:TLB852033 TUX852031:TUX852033 UET852031:UET852033 UOP852031:UOP852033 UYL852031:UYL852033 VIH852031:VIH852033 VSD852031:VSD852033 WBZ852031:WBZ852033 WLV852031:WLV852033 WVR852031:WVR852033 J917567:J917569 JF917567:JF917569 TB917567:TB917569 ACX917567:ACX917569 AMT917567:AMT917569 AWP917567:AWP917569 BGL917567:BGL917569 BQH917567:BQH917569 CAD917567:CAD917569 CJZ917567:CJZ917569 CTV917567:CTV917569 DDR917567:DDR917569 DNN917567:DNN917569 DXJ917567:DXJ917569 EHF917567:EHF917569 ERB917567:ERB917569 FAX917567:FAX917569 FKT917567:FKT917569 FUP917567:FUP917569 GEL917567:GEL917569 GOH917567:GOH917569 GYD917567:GYD917569 HHZ917567:HHZ917569 HRV917567:HRV917569 IBR917567:IBR917569 ILN917567:ILN917569 IVJ917567:IVJ917569 JFF917567:JFF917569 JPB917567:JPB917569 JYX917567:JYX917569 KIT917567:KIT917569 KSP917567:KSP917569 LCL917567:LCL917569 LMH917567:LMH917569 LWD917567:LWD917569 MFZ917567:MFZ917569 MPV917567:MPV917569 MZR917567:MZR917569 NJN917567:NJN917569 NTJ917567:NTJ917569 ODF917567:ODF917569 ONB917567:ONB917569 OWX917567:OWX917569 PGT917567:PGT917569 PQP917567:PQP917569 QAL917567:QAL917569 QKH917567:QKH917569 QUD917567:QUD917569 RDZ917567:RDZ917569 RNV917567:RNV917569 RXR917567:RXR917569 SHN917567:SHN917569 SRJ917567:SRJ917569 TBF917567:TBF917569 TLB917567:TLB917569 TUX917567:TUX917569 UET917567:UET917569 UOP917567:UOP917569 UYL917567:UYL917569 VIH917567:VIH917569 VSD917567:VSD917569 WBZ917567:WBZ917569 WLV917567:WLV917569 WVR917567:WVR917569 J983103:J983105 JF983103:JF983105 TB983103:TB983105 ACX983103:ACX983105 AMT983103:AMT983105 AWP983103:AWP983105 BGL983103:BGL983105 BQH983103:BQH983105 CAD983103:CAD983105 CJZ983103:CJZ983105 CTV983103:CTV983105 DDR983103:DDR983105 DNN983103:DNN983105 DXJ983103:DXJ983105 EHF983103:EHF983105 ERB983103:ERB983105 FAX983103:FAX983105 FKT983103:FKT983105 FUP983103:FUP983105 GEL983103:GEL983105 GOH983103:GOH983105 GYD983103:GYD983105 HHZ983103:HHZ983105 HRV983103:HRV983105 IBR983103:IBR983105 ILN983103:ILN983105 IVJ983103:IVJ983105 JFF983103:JFF983105 JPB983103:JPB983105 JYX983103:JYX983105 KIT983103:KIT983105 KSP983103:KSP983105 LCL983103:LCL983105 LMH983103:LMH983105 LWD983103:LWD983105 MFZ983103:MFZ983105 MPV983103:MPV983105 MZR983103:MZR983105 NJN983103:NJN983105 NTJ983103:NTJ983105 ODF983103:ODF983105 ONB983103:ONB983105 OWX983103:OWX983105 PGT983103:PGT983105 PQP983103:PQP983105 QAL983103:QAL983105 QKH983103:QKH983105 QUD983103:QUD983105 RDZ983103:RDZ983105 RNV983103:RNV983105 RXR983103:RXR983105 SHN983103:SHN983105 SRJ983103:SRJ983105 TBF983103:TBF983105 TLB983103:TLB983105 TUX983103:TUX983105 UET983103:UET983105 UOP983103:UOP983105 UYL983103:UYL983105 VIH983103:VIH983105 VSD983103:VSD983105 WBZ983103:WBZ983105 WLV983103:WLV983105 WVR983103:WVR983105 G83:G84 JC83:JC84 SY83:SY84 ACU83:ACU84 AMQ83:AMQ84 AWM83:AWM84 BGI83:BGI84 BQE83:BQE84 CAA83:CAA84 CJW83:CJW84 CTS83:CTS84 DDO83:DDO84 DNK83:DNK84 DXG83:DXG84 EHC83:EHC84 EQY83:EQY84 FAU83:FAU84 FKQ83:FKQ84 FUM83:FUM84 GEI83:GEI84 GOE83:GOE84 GYA83:GYA84 HHW83:HHW84 HRS83:HRS84 IBO83:IBO84 ILK83:ILK84 IVG83:IVG84 JFC83:JFC84 JOY83:JOY84 JYU83:JYU84 KIQ83:KIQ84 KSM83:KSM84 LCI83:LCI84 LME83:LME84 LWA83:LWA84 MFW83:MFW84 MPS83:MPS84 MZO83:MZO84 NJK83:NJK84 NTG83:NTG84 ODC83:ODC84 OMY83:OMY84 OWU83:OWU84 PGQ83:PGQ84 PQM83:PQM84 QAI83:QAI84 QKE83:QKE84 QUA83:QUA84 RDW83:RDW84 RNS83:RNS84 RXO83:RXO84 SHK83:SHK84 SRG83:SRG84 TBC83:TBC84 TKY83:TKY84 TUU83:TUU84 UEQ83:UEQ84 UOM83:UOM84 UYI83:UYI84 VIE83:VIE84 VSA83:VSA84 WBW83:WBW84 WLS83:WLS84 WVO83:WVO84 G65619:G65620 JC65619:JC65620 SY65619:SY65620 ACU65619:ACU65620 AMQ65619:AMQ65620 AWM65619:AWM65620 BGI65619:BGI65620 BQE65619:BQE65620 CAA65619:CAA65620 CJW65619:CJW65620 CTS65619:CTS65620 DDO65619:DDO65620 DNK65619:DNK65620 DXG65619:DXG65620 EHC65619:EHC65620 EQY65619:EQY65620 FAU65619:FAU65620 FKQ65619:FKQ65620 FUM65619:FUM65620 GEI65619:GEI65620 GOE65619:GOE65620 GYA65619:GYA65620 HHW65619:HHW65620 HRS65619:HRS65620 IBO65619:IBO65620 ILK65619:ILK65620 IVG65619:IVG65620 JFC65619:JFC65620 JOY65619:JOY65620 JYU65619:JYU65620 KIQ65619:KIQ65620 KSM65619:KSM65620 LCI65619:LCI65620 LME65619:LME65620 LWA65619:LWA65620 MFW65619:MFW65620 MPS65619:MPS65620 MZO65619:MZO65620 NJK65619:NJK65620 NTG65619:NTG65620 ODC65619:ODC65620 OMY65619:OMY65620 OWU65619:OWU65620 PGQ65619:PGQ65620 PQM65619:PQM65620 QAI65619:QAI65620 QKE65619:QKE65620 QUA65619:QUA65620 RDW65619:RDW65620 RNS65619:RNS65620 RXO65619:RXO65620 SHK65619:SHK65620 SRG65619:SRG65620 TBC65619:TBC65620 TKY65619:TKY65620 TUU65619:TUU65620 UEQ65619:UEQ65620 UOM65619:UOM65620 UYI65619:UYI65620 VIE65619:VIE65620 VSA65619:VSA65620 WBW65619:WBW65620 WLS65619:WLS65620 WVO65619:WVO65620 G131155:G131156 JC131155:JC131156 SY131155:SY131156 ACU131155:ACU131156 AMQ131155:AMQ131156 AWM131155:AWM131156 BGI131155:BGI131156 BQE131155:BQE131156 CAA131155:CAA131156 CJW131155:CJW131156 CTS131155:CTS131156 DDO131155:DDO131156 DNK131155:DNK131156 DXG131155:DXG131156 EHC131155:EHC131156 EQY131155:EQY131156 FAU131155:FAU131156 FKQ131155:FKQ131156 FUM131155:FUM131156 GEI131155:GEI131156 GOE131155:GOE131156 GYA131155:GYA131156 HHW131155:HHW131156 HRS131155:HRS131156 IBO131155:IBO131156 ILK131155:ILK131156 IVG131155:IVG131156 JFC131155:JFC131156 JOY131155:JOY131156 JYU131155:JYU131156 KIQ131155:KIQ131156 KSM131155:KSM131156 LCI131155:LCI131156 LME131155:LME131156 LWA131155:LWA131156 MFW131155:MFW131156 MPS131155:MPS131156 MZO131155:MZO131156 NJK131155:NJK131156 NTG131155:NTG131156 ODC131155:ODC131156 OMY131155:OMY131156 OWU131155:OWU131156 PGQ131155:PGQ131156 PQM131155:PQM131156 QAI131155:QAI131156 QKE131155:QKE131156 QUA131155:QUA131156 RDW131155:RDW131156 RNS131155:RNS131156 RXO131155:RXO131156 SHK131155:SHK131156 SRG131155:SRG131156 TBC131155:TBC131156 TKY131155:TKY131156 TUU131155:TUU131156 UEQ131155:UEQ131156 UOM131155:UOM131156 UYI131155:UYI131156 VIE131155:VIE131156 VSA131155:VSA131156 WBW131155:WBW131156 WLS131155:WLS131156 WVO131155:WVO131156 G196691:G196692 JC196691:JC196692 SY196691:SY196692 ACU196691:ACU196692 AMQ196691:AMQ196692 AWM196691:AWM196692 BGI196691:BGI196692 BQE196691:BQE196692 CAA196691:CAA196692 CJW196691:CJW196692 CTS196691:CTS196692 DDO196691:DDO196692 DNK196691:DNK196692 DXG196691:DXG196692 EHC196691:EHC196692 EQY196691:EQY196692 FAU196691:FAU196692 FKQ196691:FKQ196692 FUM196691:FUM196692 GEI196691:GEI196692 GOE196691:GOE196692 GYA196691:GYA196692 HHW196691:HHW196692 HRS196691:HRS196692 IBO196691:IBO196692 ILK196691:ILK196692 IVG196691:IVG196692 JFC196691:JFC196692 JOY196691:JOY196692 JYU196691:JYU196692 KIQ196691:KIQ196692 KSM196691:KSM196692 LCI196691:LCI196692 LME196691:LME196692 LWA196691:LWA196692 MFW196691:MFW196692 MPS196691:MPS196692 MZO196691:MZO196692 NJK196691:NJK196692 NTG196691:NTG196692 ODC196691:ODC196692 OMY196691:OMY196692 OWU196691:OWU196692 PGQ196691:PGQ196692 PQM196691:PQM196692 QAI196691:QAI196692 QKE196691:QKE196692 QUA196691:QUA196692 RDW196691:RDW196692 RNS196691:RNS196692 RXO196691:RXO196692 SHK196691:SHK196692 SRG196691:SRG196692 TBC196691:TBC196692 TKY196691:TKY196692 TUU196691:TUU196692 UEQ196691:UEQ196692 UOM196691:UOM196692 UYI196691:UYI196692 VIE196691:VIE196692 VSA196691:VSA196692 WBW196691:WBW196692 WLS196691:WLS196692 WVO196691:WVO196692 G262227:G262228 JC262227:JC262228 SY262227:SY262228 ACU262227:ACU262228 AMQ262227:AMQ262228 AWM262227:AWM262228 BGI262227:BGI262228 BQE262227:BQE262228 CAA262227:CAA262228 CJW262227:CJW262228 CTS262227:CTS262228 DDO262227:DDO262228 DNK262227:DNK262228 DXG262227:DXG262228 EHC262227:EHC262228 EQY262227:EQY262228 FAU262227:FAU262228 FKQ262227:FKQ262228 FUM262227:FUM262228 GEI262227:GEI262228 GOE262227:GOE262228 GYA262227:GYA262228 HHW262227:HHW262228 HRS262227:HRS262228 IBO262227:IBO262228 ILK262227:ILK262228 IVG262227:IVG262228 JFC262227:JFC262228 JOY262227:JOY262228 JYU262227:JYU262228 KIQ262227:KIQ262228 KSM262227:KSM262228 LCI262227:LCI262228 LME262227:LME262228 LWA262227:LWA262228 MFW262227:MFW262228 MPS262227:MPS262228 MZO262227:MZO262228 NJK262227:NJK262228 NTG262227:NTG262228 ODC262227:ODC262228 OMY262227:OMY262228 OWU262227:OWU262228 PGQ262227:PGQ262228 PQM262227:PQM262228 QAI262227:QAI262228 QKE262227:QKE262228 QUA262227:QUA262228 RDW262227:RDW262228 RNS262227:RNS262228 RXO262227:RXO262228 SHK262227:SHK262228 SRG262227:SRG262228 TBC262227:TBC262228 TKY262227:TKY262228 TUU262227:TUU262228 UEQ262227:UEQ262228 UOM262227:UOM262228 UYI262227:UYI262228 VIE262227:VIE262228 VSA262227:VSA262228 WBW262227:WBW262228 WLS262227:WLS262228 WVO262227:WVO262228 G327763:G327764 JC327763:JC327764 SY327763:SY327764 ACU327763:ACU327764 AMQ327763:AMQ327764 AWM327763:AWM327764 BGI327763:BGI327764 BQE327763:BQE327764 CAA327763:CAA327764 CJW327763:CJW327764 CTS327763:CTS327764 DDO327763:DDO327764 DNK327763:DNK327764 DXG327763:DXG327764 EHC327763:EHC327764 EQY327763:EQY327764 FAU327763:FAU327764 FKQ327763:FKQ327764 FUM327763:FUM327764 GEI327763:GEI327764 GOE327763:GOE327764 GYA327763:GYA327764 HHW327763:HHW327764 HRS327763:HRS327764 IBO327763:IBO327764 ILK327763:ILK327764 IVG327763:IVG327764 JFC327763:JFC327764 JOY327763:JOY327764 JYU327763:JYU327764 KIQ327763:KIQ327764 KSM327763:KSM327764 LCI327763:LCI327764 LME327763:LME327764 LWA327763:LWA327764 MFW327763:MFW327764 MPS327763:MPS327764 MZO327763:MZO327764 NJK327763:NJK327764 NTG327763:NTG327764 ODC327763:ODC327764 OMY327763:OMY327764 OWU327763:OWU327764 PGQ327763:PGQ327764 PQM327763:PQM327764 QAI327763:QAI327764 QKE327763:QKE327764 QUA327763:QUA327764 RDW327763:RDW327764 RNS327763:RNS327764 RXO327763:RXO327764 SHK327763:SHK327764 SRG327763:SRG327764 TBC327763:TBC327764 TKY327763:TKY327764 TUU327763:TUU327764 UEQ327763:UEQ327764 UOM327763:UOM327764 UYI327763:UYI327764 VIE327763:VIE327764 VSA327763:VSA327764 WBW327763:WBW327764 WLS327763:WLS327764 WVO327763:WVO327764 G393299:G393300 JC393299:JC393300 SY393299:SY393300 ACU393299:ACU393300 AMQ393299:AMQ393300 AWM393299:AWM393300 BGI393299:BGI393300 BQE393299:BQE393300 CAA393299:CAA393300 CJW393299:CJW393300 CTS393299:CTS393300 DDO393299:DDO393300 DNK393299:DNK393300 DXG393299:DXG393300 EHC393299:EHC393300 EQY393299:EQY393300 FAU393299:FAU393300 FKQ393299:FKQ393300 FUM393299:FUM393300 GEI393299:GEI393300 GOE393299:GOE393300 GYA393299:GYA393300 HHW393299:HHW393300 HRS393299:HRS393300 IBO393299:IBO393300 ILK393299:ILK393300 IVG393299:IVG393300 JFC393299:JFC393300 JOY393299:JOY393300 JYU393299:JYU393300 KIQ393299:KIQ393300 KSM393299:KSM393300 LCI393299:LCI393300 LME393299:LME393300 LWA393299:LWA393300 MFW393299:MFW393300 MPS393299:MPS393300 MZO393299:MZO393300 NJK393299:NJK393300 NTG393299:NTG393300 ODC393299:ODC393300 OMY393299:OMY393300 OWU393299:OWU393300 PGQ393299:PGQ393300 PQM393299:PQM393300 QAI393299:QAI393300 QKE393299:QKE393300 QUA393299:QUA393300 RDW393299:RDW393300 RNS393299:RNS393300 RXO393299:RXO393300 SHK393299:SHK393300 SRG393299:SRG393300 TBC393299:TBC393300 TKY393299:TKY393300 TUU393299:TUU393300 UEQ393299:UEQ393300 UOM393299:UOM393300 UYI393299:UYI393300 VIE393299:VIE393300 VSA393299:VSA393300 WBW393299:WBW393300 WLS393299:WLS393300 WVO393299:WVO393300 G458835:G458836 JC458835:JC458836 SY458835:SY458836 ACU458835:ACU458836 AMQ458835:AMQ458836 AWM458835:AWM458836 BGI458835:BGI458836 BQE458835:BQE458836 CAA458835:CAA458836 CJW458835:CJW458836 CTS458835:CTS458836 DDO458835:DDO458836 DNK458835:DNK458836 DXG458835:DXG458836 EHC458835:EHC458836 EQY458835:EQY458836 FAU458835:FAU458836 FKQ458835:FKQ458836 FUM458835:FUM458836 GEI458835:GEI458836 GOE458835:GOE458836 GYA458835:GYA458836 HHW458835:HHW458836 HRS458835:HRS458836 IBO458835:IBO458836 ILK458835:ILK458836 IVG458835:IVG458836 JFC458835:JFC458836 JOY458835:JOY458836 JYU458835:JYU458836 KIQ458835:KIQ458836 KSM458835:KSM458836 LCI458835:LCI458836 LME458835:LME458836 LWA458835:LWA458836 MFW458835:MFW458836 MPS458835:MPS458836 MZO458835:MZO458836 NJK458835:NJK458836 NTG458835:NTG458836 ODC458835:ODC458836 OMY458835:OMY458836 OWU458835:OWU458836 PGQ458835:PGQ458836 PQM458835:PQM458836 QAI458835:QAI458836 QKE458835:QKE458836 QUA458835:QUA458836 RDW458835:RDW458836 RNS458835:RNS458836 RXO458835:RXO458836 SHK458835:SHK458836 SRG458835:SRG458836 TBC458835:TBC458836 TKY458835:TKY458836 TUU458835:TUU458836 UEQ458835:UEQ458836 UOM458835:UOM458836 UYI458835:UYI458836 VIE458835:VIE458836 VSA458835:VSA458836 WBW458835:WBW458836 WLS458835:WLS458836 WVO458835:WVO458836 G524371:G524372 JC524371:JC524372 SY524371:SY524372 ACU524371:ACU524372 AMQ524371:AMQ524372 AWM524371:AWM524372 BGI524371:BGI524372 BQE524371:BQE524372 CAA524371:CAA524372 CJW524371:CJW524372 CTS524371:CTS524372 DDO524371:DDO524372 DNK524371:DNK524372 DXG524371:DXG524372 EHC524371:EHC524372 EQY524371:EQY524372 FAU524371:FAU524372 FKQ524371:FKQ524372 FUM524371:FUM524372 GEI524371:GEI524372 GOE524371:GOE524372 GYA524371:GYA524372 HHW524371:HHW524372 HRS524371:HRS524372 IBO524371:IBO524372 ILK524371:ILK524372 IVG524371:IVG524372 JFC524371:JFC524372 JOY524371:JOY524372 JYU524371:JYU524372 KIQ524371:KIQ524372 KSM524371:KSM524372 LCI524371:LCI524372 LME524371:LME524372 LWA524371:LWA524372 MFW524371:MFW524372 MPS524371:MPS524372 MZO524371:MZO524372 NJK524371:NJK524372 NTG524371:NTG524372 ODC524371:ODC524372 OMY524371:OMY524372 OWU524371:OWU524372 PGQ524371:PGQ524372 PQM524371:PQM524372 QAI524371:QAI524372 QKE524371:QKE524372 QUA524371:QUA524372 RDW524371:RDW524372 RNS524371:RNS524372 RXO524371:RXO524372 SHK524371:SHK524372 SRG524371:SRG524372 TBC524371:TBC524372 TKY524371:TKY524372 TUU524371:TUU524372 UEQ524371:UEQ524372 UOM524371:UOM524372 UYI524371:UYI524372 VIE524371:VIE524372 VSA524371:VSA524372 WBW524371:WBW524372 WLS524371:WLS524372 WVO524371:WVO524372 G589907:G589908 JC589907:JC589908 SY589907:SY589908 ACU589907:ACU589908 AMQ589907:AMQ589908 AWM589907:AWM589908 BGI589907:BGI589908 BQE589907:BQE589908 CAA589907:CAA589908 CJW589907:CJW589908 CTS589907:CTS589908 DDO589907:DDO589908 DNK589907:DNK589908 DXG589907:DXG589908 EHC589907:EHC589908 EQY589907:EQY589908 FAU589907:FAU589908 FKQ589907:FKQ589908 FUM589907:FUM589908 GEI589907:GEI589908 GOE589907:GOE589908 GYA589907:GYA589908 HHW589907:HHW589908 HRS589907:HRS589908 IBO589907:IBO589908 ILK589907:ILK589908 IVG589907:IVG589908 JFC589907:JFC589908 JOY589907:JOY589908 JYU589907:JYU589908 KIQ589907:KIQ589908 KSM589907:KSM589908 LCI589907:LCI589908 LME589907:LME589908 LWA589907:LWA589908 MFW589907:MFW589908 MPS589907:MPS589908 MZO589907:MZO589908 NJK589907:NJK589908 NTG589907:NTG589908 ODC589907:ODC589908 OMY589907:OMY589908 OWU589907:OWU589908 PGQ589907:PGQ589908 PQM589907:PQM589908 QAI589907:QAI589908 QKE589907:QKE589908 QUA589907:QUA589908 RDW589907:RDW589908 RNS589907:RNS589908 RXO589907:RXO589908 SHK589907:SHK589908 SRG589907:SRG589908 TBC589907:TBC589908 TKY589907:TKY589908 TUU589907:TUU589908 UEQ589907:UEQ589908 UOM589907:UOM589908 UYI589907:UYI589908 VIE589907:VIE589908 VSA589907:VSA589908 WBW589907:WBW589908 WLS589907:WLS589908 WVO589907:WVO589908 G655443:G655444 JC655443:JC655444 SY655443:SY655444 ACU655443:ACU655444 AMQ655443:AMQ655444 AWM655443:AWM655444 BGI655443:BGI655444 BQE655443:BQE655444 CAA655443:CAA655444 CJW655443:CJW655444 CTS655443:CTS655444 DDO655443:DDO655444 DNK655443:DNK655444 DXG655443:DXG655444 EHC655443:EHC655444 EQY655443:EQY655444 FAU655443:FAU655444 FKQ655443:FKQ655444 FUM655443:FUM655444 GEI655443:GEI655444 GOE655443:GOE655444 GYA655443:GYA655444 HHW655443:HHW655444 HRS655443:HRS655444 IBO655443:IBO655444 ILK655443:ILK655444 IVG655443:IVG655444 JFC655443:JFC655444 JOY655443:JOY655444 JYU655443:JYU655444 KIQ655443:KIQ655444 KSM655443:KSM655444 LCI655443:LCI655444 LME655443:LME655444 LWA655443:LWA655444 MFW655443:MFW655444 MPS655443:MPS655444 MZO655443:MZO655444 NJK655443:NJK655444 NTG655443:NTG655444 ODC655443:ODC655444 OMY655443:OMY655444 OWU655443:OWU655444 PGQ655443:PGQ655444 PQM655443:PQM655444 QAI655443:QAI655444 QKE655443:QKE655444 QUA655443:QUA655444 RDW655443:RDW655444 RNS655443:RNS655444 RXO655443:RXO655444 SHK655443:SHK655444 SRG655443:SRG655444 TBC655443:TBC655444 TKY655443:TKY655444 TUU655443:TUU655444 UEQ655443:UEQ655444 UOM655443:UOM655444 UYI655443:UYI655444 VIE655443:VIE655444 VSA655443:VSA655444 WBW655443:WBW655444 WLS655443:WLS655444 WVO655443:WVO655444 G720979:G720980 JC720979:JC720980 SY720979:SY720980 ACU720979:ACU720980 AMQ720979:AMQ720980 AWM720979:AWM720980 BGI720979:BGI720980 BQE720979:BQE720980 CAA720979:CAA720980 CJW720979:CJW720980 CTS720979:CTS720980 DDO720979:DDO720980 DNK720979:DNK720980 DXG720979:DXG720980 EHC720979:EHC720980 EQY720979:EQY720980 FAU720979:FAU720980 FKQ720979:FKQ720980 FUM720979:FUM720980 GEI720979:GEI720980 GOE720979:GOE720980 GYA720979:GYA720980 HHW720979:HHW720980 HRS720979:HRS720980 IBO720979:IBO720980 ILK720979:ILK720980 IVG720979:IVG720980 JFC720979:JFC720980 JOY720979:JOY720980 JYU720979:JYU720980 KIQ720979:KIQ720980 KSM720979:KSM720980 LCI720979:LCI720980 LME720979:LME720980 LWA720979:LWA720980 MFW720979:MFW720980 MPS720979:MPS720980 MZO720979:MZO720980 NJK720979:NJK720980 NTG720979:NTG720980 ODC720979:ODC720980 OMY720979:OMY720980 OWU720979:OWU720980 PGQ720979:PGQ720980 PQM720979:PQM720980 QAI720979:QAI720980 QKE720979:QKE720980 QUA720979:QUA720980 RDW720979:RDW720980 RNS720979:RNS720980 RXO720979:RXO720980 SHK720979:SHK720980 SRG720979:SRG720980 TBC720979:TBC720980 TKY720979:TKY720980 TUU720979:TUU720980 UEQ720979:UEQ720980 UOM720979:UOM720980 UYI720979:UYI720980 VIE720979:VIE720980 VSA720979:VSA720980 WBW720979:WBW720980 WLS720979:WLS720980 WVO720979:WVO720980 G786515:G786516 JC786515:JC786516 SY786515:SY786516 ACU786515:ACU786516 AMQ786515:AMQ786516 AWM786515:AWM786516 BGI786515:BGI786516 BQE786515:BQE786516 CAA786515:CAA786516 CJW786515:CJW786516 CTS786515:CTS786516 DDO786515:DDO786516 DNK786515:DNK786516 DXG786515:DXG786516 EHC786515:EHC786516 EQY786515:EQY786516 FAU786515:FAU786516 FKQ786515:FKQ786516 FUM786515:FUM786516 GEI786515:GEI786516 GOE786515:GOE786516 GYA786515:GYA786516 HHW786515:HHW786516 HRS786515:HRS786516 IBO786515:IBO786516 ILK786515:ILK786516 IVG786515:IVG786516 JFC786515:JFC786516 JOY786515:JOY786516 JYU786515:JYU786516 KIQ786515:KIQ786516 KSM786515:KSM786516 LCI786515:LCI786516 LME786515:LME786516 LWA786515:LWA786516 MFW786515:MFW786516 MPS786515:MPS786516 MZO786515:MZO786516 NJK786515:NJK786516 NTG786515:NTG786516 ODC786515:ODC786516 OMY786515:OMY786516 OWU786515:OWU786516 PGQ786515:PGQ786516 PQM786515:PQM786516 QAI786515:QAI786516 QKE786515:QKE786516 QUA786515:QUA786516 RDW786515:RDW786516 RNS786515:RNS786516 RXO786515:RXO786516 SHK786515:SHK786516 SRG786515:SRG786516 TBC786515:TBC786516 TKY786515:TKY786516 TUU786515:TUU786516 UEQ786515:UEQ786516 UOM786515:UOM786516 UYI786515:UYI786516 VIE786515:VIE786516 VSA786515:VSA786516 WBW786515:WBW786516 WLS786515:WLS786516 WVO786515:WVO786516 G852051:G852052 JC852051:JC852052 SY852051:SY852052 ACU852051:ACU852052 AMQ852051:AMQ852052 AWM852051:AWM852052 BGI852051:BGI852052 BQE852051:BQE852052 CAA852051:CAA852052 CJW852051:CJW852052 CTS852051:CTS852052 DDO852051:DDO852052 DNK852051:DNK852052 DXG852051:DXG852052 EHC852051:EHC852052 EQY852051:EQY852052 FAU852051:FAU852052 FKQ852051:FKQ852052 FUM852051:FUM852052 GEI852051:GEI852052 GOE852051:GOE852052 GYA852051:GYA852052 HHW852051:HHW852052 HRS852051:HRS852052 IBO852051:IBO852052 ILK852051:ILK852052 IVG852051:IVG852052 JFC852051:JFC852052 JOY852051:JOY852052 JYU852051:JYU852052 KIQ852051:KIQ852052 KSM852051:KSM852052 LCI852051:LCI852052 LME852051:LME852052 LWA852051:LWA852052 MFW852051:MFW852052 MPS852051:MPS852052 MZO852051:MZO852052 NJK852051:NJK852052 NTG852051:NTG852052 ODC852051:ODC852052 OMY852051:OMY852052 OWU852051:OWU852052 PGQ852051:PGQ852052 PQM852051:PQM852052 QAI852051:QAI852052 QKE852051:QKE852052 QUA852051:QUA852052 RDW852051:RDW852052 RNS852051:RNS852052 RXO852051:RXO852052 SHK852051:SHK852052 SRG852051:SRG852052 TBC852051:TBC852052 TKY852051:TKY852052 TUU852051:TUU852052 UEQ852051:UEQ852052 UOM852051:UOM852052 UYI852051:UYI852052 VIE852051:VIE852052 VSA852051:VSA852052 WBW852051:WBW852052 WLS852051:WLS852052 WVO852051:WVO852052 G917587:G917588 JC917587:JC917588 SY917587:SY917588 ACU917587:ACU917588 AMQ917587:AMQ917588 AWM917587:AWM917588 BGI917587:BGI917588 BQE917587:BQE917588 CAA917587:CAA917588 CJW917587:CJW917588 CTS917587:CTS917588 DDO917587:DDO917588 DNK917587:DNK917588 DXG917587:DXG917588 EHC917587:EHC917588 EQY917587:EQY917588 FAU917587:FAU917588 FKQ917587:FKQ917588 FUM917587:FUM917588 GEI917587:GEI917588 GOE917587:GOE917588 GYA917587:GYA917588 HHW917587:HHW917588 HRS917587:HRS917588 IBO917587:IBO917588 ILK917587:ILK917588 IVG917587:IVG917588 JFC917587:JFC917588 JOY917587:JOY917588 JYU917587:JYU917588 KIQ917587:KIQ917588 KSM917587:KSM917588 LCI917587:LCI917588 LME917587:LME917588 LWA917587:LWA917588 MFW917587:MFW917588 MPS917587:MPS917588 MZO917587:MZO917588 NJK917587:NJK917588 NTG917587:NTG917588 ODC917587:ODC917588 OMY917587:OMY917588 OWU917587:OWU917588 PGQ917587:PGQ917588 PQM917587:PQM917588 QAI917587:QAI917588 QKE917587:QKE917588 QUA917587:QUA917588 RDW917587:RDW917588 RNS917587:RNS917588 RXO917587:RXO917588 SHK917587:SHK917588 SRG917587:SRG917588 TBC917587:TBC917588 TKY917587:TKY917588 TUU917587:TUU917588 UEQ917587:UEQ917588 UOM917587:UOM917588 UYI917587:UYI917588 VIE917587:VIE917588 VSA917587:VSA917588 WBW917587:WBW917588 WLS917587:WLS917588 WVO917587:WVO917588 G983123:G983124 JC983123:JC983124 SY983123:SY983124 ACU983123:ACU983124 AMQ983123:AMQ983124 AWM983123:AWM983124 BGI983123:BGI983124 BQE983123:BQE983124 CAA983123:CAA983124 CJW983123:CJW983124 CTS983123:CTS983124 DDO983123:DDO983124 DNK983123:DNK983124 DXG983123:DXG983124 EHC983123:EHC983124 EQY983123:EQY983124 FAU983123:FAU983124 FKQ983123:FKQ983124 FUM983123:FUM983124 GEI983123:GEI983124 GOE983123:GOE983124 GYA983123:GYA983124 HHW983123:HHW983124 HRS983123:HRS983124 IBO983123:IBO983124 ILK983123:ILK983124 IVG983123:IVG983124 JFC983123:JFC983124 JOY983123:JOY983124 JYU983123:JYU983124 KIQ983123:KIQ983124 KSM983123:KSM983124 LCI983123:LCI983124 LME983123:LME983124 LWA983123:LWA983124 MFW983123:MFW983124 MPS983123:MPS983124 MZO983123:MZO983124 NJK983123:NJK983124 NTG983123:NTG983124 ODC983123:ODC983124 OMY983123:OMY983124 OWU983123:OWU983124 PGQ983123:PGQ983124 PQM983123:PQM983124 QAI983123:QAI983124 QKE983123:QKE983124 QUA983123:QUA983124 RDW983123:RDW983124 RNS983123:RNS983124 RXO983123:RXO983124 SHK983123:SHK983124 SRG983123:SRG983124 TBC983123:TBC983124 TKY983123:TKY983124 TUU983123:TUU983124 UEQ983123:UEQ983124 UOM983123:UOM983124 UYI983123:UYI983124 VIE983123:VIE983124 VSA983123:VSA983124 WBW983123:WBW983124 WLS983123:WLS983124 WVO983123:WVO983124 I61:I62 JE61:JE62 TA61:TA62 ACW61:ACW62 AMS61:AMS62 AWO61:AWO62 BGK61:BGK62 BQG61:BQG62 CAC61:CAC62 CJY61:CJY62 CTU61:CTU62 DDQ61:DDQ62 DNM61:DNM62 DXI61:DXI62 EHE61:EHE62 ERA61:ERA62 FAW61:FAW62 FKS61:FKS62 FUO61:FUO62 GEK61:GEK62 GOG61:GOG62 GYC61:GYC62 HHY61:HHY62 HRU61:HRU62 IBQ61:IBQ62 ILM61:ILM62 IVI61:IVI62 JFE61:JFE62 JPA61:JPA62 JYW61:JYW62 KIS61:KIS62 KSO61:KSO62 LCK61:LCK62 LMG61:LMG62 LWC61:LWC62 MFY61:MFY62 MPU61:MPU62 MZQ61:MZQ62 NJM61:NJM62 NTI61:NTI62 ODE61:ODE62 ONA61:ONA62 OWW61:OWW62 PGS61:PGS62 PQO61:PQO62 QAK61:QAK62 QKG61:QKG62 QUC61:QUC62 RDY61:RDY62 RNU61:RNU62 RXQ61:RXQ62 SHM61:SHM62 SRI61:SRI62 TBE61:TBE62 TLA61:TLA62 TUW61:TUW62 UES61:UES62 UOO61:UOO62 UYK61:UYK62 VIG61:VIG62 VSC61:VSC62 WBY61:WBY62 WLU61:WLU62 WVQ61:WVQ62 I65597:I65598 JE65597:JE65598 TA65597:TA65598 ACW65597:ACW65598 AMS65597:AMS65598 AWO65597:AWO65598 BGK65597:BGK65598 BQG65597:BQG65598 CAC65597:CAC65598 CJY65597:CJY65598 CTU65597:CTU65598 DDQ65597:DDQ65598 DNM65597:DNM65598 DXI65597:DXI65598 EHE65597:EHE65598 ERA65597:ERA65598 FAW65597:FAW65598 FKS65597:FKS65598 FUO65597:FUO65598 GEK65597:GEK65598 GOG65597:GOG65598 GYC65597:GYC65598 HHY65597:HHY65598 HRU65597:HRU65598 IBQ65597:IBQ65598 ILM65597:ILM65598 IVI65597:IVI65598 JFE65597:JFE65598 JPA65597:JPA65598 JYW65597:JYW65598 KIS65597:KIS65598 KSO65597:KSO65598 LCK65597:LCK65598 LMG65597:LMG65598 LWC65597:LWC65598 MFY65597:MFY65598 MPU65597:MPU65598 MZQ65597:MZQ65598 NJM65597:NJM65598 NTI65597:NTI65598 ODE65597:ODE65598 ONA65597:ONA65598 OWW65597:OWW65598 PGS65597:PGS65598 PQO65597:PQO65598 QAK65597:QAK65598 QKG65597:QKG65598 QUC65597:QUC65598 RDY65597:RDY65598 RNU65597:RNU65598 RXQ65597:RXQ65598 SHM65597:SHM65598 SRI65597:SRI65598 TBE65597:TBE65598 TLA65597:TLA65598 TUW65597:TUW65598 UES65597:UES65598 UOO65597:UOO65598 UYK65597:UYK65598 VIG65597:VIG65598 VSC65597:VSC65598 WBY65597:WBY65598 WLU65597:WLU65598 WVQ65597:WVQ65598 I131133:I131134 JE131133:JE131134 TA131133:TA131134 ACW131133:ACW131134 AMS131133:AMS131134 AWO131133:AWO131134 BGK131133:BGK131134 BQG131133:BQG131134 CAC131133:CAC131134 CJY131133:CJY131134 CTU131133:CTU131134 DDQ131133:DDQ131134 DNM131133:DNM131134 DXI131133:DXI131134 EHE131133:EHE131134 ERA131133:ERA131134 FAW131133:FAW131134 FKS131133:FKS131134 FUO131133:FUO131134 GEK131133:GEK131134 GOG131133:GOG131134 GYC131133:GYC131134 HHY131133:HHY131134 HRU131133:HRU131134 IBQ131133:IBQ131134 ILM131133:ILM131134 IVI131133:IVI131134 JFE131133:JFE131134 JPA131133:JPA131134 JYW131133:JYW131134 KIS131133:KIS131134 KSO131133:KSO131134 LCK131133:LCK131134 LMG131133:LMG131134 LWC131133:LWC131134 MFY131133:MFY131134 MPU131133:MPU131134 MZQ131133:MZQ131134 NJM131133:NJM131134 NTI131133:NTI131134 ODE131133:ODE131134 ONA131133:ONA131134 OWW131133:OWW131134 PGS131133:PGS131134 PQO131133:PQO131134 QAK131133:QAK131134 QKG131133:QKG131134 QUC131133:QUC131134 RDY131133:RDY131134 RNU131133:RNU131134 RXQ131133:RXQ131134 SHM131133:SHM131134 SRI131133:SRI131134 TBE131133:TBE131134 TLA131133:TLA131134 TUW131133:TUW131134 UES131133:UES131134 UOO131133:UOO131134 UYK131133:UYK131134 VIG131133:VIG131134 VSC131133:VSC131134 WBY131133:WBY131134 WLU131133:WLU131134 WVQ131133:WVQ131134 I196669:I196670 JE196669:JE196670 TA196669:TA196670 ACW196669:ACW196670 AMS196669:AMS196670 AWO196669:AWO196670 BGK196669:BGK196670 BQG196669:BQG196670 CAC196669:CAC196670 CJY196669:CJY196670 CTU196669:CTU196670 DDQ196669:DDQ196670 DNM196669:DNM196670 DXI196669:DXI196670 EHE196669:EHE196670 ERA196669:ERA196670 FAW196669:FAW196670 FKS196669:FKS196670 FUO196669:FUO196670 GEK196669:GEK196670 GOG196669:GOG196670 GYC196669:GYC196670 HHY196669:HHY196670 HRU196669:HRU196670 IBQ196669:IBQ196670 ILM196669:ILM196670 IVI196669:IVI196670 JFE196669:JFE196670 JPA196669:JPA196670 JYW196669:JYW196670 KIS196669:KIS196670 KSO196669:KSO196670 LCK196669:LCK196670 LMG196669:LMG196670 LWC196669:LWC196670 MFY196669:MFY196670 MPU196669:MPU196670 MZQ196669:MZQ196670 NJM196669:NJM196670 NTI196669:NTI196670 ODE196669:ODE196670 ONA196669:ONA196670 OWW196669:OWW196670 PGS196669:PGS196670 PQO196669:PQO196670 QAK196669:QAK196670 QKG196669:QKG196670 QUC196669:QUC196670 RDY196669:RDY196670 RNU196669:RNU196670 RXQ196669:RXQ196670 SHM196669:SHM196670 SRI196669:SRI196670 TBE196669:TBE196670 TLA196669:TLA196670 TUW196669:TUW196670 UES196669:UES196670 UOO196669:UOO196670 UYK196669:UYK196670 VIG196669:VIG196670 VSC196669:VSC196670 WBY196669:WBY196670 WLU196669:WLU196670 WVQ196669:WVQ196670 I262205:I262206 JE262205:JE262206 TA262205:TA262206 ACW262205:ACW262206 AMS262205:AMS262206 AWO262205:AWO262206 BGK262205:BGK262206 BQG262205:BQG262206 CAC262205:CAC262206 CJY262205:CJY262206 CTU262205:CTU262206 DDQ262205:DDQ262206 DNM262205:DNM262206 DXI262205:DXI262206 EHE262205:EHE262206 ERA262205:ERA262206 FAW262205:FAW262206 FKS262205:FKS262206 FUO262205:FUO262206 GEK262205:GEK262206 GOG262205:GOG262206 GYC262205:GYC262206 HHY262205:HHY262206 HRU262205:HRU262206 IBQ262205:IBQ262206 ILM262205:ILM262206 IVI262205:IVI262206 JFE262205:JFE262206 JPA262205:JPA262206 JYW262205:JYW262206 KIS262205:KIS262206 KSO262205:KSO262206 LCK262205:LCK262206 LMG262205:LMG262206 LWC262205:LWC262206 MFY262205:MFY262206 MPU262205:MPU262206 MZQ262205:MZQ262206 NJM262205:NJM262206 NTI262205:NTI262206 ODE262205:ODE262206 ONA262205:ONA262206 OWW262205:OWW262206 PGS262205:PGS262206 PQO262205:PQO262206 QAK262205:QAK262206 QKG262205:QKG262206 QUC262205:QUC262206 RDY262205:RDY262206 RNU262205:RNU262206 RXQ262205:RXQ262206 SHM262205:SHM262206 SRI262205:SRI262206 TBE262205:TBE262206 TLA262205:TLA262206 TUW262205:TUW262206 UES262205:UES262206 UOO262205:UOO262206 UYK262205:UYK262206 VIG262205:VIG262206 VSC262205:VSC262206 WBY262205:WBY262206 WLU262205:WLU262206 WVQ262205:WVQ262206 I327741:I327742 JE327741:JE327742 TA327741:TA327742 ACW327741:ACW327742 AMS327741:AMS327742 AWO327741:AWO327742 BGK327741:BGK327742 BQG327741:BQG327742 CAC327741:CAC327742 CJY327741:CJY327742 CTU327741:CTU327742 DDQ327741:DDQ327742 DNM327741:DNM327742 DXI327741:DXI327742 EHE327741:EHE327742 ERA327741:ERA327742 FAW327741:FAW327742 FKS327741:FKS327742 FUO327741:FUO327742 GEK327741:GEK327742 GOG327741:GOG327742 GYC327741:GYC327742 HHY327741:HHY327742 HRU327741:HRU327742 IBQ327741:IBQ327742 ILM327741:ILM327742 IVI327741:IVI327742 JFE327741:JFE327742 JPA327741:JPA327742 JYW327741:JYW327742 KIS327741:KIS327742 KSO327741:KSO327742 LCK327741:LCK327742 LMG327741:LMG327742 LWC327741:LWC327742 MFY327741:MFY327742 MPU327741:MPU327742 MZQ327741:MZQ327742 NJM327741:NJM327742 NTI327741:NTI327742 ODE327741:ODE327742 ONA327741:ONA327742 OWW327741:OWW327742 PGS327741:PGS327742 PQO327741:PQO327742 QAK327741:QAK327742 QKG327741:QKG327742 QUC327741:QUC327742 RDY327741:RDY327742 RNU327741:RNU327742 RXQ327741:RXQ327742 SHM327741:SHM327742 SRI327741:SRI327742 TBE327741:TBE327742 TLA327741:TLA327742 TUW327741:TUW327742 UES327741:UES327742 UOO327741:UOO327742 UYK327741:UYK327742 VIG327741:VIG327742 VSC327741:VSC327742 WBY327741:WBY327742 WLU327741:WLU327742 WVQ327741:WVQ327742 I393277:I393278 JE393277:JE393278 TA393277:TA393278 ACW393277:ACW393278 AMS393277:AMS393278 AWO393277:AWO393278 BGK393277:BGK393278 BQG393277:BQG393278 CAC393277:CAC393278 CJY393277:CJY393278 CTU393277:CTU393278 DDQ393277:DDQ393278 DNM393277:DNM393278 DXI393277:DXI393278 EHE393277:EHE393278 ERA393277:ERA393278 FAW393277:FAW393278 FKS393277:FKS393278 FUO393277:FUO393278 GEK393277:GEK393278 GOG393277:GOG393278 GYC393277:GYC393278 HHY393277:HHY393278 HRU393277:HRU393278 IBQ393277:IBQ393278 ILM393277:ILM393278 IVI393277:IVI393278 JFE393277:JFE393278 JPA393277:JPA393278 JYW393277:JYW393278 KIS393277:KIS393278 KSO393277:KSO393278 LCK393277:LCK393278 LMG393277:LMG393278 LWC393277:LWC393278 MFY393277:MFY393278 MPU393277:MPU393278 MZQ393277:MZQ393278 NJM393277:NJM393278 NTI393277:NTI393278 ODE393277:ODE393278 ONA393277:ONA393278 OWW393277:OWW393278 PGS393277:PGS393278 PQO393277:PQO393278 QAK393277:QAK393278 QKG393277:QKG393278 QUC393277:QUC393278 RDY393277:RDY393278 RNU393277:RNU393278 RXQ393277:RXQ393278 SHM393277:SHM393278 SRI393277:SRI393278 TBE393277:TBE393278 TLA393277:TLA393278 TUW393277:TUW393278 UES393277:UES393278 UOO393277:UOO393278 UYK393277:UYK393278 VIG393277:VIG393278 VSC393277:VSC393278 WBY393277:WBY393278 WLU393277:WLU393278 WVQ393277:WVQ393278 I458813:I458814 JE458813:JE458814 TA458813:TA458814 ACW458813:ACW458814 AMS458813:AMS458814 AWO458813:AWO458814 BGK458813:BGK458814 BQG458813:BQG458814 CAC458813:CAC458814 CJY458813:CJY458814 CTU458813:CTU458814 DDQ458813:DDQ458814 DNM458813:DNM458814 DXI458813:DXI458814 EHE458813:EHE458814 ERA458813:ERA458814 FAW458813:FAW458814 FKS458813:FKS458814 FUO458813:FUO458814 GEK458813:GEK458814 GOG458813:GOG458814 GYC458813:GYC458814 HHY458813:HHY458814 HRU458813:HRU458814 IBQ458813:IBQ458814 ILM458813:ILM458814 IVI458813:IVI458814 JFE458813:JFE458814 JPA458813:JPA458814 JYW458813:JYW458814 KIS458813:KIS458814 KSO458813:KSO458814 LCK458813:LCK458814 LMG458813:LMG458814 LWC458813:LWC458814 MFY458813:MFY458814 MPU458813:MPU458814 MZQ458813:MZQ458814 NJM458813:NJM458814 NTI458813:NTI458814 ODE458813:ODE458814 ONA458813:ONA458814 OWW458813:OWW458814 PGS458813:PGS458814 PQO458813:PQO458814 QAK458813:QAK458814 QKG458813:QKG458814 QUC458813:QUC458814 RDY458813:RDY458814 RNU458813:RNU458814 RXQ458813:RXQ458814 SHM458813:SHM458814 SRI458813:SRI458814 TBE458813:TBE458814 TLA458813:TLA458814 TUW458813:TUW458814 UES458813:UES458814 UOO458813:UOO458814 UYK458813:UYK458814 VIG458813:VIG458814 VSC458813:VSC458814 WBY458813:WBY458814 WLU458813:WLU458814 WVQ458813:WVQ458814 I524349:I524350 JE524349:JE524350 TA524349:TA524350 ACW524349:ACW524350 AMS524349:AMS524350 AWO524349:AWO524350 BGK524349:BGK524350 BQG524349:BQG524350 CAC524349:CAC524350 CJY524349:CJY524350 CTU524349:CTU524350 DDQ524349:DDQ524350 DNM524349:DNM524350 DXI524349:DXI524350 EHE524349:EHE524350 ERA524349:ERA524350 FAW524349:FAW524350 FKS524349:FKS524350 FUO524349:FUO524350 GEK524349:GEK524350 GOG524349:GOG524350 GYC524349:GYC524350 HHY524349:HHY524350 HRU524349:HRU524350 IBQ524349:IBQ524350 ILM524349:ILM524350 IVI524349:IVI524350 JFE524349:JFE524350 JPA524349:JPA524350 JYW524349:JYW524350 KIS524349:KIS524350 KSO524349:KSO524350 LCK524349:LCK524350 LMG524349:LMG524350 LWC524349:LWC524350 MFY524349:MFY524350 MPU524349:MPU524350 MZQ524349:MZQ524350 NJM524349:NJM524350 NTI524349:NTI524350 ODE524349:ODE524350 ONA524349:ONA524350 OWW524349:OWW524350 PGS524349:PGS524350 PQO524349:PQO524350 QAK524349:QAK524350 QKG524349:QKG524350 QUC524349:QUC524350 RDY524349:RDY524350 RNU524349:RNU524350 RXQ524349:RXQ524350 SHM524349:SHM524350 SRI524349:SRI524350 TBE524349:TBE524350 TLA524349:TLA524350 TUW524349:TUW524350 UES524349:UES524350 UOO524349:UOO524350 UYK524349:UYK524350 VIG524349:VIG524350 VSC524349:VSC524350 WBY524349:WBY524350 WLU524349:WLU524350 WVQ524349:WVQ524350 I589885:I589886 JE589885:JE589886 TA589885:TA589886 ACW589885:ACW589886 AMS589885:AMS589886 AWO589885:AWO589886 BGK589885:BGK589886 BQG589885:BQG589886 CAC589885:CAC589886 CJY589885:CJY589886 CTU589885:CTU589886 DDQ589885:DDQ589886 DNM589885:DNM589886 DXI589885:DXI589886 EHE589885:EHE589886 ERA589885:ERA589886 FAW589885:FAW589886 FKS589885:FKS589886 FUO589885:FUO589886 GEK589885:GEK589886 GOG589885:GOG589886 GYC589885:GYC589886 HHY589885:HHY589886 HRU589885:HRU589886 IBQ589885:IBQ589886 ILM589885:ILM589886 IVI589885:IVI589886 JFE589885:JFE589886 JPA589885:JPA589886 JYW589885:JYW589886 KIS589885:KIS589886 KSO589885:KSO589886 LCK589885:LCK589886 LMG589885:LMG589886 LWC589885:LWC589886 MFY589885:MFY589886 MPU589885:MPU589886 MZQ589885:MZQ589886 NJM589885:NJM589886 NTI589885:NTI589886 ODE589885:ODE589886 ONA589885:ONA589886 OWW589885:OWW589886 PGS589885:PGS589886 PQO589885:PQO589886 QAK589885:QAK589886 QKG589885:QKG589886 QUC589885:QUC589886 RDY589885:RDY589886 RNU589885:RNU589886 RXQ589885:RXQ589886 SHM589885:SHM589886 SRI589885:SRI589886 TBE589885:TBE589886 TLA589885:TLA589886 TUW589885:TUW589886 UES589885:UES589886 UOO589885:UOO589886 UYK589885:UYK589886 VIG589885:VIG589886 VSC589885:VSC589886 WBY589885:WBY589886 WLU589885:WLU589886 WVQ589885:WVQ589886 I655421:I655422 JE655421:JE655422 TA655421:TA655422 ACW655421:ACW655422 AMS655421:AMS655422 AWO655421:AWO655422 BGK655421:BGK655422 BQG655421:BQG655422 CAC655421:CAC655422 CJY655421:CJY655422 CTU655421:CTU655422 DDQ655421:DDQ655422 DNM655421:DNM655422 DXI655421:DXI655422 EHE655421:EHE655422 ERA655421:ERA655422 FAW655421:FAW655422 FKS655421:FKS655422 FUO655421:FUO655422 GEK655421:GEK655422 GOG655421:GOG655422 GYC655421:GYC655422 HHY655421:HHY655422 HRU655421:HRU655422 IBQ655421:IBQ655422 ILM655421:ILM655422 IVI655421:IVI655422 JFE655421:JFE655422 JPA655421:JPA655422 JYW655421:JYW655422 KIS655421:KIS655422 KSO655421:KSO655422 LCK655421:LCK655422 LMG655421:LMG655422 LWC655421:LWC655422 MFY655421:MFY655422 MPU655421:MPU655422 MZQ655421:MZQ655422 NJM655421:NJM655422 NTI655421:NTI655422 ODE655421:ODE655422 ONA655421:ONA655422 OWW655421:OWW655422 PGS655421:PGS655422 PQO655421:PQO655422 QAK655421:QAK655422 QKG655421:QKG655422 QUC655421:QUC655422 RDY655421:RDY655422 RNU655421:RNU655422 RXQ655421:RXQ655422 SHM655421:SHM655422 SRI655421:SRI655422 TBE655421:TBE655422 TLA655421:TLA655422 TUW655421:TUW655422 UES655421:UES655422 UOO655421:UOO655422 UYK655421:UYK655422 VIG655421:VIG655422 VSC655421:VSC655422 WBY655421:WBY655422 WLU655421:WLU655422 WVQ655421:WVQ655422 I720957:I720958 JE720957:JE720958 TA720957:TA720958 ACW720957:ACW720958 AMS720957:AMS720958 AWO720957:AWO720958 BGK720957:BGK720958 BQG720957:BQG720958 CAC720957:CAC720958 CJY720957:CJY720958 CTU720957:CTU720958 DDQ720957:DDQ720958 DNM720957:DNM720958 DXI720957:DXI720958 EHE720957:EHE720958 ERA720957:ERA720958 FAW720957:FAW720958 FKS720957:FKS720958 FUO720957:FUO720958 GEK720957:GEK720958 GOG720957:GOG720958 GYC720957:GYC720958 HHY720957:HHY720958 HRU720957:HRU720958 IBQ720957:IBQ720958 ILM720957:ILM720958 IVI720957:IVI720958 JFE720957:JFE720958 JPA720957:JPA720958 JYW720957:JYW720958 KIS720957:KIS720958 KSO720957:KSO720958 LCK720957:LCK720958 LMG720957:LMG720958 LWC720957:LWC720958 MFY720957:MFY720958 MPU720957:MPU720958 MZQ720957:MZQ720958 NJM720957:NJM720958 NTI720957:NTI720958 ODE720957:ODE720958 ONA720957:ONA720958 OWW720957:OWW720958 PGS720957:PGS720958 PQO720957:PQO720958 QAK720957:QAK720958 QKG720957:QKG720958 QUC720957:QUC720958 RDY720957:RDY720958 RNU720957:RNU720958 RXQ720957:RXQ720958 SHM720957:SHM720958 SRI720957:SRI720958 TBE720957:TBE720958 TLA720957:TLA720958 TUW720957:TUW720958 UES720957:UES720958 UOO720957:UOO720958 UYK720957:UYK720958 VIG720957:VIG720958 VSC720957:VSC720958 WBY720957:WBY720958 WLU720957:WLU720958 WVQ720957:WVQ720958 I786493:I786494 JE786493:JE786494 TA786493:TA786494 ACW786493:ACW786494 AMS786493:AMS786494 AWO786493:AWO786494 BGK786493:BGK786494 BQG786493:BQG786494 CAC786493:CAC786494 CJY786493:CJY786494 CTU786493:CTU786494 DDQ786493:DDQ786494 DNM786493:DNM786494 DXI786493:DXI786494 EHE786493:EHE786494 ERA786493:ERA786494 FAW786493:FAW786494 FKS786493:FKS786494 FUO786493:FUO786494 GEK786493:GEK786494 GOG786493:GOG786494 GYC786493:GYC786494 HHY786493:HHY786494 HRU786493:HRU786494 IBQ786493:IBQ786494 ILM786493:ILM786494 IVI786493:IVI786494 JFE786493:JFE786494 JPA786493:JPA786494 JYW786493:JYW786494 KIS786493:KIS786494 KSO786493:KSO786494 LCK786493:LCK786494 LMG786493:LMG786494 LWC786493:LWC786494 MFY786493:MFY786494 MPU786493:MPU786494 MZQ786493:MZQ786494 NJM786493:NJM786494 NTI786493:NTI786494 ODE786493:ODE786494 ONA786493:ONA786494 OWW786493:OWW786494 PGS786493:PGS786494 PQO786493:PQO786494 QAK786493:QAK786494 QKG786493:QKG786494 QUC786493:QUC786494 RDY786493:RDY786494 RNU786493:RNU786494 RXQ786493:RXQ786494 SHM786493:SHM786494 SRI786493:SRI786494 TBE786493:TBE786494 TLA786493:TLA786494 TUW786493:TUW786494 UES786493:UES786494 UOO786493:UOO786494 UYK786493:UYK786494 VIG786493:VIG786494 VSC786493:VSC786494 WBY786493:WBY786494 WLU786493:WLU786494 WVQ786493:WVQ786494 I852029:I852030 JE852029:JE852030 TA852029:TA852030 ACW852029:ACW852030 AMS852029:AMS852030 AWO852029:AWO852030 BGK852029:BGK852030 BQG852029:BQG852030 CAC852029:CAC852030 CJY852029:CJY852030 CTU852029:CTU852030 DDQ852029:DDQ852030 DNM852029:DNM852030 DXI852029:DXI852030 EHE852029:EHE852030 ERA852029:ERA852030 FAW852029:FAW852030 FKS852029:FKS852030 FUO852029:FUO852030 GEK852029:GEK852030 GOG852029:GOG852030 GYC852029:GYC852030 HHY852029:HHY852030 HRU852029:HRU852030 IBQ852029:IBQ852030 ILM852029:ILM852030 IVI852029:IVI852030 JFE852029:JFE852030 JPA852029:JPA852030 JYW852029:JYW852030 KIS852029:KIS852030 KSO852029:KSO852030 LCK852029:LCK852030 LMG852029:LMG852030 LWC852029:LWC852030 MFY852029:MFY852030 MPU852029:MPU852030 MZQ852029:MZQ852030 NJM852029:NJM852030 NTI852029:NTI852030 ODE852029:ODE852030 ONA852029:ONA852030 OWW852029:OWW852030 PGS852029:PGS852030 PQO852029:PQO852030 QAK852029:QAK852030 QKG852029:QKG852030 QUC852029:QUC852030 RDY852029:RDY852030 RNU852029:RNU852030 RXQ852029:RXQ852030 SHM852029:SHM852030 SRI852029:SRI852030 TBE852029:TBE852030 TLA852029:TLA852030 TUW852029:TUW852030 UES852029:UES852030 UOO852029:UOO852030 UYK852029:UYK852030 VIG852029:VIG852030 VSC852029:VSC852030 WBY852029:WBY852030 WLU852029:WLU852030 WVQ852029:WVQ852030 I917565:I917566 JE917565:JE917566 TA917565:TA917566 ACW917565:ACW917566 AMS917565:AMS917566 AWO917565:AWO917566 BGK917565:BGK917566 BQG917565:BQG917566 CAC917565:CAC917566 CJY917565:CJY917566 CTU917565:CTU917566 DDQ917565:DDQ917566 DNM917565:DNM917566 DXI917565:DXI917566 EHE917565:EHE917566 ERA917565:ERA917566 FAW917565:FAW917566 FKS917565:FKS917566 FUO917565:FUO917566 GEK917565:GEK917566 GOG917565:GOG917566 GYC917565:GYC917566 HHY917565:HHY917566 HRU917565:HRU917566 IBQ917565:IBQ917566 ILM917565:ILM917566 IVI917565:IVI917566 JFE917565:JFE917566 JPA917565:JPA917566 JYW917565:JYW917566 KIS917565:KIS917566 KSO917565:KSO917566 LCK917565:LCK917566 LMG917565:LMG917566 LWC917565:LWC917566 MFY917565:MFY917566 MPU917565:MPU917566 MZQ917565:MZQ917566 NJM917565:NJM917566 NTI917565:NTI917566 ODE917565:ODE917566 ONA917565:ONA917566 OWW917565:OWW917566 PGS917565:PGS917566 PQO917565:PQO917566 QAK917565:QAK917566 QKG917565:QKG917566 QUC917565:QUC917566 RDY917565:RDY917566 RNU917565:RNU917566 RXQ917565:RXQ917566 SHM917565:SHM917566 SRI917565:SRI917566 TBE917565:TBE917566 TLA917565:TLA917566 TUW917565:TUW917566 UES917565:UES917566 UOO917565:UOO917566 UYK917565:UYK917566 VIG917565:VIG917566 VSC917565:VSC917566 WBY917565:WBY917566 WLU917565:WLU917566 WVQ917565:WVQ917566 I983101:I983102 JE983101:JE983102 TA983101:TA983102 ACW983101:ACW983102 AMS983101:AMS983102 AWO983101:AWO983102 BGK983101:BGK983102 BQG983101:BQG983102 CAC983101:CAC983102 CJY983101:CJY983102 CTU983101:CTU983102 DDQ983101:DDQ983102 DNM983101:DNM983102 DXI983101:DXI983102 EHE983101:EHE983102 ERA983101:ERA983102 FAW983101:FAW983102 FKS983101:FKS983102 FUO983101:FUO983102 GEK983101:GEK983102 GOG983101:GOG983102 GYC983101:GYC983102 HHY983101:HHY983102 HRU983101:HRU983102 IBQ983101:IBQ983102 ILM983101:ILM983102 IVI983101:IVI983102 JFE983101:JFE983102 JPA983101:JPA983102 JYW983101:JYW983102 KIS983101:KIS983102 KSO983101:KSO983102 LCK983101:LCK983102 LMG983101:LMG983102 LWC983101:LWC983102 MFY983101:MFY983102 MPU983101:MPU983102 MZQ983101:MZQ983102 NJM983101:NJM983102 NTI983101:NTI983102 ODE983101:ODE983102 ONA983101:ONA983102 OWW983101:OWW983102 PGS983101:PGS983102 PQO983101:PQO983102 QAK983101:QAK983102 QKG983101:QKG983102 QUC983101:QUC983102 RDY983101:RDY983102 RNU983101:RNU983102 RXQ983101:RXQ983102 SHM983101:SHM983102 SRI983101:SRI983102 TBE983101:TBE983102 TLA983101:TLA983102 TUW983101:TUW983102 UES983101:UES983102 UOO983101:UOO983102 UYK983101:UYK983102 VIG983101:VIG983102 VSC983101:VSC983102 WBY983101:WBY983102 WLU983101:WLU983102 WVQ983101:WVQ983102 S122 JO122 TK122 ADG122 ANC122 AWY122 BGU122 BQQ122 CAM122 CKI122 CUE122 DEA122 DNW122 DXS122 EHO122 ERK122 FBG122 FLC122 FUY122 GEU122 GOQ122 GYM122 HII122 HSE122 ICA122 ILW122 IVS122 JFO122 JPK122 JZG122 KJC122 KSY122 LCU122 LMQ122 LWM122 MGI122 MQE122 NAA122 NJW122 NTS122 ODO122 ONK122 OXG122 PHC122 PQY122 QAU122 QKQ122 QUM122 REI122 ROE122 RYA122 SHW122 SRS122 TBO122 TLK122 TVG122 UFC122 UOY122 UYU122 VIQ122 VSM122 WCI122 WME122 WWA122 S65658 JO65658 TK65658 ADG65658 ANC65658 AWY65658 BGU65658 BQQ65658 CAM65658 CKI65658 CUE65658 DEA65658 DNW65658 DXS65658 EHO65658 ERK65658 FBG65658 FLC65658 FUY65658 GEU65658 GOQ65658 GYM65658 HII65658 HSE65658 ICA65658 ILW65658 IVS65658 JFO65658 JPK65658 JZG65658 KJC65658 KSY65658 LCU65658 LMQ65658 LWM65658 MGI65658 MQE65658 NAA65658 NJW65658 NTS65658 ODO65658 ONK65658 OXG65658 PHC65658 PQY65658 QAU65658 QKQ65658 QUM65658 REI65658 ROE65658 RYA65658 SHW65658 SRS65658 TBO65658 TLK65658 TVG65658 UFC65658 UOY65658 UYU65658 VIQ65658 VSM65658 WCI65658 WME65658 WWA65658 S131194 JO131194 TK131194 ADG131194 ANC131194 AWY131194 BGU131194 BQQ131194 CAM131194 CKI131194 CUE131194 DEA131194 DNW131194 DXS131194 EHO131194 ERK131194 FBG131194 FLC131194 FUY131194 GEU131194 GOQ131194 GYM131194 HII131194 HSE131194 ICA131194 ILW131194 IVS131194 JFO131194 JPK131194 JZG131194 KJC131194 KSY131194 LCU131194 LMQ131194 LWM131194 MGI131194 MQE131194 NAA131194 NJW131194 NTS131194 ODO131194 ONK131194 OXG131194 PHC131194 PQY131194 QAU131194 QKQ131194 QUM131194 REI131194 ROE131194 RYA131194 SHW131194 SRS131194 TBO131194 TLK131194 TVG131194 UFC131194 UOY131194 UYU131194 VIQ131194 VSM131194 WCI131194 WME131194 WWA131194 S196730 JO196730 TK196730 ADG196730 ANC196730 AWY196730 BGU196730 BQQ196730 CAM196730 CKI196730 CUE196730 DEA196730 DNW196730 DXS196730 EHO196730 ERK196730 FBG196730 FLC196730 FUY196730 GEU196730 GOQ196730 GYM196730 HII196730 HSE196730 ICA196730 ILW196730 IVS196730 JFO196730 JPK196730 JZG196730 KJC196730 KSY196730 LCU196730 LMQ196730 LWM196730 MGI196730 MQE196730 NAA196730 NJW196730 NTS196730 ODO196730 ONK196730 OXG196730 PHC196730 PQY196730 QAU196730 QKQ196730 QUM196730 REI196730 ROE196730 RYA196730 SHW196730 SRS196730 TBO196730 TLK196730 TVG196730 UFC196730 UOY196730 UYU196730 VIQ196730 VSM196730 WCI196730 WME196730 WWA196730 S262266 JO262266 TK262266 ADG262266 ANC262266 AWY262266 BGU262266 BQQ262266 CAM262266 CKI262266 CUE262266 DEA262266 DNW262266 DXS262266 EHO262266 ERK262266 FBG262266 FLC262266 FUY262266 GEU262266 GOQ262266 GYM262266 HII262266 HSE262266 ICA262266 ILW262266 IVS262266 JFO262266 JPK262266 JZG262266 KJC262266 KSY262266 LCU262266 LMQ262266 LWM262266 MGI262266 MQE262266 NAA262266 NJW262266 NTS262266 ODO262266 ONK262266 OXG262266 PHC262266 PQY262266 QAU262266 QKQ262266 QUM262266 REI262266 ROE262266 RYA262266 SHW262266 SRS262266 TBO262266 TLK262266 TVG262266 UFC262266 UOY262266 UYU262266 VIQ262266 VSM262266 WCI262266 WME262266 WWA262266 S327802 JO327802 TK327802 ADG327802 ANC327802 AWY327802 BGU327802 BQQ327802 CAM327802 CKI327802 CUE327802 DEA327802 DNW327802 DXS327802 EHO327802 ERK327802 FBG327802 FLC327802 FUY327802 GEU327802 GOQ327802 GYM327802 HII327802 HSE327802 ICA327802 ILW327802 IVS327802 JFO327802 JPK327802 JZG327802 KJC327802 KSY327802 LCU327802 LMQ327802 LWM327802 MGI327802 MQE327802 NAA327802 NJW327802 NTS327802 ODO327802 ONK327802 OXG327802 PHC327802 PQY327802 QAU327802 QKQ327802 QUM327802 REI327802 ROE327802 RYA327802 SHW327802 SRS327802 TBO327802 TLK327802 TVG327802 UFC327802 UOY327802 UYU327802 VIQ327802 VSM327802 WCI327802 WME327802 WWA327802 S393338 JO393338 TK393338 ADG393338 ANC393338 AWY393338 BGU393338 BQQ393338 CAM393338 CKI393338 CUE393338 DEA393338 DNW393338 DXS393338 EHO393338 ERK393338 FBG393338 FLC393338 FUY393338 GEU393338 GOQ393338 GYM393338 HII393338 HSE393338 ICA393338 ILW393338 IVS393338 JFO393338 JPK393338 JZG393338 KJC393338 KSY393338 LCU393338 LMQ393338 LWM393338 MGI393338 MQE393338 NAA393338 NJW393338 NTS393338 ODO393338 ONK393338 OXG393338 PHC393338 PQY393338 QAU393338 QKQ393338 QUM393338 REI393338 ROE393338 RYA393338 SHW393338 SRS393338 TBO393338 TLK393338 TVG393338 UFC393338 UOY393338 UYU393338 VIQ393338 VSM393338 WCI393338 WME393338 WWA393338 S458874 JO458874 TK458874 ADG458874 ANC458874 AWY458874 BGU458874 BQQ458874 CAM458874 CKI458874 CUE458874 DEA458874 DNW458874 DXS458874 EHO458874 ERK458874 FBG458874 FLC458874 FUY458874 GEU458874 GOQ458874 GYM458874 HII458874 HSE458874 ICA458874 ILW458874 IVS458874 JFO458874 JPK458874 JZG458874 KJC458874 KSY458874 LCU458874 LMQ458874 LWM458874 MGI458874 MQE458874 NAA458874 NJW458874 NTS458874 ODO458874 ONK458874 OXG458874 PHC458874 PQY458874 QAU458874 QKQ458874 QUM458874 REI458874 ROE458874 RYA458874 SHW458874 SRS458874 TBO458874 TLK458874 TVG458874 UFC458874 UOY458874 UYU458874 VIQ458874 VSM458874 WCI458874 WME458874 WWA458874 S524410 JO524410 TK524410 ADG524410 ANC524410 AWY524410 BGU524410 BQQ524410 CAM524410 CKI524410 CUE524410 DEA524410 DNW524410 DXS524410 EHO524410 ERK524410 FBG524410 FLC524410 FUY524410 GEU524410 GOQ524410 GYM524410 HII524410 HSE524410 ICA524410 ILW524410 IVS524410 JFO524410 JPK524410 JZG524410 KJC524410 KSY524410 LCU524410 LMQ524410 LWM524410 MGI524410 MQE524410 NAA524410 NJW524410 NTS524410 ODO524410 ONK524410 OXG524410 PHC524410 PQY524410 QAU524410 QKQ524410 QUM524410 REI524410 ROE524410 RYA524410 SHW524410 SRS524410 TBO524410 TLK524410 TVG524410 UFC524410 UOY524410 UYU524410 VIQ524410 VSM524410 WCI524410 WME524410 WWA524410 S589946 JO589946 TK589946 ADG589946 ANC589946 AWY589946 BGU589946 BQQ589946 CAM589946 CKI589946 CUE589946 DEA589946 DNW589946 DXS589946 EHO589946 ERK589946 FBG589946 FLC589946 FUY589946 GEU589946 GOQ589946 GYM589946 HII589946 HSE589946 ICA589946 ILW589946 IVS589946 JFO589946 JPK589946 JZG589946 KJC589946 KSY589946 LCU589946 LMQ589946 LWM589946 MGI589946 MQE589946 NAA589946 NJW589946 NTS589946 ODO589946 ONK589946 OXG589946 PHC589946 PQY589946 QAU589946 QKQ589946 QUM589946 REI589946 ROE589946 RYA589946 SHW589946 SRS589946 TBO589946 TLK589946 TVG589946 UFC589946 UOY589946 UYU589946 VIQ589946 VSM589946 WCI589946 WME589946 WWA589946 S655482 JO655482 TK655482 ADG655482 ANC655482 AWY655482 BGU655482 BQQ655482 CAM655482 CKI655482 CUE655482 DEA655482 DNW655482 DXS655482 EHO655482 ERK655482 FBG655482 FLC655482 FUY655482 GEU655482 GOQ655482 GYM655482 HII655482 HSE655482 ICA655482 ILW655482 IVS655482 JFO655482 JPK655482 JZG655482 KJC655482 KSY655482 LCU655482 LMQ655482 LWM655482 MGI655482 MQE655482 NAA655482 NJW655482 NTS655482 ODO655482 ONK655482 OXG655482 PHC655482 PQY655482 QAU655482 QKQ655482 QUM655482 REI655482 ROE655482 RYA655482 SHW655482 SRS655482 TBO655482 TLK655482 TVG655482 UFC655482 UOY655482 UYU655482 VIQ655482 VSM655482 WCI655482 WME655482 WWA655482 S721018 JO721018 TK721018 ADG721018 ANC721018 AWY721018 BGU721018 BQQ721018 CAM721018 CKI721018 CUE721018 DEA721018 DNW721018 DXS721018 EHO721018 ERK721018 FBG721018 FLC721018 FUY721018 GEU721018 GOQ721018 GYM721018 HII721018 HSE721018 ICA721018 ILW721018 IVS721018 JFO721018 JPK721018 JZG721018 KJC721018 KSY721018 LCU721018 LMQ721018 LWM721018 MGI721018 MQE721018 NAA721018 NJW721018 NTS721018 ODO721018 ONK721018 OXG721018 PHC721018 PQY721018 QAU721018 QKQ721018 QUM721018 REI721018 ROE721018 RYA721018 SHW721018 SRS721018 TBO721018 TLK721018 TVG721018 UFC721018 UOY721018 UYU721018 VIQ721018 VSM721018 WCI721018 WME721018 WWA721018 S786554 JO786554 TK786554 ADG786554 ANC786554 AWY786554 BGU786554 BQQ786554 CAM786554 CKI786554 CUE786554 DEA786554 DNW786554 DXS786554 EHO786554 ERK786554 FBG786554 FLC786554 FUY786554 GEU786554 GOQ786554 GYM786554 HII786554 HSE786554 ICA786554 ILW786554 IVS786554 JFO786554 JPK786554 JZG786554 KJC786554 KSY786554 LCU786554 LMQ786554 LWM786554 MGI786554 MQE786554 NAA786554 NJW786554 NTS786554 ODO786554 ONK786554 OXG786554 PHC786554 PQY786554 QAU786554 QKQ786554 QUM786554 REI786554 ROE786554 RYA786554 SHW786554 SRS786554 TBO786554 TLK786554 TVG786554 UFC786554 UOY786554 UYU786554 VIQ786554 VSM786554 WCI786554 WME786554 WWA786554 S852090 JO852090 TK852090 ADG852090 ANC852090 AWY852090 BGU852090 BQQ852090 CAM852090 CKI852090 CUE852090 DEA852090 DNW852090 DXS852090 EHO852090 ERK852090 FBG852090 FLC852090 FUY852090 GEU852090 GOQ852090 GYM852090 HII852090 HSE852090 ICA852090 ILW852090 IVS852090 JFO852090 JPK852090 JZG852090 KJC852090 KSY852090 LCU852090 LMQ852090 LWM852090 MGI852090 MQE852090 NAA852090 NJW852090 NTS852090 ODO852090 ONK852090 OXG852090 PHC852090 PQY852090 QAU852090 QKQ852090 QUM852090 REI852090 ROE852090 RYA852090 SHW852090 SRS852090 TBO852090 TLK852090 TVG852090 UFC852090 UOY852090 UYU852090 VIQ852090 VSM852090 WCI852090 WME852090 WWA852090 S917626 JO917626 TK917626 ADG917626 ANC917626 AWY917626 BGU917626 BQQ917626 CAM917626 CKI917626 CUE917626 DEA917626 DNW917626 DXS917626 EHO917626 ERK917626 FBG917626 FLC917626 FUY917626 GEU917626 GOQ917626 GYM917626 HII917626 HSE917626 ICA917626 ILW917626 IVS917626 JFO917626 JPK917626 JZG917626 KJC917626 KSY917626 LCU917626 LMQ917626 LWM917626 MGI917626 MQE917626 NAA917626 NJW917626 NTS917626 ODO917626 ONK917626 OXG917626 PHC917626 PQY917626 QAU917626 QKQ917626 QUM917626 REI917626 ROE917626 RYA917626 SHW917626 SRS917626 TBO917626 TLK917626 TVG917626 UFC917626 UOY917626 UYU917626 VIQ917626 VSM917626 WCI917626 WME917626 WWA917626 S983162 JO983162 TK983162 ADG983162 ANC983162 AWY983162 BGU983162 BQQ983162 CAM983162 CKI983162 CUE983162 DEA983162 DNW983162 DXS983162 EHO983162 ERK983162 FBG983162 FLC983162 FUY983162 GEU983162 GOQ983162 GYM983162 HII983162 HSE983162 ICA983162 ILW983162 IVS983162 JFO983162 JPK983162 JZG983162 KJC983162 KSY983162 LCU983162 LMQ983162 LWM983162 MGI983162 MQE983162 NAA983162 NJW983162 NTS983162 ODO983162 ONK983162 OXG983162 PHC983162 PQY983162 QAU983162 QKQ983162 QUM983162 REI983162 ROE983162 RYA983162 SHW983162 SRS983162 TBO983162 TLK983162 TVG983162 UFC983162 UOY983162 UYU983162 VIQ983162 VSM983162 WCI983162 WME983162 WWA983162 O114:O115 JK114:JK115 TG114:TG115 ADC114:ADC115 AMY114:AMY115 AWU114:AWU115 BGQ114:BGQ115 BQM114:BQM115 CAI114:CAI115 CKE114:CKE115 CUA114:CUA115 DDW114:DDW115 DNS114:DNS115 DXO114:DXO115 EHK114:EHK115 ERG114:ERG115 FBC114:FBC115 FKY114:FKY115 FUU114:FUU115 GEQ114:GEQ115 GOM114:GOM115 GYI114:GYI115 HIE114:HIE115 HSA114:HSA115 IBW114:IBW115 ILS114:ILS115 IVO114:IVO115 JFK114:JFK115 JPG114:JPG115 JZC114:JZC115 KIY114:KIY115 KSU114:KSU115 LCQ114:LCQ115 LMM114:LMM115 LWI114:LWI115 MGE114:MGE115 MQA114:MQA115 MZW114:MZW115 NJS114:NJS115 NTO114:NTO115 ODK114:ODK115 ONG114:ONG115 OXC114:OXC115 PGY114:PGY115 PQU114:PQU115 QAQ114:QAQ115 QKM114:QKM115 QUI114:QUI115 REE114:REE115 ROA114:ROA115 RXW114:RXW115 SHS114:SHS115 SRO114:SRO115 TBK114:TBK115 TLG114:TLG115 TVC114:TVC115 UEY114:UEY115 UOU114:UOU115 UYQ114:UYQ115 VIM114:VIM115 VSI114:VSI115 WCE114:WCE115 WMA114:WMA115 WVW114:WVW115 O65650:O65651 JK65650:JK65651 TG65650:TG65651 ADC65650:ADC65651 AMY65650:AMY65651 AWU65650:AWU65651 BGQ65650:BGQ65651 BQM65650:BQM65651 CAI65650:CAI65651 CKE65650:CKE65651 CUA65650:CUA65651 DDW65650:DDW65651 DNS65650:DNS65651 DXO65650:DXO65651 EHK65650:EHK65651 ERG65650:ERG65651 FBC65650:FBC65651 FKY65650:FKY65651 FUU65650:FUU65651 GEQ65650:GEQ65651 GOM65650:GOM65651 GYI65650:GYI65651 HIE65650:HIE65651 HSA65650:HSA65651 IBW65650:IBW65651 ILS65650:ILS65651 IVO65650:IVO65651 JFK65650:JFK65651 JPG65650:JPG65651 JZC65650:JZC65651 KIY65650:KIY65651 KSU65650:KSU65651 LCQ65650:LCQ65651 LMM65650:LMM65651 LWI65650:LWI65651 MGE65650:MGE65651 MQA65650:MQA65651 MZW65650:MZW65651 NJS65650:NJS65651 NTO65650:NTO65651 ODK65650:ODK65651 ONG65650:ONG65651 OXC65650:OXC65651 PGY65650:PGY65651 PQU65650:PQU65651 QAQ65650:QAQ65651 QKM65650:QKM65651 QUI65650:QUI65651 REE65650:REE65651 ROA65650:ROA65651 RXW65650:RXW65651 SHS65650:SHS65651 SRO65650:SRO65651 TBK65650:TBK65651 TLG65650:TLG65651 TVC65650:TVC65651 UEY65650:UEY65651 UOU65650:UOU65651 UYQ65650:UYQ65651 VIM65650:VIM65651 VSI65650:VSI65651 WCE65650:WCE65651 WMA65650:WMA65651 WVW65650:WVW65651 O131186:O131187 JK131186:JK131187 TG131186:TG131187 ADC131186:ADC131187 AMY131186:AMY131187 AWU131186:AWU131187 BGQ131186:BGQ131187 BQM131186:BQM131187 CAI131186:CAI131187 CKE131186:CKE131187 CUA131186:CUA131187 DDW131186:DDW131187 DNS131186:DNS131187 DXO131186:DXO131187 EHK131186:EHK131187 ERG131186:ERG131187 FBC131186:FBC131187 FKY131186:FKY131187 FUU131186:FUU131187 GEQ131186:GEQ131187 GOM131186:GOM131187 GYI131186:GYI131187 HIE131186:HIE131187 HSA131186:HSA131187 IBW131186:IBW131187 ILS131186:ILS131187 IVO131186:IVO131187 JFK131186:JFK131187 JPG131186:JPG131187 JZC131186:JZC131187 KIY131186:KIY131187 KSU131186:KSU131187 LCQ131186:LCQ131187 LMM131186:LMM131187 LWI131186:LWI131187 MGE131186:MGE131187 MQA131186:MQA131187 MZW131186:MZW131187 NJS131186:NJS131187 NTO131186:NTO131187 ODK131186:ODK131187 ONG131186:ONG131187 OXC131186:OXC131187 PGY131186:PGY131187 PQU131186:PQU131187 QAQ131186:QAQ131187 QKM131186:QKM131187 QUI131186:QUI131187 REE131186:REE131187 ROA131186:ROA131187 RXW131186:RXW131187 SHS131186:SHS131187 SRO131186:SRO131187 TBK131186:TBK131187 TLG131186:TLG131187 TVC131186:TVC131187 UEY131186:UEY131187 UOU131186:UOU131187 UYQ131186:UYQ131187 VIM131186:VIM131187 VSI131186:VSI131187 WCE131186:WCE131187 WMA131186:WMA131187 WVW131186:WVW131187 O196722:O196723 JK196722:JK196723 TG196722:TG196723 ADC196722:ADC196723 AMY196722:AMY196723 AWU196722:AWU196723 BGQ196722:BGQ196723 BQM196722:BQM196723 CAI196722:CAI196723 CKE196722:CKE196723 CUA196722:CUA196723 DDW196722:DDW196723 DNS196722:DNS196723 DXO196722:DXO196723 EHK196722:EHK196723 ERG196722:ERG196723 FBC196722:FBC196723 FKY196722:FKY196723 FUU196722:FUU196723 GEQ196722:GEQ196723 GOM196722:GOM196723 GYI196722:GYI196723 HIE196722:HIE196723 HSA196722:HSA196723 IBW196722:IBW196723 ILS196722:ILS196723 IVO196722:IVO196723 JFK196722:JFK196723 JPG196722:JPG196723 JZC196722:JZC196723 KIY196722:KIY196723 KSU196722:KSU196723 LCQ196722:LCQ196723 LMM196722:LMM196723 LWI196722:LWI196723 MGE196722:MGE196723 MQA196722:MQA196723 MZW196722:MZW196723 NJS196722:NJS196723 NTO196722:NTO196723 ODK196722:ODK196723 ONG196722:ONG196723 OXC196722:OXC196723 PGY196722:PGY196723 PQU196722:PQU196723 QAQ196722:QAQ196723 QKM196722:QKM196723 QUI196722:QUI196723 REE196722:REE196723 ROA196722:ROA196723 RXW196722:RXW196723 SHS196722:SHS196723 SRO196722:SRO196723 TBK196722:TBK196723 TLG196722:TLG196723 TVC196722:TVC196723 UEY196722:UEY196723 UOU196722:UOU196723 UYQ196722:UYQ196723 VIM196722:VIM196723 VSI196722:VSI196723 WCE196722:WCE196723 WMA196722:WMA196723 WVW196722:WVW196723 O262258:O262259 JK262258:JK262259 TG262258:TG262259 ADC262258:ADC262259 AMY262258:AMY262259 AWU262258:AWU262259 BGQ262258:BGQ262259 BQM262258:BQM262259 CAI262258:CAI262259 CKE262258:CKE262259 CUA262258:CUA262259 DDW262258:DDW262259 DNS262258:DNS262259 DXO262258:DXO262259 EHK262258:EHK262259 ERG262258:ERG262259 FBC262258:FBC262259 FKY262258:FKY262259 FUU262258:FUU262259 GEQ262258:GEQ262259 GOM262258:GOM262259 GYI262258:GYI262259 HIE262258:HIE262259 HSA262258:HSA262259 IBW262258:IBW262259 ILS262258:ILS262259 IVO262258:IVO262259 JFK262258:JFK262259 JPG262258:JPG262259 JZC262258:JZC262259 KIY262258:KIY262259 KSU262258:KSU262259 LCQ262258:LCQ262259 LMM262258:LMM262259 LWI262258:LWI262259 MGE262258:MGE262259 MQA262258:MQA262259 MZW262258:MZW262259 NJS262258:NJS262259 NTO262258:NTO262259 ODK262258:ODK262259 ONG262258:ONG262259 OXC262258:OXC262259 PGY262258:PGY262259 PQU262258:PQU262259 QAQ262258:QAQ262259 QKM262258:QKM262259 QUI262258:QUI262259 REE262258:REE262259 ROA262258:ROA262259 RXW262258:RXW262259 SHS262258:SHS262259 SRO262258:SRO262259 TBK262258:TBK262259 TLG262258:TLG262259 TVC262258:TVC262259 UEY262258:UEY262259 UOU262258:UOU262259 UYQ262258:UYQ262259 VIM262258:VIM262259 VSI262258:VSI262259 WCE262258:WCE262259 WMA262258:WMA262259 WVW262258:WVW262259 O327794:O327795 JK327794:JK327795 TG327794:TG327795 ADC327794:ADC327795 AMY327794:AMY327795 AWU327794:AWU327795 BGQ327794:BGQ327795 BQM327794:BQM327795 CAI327794:CAI327795 CKE327794:CKE327795 CUA327794:CUA327795 DDW327794:DDW327795 DNS327794:DNS327795 DXO327794:DXO327795 EHK327794:EHK327795 ERG327794:ERG327795 FBC327794:FBC327795 FKY327794:FKY327795 FUU327794:FUU327795 GEQ327794:GEQ327795 GOM327794:GOM327795 GYI327794:GYI327795 HIE327794:HIE327795 HSA327794:HSA327795 IBW327794:IBW327795 ILS327794:ILS327795 IVO327794:IVO327795 JFK327794:JFK327795 JPG327794:JPG327795 JZC327794:JZC327795 KIY327794:KIY327795 KSU327794:KSU327795 LCQ327794:LCQ327795 LMM327794:LMM327795 LWI327794:LWI327795 MGE327794:MGE327795 MQA327794:MQA327795 MZW327794:MZW327795 NJS327794:NJS327795 NTO327794:NTO327795 ODK327794:ODK327795 ONG327794:ONG327795 OXC327794:OXC327795 PGY327794:PGY327795 PQU327794:PQU327795 QAQ327794:QAQ327795 QKM327794:QKM327795 QUI327794:QUI327795 REE327794:REE327795 ROA327794:ROA327795 RXW327794:RXW327795 SHS327794:SHS327795 SRO327794:SRO327795 TBK327794:TBK327795 TLG327794:TLG327795 TVC327794:TVC327795 UEY327794:UEY327795 UOU327794:UOU327795 UYQ327794:UYQ327795 VIM327794:VIM327795 VSI327794:VSI327795 WCE327794:WCE327795 WMA327794:WMA327795 WVW327794:WVW327795 O393330:O393331 JK393330:JK393331 TG393330:TG393331 ADC393330:ADC393331 AMY393330:AMY393331 AWU393330:AWU393331 BGQ393330:BGQ393331 BQM393330:BQM393331 CAI393330:CAI393331 CKE393330:CKE393331 CUA393330:CUA393331 DDW393330:DDW393331 DNS393330:DNS393331 DXO393330:DXO393331 EHK393330:EHK393331 ERG393330:ERG393331 FBC393330:FBC393331 FKY393330:FKY393331 FUU393330:FUU393331 GEQ393330:GEQ393331 GOM393330:GOM393331 GYI393330:GYI393331 HIE393330:HIE393331 HSA393330:HSA393331 IBW393330:IBW393331 ILS393330:ILS393331 IVO393330:IVO393331 JFK393330:JFK393331 JPG393330:JPG393331 JZC393330:JZC393331 KIY393330:KIY393331 KSU393330:KSU393331 LCQ393330:LCQ393331 LMM393330:LMM393331 LWI393330:LWI393331 MGE393330:MGE393331 MQA393330:MQA393331 MZW393330:MZW393331 NJS393330:NJS393331 NTO393330:NTO393331 ODK393330:ODK393331 ONG393330:ONG393331 OXC393330:OXC393331 PGY393330:PGY393331 PQU393330:PQU393331 QAQ393330:QAQ393331 QKM393330:QKM393331 QUI393330:QUI393331 REE393330:REE393331 ROA393330:ROA393331 RXW393330:RXW393331 SHS393330:SHS393331 SRO393330:SRO393331 TBK393330:TBK393331 TLG393330:TLG393331 TVC393330:TVC393331 UEY393330:UEY393331 UOU393330:UOU393331 UYQ393330:UYQ393331 VIM393330:VIM393331 VSI393330:VSI393331 WCE393330:WCE393331 WMA393330:WMA393331 WVW393330:WVW393331 O458866:O458867 JK458866:JK458867 TG458866:TG458867 ADC458866:ADC458867 AMY458866:AMY458867 AWU458866:AWU458867 BGQ458866:BGQ458867 BQM458866:BQM458867 CAI458866:CAI458867 CKE458866:CKE458867 CUA458866:CUA458867 DDW458866:DDW458867 DNS458866:DNS458867 DXO458866:DXO458867 EHK458866:EHK458867 ERG458866:ERG458867 FBC458866:FBC458867 FKY458866:FKY458867 FUU458866:FUU458867 GEQ458866:GEQ458867 GOM458866:GOM458867 GYI458866:GYI458867 HIE458866:HIE458867 HSA458866:HSA458867 IBW458866:IBW458867 ILS458866:ILS458867 IVO458866:IVO458867 JFK458866:JFK458867 JPG458866:JPG458867 JZC458866:JZC458867 KIY458866:KIY458867 KSU458866:KSU458867 LCQ458866:LCQ458867 LMM458866:LMM458867 LWI458866:LWI458867 MGE458866:MGE458867 MQA458866:MQA458867 MZW458866:MZW458867 NJS458866:NJS458867 NTO458866:NTO458867 ODK458866:ODK458867 ONG458866:ONG458867 OXC458866:OXC458867 PGY458866:PGY458867 PQU458866:PQU458867 QAQ458866:QAQ458867 QKM458866:QKM458867 QUI458866:QUI458867 REE458866:REE458867 ROA458866:ROA458867 RXW458866:RXW458867 SHS458866:SHS458867 SRO458866:SRO458867 TBK458866:TBK458867 TLG458866:TLG458867 TVC458866:TVC458867 UEY458866:UEY458867 UOU458866:UOU458867 UYQ458866:UYQ458867 VIM458866:VIM458867 VSI458866:VSI458867 WCE458866:WCE458867 WMA458866:WMA458867 WVW458866:WVW458867 O524402:O524403 JK524402:JK524403 TG524402:TG524403 ADC524402:ADC524403 AMY524402:AMY524403 AWU524402:AWU524403 BGQ524402:BGQ524403 BQM524402:BQM524403 CAI524402:CAI524403 CKE524402:CKE524403 CUA524402:CUA524403 DDW524402:DDW524403 DNS524402:DNS524403 DXO524402:DXO524403 EHK524402:EHK524403 ERG524402:ERG524403 FBC524402:FBC524403 FKY524402:FKY524403 FUU524402:FUU524403 GEQ524402:GEQ524403 GOM524402:GOM524403 GYI524402:GYI524403 HIE524402:HIE524403 HSA524402:HSA524403 IBW524402:IBW524403 ILS524402:ILS524403 IVO524402:IVO524403 JFK524402:JFK524403 JPG524402:JPG524403 JZC524402:JZC524403 KIY524402:KIY524403 KSU524402:KSU524403 LCQ524402:LCQ524403 LMM524402:LMM524403 LWI524402:LWI524403 MGE524402:MGE524403 MQA524402:MQA524403 MZW524402:MZW524403 NJS524402:NJS524403 NTO524402:NTO524403 ODK524402:ODK524403 ONG524402:ONG524403 OXC524402:OXC524403 PGY524402:PGY524403 PQU524402:PQU524403 QAQ524402:QAQ524403 QKM524402:QKM524403 QUI524402:QUI524403 REE524402:REE524403 ROA524402:ROA524403 RXW524402:RXW524403 SHS524402:SHS524403 SRO524402:SRO524403 TBK524402:TBK524403 TLG524402:TLG524403 TVC524402:TVC524403 UEY524402:UEY524403 UOU524402:UOU524403 UYQ524402:UYQ524403 VIM524402:VIM524403 VSI524402:VSI524403 WCE524402:WCE524403 WMA524402:WMA524403 WVW524402:WVW524403 O589938:O589939 JK589938:JK589939 TG589938:TG589939 ADC589938:ADC589939 AMY589938:AMY589939 AWU589938:AWU589939 BGQ589938:BGQ589939 BQM589938:BQM589939 CAI589938:CAI589939 CKE589938:CKE589939 CUA589938:CUA589939 DDW589938:DDW589939 DNS589938:DNS589939 DXO589938:DXO589939 EHK589938:EHK589939 ERG589938:ERG589939 FBC589938:FBC589939 FKY589938:FKY589939 FUU589938:FUU589939 GEQ589938:GEQ589939 GOM589938:GOM589939 GYI589938:GYI589939 HIE589938:HIE589939 HSA589938:HSA589939 IBW589938:IBW589939 ILS589938:ILS589939 IVO589938:IVO589939 JFK589938:JFK589939 JPG589938:JPG589939 JZC589938:JZC589939 KIY589938:KIY589939 KSU589938:KSU589939 LCQ589938:LCQ589939 LMM589938:LMM589939 LWI589938:LWI589939 MGE589938:MGE589939 MQA589938:MQA589939 MZW589938:MZW589939 NJS589938:NJS589939 NTO589938:NTO589939 ODK589938:ODK589939 ONG589938:ONG589939 OXC589938:OXC589939 PGY589938:PGY589939 PQU589938:PQU589939 QAQ589938:QAQ589939 QKM589938:QKM589939 QUI589938:QUI589939 REE589938:REE589939 ROA589938:ROA589939 RXW589938:RXW589939 SHS589938:SHS589939 SRO589938:SRO589939 TBK589938:TBK589939 TLG589938:TLG589939 TVC589938:TVC589939 UEY589938:UEY589939 UOU589938:UOU589939 UYQ589938:UYQ589939 VIM589938:VIM589939 VSI589938:VSI589939 WCE589938:WCE589939 WMA589938:WMA589939 WVW589938:WVW589939 O655474:O655475 JK655474:JK655475 TG655474:TG655475 ADC655474:ADC655475 AMY655474:AMY655475 AWU655474:AWU655475 BGQ655474:BGQ655475 BQM655474:BQM655475 CAI655474:CAI655475 CKE655474:CKE655475 CUA655474:CUA655475 DDW655474:DDW655475 DNS655474:DNS655475 DXO655474:DXO655475 EHK655474:EHK655475 ERG655474:ERG655475 FBC655474:FBC655475 FKY655474:FKY655475 FUU655474:FUU655475 GEQ655474:GEQ655475 GOM655474:GOM655475 GYI655474:GYI655475 HIE655474:HIE655475 HSA655474:HSA655475 IBW655474:IBW655475 ILS655474:ILS655475 IVO655474:IVO655475 JFK655474:JFK655475 JPG655474:JPG655475 JZC655474:JZC655475 KIY655474:KIY655475 KSU655474:KSU655475 LCQ655474:LCQ655475 LMM655474:LMM655475 LWI655474:LWI655475 MGE655474:MGE655475 MQA655474:MQA655475 MZW655474:MZW655475 NJS655474:NJS655475 NTO655474:NTO655475 ODK655474:ODK655475 ONG655474:ONG655475 OXC655474:OXC655475 PGY655474:PGY655475 PQU655474:PQU655475 QAQ655474:QAQ655475 QKM655474:QKM655475 QUI655474:QUI655475 REE655474:REE655475 ROA655474:ROA655475 RXW655474:RXW655475 SHS655474:SHS655475 SRO655474:SRO655475 TBK655474:TBK655475 TLG655474:TLG655475 TVC655474:TVC655475 UEY655474:UEY655475 UOU655474:UOU655475 UYQ655474:UYQ655475 VIM655474:VIM655475 VSI655474:VSI655475 WCE655474:WCE655475 WMA655474:WMA655475 WVW655474:WVW655475 O721010:O721011 JK721010:JK721011 TG721010:TG721011 ADC721010:ADC721011 AMY721010:AMY721011 AWU721010:AWU721011 BGQ721010:BGQ721011 BQM721010:BQM721011 CAI721010:CAI721011 CKE721010:CKE721011 CUA721010:CUA721011 DDW721010:DDW721011 DNS721010:DNS721011 DXO721010:DXO721011 EHK721010:EHK721011 ERG721010:ERG721011 FBC721010:FBC721011 FKY721010:FKY721011 FUU721010:FUU721011 GEQ721010:GEQ721011 GOM721010:GOM721011 GYI721010:GYI721011 HIE721010:HIE721011 HSA721010:HSA721011 IBW721010:IBW721011 ILS721010:ILS721011 IVO721010:IVO721011 JFK721010:JFK721011 JPG721010:JPG721011 JZC721010:JZC721011 KIY721010:KIY721011 KSU721010:KSU721011 LCQ721010:LCQ721011 LMM721010:LMM721011 LWI721010:LWI721011 MGE721010:MGE721011 MQA721010:MQA721011 MZW721010:MZW721011 NJS721010:NJS721011 NTO721010:NTO721011 ODK721010:ODK721011 ONG721010:ONG721011 OXC721010:OXC721011 PGY721010:PGY721011 PQU721010:PQU721011 QAQ721010:QAQ721011 QKM721010:QKM721011 QUI721010:QUI721011 REE721010:REE721011 ROA721010:ROA721011 RXW721010:RXW721011 SHS721010:SHS721011 SRO721010:SRO721011 TBK721010:TBK721011 TLG721010:TLG721011 TVC721010:TVC721011 UEY721010:UEY721011 UOU721010:UOU721011 UYQ721010:UYQ721011 VIM721010:VIM721011 VSI721010:VSI721011 WCE721010:WCE721011 WMA721010:WMA721011 WVW721010:WVW721011 O786546:O786547 JK786546:JK786547 TG786546:TG786547 ADC786546:ADC786547 AMY786546:AMY786547 AWU786546:AWU786547 BGQ786546:BGQ786547 BQM786546:BQM786547 CAI786546:CAI786547 CKE786546:CKE786547 CUA786546:CUA786547 DDW786546:DDW786547 DNS786546:DNS786547 DXO786546:DXO786547 EHK786546:EHK786547 ERG786546:ERG786547 FBC786546:FBC786547 FKY786546:FKY786547 FUU786546:FUU786547 GEQ786546:GEQ786547 GOM786546:GOM786547 GYI786546:GYI786547 HIE786546:HIE786547 HSA786546:HSA786547 IBW786546:IBW786547 ILS786546:ILS786547 IVO786546:IVO786547 JFK786546:JFK786547 JPG786546:JPG786547 JZC786546:JZC786547 KIY786546:KIY786547 KSU786546:KSU786547 LCQ786546:LCQ786547 LMM786546:LMM786547 LWI786546:LWI786547 MGE786546:MGE786547 MQA786546:MQA786547 MZW786546:MZW786547 NJS786546:NJS786547 NTO786546:NTO786547 ODK786546:ODK786547 ONG786546:ONG786547 OXC786546:OXC786547 PGY786546:PGY786547 PQU786546:PQU786547 QAQ786546:QAQ786547 QKM786546:QKM786547 QUI786546:QUI786547 REE786546:REE786547 ROA786546:ROA786547 RXW786546:RXW786547 SHS786546:SHS786547 SRO786546:SRO786547 TBK786546:TBK786547 TLG786546:TLG786547 TVC786546:TVC786547 UEY786546:UEY786547 UOU786546:UOU786547 UYQ786546:UYQ786547 VIM786546:VIM786547 VSI786546:VSI786547 WCE786546:WCE786547 WMA786546:WMA786547 WVW786546:WVW786547 O852082:O852083 JK852082:JK852083 TG852082:TG852083 ADC852082:ADC852083 AMY852082:AMY852083 AWU852082:AWU852083 BGQ852082:BGQ852083 BQM852082:BQM852083 CAI852082:CAI852083 CKE852082:CKE852083 CUA852082:CUA852083 DDW852082:DDW852083 DNS852082:DNS852083 DXO852082:DXO852083 EHK852082:EHK852083 ERG852082:ERG852083 FBC852082:FBC852083 FKY852082:FKY852083 FUU852082:FUU852083 GEQ852082:GEQ852083 GOM852082:GOM852083 GYI852082:GYI852083 HIE852082:HIE852083 HSA852082:HSA852083 IBW852082:IBW852083 ILS852082:ILS852083 IVO852082:IVO852083 JFK852082:JFK852083 JPG852082:JPG852083 JZC852082:JZC852083 KIY852082:KIY852083 KSU852082:KSU852083 LCQ852082:LCQ852083 LMM852082:LMM852083 LWI852082:LWI852083 MGE852082:MGE852083 MQA852082:MQA852083 MZW852082:MZW852083 NJS852082:NJS852083 NTO852082:NTO852083 ODK852082:ODK852083 ONG852082:ONG852083 OXC852082:OXC852083 PGY852082:PGY852083 PQU852082:PQU852083 QAQ852082:QAQ852083 QKM852082:QKM852083 QUI852082:QUI852083 REE852082:REE852083 ROA852082:ROA852083 RXW852082:RXW852083 SHS852082:SHS852083 SRO852082:SRO852083 TBK852082:TBK852083 TLG852082:TLG852083 TVC852082:TVC852083 UEY852082:UEY852083 UOU852082:UOU852083 UYQ852082:UYQ852083 VIM852082:VIM852083 VSI852082:VSI852083 WCE852082:WCE852083 WMA852082:WMA852083 WVW852082:WVW852083 O917618:O917619 JK917618:JK917619 TG917618:TG917619 ADC917618:ADC917619 AMY917618:AMY917619 AWU917618:AWU917619 BGQ917618:BGQ917619 BQM917618:BQM917619 CAI917618:CAI917619 CKE917618:CKE917619 CUA917618:CUA917619 DDW917618:DDW917619 DNS917618:DNS917619 DXO917618:DXO917619 EHK917618:EHK917619 ERG917618:ERG917619 FBC917618:FBC917619 FKY917618:FKY917619 FUU917618:FUU917619 GEQ917618:GEQ917619 GOM917618:GOM917619 GYI917618:GYI917619 HIE917618:HIE917619 HSA917618:HSA917619 IBW917618:IBW917619 ILS917618:ILS917619 IVO917618:IVO917619 JFK917618:JFK917619 JPG917618:JPG917619 JZC917618:JZC917619 KIY917618:KIY917619 KSU917618:KSU917619 LCQ917618:LCQ917619 LMM917618:LMM917619 LWI917618:LWI917619 MGE917618:MGE917619 MQA917618:MQA917619 MZW917618:MZW917619 NJS917618:NJS917619 NTO917618:NTO917619 ODK917618:ODK917619 ONG917618:ONG917619 OXC917618:OXC917619 PGY917618:PGY917619 PQU917618:PQU917619 QAQ917618:QAQ917619 QKM917618:QKM917619 QUI917618:QUI917619 REE917618:REE917619 ROA917618:ROA917619 RXW917618:RXW917619 SHS917618:SHS917619 SRO917618:SRO917619 TBK917618:TBK917619 TLG917618:TLG917619 TVC917618:TVC917619 UEY917618:UEY917619 UOU917618:UOU917619 UYQ917618:UYQ917619 VIM917618:VIM917619 VSI917618:VSI917619 WCE917618:WCE917619 WMA917618:WMA917619 WVW917618:WVW917619 O983154:O983155 JK983154:JK983155 TG983154:TG983155 ADC983154:ADC983155 AMY983154:AMY983155 AWU983154:AWU983155 BGQ983154:BGQ983155 BQM983154:BQM983155 CAI983154:CAI983155 CKE983154:CKE983155 CUA983154:CUA983155 DDW983154:DDW983155 DNS983154:DNS983155 DXO983154:DXO983155 EHK983154:EHK983155 ERG983154:ERG983155 FBC983154:FBC983155 FKY983154:FKY983155 FUU983154:FUU983155 GEQ983154:GEQ983155 GOM983154:GOM983155 GYI983154:GYI983155 HIE983154:HIE983155 HSA983154:HSA983155 IBW983154:IBW983155 ILS983154:ILS983155 IVO983154:IVO983155 JFK983154:JFK983155 JPG983154:JPG983155 JZC983154:JZC983155 KIY983154:KIY983155 KSU983154:KSU983155 LCQ983154:LCQ983155 LMM983154:LMM983155 LWI983154:LWI983155 MGE983154:MGE983155 MQA983154:MQA983155 MZW983154:MZW983155 NJS983154:NJS983155 NTO983154:NTO983155 ODK983154:ODK983155 ONG983154:ONG983155 OXC983154:OXC983155 PGY983154:PGY983155 PQU983154:PQU983155 QAQ983154:QAQ983155 QKM983154:QKM983155 QUI983154:QUI983155 REE983154:REE983155 ROA983154:ROA983155 RXW983154:RXW983155 SHS983154:SHS983155 SRO983154:SRO983155 TBK983154:TBK983155 TLG983154:TLG983155 TVC983154:TVC983155 UEY983154:UEY983155 UOU983154:UOU983155 UYQ983154:UYQ983155 VIM983154:VIM983155 VSI983154:VSI983155 WCE983154:WCE983155 WMA983154:WMA983155 WVW983154:WVW983155 R117:R118 JN117:JN118 TJ117:TJ118 ADF117:ADF118 ANB117:ANB118 AWX117:AWX118 BGT117:BGT118 BQP117:BQP118 CAL117:CAL118 CKH117:CKH118 CUD117:CUD118 DDZ117:DDZ118 DNV117:DNV118 DXR117:DXR118 EHN117:EHN118 ERJ117:ERJ118 FBF117:FBF118 FLB117:FLB118 FUX117:FUX118 GET117:GET118 GOP117:GOP118 GYL117:GYL118 HIH117:HIH118 HSD117:HSD118 IBZ117:IBZ118 ILV117:ILV118 IVR117:IVR118 JFN117:JFN118 JPJ117:JPJ118 JZF117:JZF118 KJB117:KJB118 KSX117:KSX118 LCT117:LCT118 LMP117:LMP118 LWL117:LWL118 MGH117:MGH118 MQD117:MQD118 MZZ117:MZZ118 NJV117:NJV118 NTR117:NTR118 ODN117:ODN118 ONJ117:ONJ118 OXF117:OXF118 PHB117:PHB118 PQX117:PQX118 QAT117:QAT118 QKP117:QKP118 QUL117:QUL118 REH117:REH118 ROD117:ROD118 RXZ117:RXZ118 SHV117:SHV118 SRR117:SRR118 TBN117:TBN118 TLJ117:TLJ118 TVF117:TVF118 UFB117:UFB118 UOX117:UOX118 UYT117:UYT118 VIP117:VIP118 VSL117:VSL118 WCH117:WCH118 WMD117:WMD118 WVZ117:WVZ118 R65653:R65654 JN65653:JN65654 TJ65653:TJ65654 ADF65653:ADF65654 ANB65653:ANB65654 AWX65653:AWX65654 BGT65653:BGT65654 BQP65653:BQP65654 CAL65653:CAL65654 CKH65653:CKH65654 CUD65653:CUD65654 DDZ65653:DDZ65654 DNV65653:DNV65654 DXR65653:DXR65654 EHN65653:EHN65654 ERJ65653:ERJ65654 FBF65653:FBF65654 FLB65653:FLB65654 FUX65653:FUX65654 GET65653:GET65654 GOP65653:GOP65654 GYL65653:GYL65654 HIH65653:HIH65654 HSD65653:HSD65654 IBZ65653:IBZ65654 ILV65653:ILV65654 IVR65653:IVR65654 JFN65653:JFN65654 JPJ65653:JPJ65654 JZF65653:JZF65654 KJB65653:KJB65654 KSX65653:KSX65654 LCT65653:LCT65654 LMP65653:LMP65654 LWL65653:LWL65654 MGH65653:MGH65654 MQD65653:MQD65654 MZZ65653:MZZ65654 NJV65653:NJV65654 NTR65653:NTR65654 ODN65653:ODN65654 ONJ65653:ONJ65654 OXF65653:OXF65654 PHB65653:PHB65654 PQX65653:PQX65654 QAT65653:QAT65654 QKP65653:QKP65654 QUL65653:QUL65654 REH65653:REH65654 ROD65653:ROD65654 RXZ65653:RXZ65654 SHV65653:SHV65654 SRR65653:SRR65654 TBN65653:TBN65654 TLJ65653:TLJ65654 TVF65653:TVF65654 UFB65653:UFB65654 UOX65653:UOX65654 UYT65653:UYT65654 VIP65653:VIP65654 VSL65653:VSL65654 WCH65653:WCH65654 WMD65653:WMD65654 WVZ65653:WVZ65654 R131189:R131190 JN131189:JN131190 TJ131189:TJ131190 ADF131189:ADF131190 ANB131189:ANB131190 AWX131189:AWX131190 BGT131189:BGT131190 BQP131189:BQP131190 CAL131189:CAL131190 CKH131189:CKH131190 CUD131189:CUD131190 DDZ131189:DDZ131190 DNV131189:DNV131190 DXR131189:DXR131190 EHN131189:EHN131190 ERJ131189:ERJ131190 FBF131189:FBF131190 FLB131189:FLB131190 FUX131189:FUX131190 GET131189:GET131190 GOP131189:GOP131190 GYL131189:GYL131190 HIH131189:HIH131190 HSD131189:HSD131190 IBZ131189:IBZ131190 ILV131189:ILV131190 IVR131189:IVR131190 JFN131189:JFN131190 JPJ131189:JPJ131190 JZF131189:JZF131190 KJB131189:KJB131190 KSX131189:KSX131190 LCT131189:LCT131190 LMP131189:LMP131190 LWL131189:LWL131190 MGH131189:MGH131190 MQD131189:MQD131190 MZZ131189:MZZ131190 NJV131189:NJV131190 NTR131189:NTR131190 ODN131189:ODN131190 ONJ131189:ONJ131190 OXF131189:OXF131190 PHB131189:PHB131190 PQX131189:PQX131190 QAT131189:QAT131190 QKP131189:QKP131190 QUL131189:QUL131190 REH131189:REH131190 ROD131189:ROD131190 RXZ131189:RXZ131190 SHV131189:SHV131190 SRR131189:SRR131190 TBN131189:TBN131190 TLJ131189:TLJ131190 TVF131189:TVF131190 UFB131189:UFB131190 UOX131189:UOX131190 UYT131189:UYT131190 VIP131189:VIP131190 VSL131189:VSL131190 WCH131189:WCH131190 WMD131189:WMD131190 WVZ131189:WVZ131190 R196725:R196726 JN196725:JN196726 TJ196725:TJ196726 ADF196725:ADF196726 ANB196725:ANB196726 AWX196725:AWX196726 BGT196725:BGT196726 BQP196725:BQP196726 CAL196725:CAL196726 CKH196725:CKH196726 CUD196725:CUD196726 DDZ196725:DDZ196726 DNV196725:DNV196726 DXR196725:DXR196726 EHN196725:EHN196726 ERJ196725:ERJ196726 FBF196725:FBF196726 FLB196725:FLB196726 FUX196725:FUX196726 GET196725:GET196726 GOP196725:GOP196726 GYL196725:GYL196726 HIH196725:HIH196726 HSD196725:HSD196726 IBZ196725:IBZ196726 ILV196725:ILV196726 IVR196725:IVR196726 JFN196725:JFN196726 JPJ196725:JPJ196726 JZF196725:JZF196726 KJB196725:KJB196726 KSX196725:KSX196726 LCT196725:LCT196726 LMP196725:LMP196726 LWL196725:LWL196726 MGH196725:MGH196726 MQD196725:MQD196726 MZZ196725:MZZ196726 NJV196725:NJV196726 NTR196725:NTR196726 ODN196725:ODN196726 ONJ196725:ONJ196726 OXF196725:OXF196726 PHB196725:PHB196726 PQX196725:PQX196726 QAT196725:QAT196726 QKP196725:QKP196726 QUL196725:QUL196726 REH196725:REH196726 ROD196725:ROD196726 RXZ196725:RXZ196726 SHV196725:SHV196726 SRR196725:SRR196726 TBN196725:TBN196726 TLJ196725:TLJ196726 TVF196725:TVF196726 UFB196725:UFB196726 UOX196725:UOX196726 UYT196725:UYT196726 VIP196725:VIP196726 VSL196725:VSL196726 WCH196725:WCH196726 WMD196725:WMD196726 WVZ196725:WVZ196726 R262261:R262262 JN262261:JN262262 TJ262261:TJ262262 ADF262261:ADF262262 ANB262261:ANB262262 AWX262261:AWX262262 BGT262261:BGT262262 BQP262261:BQP262262 CAL262261:CAL262262 CKH262261:CKH262262 CUD262261:CUD262262 DDZ262261:DDZ262262 DNV262261:DNV262262 DXR262261:DXR262262 EHN262261:EHN262262 ERJ262261:ERJ262262 FBF262261:FBF262262 FLB262261:FLB262262 FUX262261:FUX262262 GET262261:GET262262 GOP262261:GOP262262 GYL262261:GYL262262 HIH262261:HIH262262 HSD262261:HSD262262 IBZ262261:IBZ262262 ILV262261:ILV262262 IVR262261:IVR262262 JFN262261:JFN262262 JPJ262261:JPJ262262 JZF262261:JZF262262 KJB262261:KJB262262 KSX262261:KSX262262 LCT262261:LCT262262 LMP262261:LMP262262 LWL262261:LWL262262 MGH262261:MGH262262 MQD262261:MQD262262 MZZ262261:MZZ262262 NJV262261:NJV262262 NTR262261:NTR262262 ODN262261:ODN262262 ONJ262261:ONJ262262 OXF262261:OXF262262 PHB262261:PHB262262 PQX262261:PQX262262 QAT262261:QAT262262 QKP262261:QKP262262 QUL262261:QUL262262 REH262261:REH262262 ROD262261:ROD262262 RXZ262261:RXZ262262 SHV262261:SHV262262 SRR262261:SRR262262 TBN262261:TBN262262 TLJ262261:TLJ262262 TVF262261:TVF262262 UFB262261:UFB262262 UOX262261:UOX262262 UYT262261:UYT262262 VIP262261:VIP262262 VSL262261:VSL262262 WCH262261:WCH262262 WMD262261:WMD262262 WVZ262261:WVZ262262 R327797:R327798 JN327797:JN327798 TJ327797:TJ327798 ADF327797:ADF327798 ANB327797:ANB327798 AWX327797:AWX327798 BGT327797:BGT327798 BQP327797:BQP327798 CAL327797:CAL327798 CKH327797:CKH327798 CUD327797:CUD327798 DDZ327797:DDZ327798 DNV327797:DNV327798 DXR327797:DXR327798 EHN327797:EHN327798 ERJ327797:ERJ327798 FBF327797:FBF327798 FLB327797:FLB327798 FUX327797:FUX327798 GET327797:GET327798 GOP327797:GOP327798 GYL327797:GYL327798 HIH327797:HIH327798 HSD327797:HSD327798 IBZ327797:IBZ327798 ILV327797:ILV327798 IVR327797:IVR327798 JFN327797:JFN327798 JPJ327797:JPJ327798 JZF327797:JZF327798 KJB327797:KJB327798 KSX327797:KSX327798 LCT327797:LCT327798 LMP327797:LMP327798 LWL327797:LWL327798 MGH327797:MGH327798 MQD327797:MQD327798 MZZ327797:MZZ327798 NJV327797:NJV327798 NTR327797:NTR327798 ODN327797:ODN327798 ONJ327797:ONJ327798 OXF327797:OXF327798 PHB327797:PHB327798 PQX327797:PQX327798 QAT327797:QAT327798 QKP327797:QKP327798 QUL327797:QUL327798 REH327797:REH327798 ROD327797:ROD327798 RXZ327797:RXZ327798 SHV327797:SHV327798 SRR327797:SRR327798 TBN327797:TBN327798 TLJ327797:TLJ327798 TVF327797:TVF327798 UFB327797:UFB327798 UOX327797:UOX327798 UYT327797:UYT327798 VIP327797:VIP327798 VSL327797:VSL327798 WCH327797:WCH327798 WMD327797:WMD327798 WVZ327797:WVZ327798 R393333:R393334 JN393333:JN393334 TJ393333:TJ393334 ADF393333:ADF393334 ANB393333:ANB393334 AWX393333:AWX393334 BGT393333:BGT393334 BQP393333:BQP393334 CAL393333:CAL393334 CKH393333:CKH393334 CUD393333:CUD393334 DDZ393333:DDZ393334 DNV393333:DNV393334 DXR393333:DXR393334 EHN393333:EHN393334 ERJ393333:ERJ393334 FBF393333:FBF393334 FLB393333:FLB393334 FUX393333:FUX393334 GET393333:GET393334 GOP393333:GOP393334 GYL393333:GYL393334 HIH393333:HIH393334 HSD393333:HSD393334 IBZ393333:IBZ393334 ILV393333:ILV393334 IVR393333:IVR393334 JFN393333:JFN393334 JPJ393333:JPJ393334 JZF393333:JZF393334 KJB393333:KJB393334 KSX393333:KSX393334 LCT393333:LCT393334 LMP393333:LMP393334 LWL393333:LWL393334 MGH393333:MGH393334 MQD393333:MQD393334 MZZ393333:MZZ393334 NJV393333:NJV393334 NTR393333:NTR393334 ODN393333:ODN393334 ONJ393333:ONJ393334 OXF393333:OXF393334 PHB393333:PHB393334 PQX393333:PQX393334 QAT393333:QAT393334 QKP393333:QKP393334 QUL393333:QUL393334 REH393333:REH393334 ROD393333:ROD393334 RXZ393333:RXZ393334 SHV393333:SHV393334 SRR393333:SRR393334 TBN393333:TBN393334 TLJ393333:TLJ393334 TVF393333:TVF393334 UFB393333:UFB393334 UOX393333:UOX393334 UYT393333:UYT393334 VIP393333:VIP393334 VSL393333:VSL393334 WCH393333:WCH393334 WMD393333:WMD393334 WVZ393333:WVZ393334 R458869:R458870 JN458869:JN458870 TJ458869:TJ458870 ADF458869:ADF458870 ANB458869:ANB458870 AWX458869:AWX458870 BGT458869:BGT458870 BQP458869:BQP458870 CAL458869:CAL458870 CKH458869:CKH458870 CUD458869:CUD458870 DDZ458869:DDZ458870 DNV458869:DNV458870 DXR458869:DXR458870 EHN458869:EHN458870 ERJ458869:ERJ458870 FBF458869:FBF458870 FLB458869:FLB458870 FUX458869:FUX458870 GET458869:GET458870 GOP458869:GOP458870 GYL458869:GYL458870 HIH458869:HIH458870 HSD458869:HSD458870 IBZ458869:IBZ458870 ILV458869:ILV458870 IVR458869:IVR458870 JFN458869:JFN458870 JPJ458869:JPJ458870 JZF458869:JZF458870 KJB458869:KJB458870 KSX458869:KSX458870 LCT458869:LCT458870 LMP458869:LMP458870 LWL458869:LWL458870 MGH458869:MGH458870 MQD458869:MQD458870 MZZ458869:MZZ458870 NJV458869:NJV458870 NTR458869:NTR458870 ODN458869:ODN458870 ONJ458869:ONJ458870 OXF458869:OXF458870 PHB458869:PHB458870 PQX458869:PQX458870 QAT458869:QAT458870 QKP458869:QKP458870 QUL458869:QUL458870 REH458869:REH458870 ROD458869:ROD458870 RXZ458869:RXZ458870 SHV458869:SHV458870 SRR458869:SRR458870 TBN458869:TBN458870 TLJ458869:TLJ458870 TVF458869:TVF458870 UFB458869:UFB458870 UOX458869:UOX458870 UYT458869:UYT458870 VIP458869:VIP458870 VSL458869:VSL458870 WCH458869:WCH458870 WMD458869:WMD458870 WVZ458869:WVZ458870 R524405:R524406 JN524405:JN524406 TJ524405:TJ524406 ADF524405:ADF524406 ANB524405:ANB524406 AWX524405:AWX524406 BGT524405:BGT524406 BQP524405:BQP524406 CAL524405:CAL524406 CKH524405:CKH524406 CUD524405:CUD524406 DDZ524405:DDZ524406 DNV524405:DNV524406 DXR524405:DXR524406 EHN524405:EHN524406 ERJ524405:ERJ524406 FBF524405:FBF524406 FLB524405:FLB524406 FUX524405:FUX524406 GET524405:GET524406 GOP524405:GOP524406 GYL524405:GYL524406 HIH524405:HIH524406 HSD524405:HSD524406 IBZ524405:IBZ524406 ILV524405:ILV524406 IVR524405:IVR524406 JFN524405:JFN524406 JPJ524405:JPJ524406 JZF524405:JZF524406 KJB524405:KJB524406 KSX524405:KSX524406 LCT524405:LCT524406 LMP524405:LMP524406 LWL524405:LWL524406 MGH524405:MGH524406 MQD524405:MQD524406 MZZ524405:MZZ524406 NJV524405:NJV524406 NTR524405:NTR524406 ODN524405:ODN524406 ONJ524405:ONJ524406 OXF524405:OXF524406 PHB524405:PHB524406 PQX524405:PQX524406 QAT524405:QAT524406 QKP524405:QKP524406 QUL524405:QUL524406 REH524405:REH524406 ROD524405:ROD524406 RXZ524405:RXZ524406 SHV524405:SHV524406 SRR524405:SRR524406 TBN524405:TBN524406 TLJ524405:TLJ524406 TVF524405:TVF524406 UFB524405:UFB524406 UOX524405:UOX524406 UYT524405:UYT524406 VIP524405:VIP524406 VSL524405:VSL524406 WCH524405:WCH524406 WMD524405:WMD524406 WVZ524405:WVZ524406 R589941:R589942 JN589941:JN589942 TJ589941:TJ589942 ADF589941:ADF589942 ANB589941:ANB589942 AWX589941:AWX589942 BGT589941:BGT589942 BQP589941:BQP589942 CAL589941:CAL589942 CKH589941:CKH589942 CUD589941:CUD589942 DDZ589941:DDZ589942 DNV589941:DNV589942 DXR589941:DXR589942 EHN589941:EHN589942 ERJ589941:ERJ589942 FBF589941:FBF589942 FLB589941:FLB589942 FUX589941:FUX589942 GET589941:GET589942 GOP589941:GOP589942 GYL589941:GYL589942 HIH589941:HIH589942 HSD589941:HSD589942 IBZ589941:IBZ589942 ILV589941:ILV589942 IVR589941:IVR589942 JFN589941:JFN589942 JPJ589941:JPJ589942 JZF589941:JZF589942 KJB589941:KJB589942 KSX589941:KSX589942 LCT589941:LCT589942 LMP589941:LMP589942 LWL589941:LWL589942 MGH589941:MGH589942 MQD589941:MQD589942 MZZ589941:MZZ589942 NJV589941:NJV589942 NTR589941:NTR589942 ODN589941:ODN589942 ONJ589941:ONJ589942 OXF589941:OXF589942 PHB589941:PHB589942 PQX589941:PQX589942 QAT589941:QAT589942 QKP589941:QKP589942 QUL589941:QUL589942 REH589941:REH589942 ROD589941:ROD589942 RXZ589941:RXZ589942 SHV589941:SHV589942 SRR589941:SRR589942 TBN589941:TBN589942 TLJ589941:TLJ589942 TVF589941:TVF589942 UFB589941:UFB589942 UOX589941:UOX589942 UYT589941:UYT589942 VIP589941:VIP589942 VSL589941:VSL589942 WCH589941:WCH589942 WMD589941:WMD589942 WVZ589941:WVZ589942 R655477:R655478 JN655477:JN655478 TJ655477:TJ655478 ADF655477:ADF655478 ANB655477:ANB655478 AWX655477:AWX655478 BGT655477:BGT655478 BQP655477:BQP655478 CAL655477:CAL655478 CKH655477:CKH655478 CUD655477:CUD655478 DDZ655477:DDZ655478 DNV655477:DNV655478 DXR655477:DXR655478 EHN655477:EHN655478 ERJ655477:ERJ655478 FBF655477:FBF655478 FLB655477:FLB655478 FUX655477:FUX655478 GET655477:GET655478 GOP655477:GOP655478 GYL655477:GYL655478 HIH655477:HIH655478 HSD655477:HSD655478 IBZ655477:IBZ655478 ILV655477:ILV655478 IVR655477:IVR655478 JFN655477:JFN655478 JPJ655477:JPJ655478 JZF655477:JZF655478 KJB655477:KJB655478 KSX655477:KSX655478 LCT655477:LCT655478 LMP655477:LMP655478 LWL655477:LWL655478 MGH655477:MGH655478 MQD655477:MQD655478 MZZ655477:MZZ655478 NJV655477:NJV655478 NTR655477:NTR655478 ODN655477:ODN655478 ONJ655477:ONJ655478 OXF655477:OXF655478 PHB655477:PHB655478 PQX655477:PQX655478 QAT655477:QAT655478 QKP655477:QKP655478 QUL655477:QUL655478 REH655477:REH655478 ROD655477:ROD655478 RXZ655477:RXZ655478 SHV655477:SHV655478 SRR655477:SRR655478 TBN655477:TBN655478 TLJ655477:TLJ655478 TVF655477:TVF655478 UFB655477:UFB655478 UOX655477:UOX655478 UYT655477:UYT655478 VIP655477:VIP655478 VSL655477:VSL655478 WCH655477:WCH655478 WMD655477:WMD655478 WVZ655477:WVZ655478 R721013:R721014 JN721013:JN721014 TJ721013:TJ721014 ADF721013:ADF721014 ANB721013:ANB721014 AWX721013:AWX721014 BGT721013:BGT721014 BQP721013:BQP721014 CAL721013:CAL721014 CKH721013:CKH721014 CUD721013:CUD721014 DDZ721013:DDZ721014 DNV721013:DNV721014 DXR721013:DXR721014 EHN721013:EHN721014 ERJ721013:ERJ721014 FBF721013:FBF721014 FLB721013:FLB721014 FUX721013:FUX721014 GET721013:GET721014 GOP721013:GOP721014 GYL721013:GYL721014 HIH721013:HIH721014 HSD721013:HSD721014 IBZ721013:IBZ721014 ILV721013:ILV721014 IVR721013:IVR721014 JFN721013:JFN721014 JPJ721013:JPJ721014 JZF721013:JZF721014 KJB721013:KJB721014 KSX721013:KSX721014 LCT721013:LCT721014 LMP721013:LMP721014 LWL721013:LWL721014 MGH721013:MGH721014 MQD721013:MQD721014 MZZ721013:MZZ721014 NJV721013:NJV721014 NTR721013:NTR721014 ODN721013:ODN721014 ONJ721013:ONJ721014 OXF721013:OXF721014 PHB721013:PHB721014 PQX721013:PQX721014 QAT721013:QAT721014 QKP721013:QKP721014 QUL721013:QUL721014 REH721013:REH721014 ROD721013:ROD721014 RXZ721013:RXZ721014 SHV721013:SHV721014 SRR721013:SRR721014 TBN721013:TBN721014 TLJ721013:TLJ721014 TVF721013:TVF721014 UFB721013:UFB721014 UOX721013:UOX721014 UYT721013:UYT721014 VIP721013:VIP721014 VSL721013:VSL721014 WCH721013:WCH721014 WMD721013:WMD721014 WVZ721013:WVZ721014 R786549:R786550 JN786549:JN786550 TJ786549:TJ786550 ADF786549:ADF786550 ANB786549:ANB786550 AWX786549:AWX786550 BGT786549:BGT786550 BQP786549:BQP786550 CAL786549:CAL786550 CKH786549:CKH786550 CUD786549:CUD786550 DDZ786549:DDZ786550 DNV786549:DNV786550 DXR786549:DXR786550 EHN786549:EHN786550 ERJ786549:ERJ786550 FBF786549:FBF786550 FLB786549:FLB786550 FUX786549:FUX786550 GET786549:GET786550 GOP786549:GOP786550 GYL786549:GYL786550 HIH786549:HIH786550 HSD786549:HSD786550 IBZ786549:IBZ786550 ILV786549:ILV786550 IVR786549:IVR786550 JFN786549:JFN786550 JPJ786549:JPJ786550 JZF786549:JZF786550 KJB786549:KJB786550 KSX786549:KSX786550 LCT786549:LCT786550 LMP786549:LMP786550 LWL786549:LWL786550 MGH786549:MGH786550 MQD786549:MQD786550 MZZ786549:MZZ786550 NJV786549:NJV786550 NTR786549:NTR786550 ODN786549:ODN786550 ONJ786549:ONJ786550 OXF786549:OXF786550 PHB786549:PHB786550 PQX786549:PQX786550 QAT786549:QAT786550 QKP786549:QKP786550 QUL786549:QUL786550 REH786549:REH786550 ROD786549:ROD786550 RXZ786549:RXZ786550 SHV786549:SHV786550 SRR786549:SRR786550 TBN786549:TBN786550 TLJ786549:TLJ786550 TVF786549:TVF786550 UFB786549:UFB786550 UOX786549:UOX786550 UYT786549:UYT786550 VIP786549:VIP786550 VSL786549:VSL786550 WCH786549:WCH786550 WMD786549:WMD786550 WVZ786549:WVZ786550 R852085:R852086 JN852085:JN852086 TJ852085:TJ852086 ADF852085:ADF852086 ANB852085:ANB852086 AWX852085:AWX852086 BGT852085:BGT852086 BQP852085:BQP852086 CAL852085:CAL852086 CKH852085:CKH852086 CUD852085:CUD852086 DDZ852085:DDZ852086 DNV852085:DNV852086 DXR852085:DXR852086 EHN852085:EHN852086 ERJ852085:ERJ852086 FBF852085:FBF852086 FLB852085:FLB852086 FUX852085:FUX852086 GET852085:GET852086 GOP852085:GOP852086 GYL852085:GYL852086 HIH852085:HIH852086 HSD852085:HSD852086 IBZ852085:IBZ852086 ILV852085:ILV852086 IVR852085:IVR852086 JFN852085:JFN852086 JPJ852085:JPJ852086 JZF852085:JZF852086 KJB852085:KJB852086 KSX852085:KSX852086 LCT852085:LCT852086 LMP852085:LMP852086 LWL852085:LWL852086 MGH852085:MGH852086 MQD852085:MQD852086 MZZ852085:MZZ852086 NJV852085:NJV852086 NTR852085:NTR852086 ODN852085:ODN852086 ONJ852085:ONJ852086 OXF852085:OXF852086 PHB852085:PHB852086 PQX852085:PQX852086 QAT852085:QAT852086 QKP852085:QKP852086 QUL852085:QUL852086 REH852085:REH852086 ROD852085:ROD852086 RXZ852085:RXZ852086 SHV852085:SHV852086 SRR852085:SRR852086 TBN852085:TBN852086 TLJ852085:TLJ852086 TVF852085:TVF852086 UFB852085:UFB852086 UOX852085:UOX852086 UYT852085:UYT852086 VIP852085:VIP852086 VSL852085:VSL852086 WCH852085:WCH852086 WMD852085:WMD852086 WVZ852085:WVZ852086 R917621:R917622 JN917621:JN917622 TJ917621:TJ917622 ADF917621:ADF917622 ANB917621:ANB917622 AWX917621:AWX917622 BGT917621:BGT917622 BQP917621:BQP917622 CAL917621:CAL917622 CKH917621:CKH917622 CUD917621:CUD917622 DDZ917621:DDZ917622 DNV917621:DNV917622 DXR917621:DXR917622 EHN917621:EHN917622 ERJ917621:ERJ917622 FBF917621:FBF917622 FLB917621:FLB917622 FUX917621:FUX917622 GET917621:GET917622 GOP917621:GOP917622 GYL917621:GYL917622 HIH917621:HIH917622 HSD917621:HSD917622 IBZ917621:IBZ917622 ILV917621:ILV917622 IVR917621:IVR917622 JFN917621:JFN917622 JPJ917621:JPJ917622 JZF917621:JZF917622 KJB917621:KJB917622 KSX917621:KSX917622 LCT917621:LCT917622 LMP917621:LMP917622 LWL917621:LWL917622 MGH917621:MGH917622 MQD917621:MQD917622 MZZ917621:MZZ917622 NJV917621:NJV917622 NTR917621:NTR917622 ODN917621:ODN917622 ONJ917621:ONJ917622 OXF917621:OXF917622 PHB917621:PHB917622 PQX917621:PQX917622 QAT917621:QAT917622 QKP917621:QKP917622 QUL917621:QUL917622 REH917621:REH917622 ROD917621:ROD917622 RXZ917621:RXZ917622 SHV917621:SHV917622 SRR917621:SRR917622 TBN917621:TBN917622 TLJ917621:TLJ917622 TVF917621:TVF917622 UFB917621:UFB917622 UOX917621:UOX917622 UYT917621:UYT917622 VIP917621:VIP917622 VSL917621:VSL917622 WCH917621:WCH917622 WMD917621:WMD917622 WVZ917621:WVZ917622 R983157:R983158 JN983157:JN983158 TJ983157:TJ983158 ADF983157:ADF983158 ANB983157:ANB983158 AWX983157:AWX983158 BGT983157:BGT983158 BQP983157:BQP983158 CAL983157:CAL983158 CKH983157:CKH983158 CUD983157:CUD983158 DDZ983157:DDZ983158 DNV983157:DNV983158 DXR983157:DXR983158 EHN983157:EHN983158 ERJ983157:ERJ983158 FBF983157:FBF983158 FLB983157:FLB983158 FUX983157:FUX983158 GET983157:GET983158 GOP983157:GOP983158 GYL983157:GYL983158 HIH983157:HIH983158 HSD983157:HSD983158 IBZ983157:IBZ983158 ILV983157:ILV983158 IVR983157:IVR983158 JFN983157:JFN983158 JPJ983157:JPJ983158 JZF983157:JZF983158 KJB983157:KJB983158 KSX983157:KSX983158 LCT983157:LCT983158 LMP983157:LMP983158 LWL983157:LWL983158 MGH983157:MGH983158 MQD983157:MQD983158 MZZ983157:MZZ983158 NJV983157:NJV983158 NTR983157:NTR983158 ODN983157:ODN983158 ONJ983157:ONJ983158 OXF983157:OXF983158 PHB983157:PHB983158 PQX983157:PQX983158 QAT983157:QAT983158 QKP983157:QKP983158 QUL983157:QUL983158 REH983157:REH983158 ROD983157:ROD983158 RXZ983157:RXZ983158 SHV983157:SHV983158 SRR983157:SRR983158 TBN983157:TBN983158 TLJ983157:TLJ983158 TVF983157:TVF983158 UFB983157:UFB983158 UOX983157:UOX983158 UYT983157:UYT983158 VIP983157:VIP983158 VSL983157:VSL983158 WCH983157:WCH983158 WMD983157:WMD983158 WVZ983157:WVZ983158 P126 JL126 TH126 ADD126 AMZ126 AWV126 BGR126 BQN126 CAJ126 CKF126 CUB126 DDX126 DNT126 DXP126 EHL126 ERH126 FBD126 FKZ126 FUV126 GER126 GON126 GYJ126 HIF126 HSB126 IBX126 ILT126 IVP126 JFL126 JPH126 JZD126 KIZ126 KSV126 LCR126 LMN126 LWJ126 MGF126 MQB126 MZX126 NJT126 NTP126 ODL126 ONH126 OXD126 PGZ126 PQV126 QAR126 QKN126 QUJ126 REF126 ROB126 RXX126 SHT126 SRP126 TBL126 TLH126 TVD126 UEZ126 UOV126 UYR126 VIN126 VSJ126 WCF126 WMB126 WVX126 P65662 JL65662 TH65662 ADD65662 AMZ65662 AWV65662 BGR65662 BQN65662 CAJ65662 CKF65662 CUB65662 DDX65662 DNT65662 DXP65662 EHL65662 ERH65662 FBD65662 FKZ65662 FUV65662 GER65662 GON65662 GYJ65662 HIF65662 HSB65662 IBX65662 ILT65662 IVP65662 JFL65662 JPH65662 JZD65662 KIZ65662 KSV65662 LCR65662 LMN65662 LWJ65662 MGF65662 MQB65662 MZX65662 NJT65662 NTP65662 ODL65662 ONH65662 OXD65662 PGZ65662 PQV65662 QAR65662 QKN65662 QUJ65662 REF65662 ROB65662 RXX65662 SHT65662 SRP65662 TBL65662 TLH65662 TVD65662 UEZ65662 UOV65662 UYR65662 VIN65662 VSJ65662 WCF65662 WMB65662 WVX65662 P131198 JL131198 TH131198 ADD131198 AMZ131198 AWV131198 BGR131198 BQN131198 CAJ131198 CKF131198 CUB131198 DDX131198 DNT131198 DXP131198 EHL131198 ERH131198 FBD131198 FKZ131198 FUV131198 GER131198 GON131198 GYJ131198 HIF131198 HSB131198 IBX131198 ILT131198 IVP131198 JFL131198 JPH131198 JZD131198 KIZ131198 KSV131198 LCR131198 LMN131198 LWJ131198 MGF131198 MQB131198 MZX131198 NJT131198 NTP131198 ODL131198 ONH131198 OXD131198 PGZ131198 PQV131198 QAR131198 QKN131198 QUJ131198 REF131198 ROB131198 RXX131198 SHT131198 SRP131198 TBL131198 TLH131198 TVD131198 UEZ131198 UOV131198 UYR131198 VIN131198 VSJ131198 WCF131198 WMB131198 WVX131198 P196734 JL196734 TH196734 ADD196734 AMZ196734 AWV196734 BGR196734 BQN196734 CAJ196734 CKF196734 CUB196734 DDX196734 DNT196734 DXP196734 EHL196734 ERH196734 FBD196734 FKZ196734 FUV196734 GER196734 GON196734 GYJ196734 HIF196734 HSB196734 IBX196734 ILT196734 IVP196734 JFL196734 JPH196734 JZD196734 KIZ196734 KSV196734 LCR196734 LMN196734 LWJ196734 MGF196734 MQB196734 MZX196734 NJT196734 NTP196734 ODL196734 ONH196734 OXD196734 PGZ196734 PQV196734 QAR196734 QKN196734 QUJ196734 REF196734 ROB196734 RXX196734 SHT196734 SRP196734 TBL196734 TLH196734 TVD196734 UEZ196734 UOV196734 UYR196734 VIN196734 VSJ196734 WCF196734 WMB196734 WVX196734 P262270 JL262270 TH262270 ADD262270 AMZ262270 AWV262270 BGR262270 BQN262270 CAJ262270 CKF262270 CUB262270 DDX262270 DNT262270 DXP262270 EHL262270 ERH262270 FBD262270 FKZ262270 FUV262270 GER262270 GON262270 GYJ262270 HIF262270 HSB262270 IBX262270 ILT262270 IVP262270 JFL262270 JPH262270 JZD262270 KIZ262270 KSV262270 LCR262270 LMN262270 LWJ262270 MGF262270 MQB262270 MZX262270 NJT262270 NTP262270 ODL262270 ONH262270 OXD262270 PGZ262270 PQV262270 QAR262270 QKN262270 QUJ262270 REF262270 ROB262270 RXX262270 SHT262270 SRP262270 TBL262270 TLH262270 TVD262270 UEZ262270 UOV262270 UYR262270 VIN262270 VSJ262270 WCF262270 WMB262270 WVX262270 P327806 JL327806 TH327806 ADD327806 AMZ327806 AWV327806 BGR327806 BQN327806 CAJ327806 CKF327806 CUB327806 DDX327806 DNT327806 DXP327806 EHL327806 ERH327806 FBD327806 FKZ327806 FUV327806 GER327806 GON327806 GYJ327806 HIF327806 HSB327806 IBX327806 ILT327806 IVP327806 JFL327806 JPH327806 JZD327806 KIZ327806 KSV327806 LCR327806 LMN327806 LWJ327806 MGF327806 MQB327806 MZX327806 NJT327806 NTP327806 ODL327806 ONH327806 OXD327806 PGZ327806 PQV327806 QAR327806 QKN327806 QUJ327806 REF327806 ROB327806 RXX327806 SHT327806 SRP327806 TBL327806 TLH327806 TVD327806 UEZ327806 UOV327806 UYR327806 VIN327806 VSJ327806 WCF327806 WMB327806 WVX327806 P393342 JL393342 TH393342 ADD393342 AMZ393342 AWV393342 BGR393342 BQN393342 CAJ393342 CKF393342 CUB393342 DDX393342 DNT393342 DXP393342 EHL393342 ERH393342 FBD393342 FKZ393342 FUV393342 GER393342 GON393342 GYJ393342 HIF393342 HSB393342 IBX393342 ILT393342 IVP393342 JFL393342 JPH393342 JZD393342 KIZ393342 KSV393342 LCR393342 LMN393342 LWJ393342 MGF393342 MQB393342 MZX393342 NJT393342 NTP393342 ODL393342 ONH393342 OXD393342 PGZ393342 PQV393342 QAR393342 QKN393342 QUJ393342 REF393342 ROB393342 RXX393342 SHT393342 SRP393342 TBL393342 TLH393342 TVD393342 UEZ393342 UOV393342 UYR393342 VIN393342 VSJ393342 WCF393342 WMB393342 WVX393342 P458878 JL458878 TH458878 ADD458878 AMZ458878 AWV458878 BGR458878 BQN458878 CAJ458878 CKF458878 CUB458878 DDX458878 DNT458878 DXP458878 EHL458878 ERH458878 FBD458878 FKZ458878 FUV458878 GER458878 GON458878 GYJ458878 HIF458878 HSB458878 IBX458878 ILT458878 IVP458878 JFL458878 JPH458878 JZD458878 KIZ458878 KSV458878 LCR458878 LMN458878 LWJ458878 MGF458878 MQB458878 MZX458878 NJT458878 NTP458878 ODL458878 ONH458878 OXD458878 PGZ458878 PQV458878 QAR458878 QKN458878 QUJ458878 REF458878 ROB458878 RXX458878 SHT458878 SRP458878 TBL458878 TLH458878 TVD458878 UEZ458878 UOV458878 UYR458878 VIN458878 VSJ458878 WCF458878 WMB458878 WVX458878 P524414 JL524414 TH524414 ADD524414 AMZ524414 AWV524414 BGR524414 BQN524414 CAJ524414 CKF524414 CUB524414 DDX524414 DNT524414 DXP524414 EHL524414 ERH524414 FBD524414 FKZ524414 FUV524414 GER524414 GON524414 GYJ524414 HIF524414 HSB524414 IBX524414 ILT524414 IVP524414 JFL524414 JPH524414 JZD524414 KIZ524414 KSV524414 LCR524414 LMN524414 LWJ524414 MGF524414 MQB524414 MZX524414 NJT524414 NTP524414 ODL524414 ONH524414 OXD524414 PGZ524414 PQV524414 QAR524414 QKN524414 QUJ524414 REF524414 ROB524414 RXX524414 SHT524414 SRP524414 TBL524414 TLH524414 TVD524414 UEZ524414 UOV524414 UYR524414 VIN524414 VSJ524414 WCF524414 WMB524414 WVX524414 P589950 JL589950 TH589950 ADD589950 AMZ589950 AWV589950 BGR589950 BQN589950 CAJ589950 CKF589950 CUB589950 DDX589950 DNT589950 DXP589950 EHL589950 ERH589950 FBD589950 FKZ589950 FUV589950 GER589950 GON589950 GYJ589950 HIF589950 HSB589950 IBX589950 ILT589950 IVP589950 JFL589950 JPH589950 JZD589950 KIZ589950 KSV589950 LCR589950 LMN589950 LWJ589950 MGF589950 MQB589950 MZX589950 NJT589950 NTP589950 ODL589950 ONH589950 OXD589950 PGZ589950 PQV589950 QAR589950 QKN589950 QUJ589950 REF589950 ROB589950 RXX589950 SHT589950 SRP589950 TBL589950 TLH589950 TVD589950 UEZ589950 UOV589950 UYR589950 VIN589950 VSJ589950 WCF589950 WMB589950 WVX589950 P655486 JL655486 TH655486 ADD655486 AMZ655486 AWV655486 BGR655486 BQN655486 CAJ655486 CKF655486 CUB655486 DDX655486 DNT655486 DXP655486 EHL655486 ERH655486 FBD655486 FKZ655486 FUV655486 GER655486 GON655486 GYJ655486 HIF655486 HSB655486 IBX655486 ILT655486 IVP655486 JFL655486 JPH655486 JZD655486 KIZ655486 KSV655486 LCR655486 LMN655486 LWJ655486 MGF655486 MQB655486 MZX655486 NJT655486 NTP655486 ODL655486 ONH655486 OXD655486 PGZ655486 PQV655486 QAR655486 QKN655486 QUJ655486 REF655486 ROB655486 RXX655486 SHT655486 SRP655486 TBL655486 TLH655486 TVD655486 UEZ655486 UOV655486 UYR655486 VIN655486 VSJ655486 WCF655486 WMB655486 WVX655486 P721022 JL721022 TH721022 ADD721022 AMZ721022 AWV721022 BGR721022 BQN721022 CAJ721022 CKF721022 CUB721022 DDX721022 DNT721022 DXP721022 EHL721022 ERH721022 FBD721022 FKZ721022 FUV721022 GER721022 GON721022 GYJ721022 HIF721022 HSB721022 IBX721022 ILT721022 IVP721022 JFL721022 JPH721022 JZD721022 KIZ721022 KSV721022 LCR721022 LMN721022 LWJ721022 MGF721022 MQB721022 MZX721022 NJT721022 NTP721022 ODL721022 ONH721022 OXD721022 PGZ721022 PQV721022 QAR721022 QKN721022 QUJ721022 REF721022 ROB721022 RXX721022 SHT721022 SRP721022 TBL721022 TLH721022 TVD721022 UEZ721022 UOV721022 UYR721022 VIN721022 VSJ721022 WCF721022 WMB721022 WVX721022 P786558 JL786558 TH786558 ADD786558 AMZ786558 AWV786558 BGR786558 BQN786558 CAJ786558 CKF786558 CUB786558 DDX786558 DNT786558 DXP786558 EHL786558 ERH786558 FBD786558 FKZ786558 FUV786558 GER786558 GON786558 GYJ786558 HIF786558 HSB786558 IBX786558 ILT786558 IVP786558 JFL786558 JPH786558 JZD786558 KIZ786558 KSV786558 LCR786558 LMN786558 LWJ786558 MGF786558 MQB786558 MZX786558 NJT786558 NTP786558 ODL786558 ONH786558 OXD786558 PGZ786558 PQV786558 QAR786558 QKN786558 QUJ786558 REF786558 ROB786558 RXX786558 SHT786558 SRP786558 TBL786558 TLH786558 TVD786558 UEZ786558 UOV786558 UYR786558 VIN786558 VSJ786558 WCF786558 WMB786558 WVX786558 P852094 JL852094 TH852094 ADD852094 AMZ852094 AWV852094 BGR852094 BQN852094 CAJ852094 CKF852094 CUB852094 DDX852094 DNT852094 DXP852094 EHL852094 ERH852094 FBD852094 FKZ852094 FUV852094 GER852094 GON852094 GYJ852094 HIF852094 HSB852094 IBX852094 ILT852094 IVP852094 JFL852094 JPH852094 JZD852094 KIZ852094 KSV852094 LCR852094 LMN852094 LWJ852094 MGF852094 MQB852094 MZX852094 NJT852094 NTP852094 ODL852094 ONH852094 OXD852094 PGZ852094 PQV852094 QAR852094 QKN852094 QUJ852094 REF852094 ROB852094 RXX852094 SHT852094 SRP852094 TBL852094 TLH852094 TVD852094 UEZ852094 UOV852094 UYR852094 VIN852094 VSJ852094 WCF852094 WMB852094 WVX852094 P917630 JL917630 TH917630 ADD917630 AMZ917630 AWV917630 BGR917630 BQN917630 CAJ917630 CKF917630 CUB917630 DDX917630 DNT917630 DXP917630 EHL917630 ERH917630 FBD917630 FKZ917630 FUV917630 GER917630 GON917630 GYJ917630 HIF917630 HSB917630 IBX917630 ILT917630 IVP917630 JFL917630 JPH917630 JZD917630 KIZ917630 KSV917630 LCR917630 LMN917630 LWJ917630 MGF917630 MQB917630 MZX917630 NJT917630 NTP917630 ODL917630 ONH917630 OXD917630 PGZ917630 PQV917630 QAR917630 QKN917630 QUJ917630 REF917630 ROB917630 RXX917630 SHT917630 SRP917630 TBL917630 TLH917630 TVD917630 UEZ917630 UOV917630 UYR917630 VIN917630 VSJ917630 WCF917630 WMB917630 WVX917630 P983166 JL983166 TH983166 ADD983166 AMZ983166 AWV983166 BGR983166 BQN983166 CAJ983166 CKF983166 CUB983166 DDX983166 DNT983166 DXP983166 EHL983166 ERH983166 FBD983166 FKZ983166 FUV983166 GER983166 GON983166 GYJ983166 HIF983166 HSB983166 IBX983166 ILT983166 IVP983166 JFL983166 JPH983166 JZD983166 KIZ983166 KSV983166 LCR983166 LMN983166 LWJ983166 MGF983166 MQB983166 MZX983166 NJT983166 NTP983166 ODL983166 ONH983166 OXD983166 PGZ983166 PQV983166 QAR983166 QKN983166 QUJ983166 REF983166 ROB983166 RXX983166 SHT983166 SRP983166 TBL983166 TLH983166 TVD983166 UEZ983166 UOV983166 UYR983166 VIN983166 VSJ983166 WCF983166 WMB983166 WVX983166 O169 JK169 TG169 ADC169 AMY169 AWU169 BGQ169 BQM169 CAI169 CKE169 CUA169 DDW169 DNS169 DXO169 EHK169 ERG169 FBC169 FKY169 FUU169 GEQ169 GOM169 GYI169 HIE169 HSA169 IBW169 ILS169 IVO169 JFK169 JPG169 JZC169 KIY169 KSU169 LCQ169 LMM169 LWI169 MGE169 MQA169 MZW169 NJS169 NTO169 ODK169 ONG169 OXC169 PGY169 PQU169 QAQ169 QKM169 QUI169 REE169 ROA169 RXW169 SHS169 SRO169 TBK169 TLG169 TVC169 UEY169 UOU169 UYQ169 VIM169 VSI169 WCE169 WMA169 WVW169 O65705 JK65705 TG65705 ADC65705 AMY65705 AWU65705 BGQ65705 BQM65705 CAI65705 CKE65705 CUA65705 DDW65705 DNS65705 DXO65705 EHK65705 ERG65705 FBC65705 FKY65705 FUU65705 GEQ65705 GOM65705 GYI65705 HIE65705 HSA65705 IBW65705 ILS65705 IVO65705 JFK65705 JPG65705 JZC65705 KIY65705 KSU65705 LCQ65705 LMM65705 LWI65705 MGE65705 MQA65705 MZW65705 NJS65705 NTO65705 ODK65705 ONG65705 OXC65705 PGY65705 PQU65705 QAQ65705 QKM65705 QUI65705 REE65705 ROA65705 RXW65705 SHS65705 SRO65705 TBK65705 TLG65705 TVC65705 UEY65705 UOU65705 UYQ65705 VIM65705 VSI65705 WCE65705 WMA65705 WVW65705 O131241 JK131241 TG131241 ADC131241 AMY131241 AWU131241 BGQ131241 BQM131241 CAI131241 CKE131241 CUA131241 DDW131241 DNS131241 DXO131241 EHK131241 ERG131241 FBC131241 FKY131241 FUU131241 GEQ131241 GOM131241 GYI131241 HIE131241 HSA131241 IBW131241 ILS131241 IVO131241 JFK131241 JPG131241 JZC131241 KIY131241 KSU131241 LCQ131241 LMM131241 LWI131241 MGE131241 MQA131241 MZW131241 NJS131241 NTO131241 ODK131241 ONG131241 OXC131241 PGY131241 PQU131241 QAQ131241 QKM131241 QUI131241 REE131241 ROA131241 RXW131241 SHS131241 SRO131241 TBK131241 TLG131241 TVC131241 UEY131241 UOU131241 UYQ131241 VIM131241 VSI131241 WCE131241 WMA131241 WVW131241 O196777 JK196777 TG196777 ADC196777 AMY196777 AWU196777 BGQ196777 BQM196777 CAI196777 CKE196777 CUA196777 DDW196777 DNS196777 DXO196777 EHK196777 ERG196777 FBC196777 FKY196777 FUU196777 GEQ196777 GOM196777 GYI196777 HIE196777 HSA196777 IBW196777 ILS196777 IVO196777 JFK196777 JPG196777 JZC196777 KIY196777 KSU196777 LCQ196777 LMM196777 LWI196777 MGE196777 MQA196777 MZW196777 NJS196777 NTO196777 ODK196777 ONG196777 OXC196777 PGY196777 PQU196777 QAQ196777 QKM196777 QUI196777 REE196777 ROA196777 RXW196777 SHS196777 SRO196777 TBK196777 TLG196777 TVC196777 UEY196777 UOU196777 UYQ196777 VIM196777 VSI196777 WCE196777 WMA196777 WVW196777 O262313 JK262313 TG262313 ADC262313 AMY262313 AWU262313 BGQ262313 BQM262313 CAI262313 CKE262313 CUA262313 DDW262313 DNS262313 DXO262313 EHK262313 ERG262313 FBC262313 FKY262313 FUU262313 GEQ262313 GOM262313 GYI262313 HIE262313 HSA262313 IBW262313 ILS262313 IVO262313 JFK262313 JPG262313 JZC262313 KIY262313 KSU262313 LCQ262313 LMM262313 LWI262313 MGE262313 MQA262313 MZW262313 NJS262313 NTO262313 ODK262313 ONG262313 OXC262313 PGY262313 PQU262313 QAQ262313 QKM262313 QUI262313 REE262313 ROA262313 RXW262313 SHS262313 SRO262313 TBK262313 TLG262313 TVC262313 UEY262313 UOU262313 UYQ262313 VIM262313 VSI262313 WCE262313 WMA262313 WVW262313 O327849 JK327849 TG327849 ADC327849 AMY327849 AWU327849 BGQ327849 BQM327849 CAI327849 CKE327849 CUA327849 DDW327849 DNS327849 DXO327849 EHK327849 ERG327849 FBC327849 FKY327849 FUU327849 GEQ327849 GOM327849 GYI327849 HIE327849 HSA327849 IBW327849 ILS327849 IVO327849 JFK327849 JPG327849 JZC327849 KIY327849 KSU327849 LCQ327849 LMM327849 LWI327849 MGE327849 MQA327849 MZW327849 NJS327849 NTO327849 ODK327849 ONG327849 OXC327849 PGY327849 PQU327849 QAQ327849 QKM327849 QUI327849 REE327849 ROA327849 RXW327849 SHS327849 SRO327849 TBK327849 TLG327849 TVC327849 UEY327849 UOU327849 UYQ327849 VIM327849 VSI327849 WCE327849 WMA327849 WVW327849 O393385 JK393385 TG393385 ADC393385 AMY393385 AWU393385 BGQ393385 BQM393385 CAI393385 CKE393385 CUA393385 DDW393385 DNS393385 DXO393385 EHK393385 ERG393385 FBC393385 FKY393385 FUU393385 GEQ393385 GOM393385 GYI393385 HIE393385 HSA393385 IBW393385 ILS393385 IVO393385 JFK393385 JPG393385 JZC393385 KIY393385 KSU393385 LCQ393385 LMM393385 LWI393385 MGE393385 MQA393385 MZW393385 NJS393385 NTO393385 ODK393385 ONG393385 OXC393385 PGY393385 PQU393385 QAQ393385 QKM393385 QUI393385 REE393385 ROA393385 RXW393385 SHS393385 SRO393385 TBK393385 TLG393385 TVC393385 UEY393385 UOU393385 UYQ393385 VIM393385 VSI393385 WCE393385 WMA393385 WVW393385 O458921 JK458921 TG458921 ADC458921 AMY458921 AWU458921 BGQ458921 BQM458921 CAI458921 CKE458921 CUA458921 DDW458921 DNS458921 DXO458921 EHK458921 ERG458921 FBC458921 FKY458921 FUU458921 GEQ458921 GOM458921 GYI458921 HIE458921 HSA458921 IBW458921 ILS458921 IVO458921 JFK458921 JPG458921 JZC458921 KIY458921 KSU458921 LCQ458921 LMM458921 LWI458921 MGE458921 MQA458921 MZW458921 NJS458921 NTO458921 ODK458921 ONG458921 OXC458921 PGY458921 PQU458921 QAQ458921 QKM458921 QUI458921 REE458921 ROA458921 RXW458921 SHS458921 SRO458921 TBK458921 TLG458921 TVC458921 UEY458921 UOU458921 UYQ458921 VIM458921 VSI458921 WCE458921 WMA458921 WVW458921 O524457 JK524457 TG524457 ADC524457 AMY524457 AWU524457 BGQ524457 BQM524457 CAI524457 CKE524457 CUA524457 DDW524457 DNS524457 DXO524457 EHK524457 ERG524457 FBC524457 FKY524457 FUU524457 GEQ524457 GOM524457 GYI524457 HIE524457 HSA524457 IBW524457 ILS524457 IVO524457 JFK524457 JPG524457 JZC524457 KIY524457 KSU524457 LCQ524457 LMM524457 LWI524457 MGE524457 MQA524457 MZW524457 NJS524457 NTO524457 ODK524457 ONG524457 OXC524457 PGY524457 PQU524457 QAQ524457 QKM524457 QUI524457 REE524457 ROA524457 RXW524457 SHS524457 SRO524457 TBK524457 TLG524457 TVC524457 UEY524457 UOU524457 UYQ524457 VIM524457 VSI524457 WCE524457 WMA524457 WVW524457 O589993 JK589993 TG589993 ADC589993 AMY589993 AWU589993 BGQ589993 BQM589993 CAI589993 CKE589993 CUA589993 DDW589993 DNS589993 DXO589993 EHK589993 ERG589993 FBC589993 FKY589993 FUU589993 GEQ589993 GOM589993 GYI589993 HIE589993 HSA589993 IBW589993 ILS589993 IVO589993 JFK589993 JPG589993 JZC589993 KIY589993 KSU589993 LCQ589993 LMM589993 LWI589993 MGE589993 MQA589993 MZW589993 NJS589993 NTO589993 ODK589993 ONG589993 OXC589993 PGY589993 PQU589993 QAQ589993 QKM589993 QUI589993 REE589993 ROA589993 RXW589993 SHS589993 SRO589993 TBK589993 TLG589993 TVC589993 UEY589993 UOU589993 UYQ589993 VIM589993 VSI589993 WCE589993 WMA589993 WVW589993 O655529 JK655529 TG655529 ADC655529 AMY655529 AWU655529 BGQ655529 BQM655529 CAI655529 CKE655529 CUA655529 DDW655529 DNS655529 DXO655529 EHK655529 ERG655529 FBC655529 FKY655529 FUU655529 GEQ655529 GOM655529 GYI655529 HIE655529 HSA655529 IBW655529 ILS655529 IVO655529 JFK655529 JPG655529 JZC655529 KIY655529 KSU655529 LCQ655529 LMM655529 LWI655529 MGE655529 MQA655529 MZW655529 NJS655529 NTO655529 ODK655529 ONG655529 OXC655529 PGY655529 PQU655529 QAQ655529 QKM655529 QUI655529 REE655529 ROA655529 RXW655529 SHS655529 SRO655529 TBK655529 TLG655529 TVC655529 UEY655529 UOU655529 UYQ655529 VIM655529 VSI655529 WCE655529 WMA655529 WVW655529 O721065 JK721065 TG721065 ADC721065 AMY721065 AWU721065 BGQ721065 BQM721065 CAI721065 CKE721065 CUA721065 DDW721065 DNS721065 DXO721065 EHK721065 ERG721065 FBC721065 FKY721065 FUU721065 GEQ721065 GOM721065 GYI721065 HIE721065 HSA721065 IBW721065 ILS721065 IVO721065 JFK721065 JPG721065 JZC721065 KIY721065 KSU721065 LCQ721065 LMM721065 LWI721065 MGE721065 MQA721065 MZW721065 NJS721065 NTO721065 ODK721065 ONG721065 OXC721065 PGY721065 PQU721065 QAQ721065 QKM721065 QUI721065 REE721065 ROA721065 RXW721065 SHS721065 SRO721065 TBK721065 TLG721065 TVC721065 UEY721065 UOU721065 UYQ721065 VIM721065 VSI721065 WCE721065 WMA721065 WVW721065 O786601 JK786601 TG786601 ADC786601 AMY786601 AWU786601 BGQ786601 BQM786601 CAI786601 CKE786601 CUA786601 DDW786601 DNS786601 DXO786601 EHK786601 ERG786601 FBC786601 FKY786601 FUU786601 GEQ786601 GOM786601 GYI786601 HIE786601 HSA786601 IBW786601 ILS786601 IVO786601 JFK786601 JPG786601 JZC786601 KIY786601 KSU786601 LCQ786601 LMM786601 LWI786601 MGE786601 MQA786601 MZW786601 NJS786601 NTO786601 ODK786601 ONG786601 OXC786601 PGY786601 PQU786601 QAQ786601 QKM786601 QUI786601 REE786601 ROA786601 RXW786601 SHS786601 SRO786601 TBK786601 TLG786601 TVC786601 UEY786601 UOU786601 UYQ786601 VIM786601 VSI786601 WCE786601 WMA786601 WVW786601 O852137 JK852137 TG852137 ADC852137 AMY852137 AWU852137 BGQ852137 BQM852137 CAI852137 CKE852137 CUA852137 DDW852137 DNS852137 DXO852137 EHK852137 ERG852137 FBC852137 FKY852137 FUU852137 GEQ852137 GOM852137 GYI852137 HIE852137 HSA852137 IBW852137 ILS852137 IVO852137 JFK852137 JPG852137 JZC852137 KIY852137 KSU852137 LCQ852137 LMM852137 LWI852137 MGE852137 MQA852137 MZW852137 NJS852137 NTO852137 ODK852137 ONG852137 OXC852137 PGY852137 PQU852137 QAQ852137 QKM852137 QUI852137 REE852137 ROA852137 RXW852137 SHS852137 SRO852137 TBK852137 TLG852137 TVC852137 UEY852137 UOU852137 UYQ852137 VIM852137 VSI852137 WCE852137 WMA852137 WVW852137 O917673 JK917673 TG917673 ADC917673 AMY917673 AWU917673 BGQ917673 BQM917673 CAI917673 CKE917673 CUA917673 DDW917673 DNS917673 DXO917673 EHK917673 ERG917673 FBC917673 FKY917673 FUU917673 GEQ917673 GOM917673 GYI917673 HIE917673 HSA917673 IBW917673 ILS917673 IVO917673 JFK917673 JPG917673 JZC917673 KIY917673 KSU917673 LCQ917673 LMM917673 LWI917673 MGE917673 MQA917673 MZW917673 NJS917673 NTO917673 ODK917673 ONG917673 OXC917673 PGY917673 PQU917673 QAQ917673 QKM917673 QUI917673 REE917673 ROA917673 RXW917673 SHS917673 SRO917673 TBK917673 TLG917673 TVC917673 UEY917673 UOU917673 UYQ917673 VIM917673 VSI917673 WCE917673 WMA917673 WVW917673 O983209 JK983209 TG983209 ADC983209 AMY983209 AWU983209 BGQ983209 BQM983209 CAI983209 CKE983209 CUA983209 DDW983209 DNS983209 DXO983209 EHK983209 ERG983209 FBC983209 FKY983209 FUU983209 GEQ983209 GOM983209 GYI983209 HIE983209 HSA983209 IBW983209 ILS983209 IVO983209 JFK983209 JPG983209 JZC983209 KIY983209 KSU983209 LCQ983209 LMM983209 LWI983209 MGE983209 MQA983209 MZW983209 NJS983209 NTO983209 ODK983209 ONG983209 OXC983209 PGY983209 PQU983209 QAQ983209 QKM983209 QUI983209 REE983209 ROA983209 RXW983209 SHS983209 SRO983209 TBK983209 TLG983209 TVC983209 UEY983209 UOU983209 UYQ983209 VIM983209 VSI983209 WCE983209 WMA983209 WVW983209 O171 JK171 TG171 ADC171 AMY171 AWU171 BGQ171 BQM171 CAI171 CKE171 CUA171 DDW171 DNS171 DXO171 EHK171 ERG171 FBC171 FKY171 FUU171 GEQ171 GOM171 GYI171 HIE171 HSA171 IBW171 ILS171 IVO171 JFK171 JPG171 JZC171 KIY171 KSU171 LCQ171 LMM171 LWI171 MGE171 MQA171 MZW171 NJS171 NTO171 ODK171 ONG171 OXC171 PGY171 PQU171 QAQ171 QKM171 QUI171 REE171 ROA171 RXW171 SHS171 SRO171 TBK171 TLG171 TVC171 UEY171 UOU171 UYQ171 VIM171 VSI171 WCE171 WMA171 WVW171 O65707 JK65707 TG65707 ADC65707 AMY65707 AWU65707 BGQ65707 BQM65707 CAI65707 CKE65707 CUA65707 DDW65707 DNS65707 DXO65707 EHK65707 ERG65707 FBC65707 FKY65707 FUU65707 GEQ65707 GOM65707 GYI65707 HIE65707 HSA65707 IBW65707 ILS65707 IVO65707 JFK65707 JPG65707 JZC65707 KIY65707 KSU65707 LCQ65707 LMM65707 LWI65707 MGE65707 MQA65707 MZW65707 NJS65707 NTO65707 ODK65707 ONG65707 OXC65707 PGY65707 PQU65707 QAQ65707 QKM65707 QUI65707 REE65707 ROA65707 RXW65707 SHS65707 SRO65707 TBK65707 TLG65707 TVC65707 UEY65707 UOU65707 UYQ65707 VIM65707 VSI65707 WCE65707 WMA65707 WVW65707 O131243 JK131243 TG131243 ADC131243 AMY131243 AWU131243 BGQ131243 BQM131243 CAI131243 CKE131243 CUA131243 DDW131243 DNS131243 DXO131243 EHK131243 ERG131243 FBC131243 FKY131243 FUU131243 GEQ131243 GOM131243 GYI131243 HIE131243 HSA131243 IBW131243 ILS131243 IVO131243 JFK131243 JPG131243 JZC131243 KIY131243 KSU131243 LCQ131243 LMM131243 LWI131243 MGE131243 MQA131243 MZW131243 NJS131243 NTO131243 ODK131243 ONG131243 OXC131243 PGY131243 PQU131243 QAQ131243 QKM131243 QUI131243 REE131243 ROA131243 RXW131243 SHS131243 SRO131243 TBK131243 TLG131243 TVC131243 UEY131243 UOU131243 UYQ131243 VIM131243 VSI131243 WCE131243 WMA131243 WVW131243 O196779 JK196779 TG196779 ADC196779 AMY196779 AWU196779 BGQ196779 BQM196779 CAI196779 CKE196779 CUA196779 DDW196779 DNS196779 DXO196779 EHK196779 ERG196779 FBC196779 FKY196779 FUU196779 GEQ196779 GOM196779 GYI196779 HIE196779 HSA196779 IBW196779 ILS196779 IVO196779 JFK196779 JPG196779 JZC196779 KIY196779 KSU196779 LCQ196779 LMM196779 LWI196779 MGE196779 MQA196779 MZW196779 NJS196779 NTO196779 ODK196779 ONG196779 OXC196779 PGY196779 PQU196779 QAQ196779 QKM196779 QUI196779 REE196779 ROA196779 RXW196779 SHS196779 SRO196779 TBK196779 TLG196779 TVC196779 UEY196779 UOU196779 UYQ196779 VIM196779 VSI196779 WCE196779 WMA196779 WVW196779 O262315 JK262315 TG262315 ADC262315 AMY262315 AWU262315 BGQ262315 BQM262315 CAI262315 CKE262315 CUA262315 DDW262315 DNS262315 DXO262315 EHK262315 ERG262315 FBC262315 FKY262315 FUU262315 GEQ262315 GOM262315 GYI262315 HIE262315 HSA262315 IBW262315 ILS262315 IVO262315 JFK262315 JPG262315 JZC262315 KIY262315 KSU262315 LCQ262315 LMM262315 LWI262315 MGE262315 MQA262315 MZW262315 NJS262315 NTO262315 ODK262315 ONG262315 OXC262315 PGY262315 PQU262315 QAQ262315 QKM262315 QUI262315 REE262315 ROA262315 RXW262315 SHS262315 SRO262315 TBK262315 TLG262315 TVC262315 UEY262315 UOU262315 UYQ262315 VIM262315 VSI262315 WCE262315 WMA262315 WVW262315 O327851 JK327851 TG327851 ADC327851 AMY327851 AWU327851 BGQ327851 BQM327851 CAI327851 CKE327851 CUA327851 DDW327851 DNS327851 DXO327851 EHK327851 ERG327851 FBC327851 FKY327851 FUU327851 GEQ327851 GOM327851 GYI327851 HIE327851 HSA327851 IBW327851 ILS327851 IVO327851 JFK327851 JPG327851 JZC327851 KIY327851 KSU327851 LCQ327851 LMM327851 LWI327851 MGE327851 MQA327851 MZW327851 NJS327851 NTO327851 ODK327851 ONG327851 OXC327851 PGY327851 PQU327851 QAQ327851 QKM327851 QUI327851 REE327851 ROA327851 RXW327851 SHS327851 SRO327851 TBK327851 TLG327851 TVC327851 UEY327851 UOU327851 UYQ327851 VIM327851 VSI327851 WCE327851 WMA327851 WVW327851 O393387 JK393387 TG393387 ADC393387 AMY393387 AWU393387 BGQ393387 BQM393387 CAI393387 CKE393387 CUA393387 DDW393387 DNS393387 DXO393387 EHK393387 ERG393387 FBC393387 FKY393387 FUU393387 GEQ393387 GOM393387 GYI393387 HIE393387 HSA393387 IBW393387 ILS393387 IVO393387 JFK393387 JPG393387 JZC393387 KIY393387 KSU393387 LCQ393387 LMM393387 LWI393387 MGE393387 MQA393387 MZW393387 NJS393387 NTO393387 ODK393387 ONG393387 OXC393387 PGY393387 PQU393387 QAQ393387 QKM393387 QUI393387 REE393387 ROA393387 RXW393387 SHS393387 SRO393387 TBK393387 TLG393387 TVC393387 UEY393387 UOU393387 UYQ393387 VIM393387 VSI393387 WCE393387 WMA393387 WVW393387 O458923 JK458923 TG458923 ADC458923 AMY458923 AWU458923 BGQ458923 BQM458923 CAI458923 CKE458923 CUA458923 DDW458923 DNS458923 DXO458923 EHK458923 ERG458923 FBC458923 FKY458923 FUU458923 GEQ458923 GOM458923 GYI458923 HIE458923 HSA458923 IBW458923 ILS458923 IVO458923 JFK458923 JPG458923 JZC458923 KIY458923 KSU458923 LCQ458923 LMM458923 LWI458923 MGE458923 MQA458923 MZW458923 NJS458923 NTO458923 ODK458923 ONG458923 OXC458923 PGY458923 PQU458923 QAQ458923 QKM458923 QUI458923 REE458923 ROA458923 RXW458923 SHS458923 SRO458923 TBK458923 TLG458923 TVC458923 UEY458923 UOU458923 UYQ458923 VIM458923 VSI458923 WCE458923 WMA458923 WVW458923 O524459 JK524459 TG524459 ADC524459 AMY524459 AWU524459 BGQ524459 BQM524459 CAI524459 CKE524459 CUA524459 DDW524459 DNS524459 DXO524459 EHK524459 ERG524459 FBC524459 FKY524459 FUU524459 GEQ524459 GOM524459 GYI524459 HIE524459 HSA524459 IBW524459 ILS524459 IVO524459 JFK524459 JPG524459 JZC524459 KIY524459 KSU524459 LCQ524459 LMM524459 LWI524459 MGE524459 MQA524459 MZW524459 NJS524459 NTO524459 ODK524459 ONG524459 OXC524459 PGY524459 PQU524459 QAQ524459 QKM524459 QUI524459 REE524459 ROA524459 RXW524459 SHS524459 SRO524459 TBK524459 TLG524459 TVC524459 UEY524459 UOU524459 UYQ524459 VIM524459 VSI524459 WCE524459 WMA524459 WVW524459 O589995 JK589995 TG589995 ADC589995 AMY589995 AWU589995 BGQ589995 BQM589995 CAI589995 CKE589995 CUA589995 DDW589995 DNS589995 DXO589995 EHK589995 ERG589995 FBC589995 FKY589995 FUU589995 GEQ589995 GOM589995 GYI589995 HIE589995 HSA589995 IBW589995 ILS589995 IVO589995 JFK589995 JPG589995 JZC589995 KIY589995 KSU589995 LCQ589995 LMM589995 LWI589995 MGE589995 MQA589995 MZW589995 NJS589995 NTO589995 ODK589995 ONG589995 OXC589995 PGY589995 PQU589995 QAQ589995 QKM589995 QUI589995 REE589995 ROA589995 RXW589995 SHS589995 SRO589995 TBK589995 TLG589995 TVC589995 UEY589995 UOU589995 UYQ589995 VIM589995 VSI589995 WCE589995 WMA589995 WVW589995 O655531 JK655531 TG655531 ADC655531 AMY655531 AWU655531 BGQ655531 BQM655531 CAI655531 CKE655531 CUA655531 DDW655531 DNS655531 DXO655531 EHK655531 ERG655531 FBC655531 FKY655531 FUU655531 GEQ655531 GOM655531 GYI655531 HIE655531 HSA655531 IBW655531 ILS655531 IVO655531 JFK655531 JPG655531 JZC655531 KIY655531 KSU655531 LCQ655531 LMM655531 LWI655531 MGE655531 MQA655531 MZW655531 NJS655531 NTO655531 ODK655531 ONG655531 OXC655531 PGY655531 PQU655531 QAQ655531 QKM655531 QUI655531 REE655531 ROA655531 RXW655531 SHS655531 SRO655531 TBK655531 TLG655531 TVC655531 UEY655531 UOU655531 UYQ655531 VIM655531 VSI655531 WCE655531 WMA655531 WVW655531 O721067 JK721067 TG721067 ADC721067 AMY721067 AWU721067 BGQ721067 BQM721067 CAI721067 CKE721067 CUA721067 DDW721067 DNS721067 DXO721067 EHK721067 ERG721067 FBC721067 FKY721067 FUU721067 GEQ721067 GOM721067 GYI721067 HIE721067 HSA721067 IBW721067 ILS721067 IVO721067 JFK721067 JPG721067 JZC721067 KIY721067 KSU721067 LCQ721067 LMM721067 LWI721067 MGE721067 MQA721067 MZW721067 NJS721067 NTO721067 ODK721067 ONG721067 OXC721067 PGY721067 PQU721067 QAQ721067 QKM721067 QUI721067 REE721067 ROA721067 RXW721067 SHS721067 SRO721067 TBK721067 TLG721067 TVC721067 UEY721067 UOU721067 UYQ721067 VIM721067 VSI721067 WCE721067 WMA721067 WVW721067 O786603 JK786603 TG786603 ADC786603 AMY786603 AWU786603 BGQ786603 BQM786603 CAI786603 CKE786603 CUA786603 DDW786603 DNS786603 DXO786603 EHK786603 ERG786603 FBC786603 FKY786603 FUU786603 GEQ786603 GOM786603 GYI786603 HIE786603 HSA786603 IBW786603 ILS786603 IVO786603 JFK786603 JPG786603 JZC786603 KIY786603 KSU786603 LCQ786603 LMM786603 LWI786603 MGE786603 MQA786603 MZW786603 NJS786603 NTO786603 ODK786603 ONG786603 OXC786603 PGY786603 PQU786603 QAQ786603 QKM786603 QUI786603 REE786603 ROA786603 RXW786603 SHS786603 SRO786603 TBK786603 TLG786603 TVC786603 UEY786603 UOU786603 UYQ786603 VIM786603 VSI786603 WCE786603 WMA786603 WVW786603 O852139 JK852139 TG852139 ADC852139 AMY852139 AWU852139 BGQ852139 BQM852139 CAI852139 CKE852139 CUA852139 DDW852139 DNS852139 DXO852139 EHK852139 ERG852139 FBC852139 FKY852139 FUU852139 GEQ852139 GOM852139 GYI852139 HIE852139 HSA852139 IBW852139 ILS852139 IVO852139 JFK852139 JPG852139 JZC852139 KIY852139 KSU852139 LCQ852139 LMM852139 LWI852139 MGE852139 MQA852139 MZW852139 NJS852139 NTO852139 ODK852139 ONG852139 OXC852139 PGY852139 PQU852139 QAQ852139 QKM852139 QUI852139 REE852139 ROA852139 RXW852139 SHS852139 SRO852139 TBK852139 TLG852139 TVC852139 UEY852139 UOU852139 UYQ852139 VIM852139 VSI852139 WCE852139 WMA852139 WVW852139 O917675 JK917675 TG917675 ADC917675 AMY917675 AWU917675 BGQ917675 BQM917675 CAI917675 CKE917675 CUA917675 DDW917675 DNS917675 DXO917675 EHK917675 ERG917675 FBC917675 FKY917675 FUU917675 GEQ917675 GOM917675 GYI917675 HIE917675 HSA917675 IBW917675 ILS917675 IVO917675 JFK917675 JPG917675 JZC917675 KIY917675 KSU917675 LCQ917675 LMM917675 LWI917675 MGE917675 MQA917675 MZW917675 NJS917675 NTO917675 ODK917675 ONG917675 OXC917675 PGY917675 PQU917675 QAQ917675 QKM917675 QUI917675 REE917675 ROA917675 RXW917675 SHS917675 SRO917675 TBK917675 TLG917675 TVC917675 UEY917675 UOU917675 UYQ917675 VIM917675 VSI917675 WCE917675 WMA917675 WVW917675 O983211 JK983211 TG983211 ADC983211 AMY983211 AWU983211 BGQ983211 BQM983211 CAI983211 CKE983211 CUA983211 DDW983211 DNS983211 DXO983211 EHK983211 ERG983211 FBC983211 FKY983211 FUU983211 GEQ983211 GOM983211 GYI983211 HIE983211 HSA983211 IBW983211 ILS983211 IVO983211 JFK983211 JPG983211 JZC983211 KIY983211 KSU983211 LCQ983211 LMM983211 LWI983211 MGE983211 MQA983211 MZW983211 NJS983211 NTO983211 ODK983211 ONG983211 OXC983211 PGY983211 PQU983211 QAQ983211 QKM983211 QUI983211 REE983211 ROA983211 RXW983211 SHS983211 SRO983211 TBK983211 TLG983211 TVC983211 UEY983211 UOU983211 UYQ983211 VIM983211 VSI983211 WCE983211 WMA983211 WVW983211 P177 JL177 TH177 ADD177 AMZ177 AWV177 BGR177 BQN177 CAJ177 CKF177 CUB177 DDX177 DNT177 DXP177 EHL177 ERH177 FBD177 FKZ177 FUV177 GER177 GON177 GYJ177 HIF177 HSB177 IBX177 ILT177 IVP177 JFL177 JPH177 JZD177 KIZ177 KSV177 LCR177 LMN177 LWJ177 MGF177 MQB177 MZX177 NJT177 NTP177 ODL177 ONH177 OXD177 PGZ177 PQV177 QAR177 QKN177 QUJ177 REF177 ROB177 RXX177 SHT177 SRP177 TBL177 TLH177 TVD177 UEZ177 UOV177 UYR177 VIN177 VSJ177 WCF177 WMB177 WVX177 P65713 JL65713 TH65713 ADD65713 AMZ65713 AWV65713 BGR65713 BQN65713 CAJ65713 CKF65713 CUB65713 DDX65713 DNT65713 DXP65713 EHL65713 ERH65713 FBD65713 FKZ65713 FUV65713 GER65713 GON65713 GYJ65713 HIF65713 HSB65713 IBX65713 ILT65713 IVP65713 JFL65713 JPH65713 JZD65713 KIZ65713 KSV65713 LCR65713 LMN65713 LWJ65713 MGF65713 MQB65713 MZX65713 NJT65713 NTP65713 ODL65713 ONH65713 OXD65713 PGZ65713 PQV65713 QAR65713 QKN65713 QUJ65713 REF65713 ROB65713 RXX65713 SHT65713 SRP65713 TBL65713 TLH65713 TVD65713 UEZ65713 UOV65713 UYR65713 VIN65713 VSJ65713 WCF65713 WMB65713 WVX65713 P131249 JL131249 TH131249 ADD131249 AMZ131249 AWV131249 BGR131249 BQN131249 CAJ131249 CKF131249 CUB131249 DDX131249 DNT131249 DXP131249 EHL131249 ERH131249 FBD131249 FKZ131249 FUV131249 GER131249 GON131249 GYJ131249 HIF131249 HSB131249 IBX131249 ILT131249 IVP131249 JFL131249 JPH131249 JZD131249 KIZ131249 KSV131249 LCR131249 LMN131249 LWJ131249 MGF131249 MQB131249 MZX131249 NJT131249 NTP131249 ODL131249 ONH131249 OXD131249 PGZ131249 PQV131249 QAR131249 QKN131249 QUJ131249 REF131249 ROB131249 RXX131249 SHT131249 SRP131249 TBL131249 TLH131249 TVD131249 UEZ131249 UOV131249 UYR131249 VIN131249 VSJ131249 WCF131249 WMB131249 WVX131249 P196785 JL196785 TH196785 ADD196785 AMZ196785 AWV196785 BGR196785 BQN196785 CAJ196785 CKF196785 CUB196785 DDX196785 DNT196785 DXP196785 EHL196785 ERH196785 FBD196785 FKZ196785 FUV196785 GER196785 GON196785 GYJ196785 HIF196785 HSB196785 IBX196785 ILT196785 IVP196785 JFL196785 JPH196785 JZD196785 KIZ196785 KSV196785 LCR196785 LMN196785 LWJ196785 MGF196785 MQB196785 MZX196785 NJT196785 NTP196785 ODL196785 ONH196785 OXD196785 PGZ196785 PQV196785 QAR196785 QKN196785 QUJ196785 REF196785 ROB196785 RXX196785 SHT196785 SRP196785 TBL196785 TLH196785 TVD196785 UEZ196785 UOV196785 UYR196785 VIN196785 VSJ196785 WCF196785 WMB196785 WVX196785 P262321 JL262321 TH262321 ADD262321 AMZ262321 AWV262321 BGR262321 BQN262321 CAJ262321 CKF262321 CUB262321 DDX262321 DNT262321 DXP262321 EHL262321 ERH262321 FBD262321 FKZ262321 FUV262321 GER262321 GON262321 GYJ262321 HIF262321 HSB262321 IBX262321 ILT262321 IVP262321 JFL262321 JPH262321 JZD262321 KIZ262321 KSV262321 LCR262321 LMN262321 LWJ262321 MGF262321 MQB262321 MZX262321 NJT262321 NTP262321 ODL262321 ONH262321 OXD262321 PGZ262321 PQV262321 QAR262321 QKN262321 QUJ262321 REF262321 ROB262321 RXX262321 SHT262321 SRP262321 TBL262321 TLH262321 TVD262321 UEZ262321 UOV262321 UYR262321 VIN262321 VSJ262321 WCF262321 WMB262321 WVX262321 P327857 JL327857 TH327857 ADD327857 AMZ327857 AWV327857 BGR327857 BQN327857 CAJ327857 CKF327857 CUB327857 DDX327857 DNT327857 DXP327857 EHL327857 ERH327857 FBD327857 FKZ327857 FUV327857 GER327857 GON327857 GYJ327857 HIF327857 HSB327857 IBX327857 ILT327857 IVP327857 JFL327857 JPH327857 JZD327857 KIZ327857 KSV327857 LCR327857 LMN327857 LWJ327857 MGF327857 MQB327857 MZX327857 NJT327857 NTP327857 ODL327857 ONH327857 OXD327857 PGZ327857 PQV327857 QAR327857 QKN327857 QUJ327857 REF327857 ROB327857 RXX327857 SHT327857 SRP327857 TBL327857 TLH327857 TVD327857 UEZ327857 UOV327857 UYR327857 VIN327857 VSJ327857 WCF327857 WMB327857 WVX327857 P393393 JL393393 TH393393 ADD393393 AMZ393393 AWV393393 BGR393393 BQN393393 CAJ393393 CKF393393 CUB393393 DDX393393 DNT393393 DXP393393 EHL393393 ERH393393 FBD393393 FKZ393393 FUV393393 GER393393 GON393393 GYJ393393 HIF393393 HSB393393 IBX393393 ILT393393 IVP393393 JFL393393 JPH393393 JZD393393 KIZ393393 KSV393393 LCR393393 LMN393393 LWJ393393 MGF393393 MQB393393 MZX393393 NJT393393 NTP393393 ODL393393 ONH393393 OXD393393 PGZ393393 PQV393393 QAR393393 QKN393393 QUJ393393 REF393393 ROB393393 RXX393393 SHT393393 SRP393393 TBL393393 TLH393393 TVD393393 UEZ393393 UOV393393 UYR393393 VIN393393 VSJ393393 WCF393393 WMB393393 WVX393393 P458929 JL458929 TH458929 ADD458929 AMZ458929 AWV458929 BGR458929 BQN458929 CAJ458929 CKF458929 CUB458929 DDX458929 DNT458929 DXP458929 EHL458929 ERH458929 FBD458929 FKZ458929 FUV458929 GER458929 GON458929 GYJ458929 HIF458929 HSB458929 IBX458929 ILT458929 IVP458929 JFL458929 JPH458929 JZD458929 KIZ458929 KSV458929 LCR458929 LMN458929 LWJ458929 MGF458929 MQB458929 MZX458929 NJT458929 NTP458929 ODL458929 ONH458929 OXD458929 PGZ458929 PQV458929 QAR458929 QKN458929 QUJ458929 REF458929 ROB458929 RXX458929 SHT458929 SRP458929 TBL458929 TLH458929 TVD458929 UEZ458929 UOV458929 UYR458929 VIN458929 VSJ458929 WCF458929 WMB458929 WVX458929 P524465 JL524465 TH524465 ADD524465 AMZ524465 AWV524465 BGR524465 BQN524465 CAJ524465 CKF524465 CUB524465 DDX524465 DNT524465 DXP524465 EHL524465 ERH524465 FBD524465 FKZ524465 FUV524465 GER524465 GON524465 GYJ524465 HIF524465 HSB524465 IBX524465 ILT524465 IVP524465 JFL524465 JPH524465 JZD524465 KIZ524465 KSV524465 LCR524465 LMN524465 LWJ524465 MGF524465 MQB524465 MZX524465 NJT524465 NTP524465 ODL524465 ONH524465 OXD524465 PGZ524465 PQV524465 QAR524465 QKN524465 QUJ524465 REF524465 ROB524465 RXX524465 SHT524465 SRP524465 TBL524465 TLH524465 TVD524465 UEZ524465 UOV524465 UYR524465 VIN524465 VSJ524465 WCF524465 WMB524465 WVX524465 P590001 JL590001 TH590001 ADD590001 AMZ590001 AWV590001 BGR590001 BQN590001 CAJ590001 CKF590001 CUB590001 DDX590001 DNT590001 DXP590001 EHL590001 ERH590001 FBD590001 FKZ590001 FUV590001 GER590001 GON590001 GYJ590001 HIF590001 HSB590001 IBX590001 ILT590001 IVP590001 JFL590001 JPH590001 JZD590001 KIZ590001 KSV590001 LCR590001 LMN590001 LWJ590001 MGF590001 MQB590001 MZX590001 NJT590001 NTP590001 ODL590001 ONH590001 OXD590001 PGZ590001 PQV590001 QAR590001 QKN590001 QUJ590001 REF590001 ROB590001 RXX590001 SHT590001 SRP590001 TBL590001 TLH590001 TVD590001 UEZ590001 UOV590001 UYR590001 VIN590001 VSJ590001 WCF590001 WMB590001 WVX590001 P655537 JL655537 TH655537 ADD655537 AMZ655537 AWV655537 BGR655537 BQN655537 CAJ655537 CKF655537 CUB655537 DDX655537 DNT655537 DXP655537 EHL655537 ERH655537 FBD655537 FKZ655537 FUV655537 GER655537 GON655537 GYJ655537 HIF655537 HSB655537 IBX655537 ILT655537 IVP655537 JFL655537 JPH655537 JZD655537 KIZ655537 KSV655537 LCR655537 LMN655537 LWJ655537 MGF655537 MQB655537 MZX655537 NJT655537 NTP655537 ODL655537 ONH655537 OXD655537 PGZ655537 PQV655537 QAR655537 QKN655537 QUJ655537 REF655537 ROB655537 RXX655537 SHT655537 SRP655537 TBL655537 TLH655537 TVD655537 UEZ655537 UOV655537 UYR655537 VIN655537 VSJ655537 WCF655537 WMB655537 WVX655537 P721073 JL721073 TH721073 ADD721073 AMZ721073 AWV721073 BGR721073 BQN721073 CAJ721073 CKF721073 CUB721073 DDX721073 DNT721073 DXP721073 EHL721073 ERH721073 FBD721073 FKZ721073 FUV721073 GER721073 GON721073 GYJ721073 HIF721073 HSB721073 IBX721073 ILT721073 IVP721073 JFL721073 JPH721073 JZD721073 KIZ721073 KSV721073 LCR721073 LMN721073 LWJ721073 MGF721073 MQB721073 MZX721073 NJT721073 NTP721073 ODL721073 ONH721073 OXD721073 PGZ721073 PQV721073 QAR721073 QKN721073 QUJ721073 REF721073 ROB721073 RXX721073 SHT721073 SRP721073 TBL721073 TLH721073 TVD721073 UEZ721073 UOV721073 UYR721073 VIN721073 VSJ721073 WCF721073 WMB721073 WVX721073 P786609 JL786609 TH786609 ADD786609 AMZ786609 AWV786609 BGR786609 BQN786609 CAJ786609 CKF786609 CUB786609 DDX786609 DNT786609 DXP786609 EHL786609 ERH786609 FBD786609 FKZ786609 FUV786609 GER786609 GON786609 GYJ786609 HIF786609 HSB786609 IBX786609 ILT786609 IVP786609 JFL786609 JPH786609 JZD786609 KIZ786609 KSV786609 LCR786609 LMN786609 LWJ786609 MGF786609 MQB786609 MZX786609 NJT786609 NTP786609 ODL786609 ONH786609 OXD786609 PGZ786609 PQV786609 QAR786609 QKN786609 QUJ786609 REF786609 ROB786609 RXX786609 SHT786609 SRP786609 TBL786609 TLH786609 TVD786609 UEZ786609 UOV786609 UYR786609 VIN786609 VSJ786609 WCF786609 WMB786609 WVX786609 P852145 JL852145 TH852145 ADD852145 AMZ852145 AWV852145 BGR852145 BQN852145 CAJ852145 CKF852145 CUB852145 DDX852145 DNT852145 DXP852145 EHL852145 ERH852145 FBD852145 FKZ852145 FUV852145 GER852145 GON852145 GYJ852145 HIF852145 HSB852145 IBX852145 ILT852145 IVP852145 JFL852145 JPH852145 JZD852145 KIZ852145 KSV852145 LCR852145 LMN852145 LWJ852145 MGF852145 MQB852145 MZX852145 NJT852145 NTP852145 ODL852145 ONH852145 OXD852145 PGZ852145 PQV852145 QAR852145 QKN852145 QUJ852145 REF852145 ROB852145 RXX852145 SHT852145 SRP852145 TBL852145 TLH852145 TVD852145 UEZ852145 UOV852145 UYR852145 VIN852145 VSJ852145 WCF852145 WMB852145 WVX852145 P917681 JL917681 TH917681 ADD917681 AMZ917681 AWV917681 BGR917681 BQN917681 CAJ917681 CKF917681 CUB917681 DDX917681 DNT917681 DXP917681 EHL917681 ERH917681 FBD917681 FKZ917681 FUV917681 GER917681 GON917681 GYJ917681 HIF917681 HSB917681 IBX917681 ILT917681 IVP917681 JFL917681 JPH917681 JZD917681 KIZ917681 KSV917681 LCR917681 LMN917681 LWJ917681 MGF917681 MQB917681 MZX917681 NJT917681 NTP917681 ODL917681 ONH917681 OXD917681 PGZ917681 PQV917681 QAR917681 QKN917681 QUJ917681 REF917681 ROB917681 RXX917681 SHT917681 SRP917681 TBL917681 TLH917681 TVD917681 UEZ917681 UOV917681 UYR917681 VIN917681 VSJ917681 WCF917681 WMB917681 WVX917681 P983217 JL983217 TH983217 ADD983217 AMZ983217 AWV983217 BGR983217 BQN983217 CAJ983217 CKF983217 CUB983217 DDX983217 DNT983217 DXP983217 EHL983217 ERH983217 FBD983217 FKZ983217 FUV983217 GER983217 GON983217 GYJ983217 HIF983217 HSB983217 IBX983217 ILT983217 IVP983217 JFL983217 JPH983217 JZD983217 KIZ983217 KSV983217 LCR983217 LMN983217 LWJ983217 MGF983217 MQB983217 MZX983217 NJT983217 NTP983217 ODL983217 ONH983217 OXD983217 PGZ983217 PQV983217 QAR983217 QKN983217 QUJ983217 REF983217 ROB983217 RXX983217 SHT983217 SRP983217 TBL983217 TLH983217 TVD983217 UEZ983217 UOV983217 UYR983217 VIN983217 VSJ983217 WCF983217 WMB983217 WVX983217 S120 JO120 TK120 ADG120 ANC120 AWY120 BGU120 BQQ120 CAM120 CKI120 CUE120 DEA120 DNW120 DXS120 EHO120 ERK120 FBG120 FLC120 FUY120 GEU120 GOQ120 GYM120 HII120 HSE120 ICA120 ILW120 IVS120 JFO120 JPK120 JZG120 KJC120 KSY120 LCU120 LMQ120 LWM120 MGI120 MQE120 NAA120 NJW120 NTS120 ODO120 ONK120 OXG120 PHC120 PQY120 QAU120 QKQ120 QUM120 REI120 ROE120 RYA120 SHW120 SRS120 TBO120 TLK120 TVG120 UFC120 UOY120 UYU120 VIQ120 VSM120 WCI120 WME120 WWA120 S65656 JO65656 TK65656 ADG65656 ANC65656 AWY65656 BGU65656 BQQ65656 CAM65656 CKI65656 CUE65656 DEA65656 DNW65656 DXS65656 EHO65656 ERK65656 FBG65656 FLC65656 FUY65656 GEU65656 GOQ65656 GYM65656 HII65656 HSE65656 ICA65656 ILW65656 IVS65656 JFO65656 JPK65656 JZG65656 KJC65656 KSY65656 LCU65656 LMQ65656 LWM65656 MGI65656 MQE65656 NAA65656 NJW65656 NTS65656 ODO65656 ONK65656 OXG65656 PHC65656 PQY65656 QAU65656 QKQ65656 QUM65656 REI65656 ROE65656 RYA65656 SHW65656 SRS65656 TBO65656 TLK65656 TVG65656 UFC65656 UOY65656 UYU65656 VIQ65656 VSM65656 WCI65656 WME65656 WWA65656 S131192 JO131192 TK131192 ADG131192 ANC131192 AWY131192 BGU131192 BQQ131192 CAM131192 CKI131192 CUE131192 DEA131192 DNW131192 DXS131192 EHO131192 ERK131192 FBG131192 FLC131192 FUY131192 GEU131192 GOQ131192 GYM131192 HII131192 HSE131192 ICA131192 ILW131192 IVS131192 JFO131192 JPK131192 JZG131192 KJC131192 KSY131192 LCU131192 LMQ131192 LWM131192 MGI131192 MQE131192 NAA131192 NJW131192 NTS131192 ODO131192 ONK131192 OXG131192 PHC131192 PQY131192 QAU131192 QKQ131192 QUM131192 REI131192 ROE131192 RYA131192 SHW131192 SRS131192 TBO131192 TLK131192 TVG131192 UFC131192 UOY131192 UYU131192 VIQ131192 VSM131192 WCI131192 WME131192 WWA131192 S196728 JO196728 TK196728 ADG196728 ANC196728 AWY196728 BGU196728 BQQ196728 CAM196728 CKI196728 CUE196728 DEA196728 DNW196728 DXS196728 EHO196728 ERK196728 FBG196728 FLC196728 FUY196728 GEU196728 GOQ196728 GYM196728 HII196728 HSE196728 ICA196728 ILW196728 IVS196728 JFO196728 JPK196728 JZG196728 KJC196728 KSY196728 LCU196728 LMQ196728 LWM196728 MGI196728 MQE196728 NAA196728 NJW196728 NTS196728 ODO196728 ONK196728 OXG196728 PHC196728 PQY196728 QAU196728 QKQ196728 QUM196728 REI196728 ROE196728 RYA196728 SHW196728 SRS196728 TBO196728 TLK196728 TVG196728 UFC196728 UOY196728 UYU196728 VIQ196728 VSM196728 WCI196728 WME196728 WWA196728 S262264 JO262264 TK262264 ADG262264 ANC262264 AWY262264 BGU262264 BQQ262264 CAM262264 CKI262264 CUE262264 DEA262264 DNW262264 DXS262264 EHO262264 ERK262264 FBG262264 FLC262264 FUY262264 GEU262264 GOQ262264 GYM262264 HII262264 HSE262264 ICA262264 ILW262264 IVS262264 JFO262264 JPK262264 JZG262264 KJC262264 KSY262264 LCU262264 LMQ262264 LWM262264 MGI262264 MQE262264 NAA262264 NJW262264 NTS262264 ODO262264 ONK262264 OXG262264 PHC262264 PQY262264 QAU262264 QKQ262264 QUM262264 REI262264 ROE262264 RYA262264 SHW262264 SRS262264 TBO262264 TLK262264 TVG262264 UFC262264 UOY262264 UYU262264 VIQ262264 VSM262264 WCI262264 WME262264 WWA262264 S327800 JO327800 TK327800 ADG327800 ANC327800 AWY327800 BGU327800 BQQ327800 CAM327800 CKI327800 CUE327800 DEA327800 DNW327800 DXS327800 EHO327800 ERK327800 FBG327800 FLC327800 FUY327800 GEU327800 GOQ327800 GYM327800 HII327800 HSE327800 ICA327800 ILW327800 IVS327800 JFO327800 JPK327800 JZG327800 KJC327800 KSY327800 LCU327800 LMQ327800 LWM327800 MGI327800 MQE327800 NAA327800 NJW327800 NTS327800 ODO327800 ONK327800 OXG327800 PHC327800 PQY327800 QAU327800 QKQ327800 QUM327800 REI327800 ROE327800 RYA327800 SHW327800 SRS327800 TBO327800 TLK327800 TVG327800 UFC327800 UOY327800 UYU327800 VIQ327800 VSM327800 WCI327800 WME327800 WWA327800 S393336 JO393336 TK393336 ADG393336 ANC393336 AWY393336 BGU393336 BQQ393336 CAM393336 CKI393336 CUE393336 DEA393336 DNW393336 DXS393336 EHO393336 ERK393336 FBG393336 FLC393336 FUY393336 GEU393336 GOQ393336 GYM393336 HII393336 HSE393336 ICA393336 ILW393336 IVS393336 JFO393336 JPK393336 JZG393336 KJC393336 KSY393336 LCU393336 LMQ393336 LWM393336 MGI393336 MQE393336 NAA393336 NJW393336 NTS393336 ODO393336 ONK393336 OXG393336 PHC393336 PQY393336 QAU393336 QKQ393336 QUM393336 REI393336 ROE393336 RYA393336 SHW393336 SRS393336 TBO393336 TLK393336 TVG393336 UFC393336 UOY393336 UYU393336 VIQ393336 VSM393336 WCI393336 WME393336 WWA393336 S458872 JO458872 TK458872 ADG458872 ANC458872 AWY458872 BGU458872 BQQ458872 CAM458872 CKI458872 CUE458872 DEA458872 DNW458872 DXS458872 EHO458872 ERK458872 FBG458872 FLC458872 FUY458872 GEU458872 GOQ458872 GYM458872 HII458872 HSE458872 ICA458872 ILW458872 IVS458872 JFO458872 JPK458872 JZG458872 KJC458872 KSY458872 LCU458872 LMQ458872 LWM458872 MGI458872 MQE458872 NAA458872 NJW458872 NTS458872 ODO458872 ONK458872 OXG458872 PHC458872 PQY458872 QAU458872 QKQ458872 QUM458872 REI458872 ROE458872 RYA458872 SHW458872 SRS458872 TBO458872 TLK458872 TVG458872 UFC458872 UOY458872 UYU458872 VIQ458872 VSM458872 WCI458872 WME458872 WWA458872 S524408 JO524408 TK524408 ADG524408 ANC524408 AWY524408 BGU524408 BQQ524408 CAM524408 CKI524408 CUE524408 DEA524408 DNW524408 DXS524408 EHO524408 ERK524408 FBG524408 FLC524408 FUY524408 GEU524408 GOQ524408 GYM524408 HII524408 HSE524408 ICA524408 ILW524408 IVS524408 JFO524408 JPK524408 JZG524408 KJC524408 KSY524408 LCU524408 LMQ524408 LWM524408 MGI524408 MQE524408 NAA524408 NJW524408 NTS524408 ODO524408 ONK524408 OXG524408 PHC524408 PQY524408 QAU524408 QKQ524408 QUM524408 REI524408 ROE524408 RYA524408 SHW524408 SRS524408 TBO524408 TLK524408 TVG524408 UFC524408 UOY524408 UYU524408 VIQ524408 VSM524408 WCI524408 WME524408 WWA524408 S589944 JO589944 TK589944 ADG589944 ANC589944 AWY589944 BGU589944 BQQ589944 CAM589944 CKI589944 CUE589944 DEA589944 DNW589944 DXS589944 EHO589944 ERK589944 FBG589944 FLC589944 FUY589944 GEU589944 GOQ589944 GYM589944 HII589944 HSE589944 ICA589944 ILW589944 IVS589944 JFO589944 JPK589944 JZG589944 KJC589944 KSY589944 LCU589944 LMQ589944 LWM589944 MGI589944 MQE589944 NAA589944 NJW589944 NTS589944 ODO589944 ONK589944 OXG589944 PHC589944 PQY589944 QAU589944 QKQ589944 QUM589944 REI589944 ROE589944 RYA589944 SHW589944 SRS589944 TBO589944 TLK589944 TVG589944 UFC589944 UOY589944 UYU589944 VIQ589944 VSM589944 WCI589944 WME589944 WWA589944 S655480 JO655480 TK655480 ADG655480 ANC655480 AWY655480 BGU655480 BQQ655480 CAM655480 CKI655480 CUE655480 DEA655480 DNW655480 DXS655480 EHO655480 ERK655480 FBG655480 FLC655480 FUY655480 GEU655480 GOQ655480 GYM655480 HII655480 HSE655480 ICA655480 ILW655480 IVS655480 JFO655480 JPK655480 JZG655480 KJC655480 KSY655480 LCU655480 LMQ655480 LWM655480 MGI655480 MQE655480 NAA655480 NJW655480 NTS655480 ODO655480 ONK655480 OXG655480 PHC655480 PQY655480 QAU655480 QKQ655480 QUM655480 REI655480 ROE655480 RYA655480 SHW655480 SRS655480 TBO655480 TLK655480 TVG655480 UFC655480 UOY655480 UYU655480 VIQ655480 VSM655480 WCI655480 WME655480 WWA655480 S721016 JO721016 TK721016 ADG721016 ANC721016 AWY721016 BGU721016 BQQ721016 CAM721016 CKI721016 CUE721016 DEA721016 DNW721016 DXS721016 EHO721016 ERK721016 FBG721016 FLC721016 FUY721016 GEU721016 GOQ721016 GYM721016 HII721016 HSE721016 ICA721016 ILW721016 IVS721016 JFO721016 JPK721016 JZG721016 KJC721016 KSY721016 LCU721016 LMQ721016 LWM721016 MGI721016 MQE721016 NAA721016 NJW721016 NTS721016 ODO721016 ONK721016 OXG721016 PHC721016 PQY721016 QAU721016 QKQ721016 QUM721016 REI721016 ROE721016 RYA721016 SHW721016 SRS721016 TBO721016 TLK721016 TVG721016 UFC721016 UOY721016 UYU721016 VIQ721016 VSM721016 WCI721016 WME721016 WWA721016 S786552 JO786552 TK786552 ADG786552 ANC786552 AWY786552 BGU786552 BQQ786552 CAM786552 CKI786552 CUE786552 DEA786552 DNW786552 DXS786552 EHO786552 ERK786552 FBG786552 FLC786552 FUY786552 GEU786552 GOQ786552 GYM786552 HII786552 HSE786552 ICA786552 ILW786552 IVS786552 JFO786552 JPK786552 JZG786552 KJC786552 KSY786552 LCU786552 LMQ786552 LWM786552 MGI786552 MQE786552 NAA786552 NJW786552 NTS786552 ODO786552 ONK786552 OXG786552 PHC786552 PQY786552 QAU786552 QKQ786552 QUM786552 REI786552 ROE786552 RYA786552 SHW786552 SRS786552 TBO786552 TLK786552 TVG786552 UFC786552 UOY786552 UYU786552 VIQ786552 VSM786552 WCI786552 WME786552 WWA786552 S852088 JO852088 TK852088 ADG852088 ANC852088 AWY852088 BGU852088 BQQ852088 CAM852088 CKI852088 CUE852088 DEA852088 DNW852088 DXS852088 EHO852088 ERK852088 FBG852088 FLC852088 FUY852088 GEU852088 GOQ852088 GYM852088 HII852088 HSE852088 ICA852088 ILW852088 IVS852088 JFO852088 JPK852088 JZG852088 KJC852088 KSY852088 LCU852088 LMQ852088 LWM852088 MGI852088 MQE852088 NAA852088 NJW852088 NTS852088 ODO852088 ONK852088 OXG852088 PHC852088 PQY852088 QAU852088 QKQ852088 QUM852088 REI852088 ROE852088 RYA852088 SHW852088 SRS852088 TBO852088 TLK852088 TVG852088 UFC852088 UOY852088 UYU852088 VIQ852088 VSM852088 WCI852088 WME852088 WWA852088 S917624 JO917624 TK917624 ADG917624 ANC917624 AWY917624 BGU917624 BQQ917624 CAM917624 CKI917624 CUE917624 DEA917624 DNW917624 DXS917624 EHO917624 ERK917624 FBG917624 FLC917624 FUY917624 GEU917624 GOQ917624 GYM917624 HII917624 HSE917624 ICA917624 ILW917624 IVS917624 JFO917624 JPK917624 JZG917624 KJC917624 KSY917624 LCU917624 LMQ917624 LWM917624 MGI917624 MQE917624 NAA917624 NJW917624 NTS917624 ODO917624 ONK917624 OXG917624 PHC917624 PQY917624 QAU917624 QKQ917624 QUM917624 REI917624 ROE917624 RYA917624 SHW917624 SRS917624 TBO917624 TLK917624 TVG917624 UFC917624 UOY917624 UYU917624 VIQ917624 VSM917624 WCI917624 WME917624 WWA917624 S983160 JO983160 TK983160 ADG983160 ANC983160 AWY983160 BGU983160 BQQ983160 CAM983160 CKI983160 CUE983160 DEA983160 DNW983160 DXS983160 EHO983160 ERK983160 FBG983160 FLC983160 FUY983160 GEU983160 GOQ983160 GYM983160 HII983160 HSE983160 ICA983160 ILW983160 IVS983160 JFO983160 JPK983160 JZG983160 KJC983160 KSY983160 LCU983160 LMQ983160 LWM983160 MGI983160 MQE983160 NAA983160 NJW983160 NTS983160 ODO983160 ONK983160 OXG983160 PHC983160 PQY983160 QAU983160 QKQ983160 QUM983160 REI983160 ROE983160 RYA983160 SHW983160 SRS983160 TBO983160 TLK983160 TVG983160 UFC983160 UOY983160 UYU983160 VIQ983160 VSM983160 WCI983160 WME983160 WWA983160 S124 JO124 TK124 ADG124 ANC124 AWY124 BGU124 BQQ124 CAM124 CKI124 CUE124 DEA124 DNW124 DXS124 EHO124 ERK124 FBG124 FLC124 FUY124 GEU124 GOQ124 GYM124 HII124 HSE124 ICA124 ILW124 IVS124 JFO124 JPK124 JZG124 KJC124 KSY124 LCU124 LMQ124 LWM124 MGI124 MQE124 NAA124 NJW124 NTS124 ODO124 ONK124 OXG124 PHC124 PQY124 QAU124 QKQ124 QUM124 REI124 ROE124 RYA124 SHW124 SRS124 TBO124 TLK124 TVG124 UFC124 UOY124 UYU124 VIQ124 VSM124 WCI124 WME124 WWA124 S65660 JO65660 TK65660 ADG65660 ANC65660 AWY65660 BGU65660 BQQ65660 CAM65660 CKI65660 CUE65660 DEA65660 DNW65660 DXS65660 EHO65660 ERK65660 FBG65660 FLC65660 FUY65660 GEU65660 GOQ65660 GYM65660 HII65660 HSE65660 ICA65660 ILW65660 IVS65660 JFO65660 JPK65660 JZG65660 KJC65660 KSY65660 LCU65660 LMQ65660 LWM65660 MGI65660 MQE65660 NAA65660 NJW65660 NTS65660 ODO65660 ONK65660 OXG65660 PHC65660 PQY65660 QAU65660 QKQ65660 QUM65660 REI65660 ROE65660 RYA65660 SHW65660 SRS65660 TBO65660 TLK65660 TVG65660 UFC65660 UOY65660 UYU65660 VIQ65660 VSM65660 WCI65660 WME65660 WWA65660 S131196 JO131196 TK131196 ADG131196 ANC131196 AWY131196 BGU131196 BQQ131196 CAM131196 CKI131196 CUE131196 DEA131196 DNW131196 DXS131196 EHO131196 ERK131196 FBG131196 FLC131196 FUY131196 GEU131196 GOQ131196 GYM131196 HII131196 HSE131196 ICA131196 ILW131196 IVS131196 JFO131196 JPK131196 JZG131196 KJC131196 KSY131196 LCU131196 LMQ131196 LWM131196 MGI131196 MQE131196 NAA131196 NJW131196 NTS131196 ODO131196 ONK131196 OXG131196 PHC131196 PQY131196 QAU131196 QKQ131196 QUM131196 REI131196 ROE131196 RYA131196 SHW131196 SRS131196 TBO131196 TLK131196 TVG131196 UFC131196 UOY131196 UYU131196 VIQ131196 VSM131196 WCI131196 WME131196 WWA131196 S196732 JO196732 TK196732 ADG196732 ANC196732 AWY196732 BGU196732 BQQ196732 CAM196732 CKI196732 CUE196732 DEA196732 DNW196732 DXS196732 EHO196732 ERK196732 FBG196732 FLC196732 FUY196732 GEU196732 GOQ196732 GYM196732 HII196732 HSE196732 ICA196732 ILW196732 IVS196732 JFO196732 JPK196732 JZG196732 KJC196732 KSY196732 LCU196732 LMQ196732 LWM196732 MGI196732 MQE196732 NAA196732 NJW196732 NTS196732 ODO196732 ONK196732 OXG196732 PHC196732 PQY196732 QAU196732 QKQ196732 QUM196732 REI196732 ROE196732 RYA196732 SHW196732 SRS196732 TBO196732 TLK196732 TVG196732 UFC196732 UOY196732 UYU196732 VIQ196732 VSM196732 WCI196732 WME196732 WWA196732 S262268 JO262268 TK262268 ADG262268 ANC262268 AWY262268 BGU262268 BQQ262268 CAM262268 CKI262268 CUE262268 DEA262268 DNW262268 DXS262268 EHO262268 ERK262268 FBG262268 FLC262268 FUY262268 GEU262268 GOQ262268 GYM262268 HII262268 HSE262268 ICA262268 ILW262268 IVS262268 JFO262268 JPK262268 JZG262268 KJC262268 KSY262268 LCU262268 LMQ262268 LWM262268 MGI262268 MQE262268 NAA262268 NJW262268 NTS262268 ODO262268 ONK262268 OXG262268 PHC262268 PQY262268 QAU262268 QKQ262268 QUM262268 REI262268 ROE262268 RYA262268 SHW262268 SRS262268 TBO262268 TLK262268 TVG262268 UFC262268 UOY262268 UYU262268 VIQ262268 VSM262268 WCI262268 WME262268 WWA262268 S327804 JO327804 TK327804 ADG327804 ANC327804 AWY327804 BGU327804 BQQ327804 CAM327804 CKI327804 CUE327804 DEA327804 DNW327804 DXS327804 EHO327804 ERK327804 FBG327804 FLC327804 FUY327804 GEU327804 GOQ327804 GYM327804 HII327804 HSE327804 ICA327804 ILW327804 IVS327804 JFO327804 JPK327804 JZG327804 KJC327804 KSY327804 LCU327804 LMQ327804 LWM327804 MGI327804 MQE327804 NAA327804 NJW327804 NTS327804 ODO327804 ONK327804 OXG327804 PHC327804 PQY327804 QAU327804 QKQ327804 QUM327804 REI327804 ROE327804 RYA327804 SHW327804 SRS327804 TBO327804 TLK327804 TVG327804 UFC327804 UOY327804 UYU327804 VIQ327804 VSM327804 WCI327804 WME327804 WWA327804 S393340 JO393340 TK393340 ADG393340 ANC393340 AWY393340 BGU393340 BQQ393340 CAM393340 CKI393340 CUE393340 DEA393340 DNW393340 DXS393340 EHO393340 ERK393340 FBG393340 FLC393340 FUY393340 GEU393340 GOQ393340 GYM393340 HII393340 HSE393340 ICA393340 ILW393340 IVS393340 JFO393340 JPK393340 JZG393340 KJC393340 KSY393340 LCU393340 LMQ393340 LWM393340 MGI393340 MQE393340 NAA393340 NJW393340 NTS393340 ODO393340 ONK393340 OXG393340 PHC393340 PQY393340 QAU393340 QKQ393340 QUM393340 REI393340 ROE393340 RYA393340 SHW393340 SRS393340 TBO393340 TLK393340 TVG393340 UFC393340 UOY393340 UYU393340 VIQ393340 VSM393340 WCI393340 WME393340 WWA393340 S458876 JO458876 TK458876 ADG458876 ANC458876 AWY458876 BGU458876 BQQ458876 CAM458876 CKI458876 CUE458876 DEA458876 DNW458876 DXS458876 EHO458876 ERK458876 FBG458876 FLC458876 FUY458876 GEU458876 GOQ458876 GYM458876 HII458876 HSE458876 ICA458876 ILW458876 IVS458876 JFO458876 JPK458876 JZG458876 KJC458876 KSY458876 LCU458876 LMQ458876 LWM458876 MGI458876 MQE458876 NAA458876 NJW458876 NTS458876 ODO458876 ONK458876 OXG458876 PHC458876 PQY458876 QAU458876 QKQ458876 QUM458876 REI458876 ROE458876 RYA458876 SHW458876 SRS458876 TBO458876 TLK458876 TVG458876 UFC458876 UOY458876 UYU458876 VIQ458876 VSM458876 WCI458876 WME458876 WWA458876 S524412 JO524412 TK524412 ADG524412 ANC524412 AWY524412 BGU524412 BQQ524412 CAM524412 CKI524412 CUE524412 DEA524412 DNW524412 DXS524412 EHO524412 ERK524412 FBG524412 FLC524412 FUY524412 GEU524412 GOQ524412 GYM524412 HII524412 HSE524412 ICA524412 ILW524412 IVS524412 JFO524412 JPK524412 JZG524412 KJC524412 KSY524412 LCU524412 LMQ524412 LWM524412 MGI524412 MQE524412 NAA524412 NJW524412 NTS524412 ODO524412 ONK524412 OXG524412 PHC524412 PQY524412 QAU524412 QKQ524412 QUM524412 REI524412 ROE524412 RYA524412 SHW524412 SRS524412 TBO524412 TLK524412 TVG524412 UFC524412 UOY524412 UYU524412 VIQ524412 VSM524412 WCI524412 WME524412 WWA524412 S589948 JO589948 TK589948 ADG589948 ANC589948 AWY589948 BGU589948 BQQ589948 CAM589948 CKI589948 CUE589948 DEA589948 DNW589948 DXS589948 EHO589948 ERK589948 FBG589948 FLC589948 FUY589948 GEU589948 GOQ589948 GYM589948 HII589948 HSE589948 ICA589948 ILW589948 IVS589948 JFO589948 JPK589948 JZG589948 KJC589948 KSY589948 LCU589948 LMQ589948 LWM589948 MGI589948 MQE589948 NAA589948 NJW589948 NTS589948 ODO589948 ONK589948 OXG589948 PHC589948 PQY589948 QAU589948 QKQ589948 QUM589948 REI589948 ROE589948 RYA589948 SHW589948 SRS589948 TBO589948 TLK589948 TVG589948 UFC589948 UOY589948 UYU589948 VIQ589948 VSM589948 WCI589948 WME589948 WWA589948 S655484 JO655484 TK655484 ADG655484 ANC655484 AWY655484 BGU655484 BQQ655484 CAM655484 CKI655484 CUE655484 DEA655484 DNW655484 DXS655484 EHO655484 ERK655484 FBG655484 FLC655484 FUY655484 GEU655484 GOQ655484 GYM655484 HII655484 HSE655484 ICA655484 ILW655484 IVS655484 JFO655484 JPK655484 JZG655484 KJC655484 KSY655484 LCU655484 LMQ655484 LWM655484 MGI655484 MQE655484 NAA655484 NJW655484 NTS655484 ODO655484 ONK655484 OXG655484 PHC655484 PQY655484 QAU655484 QKQ655484 QUM655484 REI655484 ROE655484 RYA655484 SHW655484 SRS655484 TBO655484 TLK655484 TVG655484 UFC655484 UOY655484 UYU655484 VIQ655484 VSM655484 WCI655484 WME655484 WWA655484 S721020 JO721020 TK721020 ADG721020 ANC721020 AWY721020 BGU721020 BQQ721020 CAM721020 CKI721020 CUE721020 DEA721020 DNW721020 DXS721020 EHO721020 ERK721020 FBG721020 FLC721020 FUY721020 GEU721020 GOQ721020 GYM721020 HII721020 HSE721020 ICA721020 ILW721020 IVS721020 JFO721020 JPK721020 JZG721020 KJC721020 KSY721020 LCU721020 LMQ721020 LWM721020 MGI721020 MQE721020 NAA721020 NJW721020 NTS721020 ODO721020 ONK721020 OXG721020 PHC721020 PQY721020 QAU721020 QKQ721020 QUM721020 REI721020 ROE721020 RYA721020 SHW721020 SRS721020 TBO721020 TLK721020 TVG721020 UFC721020 UOY721020 UYU721020 VIQ721020 VSM721020 WCI721020 WME721020 WWA721020 S786556 JO786556 TK786556 ADG786556 ANC786556 AWY786556 BGU786556 BQQ786556 CAM786556 CKI786556 CUE786556 DEA786556 DNW786556 DXS786556 EHO786556 ERK786556 FBG786556 FLC786556 FUY786556 GEU786556 GOQ786556 GYM786556 HII786556 HSE786556 ICA786556 ILW786556 IVS786556 JFO786556 JPK786556 JZG786556 KJC786556 KSY786556 LCU786556 LMQ786556 LWM786556 MGI786556 MQE786556 NAA786556 NJW786556 NTS786556 ODO786556 ONK786556 OXG786556 PHC786556 PQY786556 QAU786556 QKQ786556 QUM786556 REI786556 ROE786556 RYA786556 SHW786556 SRS786556 TBO786556 TLK786556 TVG786556 UFC786556 UOY786556 UYU786556 VIQ786556 VSM786556 WCI786556 WME786556 WWA786556 S852092 JO852092 TK852092 ADG852092 ANC852092 AWY852092 BGU852092 BQQ852092 CAM852092 CKI852092 CUE852092 DEA852092 DNW852092 DXS852092 EHO852092 ERK852092 FBG852092 FLC852092 FUY852092 GEU852092 GOQ852092 GYM852092 HII852092 HSE852092 ICA852092 ILW852092 IVS852092 JFO852092 JPK852092 JZG852092 KJC852092 KSY852092 LCU852092 LMQ852092 LWM852092 MGI852092 MQE852092 NAA852092 NJW852092 NTS852092 ODO852092 ONK852092 OXG852092 PHC852092 PQY852092 QAU852092 QKQ852092 QUM852092 REI852092 ROE852092 RYA852092 SHW852092 SRS852092 TBO852092 TLK852092 TVG852092 UFC852092 UOY852092 UYU852092 VIQ852092 VSM852092 WCI852092 WME852092 WWA852092 S917628 JO917628 TK917628 ADG917628 ANC917628 AWY917628 BGU917628 BQQ917628 CAM917628 CKI917628 CUE917628 DEA917628 DNW917628 DXS917628 EHO917628 ERK917628 FBG917628 FLC917628 FUY917628 GEU917628 GOQ917628 GYM917628 HII917628 HSE917628 ICA917628 ILW917628 IVS917628 JFO917628 JPK917628 JZG917628 KJC917628 KSY917628 LCU917628 LMQ917628 LWM917628 MGI917628 MQE917628 NAA917628 NJW917628 NTS917628 ODO917628 ONK917628 OXG917628 PHC917628 PQY917628 QAU917628 QKQ917628 QUM917628 REI917628 ROE917628 RYA917628 SHW917628 SRS917628 TBO917628 TLK917628 TVG917628 UFC917628 UOY917628 UYU917628 VIQ917628 VSM917628 WCI917628 WME917628 WWA917628 S983164 JO983164 TK983164 ADG983164 ANC983164 AWY983164 BGU983164 BQQ983164 CAM983164 CKI983164 CUE983164 DEA983164 DNW983164 DXS983164 EHO983164 ERK983164 FBG983164 FLC983164 FUY983164 GEU983164 GOQ983164 GYM983164 HII983164 HSE983164 ICA983164 ILW983164 IVS983164 JFO983164 JPK983164 JZG983164 KJC983164 KSY983164 LCU983164 LMQ983164 LWM983164 MGI983164 MQE983164 NAA983164 NJW983164 NTS983164 ODO983164 ONK983164 OXG983164 PHC983164 PQY983164 QAU983164 QKQ983164 QUM983164 REI983164 ROE983164 RYA983164 SHW983164 SRS983164 TBO983164 TLK983164 TVG983164 UFC983164 UOY983164 UYU983164 VIQ983164 VSM983164 WCI983164 WME983164 WWA983164 M83:M84 JI83:JI84 TE83:TE84 ADA83:ADA84 AMW83:AMW84 AWS83:AWS84 BGO83:BGO84 BQK83:BQK84 CAG83:CAG84 CKC83:CKC84 CTY83:CTY84 DDU83:DDU84 DNQ83:DNQ84 DXM83:DXM84 EHI83:EHI84 ERE83:ERE84 FBA83:FBA84 FKW83:FKW84 FUS83:FUS84 GEO83:GEO84 GOK83:GOK84 GYG83:GYG84 HIC83:HIC84 HRY83:HRY84 IBU83:IBU84 ILQ83:ILQ84 IVM83:IVM84 JFI83:JFI84 JPE83:JPE84 JZA83:JZA84 KIW83:KIW84 KSS83:KSS84 LCO83:LCO84 LMK83:LMK84 LWG83:LWG84 MGC83:MGC84 MPY83:MPY84 MZU83:MZU84 NJQ83:NJQ84 NTM83:NTM84 ODI83:ODI84 ONE83:ONE84 OXA83:OXA84 PGW83:PGW84 PQS83:PQS84 QAO83:QAO84 QKK83:QKK84 QUG83:QUG84 REC83:REC84 RNY83:RNY84 RXU83:RXU84 SHQ83:SHQ84 SRM83:SRM84 TBI83:TBI84 TLE83:TLE84 TVA83:TVA84 UEW83:UEW84 UOS83:UOS84 UYO83:UYO84 VIK83:VIK84 VSG83:VSG84 WCC83:WCC84 WLY83:WLY84 WVU83:WVU84 M65619:M65620 JI65619:JI65620 TE65619:TE65620 ADA65619:ADA65620 AMW65619:AMW65620 AWS65619:AWS65620 BGO65619:BGO65620 BQK65619:BQK65620 CAG65619:CAG65620 CKC65619:CKC65620 CTY65619:CTY65620 DDU65619:DDU65620 DNQ65619:DNQ65620 DXM65619:DXM65620 EHI65619:EHI65620 ERE65619:ERE65620 FBA65619:FBA65620 FKW65619:FKW65620 FUS65619:FUS65620 GEO65619:GEO65620 GOK65619:GOK65620 GYG65619:GYG65620 HIC65619:HIC65620 HRY65619:HRY65620 IBU65619:IBU65620 ILQ65619:ILQ65620 IVM65619:IVM65620 JFI65619:JFI65620 JPE65619:JPE65620 JZA65619:JZA65620 KIW65619:KIW65620 KSS65619:KSS65620 LCO65619:LCO65620 LMK65619:LMK65620 LWG65619:LWG65620 MGC65619:MGC65620 MPY65619:MPY65620 MZU65619:MZU65620 NJQ65619:NJQ65620 NTM65619:NTM65620 ODI65619:ODI65620 ONE65619:ONE65620 OXA65619:OXA65620 PGW65619:PGW65620 PQS65619:PQS65620 QAO65619:QAO65620 QKK65619:QKK65620 QUG65619:QUG65620 REC65619:REC65620 RNY65619:RNY65620 RXU65619:RXU65620 SHQ65619:SHQ65620 SRM65619:SRM65620 TBI65619:TBI65620 TLE65619:TLE65620 TVA65619:TVA65620 UEW65619:UEW65620 UOS65619:UOS65620 UYO65619:UYO65620 VIK65619:VIK65620 VSG65619:VSG65620 WCC65619:WCC65620 WLY65619:WLY65620 WVU65619:WVU65620 M131155:M131156 JI131155:JI131156 TE131155:TE131156 ADA131155:ADA131156 AMW131155:AMW131156 AWS131155:AWS131156 BGO131155:BGO131156 BQK131155:BQK131156 CAG131155:CAG131156 CKC131155:CKC131156 CTY131155:CTY131156 DDU131155:DDU131156 DNQ131155:DNQ131156 DXM131155:DXM131156 EHI131155:EHI131156 ERE131155:ERE131156 FBA131155:FBA131156 FKW131155:FKW131156 FUS131155:FUS131156 GEO131155:GEO131156 GOK131155:GOK131156 GYG131155:GYG131156 HIC131155:HIC131156 HRY131155:HRY131156 IBU131155:IBU131156 ILQ131155:ILQ131156 IVM131155:IVM131156 JFI131155:JFI131156 JPE131155:JPE131156 JZA131155:JZA131156 KIW131155:KIW131156 KSS131155:KSS131156 LCO131155:LCO131156 LMK131155:LMK131156 LWG131155:LWG131156 MGC131155:MGC131156 MPY131155:MPY131156 MZU131155:MZU131156 NJQ131155:NJQ131156 NTM131155:NTM131156 ODI131155:ODI131156 ONE131155:ONE131156 OXA131155:OXA131156 PGW131155:PGW131156 PQS131155:PQS131156 QAO131155:QAO131156 QKK131155:QKK131156 QUG131155:QUG131156 REC131155:REC131156 RNY131155:RNY131156 RXU131155:RXU131156 SHQ131155:SHQ131156 SRM131155:SRM131156 TBI131155:TBI131156 TLE131155:TLE131156 TVA131155:TVA131156 UEW131155:UEW131156 UOS131155:UOS131156 UYO131155:UYO131156 VIK131155:VIK131156 VSG131155:VSG131156 WCC131155:WCC131156 WLY131155:WLY131156 WVU131155:WVU131156 M196691:M196692 JI196691:JI196692 TE196691:TE196692 ADA196691:ADA196692 AMW196691:AMW196692 AWS196691:AWS196692 BGO196691:BGO196692 BQK196691:BQK196692 CAG196691:CAG196692 CKC196691:CKC196692 CTY196691:CTY196692 DDU196691:DDU196692 DNQ196691:DNQ196692 DXM196691:DXM196692 EHI196691:EHI196692 ERE196691:ERE196692 FBA196691:FBA196692 FKW196691:FKW196692 FUS196691:FUS196692 GEO196691:GEO196692 GOK196691:GOK196692 GYG196691:GYG196692 HIC196691:HIC196692 HRY196691:HRY196692 IBU196691:IBU196692 ILQ196691:ILQ196692 IVM196691:IVM196692 JFI196691:JFI196692 JPE196691:JPE196692 JZA196691:JZA196692 KIW196691:KIW196692 KSS196691:KSS196692 LCO196691:LCO196692 LMK196691:LMK196692 LWG196691:LWG196692 MGC196691:MGC196692 MPY196691:MPY196692 MZU196691:MZU196692 NJQ196691:NJQ196692 NTM196691:NTM196692 ODI196691:ODI196692 ONE196691:ONE196692 OXA196691:OXA196692 PGW196691:PGW196692 PQS196691:PQS196692 QAO196691:QAO196692 QKK196691:QKK196692 QUG196691:QUG196692 REC196691:REC196692 RNY196691:RNY196692 RXU196691:RXU196692 SHQ196691:SHQ196692 SRM196691:SRM196692 TBI196691:TBI196692 TLE196691:TLE196692 TVA196691:TVA196692 UEW196691:UEW196692 UOS196691:UOS196692 UYO196691:UYO196692 VIK196691:VIK196692 VSG196691:VSG196692 WCC196691:WCC196692 WLY196691:WLY196692 WVU196691:WVU196692 M262227:M262228 JI262227:JI262228 TE262227:TE262228 ADA262227:ADA262228 AMW262227:AMW262228 AWS262227:AWS262228 BGO262227:BGO262228 BQK262227:BQK262228 CAG262227:CAG262228 CKC262227:CKC262228 CTY262227:CTY262228 DDU262227:DDU262228 DNQ262227:DNQ262228 DXM262227:DXM262228 EHI262227:EHI262228 ERE262227:ERE262228 FBA262227:FBA262228 FKW262227:FKW262228 FUS262227:FUS262228 GEO262227:GEO262228 GOK262227:GOK262228 GYG262227:GYG262228 HIC262227:HIC262228 HRY262227:HRY262228 IBU262227:IBU262228 ILQ262227:ILQ262228 IVM262227:IVM262228 JFI262227:JFI262228 JPE262227:JPE262228 JZA262227:JZA262228 KIW262227:KIW262228 KSS262227:KSS262228 LCO262227:LCO262228 LMK262227:LMK262228 LWG262227:LWG262228 MGC262227:MGC262228 MPY262227:MPY262228 MZU262227:MZU262228 NJQ262227:NJQ262228 NTM262227:NTM262228 ODI262227:ODI262228 ONE262227:ONE262228 OXA262227:OXA262228 PGW262227:PGW262228 PQS262227:PQS262228 QAO262227:QAO262228 QKK262227:QKK262228 QUG262227:QUG262228 REC262227:REC262228 RNY262227:RNY262228 RXU262227:RXU262228 SHQ262227:SHQ262228 SRM262227:SRM262228 TBI262227:TBI262228 TLE262227:TLE262228 TVA262227:TVA262228 UEW262227:UEW262228 UOS262227:UOS262228 UYO262227:UYO262228 VIK262227:VIK262228 VSG262227:VSG262228 WCC262227:WCC262228 WLY262227:WLY262228 WVU262227:WVU262228 M327763:M327764 JI327763:JI327764 TE327763:TE327764 ADA327763:ADA327764 AMW327763:AMW327764 AWS327763:AWS327764 BGO327763:BGO327764 BQK327763:BQK327764 CAG327763:CAG327764 CKC327763:CKC327764 CTY327763:CTY327764 DDU327763:DDU327764 DNQ327763:DNQ327764 DXM327763:DXM327764 EHI327763:EHI327764 ERE327763:ERE327764 FBA327763:FBA327764 FKW327763:FKW327764 FUS327763:FUS327764 GEO327763:GEO327764 GOK327763:GOK327764 GYG327763:GYG327764 HIC327763:HIC327764 HRY327763:HRY327764 IBU327763:IBU327764 ILQ327763:ILQ327764 IVM327763:IVM327764 JFI327763:JFI327764 JPE327763:JPE327764 JZA327763:JZA327764 KIW327763:KIW327764 KSS327763:KSS327764 LCO327763:LCO327764 LMK327763:LMK327764 LWG327763:LWG327764 MGC327763:MGC327764 MPY327763:MPY327764 MZU327763:MZU327764 NJQ327763:NJQ327764 NTM327763:NTM327764 ODI327763:ODI327764 ONE327763:ONE327764 OXA327763:OXA327764 PGW327763:PGW327764 PQS327763:PQS327764 QAO327763:QAO327764 QKK327763:QKK327764 QUG327763:QUG327764 REC327763:REC327764 RNY327763:RNY327764 RXU327763:RXU327764 SHQ327763:SHQ327764 SRM327763:SRM327764 TBI327763:TBI327764 TLE327763:TLE327764 TVA327763:TVA327764 UEW327763:UEW327764 UOS327763:UOS327764 UYO327763:UYO327764 VIK327763:VIK327764 VSG327763:VSG327764 WCC327763:WCC327764 WLY327763:WLY327764 WVU327763:WVU327764 M393299:M393300 JI393299:JI393300 TE393299:TE393300 ADA393299:ADA393300 AMW393299:AMW393300 AWS393299:AWS393300 BGO393299:BGO393300 BQK393299:BQK393300 CAG393299:CAG393300 CKC393299:CKC393300 CTY393299:CTY393300 DDU393299:DDU393300 DNQ393299:DNQ393300 DXM393299:DXM393300 EHI393299:EHI393300 ERE393299:ERE393300 FBA393299:FBA393300 FKW393299:FKW393300 FUS393299:FUS393300 GEO393299:GEO393300 GOK393299:GOK393300 GYG393299:GYG393300 HIC393299:HIC393300 HRY393299:HRY393300 IBU393299:IBU393300 ILQ393299:ILQ393300 IVM393299:IVM393300 JFI393299:JFI393300 JPE393299:JPE393300 JZA393299:JZA393300 KIW393299:KIW393300 KSS393299:KSS393300 LCO393299:LCO393300 LMK393299:LMK393300 LWG393299:LWG393300 MGC393299:MGC393300 MPY393299:MPY393300 MZU393299:MZU393300 NJQ393299:NJQ393300 NTM393299:NTM393300 ODI393299:ODI393300 ONE393299:ONE393300 OXA393299:OXA393300 PGW393299:PGW393300 PQS393299:PQS393300 QAO393299:QAO393300 QKK393299:QKK393300 QUG393299:QUG393300 REC393299:REC393300 RNY393299:RNY393300 RXU393299:RXU393300 SHQ393299:SHQ393300 SRM393299:SRM393300 TBI393299:TBI393300 TLE393299:TLE393300 TVA393299:TVA393300 UEW393299:UEW393300 UOS393299:UOS393300 UYO393299:UYO393300 VIK393299:VIK393300 VSG393299:VSG393300 WCC393299:WCC393300 WLY393299:WLY393300 WVU393299:WVU393300 M458835:M458836 JI458835:JI458836 TE458835:TE458836 ADA458835:ADA458836 AMW458835:AMW458836 AWS458835:AWS458836 BGO458835:BGO458836 BQK458835:BQK458836 CAG458835:CAG458836 CKC458835:CKC458836 CTY458835:CTY458836 DDU458835:DDU458836 DNQ458835:DNQ458836 DXM458835:DXM458836 EHI458835:EHI458836 ERE458835:ERE458836 FBA458835:FBA458836 FKW458835:FKW458836 FUS458835:FUS458836 GEO458835:GEO458836 GOK458835:GOK458836 GYG458835:GYG458836 HIC458835:HIC458836 HRY458835:HRY458836 IBU458835:IBU458836 ILQ458835:ILQ458836 IVM458835:IVM458836 JFI458835:JFI458836 JPE458835:JPE458836 JZA458835:JZA458836 KIW458835:KIW458836 KSS458835:KSS458836 LCO458835:LCO458836 LMK458835:LMK458836 LWG458835:LWG458836 MGC458835:MGC458836 MPY458835:MPY458836 MZU458835:MZU458836 NJQ458835:NJQ458836 NTM458835:NTM458836 ODI458835:ODI458836 ONE458835:ONE458836 OXA458835:OXA458836 PGW458835:PGW458836 PQS458835:PQS458836 QAO458835:QAO458836 QKK458835:QKK458836 QUG458835:QUG458836 REC458835:REC458836 RNY458835:RNY458836 RXU458835:RXU458836 SHQ458835:SHQ458836 SRM458835:SRM458836 TBI458835:TBI458836 TLE458835:TLE458836 TVA458835:TVA458836 UEW458835:UEW458836 UOS458835:UOS458836 UYO458835:UYO458836 VIK458835:VIK458836 VSG458835:VSG458836 WCC458835:WCC458836 WLY458835:WLY458836 WVU458835:WVU458836 M524371:M524372 JI524371:JI524372 TE524371:TE524372 ADA524371:ADA524372 AMW524371:AMW524372 AWS524371:AWS524372 BGO524371:BGO524372 BQK524371:BQK524372 CAG524371:CAG524372 CKC524371:CKC524372 CTY524371:CTY524372 DDU524371:DDU524372 DNQ524371:DNQ524372 DXM524371:DXM524372 EHI524371:EHI524372 ERE524371:ERE524372 FBA524371:FBA524372 FKW524371:FKW524372 FUS524371:FUS524372 GEO524371:GEO524372 GOK524371:GOK524372 GYG524371:GYG524372 HIC524371:HIC524372 HRY524371:HRY524372 IBU524371:IBU524372 ILQ524371:ILQ524372 IVM524371:IVM524372 JFI524371:JFI524372 JPE524371:JPE524372 JZA524371:JZA524372 KIW524371:KIW524372 KSS524371:KSS524372 LCO524371:LCO524372 LMK524371:LMK524372 LWG524371:LWG524372 MGC524371:MGC524372 MPY524371:MPY524372 MZU524371:MZU524372 NJQ524371:NJQ524372 NTM524371:NTM524372 ODI524371:ODI524372 ONE524371:ONE524372 OXA524371:OXA524372 PGW524371:PGW524372 PQS524371:PQS524372 QAO524371:QAO524372 QKK524371:QKK524372 QUG524371:QUG524372 REC524371:REC524372 RNY524371:RNY524372 RXU524371:RXU524372 SHQ524371:SHQ524372 SRM524371:SRM524372 TBI524371:TBI524372 TLE524371:TLE524372 TVA524371:TVA524372 UEW524371:UEW524372 UOS524371:UOS524372 UYO524371:UYO524372 VIK524371:VIK524372 VSG524371:VSG524372 WCC524371:WCC524372 WLY524371:WLY524372 WVU524371:WVU524372 M589907:M589908 JI589907:JI589908 TE589907:TE589908 ADA589907:ADA589908 AMW589907:AMW589908 AWS589907:AWS589908 BGO589907:BGO589908 BQK589907:BQK589908 CAG589907:CAG589908 CKC589907:CKC589908 CTY589907:CTY589908 DDU589907:DDU589908 DNQ589907:DNQ589908 DXM589907:DXM589908 EHI589907:EHI589908 ERE589907:ERE589908 FBA589907:FBA589908 FKW589907:FKW589908 FUS589907:FUS589908 GEO589907:GEO589908 GOK589907:GOK589908 GYG589907:GYG589908 HIC589907:HIC589908 HRY589907:HRY589908 IBU589907:IBU589908 ILQ589907:ILQ589908 IVM589907:IVM589908 JFI589907:JFI589908 JPE589907:JPE589908 JZA589907:JZA589908 KIW589907:KIW589908 KSS589907:KSS589908 LCO589907:LCO589908 LMK589907:LMK589908 LWG589907:LWG589908 MGC589907:MGC589908 MPY589907:MPY589908 MZU589907:MZU589908 NJQ589907:NJQ589908 NTM589907:NTM589908 ODI589907:ODI589908 ONE589907:ONE589908 OXA589907:OXA589908 PGW589907:PGW589908 PQS589907:PQS589908 QAO589907:QAO589908 QKK589907:QKK589908 QUG589907:QUG589908 REC589907:REC589908 RNY589907:RNY589908 RXU589907:RXU589908 SHQ589907:SHQ589908 SRM589907:SRM589908 TBI589907:TBI589908 TLE589907:TLE589908 TVA589907:TVA589908 UEW589907:UEW589908 UOS589907:UOS589908 UYO589907:UYO589908 VIK589907:VIK589908 VSG589907:VSG589908 WCC589907:WCC589908 WLY589907:WLY589908 WVU589907:WVU589908 M655443:M655444 JI655443:JI655444 TE655443:TE655444 ADA655443:ADA655444 AMW655443:AMW655444 AWS655443:AWS655444 BGO655443:BGO655444 BQK655443:BQK655444 CAG655443:CAG655444 CKC655443:CKC655444 CTY655443:CTY655444 DDU655443:DDU655444 DNQ655443:DNQ655444 DXM655443:DXM655444 EHI655443:EHI655444 ERE655443:ERE655444 FBA655443:FBA655444 FKW655443:FKW655444 FUS655443:FUS655444 GEO655443:GEO655444 GOK655443:GOK655444 GYG655443:GYG655444 HIC655443:HIC655444 HRY655443:HRY655444 IBU655443:IBU655444 ILQ655443:ILQ655444 IVM655443:IVM655444 JFI655443:JFI655444 JPE655443:JPE655444 JZA655443:JZA655444 KIW655443:KIW655444 KSS655443:KSS655444 LCO655443:LCO655444 LMK655443:LMK655444 LWG655443:LWG655444 MGC655443:MGC655444 MPY655443:MPY655444 MZU655443:MZU655444 NJQ655443:NJQ655444 NTM655443:NTM655444 ODI655443:ODI655444 ONE655443:ONE655444 OXA655443:OXA655444 PGW655443:PGW655444 PQS655443:PQS655444 QAO655443:QAO655444 QKK655443:QKK655444 QUG655443:QUG655444 REC655443:REC655444 RNY655443:RNY655444 RXU655443:RXU655444 SHQ655443:SHQ655444 SRM655443:SRM655444 TBI655443:TBI655444 TLE655443:TLE655444 TVA655443:TVA655444 UEW655443:UEW655444 UOS655443:UOS655444 UYO655443:UYO655444 VIK655443:VIK655444 VSG655443:VSG655444 WCC655443:WCC655444 WLY655443:WLY655444 WVU655443:WVU655444 M720979:M720980 JI720979:JI720980 TE720979:TE720980 ADA720979:ADA720980 AMW720979:AMW720980 AWS720979:AWS720980 BGO720979:BGO720980 BQK720979:BQK720980 CAG720979:CAG720980 CKC720979:CKC720980 CTY720979:CTY720980 DDU720979:DDU720980 DNQ720979:DNQ720980 DXM720979:DXM720980 EHI720979:EHI720980 ERE720979:ERE720980 FBA720979:FBA720980 FKW720979:FKW720980 FUS720979:FUS720980 GEO720979:GEO720980 GOK720979:GOK720980 GYG720979:GYG720980 HIC720979:HIC720980 HRY720979:HRY720980 IBU720979:IBU720980 ILQ720979:ILQ720980 IVM720979:IVM720980 JFI720979:JFI720980 JPE720979:JPE720980 JZA720979:JZA720980 KIW720979:KIW720980 KSS720979:KSS720980 LCO720979:LCO720980 LMK720979:LMK720980 LWG720979:LWG720980 MGC720979:MGC720980 MPY720979:MPY720980 MZU720979:MZU720980 NJQ720979:NJQ720980 NTM720979:NTM720980 ODI720979:ODI720980 ONE720979:ONE720980 OXA720979:OXA720980 PGW720979:PGW720980 PQS720979:PQS720980 QAO720979:QAO720980 QKK720979:QKK720980 QUG720979:QUG720980 REC720979:REC720980 RNY720979:RNY720980 RXU720979:RXU720980 SHQ720979:SHQ720980 SRM720979:SRM720980 TBI720979:TBI720980 TLE720979:TLE720980 TVA720979:TVA720980 UEW720979:UEW720980 UOS720979:UOS720980 UYO720979:UYO720980 VIK720979:VIK720980 VSG720979:VSG720980 WCC720979:WCC720980 WLY720979:WLY720980 WVU720979:WVU720980 M786515:M786516 JI786515:JI786516 TE786515:TE786516 ADA786515:ADA786516 AMW786515:AMW786516 AWS786515:AWS786516 BGO786515:BGO786516 BQK786515:BQK786516 CAG786515:CAG786516 CKC786515:CKC786516 CTY786515:CTY786516 DDU786515:DDU786516 DNQ786515:DNQ786516 DXM786515:DXM786516 EHI786515:EHI786516 ERE786515:ERE786516 FBA786515:FBA786516 FKW786515:FKW786516 FUS786515:FUS786516 GEO786515:GEO786516 GOK786515:GOK786516 GYG786515:GYG786516 HIC786515:HIC786516 HRY786515:HRY786516 IBU786515:IBU786516 ILQ786515:ILQ786516 IVM786515:IVM786516 JFI786515:JFI786516 JPE786515:JPE786516 JZA786515:JZA786516 KIW786515:KIW786516 KSS786515:KSS786516 LCO786515:LCO786516 LMK786515:LMK786516 LWG786515:LWG786516 MGC786515:MGC786516 MPY786515:MPY786516 MZU786515:MZU786516 NJQ786515:NJQ786516 NTM786515:NTM786516 ODI786515:ODI786516 ONE786515:ONE786516 OXA786515:OXA786516 PGW786515:PGW786516 PQS786515:PQS786516 QAO786515:QAO786516 QKK786515:QKK786516 QUG786515:QUG786516 REC786515:REC786516 RNY786515:RNY786516 RXU786515:RXU786516 SHQ786515:SHQ786516 SRM786515:SRM786516 TBI786515:TBI786516 TLE786515:TLE786516 TVA786515:TVA786516 UEW786515:UEW786516 UOS786515:UOS786516 UYO786515:UYO786516 VIK786515:VIK786516 VSG786515:VSG786516 WCC786515:WCC786516 WLY786515:WLY786516 WVU786515:WVU786516 M852051:M852052 JI852051:JI852052 TE852051:TE852052 ADA852051:ADA852052 AMW852051:AMW852052 AWS852051:AWS852052 BGO852051:BGO852052 BQK852051:BQK852052 CAG852051:CAG852052 CKC852051:CKC852052 CTY852051:CTY852052 DDU852051:DDU852052 DNQ852051:DNQ852052 DXM852051:DXM852052 EHI852051:EHI852052 ERE852051:ERE852052 FBA852051:FBA852052 FKW852051:FKW852052 FUS852051:FUS852052 GEO852051:GEO852052 GOK852051:GOK852052 GYG852051:GYG852052 HIC852051:HIC852052 HRY852051:HRY852052 IBU852051:IBU852052 ILQ852051:ILQ852052 IVM852051:IVM852052 JFI852051:JFI852052 JPE852051:JPE852052 JZA852051:JZA852052 KIW852051:KIW852052 KSS852051:KSS852052 LCO852051:LCO852052 LMK852051:LMK852052 LWG852051:LWG852052 MGC852051:MGC852052 MPY852051:MPY852052 MZU852051:MZU852052 NJQ852051:NJQ852052 NTM852051:NTM852052 ODI852051:ODI852052 ONE852051:ONE852052 OXA852051:OXA852052 PGW852051:PGW852052 PQS852051:PQS852052 QAO852051:QAO852052 QKK852051:QKK852052 QUG852051:QUG852052 REC852051:REC852052 RNY852051:RNY852052 RXU852051:RXU852052 SHQ852051:SHQ852052 SRM852051:SRM852052 TBI852051:TBI852052 TLE852051:TLE852052 TVA852051:TVA852052 UEW852051:UEW852052 UOS852051:UOS852052 UYO852051:UYO852052 VIK852051:VIK852052 VSG852051:VSG852052 WCC852051:WCC852052 WLY852051:WLY852052 WVU852051:WVU852052 M917587:M917588 JI917587:JI917588 TE917587:TE917588 ADA917587:ADA917588 AMW917587:AMW917588 AWS917587:AWS917588 BGO917587:BGO917588 BQK917587:BQK917588 CAG917587:CAG917588 CKC917587:CKC917588 CTY917587:CTY917588 DDU917587:DDU917588 DNQ917587:DNQ917588 DXM917587:DXM917588 EHI917587:EHI917588 ERE917587:ERE917588 FBA917587:FBA917588 FKW917587:FKW917588 FUS917587:FUS917588 GEO917587:GEO917588 GOK917587:GOK917588 GYG917587:GYG917588 HIC917587:HIC917588 HRY917587:HRY917588 IBU917587:IBU917588 ILQ917587:ILQ917588 IVM917587:IVM917588 JFI917587:JFI917588 JPE917587:JPE917588 JZA917587:JZA917588 KIW917587:KIW917588 KSS917587:KSS917588 LCO917587:LCO917588 LMK917587:LMK917588 LWG917587:LWG917588 MGC917587:MGC917588 MPY917587:MPY917588 MZU917587:MZU917588 NJQ917587:NJQ917588 NTM917587:NTM917588 ODI917587:ODI917588 ONE917587:ONE917588 OXA917587:OXA917588 PGW917587:PGW917588 PQS917587:PQS917588 QAO917587:QAO917588 QKK917587:QKK917588 QUG917587:QUG917588 REC917587:REC917588 RNY917587:RNY917588 RXU917587:RXU917588 SHQ917587:SHQ917588 SRM917587:SRM917588 TBI917587:TBI917588 TLE917587:TLE917588 TVA917587:TVA917588 UEW917587:UEW917588 UOS917587:UOS917588 UYO917587:UYO917588 VIK917587:VIK917588 VSG917587:VSG917588 WCC917587:WCC917588 WLY917587:WLY917588 WVU917587:WVU917588 M983123:M983124 JI983123:JI983124 TE983123:TE983124 ADA983123:ADA983124 AMW983123:AMW983124 AWS983123:AWS983124 BGO983123:BGO983124 BQK983123:BQK983124 CAG983123:CAG983124 CKC983123:CKC983124 CTY983123:CTY983124 DDU983123:DDU983124 DNQ983123:DNQ983124 DXM983123:DXM983124 EHI983123:EHI983124 ERE983123:ERE983124 FBA983123:FBA983124 FKW983123:FKW983124 FUS983123:FUS983124 GEO983123:GEO983124 GOK983123:GOK983124 GYG983123:GYG983124 HIC983123:HIC983124 HRY983123:HRY983124 IBU983123:IBU983124 ILQ983123:ILQ983124 IVM983123:IVM983124 JFI983123:JFI983124 JPE983123:JPE983124 JZA983123:JZA983124 KIW983123:KIW983124 KSS983123:KSS983124 LCO983123:LCO983124 LMK983123:LMK983124 LWG983123:LWG983124 MGC983123:MGC983124 MPY983123:MPY983124 MZU983123:MZU983124 NJQ983123:NJQ983124 NTM983123:NTM983124 ODI983123:ODI983124 ONE983123:ONE983124 OXA983123:OXA983124 PGW983123:PGW983124 PQS983123:PQS983124 QAO983123:QAO983124 QKK983123:QKK983124 QUG983123:QUG983124 REC983123:REC983124 RNY983123:RNY983124 RXU983123:RXU983124 SHQ983123:SHQ983124 SRM983123:SRM983124 TBI983123:TBI983124 TLE983123:TLE983124 TVA983123:TVA983124 UEW983123:UEW983124 UOS983123:UOS983124 UYO983123:UYO983124 VIK983123:VIK983124 VSG983123:VSG983124 WCC983123:WCC983124 WLY983123:WLY983124 WVU983123:WVU983124 G86:G97 JC86:JC97 SY86:SY97 ACU86:ACU97 AMQ86:AMQ97 AWM86:AWM97 BGI86:BGI97 BQE86:BQE97 CAA86:CAA97 CJW86:CJW97 CTS86:CTS97 DDO86:DDO97 DNK86:DNK97 DXG86:DXG97 EHC86:EHC97 EQY86:EQY97 FAU86:FAU97 FKQ86:FKQ97 FUM86:FUM97 GEI86:GEI97 GOE86:GOE97 GYA86:GYA97 HHW86:HHW97 HRS86:HRS97 IBO86:IBO97 ILK86:ILK97 IVG86:IVG97 JFC86:JFC97 JOY86:JOY97 JYU86:JYU97 KIQ86:KIQ97 KSM86:KSM97 LCI86:LCI97 LME86:LME97 LWA86:LWA97 MFW86:MFW97 MPS86:MPS97 MZO86:MZO97 NJK86:NJK97 NTG86:NTG97 ODC86:ODC97 OMY86:OMY97 OWU86:OWU97 PGQ86:PGQ97 PQM86:PQM97 QAI86:QAI97 QKE86:QKE97 QUA86:QUA97 RDW86:RDW97 RNS86:RNS97 RXO86:RXO97 SHK86:SHK97 SRG86:SRG97 TBC86:TBC97 TKY86:TKY97 TUU86:TUU97 UEQ86:UEQ97 UOM86:UOM97 UYI86:UYI97 VIE86:VIE97 VSA86:VSA97 WBW86:WBW97 WLS86:WLS97 WVO86:WVO97 G65622:G65633 JC65622:JC65633 SY65622:SY65633 ACU65622:ACU65633 AMQ65622:AMQ65633 AWM65622:AWM65633 BGI65622:BGI65633 BQE65622:BQE65633 CAA65622:CAA65633 CJW65622:CJW65633 CTS65622:CTS65633 DDO65622:DDO65633 DNK65622:DNK65633 DXG65622:DXG65633 EHC65622:EHC65633 EQY65622:EQY65633 FAU65622:FAU65633 FKQ65622:FKQ65633 FUM65622:FUM65633 GEI65622:GEI65633 GOE65622:GOE65633 GYA65622:GYA65633 HHW65622:HHW65633 HRS65622:HRS65633 IBO65622:IBO65633 ILK65622:ILK65633 IVG65622:IVG65633 JFC65622:JFC65633 JOY65622:JOY65633 JYU65622:JYU65633 KIQ65622:KIQ65633 KSM65622:KSM65633 LCI65622:LCI65633 LME65622:LME65633 LWA65622:LWA65633 MFW65622:MFW65633 MPS65622:MPS65633 MZO65622:MZO65633 NJK65622:NJK65633 NTG65622:NTG65633 ODC65622:ODC65633 OMY65622:OMY65633 OWU65622:OWU65633 PGQ65622:PGQ65633 PQM65622:PQM65633 QAI65622:QAI65633 QKE65622:QKE65633 QUA65622:QUA65633 RDW65622:RDW65633 RNS65622:RNS65633 RXO65622:RXO65633 SHK65622:SHK65633 SRG65622:SRG65633 TBC65622:TBC65633 TKY65622:TKY65633 TUU65622:TUU65633 UEQ65622:UEQ65633 UOM65622:UOM65633 UYI65622:UYI65633 VIE65622:VIE65633 VSA65622:VSA65633 WBW65622:WBW65633 WLS65622:WLS65633 WVO65622:WVO65633 G131158:G131169 JC131158:JC131169 SY131158:SY131169 ACU131158:ACU131169 AMQ131158:AMQ131169 AWM131158:AWM131169 BGI131158:BGI131169 BQE131158:BQE131169 CAA131158:CAA131169 CJW131158:CJW131169 CTS131158:CTS131169 DDO131158:DDO131169 DNK131158:DNK131169 DXG131158:DXG131169 EHC131158:EHC131169 EQY131158:EQY131169 FAU131158:FAU131169 FKQ131158:FKQ131169 FUM131158:FUM131169 GEI131158:GEI131169 GOE131158:GOE131169 GYA131158:GYA131169 HHW131158:HHW131169 HRS131158:HRS131169 IBO131158:IBO131169 ILK131158:ILK131169 IVG131158:IVG131169 JFC131158:JFC131169 JOY131158:JOY131169 JYU131158:JYU131169 KIQ131158:KIQ131169 KSM131158:KSM131169 LCI131158:LCI131169 LME131158:LME131169 LWA131158:LWA131169 MFW131158:MFW131169 MPS131158:MPS131169 MZO131158:MZO131169 NJK131158:NJK131169 NTG131158:NTG131169 ODC131158:ODC131169 OMY131158:OMY131169 OWU131158:OWU131169 PGQ131158:PGQ131169 PQM131158:PQM131169 QAI131158:QAI131169 QKE131158:QKE131169 QUA131158:QUA131169 RDW131158:RDW131169 RNS131158:RNS131169 RXO131158:RXO131169 SHK131158:SHK131169 SRG131158:SRG131169 TBC131158:TBC131169 TKY131158:TKY131169 TUU131158:TUU131169 UEQ131158:UEQ131169 UOM131158:UOM131169 UYI131158:UYI131169 VIE131158:VIE131169 VSA131158:VSA131169 WBW131158:WBW131169 WLS131158:WLS131169 WVO131158:WVO131169 G196694:G196705 JC196694:JC196705 SY196694:SY196705 ACU196694:ACU196705 AMQ196694:AMQ196705 AWM196694:AWM196705 BGI196694:BGI196705 BQE196694:BQE196705 CAA196694:CAA196705 CJW196694:CJW196705 CTS196694:CTS196705 DDO196694:DDO196705 DNK196694:DNK196705 DXG196694:DXG196705 EHC196694:EHC196705 EQY196694:EQY196705 FAU196694:FAU196705 FKQ196694:FKQ196705 FUM196694:FUM196705 GEI196694:GEI196705 GOE196694:GOE196705 GYA196694:GYA196705 HHW196694:HHW196705 HRS196694:HRS196705 IBO196694:IBO196705 ILK196694:ILK196705 IVG196694:IVG196705 JFC196694:JFC196705 JOY196694:JOY196705 JYU196694:JYU196705 KIQ196694:KIQ196705 KSM196694:KSM196705 LCI196694:LCI196705 LME196694:LME196705 LWA196694:LWA196705 MFW196694:MFW196705 MPS196694:MPS196705 MZO196694:MZO196705 NJK196694:NJK196705 NTG196694:NTG196705 ODC196694:ODC196705 OMY196694:OMY196705 OWU196694:OWU196705 PGQ196694:PGQ196705 PQM196694:PQM196705 QAI196694:QAI196705 QKE196694:QKE196705 QUA196694:QUA196705 RDW196694:RDW196705 RNS196694:RNS196705 RXO196694:RXO196705 SHK196694:SHK196705 SRG196694:SRG196705 TBC196694:TBC196705 TKY196694:TKY196705 TUU196694:TUU196705 UEQ196694:UEQ196705 UOM196694:UOM196705 UYI196694:UYI196705 VIE196694:VIE196705 VSA196694:VSA196705 WBW196694:WBW196705 WLS196694:WLS196705 WVO196694:WVO196705 G262230:G262241 JC262230:JC262241 SY262230:SY262241 ACU262230:ACU262241 AMQ262230:AMQ262241 AWM262230:AWM262241 BGI262230:BGI262241 BQE262230:BQE262241 CAA262230:CAA262241 CJW262230:CJW262241 CTS262230:CTS262241 DDO262230:DDO262241 DNK262230:DNK262241 DXG262230:DXG262241 EHC262230:EHC262241 EQY262230:EQY262241 FAU262230:FAU262241 FKQ262230:FKQ262241 FUM262230:FUM262241 GEI262230:GEI262241 GOE262230:GOE262241 GYA262230:GYA262241 HHW262230:HHW262241 HRS262230:HRS262241 IBO262230:IBO262241 ILK262230:ILK262241 IVG262230:IVG262241 JFC262230:JFC262241 JOY262230:JOY262241 JYU262230:JYU262241 KIQ262230:KIQ262241 KSM262230:KSM262241 LCI262230:LCI262241 LME262230:LME262241 LWA262230:LWA262241 MFW262230:MFW262241 MPS262230:MPS262241 MZO262230:MZO262241 NJK262230:NJK262241 NTG262230:NTG262241 ODC262230:ODC262241 OMY262230:OMY262241 OWU262230:OWU262241 PGQ262230:PGQ262241 PQM262230:PQM262241 QAI262230:QAI262241 QKE262230:QKE262241 QUA262230:QUA262241 RDW262230:RDW262241 RNS262230:RNS262241 RXO262230:RXO262241 SHK262230:SHK262241 SRG262230:SRG262241 TBC262230:TBC262241 TKY262230:TKY262241 TUU262230:TUU262241 UEQ262230:UEQ262241 UOM262230:UOM262241 UYI262230:UYI262241 VIE262230:VIE262241 VSA262230:VSA262241 WBW262230:WBW262241 WLS262230:WLS262241 WVO262230:WVO262241 G327766:G327777 JC327766:JC327777 SY327766:SY327777 ACU327766:ACU327777 AMQ327766:AMQ327777 AWM327766:AWM327777 BGI327766:BGI327777 BQE327766:BQE327777 CAA327766:CAA327777 CJW327766:CJW327777 CTS327766:CTS327777 DDO327766:DDO327777 DNK327766:DNK327777 DXG327766:DXG327777 EHC327766:EHC327777 EQY327766:EQY327777 FAU327766:FAU327777 FKQ327766:FKQ327777 FUM327766:FUM327777 GEI327766:GEI327777 GOE327766:GOE327777 GYA327766:GYA327777 HHW327766:HHW327777 HRS327766:HRS327777 IBO327766:IBO327777 ILK327766:ILK327777 IVG327766:IVG327777 JFC327766:JFC327777 JOY327766:JOY327777 JYU327766:JYU327777 KIQ327766:KIQ327777 KSM327766:KSM327777 LCI327766:LCI327777 LME327766:LME327777 LWA327766:LWA327777 MFW327766:MFW327777 MPS327766:MPS327777 MZO327766:MZO327777 NJK327766:NJK327777 NTG327766:NTG327777 ODC327766:ODC327777 OMY327766:OMY327777 OWU327766:OWU327777 PGQ327766:PGQ327777 PQM327766:PQM327777 QAI327766:QAI327777 QKE327766:QKE327777 QUA327766:QUA327777 RDW327766:RDW327777 RNS327766:RNS327777 RXO327766:RXO327777 SHK327766:SHK327777 SRG327766:SRG327777 TBC327766:TBC327777 TKY327766:TKY327777 TUU327766:TUU327777 UEQ327766:UEQ327777 UOM327766:UOM327777 UYI327766:UYI327777 VIE327766:VIE327777 VSA327766:VSA327777 WBW327766:WBW327777 WLS327766:WLS327777 WVO327766:WVO327777 G393302:G393313 JC393302:JC393313 SY393302:SY393313 ACU393302:ACU393313 AMQ393302:AMQ393313 AWM393302:AWM393313 BGI393302:BGI393313 BQE393302:BQE393313 CAA393302:CAA393313 CJW393302:CJW393313 CTS393302:CTS393313 DDO393302:DDO393313 DNK393302:DNK393313 DXG393302:DXG393313 EHC393302:EHC393313 EQY393302:EQY393313 FAU393302:FAU393313 FKQ393302:FKQ393313 FUM393302:FUM393313 GEI393302:GEI393313 GOE393302:GOE393313 GYA393302:GYA393313 HHW393302:HHW393313 HRS393302:HRS393313 IBO393302:IBO393313 ILK393302:ILK393313 IVG393302:IVG393313 JFC393302:JFC393313 JOY393302:JOY393313 JYU393302:JYU393313 KIQ393302:KIQ393313 KSM393302:KSM393313 LCI393302:LCI393313 LME393302:LME393313 LWA393302:LWA393313 MFW393302:MFW393313 MPS393302:MPS393313 MZO393302:MZO393313 NJK393302:NJK393313 NTG393302:NTG393313 ODC393302:ODC393313 OMY393302:OMY393313 OWU393302:OWU393313 PGQ393302:PGQ393313 PQM393302:PQM393313 QAI393302:QAI393313 QKE393302:QKE393313 QUA393302:QUA393313 RDW393302:RDW393313 RNS393302:RNS393313 RXO393302:RXO393313 SHK393302:SHK393313 SRG393302:SRG393313 TBC393302:TBC393313 TKY393302:TKY393313 TUU393302:TUU393313 UEQ393302:UEQ393313 UOM393302:UOM393313 UYI393302:UYI393313 VIE393302:VIE393313 VSA393302:VSA393313 WBW393302:WBW393313 WLS393302:WLS393313 WVO393302:WVO393313 G458838:G458849 JC458838:JC458849 SY458838:SY458849 ACU458838:ACU458849 AMQ458838:AMQ458849 AWM458838:AWM458849 BGI458838:BGI458849 BQE458838:BQE458849 CAA458838:CAA458849 CJW458838:CJW458849 CTS458838:CTS458849 DDO458838:DDO458849 DNK458838:DNK458849 DXG458838:DXG458849 EHC458838:EHC458849 EQY458838:EQY458849 FAU458838:FAU458849 FKQ458838:FKQ458849 FUM458838:FUM458849 GEI458838:GEI458849 GOE458838:GOE458849 GYA458838:GYA458849 HHW458838:HHW458849 HRS458838:HRS458849 IBO458838:IBO458849 ILK458838:ILK458849 IVG458838:IVG458849 JFC458838:JFC458849 JOY458838:JOY458849 JYU458838:JYU458849 KIQ458838:KIQ458849 KSM458838:KSM458849 LCI458838:LCI458849 LME458838:LME458849 LWA458838:LWA458849 MFW458838:MFW458849 MPS458838:MPS458849 MZO458838:MZO458849 NJK458838:NJK458849 NTG458838:NTG458849 ODC458838:ODC458849 OMY458838:OMY458849 OWU458838:OWU458849 PGQ458838:PGQ458849 PQM458838:PQM458849 QAI458838:QAI458849 QKE458838:QKE458849 QUA458838:QUA458849 RDW458838:RDW458849 RNS458838:RNS458849 RXO458838:RXO458849 SHK458838:SHK458849 SRG458838:SRG458849 TBC458838:TBC458849 TKY458838:TKY458849 TUU458838:TUU458849 UEQ458838:UEQ458849 UOM458838:UOM458849 UYI458838:UYI458849 VIE458838:VIE458849 VSA458838:VSA458849 WBW458838:WBW458849 WLS458838:WLS458849 WVO458838:WVO458849 G524374:G524385 JC524374:JC524385 SY524374:SY524385 ACU524374:ACU524385 AMQ524374:AMQ524385 AWM524374:AWM524385 BGI524374:BGI524385 BQE524374:BQE524385 CAA524374:CAA524385 CJW524374:CJW524385 CTS524374:CTS524385 DDO524374:DDO524385 DNK524374:DNK524385 DXG524374:DXG524385 EHC524374:EHC524385 EQY524374:EQY524385 FAU524374:FAU524385 FKQ524374:FKQ524385 FUM524374:FUM524385 GEI524374:GEI524385 GOE524374:GOE524385 GYA524374:GYA524385 HHW524374:HHW524385 HRS524374:HRS524385 IBO524374:IBO524385 ILK524374:ILK524385 IVG524374:IVG524385 JFC524374:JFC524385 JOY524374:JOY524385 JYU524374:JYU524385 KIQ524374:KIQ524385 KSM524374:KSM524385 LCI524374:LCI524385 LME524374:LME524385 LWA524374:LWA524385 MFW524374:MFW524385 MPS524374:MPS524385 MZO524374:MZO524385 NJK524374:NJK524385 NTG524374:NTG524385 ODC524374:ODC524385 OMY524374:OMY524385 OWU524374:OWU524385 PGQ524374:PGQ524385 PQM524374:PQM524385 QAI524374:QAI524385 QKE524374:QKE524385 QUA524374:QUA524385 RDW524374:RDW524385 RNS524374:RNS524385 RXO524374:RXO524385 SHK524374:SHK524385 SRG524374:SRG524385 TBC524374:TBC524385 TKY524374:TKY524385 TUU524374:TUU524385 UEQ524374:UEQ524385 UOM524374:UOM524385 UYI524374:UYI524385 VIE524374:VIE524385 VSA524374:VSA524385 WBW524374:WBW524385 WLS524374:WLS524385 WVO524374:WVO524385 G589910:G589921 JC589910:JC589921 SY589910:SY589921 ACU589910:ACU589921 AMQ589910:AMQ589921 AWM589910:AWM589921 BGI589910:BGI589921 BQE589910:BQE589921 CAA589910:CAA589921 CJW589910:CJW589921 CTS589910:CTS589921 DDO589910:DDO589921 DNK589910:DNK589921 DXG589910:DXG589921 EHC589910:EHC589921 EQY589910:EQY589921 FAU589910:FAU589921 FKQ589910:FKQ589921 FUM589910:FUM589921 GEI589910:GEI589921 GOE589910:GOE589921 GYA589910:GYA589921 HHW589910:HHW589921 HRS589910:HRS589921 IBO589910:IBO589921 ILK589910:ILK589921 IVG589910:IVG589921 JFC589910:JFC589921 JOY589910:JOY589921 JYU589910:JYU589921 KIQ589910:KIQ589921 KSM589910:KSM589921 LCI589910:LCI589921 LME589910:LME589921 LWA589910:LWA589921 MFW589910:MFW589921 MPS589910:MPS589921 MZO589910:MZO589921 NJK589910:NJK589921 NTG589910:NTG589921 ODC589910:ODC589921 OMY589910:OMY589921 OWU589910:OWU589921 PGQ589910:PGQ589921 PQM589910:PQM589921 QAI589910:QAI589921 QKE589910:QKE589921 QUA589910:QUA589921 RDW589910:RDW589921 RNS589910:RNS589921 RXO589910:RXO589921 SHK589910:SHK589921 SRG589910:SRG589921 TBC589910:TBC589921 TKY589910:TKY589921 TUU589910:TUU589921 UEQ589910:UEQ589921 UOM589910:UOM589921 UYI589910:UYI589921 VIE589910:VIE589921 VSA589910:VSA589921 WBW589910:WBW589921 WLS589910:WLS589921 WVO589910:WVO589921 G655446:G655457 JC655446:JC655457 SY655446:SY655457 ACU655446:ACU655457 AMQ655446:AMQ655457 AWM655446:AWM655457 BGI655446:BGI655457 BQE655446:BQE655457 CAA655446:CAA655457 CJW655446:CJW655457 CTS655446:CTS655457 DDO655446:DDO655457 DNK655446:DNK655457 DXG655446:DXG655457 EHC655446:EHC655457 EQY655446:EQY655457 FAU655446:FAU655457 FKQ655446:FKQ655457 FUM655446:FUM655457 GEI655446:GEI655457 GOE655446:GOE655457 GYA655446:GYA655457 HHW655446:HHW655457 HRS655446:HRS655457 IBO655446:IBO655457 ILK655446:ILK655457 IVG655446:IVG655457 JFC655446:JFC655457 JOY655446:JOY655457 JYU655446:JYU655457 KIQ655446:KIQ655457 KSM655446:KSM655457 LCI655446:LCI655457 LME655446:LME655457 LWA655446:LWA655457 MFW655446:MFW655457 MPS655446:MPS655457 MZO655446:MZO655457 NJK655446:NJK655457 NTG655446:NTG655457 ODC655446:ODC655457 OMY655446:OMY655457 OWU655446:OWU655457 PGQ655446:PGQ655457 PQM655446:PQM655457 QAI655446:QAI655457 QKE655446:QKE655457 QUA655446:QUA655457 RDW655446:RDW655457 RNS655446:RNS655457 RXO655446:RXO655457 SHK655446:SHK655457 SRG655446:SRG655457 TBC655446:TBC655457 TKY655446:TKY655457 TUU655446:TUU655457 UEQ655446:UEQ655457 UOM655446:UOM655457 UYI655446:UYI655457 VIE655446:VIE655457 VSA655446:VSA655457 WBW655446:WBW655457 WLS655446:WLS655457 WVO655446:WVO655457 G720982:G720993 JC720982:JC720993 SY720982:SY720993 ACU720982:ACU720993 AMQ720982:AMQ720993 AWM720982:AWM720993 BGI720982:BGI720993 BQE720982:BQE720993 CAA720982:CAA720993 CJW720982:CJW720993 CTS720982:CTS720993 DDO720982:DDO720993 DNK720982:DNK720993 DXG720982:DXG720993 EHC720982:EHC720993 EQY720982:EQY720993 FAU720982:FAU720993 FKQ720982:FKQ720993 FUM720982:FUM720993 GEI720982:GEI720993 GOE720982:GOE720993 GYA720982:GYA720993 HHW720982:HHW720993 HRS720982:HRS720993 IBO720982:IBO720993 ILK720982:ILK720993 IVG720982:IVG720993 JFC720982:JFC720993 JOY720982:JOY720993 JYU720982:JYU720993 KIQ720982:KIQ720993 KSM720982:KSM720993 LCI720982:LCI720993 LME720982:LME720993 LWA720982:LWA720993 MFW720982:MFW720993 MPS720982:MPS720993 MZO720982:MZO720993 NJK720982:NJK720993 NTG720982:NTG720993 ODC720982:ODC720993 OMY720982:OMY720993 OWU720982:OWU720993 PGQ720982:PGQ720993 PQM720982:PQM720993 QAI720982:QAI720993 QKE720982:QKE720993 QUA720982:QUA720993 RDW720982:RDW720993 RNS720982:RNS720993 RXO720982:RXO720993 SHK720982:SHK720993 SRG720982:SRG720993 TBC720982:TBC720993 TKY720982:TKY720993 TUU720982:TUU720993 UEQ720982:UEQ720993 UOM720982:UOM720993 UYI720982:UYI720993 VIE720982:VIE720993 VSA720982:VSA720993 WBW720982:WBW720993 WLS720982:WLS720993 WVO720982:WVO720993 G786518:G786529 JC786518:JC786529 SY786518:SY786529 ACU786518:ACU786529 AMQ786518:AMQ786529 AWM786518:AWM786529 BGI786518:BGI786529 BQE786518:BQE786529 CAA786518:CAA786529 CJW786518:CJW786529 CTS786518:CTS786529 DDO786518:DDO786529 DNK786518:DNK786529 DXG786518:DXG786529 EHC786518:EHC786529 EQY786518:EQY786529 FAU786518:FAU786529 FKQ786518:FKQ786529 FUM786518:FUM786529 GEI786518:GEI786529 GOE786518:GOE786529 GYA786518:GYA786529 HHW786518:HHW786529 HRS786518:HRS786529 IBO786518:IBO786529 ILK786518:ILK786529 IVG786518:IVG786529 JFC786518:JFC786529 JOY786518:JOY786529 JYU786518:JYU786529 KIQ786518:KIQ786529 KSM786518:KSM786529 LCI786518:LCI786529 LME786518:LME786529 LWA786518:LWA786529 MFW786518:MFW786529 MPS786518:MPS786529 MZO786518:MZO786529 NJK786518:NJK786529 NTG786518:NTG786529 ODC786518:ODC786529 OMY786518:OMY786529 OWU786518:OWU786529 PGQ786518:PGQ786529 PQM786518:PQM786529 QAI786518:QAI786529 QKE786518:QKE786529 QUA786518:QUA786529 RDW786518:RDW786529 RNS786518:RNS786529 RXO786518:RXO786529 SHK786518:SHK786529 SRG786518:SRG786529 TBC786518:TBC786529 TKY786518:TKY786529 TUU786518:TUU786529 UEQ786518:UEQ786529 UOM786518:UOM786529 UYI786518:UYI786529 VIE786518:VIE786529 VSA786518:VSA786529 WBW786518:WBW786529 WLS786518:WLS786529 WVO786518:WVO786529 G852054:G852065 JC852054:JC852065 SY852054:SY852065 ACU852054:ACU852065 AMQ852054:AMQ852065 AWM852054:AWM852065 BGI852054:BGI852065 BQE852054:BQE852065 CAA852054:CAA852065 CJW852054:CJW852065 CTS852054:CTS852065 DDO852054:DDO852065 DNK852054:DNK852065 DXG852054:DXG852065 EHC852054:EHC852065 EQY852054:EQY852065 FAU852054:FAU852065 FKQ852054:FKQ852065 FUM852054:FUM852065 GEI852054:GEI852065 GOE852054:GOE852065 GYA852054:GYA852065 HHW852054:HHW852065 HRS852054:HRS852065 IBO852054:IBO852065 ILK852054:ILK852065 IVG852054:IVG852065 JFC852054:JFC852065 JOY852054:JOY852065 JYU852054:JYU852065 KIQ852054:KIQ852065 KSM852054:KSM852065 LCI852054:LCI852065 LME852054:LME852065 LWA852054:LWA852065 MFW852054:MFW852065 MPS852054:MPS852065 MZO852054:MZO852065 NJK852054:NJK852065 NTG852054:NTG852065 ODC852054:ODC852065 OMY852054:OMY852065 OWU852054:OWU852065 PGQ852054:PGQ852065 PQM852054:PQM852065 QAI852054:QAI852065 QKE852054:QKE852065 QUA852054:QUA852065 RDW852054:RDW852065 RNS852054:RNS852065 RXO852054:RXO852065 SHK852054:SHK852065 SRG852054:SRG852065 TBC852054:TBC852065 TKY852054:TKY852065 TUU852054:TUU852065 UEQ852054:UEQ852065 UOM852054:UOM852065 UYI852054:UYI852065 VIE852054:VIE852065 VSA852054:VSA852065 WBW852054:WBW852065 WLS852054:WLS852065 WVO852054:WVO852065 G917590:G917601 JC917590:JC917601 SY917590:SY917601 ACU917590:ACU917601 AMQ917590:AMQ917601 AWM917590:AWM917601 BGI917590:BGI917601 BQE917590:BQE917601 CAA917590:CAA917601 CJW917590:CJW917601 CTS917590:CTS917601 DDO917590:DDO917601 DNK917590:DNK917601 DXG917590:DXG917601 EHC917590:EHC917601 EQY917590:EQY917601 FAU917590:FAU917601 FKQ917590:FKQ917601 FUM917590:FUM917601 GEI917590:GEI917601 GOE917590:GOE917601 GYA917590:GYA917601 HHW917590:HHW917601 HRS917590:HRS917601 IBO917590:IBO917601 ILK917590:ILK917601 IVG917590:IVG917601 JFC917590:JFC917601 JOY917590:JOY917601 JYU917590:JYU917601 KIQ917590:KIQ917601 KSM917590:KSM917601 LCI917590:LCI917601 LME917590:LME917601 LWA917590:LWA917601 MFW917590:MFW917601 MPS917590:MPS917601 MZO917590:MZO917601 NJK917590:NJK917601 NTG917590:NTG917601 ODC917590:ODC917601 OMY917590:OMY917601 OWU917590:OWU917601 PGQ917590:PGQ917601 PQM917590:PQM917601 QAI917590:QAI917601 QKE917590:QKE917601 QUA917590:QUA917601 RDW917590:RDW917601 RNS917590:RNS917601 RXO917590:RXO917601 SHK917590:SHK917601 SRG917590:SRG917601 TBC917590:TBC917601 TKY917590:TKY917601 TUU917590:TUU917601 UEQ917590:UEQ917601 UOM917590:UOM917601 UYI917590:UYI917601 VIE917590:VIE917601 VSA917590:VSA917601 WBW917590:WBW917601 WLS917590:WLS917601 WVO917590:WVO917601 G983126:G983137 JC983126:JC983137 SY983126:SY983137 ACU983126:ACU983137 AMQ983126:AMQ983137 AWM983126:AWM983137 BGI983126:BGI983137 BQE983126:BQE983137 CAA983126:CAA983137 CJW983126:CJW983137 CTS983126:CTS983137 DDO983126:DDO983137 DNK983126:DNK983137 DXG983126:DXG983137 EHC983126:EHC983137 EQY983126:EQY983137 FAU983126:FAU983137 FKQ983126:FKQ983137 FUM983126:FUM983137 GEI983126:GEI983137 GOE983126:GOE983137 GYA983126:GYA983137 HHW983126:HHW983137 HRS983126:HRS983137 IBO983126:IBO983137 ILK983126:ILK983137 IVG983126:IVG983137 JFC983126:JFC983137 JOY983126:JOY983137 JYU983126:JYU983137 KIQ983126:KIQ983137 KSM983126:KSM983137 LCI983126:LCI983137 LME983126:LME983137 LWA983126:LWA983137 MFW983126:MFW983137 MPS983126:MPS983137 MZO983126:MZO983137 NJK983126:NJK983137 NTG983126:NTG983137 ODC983126:ODC983137 OMY983126:OMY983137 OWU983126:OWU983137 PGQ983126:PGQ983137 PQM983126:PQM983137 QAI983126:QAI983137 QKE983126:QKE983137 QUA983126:QUA983137 RDW983126:RDW983137 RNS983126:RNS983137 RXO983126:RXO983137 SHK983126:SHK983137 SRG983126:SRG983137 TBC983126:TBC983137 TKY983126:TKY983137 TUU983126:TUU983137 UEQ983126:UEQ983137 UOM983126:UOM983137 UYI983126:UYI983137 VIE983126:VIE983137 VSA983126:VSA983137 WBW983126:WBW983137 WLS983126:WLS983137 WVO983126:WVO983137 H124 JD124 SZ124 ACV124 AMR124 AWN124 BGJ124 BQF124 CAB124 CJX124 CTT124 DDP124 DNL124 DXH124 EHD124 EQZ124 FAV124 FKR124 FUN124 GEJ124 GOF124 GYB124 HHX124 HRT124 IBP124 ILL124 IVH124 JFD124 JOZ124 JYV124 KIR124 KSN124 LCJ124 LMF124 LWB124 MFX124 MPT124 MZP124 NJL124 NTH124 ODD124 OMZ124 OWV124 PGR124 PQN124 QAJ124 QKF124 QUB124 RDX124 RNT124 RXP124 SHL124 SRH124 TBD124 TKZ124 TUV124 UER124 UON124 UYJ124 VIF124 VSB124 WBX124 WLT124 WVP124 H65660 JD65660 SZ65660 ACV65660 AMR65660 AWN65660 BGJ65660 BQF65660 CAB65660 CJX65660 CTT65660 DDP65660 DNL65660 DXH65660 EHD65660 EQZ65660 FAV65660 FKR65660 FUN65660 GEJ65660 GOF65660 GYB65660 HHX65660 HRT65660 IBP65660 ILL65660 IVH65660 JFD65660 JOZ65660 JYV65660 KIR65660 KSN65660 LCJ65660 LMF65660 LWB65660 MFX65660 MPT65660 MZP65660 NJL65660 NTH65660 ODD65660 OMZ65660 OWV65660 PGR65660 PQN65660 QAJ65660 QKF65660 QUB65660 RDX65660 RNT65660 RXP65660 SHL65660 SRH65660 TBD65660 TKZ65660 TUV65660 UER65660 UON65660 UYJ65660 VIF65660 VSB65660 WBX65660 WLT65660 WVP65660 H131196 JD131196 SZ131196 ACV131196 AMR131196 AWN131196 BGJ131196 BQF131196 CAB131196 CJX131196 CTT131196 DDP131196 DNL131196 DXH131196 EHD131196 EQZ131196 FAV131196 FKR131196 FUN131196 GEJ131196 GOF131196 GYB131196 HHX131196 HRT131196 IBP131196 ILL131196 IVH131196 JFD131196 JOZ131196 JYV131196 KIR131196 KSN131196 LCJ131196 LMF131196 LWB131196 MFX131196 MPT131196 MZP131196 NJL131196 NTH131196 ODD131196 OMZ131196 OWV131196 PGR131196 PQN131196 QAJ131196 QKF131196 QUB131196 RDX131196 RNT131196 RXP131196 SHL131196 SRH131196 TBD131196 TKZ131196 TUV131196 UER131196 UON131196 UYJ131196 VIF131196 VSB131196 WBX131196 WLT131196 WVP131196 H196732 JD196732 SZ196732 ACV196732 AMR196732 AWN196732 BGJ196732 BQF196732 CAB196732 CJX196732 CTT196732 DDP196732 DNL196732 DXH196732 EHD196732 EQZ196732 FAV196732 FKR196732 FUN196732 GEJ196732 GOF196732 GYB196732 HHX196732 HRT196732 IBP196732 ILL196732 IVH196732 JFD196732 JOZ196732 JYV196732 KIR196732 KSN196732 LCJ196732 LMF196732 LWB196732 MFX196732 MPT196732 MZP196732 NJL196732 NTH196732 ODD196732 OMZ196732 OWV196732 PGR196732 PQN196732 QAJ196732 QKF196732 QUB196732 RDX196732 RNT196732 RXP196732 SHL196732 SRH196732 TBD196732 TKZ196732 TUV196732 UER196732 UON196732 UYJ196732 VIF196732 VSB196732 WBX196732 WLT196732 WVP196732 H262268 JD262268 SZ262268 ACV262268 AMR262268 AWN262268 BGJ262268 BQF262268 CAB262268 CJX262268 CTT262268 DDP262268 DNL262268 DXH262268 EHD262268 EQZ262268 FAV262268 FKR262268 FUN262268 GEJ262268 GOF262268 GYB262268 HHX262268 HRT262268 IBP262268 ILL262268 IVH262268 JFD262268 JOZ262268 JYV262268 KIR262268 KSN262268 LCJ262268 LMF262268 LWB262268 MFX262268 MPT262268 MZP262268 NJL262268 NTH262268 ODD262268 OMZ262268 OWV262268 PGR262268 PQN262268 QAJ262268 QKF262268 QUB262268 RDX262268 RNT262268 RXP262268 SHL262268 SRH262268 TBD262268 TKZ262268 TUV262268 UER262268 UON262268 UYJ262268 VIF262268 VSB262268 WBX262268 WLT262268 WVP262268 H327804 JD327804 SZ327804 ACV327804 AMR327804 AWN327804 BGJ327804 BQF327804 CAB327804 CJX327804 CTT327804 DDP327804 DNL327804 DXH327804 EHD327804 EQZ327804 FAV327804 FKR327804 FUN327804 GEJ327804 GOF327804 GYB327804 HHX327804 HRT327804 IBP327804 ILL327804 IVH327804 JFD327804 JOZ327804 JYV327804 KIR327804 KSN327804 LCJ327804 LMF327804 LWB327804 MFX327804 MPT327804 MZP327804 NJL327804 NTH327804 ODD327804 OMZ327804 OWV327804 PGR327804 PQN327804 QAJ327804 QKF327804 QUB327804 RDX327804 RNT327804 RXP327804 SHL327804 SRH327804 TBD327804 TKZ327804 TUV327804 UER327804 UON327804 UYJ327804 VIF327804 VSB327804 WBX327804 WLT327804 WVP327804 H393340 JD393340 SZ393340 ACV393340 AMR393340 AWN393340 BGJ393340 BQF393340 CAB393340 CJX393340 CTT393340 DDP393340 DNL393340 DXH393340 EHD393340 EQZ393340 FAV393340 FKR393340 FUN393340 GEJ393340 GOF393340 GYB393340 HHX393340 HRT393340 IBP393340 ILL393340 IVH393340 JFD393340 JOZ393340 JYV393340 KIR393340 KSN393340 LCJ393340 LMF393340 LWB393340 MFX393340 MPT393340 MZP393340 NJL393340 NTH393340 ODD393340 OMZ393340 OWV393340 PGR393340 PQN393340 QAJ393340 QKF393340 QUB393340 RDX393340 RNT393340 RXP393340 SHL393340 SRH393340 TBD393340 TKZ393340 TUV393340 UER393340 UON393340 UYJ393340 VIF393340 VSB393340 WBX393340 WLT393340 WVP393340 H458876 JD458876 SZ458876 ACV458876 AMR458876 AWN458876 BGJ458876 BQF458876 CAB458876 CJX458876 CTT458876 DDP458876 DNL458876 DXH458876 EHD458876 EQZ458876 FAV458876 FKR458876 FUN458876 GEJ458876 GOF458876 GYB458876 HHX458876 HRT458876 IBP458876 ILL458876 IVH458876 JFD458876 JOZ458876 JYV458876 KIR458876 KSN458876 LCJ458876 LMF458876 LWB458876 MFX458876 MPT458876 MZP458876 NJL458876 NTH458876 ODD458876 OMZ458876 OWV458876 PGR458876 PQN458876 QAJ458876 QKF458876 QUB458876 RDX458876 RNT458876 RXP458876 SHL458876 SRH458876 TBD458876 TKZ458876 TUV458876 UER458876 UON458876 UYJ458876 VIF458876 VSB458876 WBX458876 WLT458876 WVP458876 H524412 JD524412 SZ524412 ACV524412 AMR524412 AWN524412 BGJ524412 BQF524412 CAB524412 CJX524412 CTT524412 DDP524412 DNL524412 DXH524412 EHD524412 EQZ524412 FAV524412 FKR524412 FUN524412 GEJ524412 GOF524412 GYB524412 HHX524412 HRT524412 IBP524412 ILL524412 IVH524412 JFD524412 JOZ524412 JYV524412 KIR524412 KSN524412 LCJ524412 LMF524412 LWB524412 MFX524412 MPT524412 MZP524412 NJL524412 NTH524412 ODD524412 OMZ524412 OWV524412 PGR524412 PQN524412 QAJ524412 QKF524412 QUB524412 RDX524412 RNT524412 RXP524412 SHL524412 SRH524412 TBD524412 TKZ524412 TUV524412 UER524412 UON524412 UYJ524412 VIF524412 VSB524412 WBX524412 WLT524412 WVP524412 H589948 JD589948 SZ589948 ACV589948 AMR589948 AWN589948 BGJ589948 BQF589948 CAB589948 CJX589948 CTT589948 DDP589948 DNL589948 DXH589948 EHD589948 EQZ589948 FAV589948 FKR589948 FUN589948 GEJ589948 GOF589948 GYB589948 HHX589948 HRT589948 IBP589948 ILL589948 IVH589948 JFD589948 JOZ589948 JYV589948 KIR589948 KSN589948 LCJ589948 LMF589948 LWB589948 MFX589948 MPT589948 MZP589948 NJL589948 NTH589948 ODD589948 OMZ589948 OWV589948 PGR589948 PQN589948 QAJ589948 QKF589948 QUB589948 RDX589948 RNT589948 RXP589948 SHL589948 SRH589948 TBD589948 TKZ589948 TUV589948 UER589948 UON589948 UYJ589948 VIF589948 VSB589948 WBX589948 WLT589948 WVP589948 H655484 JD655484 SZ655484 ACV655484 AMR655484 AWN655484 BGJ655484 BQF655484 CAB655484 CJX655484 CTT655484 DDP655484 DNL655484 DXH655484 EHD655484 EQZ655484 FAV655484 FKR655484 FUN655484 GEJ655484 GOF655484 GYB655484 HHX655484 HRT655484 IBP655484 ILL655484 IVH655484 JFD655484 JOZ655484 JYV655484 KIR655484 KSN655484 LCJ655484 LMF655484 LWB655484 MFX655484 MPT655484 MZP655484 NJL655484 NTH655484 ODD655484 OMZ655484 OWV655484 PGR655484 PQN655484 QAJ655484 QKF655484 QUB655484 RDX655484 RNT655484 RXP655484 SHL655484 SRH655484 TBD655484 TKZ655484 TUV655484 UER655484 UON655484 UYJ655484 VIF655484 VSB655484 WBX655484 WLT655484 WVP655484 H721020 JD721020 SZ721020 ACV721020 AMR721020 AWN721020 BGJ721020 BQF721020 CAB721020 CJX721020 CTT721020 DDP721020 DNL721020 DXH721020 EHD721020 EQZ721020 FAV721020 FKR721020 FUN721020 GEJ721020 GOF721020 GYB721020 HHX721020 HRT721020 IBP721020 ILL721020 IVH721020 JFD721020 JOZ721020 JYV721020 KIR721020 KSN721020 LCJ721020 LMF721020 LWB721020 MFX721020 MPT721020 MZP721020 NJL721020 NTH721020 ODD721020 OMZ721020 OWV721020 PGR721020 PQN721020 QAJ721020 QKF721020 QUB721020 RDX721020 RNT721020 RXP721020 SHL721020 SRH721020 TBD721020 TKZ721020 TUV721020 UER721020 UON721020 UYJ721020 VIF721020 VSB721020 WBX721020 WLT721020 WVP721020 H786556 JD786556 SZ786556 ACV786556 AMR786556 AWN786556 BGJ786556 BQF786556 CAB786556 CJX786556 CTT786556 DDP786556 DNL786556 DXH786556 EHD786556 EQZ786556 FAV786556 FKR786556 FUN786556 GEJ786556 GOF786556 GYB786556 HHX786556 HRT786556 IBP786556 ILL786556 IVH786556 JFD786556 JOZ786556 JYV786556 KIR786556 KSN786556 LCJ786556 LMF786556 LWB786556 MFX786556 MPT786556 MZP786556 NJL786556 NTH786556 ODD786556 OMZ786556 OWV786556 PGR786556 PQN786556 QAJ786556 QKF786556 QUB786556 RDX786556 RNT786556 RXP786556 SHL786556 SRH786556 TBD786556 TKZ786556 TUV786556 UER786556 UON786556 UYJ786556 VIF786556 VSB786556 WBX786556 WLT786556 WVP786556 H852092 JD852092 SZ852092 ACV852092 AMR852092 AWN852092 BGJ852092 BQF852092 CAB852092 CJX852092 CTT852092 DDP852092 DNL852092 DXH852092 EHD852092 EQZ852092 FAV852092 FKR852092 FUN852092 GEJ852092 GOF852092 GYB852092 HHX852092 HRT852092 IBP852092 ILL852092 IVH852092 JFD852092 JOZ852092 JYV852092 KIR852092 KSN852092 LCJ852092 LMF852092 LWB852092 MFX852092 MPT852092 MZP852092 NJL852092 NTH852092 ODD852092 OMZ852092 OWV852092 PGR852092 PQN852092 QAJ852092 QKF852092 QUB852092 RDX852092 RNT852092 RXP852092 SHL852092 SRH852092 TBD852092 TKZ852092 TUV852092 UER852092 UON852092 UYJ852092 VIF852092 VSB852092 WBX852092 WLT852092 WVP852092 H917628 JD917628 SZ917628 ACV917628 AMR917628 AWN917628 BGJ917628 BQF917628 CAB917628 CJX917628 CTT917628 DDP917628 DNL917628 DXH917628 EHD917628 EQZ917628 FAV917628 FKR917628 FUN917628 GEJ917628 GOF917628 GYB917628 HHX917628 HRT917628 IBP917628 ILL917628 IVH917628 JFD917628 JOZ917628 JYV917628 KIR917628 KSN917628 LCJ917628 LMF917628 LWB917628 MFX917628 MPT917628 MZP917628 NJL917628 NTH917628 ODD917628 OMZ917628 OWV917628 PGR917628 PQN917628 QAJ917628 QKF917628 QUB917628 RDX917628 RNT917628 RXP917628 SHL917628 SRH917628 TBD917628 TKZ917628 TUV917628 UER917628 UON917628 UYJ917628 VIF917628 VSB917628 WBX917628 WLT917628 WVP917628 H983164 JD983164 SZ983164 ACV983164 AMR983164 AWN983164 BGJ983164 BQF983164 CAB983164 CJX983164 CTT983164 DDP983164 DNL983164 DXH983164 EHD983164 EQZ983164 FAV983164 FKR983164 FUN983164 GEJ983164 GOF983164 GYB983164 HHX983164 HRT983164 IBP983164 ILL983164 IVH983164 JFD983164 JOZ983164 JYV983164 KIR983164 KSN983164 LCJ983164 LMF983164 LWB983164 MFX983164 MPT983164 MZP983164 NJL983164 NTH983164 ODD983164 OMZ983164 OWV983164 PGR983164 PQN983164 QAJ983164 QKF983164 QUB983164 RDX983164 RNT983164 RXP983164 SHL983164 SRH983164 TBD983164 TKZ983164 TUV983164 UER983164 UON983164 UYJ983164 VIF983164 VSB983164 WBX983164 WLT983164 WVP983164 T126 JP126 TL126 ADH126 AND126 AWZ126 BGV126 BQR126 CAN126 CKJ126 CUF126 DEB126 DNX126 DXT126 EHP126 ERL126 FBH126 FLD126 FUZ126 GEV126 GOR126 GYN126 HIJ126 HSF126 ICB126 ILX126 IVT126 JFP126 JPL126 JZH126 KJD126 KSZ126 LCV126 LMR126 LWN126 MGJ126 MQF126 NAB126 NJX126 NTT126 ODP126 ONL126 OXH126 PHD126 PQZ126 QAV126 QKR126 QUN126 REJ126 ROF126 RYB126 SHX126 SRT126 TBP126 TLL126 TVH126 UFD126 UOZ126 UYV126 VIR126 VSN126 WCJ126 WMF126 WWB126 T65662 JP65662 TL65662 ADH65662 AND65662 AWZ65662 BGV65662 BQR65662 CAN65662 CKJ65662 CUF65662 DEB65662 DNX65662 DXT65662 EHP65662 ERL65662 FBH65662 FLD65662 FUZ65662 GEV65662 GOR65662 GYN65662 HIJ65662 HSF65662 ICB65662 ILX65662 IVT65662 JFP65662 JPL65662 JZH65662 KJD65662 KSZ65662 LCV65662 LMR65662 LWN65662 MGJ65662 MQF65662 NAB65662 NJX65662 NTT65662 ODP65662 ONL65662 OXH65662 PHD65662 PQZ65662 QAV65662 QKR65662 QUN65662 REJ65662 ROF65662 RYB65662 SHX65662 SRT65662 TBP65662 TLL65662 TVH65662 UFD65662 UOZ65662 UYV65662 VIR65662 VSN65662 WCJ65662 WMF65662 WWB65662 T131198 JP131198 TL131198 ADH131198 AND131198 AWZ131198 BGV131198 BQR131198 CAN131198 CKJ131198 CUF131198 DEB131198 DNX131198 DXT131198 EHP131198 ERL131198 FBH131198 FLD131198 FUZ131198 GEV131198 GOR131198 GYN131198 HIJ131198 HSF131198 ICB131198 ILX131198 IVT131198 JFP131198 JPL131198 JZH131198 KJD131198 KSZ131198 LCV131198 LMR131198 LWN131198 MGJ131198 MQF131198 NAB131198 NJX131198 NTT131198 ODP131198 ONL131198 OXH131198 PHD131198 PQZ131198 QAV131198 QKR131198 QUN131198 REJ131198 ROF131198 RYB131198 SHX131198 SRT131198 TBP131198 TLL131198 TVH131198 UFD131198 UOZ131198 UYV131198 VIR131198 VSN131198 WCJ131198 WMF131198 WWB131198 T196734 JP196734 TL196734 ADH196734 AND196734 AWZ196734 BGV196734 BQR196734 CAN196734 CKJ196734 CUF196734 DEB196734 DNX196734 DXT196734 EHP196734 ERL196734 FBH196734 FLD196734 FUZ196734 GEV196734 GOR196734 GYN196734 HIJ196734 HSF196734 ICB196734 ILX196734 IVT196734 JFP196734 JPL196734 JZH196734 KJD196734 KSZ196734 LCV196734 LMR196734 LWN196734 MGJ196734 MQF196734 NAB196734 NJX196734 NTT196734 ODP196734 ONL196734 OXH196734 PHD196734 PQZ196734 QAV196734 QKR196734 QUN196734 REJ196734 ROF196734 RYB196734 SHX196734 SRT196734 TBP196734 TLL196734 TVH196734 UFD196734 UOZ196734 UYV196734 VIR196734 VSN196734 WCJ196734 WMF196734 WWB196734 T262270 JP262270 TL262270 ADH262270 AND262270 AWZ262270 BGV262270 BQR262270 CAN262270 CKJ262270 CUF262270 DEB262270 DNX262270 DXT262270 EHP262270 ERL262270 FBH262270 FLD262270 FUZ262270 GEV262270 GOR262270 GYN262270 HIJ262270 HSF262270 ICB262270 ILX262270 IVT262270 JFP262270 JPL262270 JZH262270 KJD262270 KSZ262270 LCV262270 LMR262270 LWN262270 MGJ262270 MQF262270 NAB262270 NJX262270 NTT262270 ODP262270 ONL262270 OXH262270 PHD262270 PQZ262270 QAV262270 QKR262270 QUN262270 REJ262270 ROF262270 RYB262270 SHX262270 SRT262270 TBP262270 TLL262270 TVH262270 UFD262270 UOZ262270 UYV262270 VIR262270 VSN262270 WCJ262270 WMF262270 WWB262270 T327806 JP327806 TL327806 ADH327806 AND327806 AWZ327806 BGV327806 BQR327806 CAN327806 CKJ327806 CUF327806 DEB327806 DNX327806 DXT327806 EHP327806 ERL327806 FBH327806 FLD327806 FUZ327806 GEV327806 GOR327806 GYN327806 HIJ327806 HSF327806 ICB327806 ILX327806 IVT327806 JFP327806 JPL327806 JZH327806 KJD327806 KSZ327806 LCV327806 LMR327806 LWN327806 MGJ327806 MQF327806 NAB327806 NJX327806 NTT327806 ODP327806 ONL327806 OXH327806 PHD327806 PQZ327806 QAV327806 QKR327806 QUN327806 REJ327806 ROF327806 RYB327806 SHX327806 SRT327806 TBP327806 TLL327806 TVH327806 UFD327806 UOZ327806 UYV327806 VIR327806 VSN327806 WCJ327806 WMF327806 WWB327806 T393342 JP393342 TL393342 ADH393342 AND393342 AWZ393342 BGV393342 BQR393342 CAN393342 CKJ393342 CUF393342 DEB393342 DNX393342 DXT393342 EHP393342 ERL393342 FBH393342 FLD393342 FUZ393342 GEV393342 GOR393342 GYN393342 HIJ393342 HSF393342 ICB393342 ILX393342 IVT393342 JFP393342 JPL393342 JZH393342 KJD393342 KSZ393342 LCV393342 LMR393342 LWN393342 MGJ393342 MQF393342 NAB393342 NJX393342 NTT393342 ODP393342 ONL393342 OXH393342 PHD393342 PQZ393342 QAV393342 QKR393342 QUN393342 REJ393342 ROF393342 RYB393342 SHX393342 SRT393342 TBP393342 TLL393342 TVH393342 UFD393342 UOZ393342 UYV393342 VIR393342 VSN393342 WCJ393342 WMF393342 WWB393342 T458878 JP458878 TL458878 ADH458878 AND458878 AWZ458878 BGV458878 BQR458878 CAN458878 CKJ458878 CUF458878 DEB458878 DNX458878 DXT458878 EHP458878 ERL458878 FBH458878 FLD458878 FUZ458878 GEV458878 GOR458878 GYN458878 HIJ458878 HSF458878 ICB458878 ILX458878 IVT458878 JFP458878 JPL458878 JZH458878 KJD458878 KSZ458878 LCV458878 LMR458878 LWN458878 MGJ458878 MQF458878 NAB458878 NJX458878 NTT458878 ODP458878 ONL458878 OXH458878 PHD458878 PQZ458878 QAV458878 QKR458878 QUN458878 REJ458878 ROF458878 RYB458878 SHX458878 SRT458878 TBP458878 TLL458878 TVH458878 UFD458878 UOZ458878 UYV458878 VIR458878 VSN458878 WCJ458878 WMF458878 WWB458878 T524414 JP524414 TL524414 ADH524414 AND524414 AWZ524414 BGV524414 BQR524414 CAN524414 CKJ524414 CUF524414 DEB524414 DNX524414 DXT524414 EHP524414 ERL524414 FBH524414 FLD524414 FUZ524414 GEV524414 GOR524414 GYN524414 HIJ524414 HSF524414 ICB524414 ILX524414 IVT524414 JFP524414 JPL524414 JZH524414 KJD524414 KSZ524414 LCV524414 LMR524414 LWN524414 MGJ524414 MQF524414 NAB524414 NJX524414 NTT524414 ODP524414 ONL524414 OXH524414 PHD524414 PQZ524414 QAV524414 QKR524414 QUN524414 REJ524414 ROF524414 RYB524414 SHX524414 SRT524414 TBP524414 TLL524414 TVH524414 UFD524414 UOZ524414 UYV524414 VIR524414 VSN524414 WCJ524414 WMF524414 WWB524414 T589950 JP589950 TL589950 ADH589950 AND589950 AWZ589950 BGV589950 BQR589950 CAN589950 CKJ589950 CUF589950 DEB589950 DNX589950 DXT589950 EHP589950 ERL589950 FBH589950 FLD589950 FUZ589950 GEV589950 GOR589950 GYN589950 HIJ589950 HSF589950 ICB589950 ILX589950 IVT589950 JFP589950 JPL589950 JZH589950 KJD589950 KSZ589950 LCV589950 LMR589950 LWN589950 MGJ589950 MQF589950 NAB589950 NJX589950 NTT589950 ODP589950 ONL589950 OXH589950 PHD589950 PQZ589950 QAV589950 QKR589950 QUN589950 REJ589950 ROF589950 RYB589950 SHX589950 SRT589950 TBP589950 TLL589950 TVH589950 UFD589950 UOZ589950 UYV589950 VIR589950 VSN589950 WCJ589950 WMF589950 WWB589950 T655486 JP655486 TL655486 ADH655486 AND655486 AWZ655486 BGV655486 BQR655486 CAN655486 CKJ655486 CUF655486 DEB655486 DNX655486 DXT655486 EHP655486 ERL655486 FBH655486 FLD655486 FUZ655486 GEV655486 GOR655486 GYN655486 HIJ655486 HSF655486 ICB655486 ILX655486 IVT655486 JFP655486 JPL655486 JZH655486 KJD655486 KSZ655486 LCV655486 LMR655486 LWN655486 MGJ655486 MQF655486 NAB655486 NJX655486 NTT655486 ODP655486 ONL655486 OXH655486 PHD655486 PQZ655486 QAV655486 QKR655486 QUN655486 REJ655486 ROF655486 RYB655486 SHX655486 SRT655486 TBP655486 TLL655486 TVH655486 UFD655486 UOZ655486 UYV655486 VIR655486 VSN655486 WCJ655486 WMF655486 WWB655486 T721022 JP721022 TL721022 ADH721022 AND721022 AWZ721022 BGV721022 BQR721022 CAN721022 CKJ721022 CUF721022 DEB721022 DNX721022 DXT721022 EHP721022 ERL721022 FBH721022 FLD721022 FUZ721022 GEV721022 GOR721022 GYN721022 HIJ721022 HSF721022 ICB721022 ILX721022 IVT721022 JFP721022 JPL721022 JZH721022 KJD721022 KSZ721022 LCV721022 LMR721022 LWN721022 MGJ721022 MQF721022 NAB721022 NJX721022 NTT721022 ODP721022 ONL721022 OXH721022 PHD721022 PQZ721022 QAV721022 QKR721022 QUN721022 REJ721022 ROF721022 RYB721022 SHX721022 SRT721022 TBP721022 TLL721022 TVH721022 UFD721022 UOZ721022 UYV721022 VIR721022 VSN721022 WCJ721022 WMF721022 WWB721022 T786558 JP786558 TL786558 ADH786558 AND786558 AWZ786558 BGV786558 BQR786558 CAN786558 CKJ786558 CUF786558 DEB786558 DNX786558 DXT786558 EHP786558 ERL786558 FBH786558 FLD786558 FUZ786558 GEV786558 GOR786558 GYN786558 HIJ786558 HSF786558 ICB786558 ILX786558 IVT786558 JFP786558 JPL786558 JZH786558 KJD786558 KSZ786558 LCV786558 LMR786558 LWN786558 MGJ786558 MQF786558 NAB786558 NJX786558 NTT786558 ODP786558 ONL786558 OXH786558 PHD786558 PQZ786558 QAV786558 QKR786558 QUN786558 REJ786558 ROF786558 RYB786558 SHX786558 SRT786558 TBP786558 TLL786558 TVH786558 UFD786558 UOZ786558 UYV786558 VIR786558 VSN786558 WCJ786558 WMF786558 WWB786558 T852094 JP852094 TL852094 ADH852094 AND852094 AWZ852094 BGV852094 BQR852094 CAN852094 CKJ852094 CUF852094 DEB852094 DNX852094 DXT852094 EHP852094 ERL852094 FBH852094 FLD852094 FUZ852094 GEV852094 GOR852094 GYN852094 HIJ852094 HSF852094 ICB852094 ILX852094 IVT852094 JFP852094 JPL852094 JZH852094 KJD852094 KSZ852094 LCV852094 LMR852094 LWN852094 MGJ852094 MQF852094 NAB852094 NJX852094 NTT852094 ODP852094 ONL852094 OXH852094 PHD852094 PQZ852094 QAV852094 QKR852094 QUN852094 REJ852094 ROF852094 RYB852094 SHX852094 SRT852094 TBP852094 TLL852094 TVH852094 UFD852094 UOZ852094 UYV852094 VIR852094 VSN852094 WCJ852094 WMF852094 WWB852094 T917630 JP917630 TL917630 ADH917630 AND917630 AWZ917630 BGV917630 BQR917630 CAN917630 CKJ917630 CUF917630 DEB917630 DNX917630 DXT917630 EHP917630 ERL917630 FBH917630 FLD917630 FUZ917630 GEV917630 GOR917630 GYN917630 HIJ917630 HSF917630 ICB917630 ILX917630 IVT917630 JFP917630 JPL917630 JZH917630 KJD917630 KSZ917630 LCV917630 LMR917630 LWN917630 MGJ917630 MQF917630 NAB917630 NJX917630 NTT917630 ODP917630 ONL917630 OXH917630 PHD917630 PQZ917630 QAV917630 QKR917630 QUN917630 REJ917630 ROF917630 RYB917630 SHX917630 SRT917630 TBP917630 TLL917630 TVH917630 UFD917630 UOZ917630 UYV917630 VIR917630 VSN917630 WCJ917630 WMF917630 WWB917630 T983166 JP983166 TL983166 ADH983166 AND983166 AWZ983166 BGV983166 BQR983166 CAN983166 CKJ983166 CUF983166 DEB983166 DNX983166 DXT983166 EHP983166 ERL983166 FBH983166 FLD983166 FUZ983166 GEV983166 GOR983166 GYN983166 HIJ983166 HSF983166 ICB983166 ILX983166 IVT983166 JFP983166 JPL983166 JZH983166 KJD983166 KSZ983166 LCV983166 LMR983166 LWN983166 MGJ983166 MQF983166 NAB983166 NJX983166 NTT983166 ODP983166 ONL983166 OXH983166 PHD983166 PQZ983166 QAV983166 QKR983166 QUN983166 REJ983166 ROF983166 RYB983166 SHX983166 SRT983166 TBP983166 TLL983166 TVH983166 UFD983166 UOZ983166 UYV983166 VIR983166 VSN983166 WCJ983166 WMF983166 WWB983166 Q61:Q62 JM61:JM62 TI61:TI62 ADE61:ADE62 ANA61:ANA62 AWW61:AWW62 BGS61:BGS62 BQO61:BQO62 CAK61:CAK62 CKG61:CKG62 CUC61:CUC62 DDY61:DDY62 DNU61:DNU62 DXQ61:DXQ62 EHM61:EHM62 ERI61:ERI62 FBE61:FBE62 FLA61:FLA62 FUW61:FUW62 GES61:GES62 GOO61:GOO62 GYK61:GYK62 HIG61:HIG62 HSC61:HSC62 IBY61:IBY62 ILU61:ILU62 IVQ61:IVQ62 JFM61:JFM62 JPI61:JPI62 JZE61:JZE62 KJA61:KJA62 KSW61:KSW62 LCS61:LCS62 LMO61:LMO62 LWK61:LWK62 MGG61:MGG62 MQC61:MQC62 MZY61:MZY62 NJU61:NJU62 NTQ61:NTQ62 ODM61:ODM62 ONI61:ONI62 OXE61:OXE62 PHA61:PHA62 PQW61:PQW62 QAS61:QAS62 QKO61:QKO62 QUK61:QUK62 REG61:REG62 ROC61:ROC62 RXY61:RXY62 SHU61:SHU62 SRQ61:SRQ62 TBM61:TBM62 TLI61:TLI62 TVE61:TVE62 UFA61:UFA62 UOW61:UOW62 UYS61:UYS62 VIO61:VIO62 VSK61:VSK62 WCG61:WCG62 WMC61:WMC62 WVY61:WVY62 Q65597:Q65598 JM65597:JM65598 TI65597:TI65598 ADE65597:ADE65598 ANA65597:ANA65598 AWW65597:AWW65598 BGS65597:BGS65598 BQO65597:BQO65598 CAK65597:CAK65598 CKG65597:CKG65598 CUC65597:CUC65598 DDY65597:DDY65598 DNU65597:DNU65598 DXQ65597:DXQ65598 EHM65597:EHM65598 ERI65597:ERI65598 FBE65597:FBE65598 FLA65597:FLA65598 FUW65597:FUW65598 GES65597:GES65598 GOO65597:GOO65598 GYK65597:GYK65598 HIG65597:HIG65598 HSC65597:HSC65598 IBY65597:IBY65598 ILU65597:ILU65598 IVQ65597:IVQ65598 JFM65597:JFM65598 JPI65597:JPI65598 JZE65597:JZE65598 KJA65597:KJA65598 KSW65597:KSW65598 LCS65597:LCS65598 LMO65597:LMO65598 LWK65597:LWK65598 MGG65597:MGG65598 MQC65597:MQC65598 MZY65597:MZY65598 NJU65597:NJU65598 NTQ65597:NTQ65598 ODM65597:ODM65598 ONI65597:ONI65598 OXE65597:OXE65598 PHA65597:PHA65598 PQW65597:PQW65598 QAS65597:QAS65598 QKO65597:QKO65598 QUK65597:QUK65598 REG65597:REG65598 ROC65597:ROC65598 RXY65597:RXY65598 SHU65597:SHU65598 SRQ65597:SRQ65598 TBM65597:TBM65598 TLI65597:TLI65598 TVE65597:TVE65598 UFA65597:UFA65598 UOW65597:UOW65598 UYS65597:UYS65598 VIO65597:VIO65598 VSK65597:VSK65598 WCG65597:WCG65598 WMC65597:WMC65598 WVY65597:WVY65598 Q131133:Q131134 JM131133:JM131134 TI131133:TI131134 ADE131133:ADE131134 ANA131133:ANA131134 AWW131133:AWW131134 BGS131133:BGS131134 BQO131133:BQO131134 CAK131133:CAK131134 CKG131133:CKG131134 CUC131133:CUC131134 DDY131133:DDY131134 DNU131133:DNU131134 DXQ131133:DXQ131134 EHM131133:EHM131134 ERI131133:ERI131134 FBE131133:FBE131134 FLA131133:FLA131134 FUW131133:FUW131134 GES131133:GES131134 GOO131133:GOO131134 GYK131133:GYK131134 HIG131133:HIG131134 HSC131133:HSC131134 IBY131133:IBY131134 ILU131133:ILU131134 IVQ131133:IVQ131134 JFM131133:JFM131134 JPI131133:JPI131134 JZE131133:JZE131134 KJA131133:KJA131134 KSW131133:KSW131134 LCS131133:LCS131134 LMO131133:LMO131134 LWK131133:LWK131134 MGG131133:MGG131134 MQC131133:MQC131134 MZY131133:MZY131134 NJU131133:NJU131134 NTQ131133:NTQ131134 ODM131133:ODM131134 ONI131133:ONI131134 OXE131133:OXE131134 PHA131133:PHA131134 PQW131133:PQW131134 QAS131133:QAS131134 QKO131133:QKO131134 QUK131133:QUK131134 REG131133:REG131134 ROC131133:ROC131134 RXY131133:RXY131134 SHU131133:SHU131134 SRQ131133:SRQ131134 TBM131133:TBM131134 TLI131133:TLI131134 TVE131133:TVE131134 UFA131133:UFA131134 UOW131133:UOW131134 UYS131133:UYS131134 VIO131133:VIO131134 VSK131133:VSK131134 WCG131133:WCG131134 WMC131133:WMC131134 WVY131133:WVY131134 Q196669:Q196670 JM196669:JM196670 TI196669:TI196670 ADE196669:ADE196670 ANA196669:ANA196670 AWW196669:AWW196670 BGS196669:BGS196670 BQO196669:BQO196670 CAK196669:CAK196670 CKG196669:CKG196670 CUC196669:CUC196670 DDY196669:DDY196670 DNU196669:DNU196670 DXQ196669:DXQ196670 EHM196669:EHM196670 ERI196669:ERI196670 FBE196669:FBE196670 FLA196669:FLA196670 FUW196669:FUW196670 GES196669:GES196670 GOO196669:GOO196670 GYK196669:GYK196670 HIG196669:HIG196670 HSC196669:HSC196670 IBY196669:IBY196670 ILU196669:ILU196670 IVQ196669:IVQ196670 JFM196669:JFM196670 JPI196669:JPI196670 JZE196669:JZE196670 KJA196669:KJA196670 KSW196669:KSW196670 LCS196669:LCS196670 LMO196669:LMO196670 LWK196669:LWK196670 MGG196669:MGG196670 MQC196669:MQC196670 MZY196669:MZY196670 NJU196669:NJU196670 NTQ196669:NTQ196670 ODM196669:ODM196670 ONI196669:ONI196670 OXE196669:OXE196670 PHA196669:PHA196670 PQW196669:PQW196670 QAS196669:QAS196670 QKO196669:QKO196670 QUK196669:QUK196670 REG196669:REG196670 ROC196669:ROC196670 RXY196669:RXY196670 SHU196669:SHU196670 SRQ196669:SRQ196670 TBM196669:TBM196670 TLI196669:TLI196670 TVE196669:TVE196670 UFA196669:UFA196670 UOW196669:UOW196670 UYS196669:UYS196670 VIO196669:VIO196670 VSK196669:VSK196670 WCG196669:WCG196670 WMC196669:WMC196670 WVY196669:WVY196670 Q262205:Q262206 JM262205:JM262206 TI262205:TI262206 ADE262205:ADE262206 ANA262205:ANA262206 AWW262205:AWW262206 BGS262205:BGS262206 BQO262205:BQO262206 CAK262205:CAK262206 CKG262205:CKG262206 CUC262205:CUC262206 DDY262205:DDY262206 DNU262205:DNU262206 DXQ262205:DXQ262206 EHM262205:EHM262206 ERI262205:ERI262206 FBE262205:FBE262206 FLA262205:FLA262206 FUW262205:FUW262206 GES262205:GES262206 GOO262205:GOO262206 GYK262205:GYK262206 HIG262205:HIG262206 HSC262205:HSC262206 IBY262205:IBY262206 ILU262205:ILU262206 IVQ262205:IVQ262206 JFM262205:JFM262206 JPI262205:JPI262206 JZE262205:JZE262206 KJA262205:KJA262206 KSW262205:KSW262206 LCS262205:LCS262206 LMO262205:LMO262206 LWK262205:LWK262206 MGG262205:MGG262206 MQC262205:MQC262206 MZY262205:MZY262206 NJU262205:NJU262206 NTQ262205:NTQ262206 ODM262205:ODM262206 ONI262205:ONI262206 OXE262205:OXE262206 PHA262205:PHA262206 PQW262205:PQW262206 QAS262205:QAS262206 QKO262205:QKO262206 QUK262205:QUK262206 REG262205:REG262206 ROC262205:ROC262206 RXY262205:RXY262206 SHU262205:SHU262206 SRQ262205:SRQ262206 TBM262205:TBM262206 TLI262205:TLI262206 TVE262205:TVE262206 UFA262205:UFA262206 UOW262205:UOW262206 UYS262205:UYS262206 VIO262205:VIO262206 VSK262205:VSK262206 WCG262205:WCG262206 WMC262205:WMC262206 WVY262205:WVY262206 Q327741:Q327742 JM327741:JM327742 TI327741:TI327742 ADE327741:ADE327742 ANA327741:ANA327742 AWW327741:AWW327742 BGS327741:BGS327742 BQO327741:BQO327742 CAK327741:CAK327742 CKG327741:CKG327742 CUC327741:CUC327742 DDY327741:DDY327742 DNU327741:DNU327742 DXQ327741:DXQ327742 EHM327741:EHM327742 ERI327741:ERI327742 FBE327741:FBE327742 FLA327741:FLA327742 FUW327741:FUW327742 GES327741:GES327742 GOO327741:GOO327742 GYK327741:GYK327742 HIG327741:HIG327742 HSC327741:HSC327742 IBY327741:IBY327742 ILU327741:ILU327742 IVQ327741:IVQ327742 JFM327741:JFM327742 JPI327741:JPI327742 JZE327741:JZE327742 KJA327741:KJA327742 KSW327741:KSW327742 LCS327741:LCS327742 LMO327741:LMO327742 LWK327741:LWK327742 MGG327741:MGG327742 MQC327741:MQC327742 MZY327741:MZY327742 NJU327741:NJU327742 NTQ327741:NTQ327742 ODM327741:ODM327742 ONI327741:ONI327742 OXE327741:OXE327742 PHA327741:PHA327742 PQW327741:PQW327742 QAS327741:QAS327742 QKO327741:QKO327742 QUK327741:QUK327742 REG327741:REG327742 ROC327741:ROC327742 RXY327741:RXY327742 SHU327741:SHU327742 SRQ327741:SRQ327742 TBM327741:TBM327742 TLI327741:TLI327742 TVE327741:TVE327742 UFA327741:UFA327742 UOW327741:UOW327742 UYS327741:UYS327742 VIO327741:VIO327742 VSK327741:VSK327742 WCG327741:WCG327742 WMC327741:WMC327742 WVY327741:WVY327742 Q393277:Q393278 JM393277:JM393278 TI393277:TI393278 ADE393277:ADE393278 ANA393277:ANA393278 AWW393277:AWW393278 BGS393277:BGS393278 BQO393277:BQO393278 CAK393277:CAK393278 CKG393277:CKG393278 CUC393277:CUC393278 DDY393277:DDY393278 DNU393277:DNU393278 DXQ393277:DXQ393278 EHM393277:EHM393278 ERI393277:ERI393278 FBE393277:FBE393278 FLA393277:FLA393278 FUW393277:FUW393278 GES393277:GES393278 GOO393277:GOO393278 GYK393277:GYK393278 HIG393277:HIG393278 HSC393277:HSC393278 IBY393277:IBY393278 ILU393277:ILU393278 IVQ393277:IVQ393278 JFM393277:JFM393278 JPI393277:JPI393278 JZE393277:JZE393278 KJA393277:KJA393278 KSW393277:KSW393278 LCS393277:LCS393278 LMO393277:LMO393278 LWK393277:LWK393278 MGG393277:MGG393278 MQC393277:MQC393278 MZY393277:MZY393278 NJU393277:NJU393278 NTQ393277:NTQ393278 ODM393277:ODM393278 ONI393277:ONI393278 OXE393277:OXE393278 PHA393277:PHA393278 PQW393277:PQW393278 QAS393277:QAS393278 QKO393277:QKO393278 QUK393277:QUK393278 REG393277:REG393278 ROC393277:ROC393278 RXY393277:RXY393278 SHU393277:SHU393278 SRQ393277:SRQ393278 TBM393277:TBM393278 TLI393277:TLI393278 TVE393277:TVE393278 UFA393277:UFA393278 UOW393277:UOW393278 UYS393277:UYS393278 VIO393277:VIO393278 VSK393277:VSK393278 WCG393277:WCG393278 WMC393277:WMC393278 WVY393277:WVY393278 Q458813:Q458814 JM458813:JM458814 TI458813:TI458814 ADE458813:ADE458814 ANA458813:ANA458814 AWW458813:AWW458814 BGS458813:BGS458814 BQO458813:BQO458814 CAK458813:CAK458814 CKG458813:CKG458814 CUC458813:CUC458814 DDY458813:DDY458814 DNU458813:DNU458814 DXQ458813:DXQ458814 EHM458813:EHM458814 ERI458813:ERI458814 FBE458813:FBE458814 FLA458813:FLA458814 FUW458813:FUW458814 GES458813:GES458814 GOO458813:GOO458814 GYK458813:GYK458814 HIG458813:HIG458814 HSC458813:HSC458814 IBY458813:IBY458814 ILU458813:ILU458814 IVQ458813:IVQ458814 JFM458813:JFM458814 JPI458813:JPI458814 JZE458813:JZE458814 KJA458813:KJA458814 KSW458813:KSW458814 LCS458813:LCS458814 LMO458813:LMO458814 LWK458813:LWK458814 MGG458813:MGG458814 MQC458813:MQC458814 MZY458813:MZY458814 NJU458813:NJU458814 NTQ458813:NTQ458814 ODM458813:ODM458814 ONI458813:ONI458814 OXE458813:OXE458814 PHA458813:PHA458814 PQW458813:PQW458814 QAS458813:QAS458814 QKO458813:QKO458814 QUK458813:QUK458814 REG458813:REG458814 ROC458813:ROC458814 RXY458813:RXY458814 SHU458813:SHU458814 SRQ458813:SRQ458814 TBM458813:TBM458814 TLI458813:TLI458814 TVE458813:TVE458814 UFA458813:UFA458814 UOW458813:UOW458814 UYS458813:UYS458814 VIO458813:VIO458814 VSK458813:VSK458814 WCG458813:WCG458814 WMC458813:WMC458814 WVY458813:WVY458814 Q524349:Q524350 JM524349:JM524350 TI524349:TI524350 ADE524349:ADE524350 ANA524349:ANA524350 AWW524349:AWW524350 BGS524349:BGS524350 BQO524349:BQO524350 CAK524349:CAK524350 CKG524349:CKG524350 CUC524349:CUC524350 DDY524349:DDY524350 DNU524349:DNU524350 DXQ524349:DXQ524350 EHM524349:EHM524350 ERI524349:ERI524350 FBE524349:FBE524350 FLA524349:FLA524350 FUW524349:FUW524350 GES524349:GES524350 GOO524349:GOO524350 GYK524349:GYK524350 HIG524349:HIG524350 HSC524349:HSC524350 IBY524349:IBY524350 ILU524349:ILU524350 IVQ524349:IVQ524350 JFM524349:JFM524350 JPI524349:JPI524350 JZE524349:JZE524350 KJA524349:KJA524350 KSW524349:KSW524350 LCS524349:LCS524350 LMO524349:LMO524350 LWK524349:LWK524350 MGG524349:MGG524350 MQC524349:MQC524350 MZY524349:MZY524350 NJU524349:NJU524350 NTQ524349:NTQ524350 ODM524349:ODM524350 ONI524349:ONI524350 OXE524349:OXE524350 PHA524349:PHA524350 PQW524349:PQW524350 QAS524349:QAS524350 QKO524349:QKO524350 QUK524349:QUK524350 REG524349:REG524350 ROC524349:ROC524350 RXY524349:RXY524350 SHU524349:SHU524350 SRQ524349:SRQ524350 TBM524349:TBM524350 TLI524349:TLI524350 TVE524349:TVE524350 UFA524349:UFA524350 UOW524349:UOW524350 UYS524349:UYS524350 VIO524349:VIO524350 VSK524349:VSK524350 WCG524349:WCG524350 WMC524349:WMC524350 WVY524349:WVY524350 Q589885:Q589886 JM589885:JM589886 TI589885:TI589886 ADE589885:ADE589886 ANA589885:ANA589886 AWW589885:AWW589886 BGS589885:BGS589886 BQO589885:BQO589886 CAK589885:CAK589886 CKG589885:CKG589886 CUC589885:CUC589886 DDY589885:DDY589886 DNU589885:DNU589886 DXQ589885:DXQ589886 EHM589885:EHM589886 ERI589885:ERI589886 FBE589885:FBE589886 FLA589885:FLA589886 FUW589885:FUW589886 GES589885:GES589886 GOO589885:GOO589886 GYK589885:GYK589886 HIG589885:HIG589886 HSC589885:HSC589886 IBY589885:IBY589886 ILU589885:ILU589886 IVQ589885:IVQ589886 JFM589885:JFM589886 JPI589885:JPI589886 JZE589885:JZE589886 KJA589885:KJA589886 KSW589885:KSW589886 LCS589885:LCS589886 LMO589885:LMO589886 LWK589885:LWK589886 MGG589885:MGG589886 MQC589885:MQC589886 MZY589885:MZY589886 NJU589885:NJU589886 NTQ589885:NTQ589886 ODM589885:ODM589886 ONI589885:ONI589886 OXE589885:OXE589886 PHA589885:PHA589886 PQW589885:PQW589886 QAS589885:QAS589886 QKO589885:QKO589886 QUK589885:QUK589886 REG589885:REG589886 ROC589885:ROC589886 RXY589885:RXY589886 SHU589885:SHU589886 SRQ589885:SRQ589886 TBM589885:TBM589886 TLI589885:TLI589886 TVE589885:TVE589886 UFA589885:UFA589886 UOW589885:UOW589886 UYS589885:UYS589886 VIO589885:VIO589886 VSK589885:VSK589886 WCG589885:WCG589886 WMC589885:WMC589886 WVY589885:WVY589886 Q655421:Q655422 JM655421:JM655422 TI655421:TI655422 ADE655421:ADE655422 ANA655421:ANA655422 AWW655421:AWW655422 BGS655421:BGS655422 BQO655421:BQO655422 CAK655421:CAK655422 CKG655421:CKG655422 CUC655421:CUC655422 DDY655421:DDY655422 DNU655421:DNU655422 DXQ655421:DXQ655422 EHM655421:EHM655422 ERI655421:ERI655422 FBE655421:FBE655422 FLA655421:FLA655422 FUW655421:FUW655422 GES655421:GES655422 GOO655421:GOO655422 GYK655421:GYK655422 HIG655421:HIG655422 HSC655421:HSC655422 IBY655421:IBY655422 ILU655421:ILU655422 IVQ655421:IVQ655422 JFM655421:JFM655422 JPI655421:JPI655422 JZE655421:JZE655422 KJA655421:KJA655422 KSW655421:KSW655422 LCS655421:LCS655422 LMO655421:LMO655422 LWK655421:LWK655422 MGG655421:MGG655422 MQC655421:MQC655422 MZY655421:MZY655422 NJU655421:NJU655422 NTQ655421:NTQ655422 ODM655421:ODM655422 ONI655421:ONI655422 OXE655421:OXE655422 PHA655421:PHA655422 PQW655421:PQW655422 QAS655421:QAS655422 QKO655421:QKO655422 QUK655421:QUK655422 REG655421:REG655422 ROC655421:ROC655422 RXY655421:RXY655422 SHU655421:SHU655422 SRQ655421:SRQ655422 TBM655421:TBM655422 TLI655421:TLI655422 TVE655421:TVE655422 UFA655421:UFA655422 UOW655421:UOW655422 UYS655421:UYS655422 VIO655421:VIO655422 VSK655421:VSK655422 WCG655421:WCG655422 WMC655421:WMC655422 WVY655421:WVY655422 Q720957:Q720958 JM720957:JM720958 TI720957:TI720958 ADE720957:ADE720958 ANA720957:ANA720958 AWW720957:AWW720958 BGS720957:BGS720958 BQO720957:BQO720958 CAK720957:CAK720958 CKG720957:CKG720958 CUC720957:CUC720958 DDY720957:DDY720958 DNU720957:DNU720958 DXQ720957:DXQ720958 EHM720957:EHM720958 ERI720957:ERI720958 FBE720957:FBE720958 FLA720957:FLA720958 FUW720957:FUW720958 GES720957:GES720958 GOO720957:GOO720958 GYK720957:GYK720958 HIG720957:HIG720958 HSC720957:HSC720958 IBY720957:IBY720958 ILU720957:ILU720958 IVQ720957:IVQ720958 JFM720957:JFM720958 JPI720957:JPI720958 JZE720957:JZE720958 KJA720957:KJA720958 KSW720957:KSW720958 LCS720957:LCS720958 LMO720957:LMO720958 LWK720957:LWK720958 MGG720957:MGG720958 MQC720957:MQC720958 MZY720957:MZY720958 NJU720957:NJU720958 NTQ720957:NTQ720958 ODM720957:ODM720958 ONI720957:ONI720958 OXE720957:OXE720958 PHA720957:PHA720958 PQW720957:PQW720958 QAS720957:QAS720958 QKO720957:QKO720958 QUK720957:QUK720958 REG720957:REG720958 ROC720957:ROC720958 RXY720957:RXY720958 SHU720957:SHU720958 SRQ720957:SRQ720958 TBM720957:TBM720958 TLI720957:TLI720958 TVE720957:TVE720958 UFA720957:UFA720958 UOW720957:UOW720958 UYS720957:UYS720958 VIO720957:VIO720958 VSK720957:VSK720958 WCG720957:WCG720958 WMC720957:WMC720958 WVY720957:WVY720958 Q786493:Q786494 JM786493:JM786494 TI786493:TI786494 ADE786493:ADE786494 ANA786493:ANA786494 AWW786493:AWW786494 BGS786493:BGS786494 BQO786493:BQO786494 CAK786493:CAK786494 CKG786493:CKG786494 CUC786493:CUC786494 DDY786493:DDY786494 DNU786493:DNU786494 DXQ786493:DXQ786494 EHM786493:EHM786494 ERI786493:ERI786494 FBE786493:FBE786494 FLA786493:FLA786494 FUW786493:FUW786494 GES786493:GES786494 GOO786493:GOO786494 GYK786493:GYK786494 HIG786493:HIG786494 HSC786493:HSC786494 IBY786493:IBY786494 ILU786493:ILU786494 IVQ786493:IVQ786494 JFM786493:JFM786494 JPI786493:JPI786494 JZE786493:JZE786494 KJA786493:KJA786494 KSW786493:KSW786494 LCS786493:LCS786494 LMO786493:LMO786494 LWK786493:LWK786494 MGG786493:MGG786494 MQC786493:MQC786494 MZY786493:MZY786494 NJU786493:NJU786494 NTQ786493:NTQ786494 ODM786493:ODM786494 ONI786493:ONI786494 OXE786493:OXE786494 PHA786493:PHA786494 PQW786493:PQW786494 QAS786493:QAS786494 QKO786493:QKO786494 QUK786493:QUK786494 REG786493:REG786494 ROC786493:ROC786494 RXY786493:RXY786494 SHU786493:SHU786494 SRQ786493:SRQ786494 TBM786493:TBM786494 TLI786493:TLI786494 TVE786493:TVE786494 UFA786493:UFA786494 UOW786493:UOW786494 UYS786493:UYS786494 VIO786493:VIO786494 VSK786493:VSK786494 WCG786493:WCG786494 WMC786493:WMC786494 WVY786493:WVY786494 Q852029:Q852030 JM852029:JM852030 TI852029:TI852030 ADE852029:ADE852030 ANA852029:ANA852030 AWW852029:AWW852030 BGS852029:BGS852030 BQO852029:BQO852030 CAK852029:CAK852030 CKG852029:CKG852030 CUC852029:CUC852030 DDY852029:DDY852030 DNU852029:DNU852030 DXQ852029:DXQ852030 EHM852029:EHM852030 ERI852029:ERI852030 FBE852029:FBE852030 FLA852029:FLA852030 FUW852029:FUW852030 GES852029:GES852030 GOO852029:GOO852030 GYK852029:GYK852030 HIG852029:HIG852030 HSC852029:HSC852030 IBY852029:IBY852030 ILU852029:ILU852030 IVQ852029:IVQ852030 JFM852029:JFM852030 JPI852029:JPI852030 JZE852029:JZE852030 KJA852029:KJA852030 KSW852029:KSW852030 LCS852029:LCS852030 LMO852029:LMO852030 LWK852029:LWK852030 MGG852029:MGG852030 MQC852029:MQC852030 MZY852029:MZY852030 NJU852029:NJU852030 NTQ852029:NTQ852030 ODM852029:ODM852030 ONI852029:ONI852030 OXE852029:OXE852030 PHA852029:PHA852030 PQW852029:PQW852030 QAS852029:QAS852030 QKO852029:QKO852030 QUK852029:QUK852030 REG852029:REG852030 ROC852029:ROC852030 RXY852029:RXY852030 SHU852029:SHU852030 SRQ852029:SRQ852030 TBM852029:TBM852030 TLI852029:TLI852030 TVE852029:TVE852030 UFA852029:UFA852030 UOW852029:UOW852030 UYS852029:UYS852030 VIO852029:VIO852030 VSK852029:VSK852030 WCG852029:WCG852030 WMC852029:WMC852030 WVY852029:WVY852030 Q917565:Q917566 JM917565:JM917566 TI917565:TI917566 ADE917565:ADE917566 ANA917565:ANA917566 AWW917565:AWW917566 BGS917565:BGS917566 BQO917565:BQO917566 CAK917565:CAK917566 CKG917565:CKG917566 CUC917565:CUC917566 DDY917565:DDY917566 DNU917565:DNU917566 DXQ917565:DXQ917566 EHM917565:EHM917566 ERI917565:ERI917566 FBE917565:FBE917566 FLA917565:FLA917566 FUW917565:FUW917566 GES917565:GES917566 GOO917565:GOO917566 GYK917565:GYK917566 HIG917565:HIG917566 HSC917565:HSC917566 IBY917565:IBY917566 ILU917565:ILU917566 IVQ917565:IVQ917566 JFM917565:JFM917566 JPI917565:JPI917566 JZE917565:JZE917566 KJA917565:KJA917566 KSW917565:KSW917566 LCS917565:LCS917566 LMO917565:LMO917566 LWK917565:LWK917566 MGG917565:MGG917566 MQC917565:MQC917566 MZY917565:MZY917566 NJU917565:NJU917566 NTQ917565:NTQ917566 ODM917565:ODM917566 ONI917565:ONI917566 OXE917565:OXE917566 PHA917565:PHA917566 PQW917565:PQW917566 QAS917565:QAS917566 QKO917565:QKO917566 QUK917565:QUK917566 REG917565:REG917566 ROC917565:ROC917566 RXY917565:RXY917566 SHU917565:SHU917566 SRQ917565:SRQ917566 TBM917565:TBM917566 TLI917565:TLI917566 TVE917565:TVE917566 UFA917565:UFA917566 UOW917565:UOW917566 UYS917565:UYS917566 VIO917565:VIO917566 VSK917565:VSK917566 WCG917565:WCG917566 WMC917565:WMC917566 WVY917565:WVY917566 Q983101:Q983102 JM983101:JM983102 TI983101:TI983102 ADE983101:ADE983102 ANA983101:ANA983102 AWW983101:AWW983102 BGS983101:BGS983102 BQO983101:BQO983102 CAK983101:CAK983102 CKG983101:CKG983102 CUC983101:CUC983102 DDY983101:DDY983102 DNU983101:DNU983102 DXQ983101:DXQ983102 EHM983101:EHM983102 ERI983101:ERI983102 FBE983101:FBE983102 FLA983101:FLA983102 FUW983101:FUW983102 GES983101:GES983102 GOO983101:GOO983102 GYK983101:GYK983102 HIG983101:HIG983102 HSC983101:HSC983102 IBY983101:IBY983102 ILU983101:ILU983102 IVQ983101:IVQ983102 JFM983101:JFM983102 JPI983101:JPI983102 JZE983101:JZE983102 KJA983101:KJA983102 KSW983101:KSW983102 LCS983101:LCS983102 LMO983101:LMO983102 LWK983101:LWK983102 MGG983101:MGG983102 MQC983101:MQC983102 MZY983101:MZY983102 NJU983101:NJU983102 NTQ983101:NTQ983102 ODM983101:ODM983102 ONI983101:ONI983102 OXE983101:OXE983102 PHA983101:PHA983102 PQW983101:PQW983102 QAS983101:QAS983102 QKO983101:QKO983102 QUK983101:QUK983102 REG983101:REG983102 ROC983101:ROC983102 RXY983101:RXY983102 SHU983101:SHU983102 SRQ983101:SRQ983102 TBM983101:TBM983102 TLI983101:TLI983102 TVE983101:TVE983102 UFA983101:UFA983102 UOW983101:UOW983102 UYS983101:UYS983102 VIO983101:VIO983102 VSK983101:VSK983102 WCG983101:WCG983102 WMC983101:WMC983102 WVY983101:WVY983102 M86:M97 JI86:JI97 TE86:TE97 ADA86:ADA97 AMW86:AMW97 AWS86:AWS97 BGO86:BGO97 BQK86:BQK97 CAG86:CAG97 CKC86:CKC97 CTY86:CTY97 DDU86:DDU97 DNQ86:DNQ97 DXM86:DXM97 EHI86:EHI97 ERE86:ERE97 FBA86:FBA97 FKW86:FKW97 FUS86:FUS97 GEO86:GEO97 GOK86:GOK97 GYG86:GYG97 HIC86:HIC97 HRY86:HRY97 IBU86:IBU97 ILQ86:ILQ97 IVM86:IVM97 JFI86:JFI97 JPE86:JPE97 JZA86:JZA97 KIW86:KIW97 KSS86:KSS97 LCO86:LCO97 LMK86:LMK97 LWG86:LWG97 MGC86:MGC97 MPY86:MPY97 MZU86:MZU97 NJQ86:NJQ97 NTM86:NTM97 ODI86:ODI97 ONE86:ONE97 OXA86:OXA97 PGW86:PGW97 PQS86:PQS97 QAO86:QAO97 QKK86:QKK97 QUG86:QUG97 REC86:REC97 RNY86:RNY97 RXU86:RXU97 SHQ86:SHQ97 SRM86:SRM97 TBI86:TBI97 TLE86:TLE97 TVA86:TVA97 UEW86:UEW97 UOS86:UOS97 UYO86:UYO97 VIK86:VIK97 VSG86:VSG97 WCC86:WCC97 WLY86:WLY97 WVU86:WVU97 M65622:M65633 JI65622:JI65633 TE65622:TE65633 ADA65622:ADA65633 AMW65622:AMW65633 AWS65622:AWS65633 BGO65622:BGO65633 BQK65622:BQK65633 CAG65622:CAG65633 CKC65622:CKC65633 CTY65622:CTY65633 DDU65622:DDU65633 DNQ65622:DNQ65633 DXM65622:DXM65633 EHI65622:EHI65633 ERE65622:ERE65633 FBA65622:FBA65633 FKW65622:FKW65633 FUS65622:FUS65633 GEO65622:GEO65633 GOK65622:GOK65633 GYG65622:GYG65633 HIC65622:HIC65633 HRY65622:HRY65633 IBU65622:IBU65633 ILQ65622:ILQ65633 IVM65622:IVM65633 JFI65622:JFI65633 JPE65622:JPE65633 JZA65622:JZA65633 KIW65622:KIW65633 KSS65622:KSS65633 LCO65622:LCO65633 LMK65622:LMK65633 LWG65622:LWG65633 MGC65622:MGC65633 MPY65622:MPY65633 MZU65622:MZU65633 NJQ65622:NJQ65633 NTM65622:NTM65633 ODI65622:ODI65633 ONE65622:ONE65633 OXA65622:OXA65633 PGW65622:PGW65633 PQS65622:PQS65633 QAO65622:QAO65633 QKK65622:QKK65633 QUG65622:QUG65633 REC65622:REC65633 RNY65622:RNY65633 RXU65622:RXU65633 SHQ65622:SHQ65633 SRM65622:SRM65633 TBI65622:TBI65633 TLE65622:TLE65633 TVA65622:TVA65633 UEW65622:UEW65633 UOS65622:UOS65633 UYO65622:UYO65633 VIK65622:VIK65633 VSG65622:VSG65633 WCC65622:WCC65633 WLY65622:WLY65633 WVU65622:WVU65633 M131158:M131169 JI131158:JI131169 TE131158:TE131169 ADA131158:ADA131169 AMW131158:AMW131169 AWS131158:AWS131169 BGO131158:BGO131169 BQK131158:BQK131169 CAG131158:CAG131169 CKC131158:CKC131169 CTY131158:CTY131169 DDU131158:DDU131169 DNQ131158:DNQ131169 DXM131158:DXM131169 EHI131158:EHI131169 ERE131158:ERE131169 FBA131158:FBA131169 FKW131158:FKW131169 FUS131158:FUS131169 GEO131158:GEO131169 GOK131158:GOK131169 GYG131158:GYG131169 HIC131158:HIC131169 HRY131158:HRY131169 IBU131158:IBU131169 ILQ131158:ILQ131169 IVM131158:IVM131169 JFI131158:JFI131169 JPE131158:JPE131169 JZA131158:JZA131169 KIW131158:KIW131169 KSS131158:KSS131169 LCO131158:LCO131169 LMK131158:LMK131169 LWG131158:LWG131169 MGC131158:MGC131169 MPY131158:MPY131169 MZU131158:MZU131169 NJQ131158:NJQ131169 NTM131158:NTM131169 ODI131158:ODI131169 ONE131158:ONE131169 OXA131158:OXA131169 PGW131158:PGW131169 PQS131158:PQS131169 QAO131158:QAO131169 QKK131158:QKK131169 QUG131158:QUG131169 REC131158:REC131169 RNY131158:RNY131169 RXU131158:RXU131169 SHQ131158:SHQ131169 SRM131158:SRM131169 TBI131158:TBI131169 TLE131158:TLE131169 TVA131158:TVA131169 UEW131158:UEW131169 UOS131158:UOS131169 UYO131158:UYO131169 VIK131158:VIK131169 VSG131158:VSG131169 WCC131158:WCC131169 WLY131158:WLY131169 WVU131158:WVU131169 M196694:M196705 JI196694:JI196705 TE196694:TE196705 ADA196694:ADA196705 AMW196694:AMW196705 AWS196694:AWS196705 BGO196694:BGO196705 BQK196694:BQK196705 CAG196694:CAG196705 CKC196694:CKC196705 CTY196694:CTY196705 DDU196694:DDU196705 DNQ196694:DNQ196705 DXM196694:DXM196705 EHI196694:EHI196705 ERE196694:ERE196705 FBA196694:FBA196705 FKW196694:FKW196705 FUS196694:FUS196705 GEO196694:GEO196705 GOK196694:GOK196705 GYG196694:GYG196705 HIC196694:HIC196705 HRY196694:HRY196705 IBU196694:IBU196705 ILQ196694:ILQ196705 IVM196694:IVM196705 JFI196694:JFI196705 JPE196694:JPE196705 JZA196694:JZA196705 KIW196694:KIW196705 KSS196694:KSS196705 LCO196694:LCO196705 LMK196694:LMK196705 LWG196694:LWG196705 MGC196694:MGC196705 MPY196694:MPY196705 MZU196694:MZU196705 NJQ196694:NJQ196705 NTM196694:NTM196705 ODI196694:ODI196705 ONE196694:ONE196705 OXA196694:OXA196705 PGW196694:PGW196705 PQS196694:PQS196705 QAO196694:QAO196705 QKK196694:QKK196705 QUG196694:QUG196705 REC196694:REC196705 RNY196694:RNY196705 RXU196694:RXU196705 SHQ196694:SHQ196705 SRM196694:SRM196705 TBI196694:TBI196705 TLE196694:TLE196705 TVA196694:TVA196705 UEW196694:UEW196705 UOS196694:UOS196705 UYO196694:UYO196705 VIK196694:VIK196705 VSG196694:VSG196705 WCC196694:WCC196705 WLY196694:WLY196705 WVU196694:WVU196705 M262230:M262241 JI262230:JI262241 TE262230:TE262241 ADA262230:ADA262241 AMW262230:AMW262241 AWS262230:AWS262241 BGO262230:BGO262241 BQK262230:BQK262241 CAG262230:CAG262241 CKC262230:CKC262241 CTY262230:CTY262241 DDU262230:DDU262241 DNQ262230:DNQ262241 DXM262230:DXM262241 EHI262230:EHI262241 ERE262230:ERE262241 FBA262230:FBA262241 FKW262230:FKW262241 FUS262230:FUS262241 GEO262230:GEO262241 GOK262230:GOK262241 GYG262230:GYG262241 HIC262230:HIC262241 HRY262230:HRY262241 IBU262230:IBU262241 ILQ262230:ILQ262241 IVM262230:IVM262241 JFI262230:JFI262241 JPE262230:JPE262241 JZA262230:JZA262241 KIW262230:KIW262241 KSS262230:KSS262241 LCO262230:LCO262241 LMK262230:LMK262241 LWG262230:LWG262241 MGC262230:MGC262241 MPY262230:MPY262241 MZU262230:MZU262241 NJQ262230:NJQ262241 NTM262230:NTM262241 ODI262230:ODI262241 ONE262230:ONE262241 OXA262230:OXA262241 PGW262230:PGW262241 PQS262230:PQS262241 QAO262230:QAO262241 QKK262230:QKK262241 QUG262230:QUG262241 REC262230:REC262241 RNY262230:RNY262241 RXU262230:RXU262241 SHQ262230:SHQ262241 SRM262230:SRM262241 TBI262230:TBI262241 TLE262230:TLE262241 TVA262230:TVA262241 UEW262230:UEW262241 UOS262230:UOS262241 UYO262230:UYO262241 VIK262230:VIK262241 VSG262230:VSG262241 WCC262230:WCC262241 WLY262230:WLY262241 WVU262230:WVU262241 M327766:M327777 JI327766:JI327777 TE327766:TE327777 ADA327766:ADA327777 AMW327766:AMW327777 AWS327766:AWS327777 BGO327766:BGO327777 BQK327766:BQK327777 CAG327766:CAG327777 CKC327766:CKC327777 CTY327766:CTY327777 DDU327766:DDU327777 DNQ327766:DNQ327777 DXM327766:DXM327777 EHI327766:EHI327777 ERE327766:ERE327777 FBA327766:FBA327777 FKW327766:FKW327777 FUS327766:FUS327777 GEO327766:GEO327777 GOK327766:GOK327777 GYG327766:GYG327777 HIC327766:HIC327777 HRY327766:HRY327777 IBU327766:IBU327777 ILQ327766:ILQ327777 IVM327766:IVM327777 JFI327766:JFI327777 JPE327766:JPE327777 JZA327766:JZA327777 KIW327766:KIW327777 KSS327766:KSS327777 LCO327766:LCO327777 LMK327766:LMK327777 LWG327766:LWG327777 MGC327766:MGC327777 MPY327766:MPY327777 MZU327766:MZU327777 NJQ327766:NJQ327777 NTM327766:NTM327777 ODI327766:ODI327777 ONE327766:ONE327777 OXA327766:OXA327777 PGW327766:PGW327777 PQS327766:PQS327777 QAO327766:QAO327777 QKK327766:QKK327777 QUG327766:QUG327777 REC327766:REC327777 RNY327766:RNY327777 RXU327766:RXU327777 SHQ327766:SHQ327777 SRM327766:SRM327777 TBI327766:TBI327777 TLE327766:TLE327777 TVA327766:TVA327777 UEW327766:UEW327777 UOS327766:UOS327777 UYO327766:UYO327777 VIK327766:VIK327777 VSG327766:VSG327777 WCC327766:WCC327777 WLY327766:WLY327777 WVU327766:WVU327777 M393302:M393313 JI393302:JI393313 TE393302:TE393313 ADA393302:ADA393313 AMW393302:AMW393313 AWS393302:AWS393313 BGO393302:BGO393313 BQK393302:BQK393313 CAG393302:CAG393313 CKC393302:CKC393313 CTY393302:CTY393313 DDU393302:DDU393313 DNQ393302:DNQ393313 DXM393302:DXM393313 EHI393302:EHI393313 ERE393302:ERE393313 FBA393302:FBA393313 FKW393302:FKW393313 FUS393302:FUS393313 GEO393302:GEO393313 GOK393302:GOK393313 GYG393302:GYG393313 HIC393302:HIC393313 HRY393302:HRY393313 IBU393302:IBU393313 ILQ393302:ILQ393313 IVM393302:IVM393313 JFI393302:JFI393313 JPE393302:JPE393313 JZA393302:JZA393313 KIW393302:KIW393313 KSS393302:KSS393313 LCO393302:LCO393313 LMK393302:LMK393313 LWG393302:LWG393313 MGC393302:MGC393313 MPY393302:MPY393313 MZU393302:MZU393313 NJQ393302:NJQ393313 NTM393302:NTM393313 ODI393302:ODI393313 ONE393302:ONE393313 OXA393302:OXA393313 PGW393302:PGW393313 PQS393302:PQS393313 QAO393302:QAO393313 QKK393302:QKK393313 QUG393302:QUG393313 REC393302:REC393313 RNY393302:RNY393313 RXU393302:RXU393313 SHQ393302:SHQ393313 SRM393302:SRM393313 TBI393302:TBI393313 TLE393302:TLE393313 TVA393302:TVA393313 UEW393302:UEW393313 UOS393302:UOS393313 UYO393302:UYO393313 VIK393302:VIK393313 VSG393302:VSG393313 WCC393302:WCC393313 WLY393302:WLY393313 WVU393302:WVU393313 M458838:M458849 JI458838:JI458849 TE458838:TE458849 ADA458838:ADA458849 AMW458838:AMW458849 AWS458838:AWS458849 BGO458838:BGO458849 BQK458838:BQK458849 CAG458838:CAG458849 CKC458838:CKC458849 CTY458838:CTY458849 DDU458838:DDU458849 DNQ458838:DNQ458849 DXM458838:DXM458849 EHI458838:EHI458849 ERE458838:ERE458849 FBA458838:FBA458849 FKW458838:FKW458849 FUS458838:FUS458849 GEO458838:GEO458849 GOK458838:GOK458849 GYG458838:GYG458849 HIC458838:HIC458849 HRY458838:HRY458849 IBU458838:IBU458849 ILQ458838:ILQ458849 IVM458838:IVM458849 JFI458838:JFI458849 JPE458838:JPE458849 JZA458838:JZA458849 KIW458838:KIW458849 KSS458838:KSS458849 LCO458838:LCO458849 LMK458838:LMK458849 LWG458838:LWG458849 MGC458838:MGC458849 MPY458838:MPY458849 MZU458838:MZU458849 NJQ458838:NJQ458849 NTM458838:NTM458849 ODI458838:ODI458849 ONE458838:ONE458849 OXA458838:OXA458849 PGW458838:PGW458849 PQS458838:PQS458849 QAO458838:QAO458849 QKK458838:QKK458849 QUG458838:QUG458849 REC458838:REC458849 RNY458838:RNY458849 RXU458838:RXU458849 SHQ458838:SHQ458849 SRM458838:SRM458849 TBI458838:TBI458849 TLE458838:TLE458849 TVA458838:TVA458849 UEW458838:UEW458849 UOS458838:UOS458849 UYO458838:UYO458849 VIK458838:VIK458849 VSG458838:VSG458849 WCC458838:WCC458849 WLY458838:WLY458849 WVU458838:WVU458849 M524374:M524385 JI524374:JI524385 TE524374:TE524385 ADA524374:ADA524385 AMW524374:AMW524385 AWS524374:AWS524385 BGO524374:BGO524385 BQK524374:BQK524385 CAG524374:CAG524385 CKC524374:CKC524385 CTY524374:CTY524385 DDU524374:DDU524385 DNQ524374:DNQ524385 DXM524374:DXM524385 EHI524374:EHI524385 ERE524374:ERE524385 FBA524374:FBA524385 FKW524374:FKW524385 FUS524374:FUS524385 GEO524374:GEO524385 GOK524374:GOK524385 GYG524374:GYG524385 HIC524374:HIC524385 HRY524374:HRY524385 IBU524374:IBU524385 ILQ524374:ILQ524385 IVM524374:IVM524385 JFI524374:JFI524385 JPE524374:JPE524385 JZA524374:JZA524385 KIW524374:KIW524385 KSS524374:KSS524385 LCO524374:LCO524385 LMK524374:LMK524385 LWG524374:LWG524385 MGC524374:MGC524385 MPY524374:MPY524385 MZU524374:MZU524385 NJQ524374:NJQ524385 NTM524374:NTM524385 ODI524374:ODI524385 ONE524374:ONE524385 OXA524374:OXA524385 PGW524374:PGW524385 PQS524374:PQS524385 QAO524374:QAO524385 QKK524374:QKK524385 QUG524374:QUG524385 REC524374:REC524385 RNY524374:RNY524385 RXU524374:RXU524385 SHQ524374:SHQ524385 SRM524374:SRM524385 TBI524374:TBI524385 TLE524374:TLE524385 TVA524374:TVA524385 UEW524374:UEW524385 UOS524374:UOS524385 UYO524374:UYO524385 VIK524374:VIK524385 VSG524374:VSG524385 WCC524374:WCC524385 WLY524374:WLY524385 WVU524374:WVU524385 M589910:M589921 JI589910:JI589921 TE589910:TE589921 ADA589910:ADA589921 AMW589910:AMW589921 AWS589910:AWS589921 BGO589910:BGO589921 BQK589910:BQK589921 CAG589910:CAG589921 CKC589910:CKC589921 CTY589910:CTY589921 DDU589910:DDU589921 DNQ589910:DNQ589921 DXM589910:DXM589921 EHI589910:EHI589921 ERE589910:ERE589921 FBA589910:FBA589921 FKW589910:FKW589921 FUS589910:FUS589921 GEO589910:GEO589921 GOK589910:GOK589921 GYG589910:GYG589921 HIC589910:HIC589921 HRY589910:HRY589921 IBU589910:IBU589921 ILQ589910:ILQ589921 IVM589910:IVM589921 JFI589910:JFI589921 JPE589910:JPE589921 JZA589910:JZA589921 KIW589910:KIW589921 KSS589910:KSS589921 LCO589910:LCO589921 LMK589910:LMK589921 LWG589910:LWG589921 MGC589910:MGC589921 MPY589910:MPY589921 MZU589910:MZU589921 NJQ589910:NJQ589921 NTM589910:NTM589921 ODI589910:ODI589921 ONE589910:ONE589921 OXA589910:OXA589921 PGW589910:PGW589921 PQS589910:PQS589921 QAO589910:QAO589921 QKK589910:QKK589921 QUG589910:QUG589921 REC589910:REC589921 RNY589910:RNY589921 RXU589910:RXU589921 SHQ589910:SHQ589921 SRM589910:SRM589921 TBI589910:TBI589921 TLE589910:TLE589921 TVA589910:TVA589921 UEW589910:UEW589921 UOS589910:UOS589921 UYO589910:UYO589921 VIK589910:VIK589921 VSG589910:VSG589921 WCC589910:WCC589921 WLY589910:WLY589921 WVU589910:WVU589921 M655446:M655457 JI655446:JI655457 TE655446:TE655457 ADA655446:ADA655457 AMW655446:AMW655457 AWS655446:AWS655457 BGO655446:BGO655457 BQK655446:BQK655457 CAG655446:CAG655457 CKC655446:CKC655457 CTY655446:CTY655457 DDU655446:DDU655457 DNQ655446:DNQ655457 DXM655446:DXM655457 EHI655446:EHI655457 ERE655446:ERE655457 FBA655446:FBA655457 FKW655446:FKW655457 FUS655446:FUS655457 GEO655446:GEO655457 GOK655446:GOK655457 GYG655446:GYG655457 HIC655446:HIC655457 HRY655446:HRY655457 IBU655446:IBU655457 ILQ655446:ILQ655457 IVM655446:IVM655457 JFI655446:JFI655457 JPE655446:JPE655457 JZA655446:JZA655457 KIW655446:KIW655457 KSS655446:KSS655457 LCO655446:LCO655457 LMK655446:LMK655457 LWG655446:LWG655457 MGC655446:MGC655457 MPY655446:MPY655457 MZU655446:MZU655457 NJQ655446:NJQ655457 NTM655446:NTM655457 ODI655446:ODI655457 ONE655446:ONE655457 OXA655446:OXA655457 PGW655446:PGW655457 PQS655446:PQS655457 QAO655446:QAO655457 QKK655446:QKK655457 QUG655446:QUG655457 REC655446:REC655457 RNY655446:RNY655457 RXU655446:RXU655457 SHQ655446:SHQ655457 SRM655446:SRM655457 TBI655446:TBI655457 TLE655446:TLE655457 TVA655446:TVA655457 UEW655446:UEW655457 UOS655446:UOS655457 UYO655446:UYO655457 VIK655446:VIK655457 VSG655446:VSG655457 WCC655446:WCC655457 WLY655446:WLY655457 WVU655446:WVU655457 M720982:M720993 JI720982:JI720993 TE720982:TE720993 ADA720982:ADA720993 AMW720982:AMW720993 AWS720982:AWS720993 BGO720982:BGO720993 BQK720982:BQK720993 CAG720982:CAG720993 CKC720982:CKC720993 CTY720982:CTY720993 DDU720982:DDU720993 DNQ720982:DNQ720993 DXM720982:DXM720993 EHI720982:EHI720993 ERE720982:ERE720993 FBA720982:FBA720993 FKW720982:FKW720993 FUS720982:FUS720993 GEO720982:GEO720993 GOK720982:GOK720993 GYG720982:GYG720993 HIC720982:HIC720993 HRY720982:HRY720993 IBU720982:IBU720993 ILQ720982:ILQ720993 IVM720982:IVM720993 JFI720982:JFI720993 JPE720982:JPE720993 JZA720982:JZA720993 KIW720982:KIW720993 KSS720982:KSS720993 LCO720982:LCO720993 LMK720982:LMK720993 LWG720982:LWG720993 MGC720982:MGC720993 MPY720982:MPY720993 MZU720982:MZU720993 NJQ720982:NJQ720993 NTM720982:NTM720993 ODI720982:ODI720993 ONE720982:ONE720993 OXA720982:OXA720993 PGW720982:PGW720993 PQS720982:PQS720993 QAO720982:QAO720993 QKK720982:QKK720993 QUG720982:QUG720993 REC720982:REC720993 RNY720982:RNY720993 RXU720982:RXU720993 SHQ720982:SHQ720993 SRM720982:SRM720993 TBI720982:TBI720993 TLE720982:TLE720993 TVA720982:TVA720993 UEW720982:UEW720993 UOS720982:UOS720993 UYO720982:UYO720993 VIK720982:VIK720993 VSG720982:VSG720993 WCC720982:WCC720993 WLY720982:WLY720993 WVU720982:WVU720993 M786518:M786529 JI786518:JI786529 TE786518:TE786529 ADA786518:ADA786529 AMW786518:AMW786529 AWS786518:AWS786529 BGO786518:BGO786529 BQK786518:BQK786529 CAG786518:CAG786529 CKC786518:CKC786529 CTY786518:CTY786529 DDU786518:DDU786529 DNQ786518:DNQ786529 DXM786518:DXM786529 EHI786518:EHI786529 ERE786518:ERE786529 FBA786518:FBA786529 FKW786518:FKW786529 FUS786518:FUS786529 GEO786518:GEO786529 GOK786518:GOK786529 GYG786518:GYG786529 HIC786518:HIC786529 HRY786518:HRY786529 IBU786518:IBU786529 ILQ786518:ILQ786529 IVM786518:IVM786529 JFI786518:JFI786529 JPE786518:JPE786529 JZA786518:JZA786529 KIW786518:KIW786529 KSS786518:KSS786529 LCO786518:LCO786529 LMK786518:LMK786529 LWG786518:LWG786529 MGC786518:MGC786529 MPY786518:MPY786529 MZU786518:MZU786529 NJQ786518:NJQ786529 NTM786518:NTM786529 ODI786518:ODI786529 ONE786518:ONE786529 OXA786518:OXA786529 PGW786518:PGW786529 PQS786518:PQS786529 QAO786518:QAO786529 QKK786518:QKK786529 QUG786518:QUG786529 REC786518:REC786529 RNY786518:RNY786529 RXU786518:RXU786529 SHQ786518:SHQ786529 SRM786518:SRM786529 TBI786518:TBI786529 TLE786518:TLE786529 TVA786518:TVA786529 UEW786518:UEW786529 UOS786518:UOS786529 UYO786518:UYO786529 VIK786518:VIK786529 VSG786518:VSG786529 WCC786518:WCC786529 WLY786518:WLY786529 WVU786518:WVU786529 M852054:M852065 JI852054:JI852065 TE852054:TE852065 ADA852054:ADA852065 AMW852054:AMW852065 AWS852054:AWS852065 BGO852054:BGO852065 BQK852054:BQK852065 CAG852054:CAG852065 CKC852054:CKC852065 CTY852054:CTY852065 DDU852054:DDU852065 DNQ852054:DNQ852065 DXM852054:DXM852065 EHI852054:EHI852065 ERE852054:ERE852065 FBA852054:FBA852065 FKW852054:FKW852065 FUS852054:FUS852065 GEO852054:GEO852065 GOK852054:GOK852065 GYG852054:GYG852065 HIC852054:HIC852065 HRY852054:HRY852065 IBU852054:IBU852065 ILQ852054:ILQ852065 IVM852054:IVM852065 JFI852054:JFI852065 JPE852054:JPE852065 JZA852054:JZA852065 KIW852054:KIW852065 KSS852054:KSS852065 LCO852054:LCO852065 LMK852054:LMK852065 LWG852054:LWG852065 MGC852054:MGC852065 MPY852054:MPY852065 MZU852054:MZU852065 NJQ852054:NJQ852065 NTM852054:NTM852065 ODI852054:ODI852065 ONE852054:ONE852065 OXA852054:OXA852065 PGW852054:PGW852065 PQS852054:PQS852065 QAO852054:QAO852065 QKK852054:QKK852065 QUG852054:QUG852065 REC852054:REC852065 RNY852054:RNY852065 RXU852054:RXU852065 SHQ852054:SHQ852065 SRM852054:SRM852065 TBI852054:TBI852065 TLE852054:TLE852065 TVA852054:TVA852065 UEW852054:UEW852065 UOS852054:UOS852065 UYO852054:UYO852065 VIK852054:VIK852065 VSG852054:VSG852065 WCC852054:WCC852065 WLY852054:WLY852065 WVU852054:WVU852065 M917590:M917601 JI917590:JI917601 TE917590:TE917601 ADA917590:ADA917601 AMW917590:AMW917601 AWS917590:AWS917601 BGO917590:BGO917601 BQK917590:BQK917601 CAG917590:CAG917601 CKC917590:CKC917601 CTY917590:CTY917601 DDU917590:DDU917601 DNQ917590:DNQ917601 DXM917590:DXM917601 EHI917590:EHI917601 ERE917590:ERE917601 FBA917590:FBA917601 FKW917590:FKW917601 FUS917590:FUS917601 GEO917590:GEO917601 GOK917590:GOK917601 GYG917590:GYG917601 HIC917590:HIC917601 HRY917590:HRY917601 IBU917590:IBU917601 ILQ917590:ILQ917601 IVM917590:IVM917601 JFI917590:JFI917601 JPE917590:JPE917601 JZA917590:JZA917601 KIW917590:KIW917601 KSS917590:KSS917601 LCO917590:LCO917601 LMK917590:LMK917601 LWG917590:LWG917601 MGC917590:MGC917601 MPY917590:MPY917601 MZU917590:MZU917601 NJQ917590:NJQ917601 NTM917590:NTM917601 ODI917590:ODI917601 ONE917590:ONE917601 OXA917590:OXA917601 PGW917590:PGW917601 PQS917590:PQS917601 QAO917590:QAO917601 QKK917590:QKK917601 QUG917590:QUG917601 REC917590:REC917601 RNY917590:RNY917601 RXU917590:RXU917601 SHQ917590:SHQ917601 SRM917590:SRM917601 TBI917590:TBI917601 TLE917590:TLE917601 TVA917590:TVA917601 UEW917590:UEW917601 UOS917590:UOS917601 UYO917590:UYO917601 VIK917590:VIK917601 VSG917590:VSG917601 WCC917590:WCC917601 WLY917590:WLY917601 WVU917590:WVU917601 M983126:M983137 JI983126:JI983137 TE983126:TE983137 ADA983126:ADA983137 AMW983126:AMW983137 AWS983126:AWS983137 BGO983126:BGO983137 BQK983126:BQK983137 CAG983126:CAG983137 CKC983126:CKC983137 CTY983126:CTY983137 DDU983126:DDU983137 DNQ983126:DNQ983137 DXM983126:DXM983137 EHI983126:EHI983137 ERE983126:ERE983137 FBA983126:FBA983137 FKW983126:FKW983137 FUS983126:FUS983137 GEO983126:GEO983137 GOK983126:GOK983137 GYG983126:GYG983137 HIC983126:HIC983137 HRY983126:HRY983137 IBU983126:IBU983137 ILQ983126:ILQ983137 IVM983126:IVM983137 JFI983126:JFI983137 JPE983126:JPE983137 JZA983126:JZA983137 KIW983126:KIW983137 KSS983126:KSS983137 LCO983126:LCO983137 LMK983126:LMK983137 LWG983126:LWG983137 MGC983126:MGC983137 MPY983126:MPY983137 MZU983126:MZU983137 NJQ983126:NJQ983137 NTM983126:NTM983137 ODI983126:ODI983137 ONE983126:ONE983137 OXA983126:OXA983137 PGW983126:PGW983137 PQS983126:PQS983137 QAO983126:QAO983137 QKK983126:QKK983137 QUG983126:QUG983137 REC983126:REC983137 RNY983126:RNY983137 RXU983126:RXU983137 SHQ983126:SHQ983137 SRM983126:SRM983137 TBI983126:TBI983137 TLE983126:TLE983137 TVA983126:TVA983137 UEW983126:UEW983137 UOS983126:UOS983137 UYO983126:UYO983137 VIK983126:VIK983137 VSG983126:VSG983137 WCC983126:WCC983137 WLY983126:WLY983137 WVU983126:WVU983137 L61:L62 JH61:JH62 TD61:TD62 ACZ61:ACZ62 AMV61:AMV62 AWR61:AWR62 BGN61:BGN62 BQJ61:BQJ62 CAF61:CAF62 CKB61:CKB62 CTX61:CTX62 DDT61:DDT62 DNP61:DNP62 DXL61:DXL62 EHH61:EHH62 ERD61:ERD62 FAZ61:FAZ62 FKV61:FKV62 FUR61:FUR62 GEN61:GEN62 GOJ61:GOJ62 GYF61:GYF62 HIB61:HIB62 HRX61:HRX62 IBT61:IBT62 ILP61:ILP62 IVL61:IVL62 JFH61:JFH62 JPD61:JPD62 JYZ61:JYZ62 KIV61:KIV62 KSR61:KSR62 LCN61:LCN62 LMJ61:LMJ62 LWF61:LWF62 MGB61:MGB62 MPX61:MPX62 MZT61:MZT62 NJP61:NJP62 NTL61:NTL62 ODH61:ODH62 OND61:OND62 OWZ61:OWZ62 PGV61:PGV62 PQR61:PQR62 QAN61:QAN62 QKJ61:QKJ62 QUF61:QUF62 REB61:REB62 RNX61:RNX62 RXT61:RXT62 SHP61:SHP62 SRL61:SRL62 TBH61:TBH62 TLD61:TLD62 TUZ61:TUZ62 UEV61:UEV62 UOR61:UOR62 UYN61:UYN62 VIJ61:VIJ62 VSF61:VSF62 WCB61:WCB62 WLX61:WLX62 WVT61:WVT62 L65597:L65598 JH65597:JH65598 TD65597:TD65598 ACZ65597:ACZ65598 AMV65597:AMV65598 AWR65597:AWR65598 BGN65597:BGN65598 BQJ65597:BQJ65598 CAF65597:CAF65598 CKB65597:CKB65598 CTX65597:CTX65598 DDT65597:DDT65598 DNP65597:DNP65598 DXL65597:DXL65598 EHH65597:EHH65598 ERD65597:ERD65598 FAZ65597:FAZ65598 FKV65597:FKV65598 FUR65597:FUR65598 GEN65597:GEN65598 GOJ65597:GOJ65598 GYF65597:GYF65598 HIB65597:HIB65598 HRX65597:HRX65598 IBT65597:IBT65598 ILP65597:ILP65598 IVL65597:IVL65598 JFH65597:JFH65598 JPD65597:JPD65598 JYZ65597:JYZ65598 KIV65597:KIV65598 KSR65597:KSR65598 LCN65597:LCN65598 LMJ65597:LMJ65598 LWF65597:LWF65598 MGB65597:MGB65598 MPX65597:MPX65598 MZT65597:MZT65598 NJP65597:NJP65598 NTL65597:NTL65598 ODH65597:ODH65598 OND65597:OND65598 OWZ65597:OWZ65598 PGV65597:PGV65598 PQR65597:PQR65598 QAN65597:QAN65598 QKJ65597:QKJ65598 QUF65597:QUF65598 REB65597:REB65598 RNX65597:RNX65598 RXT65597:RXT65598 SHP65597:SHP65598 SRL65597:SRL65598 TBH65597:TBH65598 TLD65597:TLD65598 TUZ65597:TUZ65598 UEV65597:UEV65598 UOR65597:UOR65598 UYN65597:UYN65598 VIJ65597:VIJ65598 VSF65597:VSF65598 WCB65597:WCB65598 WLX65597:WLX65598 WVT65597:WVT65598 L131133:L131134 JH131133:JH131134 TD131133:TD131134 ACZ131133:ACZ131134 AMV131133:AMV131134 AWR131133:AWR131134 BGN131133:BGN131134 BQJ131133:BQJ131134 CAF131133:CAF131134 CKB131133:CKB131134 CTX131133:CTX131134 DDT131133:DDT131134 DNP131133:DNP131134 DXL131133:DXL131134 EHH131133:EHH131134 ERD131133:ERD131134 FAZ131133:FAZ131134 FKV131133:FKV131134 FUR131133:FUR131134 GEN131133:GEN131134 GOJ131133:GOJ131134 GYF131133:GYF131134 HIB131133:HIB131134 HRX131133:HRX131134 IBT131133:IBT131134 ILP131133:ILP131134 IVL131133:IVL131134 JFH131133:JFH131134 JPD131133:JPD131134 JYZ131133:JYZ131134 KIV131133:KIV131134 KSR131133:KSR131134 LCN131133:LCN131134 LMJ131133:LMJ131134 LWF131133:LWF131134 MGB131133:MGB131134 MPX131133:MPX131134 MZT131133:MZT131134 NJP131133:NJP131134 NTL131133:NTL131134 ODH131133:ODH131134 OND131133:OND131134 OWZ131133:OWZ131134 PGV131133:PGV131134 PQR131133:PQR131134 QAN131133:QAN131134 QKJ131133:QKJ131134 QUF131133:QUF131134 REB131133:REB131134 RNX131133:RNX131134 RXT131133:RXT131134 SHP131133:SHP131134 SRL131133:SRL131134 TBH131133:TBH131134 TLD131133:TLD131134 TUZ131133:TUZ131134 UEV131133:UEV131134 UOR131133:UOR131134 UYN131133:UYN131134 VIJ131133:VIJ131134 VSF131133:VSF131134 WCB131133:WCB131134 WLX131133:WLX131134 WVT131133:WVT131134 L196669:L196670 JH196669:JH196670 TD196669:TD196670 ACZ196669:ACZ196670 AMV196669:AMV196670 AWR196669:AWR196670 BGN196669:BGN196670 BQJ196669:BQJ196670 CAF196669:CAF196670 CKB196669:CKB196670 CTX196669:CTX196670 DDT196669:DDT196670 DNP196669:DNP196670 DXL196669:DXL196670 EHH196669:EHH196670 ERD196669:ERD196670 FAZ196669:FAZ196670 FKV196669:FKV196670 FUR196669:FUR196670 GEN196669:GEN196670 GOJ196669:GOJ196670 GYF196669:GYF196670 HIB196669:HIB196670 HRX196669:HRX196670 IBT196669:IBT196670 ILP196669:ILP196670 IVL196669:IVL196670 JFH196669:JFH196670 JPD196669:JPD196670 JYZ196669:JYZ196670 KIV196669:KIV196670 KSR196669:KSR196670 LCN196669:LCN196670 LMJ196669:LMJ196670 LWF196669:LWF196670 MGB196669:MGB196670 MPX196669:MPX196670 MZT196669:MZT196670 NJP196669:NJP196670 NTL196669:NTL196670 ODH196669:ODH196670 OND196669:OND196670 OWZ196669:OWZ196670 PGV196669:PGV196670 PQR196669:PQR196670 QAN196669:QAN196670 QKJ196669:QKJ196670 QUF196669:QUF196670 REB196669:REB196670 RNX196669:RNX196670 RXT196669:RXT196670 SHP196669:SHP196670 SRL196669:SRL196670 TBH196669:TBH196670 TLD196669:TLD196670 TUZ196669:TUZ196670 UEV196669:UEV196670 UOR196669:UOR196670 UYN196669:UYN196670 VIJ196669:VIJ196670 VSF196669:VSF196670 WCB196669:WCB196670 WLX196669:WLX196670 WVT196669:WVT196670 L262205:L262206 JH262205:JH262206 TD262205:TD262206 ACZ262205:ACZ262206 AMV262205:AMV262206 AWR262205:AWR262206 BGN262205:BGN262206 BQJ262205:BQJ262206 CAF262205:CAF262206 CKB262205:CKB262206 CTX262205:CTX262206 DDT262205:DDT262206 DNP262205:DNP262206 DXL262205:DXL262206 EHH262205:EHH262206 ERD262205:ERD262206 FAZ262205:FAZ262206 FKV262205:FKV262206 FUR262205:FUR262206 GEN262205:GEN262206 GOJ262205:GOJ262206 GYF262205:GYF262206 HIB262205:HIB262206 HRX262205:HRX262206 IBT262205:IBT262206 ILP262205:ILP262206 IVL262205:IVL262206 JFH262205:JFH262206 JPD262205:JPD262206 JYZ262205:JYZ262206 KIV262205:KIV262206 KSR262205:KSR262206 LCN262205:LCN262206 LMJ262205:LMJ262206 LWF262205:LWF262206 MGB262205:MGB262206 MPX262205:MPX262206 MZT262205:MZT262206 NJP262205:NJP262206 NTL262205:NTL262206 ODH262205:ODH262206 OND262205:OND262206 OWZ262205:OWZ262206 PGV262205:PGV262206 PQR262205:PQR262206 QAN262205:QAN262206 QKJ262205:QKJ262206 QUF262205:QUF262206 REB262205:REB262206 RNX262205:RNX262206 RXT262205:RXT262206 SHP262205:SHP262206 SRL262205:SRL262206 TBH262205:TBH262206 TLD262205:TLD262206 TUZ262205:TUZ262206 UEV262205:UEV262206 UOR262205:UOR262206 UYN262205:UYN262206 VIJ262205:VIJ262206 VSF262205:VSF262206 WCB262205:WCB262206 WLX262205:WLX262206 WVT262205:WVT262206 L327741:L327742 JH327741:JH327742 TD327741:TD327742 ACZ327741:ACZ327742 AMV327741:AMV327742 AWR327741:AWR327742 BGN327741:BGN327742 BQJ327741:BQJ327742 CAF327741:CAF327742 CKB327741:CKB327742 CTX327741:CTX327742 DDT327741:DDT327742 DNP327741:DNP327742 DXL327741:DXL327742 EHH327741:EHH327742 ERD327741:ERD327742 FAZ327741:FAZ327742 FKV327741:FKV327742 FUR327741:FUR327742 GEN327741:GEN327742 GOJ327741:GOJ327742 GYF327741:GYF327742 HIB327741:HIB327742 HRX327741:HRX327742 IBT327741:IBT327742 ILP327741:ILP327742 IVL327741:IVL327742 JFH327741:JFH327742 JPD327741:JPD327742 JYZ327741:JYZ327742 KIV327741:KIV327742 KSR327741:KSR327742 LCN327741:LCN327742 LMJ327741:LMJ327742 LWF327741:LWF327742 MGB327741:MGB327742 MPX327741:MPX327742 MZT327741:MZT327742 NJP327741:NJP327742 NTL327741:NTL327742 ODH327741:ODH327742 OND327741:OND327742 OWZ327741:OWZ327742 PGV327741:PGV327742 PQR327741:PQR327742 QAN327741:QAN327742 QKJ327741:QKJ327742 QUF327741:QUF327742 REB327741:REB327742 RNX327741:RNX327742 RXT327741:RXT327742 SHP327741:SHP327742 SRL327741:SRL327742 TBH327741:TBH327742 TLD327741:TLD327742 TUZ327741:TUZ327742 UEV327741:UEV327742 UOR327741:UOR327742 UYN327741:UYN327742 VIJ327741:VIJ327742 VSF327741:VSF327742 WCB327741:WCB327742 WLX327741:WLX327742 WVT327741:WVT327742 L393277:L393278 JH393277:JH393278 TD393277:TD393278 ACZ393277:ACZ393278 AMV393277:AMV393278 AWR393277:AWR393278 BGN393277:BGN393278 BQJ393277:BQJ393278 CAF393277:CAF393278 CKB393277:CKB393278 CTX393277:CTX393278 DDT393277:DDT393278 DNP393277:DNP393278 DXL393277:DXL393278 EHH393277:EHH393278 ERD393277:ERD393278 FAZ393277:FAZ393278 FKV393277:FKV393278 FUR393277:FUR393278 GEN393277:GEN393278 GOJ393277:GOJ393278 GYF393277:GYF393278 HIB393277:HIB393278 HRX393277:HRX393278 IBT393277:IBT393278 ILP393277:ILP393278 IVL393277:IVL393278 JFH393277:JFH393278 JPD393277:JPD393278 JYZ393277:JYZ393278 KIV393277:KIV393278 KSR393277:KSR393278 LCN393277:LCN393278 LMJ393277:LMJ393278 LWF393277:LWF393278 MGB393277:MGB393278 MPX393277:MPX393278 MZT393277:MZT393278 NJP393277:NJP393278 NTL393277:NTL393278 ODH393277:ODH393278 OND393277:OND393278 OWZ393277:OWZ393278 PGV393277:PGV393278 PQR393277:PQR393278 QAN393277:QAN393278 QKJ393277:QKJ393278 QUF393277:QUF393278 REB393277:REB393278 RNX393277:RNX393278 RXT393277:RXT393278 SHP393277:SHP393278 SRL393277:SRL393278 TBH393277:TBH393278 TLD393277:TLD393278 TUZ393277:TUZ393278 UEV393277:UEV393278 UOR393277:UOR393278 UYN393277:UYN393278 VIJ393277:VIJ393278 VSF393277:VSF393278 WCB393277:WCB393278 WLX393277:WLX393278 WVT393277:WVT393278 L458813:L458814 JH458813:JH458814 TD458813:TD458814 ACZ458813:ACZ458814 AMV458813:AMV458814 AWR458813:AWR458814 BGN458813:BGN458814 BQJ458813:BQJ458814 CAF458813:CAF458814 CKB458813:CKB458814 CTX458813:CTX458814 DDT458813:DDT458814 DNP458813:DNP458814 DXL458813:DXL458814 EHH458813:EHH458814 ERD458813:ERD458814 FAZ458813:FAZ458814 FKV458813:FKV458814 FUR458813:FUR458814 GEN458813:GEN458814 GOJ458813:GOJ458814 GYF458813:GYF458814 HIB458813:HIB458814 HRX458813:HRX458814 IBT458813:IBT458814 ILP458813:ILP458814 IVL458813:IVL458814 JFH458813:JFH458814 JPD458813:JPD458814 JYZ458813:JYZ458814 KIV458813:KIV458814 KSR458813:KSR458814 LCN458813:LCN458814 LMJ458813:LMJ458814 LWF458813:LWF458814 MGB458813:MGB458814 MPX458813:MPX458814 MZT458813:MZT458814 NJP458813:NJP458814 NTL458813:NTL458814 ODH458813:ODH458814 OND458813:OND458814 OWZ458813:OWZ458814 PGV458813:PGV458814 PQR458813:PQR458814 QAN458813:QAN458814 QKJ458813:QKJ458814 QUF458813:QUF458814 REB458813:REB458814 RNX458813:RNX458814 RXT458813:RXT458814 SHP458813:SHP458814 SRL458813:SRL458814 TBH458813:TBH458814 TLD458813:TLD458814 TUZ458813:TUZ458814 UEV458813:UEV458814 UOR458813:UOR458814 UYN458813:UYN458814 VIJ458813:VIJ458814 VSF458813:VSF458814 WCB458813:WCB458814 WLX458813:WLX458814 WVT458813:WVT458814 L524349:L524350 JH524349:JH524350 TD524349:TD524350 ACZ524349:ACZ524350 AMV524349:AMV524350 AWR524349:AWR524350 BGN524349:BGN524350 BQJ524349:BQJ524350 CAF524349:CAF524350 CKB524349:CKB524350 CTX524349:CTX524350 DDT524349:DDT524350 DNP524349:DNP524350 DXL524349:DXL524350 EHH524349:EHH524350 ERD524349:ERD524350 FAZ524349:FAZ524350 FKV524349:FKV524350 FUR524349:FUR524350 GEN524349:GEN524350 GOJ524349:GOJ524350 GYF524349:GYF524350 HIB524349:HIB524350 HRX524349:HRX524350 IBT524349:IBT524350 ILP524349:ILP524350 IVL524349:IVL524350 JFH524349:JFH524350 JPD524349:JPD524350 JYZ524349:JYZ524350 KIV524349:KIV524350 KSR524349:KSR524350 LCN524349:LCN524350 LMJ524349:LMJ524350 LWF524349:LWF524350 MGB524349:MGB524350 MPX524349:MPX524350 MZT524349:MZT524350 NJP524349:NJP524350 NTL524349:NTL524350 ODH524349:ODH524350 OND524349:OND524350 OWZ524349:OWZ524350 PGV524349:PGV524350 PQR524349:PQR524350 QAN524349:QAN524350 QKJ524349:QKJ524350 QUF524349:QUF524350 REB524349:REB524350 RNX524349:RNX524350 RXT524349:RXT524350 SHP524349:SHP524350 SRL524349:SRL524350 TBH524349:TBH524350 TLD524349:TLD524350 TUZ524349:TUZ524350 UEV524349:UEV524350 UOR524349:UOR524350 UYN524349:UYN524350 VIJ524349:VIJ524350 VSF524349:VSF524350 WCB524349:WCB524350 WLX524349:WLX524350 WVT524349:WVT524350 L589885:L589886 JH589885:JH589886 TD589885:TD589886 ACZ589885:ACZ589886 AMV589885:AMV589886 AWR589885:AWR589886 BGN589885:BGN589886 BQJ589885:BQJ589886 CAF589885:CAF589886 CKB589885:CKB589886 CTX589885:CTX589886 DDT589885:DDT589886 DNP589885:DNP589886 DXL589885:DXL589886 EHH589885:EHH589886 ERD589885:ERD589886 FAZ589885:FAZ589886 FKV589885:FKV589886 FUR589885:FUR589886 GEN589885:GEN589886 GOJ589885:GOJ589886 GYF589885:GYF589886 HIB589885:HIB589886 HRX589885:HRX589886 IBT589885:IBT589886 ILP589885:ILP589886 IVL589885:IVL589886 JFH589885:JFH589886 JPD589885:JPD589886 JYZ589885:JYZ589886 KIV589885:KIV589886 KSR589885:KSR589886 LCN589885:LCN589886 LMJ589885:LMJ589886 LWF589885:LWF589886 MGB589885:MGB589886 MPX589885:MPX589886 MZT589885:MZT589886 NJP589885:NJP589886 NTL589885:NTL589886 ODH589885:ODH589886 OND589885:OND589886 OWZ589885:OWZ589886 PGV589885:PGV589886 PQR589885:PQR589886 QAN589885:QAN589886 QKJ589885:QKJ589886 QUF589885:QUF589886 REB589885:REB589886 RNX589885:RNX589886 RXT589885:RXT589886 SHP589885:SHP589886 SRL589885:SRL589886 TBH589885:TBH589886 TLD589885:TLD589886 TUZ589885:TUZ589886 UEV589885:UEV589886 UOR589885:UOR589886 UYN589885:UYN589886 VIJ589885:VIJ589886 VSF589885:VSF589886 WCB589885:WCB589886 WLX589885:WLX589886 WVT589885:WVT589886 L655421:L655422 JH655421:JH655422 TD655421:TD655422 ACZ655421:ACZ655422 AMV655421:AMV655422 AWR655421:AWR655422 BGN655421:BGN655422 BQJ655421:BQJ655422 CAF655421:CAF655422 CKB655421:CKB655422 CTX655421:CTX655422 DDT655421:DDT655422 DNP655421:DNP655422 DXL655421:DXL655422 EHH655421:EHH655422 ERD655421:ERD655422 FAZ655421:FAZ655422 FKV655421:FKV655422 FUR655421:FUR655422 GEN655421:GEN655422 GOJ655421:GOJ655422 GYF655421:GYF655422 HIB655421:HIB655422 HRX655421:HRX655422 IBT655421:IBT655422 ILP655421:ILP655422 IVL655421:IVL655422 JFH655421:JFH655422 JPD655421:JPD655422 JYZ655421:JYZ655422 KIV655421:KIV655422 KSR655421:KSR655422 LCN655421:LCN655422 LMJ655421:LMJ655422 LWF655421:LWF655422 MGB655421:MGB655422 MPX655421:MPX655422 MZT655421:MZT655422 NJP655421:NJP655422 NTL655421:NTL655422 ODH655421:ODH655422 OND655421:OND655422 OWZ655421:OWZ655422 PGV655421:PGV655422 PQR655421:PQR655422 QAN655421:QAN655422 QKJ655421:QKJ655422 QUF655421:QUF655422 REB655421:REB655422 RNX655421:RNX655422 RXT655421:RXT655422 SHP655421:SHP655422 SRL655421:SRL655422 TBH655421:TBH655422 TLD655421:TLD655422 TUZ655421:TUZ655422 UEV655421:UEV655422 UOR655421:UOR655422 UYN655421:UYN655422 VIJ655421:VIJ655422 VSF655421:VSF655422 WCB655421:WCB655422 WLX655421:WLX655422 WVT655421:WVT655422 L720957:L720958 JH720957:JH720958 TD720957:TD720958 ACZ720957:ACZ720958 AMV720957:AMV720958 AWR720957:AWR720958 BGN720957:BGN720958 BQJ720957:BQJ720958 CAF720957:CAF720958 CKB720957:CKB720958 CTX720957:CTX720958 DDT720957:DDT720958 DNP720957:DNP720958 DXL720957:DXL720958 EHH720957:EHH720958 ERD720957:ERD720958 FAZ720957:FAZ720958 FKV720957:FKV720958 FUR720957:FUR720958 GEN720957:GEN720958 GOJ720957:GOJ720958 GYF720957:GYF720958 HIB720957:HIB720958 HRX720957:HRX720958 IBT720957:IBT720958 ILP720957:ILP720958 IVL720957:IVL720958 JFH720957:JFH720958 JPD720957:JPD720958 JYZ720957:JYZ720958 KIV720957:KIV720958 KSR720957:KSR720958 LCN720957:LCN720958 LMJ720957:LMJ720958 LWF720957:LWF720958 MGB720957:MGB720958 MPX720957:MPX720958 MZT720957:MZT720958 NJP720957:NJP720958 NTL720957:NTL720958 ODH720957:ODH720958 OND720957:OND720958 OWZ720957:OWZ720958 PGV720957:PGV720958 PQR720957:PQR720958 QAN720957:QAN720958 QKJ720957:QKJ720958 QUF720957:QUF720958 REB720957:REB720958 RNX720957:RNX720958 RXT720957:RXT720958 SHP720957:SHP720958 SRL720957:SRL720958 TBH720957:TBH720958 TLD720957:TLD720958 TUZ720957:TUZ720958 UEV720957:UEV720958 UOR720957:UOR720958 UYN720957:UYN720958 VIJ720957:VIJ720958 VSF720957:VSF720958 WCB720957:WCB720958 WLX720957:WLX720958 WVT720957:WVT720958 L786493:L786494 JH786493:JH786494 TD786493:TD786494 ACZ786493:ACZ786494 AMV786493:AMV786494 AWR786493:AWR786494 BGN786493:BGN786494 BQJ786493:BQJ786494 CAF786493:CAF786494 CKB786493:CKB786494 CTX786493:CTX786494 DDT786493:DDT786494 DNP786493:DNP786494 DXL786493:DXL786494 EHH786493:EHH786494 ERD786493:ERD786494 FAZ786493:FAZ786494 FKV786493:FKV786494 FUR786493:FUR786494 GEN786493:GEN786494 GOJ786493:GOJ786494 GYF786493:GYF786494 HIB786493:HIB786494 HRX786493:HRX786494 IBT786493:IBT786494 ILP786493:ILP786494 IVL786493:IVL786494 JFH786493:JFH786494 JPD786493:JPD786494 JYZ786493:JYZ786494 KIV786493:KIV786494 KSR786493:KSR786494 LCN786493:LCN786494 LMJ786493:LMJ786494 LWF786493:LWF786494 MGB786493:MGB786494 MPX786493:MPX786494 MZT786493:MZT786494 NJP786493:NJP786494 NTL786493:NTL786494 ODH786493:ODH786494 OND786493:OND786494 OWZ786493:OWZ786494 PGV786493:PGV786494 PQR786493:PQR786494 QAN786493:QAN786494 QKJ786493:QKJ786494 QUF786493:QUF786494 REB786493:REB786494 RNX786493:RNX786494 RXT786493:RXT786494 SHP786493:SHP786494 SRL786493:SRL786494 TBH786493:TBH786494 TLD786493:TLD786494 TUZ786493:TUZ786494 UEV786493:UEV786494 UOR786493:UOR786494 UYN786493:UYN786494 VIJ786493:VIJ786494 VSF786493:VSF786494 WCB786493:WCB786494 WLX786493:WLX786494 WVT786493:WVT786494 L852029:L852030 JH852029:JH852030 TD852029:TD852030 ACZ852029:ACZ852030 AMV852029:AMV852030 AWR852029:AWR852030 BGN852029:BGN852030 BQJ852029:BQJ852030 CAF852029:CAF852030 CKB852029:CKB852030 CTX852029:CTX852030 DDT852029:DDT852030 DNP852029:DNP852030 DXL852029:DXL852030 EHH852029:EHH852030 ERD852029:ERD852030 FAZ852029:FAZ852030 FKV852029:FKV852030 FUR852029:FUR852030 GEN852029:GEN852030 GOJ852029:GOJ852030 GYF852029:GYF852030 HIB852029:HIB852030 HRX852029:HRX852030 IBT852029:IBT852030 ILP852029:ILP852030 IVL852029:IVL852030 JFH852029:JFH852030 JPD852029:JPD852030 JYZ852029:JYZ852030 KIV852029:KIV852030 KSR852029:KSR852030 LCN852029:LCN852030 LMJ852029:LMJ852030 LWF852029:LWF852030 MGB852029:MGB852030 MPX852029:MPX852030 MZT852029:MZT852030 NJP852029:NJP852030 NTL852029:NTL852030 ODH852029:ODH852030 OND852029:OND852030 OWZ852029:OWZ852030 PGV852029:PGV852030 PQR852029:PQR852030 QAN852029:QAN852030 QKJ852029:QKJ852030 QUF852029:QUF852030 REB852029:REB852030 RNX852029:RNX852030 RXT852029:RXT852030 SHP852029:SHP852030 SRL852029:SRL852030 TBH852029:TBH852030 TLD852029:TLD852030 TUZ852029:TUZ852030 UEV852029:UEV852030 UOR852029:UOR852030 UYN852029:UYN852030 VIJ852029:VIJ852030 VSF852029:VSF852030 WCB852029:WCB852030 WLX852029:WLX852030 WVT852029:WVT852030 L917565:L917566 JH917565:JH917566 TD917565:TD917566 ACZ917565:ACZ917566 AMV917565:AMV917566 AWR917565:AWR917566 BGN917565:BGN917566 BQJ917565:BQJ917566 CAF917565:CAF917566 CKB917565:CKB917566 CTX917565:CTX917566 DDT917565:DDT917566 DNP917565:DNP917566 DXL917565:DXL917566 EHH917565:EHH917566 ERD917565:ERD917566 FAZ917565:FAZ917566 FKV917565:FKV917566 FUR917565:FUR917566 GEN917565:GEN917566 GOJ917565:GOJ917566 GYF917565:GYF917566 HIB917565:HIB917566 HRX917565:HRX917566 IBT917565:IBT917566 ILP917565:ILP917566 IVL917565:IVL917566 JFH917565:JFH917566 JPD917565:JPD917566 JYZ917565:JYZ917566 KIV917565:KIV917566 KSR917565:KSR917566 LCN917565:LCN917566 LMJ917565:LMJ917566 LWF917565:LWF917566 MGB917565:MGB917566 MPX917565:MPX917566 MZT917565:MZT917566 NJP917565:NJP917566 NTL917565:NTL917566 ODH917565:ODH917566 OND917565:OND917566 OWZ917565:OWZ917566 PGV917565:PGV917566 PQR917565:PQR917566 QAN917565:QAN917566 QKJ917565:QKJ917566 QUF917565:QUF917566 REB917565:REB917566 RNX917565:RNX917566 RXT917565:RXT917566 SHP917565:SHP917566 SRL917565:SRL917566 TBH917565:TBH917566 TLD917565:TLD917566 TUZ917565:TUZ917566 UEV917565:UEV917566 UOR917565:UOR917566 UYN917565:UYN917566 VIJ917565:VIJ917566 VSF917565:VSF917566 WCB917565:WCB917566 WLX917565:WLX917566 WVT917565:WVT917566 L983101:L983102 JH983101:JH983102 TD983101:TD983102 ACZ983101:ACZ983102 AMV983101:AMV983102 AWR983101:AWR983102 BGN983101:BGN983102 BQJ983101:BQJ983102 CAF983101:CAF983102 CKB983101:CKB983102 CTX983101:CTX983102 DDT983101:DDT983102 DNP983101:DNP983102 DXL983101:DXL983102 EHH983101:EHH983102 ERD983101:ERD983102 FAZ983101:FAZ983102 FKV983101:FKV983102 FUR983101:FUR983102 GEN983101:GEN983102 GOJ983101:GOJ983102 GYF983101:GYF983102 HIB983101:HIB983102 HRX983101:HRX983102 IBT983101:IBT983102 ILP983101:ILP983102 IVL983101:IVL983102 JFH983101:JFH983102 JPD983101:JPD983102 JYZ983101:JYZ983102 KIV983101:KIV983102 KSR983101:KSR983102 LCN983101:LCN983102 LMJ983101:LMJ983102 LWF983101:LWF983102 MGB983101:MGB983102 MPX983101:MPX983102 MZT983101:MZT983102 NJP983101:NJP983102 NTL983101:NTL983102 ODH983101:ODH983102 OND983101:OND983102 OWZ983101:OWZ983102 PGV983101:PGV983102 PQR983101:PQR983102 QAN983101:QAN983102 QKJ983101:QKJ983102 QUF983101:QUF983102 REB983101:REB983102 RNX983101:RNX983102 RXT983101:RXT983102 SHP983101:SHP983102 SRL983101:SRL983102 TBH983101:TBH983102 TLD983101:TLD983102 TUZ983101:TUZ983102 UEV983101:UEV983102 UOR983101:UOR983102 UYN983101:UYN983102 VIJ983101:VIJ983102 VSF983101:VSF983102 WCB983101:WCB983102 WLX983101:WLX983102 WVT983101:WVT983102 H122 JD122 SZ122 ACV122 AMR122 AWN122 BGJ122 BQF122 CAB122 CJX122 CTT122 DDP122 DNL122 DXH122 EHD122 EQZ122 FAV122 FKR122 FUN122 GEJ122 GOF122 GYB122 HHX122 HRT122 IBP122 ILL122 IVH122 JFD122 JOZ122 JYV122 KIR122 KSN122 LCJ122 LMF122 LWB122 MFX122 MPT122 MZP122 NJL122 NTH122 ODD122 OMZ122 OWV122 PGR122 PQN122 QAJ122 QKF122 QUB122 RDX122 RNT122 RXP122 SHL122 SRH122 TBD122 TKZ122 TUV122 UER122 UON122 UYJ122 VIF122 VSB122 WBX122 WLT122 WVP122 H65658 JD65658 SZ65658 ACV65658 AMR65658 AWN65658 BGJ65658 BQF65658 CAB65658 CJX65658 CTT65658 DDP65658 DNL65658 DXH65658 EHD65658 EQZ65658 FAV65658 FKR65658 FUN65658 GEJ65658 GOF65658 GYB65658 HHX65658 HRT65658 IBP65658 ILL65658 IVH65658 JFD65658 JOZ65658 JYV65658 KIR65658 KSN65658 LCJ65658 LMF65658 LWB65658 MFX65658 MPT65658 MZP65658 NJL65658 NTH65658 ODD65658 OMZ65658 OWV65658 PGR65658 PQN65658 QAJ65658 QKF65658 QUB65658 RDX65658 RNT65658 RXP65658 SHL65658 SRH65658 TBD65658 TKZ65658 TUV65658 UER65658 UON65658 UYJ65658 VIF65658 VSB65658 WBX65658 WLT65658 WVP65658 H131194 JD131194 SZ131194 ACV131194 AMR131194 AWN131194 BGJ131194 BQF131194 CAB131194 CJX131194 CTT131194 DDP131194 DNL131194 DXH131194 EHD131194 EQZ131194 FAV131194 FKR131194 FUN131194 GEJ131194 GOF131194 GYB131194 HHX131194 HRT131194 IBP131194 ILL131194 IVH131194 JFD131194 JOZ131194 JYV131194 KIR131194 KSN131194 LCJ131194 LMF131194 LWB131194 MFX131194 MPT131194 MZP131194 NJL131194 NTH131194 ODD131194 OMZ131194 OWV131194 PGR131194 PQN131194 QAJ131194 QKF131194 QUB131194 RDX131194 RNT131194 RXP131194 SHL131194 SRH131194 TBD131194 TKZ131194 TUV131194 UER131194 UON131194 UYJ131194 VIF131194 VSB131194 WBX131194 WLT131194 WVP131194 H196730 JD196730 SZ196730 ACV196730 AMR196730 AWN196730 BGJ196730 BQF196730 CAB196730 CJX196730 CTT196730 DDP196730 DNL196730 DXH196730 EHD196730 EQZ196730 FAV196730 FKR196730 FUN196730 GEJ196730 GOF196730 GYB196730 HHX196730 HRT196730 IBP196730 ILL196730 IVH196730 JFD196730 JOZ196730 JYV196730 KIR196730 KSN196730 LCJ196730 LMF196730 LWB196730 MFX196730 MPT196730 MZP196730 NJL196730 NTH196730 ODD196730 OMZ196730 OWV196730 PGR196730 PQN196730 QAJ196730 QKF196730 QUB196730 RDX196730 RNT196730 RXP196730 SHL196730 SRH196730 TBD196730 TKZ196730 TUV196730 UER196730 UON196730 UYJ196730 VIF196730 VSB196730 WBX196730 WLT196730 WVP196730 H262266 JD262266 SZ262266 ACV262266 AMR262266 AWN262266 BGJ262266 BQF262266 CAB262266 CJX262266 CTT262266 DDP262266 DNL262266 DXH262266 EHD262266 EQZ262266 FAV262266 FKR262266 FUN262266 GEJ262266 GOF262266 GYB262266 HHX262266 HRT262266 IBP262266 ILL262266 IVH262266 JFD262266 JOZ262266 JYV262266 KIR262266 KSN262266 LCJ262266 LMF262266 LWB262266 MFX262266 MPT262266 MZP262266 NJL262266 NTH262266 ODD262266 OMZ262266 OWV262266 PGR262266 PQN262266 QAJ262266 QKF262266 QUB262266 RDX262266 RNT262266 RXP262266 SHL262266 SRH262266 TBD262266 TKZ262266 TUV262266 UER262266 UON262266 UYJ262266 VIF262266 VSB262266 WBX262266 WLT262266 WVP262266 H327802 JD327802 SZ327802 ACV327802 AMR327802 AWN327802 BGJ327802 BQF327802 CAB327802 CJX327802 CTT327802 DDP327802 DNL327802 DXH327802 EHD327802 EQZ327802 FAV327802 FKR327802 FUN327802 GEJ327802 GOF327802 GYB327802 HHX327802 HRT327802 IBP327802 ILL327802 IVH327802 JFD327802 JOZ327802 JYV327802 KIR327802 KSN327802 LCJ327802 LMF327802 LWB327802 MFX327802 MPT327802 MZP327802 NJL327802 NTH327802 ODD327802 OMZ327802 OWV327802 PGR327802 PQN327802 QAJ327802 QKF327802 QUB327802 RDX327802 RNT327802 RXP327802 SHL327802 SRH327802 TBD327802 TKZ327802 TUV327802 UER327802 UON327802 UYJ327802 VIF327802 VSB327802 WBX327802 WLT327802 WVP327802 H393338 JD393338 SZ393338 ACV393338 AMR393338 AWN393338 BGJ393338 BQF393338 CAB393338 CJX393338 CTT393338 DDP393338 DNL393338 DXH393338 EHD393338 EQZ393338 FAV393338 FKR393338 FUN393338 GEJ393338 GOF393338 GYB393338 HHX393338 HRT393338 IBP393338 ILL393338 IVH393338 JFD393338 JOZ393338 JYV393338 KIR393338 KSN393338 LCJ393338 LMF393338 LWB393338 MFX393338 MPT393338 MZP393338 NJL393338 NTH393338 ODD393338 OMZ393338 OWV393338 PGR393338 PQN393338 QAJ393338 QKF393338 QUB393338 RDX393338 RNT393338 RXP393338 SHL393338 SRH393338 TBD393338 TKZ393338 TUV393338 UER393338 UON393338 UYJ393338 VIF393338 VSB393338 WBX393338 WLT393338 WVP393338 H458874 JD458874 SZ458874 ACV458874 AMR458874 AWN458874 BGJ458874 BQF458874 CAB458874 CJX458874 CTT458874 DDP458874 DNL458874 DXH458874 EHD458874 EQZ458874 FAV458874 FKR458874 FUN458874 GEJ458874 GOF458874 GYB458874 HHX458874 HRT458874 IBP458874 ILL458874 IVH458874 JFD458874 JOZ458874 JYV458874 KIR458874 KSN458874 LCJ458874 LMF458874 LWB458874 MFX458874 MPT458874 MZP458874 NJL458874 NTH458874 ODD458874 OMZ458874 OWV458874 PGR458874 PQN458874 QAJ458874 QKF458874 QUB458874 RDX458874 RNT458874 RXP458874 SHL458874 SRH458874 TBD458874 TKZ458874 TUV458874 UER458874 UON458874 UYJ458874 VIF458874 VSB458874 WBX458874 WLT458874 WVP458874 H524410 JD524410 SZ524410 ACV524410 AMR524410 AWN524410 BGJ524410 BQF524410 CAB524410 CJX524410 CTT524410 DDP524410 DNL524410 DXH524410 EHD524410 EQZ524410 FAV524410 FKR524410 FUN524410 GEJ524410 GOF524410 GYB524410 HHX524410 HRT524410 IBP524410 ILL524410 IVH524410 JFD524410 JOZ524410 JYV524410 KIR524410 KSN524410 LCJ524410 LMF524410 LWB524410 MFX524410 MPT524410 MZP524410 NJL524410 NTH524410 ODD524410 OMZ524410 OWV524410 PGR524410 PQN524410 QAJ524410 QKF524410 QUB524410 RDX524410 RNT524410 RXP524410 SHL524410 SRH524410 TBD524410 TKZ524410 TUV524410 UER524410 UON524410 UYJ524410 VIF524410 VSB524410 WBX524410 WLT524410 WVP524410 H589946 JD589946 SZ589946 ACV589946 AMR589946 AWN589946 BGJ589946 BQF589946 CAB589946 CJX589946 CTT589946 DDP589946 DNL589946 DXH589946 EHD589946 EQZ589946 FAV589946 FKR589946 FUN589946 GEJ589946 GOF589946 GYB589946 HHX589946 HRT589946 IBP589946 ILL589946 IVH589946 JFD589946 JOZ589946 JYV589946 KIR589946 KSN589946 LCJ589946 LMF589946 LWB589946 MFX589946 MPT589946 MZP589946 NJL589946 NTH589946 ODD589946 OMZ589946 OWV589946 PGR589946 PQN589946 QAJ589946 QKF589946 QUB589946 RDX589946 RNT589946 RXP589946 SHL589946 SRH589946 TBD589946 TKZ589946 TUV589946 UER589946 UON589946 UYJ589946 VIF589946 VSB589946 WBX589946 WLT589946 WVP589946 H655482 JD655482 SZ655482 ACV655482 AMR655482 AWN655482 BGJ655482 BQF655482 CAB655482 CJX655482 CTT655482 DDP655482 DNL655482 DXH655482 EHD655482 EQZ655482 FAV655482 FKR655482 FUN655482 GEJ655482 GOF655482 GYB655482 HHX655482 HRT655482 IBP655482 ILL655482 IVH655482 JFD655482 JOZ655482 JYV655482 KIR655482 KSN655482 LCJ655482 LMF655482 LWB655482 MFX655482 MPT655482 MZP655482 NJL655482 NTH655482 ODD655482 OMZ655482 OWV655482 PGR655482 PQN655482 QAJ655482 QKF655482 QUB655482 RDX655482 RNT655482 RXP655482 SHL655482 SRH655482 TBD655482 TKZ655482 TUV655482 UER655482 UON655482 UYJ655482 VIF655482 VSB655482 WBX655482 WLT655482 WVP655482 H721018 JD721018 SZ721018 ACV721018 AMR721018 AWN721018 BGJ721018 BQF721018 CAB721018 CJX721018 CTT721018 DDP721018 DNL721018 DXH721018 EHD721018 EQZ721018 FAV721018 FKR721018 FUN721018 GEJ721018 GOF721018 GYB721018 HHX721018 HRT721018 IBP721018 ILL721018 IVH721018 JFD721018 JOZ721018 JYV721018 KIR721018 KSN721018 LCJ721018 LMF721018 LWB721018 MFX721018 MPT721018 MZP721018 NJL721018 NTH721018 ODD721018 OMZ721018 OWV721018 PGR721018 PQN721018 QAJ721018 QKF721018 QUB721018 RDX721018 RNT721018 RXP721018 SHL721018 SRH721018 TBD721018 TKZ721018 TUV721018 UER721018 UON721018 UYJ721018 VIF721018 VSB721018 WBX721018 WLT721018 WVP721018 H786554 JD786554 SZ786554 ACV786554 AMR786554 AWN786554 BGJ786554 BQF786554 CAB786554 CJX786554 CTT786554 DDP786554 DNL786554 DXH786554 EHD786554 EQZ786554 FAV786554 FKR786554 FUN786554 GEJ786554 GOF786554 GYB786554 HHX786554 HRT786554 IBP786554 ILL786554 IVH786554 JFD786554 JOZ786554 JYV786554 KIR786554 KSN786554 LCJ786554 LMF786554 LWB786554 MFX786554 MPT786554 MZP786554 NJL786554 NTH786554 ODD786554 OMZ786554 OWV786554 PGR786554 PQN786554 QAJ786554 QKF786554 QUB786554 RDX786554 RNT786554 RXP786554 SHL786554 SRH786554 TBD786554 TKZ786554 TUV786554 UER786554 UON786554 UYJ786554 VIF786554 VSB786554 WBX786554 WLT786554 WVP786554 H852090 JD852090 SZ852090 ACV852090 AMR852090 AWN852090 BGJ852090 BQF852090 CAB852090 CJX852090 CTT852090 DDP852090 DNL852090 DXH852090 EHD852090 EQZ852090 FAV852090 FKR852090 FUN852090 GEJ852090 GOF852090 GYB852090 HHX852090 HRT852090 IBP852090 ILL852090 IVH852090 JFD852090 JOZ852090 JYV852090 KIR852090 KSN852090 LCJ852090 LMF852090 LWB852090 MFX852090 MPT852090 MZP852090 NJL852090 NTH852090 ODD852090 OMZ852090 OWV852090 PGR852090 PQN852090 QAJ852090 QKF852090 QUB852090 RDX852090 RNT852090 RXP852090 SHL852090 SRH852090 TBD852090 TKZ852090 TUV852090 UER852090 UON852090 UYJ852090 VIF852090 VSB852090 WBX852090 WLT852090 WVP852090 H917626 JD917626 SZ917626 ACV917626 AMR917626 AWN917626 BGJ917626 BQF917626 CAB917626 CJX917626 CTT917626 DDP917626 DNL917626 DXH917626 EHD917626 EQZ917626 FAV917626 FKR917626 FUN917626 GEJ917626 GOF917626 GYB917626 HHX917626 HRT917626 IBP917626 ILL917626 IVH917626 JFD917626 JOZ917626 JYV917626 KIR917626 KSN917626 LCJ917626 LMF917626 LWB917626 MFX917626 MPT917626 MZP917626 NJL917626 NTH917626 ODD917626 OMZ917626 OWV917626 PGR917626 PQN917626 QAJ917626 QKF917626 QUB917626 RDX917626 RNT917626 RXP917626 SHL917626 SRH917626 TBD917626 TKZ917626 TUV917626 UER917626 UON917626 UYJ917626 VIF917626 VSB917626 WBX917626 WLT917626 WVP917626 H983162 JD983162 SZ983162 ACV983162 AMR983162 AWN983162 BGJ983162 BQF983162 CAB983162 CJX983162 CTT983162 DDP983162 DNL983162 DXH983162 EHD983162 EQZ983162 FAV983162 FKR983162 FUN983162 GEJ983162 GOF983162 GYB983162 HHX983162 HRT983162 IBP983162 ILL983162 IVH983162 JFD983162 JOZ983162 JYV983162 KIR983162 KSN983162 LCJ983162 LMF983162 LWB983162 MFX983162 MPT983162 MZP983162 NJL983162 NTH983162 ODD983162 OMZ983162 OWV983162 PGR983162 PQN983162 QAJ983162 QKF983162 QUB983162 RDX983162 RNT983162 RXP983162 SHL983162 SRH983162 TBD983162 TKZ983162 TUV983162 UER983162 UON983162 UYJ983162 VIF983162 VSB983162 WBX983162 WLT983162 WVP983162 M122 JI122 TE122 ADA122 AMW122 AWS122 BGO122 BQK122 CAG122 CKC122 CTY122 DDU122 DNQ122 DXM122 EHI122 ERE122 FBA122 FKW122 FUS122 GEO122 GOK122 GYG122 HIC122 HRY122 IBU122 ILQ122 IVM122 JFI122 JPE122 JZA122 KIW122 KSS122 LCO122 LMK122 LWG122 MGC122 MPY122 MZU122 NJQ122 NTM122 ODI122 ONE122 OXA122 PGW122 PQS122 QAO122 QKK122 QUG122 REC122 RNY122 RXU122 SHQ122 SRM122 TBI122 TLE122 TVA122 UEW122 UOS122 UYO122 VIK122 VSG122 WCC122 WLY122 WVU122 M65658 JI65658 TE65658 ADA65658 AMW65658 AWS65658 BGO65658 BQK65658 CAG65658 CKC65658 CTY65658 DDU65658 DNQ65658 DXM65658 EHI65658 ERE65658 FBA65658 FKW65658 FUS65658 GEO65658 GOK65658 GYG65658 HIC65658 HRY65658 IBU65658 ILQ65658 IVM65658 JFI65658 JPE65658 JZA65658 KIW65658 KSS65658 LCO65658 LMK65658 LWG65658 MGC65658 MPY65658 MZU65658 NJQ65658 NTM65658 ODI65658 ONE65658 OXA65658 PGW65658 PQS65658 QAO65658 QKK65658 QUG65658 REC65658 RNY65658 RXU65658 SHQ65658 SRM65658 TBI65658 TLE65658 TVA65658 UEW65658 UOS65658 UYO65658 VIK65658 VSG65658 WCC65658 WLY65658 WVU65658 M131194 JI131194 TE131194 ADA131194 AMW131194 AWS131194 BGO131194 BQK131194 CAG131194 CKC131194 CTY131194 DDU131194 DNQ131194 DXM131194 EHI131194 ERE131194 FBA131194 FKW131194 FUS131194 GEO131194 GOK131194 GYG131194 HIC131194 HRY131194 IBU131194 ILQ131194 IVM131194 JFI131194 JPE131194 JZA131194 KIW131194 KSS131194 LCO131194 LMK131194 LWG131194 MGC131194 MPY131194 MZU131194 NJQ131194 NTM131194 ODI131194 ONE131194 OXA131194 PGW131194 PQS131194 QAO131194 QKK131194 QUG131194 REC131194 RNY131194 RXU131194 SHQ131194 SRM131194 TBI131194 TLE131194 TVA131194 UEW131194 UOS131194 UYO131194 VIK131194 VSG131194 WCC131194 WLY131194 WVU131194 M196730 JI196730 TE196730 ADA196730 AMW196730 AWS196730 BGO196730 BQK196730 CAG196730 CKC196730 CTY196730 DDU196730 DNQ196730 DXM196730 EHI196730 ERE196730 FBA196730 FKW196730 FUS196730 GEO196730 GOK196730 GYG196730 HIC196730 HRY196730 IBU196730 ILQ196730 IVM196730 JFI196730 JPE196730 JZA196730 KIW196730 KSS196730 LCO196730 LMK196730 LWG196730 MGC196730 MPY196730 MZU196730 NJQ196730 NTM196730 ODI196730 ONE196730 OXA196730 PGW196730 PQS196730 QAO196730 QKK196730 QUG196730 REC196730 RNY196730 RXU196730 SHQ196730 SRM196730 TBI196730 TLE196730 TVA196730 UEW196730 UOS196730 UYO196730 VIK196730 VSG196730 WCC196730 WLY196730 WVU196730 M262266 JI262266 TE262266 ADA262266 AMW262266 AWS262266 BGO262266 BQK262266 CAG262266 CKC262266 CTY262266 DDU262266 DNQ262266 DXM262266 EHI262266 ERE262266 FBA262266 FKW262266 FUS262266 GEO262266 GOK262266 GYG262266 HIC262266 HRY262266 IBU262266 ILQ262266 IVM262266 JFI262266 JPE262266 JZA262266 KIW262266 KSS262266 LCO262266 LMK262266 LWG262266 MGC262266 MPY262266 MZU262266 NJQ262266 NTM262266 ODI262266 ONE262266 OXA262266 PGW262266 PQS262266 QAO262266 QKK262266 QUG262266 REC262266 RNY262266 RXU262266 SHQ262266 SRM262266 TBI262266 TLE262266 TVA262266 UEW262266 UOS262266 UYO262266 VIK262266 VSG262266 WCC262266 WLY262266 WVU262266 M327802 JI327802 TE327802 ADA327802 AMW327802 AWS327802 BGO327802 BQK327802 CAG327802 CKC327802 CTY327802 DDU327802 DNQ327802 DXM327802 EHI327802 ERE327802 FBA327802 FKW327802 FUS327802 GEO327802 GOK327802 GYG327802 HIC327802 HRY327802 IBU327802 ILQ327802 IVM327802 JFI327802 JPE327802 JZA327802 KIW327802 KSS327802 LCO327802 LMK327802 LWG327802 MGC327802 MPY327802 MZU327802 NJQ327802 NTM327802 ODI327802 ONE327802 OXA327802 PGW327802 PQS327802 QAO327802 QKK327802 QUG327802 REC327802 RNY327802 RXU327802 SHQ327802 SRM327802 TBI327802 TLE327802 TVA327802 UEW327802 UOS327802 UYO327802 VIK327802 VSG327802 WCC327802 WLY327802 WVU327802 M393338 JI393338 TE393338 ADA393338 AMW393338 AWS393338 BGO393338 BQK393338 CAG393338 CKC393338 CTY393338 DDU393338 DNQ393338 DXM393338 EHI393338 ERE393338 FBA393338 FKW393338 FUS393338 GEO393338 GOK393338 GYG393338 HIC393338 HRY393338 IBU393338 ILQ393338 IVM393338 JFI393338 JPE393338 JZA393338 KIW393338 KSS393338 LCO393338 LMK393338 LWG393338 MGC393338 MPY393338 MZU393338 NJQ393338 NTM393338 ODI393338 ONE393338 OXA393338 PGW393338 PQS393338 QAO393338 QKK393338 QUG393338 REC393338 RNY393338 RXU393338 SHQ393338 SRM393338 TBI393338 TLE393338 TVA393338 UEW393338 UOS393338 UYO393338 VIK393338 VSG393338 WCC393338 WLY393338 WVU393338 M458874 JI458874 TE458874 ADA458874 AMW458874 AWS458874 BGO458874 BQK458874 CAG458874 CKC458874 CTY458874 DDU458874 DNQ458874 DXM458874 EHI458874 ERE458874 FBA458874 FKW458874 FUS458874 GEO458874 GOK458874 GYG458874 HIC458874 HRY458874 IBU458874 ILQ458874 IVM458874 JFI458874 JPE458874 JZA458874 KIW458874 KSS458874 LCO458874 LMK458874 LWG458874 MGC458874 MPY458874 MZU458874 NJQ458874 NTM458874 ODI458874 ONE458874 OXA458874 PGW458874 PQS458874 QAO458874 QKK458874 QUG458874 REC458874 RNY458874 RXU458874 SHQ458874 SRM458874 TBI458874 TLE458874 TVA458874 UEW458874 UOS458874 UYO458874 VIK458874 VSG458874 WCC458874 WLY458874 WVU458874 M524410 JI524410 TE524410 ADA524410 AMW524410 AWS524410 BGO524410 BQK524410 CAG524410 CKC524410 CTY524410 DDU524410 DNQ524410 DXM524410 EHI524410 ERE524410 FBA524410 FKW524410 FUS524410 GEO524410 GOK524410 GYG524410 HIC524410 HRY524410 IBU524410 ILQ524410 IVM524410 JFI524410 JPE524410 JZA524410 KIW524410 KSS524410 LCO524410 LMK524410 LWG524410 MGC524410 MPY524410 MZU524410 NJQ524410 NTM524410 ODI524410 ONE524410 OXA524410 PGW524410 PQS524410 QAO524410 QKK524410 QUG524410 REC524410 RNY524410 RXU524410 SHQ524410 SRM524410 TBI524410 TLE524410 TVA524410 UEW524410 UOS524410 UYO524410 VIK524410 VSG524410 WCC524410 WLY524410 WVU524410 M589946 JI589946 TE589946 ADA589946 AMW589946 AWS589946 BGO589946 BQK589946 CAG589946 CKC589946 CTY589946 DDU589946 DNQ589946 DXM589946 EHI589946 ERE589946 FBA589946 FKW589946 FUS589946 GEO589946 GOK589946 GYG589946 HIC589946 HRY589946 IBU589946 ILQ589946 IVM589946 JFI589946 JPE589946 JZA589946 KIW589946 KSS589946 LCO589946 LMK589946 LWG589946 MGC589946 MPY589946 MZU589946 NJQ589946 NTM589946 ODI589946 ONE589946 OXA589946 PGW589946 PQS589946 QAO589946 QKK589946 QUG589946 REC589946 RNY589946 RXU589946 SHQ589946 SRM589946 TBI589946 TLE589946 TVA589946 UEW589946 UOS589946 UYO589946 VIK589946 VSG589946 WCC589946 WLY589946 WVU589946 M655482 JI655482 TE655482 ADA655482 AMW655482 AWS655482 BGO655482 BQK655482 CAG655482 CKC655482 CTY655482 DDU655482 DNQ655482 DXM655482 EHI655482 ERE655482 FBA655482 FKW655482 FUS655482 GEO655482 GOK655482 GYG655482 HIC655482 HRY655482 IBU655482 ILQ655482 IVM655482 JFI655482 JPE655482 JZA655482 KIW655482 KSS655482 LCO655482 LMK655482 LWG655482 MGC655482 MPY655482 MZU655482 NJQ655482 NTM655482 ODI655482 ONE655482 OXA655482 PGW655482 PQS655482 QAO655482 QKK655482 QUG655482 REC655482 RNY655482 RXU655482 SHQ655482 SRM655482 TBI655482 TLE655482 TVA655482 UEW655482 UOS655482 UYO655482 VIK655482 VSG655482 WCC655482 WLY655482 WVU655482 M721018 JI721018 TE721018 ADA721018 AMW721018 AWS721018 BGO721018 BQK721018 CAG721018 CKC721018 CTY721018 DDU721018 DNQ721018 DXM721018 EHI721018 ERE721018 FBA721018 FKW721018 FUS721018 GEO721018 GOK721018 GYG721018 HIC721018 HRY721018 IBU721018 ILQ721018 IVM721018 JFI721018 JPE721018 JZA721018 KIW721018 KSS721018 LCO721018 LMK721018 LWG721018 MGC721018 MPY721018 MZU721018 NJQ721018 NTM721018 ODI721018 ONE721018 OXA721018 PGW721018 PQS721018 QAO721018 QKK721018 QUG721018 REC721018 RNY721018 RXU721018 SHQ721018 SRM721018 TBI721018 TLE721018 TVA721018 UEW721018 UOS721018 UYO721018 VIK721018 VSG721018 WCC721018 WLY721018 WVU721018 M786554 JI786554 TE786554 ADA786554 AMW786554 AWS786554 BGO786554 BQK786554 CAG786554 CKC786554 CTY786554 DDU786554 DNQ786554 DXM786554 EHI786554 ERE786554 FBA786554 FKW786554 FUS786554 GEO786554 GOK786554 GYG786554 HIC786554 HRY786554 IBU786554 ILQ786554 IVM786554 JFI786554 JPE786554 JZA786554 KIW786554 KSS786554 LCO786554 LMK786554 LWG786554 MGC786554 MPY786554 MZU786554 NJQ786554 NTM786554 ODI786554 ONE786554 OXA786554 PGW786554 PQS786554 QAO786554 QKK786554 QUG786554 REC786554 RNY786554 RXU786554 SHQ786554 SRM786554 TBI786554 TLE786554 TVA786554 UEW786554 UOS786554 UYO786554 VIK786554 VSG786554 WCC786554 WLY786554 WVU786554 M852090 JI852090 TE852090 ADA852090 AMW852090 AWS852090 BGO852090 BQK852090 CAG852090 CKC852090 CTY852090 DDU852090 DNQ852090 DXM852090 EHI852090 ERE852090 FBA852090 FKW852090 FUS852090 GEO852090 GOK852090 GYG852090 HIC852090 HRY852090 IBU852090 ILQ852090 IVM852090 JFI852090 JPE852090 JZA852090 KIW852090 KSS852090 LCO852090 LMK852090 LWG852090 MGC852090 MPY852090 MZU852090 NJQ852090 NTM852090 ODI852090 ONE852090 OXA852090 PGW852090 PQS852090 QAO852090 QKK852090 QUG852090 REC852090 RNY852090 RXU852090 SHQ852090 SRM852090 TBI852090 TLE852090 TVA852090 UEW852090 UOS852090 UYO852090 VIK852090 VSG852090 WCC852090 WLY852090 WVU852090 M917626 JI917626 TE917626 ADA917626 AMW917626 AWS917626 BGO917626 BQK917626 CAG917626 CKC917626 CTY917626 DDU917626 DNQ917626 DXM917626 EHI917626 ERE917626 FBA917626 FKW917626 FUS917626 GEO917626 GOK917626 GYG917626 HIC917626 HRY917626 IBU917626 ILQ917626 IVM917626 JFI917626 JPE917626 JZA917626 KIW917626 KSS917626 LCO917626 LMK917626 LWG917626 MGC917626 MPY917626 MZU917626 NJQ917626 NTM917626 ODI917626 ONE917626 OXA917626 PGW917626 PQS917626 QAO917626 QKK917626 QUG917626 REC917626 RNY917626 RXU917626 SHQ917626 SRM917626 TBI917626 TLE917626 TVA917626 UEW917626 UOS917626 UYO917626 VIK917626 VSG917626 WCC917626 WLY917626 WVU917626 M983162 JI983162 TE983162 ADA983162 AMW983162 AWS983162 BGO983162 BQK983162 CAG983162 CKC983162 CTY983162 DDU983162 DNQ983162 DXM983162 EHI983162 ERE983162 FBA983162 FKW983162 FUS983162 GEO983162 GOK983162 GYG983162 HIC983162 HRY983162 IBU983162 ILQ983162 IVM983162 JFI983162 JPE983162 JZA983162 KIW983162 KSS983162 LCO983162 LMK983162 LWG983162 MGC983162 MPY983162 MZU983162 NJQ983162 NTM983162 ODI983162 ONE983162 OXA983162 PGW983162 PQS983162 QAO983162 QKK983162 QUG983162 REC983162 RNY983162 RXU983162 SHQ983162 SRM983162 TBI983162 TLE983162 TVA983162 UEW983162 UOS983162 UYO983162 VIK983162 VSG983162 WCC983162 WLY983162 WVU983162 S83:S84 JO83:JO84 TK83:TK84 ADG83:ADG84 ANC83:ANC84 AWY83:AWY84 BGU83:BGU84 BQQ83:BQQ84 CAM83:CAM84 CKI83:CKI84 CUE83:CUE84 DEA83:DEA84 DNW83:DNW84 DXS83:DXS84 EHO83:EHO84 ERK83:ERK84 FBG83:FBG84 FLC83:FLC84 FUY83:FUY84 GEU83:GEU84 GOQ83:GOQ84 GYM83:GYM84 HII83:HII84 HSE83:HSE84 ICA83:ICA84 ILW83:ILW84 IVS83:IVS84 JFO83:JFO84 JPK83:JPK84 JZG83:JZG84 KJC83:KJC84 KSY83:KSY84 LCU83:LCU84 LMQ83:LMQ84 LWM83:LWM84 MGI83:MGI84 MQE83:MQE84 NAA83:NAA84 NJW83:NJW84 NTS83:NTS84 ODO83:ODO84 ONK83:ONK84 OXG83:OXG84 PHC83:PHC84 PQY83:PQY84 QAU83:QAU84 QKQ83:QKQ84 QUM83:QUM84 REI83:REI84 ROE83:ROE84 RYA83:RYA84 SHW83:SHW84 SRS83:SRS84 TBO83:TBO84 TLK83:TLK84 TVG83:TVG84 UFC83:UFC84 UOY83:UOY84 UYU83:UYU84 VIQ83:VIQ84 VSM83:VSM84 WCI83:WCI84 WME83:WME84 WWA83:WWA84 S65619:S65620 JO65619:JO65620 TK65619:TK65620 ADG65619:ADG65620 ANC65619:ANC65620 AWY65619:AWY65620 BGU65619:BGU65620 BQQ65619:BQQ65620 CAM65619:CAM65620 CKI65619:CKI65620 CUE65619:CUE65620 DEA65619:DEA65620 DNW65619:DNW65620 DXS65619:DXS65620 EHO65619:EHO65620 ERK65619:ERK65620 FBG65619:FBG65620 FLC65619:FLC65620 FUY65619:FUY65620 GEU65619:GEU65620 GOQ65619:GOQ65620 GYM65619:GYM65620 HII65619:HII65620 HSE65619:HSE65620 ICA65619:ICA65620 ILW65619:ILW65620 IVS65619:IVS65620 JFO65619:JFO65620 JPK65619:JPK65620 JZG65619:JZG65620 KJC65619:KJC65620 KSY65619:KSY65620 LCU65619:LCU65620 LMQ65619:LMQ65620 LWM65619:LWM65620 MGI65619:MGI65620 MQE65619:MQE65620 NAA65619:NAA65620 NJW65619:NJW65620 NTS65619:NTS65620 ODO65619:ODO65620 ONK65619:ONK65620 OXG65619:OXG65620 PHC65619:PHC65620 PQY65619:PQY65620 QAU65619:QAU65620 QKQ65619:QKQ65620 QUM65619:QUM65620 REI65619:REI65620 ROE65619:ROE65620 RYA65619:RYA65620 SHW65619:SHW65620 SRS65619:SRS65620 TBO65619:TBO65620 TLK65619:TLK65620 TVG65619:TVG65620 UFC65619:UFC65620 UOY65619:UOY65620 UYU65619:UYU65620 VIQ65619:VIQ65620 VSM65619:VSM65620 WCI65619:WCI65620 WME65619:WME65620 WWA65619:WWA65620 S131155:S131156 JO131155:JO131156 TK131155:TK131156 ADG131155:ADG131156 ANC131155:ANC131156 AWY131155:AWY131156 BGU131155:BGU131156 BQQ131155:BQQ131156 CAM131155:CAM131156 CKI131155:CKI131156 CUE131155:CUE131156 DEA131155:DEA131156 DNW131155:DNW131156 DXS131155:DXS131156 EHO131155:EHO131156 ERK131155:ERK131156 FBG131155:FBG131156 FLC131155:FLC131156 FUY131155:FUY131156 GEU131155:GEU131156 GOQ131155:GOQ131156 GYM131155:GYM131156 HII131155:HII131156 HSE131155:HSE131156 ICA131155:ICA131156 ILW131155:ILW131156 IVS131155:IVS131156 JFO131155:JFO131156 JPK131155:JPK131156 JZG131155:JZG131156 KJC131155:KJC131156 KSY131155:KSY131156 LCU131155:LCU131156 LMQ131155:LMQ131156 LWM131155:LWM131156 MGI131155:MGI131156 MQE131155:MQE131156 NAA131155:NAA131156 NJW131155:NJW131156 NTS131155:NTS131156 ODO131155:ODO131156 ONK131155:ONK131156 OXG131155:OXG131156 PHC131155:PHC131156 PQY131155:PQY131156 QAU131155:QAU131156 QKQ131155:QKQ131156 QUM131155:QUM131156 REI131155:REI131156 ROE131155:ROE131156 RYA131155:RYA131156 SHW131155:SHW131156 SRS131155:SRS131156 TBO131155:TBO131156 TLK131155:TLK131156 TVG131155:TVG131156 UFC131155:UFC131156 UOY131155:UOY131156 UYU131155:UYU131156 VIQ131155:VIQ131156 VSM131155:VSM131156 WCI131155:WCI131156 WME131155:WME131156 WWA131155:WWA131156 S196691:S196692 JO196691:JO196692 TK196691:TK196692 ADG196691:ADG196692 ANC196691:ANC196692 AWY196691:AWY196692 BGU196691:BGU196692 BQQ196691:BQQ196692 CAM196691:CAM196692 CKI196691:CKI196692 CUE196691:CUE196692 DEA196691:DEA196692 DNW196691:DNW196692 DXS196691:DXS196692 EHO196691:EHO196692 ERK196691:ERK196692 FBG196691:FBG196692 FLC196691:FLC196692 FUY196691:FUY196692 GEU196691:GEU196692 GOQ196691:GOQ196692 GYM196691:GYM196692 HII196691:HII196692 HSE196691:HSE196692 ICA196691:ICA196692 ILW196691:ILW196692 IVS196691:IVS196692 JFO196691:JFO196692 JPK196691:JPK196692 JZG196691:JZG196692 KJC196691:KJC196692 KSY196691:KSY196692 LCU196691:LCU196692 LMQ196691:LMQ196692 LWM196691:LWM196692 MGI196691:MGI196692 MQE196691:MQE196692 NAA196691:NAA196692 NJW196691:NJW196692 NTS196691:NTS196692 ODO196691:ODO196692 ONK196691:ONK196692 OXG196691:OXG196692 PHC196691:PHC196692 PQY196691:PQY196692 QAU196691:QAU196692 QKQ196691:QKQ196692 QUM196691:QUM196692 REI196691:REI196692 ROE196691:ROE196692 RYA196691:RYA196692 SHW196691:SHW196692 SRS196691:SRS196692 TBO196691:TBO196692 TLK196691:TLK196692 TVG196691:TVG196692 UFC196691:UFC196692 UOY196691:UOY196692 UYU196691:UYU196692 VIQ196691:VIQ196692 VSM196691:VSM196692 WCI196691:WCI196692 WME196691:WME196692 WWA196691:WWA196692 S262227:S262228 JO262227:JO262228 TK262227:TK262228 ADG262227:ADG262228 ANC262227:ANC262228 AWY262227:AWY262228 BGU262227:BGU262228 BQQ262227:BQQ262228 CAM262227:CAM262228 CKI262227:CKI262228 CUE262227:CUE262228 DEA262227:DEA262228 DNW262227:DNW262228 DXS262227:DXS262228 EHO262227:EHO262228 ERK262227:ERK262228 FBG262227:FBG262228 FLC262227:FLC262228 FUY262227:FUY262228 GEU262227:GEU262228 GOQ262227:GOQ262228 GYM262227:GYM262228 HII262227:HII262228 HSE262227:HSE262228 ICA262227:ICA262228 ILW262227:ILW262228 IVS262227:IVS262228 JFO262227:JFO262228 JPK262227:JPK262228 JZG262227:JZG262228 KJC262227:KJC262228 KSY262227:KSY262228 LCU262227:LCU262228 LMQ262227:LMQ262228 LWM262227:LWM262228 MGI262227:MGI262228 MQE262227:MQE262228 NAA262227:NAA262228 NJW262227:NJW262228 NTS262227:NTS262228 ODO262227:ODO262228 ONK262227:ONK262228 OXG262227:OXG262228 PHC262227:PHC262228 PQY262227:PQY262228 QAU262227:QAU262228 QKQ262227:QKQ262228 QUM262227:QUM262228 REI262227:REI262228 ROE262227:ROE262228 RYA262227:RYA262228 SHW262227:SHW262228 SRS262227:SRS262228 TBO262227:TBO262228 TLK262227:TLK262228 TVG262227:TVG262228 UFC262227:UFC262228 UOY262227:UOY262228 UYU262227:UYU262228 VIQ262227:VIQ262228 VSM262227:VSM262228 WCI262227:WCI262228 WME262227:WME262228 WWA262227:WWA262228 S327763:S327764 JO327763:JO327764 TK327763:TK327764 ADG327763:ADG327764 ANC327763:ANC327764 AWY327763:AWY327764 BGU327763:BGU327764 BQQ327763:BQQ327764 CAM327763:CAM327764 CKI327763:CKI327764 CUE327763:CUE327764 DEA327763:DEA327764 DNW327763:DNW327764 DXS327763:DXS327764 EHO327763:EHO327764 ERK327763:ERK327764 FBG327763:FBG327764 FLC327763:FLC327764 FUY327763:FUY327764 GEU327763:GEU327764 GOQ327763:GOQ327764 GYM327763:GYM327764 HII327763:HII327764 HSE327763:HSE327764 ICA327763:ICA327764 ILW327763:ILW327764 IVS327763:IVS327764 JFO327763:JFO327764 JPK327763:JPK327764 JZG327763:JZG327764 KJC327763:KJC327764 KSY327763:KSY327764 LCU327763:LCU327764 LMQ327763:LMQ327764 LWM327763:LWM327764 MGI327763:MGI327764 MQE327763:MQE327764 NAA327763:NAA327764 NJW327763:NJW327764 NTS327763:NTS327764 ODO327763:ODO327764 ONK327763:ONK327764 OXG327763:OXG327764 PHC327763:PHC327764 PQY327763:PQY327764 QAU327763:QAU327764 QKQ327763:QKQ327764 QUM327763:QUM327764 REI327763:REI327764 ROE327763:ROE327764 RYA327763:RYA327764 SHW327763:SHW327764 SRS327763:SRS327764 TBO327763:TBO327764 TLK327763:TLK327764 TVG327763:TVG327764 UFC327763:UFC327764 UOY327763:UOY327764 UYU327763:UYU327764 VIQ327763:VIQ327764 VSM327763:VSM327764 WCI327763:WCI327764 WME327763:WME327764 WWA327763:WWA327764 S393299:S393300 JO393299:JO393300 TK393299:TK393300 ADG393299:ADG393300 ANC393299:ANC393300 AWY393299:AWY393300 BGU393299:BGU393300 BQQ393299:BQQ393300 CAM393299:CAM393300 CKI393299:CKI393300 CUE393299:CUE393300 DEA393299:DEA393300 DNW393299:DNW393300 DXS393299:DXS393300 EHO393299:EHO393300 ERK393299:ERK393300 FBG393299:FBG393300 FLC393299:FLC393300 FUY393299:FUY393300 GEU393299:GEU393300 GOQ393299:GOQ393300 GYM393299:GYM393300 HII393299:HII393300 HSE393299:HSE393300 ICA393299:ICA393300 ILW393299:ILW393300 IVS393299:IVS393300 JFO393299:JFO393300 JPK393299:JPK393300 JZG393299:JZG393300 KJC393299:KJC393300 KSY393299:KSY393300 LCU393299:LCU393300 LMQ393299:LMQ393300 LWM393299:LWM393300 MGI393299:MGI393300 MQE393299:MQE393300 NAA393299:NAA393300 NJW393299:NJW393300 NTS393299:NTS393300 ODO393299:ODO393300 ONK393299:ONK393300 OXG393299:OXG393300 PHC393299:PHC393300 PQY393299:PQY393300 QAU393299:QAU393300 QKQ393299:QKQ393300 QUM393299:QUM393300 REI393299:REI393300 ROE393299:ROE393300 RYA393299:RYA393300 SHW393299:SHW393300 SRS393299:SRS393300 TBO393299:TBO393300 TLK393299:TLK393300 TVG393299:TVG393300 UFC393299:UFC393300 UOY393299:UOY393300 UYU393299:UYU393300 VIQ393299:VIQ393300 VSM393299:VSM393300 WCI393299:WCI393300 WME393299:WME393300 WWA393299:WWA393300 S458835:S458836 JO458835:JO458836 TK458835:TK458836 ADG458835:ADG458836 ANC458835:ANC458836 AWY458835:AWY458836 BGU458835:BGU458836 BQQ458835:BQQ458836 CAM458835:CAM458836 CKI458835:CKI458836 CUE458835:CUE458836 DEA458835:DEA458836 DNW458835:DNW458836 DXS458835:DXS458836 EHO458835:EHO458836 ERK458835:ERK458836 FBG458835:FBG458836 FLC458835:FLC458836 FUY458835:FUY458836 GEU458835:GEU458836 GOQ458835:GOQ458836 GYM458835:GYM458836 HII458835:HII458836 HSE458835:HSE458836 ICA458835:ICA458836 ILW458835:ILW458836 IVS458835:IVS458836 JFO458835:JFO458836 JPK458835:JPK458836 JZG458835:JZG458836 KJC458835:KJC458836 KSY458835:KSY458836 LCU458835:LCU458836 LMQ458835:LMQ458836 LWM458835:LWM458836 MGI458835:MGI458836 MQE458835:MQE458836 NAA458835:NAA458836 NJW458835:NJW458836 NTS458835:NTS458836 ODO458835:ODO458836 ONK458835:ONK458836 OXG458835:OXG458836 PHC458835:PHC458836 PQY458835:PQY458836 QAU458835:QAU458836 QKQ458835:QKQ458836 QUM458835:QUM458836 REI458835:REI458836 ROE458835:ROE458836 RYA458835:RYA458836 SHW458835:SHW458836 SRS458835:SRS458836 TBO458835:TBO458836 TLK458835:TLK458836 TVG458835:TVG458836 UFC458835:UFC458836 UOY458835:UOY458836 UYU458835:UYU458836 VIQ458835:VIQ458836 VSM458835:VSM458836 WCI458835:WCI458836 WME458835:WME458836 WWA458835:WWA458836 S524371:S524372 JO524371:JO524372 TK524371:TK524372 ADG524371:ADG524372 ANC524371:ANC524372 AWY524371:AWY524372 BGU524371:BGU524372 BQQ524371:BQQ524372 CAM524371:CAM524372 CKI524371:CKI524372 CUE524371:CUE524372 DEA524371:DEA524372 DNW524371:DNW524372 DXS524371:DXS524372 EHO524371:EHO524372 ERK524371:ERK524372 FBG524371:FBG524372 FLC524371:FLC524372 FUY524371:FUY524372 GEU524371:GEU524372 GOQ524371:GOQ524372 GYM524371:GYM524372 HII524371:HII524372 HSE524371:HSE524372 ICA524371:ICA524372 ILW524371:ILW524372 IVS524371:IVS524372 JFO524371:JFO524372 JPK524371:JPK524372 JZG524371:JZG524372 KJC524371:KJC524372 KSY524371:KSY524372 LCU524371:LCU524372 LMQ524371:LMQ524372 LWM524371:LWM524372 MGI524371:MGI524372 MQE524371:MQE524372 NAA524371:NAA524372 NJW524371:NJW524372 NTS524371:NTS524372 ODO524371:ODO524372 ONK524371:ONK524372 OXG524371:OXG524372 PHC524371:PHC524372 PQY524371:PQY524372 QAU524371:QAU524372 QKQ524371:QKQ524372 QUM524371:QUM524372 REI524371:REI524372 ROE524371:ROE524372 RYA524371:RYA524372 SHW524371:SHW524372 SRS524371:SRS524372 TBO524371:TBO524372 TLK524371:TLK524372 TVG524371:TVG524372 UFC524371:UFC524372 UOY524371:UOY524372 UYU524371:UYU524372 VIQ524371:VIQ524372 VSM524371:VSM524372 WCI524371:WCI524372 WME524371:WME524372 WWA524371:WWA524372 S589907:S589908 JO589907:JO589908 TK589907:TK589908 ADG589907:ADG589908 ANC589907:ANC589908 AWY589907:AWY589908 BGU589907:BGU589908 BQQ589907:BQQ589908 CAM589907:CAM589908 CKI589907:CKI589908 CUE589907:CUE589908 DEA589907:DEA589908 DNW589907:DNW589908 DXS589907:DXS589908 EHO589907:EHO589908 ERK589907:ERK589908 FBG589907:FBG589908 FLC589907:FLC589908 FUY589907:FUY589908 GEU589907:GEU589908 GOQ589907:GOQ589908 GYM589907:GYM589908 HII589907:HII589908 HSE589907:HSE589908 ICA589907:ICA589908 ILW589907:ILW589908 IVS589907:IVS589908 JFO589907:JFO589908 JPK589907:JPK589908 JZG589907:JZG589908 KJC589907:KJC589908 KSY589907:KSY589908 LCU589907:LCU589908 LMQ589907:LMQ589908 LWM589907:LWM589908 MGI589907:MGI589908 MQE589907:MQE589908 NAA589907:NAA589908 NJW589907:NJW589908 NTS589907:NTS589908 ODO589907:ODO589908 ONK589907:ONK589908 OXG589907:OXG589908 PHC589907:PHC589908 PQY589907:PQY589908 QAU589907:QAU589908 QKQ589907:QKQ589908 QUM589907:QUM589908 REI589907:REI589908 ROE589907:ROE589908 RYA589907:RYA589908 SHW589907:SHW589908 SRS589907:SRS589908 TBO589907:TBO589908 TLK589907:TLK589908 TVG589907:TVG589908 UFC589907:UFC589908 UOY589907:UOY589908 UYU589907:UYU589908 VIQ589907:VIQ589908 VSM589907:VSM589908 WCI589907:WCI589908 WME589907:WME589908 WWA589907:WWA589908 S655443:S655444 JO655443:JO655444 TK655443:TK655444 ADG655443:ADG655444 ANC655443:ANC655444 AWY655443:AWY655444 BGU655443:BGU655444 BQQ655443:BQQ655444 CAM655443:CAM655444 CKI655443:CKI655444 CUE655443:CUE655444 DEA655443:DEA655444 DNW655443:DNW655444 DXS655443:DXS655444 EHO655443:EHO655444 ERK655443:ERK655444 FBG655443:FBG655444 FLC655443:FLC655444 FUY655443:FUY655444 GEU655443:GEU655444 GOQ655443:GOQ655444 GYM655443:GYM655444 HII655443:HII655444 HSE655443:HSE655444 ICA655443:ICA655444 ILW655443:ILW655444 IVS655443:IVS655444 JFO655443:JFO655444 JPK655443:JPK655444 JZG655443:JZG655444 KJC655443:KJC655444 KSY655443:KSY655444 LCU655443:LCU655444 LMQ655443:LMQ655444 LWM655443:LWM655444 MGI655443:MGI655444 MQE655443:MQE655444 NAA655443:NAA655444 NJW655443:NJW655444 NTS655443:NTS655444 ODO655443:ODO655444 ONK655443:ONK655444 OXG655443:OXG655444 PHC655443:PHC655444 PQY655443:PQY655444 QAU655443:QAU655444 QKQ655443:QKQ655444 QUM655443:QUM655444 REI655443:REI655444 ROE655443:ROE655444 RYA655443:RYA655444 SHW655443:SHW655444 SRS655443:SRS655444 TBO655443:TBO655444 TLK655443:TLK655444 TVG655443:TVG655444 UFC655443:UFC655444 UOY655443:UOY655444 UYU655443:UYU655444 VIQ655443:VIQ655444 VSM655443:VSM655444 WCI655443:WCI655444 WME655443:WME655444 WWA655443:WWA655444 S720979:S720980 JO720979:JO720980 TK720979:TK720980 ADG720979:ADG720980 ANC720979:ANC720980 AWY720979:AWY720980 BGU720979:BGU720980 BQQ720979:BQQ720980 CAM720979:CAM720980 CKI720979:CKI720980 CUE720979:CUE720980 DEA720979:DEA720980 DNW720979:DNW720980 DXS720979:DXS720980 EHO720979:EHO720980 ERK720979:ERK720980 FBG720979:FBG720980 FLC720979:FLC720980 FUY720979:FUY720980 GEU720979:GEU720980 GOQ720979:GOQ720980 GYM720979:GYM720980 HII720979:HII720980 HSE720979:HSE720980 ICA720979:ICA720980 ILW720979:ILW720980 IVS720979:IVS720980 JFO720979:JFO720980 JPK720979:JPK720980 JZG720979:JZG720980 KJC720979:KJC720980 KSY720979:KSY720980 LCU720979:LCU720980 LMQ720979:LMQ720980 LWM720979:LWM720980 MGI720979:MGI720980 MQE720979:MQE720980 NAA720979:NAA720980 NJW720979:NJW720980 NTS720979:NTS720980 ODO720979:ODO720980 ONK720979:ONK720980 OXG720979:OXG720980 PHC720979:PHC720980 PQY720979:PQY720980 QAU720979:QAU720980 QKQ720979:QKQ720980 QUM720979:QUM720980 REI720979:REI720980 ROE720979:ROE720980 RYA720979:RYA720980 SHW720979:SHW720980 SRS720979:SRS720980 TBO720979:TBO720980 TLK720979:TLK720980 TVG720979:TVG720980 UFC720979:UFC720980 UOY720979:UOY720980 UYU720979:UYU720980 VIQ720979:VIQ720980 VSM720979:VSM720980 WCI720979:WCI720980 WME720979:WME720980 WWA720979:WWA720980 S786515:S786516 JO786515:JO786516 TK786515:TK786516 ADG786515:ADG786516 ANC786515:ANC786516 AWY786515:AWY786516 BGU786515:BGU786516 BQQ786515:BQQ786516 CAM786515:CAM786516 CKI786515:CKI786516 CUE786515:CUE786516 DEA786515:DEA786516 DNW786515:DNW786516 DXS786515:DXS786516 EHO786515:EHO786516 ERK786515:ERK786516 FBG786515:FBG786516 FLC786515:FLC786516 FUY786515:FUY786516 GEU786515:GEU786516 GOQ786515:GOQ786516 GYM786515:GYM786516 HII786515:HII786516 HSE786515:HSE786516 ICA786515:ICA786516 ILW786515:ILW786516 IVS786515:IVS786516 JFO786515:JFO786516 JPK786515:JPK786516 JZG786515:JZG786516 KJC786515:KJC786516 KSY786515:KSY786516 LCU786515:LCU786516 LMQ786515:LMQ786516 LWM786515:LWM786516 MGI786515:MGI786516 MQE786515:MQE786516 NAA786515:NAA786516 NJW786515:NJW786516 NTS786515:NTS786516 ODO786515:ODO786516 ONK786515:ONK786516 OXG786515:OXG786516 PHC786515:PHC786516 PQY786515:PQY786516 QAU786515:QAU786516 QKQ786515:QKQ786516 QUM786515:QUM786516 REI786515:REI786516 ROE786515:ROE786516 RYA786515:RYA786516 SHW786515:SHW786516 SRS786515:SRS786516 TBO786515:TBO786516 TLK786515:TLK786516 TVG786515:TVG786516 UFC786515:UFC786516 UOY786515:UOY786516 UYU786515:UYU786516 VIQ786515:VIQ786516 VSM786515:VSM786516 WCI786515:WCI786516 WME786515:WME786516 WWA786515:WWA786516 S852051:S852052 JO852051:JO852052 TK852051:TK852052 ADG852051:ADG852052 ANC852051:ANC852052 AWY852051:AWY852052 BGU852051:BGU852052 BQQ852051:BQQ852052 CAM852051:CAM852052 CKI852051:CKI852052 CUE852051:CUE852052 DEA852051:DEA852052 DNW852051:DNW852052 DXS852051:DXS852052 EHO852051:EHO852052 ERK852051:ERK852052 FBG852051:FBG852052 FLC852051:FLC852052 FUY852051:FUY852052 GEU852051:GEU852052 GOQ852051:GOQ852052 GYM852051:GYM852052 HII852051:HII852052 HSE852051:HSE852052 ICA852051:ICA852052 ILW852051:ILW852052 IVS852051:IVS852052 JFO852051:JFO852052 JPK852051:JPK852052 JZG852051:JZG852052 KJC852051:KJC852052 KSY852051:KSY852052 LCU852051:LCU852052 LMQ852051:LMQ852052 LWM852051:LWM852052 MGI852051:MGI852052 MQE852051:MQE852052 NAA852051:NAA852052 NJW852051:NJW852052 NTS852051:NTS852052 ODO852051:ODO852052 ONK852051:ONK852052 OXG852051:OXG852052 PHC852051:PHC852052 PQY852051:PQY852052 QAU852051:QAU852052 QKQ852051:QKQ852052 QUM852051:QUM852052 REI852051:REI852052 ROE852051:ROE852052 RYA852051:RYA852052 SHW852051:SHW852052 SRS852051:SRS852052 TBO852051:TBO852052 TLK852051:TLK852052 TVG852051:TVG852052 UFC852051:UFC852052 UOY852051:UOY852052 UYU852051:UYU852052 VIQ852051:VIQ852052 VSM852051:VSM852052 WCI852051:WCI852052 WME852051:WME852052 WWA852051:WWA852052 S917587:S917588 JO917587:JO917588 TK917587:TK917588 ADG917587:ADG917588 ANC917587:ANC917588 AWY917587:AWY917588 BGU917587:BGU917588 BQQ917587:BQQ917588 CAM917587:CAM917588 CKI917587:CKI917588 CUE917587:CUE917588 DEA917587:DEA917588 DNW917587:DNW917588 DXS917587:DXS917588 EHO917587:EHO917588 ERK917587:ERK917588 FBG917587:FBG917588 FLC917587:FLC917588 FUY917587:FUY917588 GEU917587:GEU917588 GOQ917587:GOQ917588 GYM917587:GYM917588 HII917587:HII917588 HSE917587:HSE917588 ICA917587:ICA917588 ILW917587:ILW917588 IVS917587:IVS917588 JFO917587:JFO917588 JPK917587:JPK917588 JZG917587:JZG917588 KJC917587:KJC917588 KSY917587:KSY917588 LCU917587:LCU917588 LMQ917587:LMQ917588 LWM917587:LWM917588 MGI917587:MGI917588 MQE917587:MQE917588 NAA917587:NAA917588 NJW917587:NJW917588 NTS917587:NTS917588 ODO917587:ODO917588 ONK917587:ONK917588 OXG917587:OXG917588 PHC917587:PHC917588 PQY917587:PQY917588 QAU917587:QAU917588 QKQ917587:QKQ917588 QUM917587:QUM917588 REI917587:REI917588 ROE917587:ROE917588 RYA917587:RYA917588 SHW917587:SHW917588 SRS917587:SRS917588 TBO917587:TBO917588 TLK917587:TLK917588 TVG917587:TVG917588 UFC917587:UFC917588 UOY917587:UOY917588 UYU917587:UYU917588 VIQ917587:VIQ917588 VSM917587:VSM917588 WCI917587:WCI917588 WME917587:WME917588 WWA917587:WWA917588 S983123:S983124 JO983123:JO983124 TK983123:TK983124 ADG983123:ADG983124 ANC983123:ANC983124 AWY983123:AWY983124 BGU983123:BGU983124 BQQ983123:BQQ983124 CAM983123:CAM983124 CKI983123:CKI983124 CUE983123:CUE983124 DEA983123:DEA983124 DNW983123:DNW983124 DXS983123:DXS983124 EHO983123:EHO983124 ERK983123:ERK983124 FBG983123:FBG983124 FLC983123:FLC983124 FUY983123:FUY983124 GEU983123:GEU983124 GOQ983123:GOQ983124 GYM983123:GYM983124 HII983123:HII983124 HSE983123:HSE983124 ICA983123:ICA983124 ILW983123:ILW983124 IVS983123:IVS983124 JFO983123:JFO983124 JPK983123:JPK983124 JZG983123:JZG983124 KJC983123:KJC983124 KSY983123:KSY983124 LCU983123:LCU983124 LMQ983123:LMQ983124 LWM983123:LWM983124 MGI983123:MGI983124 MQE983123:MQE983124 NAA983123:NAA983124 NJW983123:NJW983124 NTS983123:NTS983124 ODO983123:ODO983124 ONK983123:ONK983124 OXG983123:OXG983124 PHC983123:PHC983124 PQY983123:PQY983124 QAU983123:QAU983124 QKQ983123:QKQ983124 QUM983123:QUM983124 REI983123:REI983124 ROE983123:ROE983124 RYA983123:RYA983124 SHW983123:SHW983124 SRS983123:SRS983124 TBO983123:TBO983124 TLK983123:TLK983124 TVG983123:TVG983124 UFC983123:UFC983124 UOY983123:UOY983124 UYU983123:UYU983124 VIQ983123:VIQ983124 VSM983123:VSM983124 WCI983123:WCI983124 WME983123:WME983124 WWA983123:WWA983124 S86:S97 JO86:JO97 TK86:TK97 ADG86:ADG97 ANC86:ANC97 AWY86:AWY97 BGU86:BGU97 BQQ86:BQQ97 CAM86:CAM97 CKI86:CKI97 CUE86:CUE97 DEA86:DEA97 DNW86:DNW97 DXS86:DXS97 EHO86:EHO97 ERK86:ERK97 FBG86:FBG97 FLC86:FLC97 FUY86:FUY97 GEU86:GEU97 GOQ86:GOQ97 GYM86:GYM97 HII86:HII97 HSE86:HSE97 ICA86:ICA97 ILW86:ILW97 IVS86:IVS97 JFO86:JFO97 JPK86:JPK97 JZG86:JZG97 KJC86:KJC97 KSY86:KSY97 LCU86:LCU97 LMQ86:LMQ97 LWM86:LWM97 MGI86:MGI97 MQE86:MQE97 NAA86:NAA97 NJW86:NJW97 NTS86:NTS97 ODO86:ODO97 ONK86:ONK97 OXG86:OXG97 PHC86:PHC97 PQY86:PQY97 QAU86:QAU97 QKQ86:QKQ97 QUM86:QUM97 REI86:REI97 ROE86:ROE97 RYA86:RYA97 SHW86:SHW97 SRS86:SRS97 TBO86:TBO97 TLK86:TLK97 TVG86:TVG97 UFC86:UFC97 UOY86:UOY97 UYU86:UYU97 VIQ86:VIQ97 VSM86:VSM97 WCI86:WCI97 WME86:WME97 WWA86:WWA97 S65622:S65633 JO65622:JO65633 TK65622:TK65633 ADG65622:ADG65633 ANC65622:ANC65633 AWY65622:AWY65633 BGU65622:BGU65633 BQQ65622:BQQ65633 CAM65622:CAM65633 CKI65622:CKI65633 CUE65622:CUE65633 DEA65622:DEA65633 DNW65622:DNW65633 DXS65622:DXS65633 EHO65622:EHO65633 ERK65622:ERK65633 FBG65622:FBG65633 FLC65622:FLC65633 FUY65622:FUY65633 GEU65622:GEU65633 GOQ65622:GOQ65633 GYM65622:GYM65633 HII65622:HII65633 HSE65622:HSE65633 ICA65622:ICA65633 ILW65622:ILW65633 IVS65622:IVS65633 JFO65622:JFO65633 JPK65622:JPK65633 JZG65622:JZG65633 KJC65622:KJC65633 KSY65622:KSY65633 LCU65622:LCU65633 LMQ65622:LMQ65633 LWM65622:LWM65633 MGI65622:MGI65633 MQE65622:MQE65633 NAA65622:NAA65633 NJW65622:NJW65633 NTS65622:NTS65633 ODO65622:ODO65633 ONK65622:ONK65633 OXG65622:OXG65633 PHC65622:PHC65633 PQY65622:PQY65633 QAU65622:QAU65633 QKQ65622:QKQ65633 QUM65622:QUM65633 REI65622:REI65633 ROE65622:ROE65633 RYA65622:RYA65633 SHW65622:SHW65633 SRS65622:SRS65633 TBO65622:TBO65633 TLK65622:TLK65633 TVG65622:TVG65633 UFC65622:UFC65633 UOY65622:UOY65633 UYU65622:UYU65633 VIQ65622:VIQ65633 VSM65622:VSM65633 WCI65622:WCI65633 WME65622:WME65633 WWA65622:WWA65633 S131158:S131169 JO131158:JO131169 TK131158:TK131169 ADG131158:ADG131169 ANC131158:ANC131169 AWY131158:AWY131169 BGU131158:BGU131169 BQQ131158:BQQ131169 CAM131158:CAM131169 CKI131158:CKI131169 CUE131158:CUE131169 DEA131158:DEA131169 DNW131158:DNW131169 DXS131158:DXS131169 EHO131158:EHO131169 ERK131158:ERK131169 FBG131158:FBG131169 FLC131158:FLC131169 FUY131158:FUY131169 GEU131158:GEU131169 GOQ131158:GOQ131169 GYM131158:GYM131169 HII131158:HII131169 HSE131158:HSE131169 ICA131158:ICA131169 ILW131158:ILW131169 IVS131158:IVS131169 JFO131158:JFO131169 JPK131158:JPK131169 JZG131158:JZG131169 KJC131158:KJC131169 KSY131158:KSY131169 LCU131158:LCU131169 LMQ131158:LMQ131169 LWM131158:LWM131169 MGI131158:MGI131169 MQE131158:MQE131169 NAA131158:NAA131169 NJW131158:NJW131169 NTS131158:NTS131169 ODO131158:ODO131169 ONK131158:ONK131169 OXG131158:OXG131169 PHC131158:PHC131169 PQY131158:PQY131169 QAU131158:QAU131169 QKQ131158:QKQ131169 QUM131158:QUM131169 REI131158:REI131169 ROE131158:ROE131169 RYA131158:RYA131169 SHW131158:SHW131169 SRS131158:SRS131169 TBO131158:TBO131169 TLK131158:TLK131169 TVG131158:TVG131169 UFC131158:UFC131169 UOY131158:UOY131169 UYU131158:UYU131169 VIQ131158:VIQ131169 VSM131158:VSM131169 WCI131158:WCI131169 WME131158:WME131169 WWA131158:WWA131169 S196694:S196705 JO196694:JO196705 TK196694:TK196705 ADG196694:ADG196705 ANC196694:ANC196705 AWY196694:AWY196705 BGU196694:BGU196705 BQQ196694:BQQ196705 CAM196694:CAM196705 CKI196694:CKI196705 CUE196694:CUE196705 DEA196694:DEA196705 DNW196694:DNW196705 DXS196694:DXS196705 EHO196694:EHO196705 ERK196694:ERK196705 FBG196694:FBG196705 FLC196694:FLC196705 FUY196694:FUY196705 GEU196694:GEU196705 GOQ196694:GOQ196705 GYM196694:GYM196705 HII196694:HII196705 HSE196694:HSE196705 ICA196694:ICA196705 ILW196694:ILW196705 IVS196694:IVS196705 JFO196694:JFO196705 JPK196694:JPK196705 JZG196694:JZG196705 KJC196694:KJC196705 KSY196694:KSY196705 LCU196694:LCU196705 LMQ196694:LMQ196705 LWM196694:LWM196705 MGI196694:MGI196705 MQE196694:MQE196705 NAA196694:NAA196705 NJW196694:NJW196705 NTS196694:NTS196705 ODO196694:ODO196705 ONK196694:ONK196705 OXG196694:OXG196705 PHC196694:PHC196705 PQY196694:PQY196705 QAU196694:QAU196705 QKQ196694:QKQ196705 QUM196694:QUM196705 REI196694:REI196705 ROE196694:ROE196705 RYA196694:RYA196705 SHW196694:SHW196705 SRS196694:SRS196705 TBO196694:TBO196705 TLK196694:TLK196705 TVG196694:TVG196705 UFC196694:UFC196705 UOY196694:UOY196705 UYU196694:UYU196705 VIQ196694:VIQ196705 VSM196694:VSM196705 WCI196694:WCI196705 WME196694:WME196705 WWA196694:WWA196705 S262230:S262241 JO262230:JO262241 TK262230:TK262241 ADG262230:ADG262241 ANC262230:ANC262241 AWY262230:AWY262241 BGU262230:BGU262241 BQQ262230:BQQ262241 CAM262230:CAM262241 CKI262230:CKI262241 CUE262230:CUE262241 DEA262230:DEA262241 DNW262230:DNW262241 DXS262230:DXS262241 EHO262230:EHO262241 ERK262230:ERK262241 FBG262230:FBG262241 FLC262230:FLC262241 FUY262230:FUY262241 GEU262230:GEU262241 GOQ262230:GOQ262241 GYM262230:GYM262241 HII262230:HII262241 HSE262230:HSE262241 ICA262230:ICA262241 ILW262230:ILW262241 IVS262230:IVS262241 JFO262230:JFO262241 JPK262230:JPK262241 JZG262230:JZG262241 KJC262230:KJC262241 KSY262230:KSY262241 LCU262230:LCU262241 LMQ262230:LMQ262241 LWM262230:LWM262241 MGI262230:MGI262241 MQE262230:MQE262241 NAA262230:NAA262241 NJW262230:NJW262241 NTS262230:NTS262241 ODO262230:ODO262241 ONK262230:ONK262241 OXG262230:OXG262241 PHC262230:PHC262241 PQY262230:PQY262241 QAU262230:QAU262241 QKQ262230:QKQ262241 QUM262230:QUM262241 REI262230:REI262241 ROE262230:ROE262241 RYA262230:RYA262241 SHW262230:SHW262241 SRS262230:SRS262241 TBO262230:TBO262241 TLK262230:TLK262241 TVG262230:TVG262241 UFC262230:UFC262241 UOY262230:UOY262241 UYU262230:UYU262241 VIQ262230:VIQ262241 VSM262230:VSM262241 WCI262230:WCI262241 WME262230:WME262241 WWA262230:WWA262241 S327766:S327777 JO327766:JO327777 TK327766:TK327777 ADG327766:ADG327777 ANC327766:ANC327777 AWY327766:AWY327777 BGU327766:BGU327777 BQQ327766:BQQ327777 CAM327766:CAM327777 CKI327766:CKI327777 CUE327766:CUE327777 DEA327766:DEA327777 DNW327766:DNW327777 DXS327766:DXS327777 EHO327766:EHO327777 ERK327766:ERK327777 FBG327766:FBG327777 FLC327766:FLC327777 FUY327766:FUY327777 GEU327766:GEU327777 GOQ327766:GOQ327777 GYM327766:GYM327777 HII327766:HII327777 HSE327766:HSE327777 ICA327766:ICA327777 ILW327766:ILW327777 IVS327766:IVS327777 JFO327766:JFO327777 JPK327766:JPK327777 JZG327766:JZG327777 KJC327766:KJC327777 KSY327766:KSY327777 LCU327766:LCU327777 LMQ327766:LMQ327777 LWM327766:LWM327777 MGI327766:MGI327777 MQE327766:MQE327777 NAA327766:NAA327777 NJW327766:NJW327777 NTS327766:NTS327777 ODO327766:ODO327777 ONK327766:ONK327777 OXG327766:OXG327777 PHC327766:PHC327777 PQY327766:PQY327777 QAU327766:QAU327777 QKQ327766:QKQ327777 QUM327766:QUM327777 REI327766:REI327777 ROE327766:ROE327777 RYA327766:RYA327777 SHW327766:SHW327777 SRS327766:SRS327777 TBO327766:TBO327777 TLK327766:TLK327777 TVG327766:TVG327777 UFC327766:UFC327777 UOY327766:UOY327777 UYU327766:UYU327777 VIQ327766:VIQ327777 VSM327766:VSM327777 WCI327766:WCI327777 WME327766:WME327777 WWA327766:WWA327777 S393302:S393313 JO393302:JO393313 TK393302:TK393313 ADG393302:ADG393313 ANC393302:ANC393313 AWY393302:AWY393313 BGU393302:BGU393313 BQQ393302:BQQ393313 CAM393302:CAM393313 CKI393302:CKI393313 CUE393302:CUE393313 DEA393302:DEA393313 DNW393302:DNW393313 DXS393302:DXS393313 EHO393302:EHO393313 ERK393302:ERK393313 FBG393302:FBG393313 FLC393302:FLC393313 FUY393302:FUY393313 GEU393302:GEU393313 GOQ393302:GOQ393313 GYM393302:GYM393313 HII393302:HII393313 HSE393302:HSE393313 ICA393302:ICA393313 ILW393302:ILW393313 IVS393302:IVS393313 JFO393302:JFO393313 JPK393302:JPK393313 JZG393302:JZG393313 KJC393302:KJC393313 KSY393302:KSY393313 LCU393302:LCU393313 LMQ393302:LMQ393313 LWM393302:LWM393313 MGI393302:MGI393313 MQE393302:MQE393313 NAA393302:NAA393313 NJW393302:NJW393313 NTS393302:NTS393313 ODO393302:ODO393313 ONK393302:ONK393313 OXG393302:OXG393313 PHC393302:PHC393313 PQY393302:PQY393313 QAU393302:QAU393313 QKQ393302:QKQ393313 QUM393302:QUM393313 REI393302:REI393313 ROE393302:ROE393313 RYA393302:RYA393313 SHW393302:SHW393313 SRS393302:SRS393313 TBO393302:TBO393313 TLK393302:TLK393313 TVG393302:TVG393313 UFC393302:UFC393313 UOY393302:UOY393313 UYU393302:UYU393313 VIQ393302:VIQ393313 VSM393302:VSM393313 WCI393302:WCI393313 WME393302:WME393313 WWA393302:WWA393313 S458838:S458849 JO458838:JO458849 TK458838:TK458849 ADG458838:ADG458849 ANC458838:ANC458849 AWY458838:AWY458849 BGU458838:BGU458849 BQQ458838:BQQ458849 CAM458838:CAM458849 CKI458838:CKI458849 CUE458838:CUE458849 DEA458838:DEA458849 DNW458838:DNW458849 DXS458838:DXS458849 EHO458838:EHO458849 ERK458838:ERK458849 FBG458838:FBG458849 FLC458838:FLC458849 FUY458838:FUY458849 GEU458838:GEU458849 GOQ458838:GOQ458849 GYM458838:GYM458849 HII458838:HII458849 HSE458838:HSE458849 ICA458838:ICA458849 ILW458838:ILW458849 IVS458838:IVS458849 JFO458838:JFO458849 JPK458838:JPK458849 JZG458838:JZG458849 KJC458838:KJC458849 KSY458838:KSY458849 LCU458838:LCU458849 LMQ458838:LMQ458849 LWM458838:LWM458849 MGI458838:MGI458849 MQE458838:MQE458849 NAA458838:NAA458849 NJW458838:NJW458849 NTS458838:NTS458849 ODO458838:ODO458849 ONK458838:ONK458849 OXG458838:OXG458849 PHC458838:PHC458849 PQY458838:PQY458849 QAU458838:QAU458849 QKQ458838:QKQ458849 QUM458838:QUM458849 REI458838:REI458849 ROE458838:ROE458849 RYA458838:RYA458849 SHW458838:SHW458849 SRS458838:SRS458849 TBO458838:TBO458849 TLK458838:TLK458849 TVG458838:TVG458849 UFC458838:UFC458849 UOY458838:UOY458849 UYU458838:UYU458849 VIQ458838:VIQ458849 VSM458838:VSM458849 WCI458838:WCI458849 WME458838:WME458849 WWA458838:WWA458849 S524374:S524385 JO524374:JO524385 TK524374:TK524385 ADG524374:ADG524385 ANC524374:ANC524385 AWY524374:AWY524385 BGU524374:BGU524385 BQQ524374:BQQ524385 CAM524374:CAM524385 CKI524374:CKI524385 CUE524374:CUE524385 DEA524374:DEA524385 DNW524374:DNW524385 DXS524374:DXS524385 EHO524374:EHO524385 ERK524374:ERK524385 FBG524374:FBG524385 FLC524374:FLC524385 FUY524374:FUY524385 GEU524374:GEU524385 GOQ524374:GOQ524385 GYM524374:GYM524385 HII524374:HII524385 HSE524374:HSE524385 ICA524374:ICA524385 ILW524374:ILW524385 IVS524374:IVS524385 JFO524374:JFO524385 JPK524374:JPK524385 JZG524374:JZG524385 KJC524374:KJC524385 KSY524374:KSY524385 LCU524374:LCU524385 LMQ524374:LMQ524385 LWM524374:LWM524385 MGI524374:MGI524385 MQE524374:MQE524385 NAA524374:NAA524385 NJW524374:NJW524385 NTS524374:NTS524385 ODO524374:ODO524385 ONK524374:ONK524385 OXG524374:OXG524385 PHC524374:PHC524385 PQY524374:PQY524385 QAU524374:QAU524385 QKQ524374:QKQ524385 QUM524374:QUM524385 REI524374:REI524385 ROE524374:ROE524385 RYA524374:RYA524385 SHW524374:SHW524385 SRS524374:SRS524385 TBO524374:TBO524385 TLK524374:TLK524385 TVG524374:TVG524385 UFC524374:UFC524385 UOY524374:UOY524385 UYU524374:UYU524385 VIQ524374:VIQ524385 VSM524374:VSM524385 WCI524374:WCI524385 WME524374:WME524385 WWA524374:WWA524385 S589910:S589921 JO589910:JO589921 TK589910:TK589921 ADG589910:ADG589921 ANC589910:ANC589921 AWY589910:AWY589921 BGU589910:BGU589921 BQQ589910:BQQ589921 CAM589910:CAM589921 CKI589910:CKI589921 CUE589910:CUE589921 DEA589910:DEA589921 DNW589910:DNW589921 DXS589910:DXS589921 EHO589910:EHO589921 ERK589910:ERK589921 FBG589910:FBG589921 FLC589910:FLC589921 FUY589910:FUY589921 GEU589910:GEU589921 GOQ589910:GOQ589921 GYM589910:GYM589921 HII589910:HII589921 HSE589910:HSE589921 ICA589910:ICA589921 ILW589910:ILW589921 IVS589910:IVS589921 JFO589910:JFO589921 JPK589910:JPK589921 JZG589910:JZG589921 KJC589910:KJC589921 KSY589910:KSY589921 LCU589910:LCU589921 LMQ589910:LMQ589921 LWM589910:LWM589921 MGI589910:MGI589921 MQE589910:MQE589921 NAA589910:NAA589921 NJW589910:NJW589921 NTS589910:NTS589921 ODO589910:ODO589921 ONK589910:ONK589921 OXG589910:OXG589921 PHC589910:PHC589921 PQY589910:PQY589921 QAU589910:QAU589921 QKQ589910:QKQ589921 QUM589910:QUM589921 REI589910:REI589921 ROE589910:ROE589921 RYA589910:RYA589921 SHW589910:SHW589921 SRS589910:SRS589921 TBO589910:TBO589921 TLK589910:TLK589921 TVG589910:TVG589921 UFC589910:UFC589921 UOY589910:UOY589921 UYU589910:UYU589921 VIQ589910:VIQ589921 VSM589910:VSM589921 WCI589910:WCI589921 WME589910:WME589921 WWA589910:WWA589921 S655446:S655457 JO655446:JO655457 TK655446:TK655457 ADG655446:ADG655457 ANC655446:ANC655457 AWY655446:AWY655457 BGU655446:BGU655457 BQQ655446:BQQ655457 CAM655446:CAM655457 CKI655446:CKI655457 CUE655446:CUE655457 DEA655446:DEA655457 DNW655446:DNW655457 DXS655446:DXS655457 EHO655446:EHO655457 ERK655446:ERK655457 FBG655446:FBG655457 FLC655446:FLC655457 FUY655446:FUY655457 GEU655446:GEU655457 GOQ655446:GOQ655457 GYM655446:GYM655457 HII655446:HII655457 HSE655446:HSE655457 ICA655446:ICA655457 ILW655446:ILW655457 IVS655446:IVS655457 JFO655446:JFO655457 JPK655446:JPK655457 JZG655446:JZG655457 KJC655446:KJC655457 KSY655446:KSY655457 LCU655446:LCU655457 LMQ655446:LMQ655457 LWM655446:LWM655457 MGI655446:MGI655457 MQE655446:MQE655457 NAA655446:NAA655457 NJW655446:NJW655457 NTS655446:NTS655457 ODO655446:ODO655457 ONK655446:ONK655457 OXG655446:OXG655457 PHC655446:PHC655457 PQY655446:PQY655457 QAU655446:QAU655457 QKQ655446:QKQ655457 QUM655446:QUM655457 REI655446:REI655457 ROE655446:ROE655457 RYA655446:RYA655457 SHW655446:SHW655457 SRS655446:SRS655457 TBO655446:TBO655457 TLK655446:TLK655457 TVG655446:TVG655457 UFC655446:UFC655457 UOY655446:UOY655457 UYU655446:UYU655457 VIQ655446:VIQ655457 VSM655446:VSM655457 WCI655446:WCI655457 WME655446:WME655457 WWA655446:WWA655457 S720982:S720993 JO720982:JO720993 TK720982:TK720993 ADG720982:ADG720993 ANC720982:ANC720993 AWY720982:AWY720993 BGU720982:BGU720993 BQQ720982:BQQ720993 CAM720982:CAM720993 CKI720982:CKI720993 CUE720982:CUE720993 DEA720982:DEA720993 DNW720982:DNW720993 DXS720982:DXS720993 EHO720982:EHO720993 ERK720982:ERK720993 FBG720982:FBG720993 FLC720982:FLC720993 FUY720982:FUY720993 GEU720982:GEU720993 GOQ720982:GOQ720993 GYM720982:GYM720993 HII720982:HII720993 HSE720982:HSE720993 ICA720982:ICA720993 ILW720982:ILW720993 IVS720982:IVS720993 JFO720982:JFO720993 JPK720982:JPK720993 JZG720982:JZG720993 KJC720982:KJC720993 KSY720982:KSY720993 LCU720982:LCU720993 LMQ720982:LMQ720993 LWM720982:LWM720993 MGI720982:MGI720993 MQE720982:MQE720993 NAA720982:NAA720993 NJW720982:NJW720993 NTS720982:NTS720993 ODO720982:ODO720993 ONK720982:ONK720993 OXG720982:OXG720993 PHC720982:PHC720993 PQY720982:PQY720993 QAU720982:QAU720993 QKQ720982:QKQ720993 QUM720982:QUM720993 REI720982:REI720993 ROE720982:ROE720993 RYA720982:RYA720993 SHW720982:SHW720993 SRS720982:SRS720993 TBO720982:TBO720993 TLK720982:TLK720993 TVG720982:TVG720993 UFC720982:UFC720993 UOY720982:UOY720993 UYU720982:UYU720993 VIQ720982:VIQ720993 VSM720982:VSM720993 WCI720982:WCI720993 WME720982:WME720993 WWA720982:WWA720993 S786518:S786529 JO786518:JO786529 TK786518:TK786529 ADG786518:ADG786529 ANC786518:ANC786529 AWY786518:AWY786529 BGU786518:BGU786529 BQQ786518:BQQ786529 CAM786518:CAM786529 CKI786518:CKI786529 CUE786518:CUE786529 DEA786518:DEA786529 DNW786518:DNW786529 DXS786518:DXS786529 EHO786518:EHO786529 ERK786518:ERK786529 FBG786518:FBG786529 FLC786518:FLC786529 FUY786518:FUY786529 GEU786518:GEU786529 GOQ786518:GOQ786529 GYM786518:GYM786529 HII786518:HII786529 HSE786518:HSE786529 ICA786518:ICA786529 ILW786518:ILW786529 IVS786518:IVS786529 JFO786518:JFO786529 JPK786518:JPK786529 JZG786518:JZG786529 KJC786518:KJC786529 KSY786518:KSY786529 LCU786518:LCU786529 LMQ786518:LMQ786529 LWM786518:LWM786529 MGI786518:MGI786529 MQE786518:MQE786529 NAA786518:NAA786529 NJW786518:NJW786529 NTS786518:NTS786529 ODO786518:ODO786529 ONK786518:ONK786529 OXG786518:OXG786529 PHC786518:PHC786529 PQY786518:PQY786529 QAU786518:QAU786529 QKQ786518:QKQ786529 QUM786518:QUM786529 REI786518:REI786529 ROE786518:ROE786529 RYA786518:RYA786529 SHW786518:SHW786529 SRS786518:SRS786529 TBO786518:TBO786529 TLK786518:TLK786529 TVG786518:TVG786529 UFC786518:UFC786529 UOY786518:UOY786529 UYU786518:UYU786529 VIQ786518:VIQ786529 VSM786518:VSM786529 WCI786518:WCI786529 WME786518:WME786529 WWA786518:WWA786529 S852054:S852065 JO852054:JO852065 TK852054:TK852065 ADG852054:ADG852065 ANC852054:ANC852065 AWY852054:AWY852065 BGU852054:BGU852065 BQQ852054:BQQ852065 CAM852054:CAM852065 CKI852054:CKI852065 CUE852054:CUE852065 DEA852054:DEA852065 DNW852054:DNW852065 DXS852054:DXS852065 EHO852054:EHO852065 ERK852054:ERK852065 FBG852054:FBG852065 FLC852054:FLC852065 FUY852054:FUY852065 GEU852054:GEU852065 GOQ852054:GOQ852065 GYM852054:GYM852065 HII852054:HII852065 HSE852054:HSE852065 ICA852054:ICA852065 ILW852054:ILW852065 IVS852054:IVS852065 JFO852054:JFO852065 JPK852054:JPK852065 JZG852054:JZG852065 KJC852054:KJC852065 KSY852054:KSY852065 LCU852054:LCU852065 LMQ852054:LMQ852065 LWM852054:LWM852065 MGI852054:MGI852065 MQE852054:MQE852065 NAA852054:NAA852065 NJW852054:NJW852065 NTS852054:NTS852065 ODO852054:ODO852065 ONK852054:ONK852065 OXG852054:OXG852065 PHC852054:PHC852065 PQY852054:PQY852065 QAU852054:QAU852065 QKQ852054:QKQ852065 QUM852054:QUM852065 REI852054:REI852065 ROE852054:ROE852065 RYA852054:RYA852065 SHW852054:SHW852065 SRS852054:SRS852065 TBO852054:TBO852065 TLK852054:TLK852065 TVG852054:TVG852065 UFC852054:UFC852065 UOY852054:UOY852065 UYU852054:UYU852065 VIQ852054:VIQ852065 VSM852054:VSM852065 WCI852054:WCI852065 WME852054:WME852065 WWA852054:WWA852065 S917590:S917601 JO917590:JO917601 TK917590:TK917601 ADG917590:ADG917601 ANC917590:ANC917601 AWY917590:AWY917601 BGU917590:BGU917601 BQQ917590:BQQ917601 CAM917590:CAM917601 CKI917590:CKI917601 CUE917590:CUE917601 DEA917590:DEA917601 DNW917590:DNW917601 DXS917590:DXS917601 EHO917590:EHO917601 ERK917590:ERK917601 FBG917590:FBG917601 FLC917590:FLC917601 FUY917590:FUY917601 GEU917590:GEU917601 GOQ917590:GOQ917601 GYM917590:GYM917601 HII917590:HII917601 HSE917590:HSE917601 ICA917590:ICA917601 ILW917590:ILW917601 IVS917590:IVS917601 JFO917590:JFO917601 JPK917590:JPK917601 JZG917590:JZG917601 KJC917590:KJC917601 KSY917590:KSY917601 LCU917590:LCU917601 LMQ917590:LMQ917601 LWM917590:LWM917601 MGI917590:MGI917601 MQE917590:MQE917601 NAA917590:NAA917601 NJW917590:NJW917601 NTS917590:NTS917601 ODO917590:ODO917601 ONK917590:ONK917601 OXG917590:OXG917601 PHC917590:PHC917601 PQY917590:PQY917601 QAU917590:QAU917601 QKQ917590:QKQ917601 QUM917590:QUM917601 REI917590:REI917601 ROE917590:ROE917601 RYA917590:RYA917601 SHW917590:SHW917601 SRS917590:SRS917601 TBO917590:TBO917601 TLK917590:TLK917601 TVG917590:TVG917601 UFC917590:UFC917601 UOY917590:UOY917601 UYU917590:UYU917601 VIQ917590:VIQ917601 VSM917590:VSM917601 WCI917590:WCI917601 WME917590:WME917601 WWA917590:WWA917601 S983126:S983137 JO983126:JO983137 TK983126:TK983137 ADG983126:ADG983137 ANC983126:ANC983137 AWY983126:AWY983137 BGU983126:BGU983137 BQQ983126:BQQ983137 CAM983126:CAM983137 CKI983126:CKI983137 CUE983126:CUE983137 DEA983126:DEA983137 DNW983126:DNW983137 DXS983126:DXS983137 EHO983126:EHO983137 ERK983126:ERK983137 FBG983126:FBG983137 FLC983126:FLC983137 FUY983126:FUY983137 GEU983126:GEU983137 GOQ983126:GOQ983137 GYM983126:GYM983137 HII983126:HII983137 HSE983126:HSE983137 ICA983126:ICA983137 ILW983126:ILW983137 IVS983126:IVS983137 JFO983126:JFO983137 JPK983126:JPK983137 JZG983126:JZG983137 KJC983126:KJC983137 KSY983126:KSY983137 LCU983126:LCU983137 LMQ983126:LMQ983137 LWM983126:LWM983137 MGI983126:MGI983137 MQE983126:MQE983137 NAA983126:NAA983137 NJW983126:NJW983137 NTS983126:NTS983137 ODO983126:ODO983137 ONK983126:ONK983137 OXG983126:OXG983137 PHC983126:PHC983137 PQY983126:PQY983137 QAU983126:QAU983137 QKQ983126:QKQ983137 QUM983126:QUM983137 REI983126:REI983137 ROE983126:ROE983137 RYA983126:RYA983137 SHW983126:SHW983137 SRS983126:SRS983137 TBO983126:TBO983137 TLK983126:TLK983137 TVG983126:TVG983137 UFC983126:UFC983137 UOY983126:UOY983137 UYU983126:UYU983137 VIQ983126:VIQ983137 VSM983126:VSM983137 WCI983126:WCI983137 WME983126:WME983137 WWA983126:WWA983137</xm:sqref>
        </x14:dataValidation>
        <x14:dataValidation allowBlank="1" showInputMessage="1" showErrorMessage="1" xr:uid="{BBF76696-948D-4C2B-858A-EE175DAC453D}">
          <xm:sqref>I127:J128 JE127:JF128 TA127:TB128 ACW127:ACX128 AMS127:AMT128 AWO127:AWP128 BGK127:BGL128 BQG127:BQH128 CAC127:CAD128 CJY127:CJZ128 CTU127:CTV128 DDQ127:DDR128 DNM127:DNN128 DXI127:DXJ128 EHE127:EHF128 ERA127:ERB128 FAW127:FAX128 FKS127:FKT128 FUO127:FUP128 GEK127:GEL128 GOG127:GOH128 GYC127:GYD128 HHY127:HHZ128 HRU127:HRV128 IBQ127:IBR128 ILM127:ILN128 IVI127:IVJ128 JFE127:JFF128 JPA127:JPB128 JYW127:JYX128 KIS127:KIT128 KSO127:KSP128 LCK127:LCL128 LMG127:LMH128 LWC127:LWD128 MFY127:MFZ128 MPU127:MPV128 MZQ127:MZR128 NJM127:NJN128 NTI127:NTJ128 ODE127:ODF128 ONA127:ONB128 OWW127:OWX128 PGS127:PGT128 PQO127:PQP128 QAK127:QAL128 QKG127:QKH128 QUC127:QUD128 RDY127:RDZ128 RNU127:RNV128 RXQ127:RXR128 SHM127:SHN128 SRI127:SRJ128 TBE127:TBF128 TLA127:TLB128 TUW127:TUX128 UES127:UET128 UOO127:UOP128 UYK127:UYL128 VIG127:VIH128 VSC127:VSD128 WBY127:WBZ128 WLU127:WLV128 WVQ127:WVR128 I65663:J65664 JE65663:JF65664 TA65663:TB65664 ACW65663:ACX65664 AMS65663:AMT65664 AWO65663:AWP65664 BGK65663:BGL65664 BQG65663:BQH65664 CAC65663:CAD65664 CJY65663:CJZ65664 CTU65663:CTV65664 DDQ65663:DDR65664 DNM65663:DNN65664 DXI65663:DXJ65664 EHE65663:EHF65664 ERA65663:ERB65664 FAW65663:FAX65664 FKS65663:FKT65664 FUO65663:FUP65664 GEK65663:GEL65664 GOG65663:GOH65664 GYC65663:GYD65664 HHY65663:HHZ65664 HRU65663:HRV65664 IBQ65663:IBR65664 ILM65663:ILN65664 IVI65663:IVJ65664 JFE65663:JFF65664 JPA65663:JPB65664 JYW65663:JYX65664 KIS65663:KIT65664 KSO65663:KSP65664 LCK65663:LCL65664 LMG65663:LMH65664 LWC65663:LWD65664 MFY65663:MFZ65664 MPU65663:MPV65664 MZQ65663:MZR65664 NJM65663:NJN65664 NTI65663:NTJ65664 ODE65663:ODF65664 ONA65663:ONB65664 OWW65663:OWX65664 PGS65663:PGT65664 PQO65663:PQP65664 QAK65663:QAL65664 QKG65663:QKH65664 QUC65663:QUD65664 RDY65663:RDZ65664 RNU65663:RNV65664 RXQ65663:RXR65664 SHM65663:SHN65664 SRI65663:SRJ65664 TBE65663:TBF65664 TLA65663:TLB65664 TUW65663:TUX65664 UES65663:UET65664 UOO65663:UOP65664 UYK65663:UYL65664 VIG65663:VIH65664 VSC65663:VSD65664 WBY65663:WBZ65664 WLU65663:WLV65664 WVQ65663:WVR65664 I131199:J131200 JE131199:JF131200 TA131199:TB131200 ACW131199:ACX131200 AMS131199:AMT131200 AWO131199:AWP131200 BGK131199:BGL131200 BQG131199:BQH131200 CAC131199:CAD131200 CJY131199:CJZ131200 CTU131199:CTV131200 DDQ131199:DDR131200 DNM131199:DNN131200 DXI131199:DXJ131200 EHE131199:EHF131200 ERA131199:ERB131200 FAW131199:FAX131200 FKS131199:FKT131200 FUO131199:FUP131200 GEK131199:GEL131200 GOG131199:GOH131200 GYC131199:GYD131200 HHY131199:HHZ131200 HRU131199:HRV131200 IBQ131199:IBR131200 ILM131199:ILN131200 IVI131199:IVJ131200 JFE131199:JFF131200 JPA131199:JPB131200 JYW131199:JYX131200 KIS131199:KIT131200 KSO131199:KSP131200 LCK131199:LCL131200 LMG131199:LMH131200 LWC131199:LWD131200 MFY131199:MFZ131200 MPU131199:MPV131200 MZQ131199:MZR131200 NJM131199:NJN131200 NTI131199:NTJ131200 ODE131199:ODF131200 ONA131199:ONB131200 OWW131199:OWX131200 PGS131199:PGT131200 PQO131199:PQP131200 QAK131199:QAL131200 QKG131199:QKH131200 QUC131199:QUD131200 RDY131199:RDZ131200 RNU131199:RNV131200 RXQ131199:RXR131200 SHM131199:SHN131200 SRI131199:SRJ131200 TBE131199:TBF131200 TLA131199:TLB131200 TUW131199:TUX131200 UES131199:UET131200 UOO131199:UOP131200 UYK131199:UYL131200 VIG131199:VIH131200 VSC131199:VSD131200 WBY131199:WBZ131200 WLU131199:WLV131200 WVQ131199:WVR131200 I196735:J196736 JE196735:JF196736 TA196735:TB196736 ACW196735:ACX196736 AMS196735:AMT196736 AWO196735:AWP196736 BGK196735:BGL196736 BQG196735:BQH196736 CAC196735:CAD196736 CJY196735:CJZ196736 CTU196735:CTV196736 DDQ196735:DDR196736 DNM196735:DNN196736 DXI196735:DXJ196736 EHE196735:EHF196736 ERA196735:ERB196736 FAW196735:FAX196736 FKS196735:FKT196736 FUO196735:FUP196736 GEK196735:GEL196736 GOG196735:GOH196736 GYC196735:GYD196736 HHY196735:HHZ196736 HRU196735:HRV196736 IBQ196735:IBR196736 ILM196735:ILN196736 IVI196735:IVJ196736 JFE196735:JFF196736 JPA196735:JPB196736 JYW196735:JYX196736 KIS196735:KIT196736 KSO196735:KSP196736 LCK196735:LCL196736 LMG196735:LMH196736 LWC196735:LWD196736 MFY196735:MFZ196736 MPU196735:MPV196736 MZQ196735:MZR196736 NJM196735:NJN196736 NTI196735:NTJ196736 ODE196735:ODF196736 ONA196735:ONB196736 OWW196735:OWX196736 PGS196735:PGT196736 PQO196735:PQP196736 QAK196735:QAL196736 QKG196735:QKH196736 QUC196735:QUD196736 RDY196735:RDZ196736 RNU196735:RNV196736 RXQ196735:RXR196736 SHM196735:SHN196736 SRI196735:SRJ196736 TBE196735:TBF196736 TLA196735:TLB196736 TUW196735:TUX196736 UES196735:UET196736 UOO196735:UOP196736 UYK196735:UYL196736 VIG196735:VIH196736 VSC196735:VSD196736 WBY196735:WBZ196736 WLU196735:WLV196736 WVQ196735:WVR196736 I262271:J262272 JE262271:JF262272 TA262271:TB262272 ACW262271:ACX262272 AMS262271:AMT262272 AWO262271:AWP262272 BGK262271:BGL262272 BQG262271:BQH262272 CAC262271:CAD262272 CJY262271:CJZ262272 CTU262271:CTV262272 DDQ262271:DDR262272 DNM262271:DNN262272 DXI262271:DXJ262272 EHE262271:EHF262272 ERA262271:ERB262272 FAW262271:FAX262272 FKS262271:FKT262272 FUO262271:FUP262272 GEK262271:GEL262272 GOG262271:GOH262272 GYC262271:GYD262272 HHY262271:HHZ262272 HRU262271:HRV262272 IBQ262271:IBR262272 ILM262271:ILN262272 IVI262271:IVJ262272 JFE262271:JFF262272 JPA262271:JPB262272 JYW262271:JYX262272 KIS262271:KIT262272 KSO262271:KSP262272 LCK262271:LCL262272 LMG262271:LMH262272 LWC262271:LWD262272 MFY262271:MFZ262272 MPU262271:MPV262272 MZQ262271:MZR262272 NJM262271:NJN262272 NTI262271:NTJ262272 ODE262271:ODF262272 ONA262271:ONB262272 OWW262271:OWX262272 PGS262271:PGT262272 PQO262271:PQP262272 QAK262271:QAL262272 QKG262271:QKH262272 QUC262271:QUD262272 RDY262271:RDZ262272 RNU262271:RNV262272 RXQ262271:RXR262272 SHM262271:SHN262272 SRI262271:SRJ262272 TBE262271:TBF262272 TLA262271:TLB262272 TUW262271:TUX262272 UES262271:UET262272 UOO262271:UOP262272 UYK262271:UYL262272 VIG262271:VIH262272 VSC262271:VSD262272 WBY262271:WBZ262272 WLU262271:WLV262272 WVQ262271:WVR262272 I327807:J327808 JE327807:JF327808 TA327807:TB327808 ACW327807:ACX327808 AMS327807:AMT327808 AWO327807:AWP327808 BGK327807:BGL327808 BQG327807:BQH327808 CAC327807:CAD327808 CJY327807:CJZ327808 CTU327807:CTV327808 DDQ327807:DDR327808 DNM327807:DNN327808 DXI327807:DXJ327808 EHE327807:EHF327808 ERA327807:ERB327808 FAW327807:FAX327808 FKS327807:FKT327808 FUO327807:FUP327808 GEK327807:GEL327808 GOG327807:GOH327808 GYC327807:GYD327808 HHY327807:HHZ327808 HRU327807:HRV327808 IBQ327807:IBR327808 ILM327807:ILN327808 IVI327807:IVJ327808 JFE327807:JFF327808 JPA327807:JPB327808 JYW327807:JYX327808 KIS327807:KIT327808 KSO327807:KSP327808 LCK327807:LCL327808 LMG327807:LMH327808 LWC327807:LWD327808 MFY327807:MFZ327808 MPU327807:MPV327808 MZQ327807:MZR327808 NJM327807:NJN327808 NTI327807:NTJ327808 ODE327807:ODF327808 ONA327807:ONB327808 OWW327807:OWX327808 PGS327807:PGT327808 PQO327807:PQP327808 QAK327807:QAL327808 QKG327807:QKH327808 QUC327807:QUD327808 RDY327807:RDZ327808 RNU327807:RNV327808 RXQ327807:RXR327808 SHM327807:SHN327808 SRI327807:SRJ327808 TBE327807:TBF327808 TLA327807:TLB327808 TUW327807:TUX327808 UES327807:UET327808 UOO327807:UOP327808 UYK327807:UYL327808 VIG327807:VIH327808 VSC327807:VSD327808 WBY327807:WBZ327808 WLU327807:WLV327808 WVQ327807:WVR327808 I393343:J393344 JE393343:JF393344 TA393343:TB393344 ACW393343:ACX393344 AMS393343:AMT393344 AWO393343:AWP393344 BGK393343:BGL393344 BQG393343:BQH393344 CAC393343:CAD393344 CJY393343:CJZ393344 CTU393343:CTV393344 DDQ393343:DDR393344 DNM393343:DNN393344 DXI393343:DXJ393344 EHE393343:EHF393344 ERA393343:ERB393344 FAW393343:FAX393344 FKS393343:FKT393344 FUO393343:FUP393344 GEK393343:GEL393344 GOG393343:GOH393344 GYC393343:GYD393344 HHY393343:HHZ393344 HRU393343:HRV393344 IBQ393343:IBR393344 ILM393343:ILN393344 IVI393343:IVJ393344 JFE393343:JFF393344 JPA393343:JPB393344 JYW393343:JYX393344 KIS393343:KIT393344 KSO393343:KSP393344 LCK393343:LCL393344 LMG393343:LMH393344 LWC393343:LWD393344 MFY393343:MFZ393344 MPU393343:MPV393344 MZQ393343:MZR393344 NJM393343:NJN393344 NTI393343:NTJ393344 ODE393343:ODF393344 ONA393343:ONB393344 OWW393343:OWX393344 PGS393343:PGT393344 PQO393343:PQP393344 QAK393343:QAL393344 QKG393343:QKH393344 QUC393343:QUD393344 RDY393343:RDZ393344 RNU393343:RNV393344 RXQ393343:RXR393344 SHM393343:SHN393344 SRI393343:SRJ393344 TBE393343:TBF393344 TLA393343:TLB393344 TUW393343:TUX393344 UES393343:UET393344 UOO393343:UOP393344 UYK393343:UYL393344 VIG393343:VIH393344 VSC393343:VSD393344 WBY393343:WBZ393344 WLU393343:WLV393344 WVQ393343:WVR393344 I458879:J458880 JE458879:JF458880 TA458879:TB458880 ACW458879:ACX458880 AMS458879:AMT458880 AWO458879:AWP458880 BGK458879:BGL458880 BQG458879:BQH458880 CAC458879:CAD458880 CJY458879:CJZ458880 CTU458879:CTV458880 DDQ458879:DDR458880 DNM458879:DNN458880 DXI458879:DXJ458880 EHE458879:EHF458880 ERA458879:ERB458880 FAW458879:FAX458880 FKS458879:FKT458880 FUO458879:FUP458880 GEK458879:GEL458880 GOG458879:GOH458880 GYC458879:GYD458880 HHY458879:HHZ458880 HRU458879:HRV458880 IBQ458879:IBR458880 ILM458879:ILN458880 IVI458879:IVJ458880 JFE458879:JFF458880 JPA458879:JPB458880 JYW458879:JYX458880 KIS458879:KIT458880 KSO458879:KSP458880 LCK458879:LCL458880 LMG458879:LMH458880 LWC458879:LWD458880 MFY458879:MFZ458880 MPU458879:MPV458880 MZQ458879:MZR458880 NJM458879:NJN458880 NTI458879:NTJ458880 ODE458879:ODF458880 ONA458879:ONB458880 OWW458879:OWX458880 PGS458879:PGT458880 PQO458879:PQP458880 QAK458879:QAL458880 QKG458879:QKH458880 QUC458879:QUD458880 RDY458879:RDZ458880 RNU458879:RNV458880 RXQ458879:RXR458880 SHM458879:SHN458880 SRI458879:SRJ458880 TBE458879:TBF458880 TLA458879:TLB458880 TUW458879:TUX458880 UES458879:UET458880 UOO458879:UOP458880 UYK458879:UYL458880 VIG458879:VIH458880 VSC458879:VSD458880 WBY458879:WBZ458880 WLU458879:WLV458880 WVQ458879:WVR458880 I524415:J524416 JE524415:JF524416 TA524415:TB524416 ACW524415:ACX524416 AMS524415:AMT524416 AWO524415:AWP524416 BGK524415:BGL524416 BQG524415:BQH524416 CAC524415:CAD524416 CJY524415:CJZ524416 CTU524415:CTV524416 DDQ524415:DDR524416 DNM524415:DNN524416 DXI524415:DXJ524416 EHE524415:EHF524416 ERA524415:ERB524416 FAW524415:FAX524416 FKS524415:FKT524416 FUO524415:FUP524416 GEK524415:GEL524416 GOG524415:GOH524416 GYC524415:GYD524416 HHY524415:HHZ524416 HRU524415:HRV524416 IBQ524415:IBR524416 ILM524415:ILN524416 IVI524415:IVJ524416 JFE524415:JFF524416 JPA524415:JPB524416 JYW524415:JYX524416 KIS524415:KIT524416 KSO524415:KSP524416 LCK524415:LCL524416 LMG524415:LMH524416 LWC524415:LWD524416 MFY524415:MFZ524416 MPU524415:MPV524416 MZQ524415:MZR524416 NJM524415:NJN524416 NTI524415:NTJ524416 ODE524415:ODF524416 ONA524415:ONB524416 OWW524415:OWX524416 PGS524415:PGT524416 PQO524415:PQP524416 QAK524415:QAL524416 QKG524415:QKH524416 QUC524415:QUD524416 RDY524415:RDZ524416 RNU524415:RNV524416 RXQ524415:RXR524416 SHM524415:SHN524416 SRI524415:SRJ524416 TBE524415:TBF524416 TLA524415:TLB524416 TUW524415:TUX524416 UES524415:UET524416 UOO524415:UOP524416 UYK524415:UYL524416 VIG524415:VIH524416 VSC524415:VSD524416 WBY524415:WBZ524416 WLU524415:WLV524416 WVQ524415:WVR524416 I589951:J589952 JE589951:JF589952 TA589951:TB589952 ACW589951:ACX589952 AMS589951:AMT589952 AWO589951:AWP589952 BGK589951:BGL589952 BQG589951:BQH589952 CAC589951:CAD589952 CJY589951:CJZ589952 CTU589951:CTV589952 DDQ589951:DDR589952 DNM589951:DNN589952 DXI589951:DXJ589952 EHE589951:EHF589952 ERA589951:ERB589952 FAW589951:FAX589952 FKS589951:FKT589952 FUO589951:FUP589952 GEK589951:GEL589952 GOG589951:GOH589952 GYC589951:GYD589952 HHY589951:HHZ589952 HRU589951:HRV589952 IBQ589951:IBR589952 ILM589951:ILN589952 IVI589951:IVJ589952 JFE589951:JFF589952 JPA589951:JPB589952 JYW589951:JYX589952 KIS589951:KIT589952 KSO589951:KSP589952 LCK589951:LCL589952 LMG589951:LMH589952 LWC589951:LWD589952 MFY589951:MFZ589952 MPU589951:MPV589952 MZQ589951:MZR589952 NJM589951:NJN589952 NTI589951:NTJ589952 ODE589951:ODF589952 ONA589951:ONB589952 OWW589951:OWX589952 PGS589951:PGT589952 PQO589951:PQP589952 QAK589951:QAL589952 QKG589951:QKH589952 QUC589951:QUD589952 RDY589951:RDZ589952 RNU589951:RNV589952 RXQ589951:RXR589952 SHM589951:SHN589952 SRI589951:SRJ589952 TBE589951:TBF589952 TLA589951:TLB589952 TUW589951:TUX589952 UES589951:UET589952 UOO589951:UOP589952 UYK589951:UYL589952 VIG589951:VIH589952 VSC589951:VSD589952 WBY589951:WBZ589952 WLU589951:WLV589952 WVQ589951:WVR589952 I655487:J655488 JE655487:JF655488 TA655487:TB655488 ACW655487:ACX655488 AMS655487:AMT655488 AWO655487:AWP655488 BGK655487:BGL655488 BQG655487:BQH655488 CAC655487:CAD655488 CJY655487:CJZ655488 CTU655487:CTV655488 DDQ655487:DDR655488 DNM655487:DNN655488 DXI655487:DXJ655488 EHE655487:EHF655488 ERA655487:ERB655488 FAW655487:FAX655488 FKS655487:FKT655488 FUO655487:FUP655488 GEK655487:GEL655488 GOG655487:GOH655488 GYC655487:GYD655488 HHY655487:HHZ655488 HRU655487:HRV655488 IBQ655487:IBR655488 ILM655487:ILN655488 IVI655487:IVJ655488 JFE655487:JFF655488 JPA655487:JPB655488 JYW655487:JYX655488 KIS655487:KIT655488 KSO655487:KSP655488 LCK655487:LCL655488 LMG655487:LMH655488 LWC655487:LWD655488 MFY655487:MFZ655488 MPU655487:MPV655488 MZQ655487:MZR655488 NJM655487:NJN655488 NTI655487:NTJ655488 ODE655487:ODF655488 ONA655487:ONB655488 OWW655487:OWX655488 PGS655487:PGT655488 PQO655487:PQP655488 QAK655487:QAL655488 QKG655487:QKH655488 QUC655487:QUD655488 RDY655487:RDZ655488 RNU655487:RNV655488 RXQ655487:RXR655488 SHM655487:SHN655488 SRI655487:SRJ655488 TBE655487:TBF655488 TLA655487:TLB655488 TUW655487:TUX655488 UES655487:UET655488 UOO655487:UOP655488 UYK655487:UYL655488 VIG655487:VIH655488 VSC655487:VSD655488 WBY655487:WBZ655488 WLU655487:WLV655488 WVQ655487:WVR655488 I721023:J721024 JE721023:JF721024 TA721023:TB721024 ACW721023:ACX721024 AMS721023:AMT721024 AWO721023:AWP721024 BGK721023:BGL721024 BQG721023:BQH721024 CAC721023:CAD721024 CJY721023:CJZ721024 CTU721023:CTV721024 DDQ721023:DDR721024 DNM721023:DNN721024 DXI721023:DXJ721024 EHE721023:EHF721024 ERA721023:ERB721024 FAW721023:FAX721024 FKS721023:FKT721024 FUO721023:FUP721024 GEK721023:GEL721024 GOG721023:GOH721024 GYC721023:GYD721024 HHY721023:HHZ721024 HRU721023:HRV721024 IBQ721023:IBR721024 ILM721023:ILN721024 IVI721023:IVJ721024 JFE721023:JFF721024 JPA721023:JPB721024 JYW721023:JYX721024 KIS721023:KIT721024 KSO721023:KSP721024 LCK721023:LCL721024 LMG721023:LMH721024 LWC721023:LWD721024 MFY721023:MFZ721024 MPU721023:MPV721024 MZQ721023:MZR721024 NJM721023:NJN721024 NTI721023:NTJ721024 ODE721023:ODF721024 ONA721023:ONB721024 OWW721023:OWX721024 PGS721023:PGT721024 PQO721023:PQP721024 QAK721023:QAL721024 QKG721023:QKH721024 QUC721023:QUD721024 RDY721023:RDZ721024 RNU721023:RNV721024 RXQ721023:RXR721024 SHM721023:SHN721024 SRI721023:SRJ721024 TBE721023:TBF721024 TLA721023:TLB721024 TUW721023:TUX721024 UES721023:UET721024 UOO721023:UOP721024 UYK721023:UYL721024 VIG721023:VIH721024 VSC721023:VSD721024 WBY721023:WBZ721024 WLU721023:WLV721024 WVQ721023:WVR721024 I786559:J786560 JE786559:JF786560 TA786559:TB786560 ACW786559:ACX786560 AMS786559:AMT786560 AWO786559:AWP786560 BGK786559:BGL786560 BQG786559:BQH786560 CAC786559:CAD786560 CJY786559:CJZ786560 CTU786559:CTV786560 DDQ786559:DDR786560 DNM786559:DNN786560 DXI786559:DXJ786560 EHE786559:EHF786560 ERA786559:ERB786560 FAW786559:FAX786560 FKS786559:FKT786560 FUO786559:FUP786560 GEK786559:GEL786560 GOG786559:GOH786560 GYC786559:GYD786560 HHY786559:HHZ786560 HRU786559:HRV786560 IBQ786559:IBR786560 ILM786559:ILN786560 IVI786559:IVJ786560 JFE786559:JFF786560 JPA786559:JPB786560 JYW786559:JYX786560 KIS786559:KIT786560 KSO786559:KSP786560 LCK786559:LCL786560 LMG786559:LMH786560 LWC786559:LWD786560 MFY786559:MFZ786560 MPU786559:MPV786560 MZQ786559:MZR786560 NJM786559:NJN786560 NTI786559:NTJ786560 ODE786559:ODF786560 ONA786559:ONB786560 OWW786559:OWX786560 PGS786559:PGT786560 PQO786559:PQP786560 QAK786559:QAL786560 QKG786559:QKH786560 QUC786559:QUD786560 RDY786559:RDZ786560 RNU786559:RNV786560 RXQ786559:RXR786560 SHM786559:SHN786560 SRI786559:SRJ786560 TBE786559:TBF786560 TLA786559:TLB786560 TUW786559:TUX786560 UES786559:UET786560 UOO786559:UOP786560 UYK786559:UYL786560 VIG786559:VIH786560 VSC786559:VSD786560 WBY786559:WBZ786560 WLU786559:WLV786560 WVQ786559:WVR786560 I852095:J852096 JE852095:JF852096 TA852095:TB852096 ACW852095:ACX852096 AMS852095:AMT852096 AWO852095:AWP852096 BGK852095:BGL852096 BQG852095:BQH852096 CAC852095:CAD852096 CJY852095:CJZ852096 CTU852095:CTV852096 DDQ852095:DDR852096 DNM852095:DNN852096 DXI852095:DXJ852096 EHE852095:EHF852096 ERA852095:ERB852096 FAW852095:FAX852096 FKS852095:FKT852096 FUO852095:FUP852096 GEK852095:GEL852096 GOG852095:GOH852096 GYC852095:GYD852096 HHY852095:HHZ852096 HRU852095:HRV852096 IBQ852095:IBR852096 ILM852095:ILN852096 IVI852095:IVJ852096 JFE852095:JFF852096 JPA852095:JPB852096 JYW852095:JYX852096 KIS852095:KIT852096 KSO852095:KSP852096 LCK852095:LCL852096 LMG852095:LMH852096 LWC852095:LWD852096 MFY852095:MFZ852096 MPU852095:MPV852096 MZQ852095:MZR852096 NJM852095:NJN852096 NTI852095:NTJ852096 ODE852095:ODF852096 ONA852095:ONB852096 OWW852095:OWX852096 PGS852095:PGT852096 PQO852095:PQP852096 QAK852095:QAL852096 QKG852095:QKH852096 QUC852095:QUD852096 RDY852095:RDZ852096 RNU852095:RNV852096 RXQ852095:RXR852096 SHM852095:SHN852096 SRI852095:SRJ852096 TBE852095:TBF852096 TLA852095:TLB852096 TUW852095:TUX852096 UES852095:UET852096 UOO852095:UOP852096 UYK852095:UYL852096 VIG852095:VIH852096 VSC852095:VSD852096 WBY852095:WBZ852096 WLU852095:WLV852096 WVQ852095:WVR852096 I917631:J917632 JE917631:JF917632 TA917631:TB917632 ACW917631:ACX917632 AMS917631:AMT917632 AWO917631:AWP917632 BGK917631:BGL917632 BQG917631:BQH917632 CAC917631:CAD917632 CJY917631:CJZ917632 CTU917631:CTV917632 DDQ917631:DDR917632 DNM917631:DNN917632 DXI917631:DXJ917632 EHE917631:EHF917632 ERA917631:ERB917632 FAW917631:FAX917632 FKS917631:FKT917632 FUO917631:FUP917632 GEK917631:GEL917632 GOG917631:GOH917632 GYC917631:GYD917632 HHY917631:HHZ917632 HRU917631:HRV917632 IBQ917631:IBR917632 ILM917631:ILN917632 IVI917631:IVJ917632 JFE917631:JFF917632 JPA917631:JPB917632 JYW917631:JYX917632 KIS917631:KIT917632 KSO917631:KSP917632 LCK917631:LCL917632 LMG917631:LMH917632 LWC917631:LWD917632 MFY917631:MFZ917632 MPU917631:MPV917632 MZQ917631:MZR917632 NJM917631:NJN917632 NTI917631:NTJ917632 ODE917631:ODF917632 ONA917631:ONB917632 OWW917631:OWX917632 PGS917631:PGT917632 PQO917631:PQP917632 QAK917631:QAL917632 QKG917631:QKH917632 QUC917631:QUD917632 RDY917631:RDZ917632 RNU917631:RNV917632 RXQ917631:RXR917632 SHM917631:SHN917632 SRI917631:SRJ917632 TBE917631:TBF917632 TLA917631:TLB917632 TUW917631:TUX917632 UES917631:UET917632 UOO917631:UOP917632 UYK917631:UYL917632 VIG917631:VIH917632 VSC917631:VSD917632 WBY917631:WBZ917632 WLU917631:WLV917632 WVQ917631:WVR917632 I983167:J983168 JE983167:JF983168 TA983167:TB983168 ACW983167:ACX983168 AMS983167:AMT983168 AWO983167:AWP983168 BGK983167:BGL983168 BQG983167:BQH983168 CAC983167:CAD983168 CJY983167:CJZ983168 CTU983167:CTV983168 DDQ983167:DDR983168 DNM983167:DNN983168 DXI983167:DXJ983168 EHE983167:EHF983168 ERA983167:ERB983168 FAW983167:FAX983168 FKS983167:FKT983168 FUO983167:FUP983168 GEK983167:GEL983168 GOG983167:GOH983168 GYC983167:GYD983168 HHY983167:HHZ983168 HRU983167:HRV983168 IBQ983167:IBR983168 ILM983167:ILN983168 IVI983167:IVJ983168 JFE983167:JFF983168 JPA983167:JPB983168 JYW983167:JYX983168 KIS983167:KIT983168 KSO983167:KSP983168 LCK983167:LCL983168 LMG983167:LMH983168 LWC983167:LWD983168 MFY983167:MFZ983168 MPU983167:MPV983168 MZQ983167:MZR983168 NJM983167:NJN983168 NTI983167:NTJ983168 ODE983167:ODF983168 ONA983167:ONB983168 OWW983167:OWX983168 PGS983167:PGT983168 PQO983167:PQP983168 QAK983167:QAL983168 QKG983167:QKH983168 QUC983167:QUD983168 RDY983167:RDZ983168 RNU983167:RNV983168 RXQ983167:RXR983168 SHM983167:SHN983168 SRI983167:SRJ983168 TBE983167:TBF983168 TLA983167:TLB983168 TUW983167:TUX983168 UES983167:UET983168 UOO983167:UOP983168 UYK983167:UYL983168 VIG983167:VIH983168 VSC983167:VSD983168 WBY983167:WBZ983168 WLU983167:WLV983168 WVQ983167:WVR983168 G17:W17 JC17:JS17 SY17:TO17 ACU17:ADK17 AMQ17:ANG17 AWM17:AXC17 BGI17:BGY17 BQE17:BQU17 CAA17:CAQ17 CJW17:CKM17 CTS17:CUI17 DDO17:DEE17 DNK17:DOA17 DXG17:DXW17 EHC17:EHS17 EQY17:ERO17 FAU17:FBK17 FKQ17:FLG17 FUM17:FVC17 GEI17:GEY17 GOE17:GOU17 GYA17:GYQ17 HHW17:HIM17 HRS17:HSI17 IBO17:ICE17 ILK17:IMA17 IVG17:IVW17 JFC17:JFS17 JOY17:JPO17 JYU17:JZK17 KIQ17:KJG17 KSM17:KTC17 LCI17:LCY17 LME17:LMU17 LWA17:LWQ17 MFW17:MGM17 MPS17:MQI17 MZO17:NAE17 NJK17:NKA17 NTG17:NTW17 ODC17:ODS17 OMY17:ONO17 OWU17:OXK17 PGQ17:PHG17 PQM17:PRC17 QAI17:QAY17 QKE17:QKU17 QUA17:QUQ17 RDW17:REM17 RNS17:ROI17 RXO17:RYE17 SHK17:SIA17 SRG17:SRW17 TBC17:TBS17 TKY17:TLO17 TUU17:TVK17 UEQ17:UFG17 UOM17:UPC17 UYI17:UYY17 VIE17:VIU17 VSA17:VSQ17 WBW17:WCM17 WLS17:WMI17 WVO17:WWE17 G65553:W65553 JC65553:JS65553 SY65553:TO65553 ACU65553:ADK65553 AMQ65553:ANG65553 AWM65553:AXC65553 BGI65553:BGY65553 BQE65553:BQU65553 CAA65553:CAQ65553 CJW65553:CKM65553 CTS65553:CUI65553 DDO65553:DEE65553 DNK65553:DOA65553 DXG65553:DXW65553 EHC65553:EHS65553 EQY65553:ERO65553 FAU65553:FBK65553 FKQ65553:FLG65553 FUM65553:FVC65553 GEI65553:GEY65553 GOE65553:GOU65553 GYA65553:GYQ65553 HHW65553:HIM65553 HRS65553:HSI65553 IBO65553:ICE65553 ILK65553:IMA65553 IVG65553:IVW65553 JFC65553:JFS65553 JOY65553:JPO65553 JYU65553:JZK65553 KIQ65553:KJG65553 KSM65553:KTC65553 LCI65553:LCY65553 LME65553:LMU65553 LWA65553:LWQ65553 MFW65553:MGM65553 MPS65553:MQI65553 MZO65553:NAE65553 NJK65553:NKA65553 NTG65553:NTW65553 ODC65553:ODS65553 OMY65553:ONO65553 OWU65553:OXK65553 PGQ65553:PHG65553 PQM65553:PRC65553 QAI65553:QAY65553 QKE65553:QKU65553 QUA65553:QUQ65553 RDW65553:REM65553 RNS65553:ROI65553 RXO65553:RYE65553 SHK65553:SIA65553 SRG65553:SRW65553 TBC65553:TBS65553 TKY65553:TLO65553 TUU65553:TVK65553 UEQ65553:UFG65553 UOM65553:UPC65553 UYI65553:UYY65553 VIE65553:VIU65553 VSA65553:VSQ65553 WBW65553:WCM65553 WLS65553:WMI65553 WVO65553:WWE65553 G131089:W131089 JC131089:JS131089 SY131089:TO131089 ACU131089:ADK131089 AMQ131089:ANG131089 AWM131089:AXC131089 BGI131089:BGY131089 BQE131089:BQU131089 CAA131089:CAQ131089 CJW131089:CKM131089 CTS131089:CUI131089 DDO131089:DEE131089 DNK131089:DOA131089 DXG131089:DXW131089 EHC131089:EHS131089 EQY131089:ERO131089 FAU131089:FBK131089 FKQ131089:FLG131089 FUM131089:FVC131089 GEI131089:GEY131089 GOE131089:GOU131089 GYA131089:GYQ131089 HHW131089:HIM131089 HRS131089:HSI131089 IBO131089:ICE131089 ILK131089:IMA131089 IVG131089:IVW131089 JFC131089:JFS131089 JOY131089:JPO131089 JYU131089:JZK131089 KIQ131089:KJG131089 KSM131089:KTC131089 LCI131089:LCY131089 LME131089:LMU131089 LWA131089:LWQ131089 MFW131089:MGM131089 MPS131089:MQI131089 MZO131089:NAE131089 NJK131089:NKA131089 NTG131089:NTW131089 ODC131089:ODS131089 OMY131089:ONO131089 OWU131089:OXK131089 PGQ131089:PHG131089 PQM131089:PRC131089 QAI131089:QAY131089 QKE131089:QKU131089 QUA131089:QUQ131089 RDW131089:REM131089 RNS131089:ROI131089 RXO131089:RYE131089 SHK131089:SIA131089 SRG131089:SRW131089 TBC131089:TBS131089 TKY131089:TLO131089 TUU131089:TVK131089 UEQ131089:UFG131089 UOM131089:UPC131089 UYI131089:UYY131089 VIE131089:VIU131089 VSA131089:VSQ131089 WBW131089:WCM131089 WLS131089:WMI131089 WVO131089:WWE131089 G196625:W196625 JC196625:JS196625 SY196625:TO196625 ACU196625:ADK196625 AMQ196625:ANG196625 AWM196625:AXC196625 BGI196625:BGY196625 BQE196625:BQU196625 CAA196625:CAQ196625 CJW196625:CKM196625 CTS196625:CUI196625 DDO196625:DEE196625 DNK196625:DOA196625 DXG196625:DXW196625 EHC196625:EHS196625 EQY196625:ERO196625 FAU196625:FBK196625 FKQ196625:FLG196625 FUM196625:FVC196625 GEI196625:GEY196625 GOE196625:GOU196625 GYA196625:GYQ196625 HHW196625:HIM196625 HRS196625:HSI196625 IBO196625:ICE196625 ILK196625:IMA196625 IVG196625:IVW196625 JFC196625:JFS196625 JOY196625:JPO196625 JYU196625:JZK196625 KIQ196625:KJG196625 KSM196625:KTC196625 LCI196625:LCY196625 LME196625:LMU196625 LWA196625:LWQ196625 MFW196625:MGM196625 MPS196625:MQI196625 MZO196625:NAE196625 NJK196625:NKA196625 NTG196625:NTW196625 ODC196625:ODS196625 OMY196625:ONO196625 OWU196625:OXK196625 PGQ196625:PHG196625 PQM196625:PRC196625 QAI196625:QAY196625 QKE196625:QKU196625 QUA196625:QUQ196625 RDW196625:REM196625 RNS196625:ROI196625 RXO196625:RYE196625 SHK196625:SIA196625 SRG196625:SRW196625 TBC196625:TBS196625 TKY196625:TLO196625 TUU196625:TVK196625 UEQ196625:UFG196625 UOM196625:UPC196625 UYI196625:UYY196625 VIE196625:VIU196625 VSA196625:VSQ196625 WBW196625:WCM196625 WLS196625:WMI196625 WVO196625:WWE196625 G262161:W262161 JC262161:JS262161 SY262161:TO262161 ACU262161:ADK262161 AMQ262161:ANG262161 AWM262161:AXC262161 BGI262161:BGY262161 BQE262161:BQU262161 CAA262161:CAQ262161 CJW262161:CKM262161 CTS262161:CUI262161 DDO262161:DEE262161 DNK262161:DOA262161 DXG262161:DXW262161 EHC262161:EHS262161 EQY262161:ERO262161 FAU262161:FBK262161 FKQ262161:FLG262161 FUM262161:FVC262161 GEI262161:GEY262161 GOE262161:GOU262161 GYA262161:GYQ262161 HHW262161:HIM262161 HRS262161:HSI262161 IBO262161:ICE262161 ILK262161:IMA262161 IVG262161:IVW262161 JFC262161:JFS262161 JOY262161:JPO262161 JYU262161:JZK262161 KIQ262161:KJG262161 KSM262161:KTC262161 LCI262161:LCY262161 LME262161:LMU262161 LWA262161:LWQ262161 MFW262161:MGM262161 MPS262161:MQI262161 MZO262161:NAE262161 NJK262161:NKA262161 NTG262161:NTW262161 ODC262161:ODS262161 OMY262161:ONO262161 OWU262161:OXK262161 PGQ262161:PHG262161 PQM262161:PRC262161 QAI262161:QAY262161 QKE262161:QKU262161 QUA262161:QUQ262161 RDW262161:REM262161 RNS262161:ROI262161 RXO262161:RYE262161 SHK262161:SIA262161 SRG262161:SRW262161 TBC262161:TBS262161 TKY262161:TLO262161 TUU262161:TVK262161 UEQ262161:UFG262161 UOM262161:UPC262161 UYI262161:UYY262161 VIE262161:VIU262161 VSA262161:VSQ262161 WBW262161:WCM262161 WLS262161:WMI262161 WVO262161:WWE262161 G327697:W327697 JC327697:JS327697 SY327697:TO327697 ACU327697:ADK327697 AMQ327697:ANG327697 AWM327697:AXC327697 BGI327697:BGY327697 BQE327697:BQU327697 CAA327697:CAQ327697 CJW327697:CKM327697 CTS327697:CUI327697 DDO327697:DEE327697 DNK327697:DOA327697 DXG327697:DXW327697 EHC327697:EHS327697 EQY327697:ERO327697 FAU327697:FBK327697 FKQ327697:FLG327697 FUM327697:FVC327697 GEI327697:GEY327697 GOE327697:GOU327697 GYA327697:GYQ327697 HHW327697:HIM327697 HRS327697:HSI327697 IBO327697:ICE327697 ILK327697:IMA327697 IVG327697:IVW327697 JFC327697:JFS327697 JOY327697:JPO327697 JYU327697:JZK327697 KIQ327697:KJG327697 KSM327697:KTC327697 LCI327697:LCY327697 LME327697:LMU327697 LWA327697:LWQ327697 MFW327697:MGM327697 MPS327697:MQI327697 MZO327697:NAE327697 NJK327697:NKA327697 NTG327697:NTW327697 ODC327697:ODS327697 OMY327697:ONO327697 OWU327697:OXK327697 PGQ327697:PHG327697 PQM327697:PRC327697 QAI327697:QAY327697 QKE327697:QKU327697 QUA327697:QUQ327697 RDW327697:REM327697 RNS327697:ROI327697 RXO327697:RYE327697 SHK327697:SIA327697 SRG327697:SRW327697 TBC327697:TBS327697 TKY327697:TLO327697 TUU327697:TVK327697 UEQ327697:UFG327697 UOM327697:UPC327697 UYI327697:UYY327697 VIE327697:VIU327697 VSA327697:VSQ327697 WBW327697:WCM327697 WLS327697:WMI327697 WVO327697:WWE327697 G393233:W393233 JC393233:JS393233 SY393233:TO393233 ACU393233:ADK393233 AMQ393233:ANG393233 AWM393233:AXC393233 BGI393233:BGY393233 BQE393233:BQU393233 CAA393233:CAQ393233 CJW393233:CKM393233 CTS393233:CUI393233 DDO393233:DEE393233 DNK393233:DOA393233 DXG393233:DXW393233 EHC393233:EHS393233 EQY393233:ERO393233 FAU393233:FBK393233 FKQ393233:FLG393233 FUM393233:FVC393233 GEI393233:GEY393233 GOE393233:GOU393233 GYA393233:GYQ393233 HHW393233:HIM393233 HRS393233:HSI393233 IBO393233:ICE393233 ILK393233:IMA393233 IVG393233:IVW393233 JFC393233:JFS393233 JOY393233:JPO393233 JYU393233:JZK393233 KIQ393233:KJG393233 KSM393233:KTC393233 LCI393233:LCY393233 LME393233:LMU393233 LWA393233:LWQ393233 MFW393233:MGM393233 MPS393233:MQI393233 MZO393233:NAE393233 NJK393233:NKA393233 NTG393233:NTW393233 ODC393233:ODS393233 OMY393233:ONO393233 OWU393233:OXK393233 PGQ393233:PHG393233 PQM393233:PRC393233 QAI393233:QAY393233 QKE393233:QKU393233 QUA393233:QUQ393233 RDW393233:REM393233 RNS393233:ROI393233 RXO393233:RYE393233 SHK393233:SIA393233 SRG393233:SRW393233 TBC393233:TBS393233 TKY393233:TLO393233 TUU393233:TVK393233 UEQ393233:UFG393233 UOM393233:UPC393233 UYI393233:UYY393233 VIE393233:VIU393233 VSA393233:VSQ393233 WBW393233:WCM393233 WLS393233:WMI393233 WVO393233:WWE393233 G458769:W458769 JC458769:JS458769 SY458769:TO458769 ACU458769:ADK458769 AMQ458769:ANG458769 AWM458769:AXC458769 BGI458769:BGY458769 BQE458769:BQU458769 CAA458769:CAQ458769 CJW458769:CKM458769 CTS458769:CUI458769 DDO458769:DEE458769 DNK458769:DOA458769 DXG458769:DXW458769 EHC458769:EHS458769 EQY458769:ERO458769 FAU458769:FBK458769 FKQ458769:FLG458769 FUM458769:FVC458769 GEI458769:GEY458769 GOE458769:GOU458769 GYA458769:GYQ458769 HHW458769:HIM458769 HRS458769:HSI458769 IBO458769:ICE458769 ILK458769:IMA458769 IVG458769:IVW458769 JFC458769:JFS458769 JOY458769:JPO458769 JYU458769:JZK458769 KIQ458769:KJG458769 KSM458769:KTC458769 LCI458769:LCY458769 LME458769:LMU458769 LWA458769:LWQ458769 MFW458769:MGM458769 MPS458769:MQI458769 MZO458769:NAE458769 NJK458769:NKA458769 NTG458769:NTW458769 ODC458769:ODS458769 OMY458769:ONO458769 OWU458769:OXK458769 PGQ458769:PHG458769 PQM458769:PRC458769 QAI458769:QAY458769 QKE458769:QKU458769 QUA458769:QUQ458769 RDW458769:REM458769 RNS458769:ROI458769 RXO458769:RYE458769 SHK458769:SIA458769 SRG458769:SRW458769 TBC458769:TBS458769 TKY458769:TLO458769 TUU458769:TVK458769 UEQ458769:UFG458769 UOM458769:UPC458769 UYI458769:UYY458769 VIE458769:VIU458769 VSA458769:VSQ458769 WBW458769:WCM458769 WLS458769:WMI458769 WVO458769:WWE458769 G524305:W524305 JC524305:JS524305 SY524305:TO524305 ACU524305:ADK524305 AMQ524305:ANG524305 AWM524305:AXC524305 BGI524305:BGY524305 BQE524305:BQU524305 CAA524305:CAQ524305 CJW524305:CKM524305 CTS524305:CUI524305 DDO524305:DEE524305 DNK524305:DOA524305 DXG524305:DXW524305 EHC524305:EHS524305 EQY524305:ERO524305 FAU524305:FBK524305 FKQ524305:FLG524305 FUM524305:FVC524305 GEI524305:GEY524305 GOE524305:GOU524305 GYA524305:GYQ524305 HHW524305:HIM524305 HRS524305:HSI524305 IBO524305:ICE524305 ILK524305:IMA524305 IVG524305:IVW524305 JFC524305:JFS524305 JOY524305:JPO524305 JYU524305:JZK524305 KIQ524305:KJG524305 KSM524305:KTC524305 LCI524305:LCY524305 LME524305:LMU524305 LWA524305:LWQ524305 MFW524305:MGM524305 MPS524305:MQI524305 MZO524305:NAE524305 NJK524305:NKA524305 NTG524305:NTW524305 ODC524305:ODS524305 OMY524305:ONO524305 OWU524305:OXK524305 PGQ524305:PHG524305 PQM524305:PRC524305 QAI524305:QAY524305 QKE524305:QKU524305 QUA524305:QUQ524305 RDW524305:REM524305 RNS524305:ROI524305 RXO524305:RYE524305 SHK524305:SIA524305 SRG524305:SRW524305 TBC524305:TBS524305 TKY524305:TLO524305 TUU524305:TVK524305 UEQ524305:UFG524305 UOM524305:UPC524305 UYI524305:UYY524305 VIE524305:VIU524305 VSA524305:VSQ524305 WBW524305:WCM524305 WLS524305:WMI524305 WVO524305:WWE524305 G589841:W589841 JC589841:JS589841 SY589841:TO589841 ACU589841:ADK589841 AMQ589841:ANG589841 AWM589841:AXC589841 BGI589841:BGY589841 BQE589841:BQU589841 CAA589841:CAQ589841 CJW589841:CKM589841 CTS589841:CUI589841 DDO589841:DEE589841 DNK589841:DOA589841 DXG589841:DXW589841 EHC589841:EHS589841 EQY589841:ERO589841 FAU589841:FBK589841 FKQ589841:FLG589841 FUM589841:FVC589841 GEI589841:GEY589841 GOE589841:GOU589841 GYA589841:GYQ589841 HHW589841:HIM589841 HRS589841:HSI589841 IBO589841:ICE589841 ILK589841:IMA589841 IVG589841:IVW589841 JFC589841:JFS589841 JOY589841:JPO589841 JYU589841:JZK589841 KIQ589841:KJG589841 KSM589841:KTC589841 LCI589841:LCY589841 LME589841:LMU589841 LWA589841:LWQ589841 MFW589841:MGM589841 MPS589841:MQI589841 MZO589841:NAE589841 NJK589841:NKA589841 NTG589841:NTW589841 ODC589841:ODS589841 OMY589841:ONO589841 OWU589841:OXK589841 PGQ589841:PHG589841 PQM589841:PRC589841 QAI589841:QAY589841 QKE589841:QKU589841 QUA589841:QUQ589841 RDW589841:REM589841 RNS589841:ROI589841 RXO589841:RYE589841 SHK589841:SIA589841 SRG589841:SRW589841 TBC589841:TBS589841 TKY589841:TLO589841 TUU589841:TVK589841 UEQ589841:UFG589841 UOM589841:UPC589841 UYI589841:UYY589841 VIE589841:VIU589841 VSA589841:VSQ589841 WBW589841:WCM589841 WLS589841:WMI589841 WVO589841:WWE589841 G655377:W655377 JC655377:JS655377 SY655377:TO655377 ACU655377:ADK655377 AMQ655377:ANG655377 AWM655377:AXC655377 BGI655377:BGY655377 BQE655377:BQU655377 CAA655377:CAQ655377 CJW655377:CKM655377 CTS655377:CUI655377 DDO655377:DEE655377 DNK655377:DOA655377 DXG655377:DXW655377 EHC655377:EHS655377 EQY655377:ERO655377 FAU655377:FBK655377 FKQ655377:FLG655377 FUM655377:FVC655377 GEI655377:GEY655377 GOE655377:GOU655377 GYA655377:GYQ655377 HHW655377:HIM655377 HRS655377:HSI655377 IBO655377:ICE655377 ILK655377:IMA655377 IVG655377:IVW655377 JFC655377:JFS655377 JOY655377:JPO655377 JYU655377:JZK655377 KIQ655377:KJG655377 KSM655377:KTC655377 LCI655377:LCY655377 LME655377:LMU655377 LWA655377:LWQ655377 MFW655377:MGM655377 MPS655377:MQI655377 MZO655377:NAE655377 NJK655377:NKA655377 NTG655377:NTW655377 ODC655377:ODS655377 OMY655377:ONO655377 OWU655377:OXK655377 PGQ655377:PHG655377 PQM655377:PRC655377 QAI655377:QAY655377 QKE655377:QKU655377 QUA655377:QUQ655377 RDW655377:REM655377 RNS655377:ROI655377 RXO655377:RYE655377 SHK655377:SIA655377 SRG655377:SRW655377 TBC655377:TBS655377 TKY655377:TLO655377 TUU655377:TVK655377 UEQ655377:UFG655377 UOM655377:UPC655377 UYI655377:UYY655377 VIE655377:VIU655377 VSA655377:VSQ655377 WBW655377:WCM655377 WLS655377:WMI655377 WVO655377:WWE655377 G720913:W720913 JC720913:JS720913 SY720913:TO720913 ACU720913:ADK720913 AMQ720913:ANG720913 AWM720913:AXC720913 BGI720913:BGY720913 BQE720913:BQU720913 CAA720913:CAQ720913 CJW720913:CKM720913 CTS720913:CUI720913 DDO720913:DEE720913 DNK720913:DOA720913 DXG720913:DXW720913 EHC720913:EHS720913 EQY720913:ERO720913 FAU720913:FBK720913 FKQ720913:FLG720913 FUM720913:FVC720913 GEI720913:GEY720913 GOE720913:GOU720913 GYA720913:GYQ720913 HHW720913:HIM720913 HRS720913:HSI720913 IBO720913:ICE720913 ILK720913:IMA720913 IVG720913:IVW720913 JFC720913:JFS720913 JOY720913:JPO720913 JYU720913:JZK720913 KIQ720913:KJG720913 KSM720913:KTC720913 LCI720913:LCY720913 LME720913:LMU720913 LWA720913:LWQ720913 MFW720913:MGM720913 MPS720913:MQI720913 MZO720913:NAE720913 NJK720913:NKA720913 NTG720913:NTW720913 ODC720913:ODS720913 OMY720913:ONO720913 OWU720913:OXK720913 PGQ720913:PHG720913 PQM720913:PRC720913 QAI720913:QAY720913 QKE720913:QKU720913 QUA720913:QUQ720913 RDW720913:REM720913 RNS720913:ROI720913 RXO720913:RYE720913 SHK720913:SIA720913 SRG720913:SRW720913 TBC720913:TBS720913 TKY720913:TLO720913 TUU720913:TVK720913 UEQ720913:UFG720913 UOM720913:UPC720913 UYI720913:UYY720913 VIE720913:VIU720913 VSA720913:VSQ720913 WBW720913:WCM720913 WLS720913:WMI720913 WVO720913:WWE720913 G786449:W786449 JC786449:JS786449 SY786449:TO786449 ACU786449:ADK786449 AMQ786449:ANG786449 AWM786449:AXC786449 BGI786449:BGY786449 BQE786449:BQU786449 CAA786449:CAQ786449 CJW786449:CKM786449 CTS786449:CUI786449 DDO786449:DEE786449 DNK786449:DOA786449 DXG786449:DXW786449 EHC786449:EHS786449 EQY786449:ERO786449 FAU786449:FBK786449 FKQ786449:FLG786449 FUM786449:FVC786449 GEI786449:GEY786449 GOE786449:GOU786449 GYA786449:GYQ786449 HHW786449:HIM786449 HRS786449:HSI786449 IBO786449:ICE786449 ILK786449:IMA786449 IVG786449:IVW786449 JFC786449:JFS786449 JOY786449:JPO786449 JYU786449:JZK786449 KIQ786449:KJG786449 KSM786449:KTC786449 LCI786449:LCY786449 LME786449:LMU786449 LWA786449:LWQ786449 MFW786449:MGM786449 MPS786449:MQI786449 MZO786449:NAE786449 NJK786449:NKA786449 NTG786449:NTW786449 ODC786449:ODS786449 OMY786449:ONO786449 OWU786449:OXK786449 PGQ786449:PHG786449 PQM786449:PRC786449 QAI786449:QAY786449 QKE786449:QKU786449 QUA786449:QUQ786449 RDW786449:REM786449 RNS786449:ROI786449 RXO786449:RYE786449 SHK786449:SIA786449 SRG786449:SRW786449 TBC786449:TBS786449 TKY786449:TLO786449 TUU786449:TVK786449 UEQ786449:UFG786449 UOM786449:UPC786449 UYI786449:UYY786449 VIE786449:VIU786449 VSA786449:VSQ786449 WBW786449:WCM786449 WLS786449:WMI786449 WVO786449:WWE786449 G851985:W851985 JC851985:JS851985 SY851985:TO851985 ACU851985:ADK851985 AMQ851985:ANG851985 AWM851985:AXC851985 BGI851985:BGY851985 BQE851985:BQU851985 CAA851985:CAQ851985 CJW851985:CKM851985 CTS851985:CUI851985 DDO851985:DEE851985 DNK851985:DOA851985 DXG851985:DXW851985 EHC851985:EHS851985 EQY851985:ERO851985 FAU851985:FBK851985 FKQ851985:FLG851985 FUM851985:FVC851985 GEI851985:GEY851985 GOE851985:GOU851985 GYA851985:GYQ851985 HHW851985:HIM851985 HRS851985:HSI851985 IBO851985:ICE851985 ILK851985:IMA851985 IVG851985:IVW851985 JFC851985:JFS851985 JOY851985:JPO851985 JYU851985:JZK851985 KIQ851985:KJG851985 KSM851985:KTC851985 LCI851985:LCY851985 LME851985:LMU851985 LWA851985:LWQ851985 MFW851985:MGM851985 MPS851985:MQI851985 MZO851985:NAE851985 NJK851985:NKA851985 NTG851985:NTW851985 ODC851985:ODS851985 OMY851985:ONO851985 OWU851985:OXK851985 PGQ851985:PHG851985 PQM851985:PRC851985 QAI851985:QAY851985 QKE851985:QKU851985 QUA851985:QUQ851985 RDW851985:REM851985 RNS851985:ROI851985 RXO851985:RYE851985 SHK851985:SIA851985 SRG851985:SRW851985 TBC851985:TBS851985 TKY851985:TLO851985 TUU851985:TVK851985 UEQ851985:UFG851985 UOM851985:UPC851985 UYI851985:UYY851985 VIE851985:VIU851985 VSA851985:VSQ851985 WBW851985:WCM851985 WLS851985:WMI851985 WVO851985:WWE851985 G917521:W917521 JC917521:JS917521 SY917521:TO917521 ACU917521:ADK917521 AMQ917521:ANG917521 AWM917521:AXC917521 BGI917521:BGY917521 BQE917521:BQU917521 CAA917521:CAQ917521 CJW917521:CKM917521 CTS917521:CUI917521 DDO917521:DEE917521 DNK917521:DOA917521 DXG917521:DXW917521 EHC917521:EHS917521 EQY917521:ERO917521 FAU917521:FBK917521 FKQ917521:FLG917521 FUM917521:FVC917521 GEI917521:GEY917521 GOE917521:GOU917521 GYA917521:GYQ917521 HHW917521:HIM917521 HRS917521:HSI917521 IBO917521:ICE917521 ILK917521:IMA917521 IVG917521:IVW917521 JFC917521:JFS917521 JOY917521:JPO917521 JYU917521:JZK917521 KIQ917521:KJG917521 KSM917521:KTC917521 LCI917521:LCY917521 LME917521:LMU917521 LWA917521:LWQ917521 MFW917521:MGM917521 MPS917521:MQI917521 MZO917521:NAE917521 NJK917521:NKA917521 NTG917521:NTW917521 ODC917521:ODS917521 OMY917521:ONO917521 OWU917521:OXK917521 PGQ917521:PHG917521 PQM917521:PRC917521 QAI917521:QAY917521 QKE917521:QKU917521 QUA917521:QUQ917521 RDW917521:REM917521 RNS917521:ROI917521 RXO917521:RYE917521 SHK917521:SIA917521 SRG917521:SRW917521 TBC917521:TBS917521 TKY917521:TLO917521 TUU917521:TVK917521 UEQ917521:UFG917521 UOM917521:UPC917521 UYI917521:UYY917521 VIE917521:VIU917521 VSA917521:VSQ917521 WBW917521:WCM917521 WLS917521:WMI917521 WVO917521:WWE917521 G983057:W983057 JC983057:JS983057 SY983057:TO983057 ACU983057:ADK983057 AMQ983057:ANG983057 AWM983057:AXC983057 BGI983057:BGY983057 BQE983057:BQU983057 CAA983057:CAQ983057 CJW983057:CKM983057 CTS983057:CUI983057 DDO983057:DEE983057 DNK983057:DOA983057 DXG983057:DXW983057 EHC983057:EHS983057 EQY983057:ERO983057 FAU983057:FBK983057 FKQ983057:FLG983057 FUM983057:FVC983057 GEI983057:GEY983057 GOE983057:GOU983057 GYA983057:GYQ983057 HHW983057:HIM983057 HRS983057:HSI983057 IBO983057:ICE983057 ILK983057:IMA983057 IVG983057:IVW983057 JFC983057:JFS983057 JOY983057:JPO983057 JYU983057:JZK983057 KIQ983057:KJG983057 KSM983057:KTC983057 LCI983057:LCY983057 LME983057:LMU983057 LWA983057:LWQ983057 MFW983057:MGM983057 MPS983057:MQI983057 MZO983057:NAE983057 NJK983057:NKA983057 NTG983057:NTW983057 ODC983057:ODS983057 OMY983057:ONO983057 OWU983057:OXK983057 PGQ983057:PHG983057 PQM983057:PRC983057 QAI983057:QAY983057 QKE983057:QKU983057 QUA983057:QUQ983057 RDW983057:REM983057 RNS983057:ROI983057 RXO983057:RYE983057 SHK983057:SIA983057 SRG983057:SRW983057 TBC983057:TBS983057 TKY983057:TLO983057 TUU983057:TVK983057 UEQ983057:UFG983057 UOM983057:UPC983057 UYI983057:UYY983057 VIE983057:VIU983057 VSA983057:VSQ983057 WBW983057:WCM983057 WLS983057:WMI983057 WVO983057:WWE983057 G25:W25 JC25:JS25 SY25:TO25 ACU25:ADK25 AMQ25:ANG25 AWM25:AXC25 BGI25:BGY25 BQE25:BQU25 CAA25:CAQ25 CJW25:CKM25 CTS25:CUI25 DDO25:DEE25 DNK25:DOA25 DXG25:DXW25 EHC25:EHS25 EQY25:ERO25 FAU25:FBK25 FKQ25:FLG25 FUM25:FVC25 GEI25:GEY25 GOE25:GOU25 GYA25:GYQ25 HHW25:HIM25 HRS25:HSI25 IBO25:ICE25 ILK25:IMA25 IVG25:IVW25 JFC25:JFS25 JOY25:JPO25 JYU25:JZK25 KIQ25:KJG25 KSM25:KTC25 LCI25:LCY25 LME25:LMU25 LWA25:LWQ25 MFW25:MGM25 MPS25:MQI25 MZO25:NAE25 NJK25:NKA25 NTG25:NTW25 ODC25:ODS25 OMY25:ONO25 OWU25:OXK25 PGQ25:PHG25 PQM25:PRC25 QAI25:QAY25 QKE25:QKU25 QUA25:QUQ25 RDW25:REM25 RNS25:ROI25 RXO25:RYE25 SHK25:SIA25 SRG25:SRW25 TBC25:TBS25 TKY25:TLO25 TUU25:TVK25 UEQ25:UFG25 UOM25:UPC25 UYI25:UYY25 VIE25:VIU25 VSA25:VSQ25 WBW25:WCM25 WLS25:WMI25 WVO25:WWE25 G65561:W65561 JC65561:JS65561 SY65561:TO65561 ACU65561:ADK65561 AMQ65561:ANG65561 AWM65561:AXC65561 BGI65561:BGY65561 BQE65561:BQU65561 CAA65561:CAQ65561 CJW65561:CKM65561 CTS65561:CUI65561 DDO65561:DEE65561 DNK65561:DOA65561 DXG65561:DXW65561 EHC65561:EHS65561 EQY65561:ERO65561 FAU65561:FBK65561 FKQ65561:FLG65561 FUM65561:FVC65561 GEI65561:GEY65561 GOE65561:GOU65561 GYA65561:GYQ65561 HHW65561:HIM65561 HRS65561:HSI65561 IBO65561:ICE65561 ILK65561:IMA65561 IVG65561:IVW65561 JFC65561:JFS65561 JOY65561:JPO65561 JYU65561:JZK65561 KIQ65561:KJG65561 KSM65561:KTC65561 LCI65561:LCY65561 LME65561:LMU65561 LWA65561:LWQ65561 MFW65561:MGM65561 MPS65561:MQI65561 MZO65561:NAE65561 NJK65561:NKA65561 NTG65561:NTW65561 ODC65561:ODS65561 OMY65561:ONO65561 OWU65561:OXK65561 PGQ65561:PHG65561 PQM65561:PRC65561 QAI65561:QAY65561 QKE65561:QKU65561 QUA65561:QUQ65561 RDW65561:REM65561 RNS65561:ROI65561 RXO65561:RYE65561 SHK65561:SIA65561 SRG65561:SRW65561 TBC65561:TBS65561 TKY65561:TLO65561 TUU65561:TVK65561 UEQ65561:UFG65561 UOM65561:UPC65561 UYI65561:UYY65561 VIE65561:VIU65561 VSA65561:VSQ65561 WBW65561:WCM65561 WLS65561:WMI65561 WVO65561:WWE65561 G131097:W131097 JC131097:JS131097 SY131097:TO131097 ACU131097:ADK131097 AMQ131097:ANG131097 AWM131097:AXC131097 BGI131097:BGY131097 BQE131097:BQU131097 CAA131097:CAQ131097 CJW131097:CKM131097 CTS131097:CUI131097 DDO131097:DEE131097 DNK131097:DOA131097 DXG131097:DXW131097 EHC131097:EHS131097 EQY131097:ERO131097 FAU131097:FBK131097 FKQ131097:FLG131097 FUM131097:FVC131097 GEI131097:GEY131097 GOE131097:GOU131097 GYA131097:GYQ131097 HHW131097:HIM131097 HRS131097:HSI131097 IBO131097:ICE131097 ILK131097:IMA131097 IVG131097:IVW131097 JFC131097:JFS131097 JOY131097:JPO131097 JYU131097:JZK131097 KIQ131097:KJG131097 KSM131097:KTC131097 LCI131097:LCY131097 LME131097:LMU131097 LWA131097:LWQ131097 MFW131097:MGM131097 MPS131097:MQI131097 MZO131097:NAE131097 NJK131097:NKA131097 NTG131097:NTW131097 ODC131097:ODS131097 OMY131097:ONO131097 OWU131097:OXK131097 PGQ131097:PHG131097 PQM131097:PRC131097 QAI131097:QAY131097 QKE131097:QKU131097 QUA131097:QUQ131097 RDW131097:REM131097 RNS131097:ROI131097 RXO131097:RYE131097 SHK131097:SIA131097 SRG131097:SRW131097 TBC131097:TBS131097 TKY131097:TLO131097 TUU131097:TVK131097 UEQ131097:UFG131097 UOM131097:UPC131097 UYI131097:UYY131097 VIE131097:VIU131097 VSA131097:VSQ131097 WBW131097:WCM131097 WLS131097:WMI131097 WVO131097:WWE131097 G196633:W196633 JC196633:JS196633 SY196633:TO196633 ACU196633:ADK196633 AMQ196633:ANG196633 AWM196633:AXC196633 BGI196633:BGY196633 BQE196633:BQU196633 CAA196633:CAQ196633 CJW196633:CKM196633 CTS196633:CUI196633 DDO196633:DEE196633 DNK196633:DOA196633 DXG196633:DXW196633 EHC196633:EHS196633 EQY196633:ERO196633 FAU196633:FBK196633 FKQ196633:FLG196633 FUM196633:FVC196633 GEI196633:GEY196633 GOE196633:GOU196633 GYA196633:GYQ196633 HHW196633:HIM196633 HRS196633:HSI196633 IBO196633:ICE196633 ILK196633:IMA196633 IVG196633:IVW196633 JFC196633:JFS196633 JOY196633:JPO196633 JYU196633:JZK196633 KIQ196633:KJG196633 KSM196633:KTC196633 LCI196633:LCY196633 LME196633:LMU196633 LWA196633:LWQ196633 MFW196633:MGM196633 MPS196633:MQI196633 MZO196633:NAE196633 NJK196633:NKA196633 NTG196633:NTW196633 ODC196633:ODS196633 OMY196633:ONO196633 OWU196633:OXK196633 PGQ196633:PHG196633 PQM196633:PRC196633 QAI196633:QAY196633 QKE196633:QKU196633 QUA196633:QUQ196633 RDW196633:REM196633 RNS196633:ROI196633 RXO196633:RYE196633 SHK196633:SIA196633 SRG196633:SRW196633 TBC196633:TBS196633 TKY196633:TLO196633 TUU196633:TVK196633 UEQ196633:UFG196633 UOM196633:UPC196633 UYI196633:UYY196633 VIE196633:VIU196633 VSA196633:VSQ196633 WBW196633:WCM196633 WLS196633:WMI196633 WVO196633:WWE196633 G262169:W262169 JC262169:JS262169 SY262169:TO262169 ACU262169:ADK262169 AMQ262169:ANG262169 AWM262169:AXC262169 BGI262169:BGY262169 BQE262169:BQU262169 CAA262169:CAQ262169 CJW262169:CKM262169 CTS262169:CUI262169 DDO262169:DEE262169 DNK262169:DOA262169 DXG262169:DXW262169 EHC262169:EHS262169 EQY262169:ERO262169 FAU262169:FBK262169 FKQ262169:FLG262169 FUM262169:FVC262169 GEI262169:GEY262169 GOE262169:GOU262169 GYA262169:GYQ262169 HHW262169:HIM262169 HRS262169:HSI262169 IBO262169:ICE262169 ILK262169:IMA262169 IVG262169:IVW262169 JFC262169:JFS262169 JOY262169:JPO262169 JYU262169:JZK262169 KIQ262169:KJG262169 KSM262169:KTC262169 LCI262169:LCY262169 LME262169:LMU262169 LWA262169:LWQ262169 MFW262169:MGM262169 MPS262169:MQI262169 MZO262169:NAE262169 NJK262169:NKA262169 NTG262169:NTW262169 ODC262169:ODS262169 OMY262169:ONO262169 OWU262169:OXK262169 PGQ262169:PHG262169 PQM262169:PRC262169 QAI262169:QAY262169 QKE262169:QKU262169 QUA262169:QUQ262169 RDW262169:REM262169 RNS262169:ROI262169 RXO262169:RYE262169 SHK262169:SIA262169 SRG262169:SRW262169 TBC262169:TBS262169 TKY262169:TLO262169 TUU262169:TVK262169 UEQ262169:UFG262169 UOM262169:UPC262169 UYI262169:UYY262169 VIE262169:VIU262169 VSA262169:VSQ262169 WBW262169:WCM262169 WLS262169:WMI262169 WVO262169:WWE262169 G327705:W327705 JC327705:JS327705 SY327705:TO327705 ACU327705:ADK327705 AMQ327705:ANG327705 AWM327705:AXC327705 BGI327705:BGY327705 BQE327705:BQU327705 CAA327705:CAQ327705 CJW327705:CKM327705 CTS327705:CUI327705 DDO327705:DEE327705 DNK327705:DOA327705 DXG327705:DXW327705 EHC327705:EHS327705 EQY327705:ERO327705 FAU327705:FBK327705 FKQ327705:FLG327705 FUM327705:FVC327705 GEI327705:GEY327705 GOE327705:GOU327705 GYA327705:GYQ327705 HHW327705:HIM327705 HRS327705:HSI327705 IBO327705:ICE327705 ILK327705:IMA327705 IVG327705:IVW327705 JFC327705:JFS327705 JOY327705:JPO327705 JYU327705:JZK327705 KIQ327705:KJG327705 KSM327705:KTC327705 LCI327705:LCY327705 LME327705:LMU327705 LWA327705:LWQ327705 MFW327705:MGM327705 MPS327705:MQI327705 MZO327705:NAE327705 NJK327705:NKA327705 NTG327705:NTW327705 ODC327705:ODS327705 OMY327705:ONO327705 OWU327705:OXK327705 PGQ327705:PHG327705 PQM327705:PRC327705 QAI327705:QAY327705 QKE327705:QKU327705 QUA327705:QUQ327705 RDW327705:REM327705 RNS327705:ROI327705 RXO327705:RYE327705 SHK327705:SIA327705 SRG327705:SRW327705 TBC327705:TBS327705 TKY327705:TLO327705 TUU327705:TVK327705 UEQ327705:UFG327705 UOM327705:UPC327705 UYI327705:UYY327705 VIE327705:VIU327705 VSA327705:VSQ327705 WBW327705:WCM327705 WLS327705:WMI327705 WVO327705:WWE327705 G393241:W393241 JC393241:JS393241 SY393241:TO393241 ACU393241:ADK393241 AMQ393241:ANG393241 AWM393241:AXC393241 BGI393241:BGY393241 BQE393241:BQU393241 CAA393241:CAQ393241 CJW393241:CKM393241 CTS393241:CUI393241 DDO393241:DEE393241 DNK393241:DOA393241 DXG393241:DXW393241 EHC393241:EHS393241 EQY393241:ERO393241 FAU393241:FBK393241 FKQ393241:FLG393241 FUM393241:FVC393241 GEI393241:GEY393241 GOE393241:GOU393241 GYA393241:GYQ393241 HHW393241:HIM393241 HRS393241:HSI393241 IBO393241:ICE393241 ILK393241:IMA393241 IVG393241:IVW393241 JFC393241:JFS393241 JOY393241:JPO393241 JYU393241:JZK393241 KIQ393241:KJG393241 KSM393241:KTC393241 LCI393241:LCY393241 LME393241:LMU393241 LWA393241:LWQ393241 MFW393241:MGM393241 MPS393241:MQI393241 MZO393241:NAE393241 NJK393241:NKA393241 NTG393241:NTW393241 ODC393241:ODS393241 OMY393241:ONO393241 OWU393241:OXK393241 PGQ393241:PHG393241 PQM393241:PRC393241 QAI393241:QAY393241 QKE393241:QKU393241 QUA393241:QUQ393241 RDW393241:REM393241 RNS393241:ROI393241 RXO393241:RYE393241 SHK393241:SIA393241 SRG393241:SRW393241 TBC393241:TBS393241 TKY393241:TLO393241 TUU393241:TVK393241 UEQ393241:UFG393241 UOM393241:UPC393241 UYI393241:UYY393241 VIE393241:VIU393241 VSA393241:VSQ393241 WBW393241:WCM393241 WLS393241:WMI393241 WVO393241:WWE393241 G458777:W458777 JC458777:JS458777 SY458777:TO458777 ACU458777:ADK458777 AMQ458777:ANG458777 AWM458777:AXC458777 BGI458777:BGY458777 BQE458777:BQU458777 CAA458777:CAQ458777 CJW458777:CKM458777 CTS458777:CUI458777 DDO458777:DEE458777 DNK458777:DOA458777 DXG458777:DXW458777 EHC458777:EHS458777 EQY458777:ERO458777 FAU458777:FBK458777 FKQ458777:FLG458777 FUM458777:FVC458777 GEI458777:GEY458777 GOE458777:GOU458777 GYA458777:GYQ458777 HHW458777:HIM458777 HRS458777:HSI458777 IBO458777:ICE458777 ILK458777:IMA458777 IVG458777:IVW458777 JFC458777:JFS458777 JOY458777:JPO458777 JYU458777:JZK458777 KIQ458777:KJG458777 KSM458777:KTC458777 LCI458777:LCY458777 LME458777:LMU458777 LWA458777:LWQ458777 MFW458777:MGM458777 MPS458777:MQI458777 MZO458777:NAE458777 NJK458777:NKA458777 NTG458777:NTW458777 ODC458777:ODS458777 OMY458777:ONO458777 OWU458777:OXK458777 PGQ458777:PHG458777 PQM458777:PRC458777 QAI458777:QAY458777 QKE458777:QKU458777 QUA458777:QUQ458777 RDW458777:REM458777 RNS458777:ROI458777 RXO458777:RYE458777 SHK458777:SIA458777 SRG458777:SRW458777 TBC458777:TBS458777 TKY458777:TLO458777 TUU458777:TVK458777 UEQ458777:UFG458777 UOM458777:UPC458777 UYI458777:UYY458777 VIE458777:VIU458777 VSA458777:VSQ458777 WBW458777:WCM458777 WLS458777:WMI458777 WVO458777:WWE458777 G524313:W524313 JC524313:JS524313 SY524313:TO524313 ACU524313:ADK524313 AMQ524313:ANG524313 AWM524313:AXC524313 BGI524313:BGY524313 BQE524313:BQU524313 CAA524313:CAQ524313 CJW524313:CKM524313 CTS524313:CUI524313 DDO524313:DEE524313 DNK524313:DOA524313 DXG524313:DXW524313 EHC524313:EHS524313 EQY524313:ERO524313 FAU524313:FBK524313 FKQ524313:FLG524313 FUM524313:FVC524313 GEI524313:GEY524313 GOE524313:GOU524313 GYA524313:GYQ524313 HHW524313:HIM524313 HRS524313:HSI524313 IBO524313:ICE524313 ILK524313:IMA524313 IVG524313:IVW524313 JFC524313:JFS524313 JOY524313:JPO524313 JYU524313:JZK524313 KIQ524313:KJG524313 KSM524313:KTC524313 LCI524313:LCY524313 LME524313:LMU524313 LWA524313:LWQ524313 MFW524313:MGM524313 MPS524313:MQI524313 MZO524313:NAE524313 NJK524313:NKA524313 NTG524313:NTW524313 ODC524313:ODS524313 OMY524313:ONO524313 OWU524313:OXK524313 PGQ524313:PHG524313 PQM524313:PRC524313 QAI524313:QAY524313 QKE524313:QKU524313 QUA524313:QUQ524313 RDW524313:REM524313 RNS524313:ROI524313 RXO524313:RYE524313 SHK524313:SIA524313 SRG524313:SRW524313 TBC524313:TBS524313 TKY524313:TLO524313 TUU524313:TVK524313 UEQ524313:UFG524313 UOM524313:UPC524313 UYI524313:UYY524313 VIE524313:VIU524313 VSA524313:VSQ524313 WBW524313:WCM524313 WLS524313:WMI524313 WVO524313:WWE524313 G589849:W589849 JC589849:JS589849 SY589849:TO589849 ACU589849:ADK589849 AMQ589849:ANG589849 AWM589849:AXC589849 BGI589849:BGY589849 BQE589849:BQU589849 CAA589849:CAQ589849 CJW589849:CKM589849 CTS589849:CUI589849 DDO589849:DEE589849 DNK589849:DOA589849 DXG589849:DXW589849 EHC589849:EHS589849 EQY589849:ERO589849 FAU589849:FBK589849 FKQ589849:FLG589849 FUM589849:FVC589849 GEI589849:GEY589849 GOE589849:GOU589849 GYA589849:GYQ589849 HHW589849:HIM589849 HRS589849:HSI589849 IBO589849:ICE589849 ILK589849:IMA589849 IVG589849:IVW589849 JFC589849:JFS589849 JOY589849:JPO589849 JYU589849:JZK589849 KIQ589849:KJG589849 KSM589849:KTC589849 LCI589849:LCY589849 LME589849:LMU589849 LWA589849:LWQ589849 MFW589849:MGM589849 MPS589849:MQI589849 MZO589849:NAE589849 NJK589849:NKA589849 NTG589849:NTW589849 ODC589849:ODS589849 OMY589849:ONO589849 OWU589849:OXK589849 PGQ589849:PHG589849 PQM589849:PRC589849 QAI589849:QAY589849 QKE589849:QKU589849 QUA589849:QUQ589849 RDW589849:REM589849 RNS589849:ROI589849 RXO589849:RYE589849 SHK589849:SIA589849 SRG589849:SRW589849 TBC589849:TBS589849 TKY589849:TLO589849 TUU589849:TVK589849 UEQ589849:UFG589849 UOM589849:UPC589849 UYI589849:UYY589849 VIE589849:VIU589849 VSA589849:VSQ589849 WBW589849:WCM589849 WLS589849:WMI589849 WVO589849:WWE589849 G655385:W655385 JC655385:JS655385 SY655385:TO655385 ACU655385:ADK655385 AMQ655385:ANG655385 AWM655385:AXC655385 BGI655385:BGY655385 BQE655385:BQU655385 CAA655385:CAQ655385 CJW655385:CKM655385 CTS655385:CUI655385 DDO655385:DEE655385 DNK655385:DOA655385 DXG655385:DXW655385 EHC655385:EHS655385 EQY655385:ERO655385 FAU655385:FBK655385 FKQ655385:FLG655385 FUM655385:FVC655385 GEI655385:GEY655385 GOE655385:GOU655385 GYA655385:GYQ655385 HHW655385:HIM655385 HRS655385:HSI655385 IBO655385:ICE655385 ILK655385:IMA655385 IVG655385:IVW655385 JFC655385:JFS655385 JOY655385:JPO655385 JYU655385:JZK655385 KIQ655385:KJG655385 KSM655385:KTC655385 LCI655385:LCY655385 LME655385:LMU655385 LWA655385:LWQ655385 MFW655385:MGM655385 MPS655385:MQI655385 MZO655385:NAE655385 NJK655385:NKA655385 NTG655385:NTW655385 ODC655385:ODS655385 OMY655385:ONO655385 OWU655385:OXK655385 PGQ655385:PHG655385 PQM655385:PRC655385 QAI655385:QAY655385 QKE655385:QKU655385 QUA655385:QUQ655385 RDW655385:REM655385 RNS655385:ROI655385 RXO655385:RYE655385 SHK655385:SIA655385 SRG655385:SRW655385 TBC655385:TBS655385 TKY655385:TLO655385 TUU655385:TVK655385 UEQ655385:UFG655385 UOM655385:UPC655385 UYI655385:UYY655385 VIE655385:VIU655385 VSA655385:VSQ655385 WBW655385:WCM655385 WLS655385:WMI655385 WVO655385:WWE655385 G720921:W720921 JC720921:JS720921 SY720921:TO720921 ACU720921:ADK720921 AMQ720921:ANG720921 AWM720921:AXC720921 BGI720921:BGY720921 BQE720921:BQU720921 CAA720921:CAQ720921 CJW720921:CKM720921 CTS720921:CUI720921 DDO720921:DEE720921 DNK720921:DOA720921 DXG720921:DXW720921 EHC720921:EHS720921 EQY720921:ERO720921 FAU720921:FBK720921 FKQ720921:FLG720921 FUM720921:FVC720921 GEI720921:GEY720921 GOE720921:GOU720921 GYA720921:GYQ720921 HHW720921:HIM720921 HRS720921:HSI720921 IBO720921:ICE720921 ILK720921:IMA720921 IVG720921:IVW720921 JFC720921:JFS720921 JOY720921:JPO720921 JYU720921:JZK720921 KIQ720921:KJG720921 KSM720921:KTC720921 LCI720921:LCY720921 LME720921:LMU720921 LWA720921:LWQ720921 MFW720921:MGM720921 MPS720921:MQI720921 MZO720921:NAE720921 NJK720921:NKA720921 NTG720921:NTW720921 ODC720921:ODS720921 OMY720921:ONO720921 OWU720921:OXK720921 PGQ720921:PHG720921 PQM720921:PRC720921 QAI720921:QAY720921 QKE720921:QKU720921 QUA720921:QUQ720921 RDW720921:REM720921 RNS720921:ROI720921 RXO720921:RYE720921 SHK720921:SIA720921 SRG720921:SRW720921 TBC720921:TBS720921 TKY720921:TLO720921 TUU720921:TVK720921 UEQ720921:UFG720921 UOM720921:UPC720921 UYI720921:UYY720921 VIE720921:VIU720921 VSA720921:VSQ720921 WBW720921:WCM720921 WLS720921:WMI720921 WVO720921:WWE720921 G786457:W786457 JC786457:JS786457 SY786457:TO786457 ACU786457:ADK786457 AMQ786457:ANG786457 AWM786457:AXC786457 BGI786457:BGY786457 BQE786457:BQU786457 CAA786457:CAQ786457 CJW786457:CKM786457 CTS786457:CUI786457 DDO786457:DEE786457 DNK786457:DOA786457 DXG786457:DXW786457 EHC786457:EHS786457 EQY786457:ERO786457 FAU786457:FBK786457 FKQ786457:FLG786457 FUM786457:FVC786457 GEI786457:GEY786457 GOE786457:GOU786457 GYA786457:GYQ786457 HHW786457:HIM786457 HRS786457:HSI786457 IBO786457:ICE786457 ILK786457:IMA786457 IVG786457:IVW786457 JFC786457:JFS786457 JOY786457:JPO786457 JYU786457:JZK786457 KIQ786457:KJG786457 KSM786457:KTC786457 LCI786457:LCY786457 LME786457:LMU786457 LWA786457:LWQ786457 MFW786457:MGM786457 MPS786457:MQI786457 MZO786457:NAE786457 NJK786457:NKA786457 NTG786457:NTW786457 ODC786457:ODS786457 OMY786457:ONO786457 OWU786457:OXK786457 PGQ786457:PHG786457 PQM786457:PRC786457 QAI786457:QAY786457 QKE786457:QKU786457 QUA786457:QUQ786457 RDW786457:REM786457 RNS786457:ROI786457 RXO786457:RYE786457 SHK786457:SIA786457 SRG786457:SRW786457 TBC786457:TBS786457 TKY786457:TLO786457 TUU786457:TVK786457 UEQ786457:UFG786457 UOM786457:UPC786457 UYI786457:UYY786457 VIE786457:VIU786457 VSA786457:VSQ786457 WBW786457:WCM786457 WLS786457:WMI786457 WVO786457:WWE786457 G851993:W851993 JC851993:JS851993 SY851993:TO851993 ACU851993:ADK851993 AMQ851993:ANG851993 AWM851993:AXC851993 BGI851993:BGY851993 BQE851993:BQU851993 CAA851993:CAQ851993 CJW851993:CKM851993 CTS851993:CUI851993 DDO851993:DEE851993 DNK851993:DOA851993 DXG851993:DXW851993 EHC851993:EHS851993 EQY851993:ERO851993 FAU851993:FBK851993 FKQ851993:FLG851993 FUM851993:FVC851993 GEI851993:GEY851993 GOE851993:GOU851993 GYA851993:GYQ851993 HHW851993:HIM851993 HRS851993:HSI851993 IBO851993:ICE851993 ILK851993:IMA851993 IVG851993:IVW851993 JFC851993:JFS851993 JOY851993:JPO851993 JYU851993:JZK851993 KIQ851993:KJG851993 KSM851993:KTC851993 LCI851993:LCY851993 LME851993:LMU851993 LWA851993:LWQ851993 MFW851993:MGM851993 MPS851993:MQI851993 MZO851993:NAE851993 NJK851993:NKA851993 NTG851993:NTW851993 ODC851993:ODS851993 OMY851993:ONO851993 OWU851993:OXK851993 PGQ851993:PHG851993 PQM851993:PRC851993 QAI851993:QAY851993 QKE851993:QKU851993 QUA851993:QUQ851993 RDW851993:REM851993 RNS851993:ROI851993 RXO851993:RYE851993 SHK851993:SIA851993 SRG851993:SRW851993 TBC851993:TBS851993 TKY851993:TLO851993 TUU851993:TVK851993 UEQ851993:UFG851993 UOM851993:UPC851993 UYI851993:UYY851993 VIE851993:VIU851993 VSA851993:VSQ851993 WBW851993:WCM851993 WLS851993:WMI851993 WVO851993:WWE851993 G917529:W917529 JC917529:JS917529 SY917529:TO917529 ACU917529:ADK917529 AMQ917529:ANG917529 AWM917529:AXC917529 BGI917529:BGY917529 BQE917529:BQU917529 CAA917529:CAQ917529 CJW917529:CKM917529 CTS917529:CUI917529 DDO917529:DEE917529 DNK917529:DOA917529 DXG917529:DXW917529 EHC917529:EHS917529 EQY917529:ERO917529 FAU917529:FBK917529 FKQ917529:FLG917529 FUM917529:FVC917529 GEI917529:GEY917529 GOE917529:GOU917529 GYA917529:GYQ917529 HHW917529:HIM917529 HRS917529:HSI917529 IBO917529:ICE917529 ILK917529:IMA917529 IVG917529:IVW917529 JFC917529:JFS917529 JOY917529:JPO917529 JYU917529:JZK917529 KIQ917529:KJG917529 KSM917529:KTC917529 LCI917529:LCY917529 LME917529:LMU917529 LWA917529:LWQ917529 MFW917529:MGM917529 MPS917529:MQI917529 MZO917529:NAE917529 NJK917529:NKA917529 NTG917529:NTW917529 ODC917529:ODS917529 OMY917529:ONO917529 OWU917529:OXK917529 PGQ917529:PHG917529 PQM917529:PRC917529 QAI917529:QAY917529 QKE917529:QKU917529 QUA917529:QUQ917529 RDW917529:REM917529 RNS917529:ROI917529 RXO917529:RYE917529 SHK917529:SIA917529 SRG917529:SRW917529 TBC917529:TBS917529 TKY917529:TLO917529 TUU917529:TVK917529 UEQ917529:UFG917529 UOM917529:UPC917529 UYI917529:UYY917529 VIE917529:VIU917529 VSA917529:VSQ917529 WBW917529:WCM917529 WLS917529:WMI917529 WVO917529:WWE917529 G983065:W983065 JC983065:JS983065 SY983065:TO983065 ACU983065:ADK983065 AMQ983065:ANG983065 AWM983065:AXC983065 BGI983065:BGY983065 BQE983065:BQU983065 CAA983065:CAQ983065 CJW983065:CKM983065 CTS983065:CUI983065 DDO983065:DEE983065 DNK983065:DOA983065 DXG983065:DXW983065 EHC983065:EHS983065 EQY983065:ERO983065 FAU983065:FBK983065 FKQ983065:FLG983065 FUM983065:FVC983065 GEI983065:GEY983065 GOE983065:GOU983065 GYA983065:GYQ983065 HHW983065:HIM983065 HRS983065:HSI983065 IBO983065:ICE983065 ILK983065:IMA983065 IVG983065:IVW983065 JFC983065:JFS983065 JOY983065:JPO983065 JYU983065:JZK983065 KIQ983065:KJG983065 KSM983065:KTC983065 LCI983065:LCY983065 LME983065:LMU983065 LWA983065:LWQ983065 MFW983065:MGM983065 MPS983065:MQI983065 MZO983065:NAE983065 NJK983065:NKA983065 NTG983065:NTW983065 ODC983065:ODS983065 OMY983065:ONO983065 OWU983065:OXK983065 PGQ983065:PHG983065 PQM983065:PRC983065 QAI983065:QAY983065 QKE983065:QKU983065 QUA983065:QUQ983065 RDW983065:REM983065 RNS983065:ROI983065 RXO983065:RYE983065 SHK983065:SIA983065 SRG983065:SRW983065 TBC983065:TBS983065 TKY983065:TLO983065 TUU983065:TVK983065 UEQ983065:UFG983065 UOM983065:UPC983065 UYI983065:UYY983065 VIE983065:VIU983065 VSA983065:VSQ983065 WBW983065:WCM983065 WLS983065:WMI983065 WVO983065:WWE983065 G33:W33 JC33:JS33 SY33:TO33 ACU33:ADK33 AMQ33:ANG33 AWM33:AXC33 BGI33:BGY33 BQE33:BQU33 CAA33:CAQ33 CJW33:CKM33 CTS33:CUI33 DDO33:DEE33 DNK33:DOA33 DXG33:DXW33 EHC33:EHS33 EQY33:ERO33 FAU33:FBK33 FKQ33:FLG33 FUM33:FVC33 GEI33:GEY33 GOE33:GOU33 GYA33:GYQ33 HHW33:HIM33 HRS33:HSI33 IBO33:ICE33 ILK33:IMA33 IVG33:IVW33 JFC33:JFS33 JOY33:JPO33 JYU33:JZK33 KIQ33:KJG33 KSM33:KTC33 LCI33:LCY33 LME33:LMU33 LWA33:LWQ33 MFW33:MGM33 MPS33:MQI33 MZO33:NAE33 NJK33:NKA33 NTG33:NTW33 ODC33:ODS33 OMY33:ONO33 OWU33:OXK33 PGQ33:PHG33 PQM33:PRC33 QAI33:QAY33 QKE33:QKU33 QUA33:QUQ33 RDW33:REM33 RNS33:ROI33 RXO33:RYE33 SHK33:SIA33 SRG33:SRW33 TBC33:TBS33 TKY33:TLO33 TUU33:TVK33 UEQ33:UFG33 UOM33:UPC33 UYI33:UYY33 VIE33:VIU33 VSA33:VSQ33 WBW33:WCM33 WLS33:WMI33 WVO33:WWE33 G65569:W65569 JC65569:JS65569 SY65569:TO65569 ACU65569:ADK65569 AMQ65569:ANG65569 AWM65569:AXC65569 BGI65569:BGY65569 BQE65569:BQU65569 CAA65569:CAQ65569 CJW65569:CKM65569 CTS65569:CUI65569 DDO65569:DEE65569 DNK65569:DOA65569 DXG65569:DXW65569 EHC65569:EHS65569 EQY65569:ERO65569 FAU65569:FBK65569 FKQ65569:FLG65569 FUM65569:FVC65569 GEI65569:GEY65569 GOE65569:GOU65569 GYA65569:GYQ65569 HHW65569:HIM65569 HRS65569:HSI65569 IBO65569:ICE65569 ILK65569:IMA65569 IVG65569:IVW65569 JFC65569:JFS65569 JOY65569:JPO65569 JYU65569:JZK65569 KIQ65569:KJG65569 KSM65569:KTC65569 LCI65569:LCY65569 LME65569:LMU65569 LWA65569:LWQ65569 MFW65569:MGM65569 MPS65569:MQI65569 MZO65569:NAE65569 NJK65569:NKA65569 NTG65569:NTW65569 ODC65569:ODS65569 OMY65569:ONO65569 OWU65569:OXK65569 PGQ65569:PHG65569 PQM65569:PRC65569 QAI65569:QAY65569 QKE65569:QKU65569 QUA65569:QUQ65569 RDW65569:REM65569 RNS65569:ROI65569 RXO65569:RYE65569 SHK65569:SIA65569 SRG65569:SRW65569 TBC65569:TBS65569 TKY65569:TLO65569 TUU65569:TVK65569 UEQ65569:UFG65569 UOM65569:UPC65569 UYI65569:UYY65569 VIE65569:VIU65569 VSA65569:VSQ65569 WBW65569:WCM65569 WLS65569:WMI65569 WVO65569:WWE65569 G131105:W131105 JC131105:JS131105 SY131105:TO131105 ACU131105:ADK131105 AMQ131105:ANG131105 AWM131105:AXC131105 BGI131105:BGY131105 BQE131105:BQU131105 CAA131105:CAQ131105 CJW131105:CKM131105 CTS131105:CUI131105 DDO131105:DEE131105 DNK131105:DOA131105 DXG131105:DXW131105 EHC131105:EHS131105 EQY131105:ERO131105 FAU131105:FBK131105 FKQ131105:FLG131105 FUM131105:FVC131105 GEI131105:GEY131105 GOE131105:GOU131105 GYA131105:GYQ131105 HHW131105:HIM131105 HRS131105:HSI131105 IBO131105:ICE131105 ILK131105:IMA131105 IVG131105:IVW131105 JFC131105:JFS131105 JOY131105:JPO131105 JYU131105:JZK131105 KIQ131105:KJG131105 KSM131105:KTC131105 LCI131105:LCY131105 LME131105:LMU131105 LWA131105:LWQ131105 MFW131105:MGM131105 MPS131105:MQI131105 MZO131105:NAE131105 NJK131105:NKA131105 NTG131105:NTW131105 ODC131105:ODS131105 OMY131105:ONO131105 OWU131105:OXK131105 PGQ131105:PHG131105 PQM131105:PRC131105 QAI131105:QAY131105 QKE131105:QKU131105 QUA131105:QUQ131105 RDW131105:REM131105 RNS131105:ROI131105 RXO131105:RYE131105 SHK131105:SIA131105 SRG131105:SRW131105 TBC131105:TBS131105 TKY131105:TLO131105 TUU131105:TVK131105 UEQ131105:UFG131105 UOM131105:UPC131105 UYI131105:UYY131105 VIE131105:VIU131105 VSA131105:VSQ131105 WBW131105:WCM131105 WLS131105:WMI131105 WVO131105:WWE131105 G196641:W196641 JC196641:JS196641 SY196641:TO196641 ACU196641:ADK196641 AMQ196641:ANG196641 AWM196641:AXC196641 BGI196641:BGY196641 BQE196641:BQU196641 CAA196641:CAQ196641 CJW196641:CKM196641 CTS196641:CUI196641 DDO196641:DEE196641 DNK196641:DOA196641 DXG196641:DXW196641 EHC196641:EHS196641 EQY196641:ERO196641 FAU196641:FBK196641 FKQ196641:FLG196641 FUM196641:FVC196641 GEI196641:GEY196641 GOE196641:GOU196641 GYA196641:GYQ196641 HHW196641:HIM196641 HRS196641:HSI196641 IBO196641:ICE196641 ILK196641:IMA196641 IVG196641:IVW196641 JFC196641:JFS196641 JOY196641:JPO196641 JYU196641:JZK196641 KIQ196641:KJG196641 KSM196641:KTC196641 LCI196641:LCY196641 LME196641:LMU196641 LWA196641:LWQ196641 MFW196641:MGM196641 MPS196641:MQI196641 MZO196641:NAE196641 NJK196641:NKA196641 NTG196641:NTW196641 ODC196641:ODS196641 OMY196641:ONO196641 OWU196641:OXK196641 PGQ196641:PHG196641 PQM196641:PRC196641 QAI196641:QAY196641 QKE196641:QKU196641 QUA196641:QUQ196641 RDW196641:REM196641 RNS196641:ROI196641 RXO196641:RYE196641 SHK196641:SIA196641 SRG196641:SRW196641 TBC196641:TBS196641 TKY196641:TLO196641 TUU196641:TVK196641 UEQ196641:UFG196641 UOM196641:UPC196641 UYI196641:UYY196641 VIE196641:VIU196641 VSA196641:VSQ196641 WBW196641:WCM196641 WLS196641:WMI196641 WVO196641:WWE196641 G262177:W262177 JC262177:JS262177 SY262177:TO262177 ACU262177:ADK262177 AMQ262177:ANG262177 AWM262177:AXC262177 BGI262177:BGY262177 BQE262177:BQU262177 CAA262177:CAQ262177 CJW262177:CKM262177 CTS262177:CUI262177 DDO262177:DEE262177 DNK262177:DOA262177 DXG262177:DXW262177 EHC262177:EHS262177 EQY262177:ERO262177 FAU262177:FBK262177 FKQ262177:FLG262177 FUM262177:FVC262177 GEI262177:GEY262177 GOE262177:GOU262177 GYA262177:GYQ262177 HHW262177:HIM262177 HRS262177:HSI262177 IBO262177:ICE262177 ILK262177:IMA262177 IVG262177:IVW262177 JFC262177:JFS262177 JOY262177:JPO262177 JYU262177:JZK262177 KIQ262177:KJG262177 KSM262177:KTC262177 LCI262177:LCY262177 LME262177:LMU262177 LWA262177:LWQ262177 MFW262177:MGM262177 MPS262177:MQI262177 MZO262177:NAE262177 NJK262177:NKA262177 NTG262177:NTW262177 ODC262177:ODS262177 OMY262177:ONO262177 OWU262177:OXK262177 PGQ262177:PHG262177 PQM262177:PRC262177 QAI262177:QAY262177 QKE262177:QKU262177 QUA262177:QUQ262177 RDW262177:REM262177 RNS262177:ROI262177 RXO262177:RYE262177 SHK262177:SIA262177 SRG262177:SRW262177 TBC262177:TBS262177 TKY262177:TLO262177 TUU262177:TVK262177 UEQ262177:UFG262177 UOM262177:UPC262177 UYI262177:UYY262177 VIE262177:VIU262177 VSA262177:VSQ262177 WBW262177:WCM262177 WLS262177:WMI262177 WVO262177:WWE262177 G327713:W327713 JC327713:JS327713 SY327713:TO327713 ACU327713:ADK327713 AMQ327713:ANG327713 AWM327713:AXC327713 BGI327713:BGY327713 BQE327713:BQU327713 CAA327713:CAQ327713 CJW327713:CKM327713 CTS327713:CUI327713 DDO327713:DEE327713 DNK327713:DOA327713 DXG327713:DXW327713 EHC327713:EHS327713 EQY327713:ERO327713 FAU327713:FBK327713 FKQ327713:FLG327713 FUM327713:FVC327713 GEI327713:GEY327713 GOE327713:GOU327713 GYA327713:GYQ327713 HHW327713:HIM327713 HRS327713:HSI327713 IBO327713:ICE327713 ILK327713:IMA327713 IVG327713:IVW327713 JFC327713:JFS327713 JOY327713:JPO327713 JYU327713:JZK327713 KIQ327713:KJG327713 KSM327713:KTC327713 LCI327713:LCY327713 LME327713:LMU327713 LWA327713:LWQ327713 MFW327713:MGM327713 MPS327713:MQI327713 MZO327713:NAE327713 NJK327713:NKA327713 NTG327713:NTW327713 ODC327713:ODS327713 OMY327713:ONO327713 OWU327713:OXK327713 PGQ327713:PHG327713 PQM327713:PRC327713 QAI327713:QAY327713 QKE327713:QKU327713 QUA327713:QUQ327713 RDW327713:REM327713 RNS327713:ROI327713 RXO327713:RYE327713 SHK327713:SIA327713 SRG327713:SRW327713 TBC327713:TBS327713 TKY327713:TLO327713 TUU327713:TVK327713 UEQ327713:UFG327713 UOM327713:UPC327713 UYI327713:UYY327713 VIE327713:VIU327713 VSA327713:VSQ327713 WBW327713:WCM327713 WLS327713:WMI327713 WVO327713:WWE327713 G393249:W393249 JC393249:JS393249 SY393249:TO393249 ACU393249:ADK393249 AMQ393249:ANG393249 AWM393249:AXC393249 BGI393249:BGY393249 BQE393249:BQU393249 CAA393249:CAQ393249 CJW393249:CKM393249 CTS393249:CUI393249 DDO393249:DEE393249 DNK393249:DOA393249 DXG393249:DXW393249 EHC393249:EHS393249 EQY393249:ERO393249 FAU393249:FBK393249 FKQ393249:FLG393249 FUM393249:FVC393249 GEI393249:GEY393249 GOE393249:GOU393249 GYA393249:GYQ393249 HHW393249:HIM393249 HRS393249:HSI393249 IBO393249:ICE393249 ILK393249:IMA393249 IVG393249:IVW393249 JFC393249:JFS393249 JOY393249:JPO393249 JYU393249:JZK393249 KIQ393249:KJG393249 KSM393249:KTC393249 LCI393249:LCY393249 LME393249:LMU393249 LWA393249:LWQ393249 MFW393249:MGM393249 MPS393249:MQI393249 MZO393249:NAE393249 NJK393249:NKA393249 NTG393249:NTW393249 ODC393249:ODS393249 OMY393249:ONO393249 OWU393249:OXK393249 PGQ393249:PHG393249 PQM393249:PRC393249 QAI393249:QAY393249 QKE393249:QKU393249 QUA393249:QUQ393249 RDW393249:REM393249 RNS393249:ROI393249 RXO393249:RYE393249 SHK393249:SIA393249 SRG393249:SRW393249 TBC393249:TBS393249 TKY393249:TLO393249 TUU393249:TVK393249 UEQ393249:UFG393249 UOM393249:UPC393249 UYI393249:UYY393249 VIE393249:VIU393249 VSA393249:VSQ393249 WBW393249:WCM393249 WLS393249:WMI393249 WVO393249:WWE393249 G458785:W458785 JC458785:JS458785 SY458785:TO458785 ACU458785:ADK458785 AMQ458785:ANG458785 AWM458785:AXC458785 BGI458785:BGY458785 BQE458785:BQU458785 CAA458785:CAQ458785 CJW458785:CKM458785 CTS458785:CUI458785 DDO458785:DEE458785 DNK458785:DOA458785 DXG458785:DXW458785 EHC458785:EHS458785 EQY458785:ERO458785 FAU458785:FBK458785 FKQ458785:FLG458785 FUM458785:FVC458785 GEI458785:GEY458785 GOE458785:GOU458785 GYA458785:GYQ458785 HHW458785:HIM458785 HRS458785:HSI458785 IBO458785:ICE458785 ILK458785:IMA458785 IVG458785:IVW458785 JFC458785:JFS458785 JOY458785:JPO458785 JYU458785:JZK458785 KIQ458785:KJG458785 KSM458785:KTC458785 LCI458785:LCY458785 LME458785:LMU458785 LWA458785:LWQ458785 MFW458785:MGM458785 MPS458785:MQI458785 MZO458785:NAE458785 NJK458785:NKA458785 NTG458785:NTW458785 ODC458785:ODS458785 OMY458785:ONO458785 OWU458785:OXK458785 PGQ458785:PHG458785 PQM458785:PRC458785 QAI458785:QAY458785 QKE458785:QKU458785 QUA458785:QUQ458785 RDW458785:REM458785 RNS458785:ROI458785 RXO458785:RYE458785 SHK458785:SIA458785 SRG458785:SRW458785 TBC458785:TBS458785 TKY458785:TLO458785 TUU458785:TVK458785 UEQ458785:UFG458785 UOM458785:UPC458785 UYI458785:UYY458785 VIE458785:VIU458785 VSA458785:VSQ458785 WBW458785:WCM458785 WLS458785:WMI458785 WVO458785:WWE458785 G524321:W524321 JC524321:JS524321 SY524321:TO524321 ACU524321:ADK524321 AMQ524321:ANG524321 AWM524321:AXC524321 BGI524321:BGY524321 BQE524321:BQU524321 CAA524321:CAQ524321 CJW524321:CKM524321 CTS524321:CUI524321 DDO524321:DEE524321 DNK524321:DOA524321 DXG524321:DXW524321 EHC524321:EHS524321 EQY524321:ERO524321 FAU524321:FBK524321 FKQ524321:FLG524321 FUM524321:FVC524321 GEI524321:GEY524321 GOE524321:GOU524321 GYA524321:GYQ524321 HHW524321:HIM524321 HRS524321:HSI524321 IBO524321:ICE524321 ILK524321:IMA524321 IVG524321:IVW524321 JFC524321:JFS524321 JOY524321:JPO524321 JYU524321:JZK524321 KIQ524321:KJG524321 KSM524321:KTC524321 LCI524321:LCY524321 LME524321:LMU524321 LWA524321:LWQ524321 MFW524321:MGM524321 MPS524321:MQI524321 MZO524321:NAE524321 NJK524321:NKA524321 NTG524321:NTW524321 ODC524321:ODS524321 OMY524321:ONO524321 OWU524321:OXK524321 PGQ524321:PHG524321 PQM524321:PRC524321 QAI524321:QAY524321 QKE524321:QKU524321 QUA524321:QUQ524321 RDW524321:REM524321 RNS524321:ROI524321 RXO524321:RYE524321 SHK524321:SIA524321 SRG524321:SRW524321 TBC524321:TBS524321 TKY524321:TLO524321 TUU524321:TVK524321 UEQ524321:UFG524321 UOM524321:UPC524321 UYI524321:UYY524321 VIE524321:VIU524321 VSA524321:VSQ524321 WBW524321:WCM524321 WLS524321:WMI524321 WVO524321:WWE524321 G589857:W589857 JC589857:JS589857 SY589857:TO589857 ACU589857:ADK589857 AMQ589857:ANG589857 AWM589857:AXC589857 BGI589857:BGY589857 BQE589857:BQU589857 CAA589857:CAQ589857 CJW589857:CKM589857 CTS589857:CUI589857 DDO589857:DEE589857 DNK589857:DOA589857 DXG589857:DXW589857 EHC589857:EHS589857 EQY589857:ERO589857 FAU589857:FBK589857 FKQ589857:FLG589857 FUM589857:FVC589857 GEI589857:GEY589857 GOE589857:GOU589857 GYA589857:GYQ589857 HHW589857:HIM589857 HRS589857:HSI589857 IBO589857:ICE589857 ILK589857:IMA589857 IVG589857:IVW589857 JFC589857:JFS589857 JOY589857:JPO589857 JYU589857:JZK589857 KIQ589857:KJG589857 KSM589857:KTC589857 LCI589857:LCY589857 LME589857:LMU589857 LWA589857:LWQ589857 MFW589857:MGM589857 MPS589857:MQI589857 MZO589857:NAE589857 NJK589857:NKA589857 NTG589857:NTW589857 ODC589857:ODS589857 OMY589857:ONO589857 OWU589857:OXK589857 PGQ589857:PHG589857 PQM589857:PRC589857 QAI589857:QAY589857 QKE589857:QKU589857 QUA589857:QUQ589857 RDW589857:REM589857 RNS589857:ROI589857 RXO589857:RYE589857 SHK589857:SIA589857 SRG589857:SRW589857 TBC589857:TBS589857 TKY589857:TLO589857 TUU589857:TVK589857 UEQ589857:UFG589857 UOM589857:UPC589857 UYI589857:UYY589857 VIE589857:VIU589857 VSA589857:VSQ589857 WBW589857:WCM589857 WLS589857:WMI589857 WVO589857:WWE589857 G655393:W655393 JC655393:JS655393 SY655393:TO655393 ACU655393:ADK655393 AMQ655393:ANG655393 AWM655393:AXC655393 BGI655393:BGY655393 BQE655393:BQU655393 CAA655393:CAQ655393 CJW655393:CKM655393 CTS655393:CUI655393 DDO655393:DEE655393 DNK655393:DOA655393 DXG655393:DXW655393 EHC655393:EHS655393 EQY655393:ERO655393 FAU655393:FBK655393 FKQ655393:FLG655393 FUM655393:FVC655393 GEI655393:GEY655393 GOE655393:GOU655393 GYA655393:GYQ655393 HHW655393:HIM655393 HRS655393:HSI655393 IBO655393:ICE655393 ILK655393:IMA655393 IVG655393:IVW655393 JFC655393:JFS655393 JOY655393:JPO655393 JYU655393:JZK655393 KIQ655393:KJG655393 KSM655393:KTC655393 LCI655393:LCY655393 LME655393:LMU655393 LWA655393:LWQ655393 MFW655393:MGM655393 MPS655393:MQI655393 MZO655393:NAE655393 NJK655393:NKA655393 NTG655393:NTW655393 ODC655393:ODS655393 OMY655393:ONO655393 OWU655393:OXK655393 PGQ655393:PHG655393 PQM655393:PRC655393 QAI655393:QAY655393 QKE655393:QKU655393 QUA655393:QUQ655393 RDW655393:REM655393 RNS655393:ROI655393 RXO655393:RYE655393 SHK655393:SIA655393 SRG655393:SRW655393 TBC655393:TBS655393 TKY655393:TLO655393 TUU655393:TVK655393 UEQ655393:UFG655393 UOM655393:UPC655393 UYI655393:UYY655393 VIE655393:VIU655393 VSA655393:VSQ655393 WBW655393:WCM655393 WLS655393:WMI655393 WVO655393:WWE655393 G720929:W720929 JC720929:JS720929 SY720929:TO720929 ACU720929:ADK720929 AMQ720929:ANG720929 AWM720929:AXC720929 BGI720929:BGY720929 BQE720929:BQU720929 CAA720929:CAQ720929 CJW720929:CKM720929 CTS720929:CUI720929 DDO720929:DEE720929 DNK720929:DOA720929 DXG720929:DXW720929 EHC720929:EHS720929 EQY720929:ERO720929 FAU720929:FBK720929 FKQ720929:FLG720929 FUM720929:FVC720929 GEI720929:GEY720929 GOE720929:GOU720929 GYA720929:GYQ720929 HHW720929:HIM720929 HRS720929:HSI720929 IBO720929:ICE720929 ILK720929:IMA720929 IVG720929:IVW720929 JFC720929:JFS720929 JOY720929:JPO720929 JYU720929:JZK720929 KIQ720929:KJG720929 KSM720929:KTC720929 LCI720929:LCY720929 LME720929:LMU720929 LWA720929:LWQ720929 MFW720929:MGM720929 MPS720929:MQI720929 MZO720929:NAE720929 NJK720929:NKA720929 NTG720929:NTW720929 ODC720929:ODS720929 OMY720929:ONO720929 OWU720929:OXK720929 PGQ720929:PHG720929 PQM720929:PRC720929 QAI720929:QAY720929 QKE720929:QKU720929 QUA720929:QUQ720929 RDW720929:REM720929 RNS720929:ROI720929 RXO720929:RYE720929 SHK720929:SIA720929 SRG720929:SRW720929 TBC720929:TBS720929 TKY720929:TLO720929 TUU720929:TVK720929 UEQ720929:UFG720929 UOM720929:UPC720929 UYI720929:UYY720929 VIE720929:VIU720929 VSA720929:VSQ720929 WBW720929:WCM720929 WLS720929:WMI720929 WVO720929:WWE720929 G786465:W786465 JC786465:JS786465 SY786465:TO786465 ACU786465:ADK786465 AMQ786465:ANG786465 AWM786465:AXC786465 BGI786465:BGY786465 BQE786465:BQU786465 CAA786465:CAQ786465 CJW786465:CKM786465 CTS786465:CUI786465 DDO786465:DEE786465 DNK786465:DOA786465 DXG786465:DXW786465 EHC786465:EHS786465 EQY786465:ERO786465 FAU786465:FBK786465 FKQ786465:FLG786465 FUM786465:FVC786465 GEI786465:GEY786465 GOE786465:GOU786465 GYA786465:GYQ786465 HHW786465:HIM786465 HRS786465:HSI786465 IBO786465:ICE786465 ILK786465:IMA786465 IVG786465:IVW786465 JFC786465:JFS786465 JOY786465:JPO786465 JYU786465:JZK786465 KIQ786465:KJG786465 KSM786465:KTC786465 LCI786465:LCY786465 LME786465:LMU786465 LWA786465:LWQ786465 MFW786465:MGM786465 MPS786465:MQI786465 MZO786465:NAE786465 NJK786465:NKA786465 NTG786465:NTW786465 ODC786465:ODS786465 OMY786465:ONO786465 OWU786465:OXK786465 PGQ786465:PHG786465 PQM786465:PRC786465 QAI786465:QAY786465 QKE786465:QKU786465 QUA786465:QUQ786465 RDW786465:REM786465 RNS786465:ROI786465 RXO786465:RYE786465 SHK786465:SIA786465 SRG786465:SRW786465 TBC786465:TBS786465 TKY786465:TLO786465 TUU786465:TVK786465 UEQ786465:UFG786465 UOM786465:UPC786465 UYI786465:UYY786465 VIE786465:VIU786465 VSA786465:VSQ786465 WBW786465:WCM786465 WLS786465:WMI786465 WVO786465:WWE786465 G852001:W852001 JC852001:JS852001 SY852001:TO852001 ACU852001:ADK852001 AMQ852001:ANG852001 AWM852001:AXC852001 BGI852001:BGY852001 BQE852001:BQU852001 CAA852001:CAQ852001 CJW852001:CKM852001 CTS852001:CUI852001 DDO852001:DEE852001 DNK852001:DOA852001 DXG852001:DXW852001 EHC852001:EHS852001 EQY852001:ERO852001 FAU852001:FBK852001 FKQ852001:FLG852001 FUM852001:FVC852001 GEI852001:GEY852001 GOE852001:GOU852001 GYA852001:GYQ852001 HHW852001:HIM852001 HRS852001:HSI852001 IBO852001:ICE852001 ILK852001:IMA852001 IVG852001:IVW852001 JFC852001:JFS852001 JOY852001:JPO852001 JYU852001:JZK852001 KIQ852001:KJG852001 KSM852001:KTC852001 LCI852001:LCY852001 LME852001:LMU852001 LWA852001:LWQ852001 MFW852001:MGM852001 MPS852001:MQI852001 MZO852001:NAE852001 NJK852001:NKA852001 NTG852001:NTW852001 ODC852001:ODS852001 OMY852001:ONO852001 OWU852001:OXK852001 PGQ852001:PHG852001 PQM852001:PRC852001 QAI852001:QAY852001 QKE852001:QKU852001 QUA852001:QUQ852001 RDW852001:REM852001 RNS852001:ROI852001 RXO852001:RYE852001 SHK852001:SIA852001 SRG852001:SRW852001 TBC852001:TBS852001 TKY852001:TLO852001 TUU852001:TVK852001 UEQ852001:UFG852001 UOM852001:UPC852001 UYI852001:UYY852001 VIE852001:VIU852001 VSA852001:VSQ852001 WBW852001:WCM852001 WLS852001:WMI852001 WVO852001:WWE852001 G917537:W917537 JC917537:JS917537 SY917537:TO917537 ACU917537:ADK917537 AMQ917537:ANG917537 AWM917537:AXC917537 BGI917537:BGY917537 BQE917537:BQU917537 CAA917537:CAQ917537 CJW917537:CKM917537 CTS917537:CUI917537 DDO917537:DEE917537 DNK917537:DOA917537 DXG917537:DXW917537 EHC917537:EHS917537 EQY917537:ERO917537 FAU917537:FBK917537 FKQ917537:FLG917537 FUM917537:FVC917537 GEI917537:GEY917537 GOE917537:GOU917537 GYA917537:GYQ917537 HHW917537:HIM917537 HRS917537:HSI917537 IBO917537:ICE917537 ILK917537:IMA917537 IVG917537:IVW917537 JFC917537:JFS917537 JOY917537:JPO917537 JYU917537:JZK917537 KIQ917537:KJG917537 KSM917537:KTC917537 LCI917537:LCY917537 LME917537:LMU917537 LWA917537:LWQ917537 MFW917537:MGM917537 MPS917537:MQI917537 MZO917537:NAE917537 NJK917537:NKA917537 NTG917537:NTW917537 ODC917537:ODS917537 OMY917537:ONO917537 OWU917537:OXK917537 PGQ917537:PHG917537 PQM917537:PRC917537 QAI917537:QAY917537 QKE917537:QKU917537 QUA917537:QUQ917537 RDW917537:REM917537 RNS917537:ROI917537 RXO917537:RYE917537 SHK917537:SIA917537 SRG917537:SRW917537 TBC917537:TBS917537 TKY917537:TLO917537 TUU917537:TVK917537 UEQ917537:UFG917537 UOM917537:UPC917537 UYI917537:UYY917537 VIE917537:VIU917537 VSA917537:VSQ917537 WBW917537:WCM917537 WLS917537:WMI917537 WVO917537:WWE917537 G983073:W983073 JC983073:JS983073 SY983073:TO983073 ACU983073:ADK983073 AMQ983073:ANG983073 AWM983073:AXC983073 BGI983073:BGY983073 BQE983073:BQU983073 CAA983073:CAQ983073 CJW983073:CKM983073 CTS983073:CUI983073 DDO983073:DEE983073 DNK983073:DOA983073 DXG983073:DXW983073 EHC983073:EHS983073 EQY983073:ERO983073 FAU983073:FBK983073 FKQ983073:FLG983073 FUM983073:FVC983073 GEI983073:GEY983073 GOE983073:GOU983073 GYA983073:GYQ983073 HHW983073:HIM983073 HRS983073:HSI983073 IBO983073:ICE983073 ILK983073:IMA983073 IVG983073:IVW983073 JFC983073:JFS983073 JOY983073:JPO983073 JYU983073:JZK983073 KIQ983073:KJG983073 KSM983073:KTC983073 LCI983073:LCY983073 LME983073:LMU983073 LWA983073:LWQ983073 MFW983073:MGM983073 MPS983073:MQI983073 MZO983073:NAE983073 NJK983073:NKA983073 NTG983073:NTW983073 ODC983073:ODS983073 OMY983073:ONO983073 OWU983073:OXK983073 PGQ983073:PHG983073 PQM983073:PRC983073 QAI983073:QAY983073 QKE983073:QKU983073 QUA983073:QUQ983073 RDW983073:REM983073 RNS983073:ROI983073 RXO983073:RYE983073 SHK983073:SIA983073 SRG983073:SRW983073 TBC983073:TBS983073 TKY983073:TLO983073 TUU983073:TVK983073 UEQ983073:UFG983073 UOM983073:UPC983073 UYI983073:UYY983073 VIE983073:VIU983073 VSA983073:VSQ983073 WBW983073:WCM983073 WLS983073:WMI983073 WVO983073:WWE983073 G45:W45 JC45:JS45 SY45:TO45 ACU45:ADK45 AMQ45:ANG45 AWM45:AXC45 BGI45:BGY45 BQE45:BQU45 CAA45:CAQ45 CJW45:CKM45 CTS45:CUI45 DDO45:DEE45 DNK45:DOA45 DXG45:DXW45 EHC45:EHS45 EQY45:ERO45 FAU45:FBK45 FKQ45:FLG45 FUM45:FVC45 GEI45:GEY45 GOE45:GOU45 GYA45:GYQ45 HHW45:HIM45 HRS45:HSI45 IBO45:ICE45 ILK45:IMA45 IVG45:IVW45 JFC45:JFS45 JOY45:JPO45 JYU45:JZK45 KIQ45:KJG45 KSM45:KTC45 LCI45:LCY45 LME45:LMU45 LWA45:LWQ45 MFW45:MGM45 MPS45:MQI45 MZO45:NAE45 NJK45:NKA45 NTG45:NTW45 ODC45:ODS45 OMY45:ONO45 OWU45:OXK45 PGQ45:PHG45 PQM45:PRC45 QAI45:QAY45 QKE45:QKU45 QUA45:QUQ45 RDW45:REM45 RNS45:ROI45 RXO45:RYE45 SHK45:SIA45 SRG45:SRW45 TBC45:TBS45 TKY45:TLO45 TUU45:TVK45 UEQ45:UFG45 UOM45:UPC45 UYI45:UYY45 VIE45:VIU45 VSA45:VSQ45 WBW45:WCM45 WLS45:WMI45 WVO45:WWE45 G65581:W65581 JC65581:JS65581 SY65581:TO65581 ACU65581:ADK65581 AMQ65581:ANG65581 AWM65581:AXC65581 BGI65581:BGY65581 BQE65581:BQU65581 CAA65581:CAQ65581 CJW65581:CKM65581 CTS65581:CUI65581 DDO65581:DEE65581 DNK65581:DOA65581 DXG65581:DXW65581 EHC65581:EHS65581 EQY65581:ERO65581 FAU65581:FBK65581 FKQ65581:FLG65581 FUM65581:FVC65581 GEI65581:GEY65581 GOE65581:GOU65581 GYA65581:GYQ65581 HHW65581:HIM65581 HRS65581:HSI65581 IBO65581:ICE65581 ILK65581:IMA65581 IVG65581:IVW65581 JFC65581:JFS65581 JOY65581:JPO65581 JYU65581:JZK65581 KIQ65581:KJG65581 KSM65581:KTC65581 LCI65581:LCY65581 LME65581:LMU65581 LWA65581:LWQ65581 MFW65581:MGM65581 MPS65581:MQI65581 MZO65581:NAE65581 NJK65581:NKA65581 NTG65581:NTW65581 ODC65581:ODS65581 OMY65581:ONO65581 OWU65581:OXK65581 PGQ65581:PHG65581 PQM65581:PRC65581 QAI65581:QAY65581 QKE65581:QKU65581 QUA65581:QUQ65581 RDW65581:REM65581 RNS65581:ROI65581 RXO65581:RYE65581 SHK65581:SIA65581 SRG65581:SRW65581 TBC65581:TBS65581 TKY65581:TLO65581 TUU65581:TVK65581 UEQ65581:UFG65581 UOM65581:UPC65581 UYI65581:UYY65581 VIE65581:VIU65581 VSA65581:VSQ65581 WBW65581:WCM65581 WLS65581:WMI65581 WVO65581:WWE65581 G131117:W131117 JC131117:JS131117 SY131117:TO131117 ACU131117:ADK131117 AMQ131117:ANG131117 AWM131117:AXC131117 BGI131117:BGY131117 BQE131117:BQU131117 CAA131117:CAQ131117 CJW131117:CKM131117 CTS131117:CUI131117 DDO131117:DEE131117 DNK131117:DOA131117 DXG131117:DXW131117 EHC131117:EHS131117 EQY131117:ERO131117 FAU131117:FBK131117 FKQ131117:FLG131117 FUM131117:FVC131117 GEI131117:GEY131117 GOE131117:GOU131117 GYA131117:GYQ131117 HHW131117:HIM131117 HRS131117:HSI131117 IBO131117:ICE131117 ILK131117:IMA131117 IVG131117:IVW131117 JFC131117:JFS131117 JOY131117:JPO131117 JYU131117:JZK131117 KIQ131117:KJG131117 KSM131117:KTC131117 LCI131117:LCY131117 LME131117:LMU131117 LWA131117:LWQ131117 MFW131117:MGM131117 MPS131117:MQI131117 MZO131117:NAE131117 NJK131117:NKA131117 NTG131117:NTW131117 ODC131117:ODS131117 OMY131117:ONO131117 OWU131117:OXK131117 PGQ131117:PHG131117 PQM131117:PRC131117 QAI131117:QAY131117 QKE131117:QKU131117 QUA131117:QUQ131117 RDW131117:REM131117 RNS131117:ROI131117 RXO131117:RYE131117 SHK131117:SIA131117 SRG131117:SRW131117 TBC131117:TBS131117 TKY131117:TLO131117 TUU131117:TVK131117 UEQ131117:UFG131117 UOM131117:UPC131117 UYI131117:UYY131117 VIE131117:VIU131117 VSA131117:VSQ131117 WBW131117:WCM131117 WLS131117:WMI131117 WVO131117:WWE131117 G196653:W196653 JC196653:JS196653 SY196653:TO196653 ACU196653:ADK196653 AMQ196653:ANG196653 AWM196653:AXC196653 BGI196653:BGY196653 BQE196653:BQU196653 CAA196653:CAQ196653 CJW196653:CKM196653 CTS196653:CUI196653 DDO196653:DEE196653 DNK196653:DOA196653 DXG196653:DXW196653 EHC196653:EHS196653 EQY196653:ERO196653 FAU196653:FBK196653 FKQ196653:FLG196653 FUM196653:FVC196653 GEI196653:GEY196653 GOE196653:GOU196653 GYA196653:GYQ196653 HHW196653:HIM196653 HRS196653:HSI196653 IBO196653:ICE196653 ILK196653:IMA196653 IVG196653:IVW196653 JFC196653:JFS196653 JOY196653:JPO196653 JYU196653:JZK196653 KIQ196653:KJG196653 KSM196653:KTC196653 LCI196653:LCY196653 LME196653:LMU196653 LWA196653:LWQ196653 MFW196653:MGM196653 MPS196653:MQI196653 MZO196653:NAE196653 NJK196653:NKA196653 NTG196653:NTW196653 ODC196653:ODS196653 OMY196653:ONO196653 OWU196653:OXK196653 PGQ196653:PHG196653 PQM196653:PRC196653 QAI196653:QAY196653 QKE196653:QKU196653 QUA196653:QUQ196653 RDW196653:REM196653 RNS196653:ROI196653 RXO196653:RYE196653 SHK196653:SIA196653 SRG196653:SRW196653 TBC196653:TBS196653 TKY196653:TLO196653 TUU196653:TVK196653 UEQ196653:UFG196653 UOM196653:UPC196653 UYI196653:UYY196653 VIE196653:VIU196653 VSA196653:VSQ196653 WBW196653:WCM196653 WLS196653:WMI196653 WVO196653:WWE196653 G262189:W262189 JC262189:JS262189 SY262189:TO262189 ACU262189:ADK262189 AMQ262189:ANG262189 AWM262189:AXC262189 BGI262189:BGY262189 BQE262189:BQU262189 CAA262189:CAQ262189 CJW262189:CKM262189 CTS262189:CUI262189 DDO262189:DEE262189 DNK262189:DOA262189 DXG262189:DXW262189 EHC262189:EHS262189 EQY262189:ERO262189 FAU262189:FBK262189 FKQ262189:FLG262189 FUM262189:FVC262189 GEI262189:GEY262189 GOE262189:GOU262189 GYA262189:GYQ262189 HHW262189:HIM262189 HRS262189:HSI262189 IBO262189:ICE262189 ILK262189:IMA262189 IVG262189:IVW262189 JFC262189:JFS262189 JOY262189:JPO262189 JYU262189:JZK262189 KIQ262189:KJG262189 KSM262189:KTC262189 LCI262189:LCY262189 LME262189:LMU262189 LWA262189:LWQ262189 MFW262189:MGM262189 MPS262189:MQI262189 MZO262189:NAE262189 NJK262189:NKA262189 NTG262189:NTW262189 ODC262189:ODS262189 OMY262189:ONO262189 OWU262189:OXK262189 PGQ262189:PHG262189 PQM262189:PRC262189 QAI262189:QAY262189 QKE262189:QKU262189 QUA262189:QUQ262189 RDW262189:REM262189 RNS262189:ROI262189 RXO262189:RYE262189 SHK262189:SIA262189 SRG262189:SRW262189 TBC262189:TBS262189 TKY262189:TLO262189 TUU262189:TVK262189 UEQ262189:UFG262189 UOM262189:UPC262189 UYI262189:UYY262189 VIE262189:VIU262189 VSA262189:VSQ262189 WBW262189:WCM262189 WLS262189:WMI262189 WVO262189:WWE262189 G327725:W327725 JC327725:JS327725 SY327725:TO327725 ACU327725:ADK327725 AMQ327725:ANG327725 AWM327725:AXC327725 BGI327725:BGY327725 BQE327725:BQU327725 CAA327725:CAQ327725 CJW327725:CKM327725 CTS327725:CUI327725 DDO327725:DEE327725 DNK327725:DOA327725 DXG327725:DXW327725 EHC327725:EHS327725 EQY327725:ERO327725 FAU327725:FBK327725 FKQ327725:FLG327725 FUM327725:FVC327725 GEI327725:GEY327725 GOE327725:GOU327725 GYA327725:GYQ327725 HHW327725:HIM327725 HRS327725:HSI327725 IBO327725:ICE327725 ILK327725:IMA327725 IVG327725:IVW327725 JFC327725:JFS327725 JOY327725:JPO327725 JYU327725:JZK327725 KIQ327725:KJG327725 KSM327725:KTC327725 LCI327725:LCY327725 LME327725:LMU327725 LWA327725:LWQ327725 MFW327725:MGM327725 MPS327725:MQI327725 MZO327725:NAE327725 NJK327725:NKA327725 NTG327725:NTW327725 ODC327725:ODS327725 OMY327725:ONO327725 OWU327725:OXK327725 PGQ327725:PHG327725 PQM327725:PRC327725 QAI327725:QAY327725 QKE327725:QKU327725 QUA327725:QUQ327725 RDW327725:REM327725 RNS327725:ROI327725 RXO327725:RYE327725 SHK327725:SIA327725 SRG327725:SRW327725 TBC327725:TBS327725 TKY327725:TLO327725 TUU327725:TVK327725 UEQ327725:UFG327725 UOM327725:UPC327725 UYI327725:UYY327725 VIE327725:VIU327725 VSA327725:VSQ327725 WBW327725:WCM327725 WLS327725:WMI327725 WVO327725:WWE327725 G393261:W393261 JC393261:JS393261 SY393261:TO393261 ACU393261:ADK393261 AMQ393261:ANG393261 AWM393261:AXC393261 BGI393261:BGY393261 BQE393261:BQU393261 CAA393261:CAQ393261 CJW393261:CKM393261 CTS393261:CUI393261 DDO393261:DEE393261 DNK393261:DOA393261 DXG393261:DXW393261 EHC393261:EHS393261 EQY393261:ERO393261 FAU393261:FBK393261 FKQ393261:FLG393261 FUM393261:FVC393261 GEI393261:GEY393261 GOE393261:GOU393261 GYA393261:GYQ393261 HHW393261:HIM393261 HRS393261:HSI393261 IBO393261:ICE393261 ILK393261:IMA393261 IVG393261:IVW393261 JFC393261:JFS393261 JOY393261:JPO393261 JYU393261:JZK393261 KIQ393261:KJG393261 KSM393261:KTC393261 LCI393261:LCY393261 LME393261:LMU393261 LWA393261:LWQ393261 MFW393261:MGM393261 MPS393261:MQI393261 MZO393261:NAE393261 NJK393261:NKA393261 NTG393261:NTW393261 ODC393261:ODS393261 OMY393261:ONO393261 OWU393261:OXK393261 PGQ393261:PHG393261 PQM393261:PRC393261 QAI393261:QAY393261 QKE393261:QKU393261 QUA393261:QUQ393261 RDW393261:REM393261 RNS393261:ROI393261 RXO393261:RYE393261 SHK393261:SIA393261 SRG393261:SRW393261 TBC393261:TBS393261 TKY393261:TLO393261 TUU393261:TVK393261 UEQ393261:UFG393261 UOM393261:UPC393261 UYI393261:UYY393261 VIE393261:VIU393261 VSA393261:VSQ393261 WBW393261:WCM393261 WLS393261:WMI393261 WVO393261:WWE393261 G458797:W458797 JC458797:JS458797 SY458797:TO458797 ACU458797:ADK458797 AMQ458797:ANG458797 AWM458797:AXC458797 BGI458797:BGY458797 BQE458797:BQU458797 CAA458797:CAQ458797 CJW458797:CKM458797 CTS458797:CUI458797 DDO458797:DEE458797 DNK458797:DOA458797 DXG458797:DXW458797 EHC458797:EHS458797 EQY458797:ERO458797 FAU458797:FBK458797 FKQ458797:FLG458797 FUM458797:FVC458797 GEI458797:GEY458797 GOE458797:GOU458797 GYA458797:GYQ458797 HHW458797:HIM458797 HRS458797:HSI458797 IBO458797:ICE458797 ILK458797:IMA458797 IVG458797:IVW458797 JFC458797:JFS458797 JOY458797:JPO458797 JYU458797:JZK458797 KIQ458797:KJG458797 KSM458797:KTC458797 LCI458797:LCY458797 LME458797:LMU458797 LWA458797:LWQ458797 MFW458797:MGM458797 MPS458797:MQI458797 MZO458797:NAE458797 NJK458797:NKA458797 NTG458797:NTW458797 ODC458797:ODS458797 OMY458797:ONO458797 OWU458797:OXK458797 PGQ458797:PHG458797 PQM458797:PRC458797 QAI458797:QAY458797 QKE458797:QKU458797 QUA458797:QUQ458797 RDW458797:REM458797 RNS458797:ROI458797 RXO458797:RYE458797 SHK458797:SIA458797 SRG458797:SRW458797 TBC458797:TBS458797 TKY458797:TLO458797 TUU458797:TVK458797 UEQ458797:UFG458797 UOM458797:UPC458797 UYI458797:UYY458797 VIE458797:VIU458797 VSA458797:VSQ458797 WBW458797:WCM458797 WLS458797:WMI458797 WVO458797:WWE458797 G524333:W524333 JC524333:JS524333 SY524333:TO524333 ACU524333:ADK524333 AMQ524333:ANG524333 AWM524333:AXC524333 BGI524333:BGY524333 BQE524333:BQU524333 CAA524333:CAQ524333 CJW524333:CKM524333 CTS524333:CUI524333 DDO524333:DEE524333 DNK524333:DOA524333 DXG524333:DXW524333 EHC524333:EHS524333 EQY524333:ERO524333 FAU524333:FBK524333 FKQ524333:FLG524333 FUM524333:FVC524333 GEI524333:GEY524333 GOE524333:GOU524333 GYA524333:GYQ524333 HHW524333:HIM524333 HRS524333:HSI524333 IBO524333:ICE524333 ILK524333:IMA524333 IVG524333:IVW524333 JFC524333:JFS524333 JOY524333:JPO524333 JYU524333:JZK524333 KIQ524333:KJG524333 KSM524333:KTC524333 LCI524333:LCY524333 LME524333:LMU524333 LWA524333:LWQ524333 MFW524333:MGM524333 MPS524333:MQI524333 MZO524333:NAE524333 NJK524333:NKA524333 NTG524333:NTW524333 ODC524333:ODS524333 OMY524333:ONO524333 OWU524333:OXK524333 PGQ524333:PHG524333 PQM524333:PRC524333 QAI524333:QAY524333 QKE524333:QKU524333 QUA524333:QUQ524333 RDW524333:REM524333 RNS524333:ROI524333 RXO524333:RYE524333 SHK524333:SIA524333 SRG524333:SRW524333 TBC524333:TBS524333 TKY524333:TLO524333 TUU524333:TVK524333 UEQ524333:UFG524333 UOM524333:UPC524333 UYI524333:UYY524333 VIE524333:VIU524333 VSA524333:VSQ524333 WBW524333:WCM524333 WLS524333:WMI524333 WVO524333:WWE524333 G589869:W589869 JC589869:JS589869 SY589869:TO589869 ACU589869:ADK589869 AMQ589869:ANG589869 AWM589869:AXC589869 BGI589869:BGY589869 BQE589869:BQU589869 CAA589869:CAQ589869 CJW589869:CKM589869 CTS589869:CUI589869 DDO589869:DEE589869 DNK589869:DOA589869 DXG589869:DXW589869 EHC589869:EHS589869 EQY589869:ERO589869 FAU589869:FBK589869 FKQ589869:FLG589869 FUM589869:FVC589869 GEI589869:GEY589869 GOE589869:GOU589869 GYA589869:GYQ589869 HHW589869:HIM589869 HRS589869:HSI589869 IBO589869:ICE589869 ILK589869:IMA589869 IVG589869:IVW589869 JFC589869:JFS589869 JOY589869:JPO589869 JYU589869:JZK589869 KIQ589869:KJG589869 KSM589869:KTC589869 LCI589869:LCY589869 LME589869:LMU589869 LWA589869:LWQ589869 MFW589869:MGM589869 MPS589869:MQI589869 MZO589869:NAE589869 NJK589869:NKA589869 NTG589869:NTW589869 ODC589869:ODS589869 OMY589869:ONO589869 OWU589869:OXK589869 PGQ589869:PHG589869 PQM589869:PRC589869 QAI589869:QAY589869 QKE589869:QKU589869 QUA589869:QUQ589869 RDW589869:REM589869 RNS589869:ROI589869 RXO589869:RYE589869 SHK589869:SIA589869 SRG589869:SRW589869 TBC589869:TBS589869 TKY589869:TLO589869 TUU589869:TVK589869 UEQ589869:UFG589869 UOM589869:UPC589869 UYI589869:UYY589869 VIE589869:VIU589869 VSA589869:VSQ589869 WBW589869:WCM589869 WLS589869:WMI589869 WVO589869:WWE589869 G655405:W655405 JC655405:JS655405 SY655405:TO655405 ACU655405:ADK655405 AMQ655405:ANG655405 AWM655405:AXC655405 BGI655405:BGY655405 BQE655405:BQU655405 CAA655405:CAQ655405 CJW655405:CKM655405 CTS655405:CUI655405 DDO655405:DEE655405 DNK655405:DOA655405 DXG655405:DXW655405 EHC655405:EHS655405 EQY655405:ERO655405 FAU655405:FBK655405 FKQ655405:FLG655405 FUM655405:FVC655405 GEI655405:GEY655405 GOE655405:GOU655405 GYA655405:GYQ655405 HHW655405:HIM655405 HRS655405:HSI655405 IBO655405:ICE655405 ILK655405:IMA655405 IVG655405:IVW655405 JFC655405:JFS655405 JOY655405:JPO655405 JYU655405:JZK655405 KIQ655405:KJG655405 KSM655405:KTC655405 LCI655405:LCY655405 LME655405:LMU655405 LWA655405:LWQ655405 MFW655405:MGM655405 MPS655405:MQI655405 MZO655405:NAE655405 NJK655405:NKA655405 NTG655405:NTW655405 ODC655405:ODS655405 OMY655405:ONO655405 OWU655405:OXK655405 PGQ655405:PHG655405 PQM655405:PRC655405 QAI655405:QAY655405 QKE655405:QKU655405 QUA655405:QUQ655405 RDW655405:REM655405 RNS655405:ROI655405 RXO655405:RYE655405 SHK655405:SIA655405 SRG655405:SRW655405 TBC655405:TBS655405 TKY655405:TLO655405 TUU655405:TVK655405 UEQ655405:UFG655405 UOM655405:UPC655405 UYI655405:UYY655405 VIE655405:VIU655405 VSA655405:VSQ655405 WBW655405:WCM655405 WLS655405:WMI655405 WVO655405:WWE655405 G720941:W720941 JC720941:JS720941 SY720941:TO720941 ACU720941:ADK720941 AMQ720941:ANG720941 AWM720941:AXC720941 BGI720941:BGY720941 BQE720941:BQU720941 CAA720941:CAQ720941 CJW720941:CKM720941 CTS720941:CUI720941 DDO720941:DEE720941 DNK720941:DOA720941 DXG720941:DXW720941 EHC720941:EHS720941 EQY720941:ERO720941 FAU720941:FBK720941 FKQ720941:FLG720941 FUM720941:FVC720941 GEI720941:GEY720941 GOE720941:GOU720941 GYA720941:GYQ720941 HHW720941:HIM720941 HRS720941:HSI720941 IBO720941:ICE720941 ILK720941:IMA720941 IVG720941:IVW720941 JFC720941:JFS720941 JOY720941:JPO720941 JYU720941:JZK720941 KIQ720941:KJG720941 KSM720941:KTC720941 LCI720941:LCY720941 LME720941:LMU720941 LWA720941:LWQ720941 MFW720941:MGM720941 MPS720941:MQI720941 MZO720941:NAE720941 NJK720941:NKA720941 NTG720941:NTW720941 ODC720941:ODS720941 OMY720941:ONO720941 OWU720941:OXK720941 PGQ720941:PHG720941 PQM720941:PRC720941 QAI720941:QAY720941 QKE720941:QKU720941 QUA720941:QUQ720941 RDW720941:REM720941 RNS720941:ROI720941 RXO720941:RYE720941 SHK720941:SIA720941 SRG720941:SRW720941 TBC720941:TBS720941 TKY720941:TLO720941 TUU720941:TVK720941 UEQ720941:UFG720941 UOM720941:UPC720941 UYI720941:UYY720941 VIE720941:VIU720941 VSA720941:VSQ720941 WBW720941:WCM720941 WLS720941:WMI720941 WVO720941:WWE720941 G786477:W786477 JC786477:JS786477 SY786477:TO786477 ACU786477:ADK786477 AMQ786477:ANG786477 AWM786477:AXC786477 BGI786477:BGY786477 BQE786477:BQU786477 CAA786477:CAQ786477 CJW786477:CKM786477 CTS786477:CUI786477 DDO786477:DEE786477 DNK786477:DOA786477 DXG786477:DXW786477 EHC786477:EHS786477 EQY786477:ERO786477 FAU786477:FBK786477 FKQ786477:FLG786477 FUM786477:FVC786477 GEI786477:GEY786477 GOE786477:GOU786477 GYA786477:GYQ786477 HHW786477:HIM786477 HRS786477:HSI786477 IBO786477:ICE786477 ILK786477:IMA786477 IVG786477:IVW786477 JFC786477:JFS786477 JOY786477:JPO786477 JYU786477:JZK786477 KIQ786477:KJG786477 KSM786477:KTC786477 LCI786477:LCY786477 LME786477:LMU786477 LWA786477:LWQ786477 MFW786477:MGM786477 MPS786477:MQI786477 MZO786477:NAE786477 NJK786477:NKA786477 NTG786477:NTW786477 ODC786477:ODS786477 OMY786477:ONO786477 OWU786477:OXK786477 PGQ786477:PHG786477 PQM786477:PRC786477 QAI786477:QAY786477 QKE786477:QKU786477 QUA786477:QUQ786477 RDW786477:REM786477 RNS786477:ROI786477 RXO786477:RYE786477 SHK786477:SIA786477 SRG786477:SRW786477 TBC786477:TBS786477 TKY786477:TLO786477 TUU786477:TVK786477 UEQ786477:UFG786477 UOM786477:UPC786477 UYI786477:UYY786477 VIE786477:VIU786477 VSA786477:VSQ786477 WBW786477:WCM786477 WLS786477:WMI786477 WVO786477:WWE786477 G852013:W852013 JC852013:JS852013 SY852013:TO852013 ACU852013:ADK852013 AMQ852013:ANG852013 AWM852013:AXC852013 BGI852013:BGY852013 BQE852013:BQU852013 CAA852013:CAQ852013 CJW852013:CKM852013 CTS852013:CUI852013 DDO852013:DEE852013 DNK852013:DOA852013 DXG852013:DXW852013 EHC852013:EHS852013 EQY852013:ERO852013 FAU852013:FBK852013 FKQ852013:FLG852013 FUM852013:FVC852013 GEI852013:GEY852013 GOE852013:GOU852013 GYA852013:GYQ852013 HHW852013:HIM852013 HRS852013:HSI852013 IBO852013:ICE852013 ILK852013:IMA852013 IVG852013:IVW852013 JFC852013:JFS852013 JOY852013:JPO852013 JYU852013:JZK852013 KIQ852013:KJG852013 KSM852013:KTC852013 LCI852013:LCY852013 LME852013:LMU852013 LWA852013:LWQ852013 MFW852013:MGM852013 MPS852013:MQI852013 MZO852013:NAE852013 NJK852013:NKA852013 NTG852013:NTW852013 ODC852013:ODS852013 OMY852013:ONO852013 OWU852013:OXK852013 PGQ852013:PHG852013 PQM852013:PRC852013 QAI852013:QAY852013 QKE852013:QKU852013 QUA852013:QUQ852013 RDW852013:REM852013 RNS852013:ROI852013 RXO852013:RYE852013 SHK852013:SIA852013 SRG852013:SRW852013 TBC852013:TBS852013 TKY852013:TLO852013 TUU852013:TVK852013 UEQ852013:UFG852013 UOM852013:UPC852013 UYI852013:UYY852013 VIE852013:VIU852013 VSA852013:VSQ852013 WBW852013:WCM852013 WLS852013:WMI852013 WVO852013:WWE852013 G917549:W917549 JC917549:JS917549 SY917549:TO917549 ACU917549:ADK917549 AMQ917549:ANG917549 AWM917549:AXC917549 BGI917549:BGY917549 BQE917549:BQU917549 CAA917549:CAQ917549 CJW917549:CKM917549 CTS917549:CUI917549 DDO917549:DEE917549 DNK917549:DOA917549 DXG917549:DXW917549 EHC917549:EHS917549 EQY917549:ERO917549 FAU917549:FBK917549 FKQ917549:FLG917549 FUM917549:FVC917549 GEI917549:GEY917549 GOE917549:GOU917549 GYA917549:GYQ917549 HHW917549:HIM917549 HRS917549:HSI917549 IBO917549:ICE917549 ILK917549:IMA917549 IVG917549:IVW917549 JFC917549:JFS917549 JOY917549:JPO917549 JYU917549:JZK917549 KIQ917549:KJG917549 KSM917549:KTC917549 LCI917549:LCY917549 LME917549:LMU917549 LWA917549:LWQ917549 MFW917549:MGM917549 MPS917549:MQI917549 MZO917549:NAE917549 NJK917549:NKA917549 NTG917549:NTW917549 ODC917549:ODS917549 OMY917549:ONO917549 OWU917549:OXK917549 PGQ917549:PHG917549 PQM917549:PRC917549 QAI917549:QAY917549 QKE917549:QKU917549 QUA917549:QUQ917549 RDW917549:REM917549 RNS917549:ROI917549 RXO917549:RYE917549 SHK917549:SIA917549 SRG917549:SRW917549 TBC917549:TBS917549 TKY917549:TLO917549 TUU917549:TVK917549 UEQ917549:UFG917549 UOM917549:UPC917549 UYI917549:UYY917549 VIE917549:VIU917549 VSA917549:VSQ917549 WBW917549:WCM917549 WLS917549:WMI917549 WVO917549:WWE917549 G983085:W983085 JC983085:JS983085 SY983085:TO983085 ACU983085:ADK983085 AMQ983085:ANG983085 AWM983085:AXC983085 BGI983085:BGY983085 BQE983085:BQU983085 CAA983085:CAQ983085 CJW983085:CKM983085 CTS983085:CUI983085 DDO983085:DEE983085 DNK983085:DOA983085 DXG983085:DXW983085 EHC983085:EHS983085 EQY983085:ERO983085 FAU983085:FBK983085 FKQ983085:FLG983085 FUM983085:FVC983085 GEI983085:GEY983085 GOE983085:GOU983085 GYA983085:GYQ983085 HHW983085:HIM983085 HRS983085:HSI983085 IBO983085:ICE983085 ILK983085:IMA983085 IVG983085:IVW983085 JFC983085:JFS983085 JOY983085:JPO983085 JYU983085:JZK983085 KIQ983085:KJG983085 KSM983085:KTC983085 LCI983085:LCY983085 LME983085:LMU983085 LWA983085:LWQ983085 MFW983085:MGM983085 MPS983085:MQI983085 MZO983085:NAE983085 NJK983085:NKA983085 NTG983085:NTW983085 ODC983085:ODS983085 OMY983085:ONO983085 OWU983085:OXK983085 PGQ983085:PHG983085 PQM983085:PRC983085 QAI983085:QAY983085 QKE983085:QKU983085 QUA983085:QUQ983085 RDW983085:REM983085 RNS983085:ROI983085 RXO983085:RYE983085 SHK983085:SIA983085 SRG983085:SRW983085 TBC983085:TBS983085 TKY983085:TLO983085 TUU983085:TVK983085 UEQ983085:UFG983085 UOM983085:UPC983085 UYI983085:UYY983085 VIE983085:VIU983085 VSA983085:VSQ983085 WBW983085:WCM983085 WLS983085:WMI983085 WVO983085:WWE983085 G173 JC173 SY173 ACU173 AMQ173 AWM173 BGI173 BQE173 CAA173 CJW173 CTS173 DDO173 DNK173 DXG173 EHC173 EQY173 FAU173 FKQ173 FUM173 GEI173 GOE173 GYA173 HHW173 HRS173 IBO173 ILK173 IVG173 JFC173 JOY173 JYU173 KIQ173 KSM173 LCI173 LME173 LWA173 MFW173 MPS173 MZO173 NJK173 NTG173 ODC173 OMY173 OWU173 PGQ173 PQM173 QAI173 QKE173 QUA173 RDW173 RNS173 RXO173 SHK173 SRG173 TBC173 TKY173 TUU173 UEQ173 UOM173 UYI173 VIE173 VSA173 WBW173 WLS173 WVO173 G65709 JC65709 SY65709 ACU65709 AMQ65709 AWM65709 BGI65709 BQE65709 CAA65709 CJW65709 CTS65709 DDO65709 DNK65709 DXG65709 EHC65709 EQY65709 FAU65709 FKQ65709 FUM65709 GEI65709 GOE65709 GYA65709 HHW65709 HRS65709 IBO65709 ILK65709 IVG65709 JFC65709 JOY65709 JYU65709 KIQ65709 KSM65709 LCI65709 LME65709 LWA65709 MFW65709 MPS65709 MZO65709 NJK65709 NTG65709 ODC65709 OMY65709 OWU65709 PGQ65709 PQM65709 QAI65709 QKE65709 QUA65709 RDW65709 RNS65709 RXO65709 SHK65709 SRG65709 TBC65709 TKY65709 TUU65709 UEQ65709 UOM65709 UYI65709 VIE65709 VSA65709 WBW65709 WLS65709 WVO65709 G131245 JC131245 SY131245 ACU131245 AMQ131245 AWM131245 BGI131245 BQE131245 CAA131245 CJW131245 CTS131245 DDO131245 DNK131245 DXG131245 EHC131245 EQY131245 FAU131245 FKQ131245 FUM131245 GEI131245 GOE131245 GYA131245 HHW131245 HRS131245 IBO131245 ILK131245 IVG131245 JFC131245 JOY131245 JYU131245 KIQ131245 KSM131245 LCI131245 LME131245 LWA131245 MFW131245 MPS131245 MZO131245 NJK131245 NTG131245 ODC131245 OMY131245 OWU131245 PGQ131245 PQM131245 QAI131245 QKE131245 QUA131245 RDW131245 RNS131245 RXO131245 SHK131245 SRG131245 TBC131245 TKY131245 TUU131245 UEQ131245 UOM131245 UYI131245 VIE131245 VSA131245 WBW131245 WLS131245 WVO131245 G196781 JC196781 SY196781 ACU196781 AMQ196781 AWM196781 BGI196781 BQE196781 CAA196781 CJW196781 CTS196781 DDO196781 DNK196781 DXG196781 EHC196781 EQY196781 FAU196781 FKQ196781 FUM196781 GEI196781 GOE196781 GYA196781 HHW196781 HRS196781 IBO196781 ILK196781 IVG196781 JFC196781 JOY196781 JYU196781 KIQ196781 KSM196781 LCI196781 LME196781 LWA196781 MFW196781 MPS196781 MZO196781 NJK196781 NTG196781 ODC196781 OMY196781 OWU196781 PGQ196781 PQM196781 QAI196781 QKE196781 QUA196781 RDW196781 RNS196781 RXO196781 SHK196781 SRG196781 TBC196781 TKY196781 TUU196781 UEQ196781 UOM196781 UYI196781 VIE196781 VSA196781 WBW196781 WLS196781 WVO196781 G262317 JC262317 SY262317 ACU262317 AMQ262317 AWM262317 BGI262317 BQE262317 CAA262317 CJW262317 CTS262317 DDO262317 DNK262317 DXG262317 EHC262317 EQY262317 FAU262317 FKQ262317 FUM262317 GEI262317 GOE262317 GYA262317 HHW262317 HRS262317 IBO262317 ILK262317 IVG262317 JFC262317 JOY262317 JYU262317 KIQ262317 KSM262317 LCI262317 LME262317 LWA262317 MFW262317 MPS262317 MZO262317 NJK262317 NTG262317 ODC262317 OMY262317 OWU262317 PGQ262317 PQM262317 QAI262317 QKE262317 QUA262317 RDW262317 RNS262317 RXO262317 SHK262317 SRG262317 TBC262317 TKY262317 TUU262317 UEQ262317 UOM262317 UYI262317 VIE262317 VSA262317 WBW262317 WLS262317 WVO262317 G327853 JC327853 SY327853 ACU327853 AMQ327853 AWM327853 BGI327853 BQE327853 CAA327853 CJW327853 CTS327853 DDO327853 DNK327853 DXG327853 EHC327853 EQY327853 FAU327853 FKQ327853 FUM327853 GEI327853 GOE327853 GYA327853 HHW327853 HRS327853 IBO327853 ILK327853 IVG327853 JFC327853 JOY327853 JYU327853 KIQ327853 KSM327853 LCI327853 LME327853 LWA327853 MFW327853 MPS327853 MZO327853 NJK327853 NTG327853 ODC327853 OMY327853 OWU327853 PGQ327853 PQM327853 QAI327853 QKE327853 QUA327853 RDW327853 RNS327853 RXO327853 SHK327853 SRG327853 TBC327853 TKY327853 TUU327853 UEQ327853 UOM327853 UYI327853 VIE327853 VSA327853 WBW327853 WLS327853 WVO327853 G393389 JC393389 SY393389 ACU393389 AMQ393389 AWM393389 BGI393389 BQE393389 CAA393389 CJW393389 CTS393389 DDO393389 DNK393389 DXG393389 EHC393389 EQY393389 FAU393389 FKQ393389 FUM393389 GEI393389 GOE393389 GYA393389 HHW393389 HRS393389 IBO393389 ILK393389 IVG393389 JFC393389 JOY393389 JYU393389 KIQ393389 KSM393389 LCI393389 LME393389 LWA393389 MFW393389 MPS393389 MZO393389 NJK393389 NTG393389 ODC393389 OMY393389 OWU393389 PGQ393389 PQM393389 QAI393389 QKE393389 QUA393389 RDW393389 RNS393389 RXO393389 SHK393389 SRG393389 TBC393389 TKY393389 TUU393389 UEQ393389 UOM393389 UYI393389 VIE393389 VSA393389 WBW393389 WLS393389 WVO393389 G458925 JC458925 SY458925 ACU458925 AMQ458925 AWM458925 BGI458925 BQE458925 CAA458925 CJW458925 CTS458925 DDO458925 DNK458925 DXG458925 EHC458925 EQY458925 FAU458925 FKQ458925 FUM458925 GEI458925 GOE458925 GYA458925 HHW458925 HRS458925 IBO458925 ILK458925 IVG458925 JFC458925 JOY458925 JYU458925 KIQ458925 KSM458925 LCI458925 LME458925 LWA458925 MFW458925 MPS458925 MZO458925 NJK458925 NTG458925 ODC458925 OMY458925 OWU458925 PGQ458925 PQM458925 QAI458925 QKE458925 QUA458925 RDW458925 RNS458925 RXO458925 SHK458925 SRG458925 TBC458925 TKY458925 TUU458925 UEQ458925 UOM458925 UYI458925 VIE458925 VSA458925 WBW458925 WLS458925 WVO458925 G524461 JC524461 SY524461 ACU524461 AMQ524461 AWM524461 BGI524461 BQE524461 CAA524461 CJW524461 CTS524461 DDO524461 DNK524461 DXG524461 EHC524461 EQY524461 FAU524461 FKQ524461 FUM524461 GEI524461 GOE524461 GYA524461 HHW524461 HRS524461 IBO524461 ILK524461 IVG524461 JFC524461 JOY524461 JYU524461 KIQ524461 KSM524461 LCI524461 LME524461 LWA524461 MFW524461 MPS524461 MZO524461 NJK524461 NTG524461 ODC524461 OMY524461 OWU524461 PGQ524461 PQM524461 QAI524461 QKE524461 QUA524461 RDW524461 RNS524461 RXO524461 SHK524461 SRG524461 TBC524461 TKY524461 TUU524461 UEQ524461 UOM524461 UYI524461 VIE524461 VSA524461 WBW524461 WLS524461 WVO524461 G589997 JC589997 SY589997 ACU589997 AMQ589997 AWM589997 BGI589997 BQE589997 CAA589997 CJW589997 CTS589997 DDO589997 DNK589997 DXG589997 EHC589997 EQY589997 FAU589997 FKQ589997 FUM589997 GEI589997 GOE589997 GYA589997 HHW589997 HRS589997 IBO589997 ILK589997 IVG589997 JFC589997 JOY589997 JYU589997 KIQ589997 KSM589997 LCI589997 LME589997 LWA589997 MFW589997 MPS589997 MZO589997 NJK589997 NTG589997 ODC589997 OMY589997 OWU589997 PGQ589997 PQM589997 QAI589997 QKE589997 QUA589997 RDW589997 RNS589997 RXO589997 SHK589997 SRG589997 TBC589997 TKY589997 TUU589997 UEQ589997 UOM589997 UYI589997 VIE589997 VSA589997 WBW589997 WLS589997 WVO589997 G655533 JC655533 SY655533 ACU655533 AMQ655533 AWM655533 BGI655533 BQE655533 CAA655533 CJW655533 CTS655533 DDO655533 DNK655533 DXG655533 EHC655533 EQY655533 FAU655533 FKQ655533 FUM655533 GEI655533 GOE655533 GYA655533 HHW655533 HRS655533 IBO655533 ILK655533 IVG655533 JFC655533 JOY655533 JYU655533 KIQ655533 KSM655533 LCI655533 LME655533 LWA655533 MFW655533 MPS655533 MZO655533 NJK655533 NTG655533 ODC655533 OMY655533 OWU655533 PGQ655533 PQM655533 QAI655533 QKE655533 QUA655533 RDW655533 RNS655533 RXO655533 SHK655533 SRG655533 TBC655533 TKY655533 TUU655533 UEQ655533 UOM655533 UYI655533 VIE655533 VSA655533 WBW655533 WLS655533 WVO655533 G721069 JC721069 SY721069 ACU721069 AMQ721069 AWM721069 BGI721069 BQE721069 CAA721069 CJW721069 CTS721069 DDO721069 DNK721069 DXG721069 EHC721069 EQY721069 FAU721069 FKQ721069 FUM721069 GEI721069 GOE721069 GYA721069 HHW721069 HRS721069 IBO721069 ILK721069 IVG721069 JFC721069 JOY721069 JYU721069 KIQ721069 KSM721069 LCI721069 LME721069 LWA721069 MFW721069 MPS721069 MZO721069 NJK721069 NTG721069 ODC721069 OMY721069 OWU721069 PGQ721069 PQM721069 QAI721069 QKE721069 QUA721069 RDW721069 RNS721069 RXO721069 SHK721069 SRG721069 TBC721069 TKY721069 TUU721069 UEQ721069 UOM721069 UYI721069 VIE721069 VSA721069 WBW721069 WLS721069 WVO721069 G786605 JC786605 SY786605 ACU786605 AMQ786605 AWM786605 BGI786605 BQE786605 CAA786605 CJW786605 CTS786605 DDO786605 DNK786605 DXG786605 EHC786605 EQY786605 FAU786605 FKQ786605 FUM786605 GEI786605 GOE786605 GYA786605 HHW786605 HRS786605 IBO786605 ILK786605 IVG786605 JFC786605 JOY786605 JYU786605 KIQ786605 KSM786605 LCI786605 LME786605 LWA786605 MFW786605 MPS786605 MZO786605 NJK786605 NTG786605 ODC786605 OMY786605 OWU786605 PGQ786605 PQM786605 QAI786605 QKE786605 QUA786605 RDW786605 RNS786605 RXO786605 SHK786605 SRG786605 TBC786605 TKY786605 TUU786605 UEQ786605 UOM786605 UYI786605 VIE786605 VSA786605 WBW786605 WLS786605 WVO786605 G852141 JC852141 SY852141 ACU852141 AMQ852141 AWM852141 BGI852141 BQE852141 CAA852141 CJW852141 CTS852141 DDO852141 DNK852141 DXG852141 EHC852141 EQY852141 FAU852141 FKQ852141 FUM852141 GEI852141 GOE852141 GYA852141 HHW852141 HRS852141 IBO852141 ILK852141 IVG852141 JFC852141 JOY852141 JYU852141 KIQ852141 KSM852141 LCI852141 LME852141 LWA852141 MFW852141 MPS852141 MZO852141 NJK852141 NTG852141 ODC852141 OMY852141 OWU852141 PGQ852141 PQM852141 QAI852141 QKE852141 QUA852141 RDW852141 RNS852141 RXO852141 SHK852141 SRG852141 TBC852141 TKY852141 TUU852141 UEQ852141 UOM852141 UYI852141 VIE852141 VSA852141 WBW852141 WLS852141 WVO852141 G917677 JC917677 SY917677 ACU917677 AMQ917677 AWM917677 BGI917677 BQE917677 CAA917677 CJW917677 CTS917677 DDO917677 DNK917677 DXG917677 EHC917677 EQY917677 FAU917677 FKQ917677 FUM917677 GEI917677 GOE917677 GYA917677 HHW917677 HRS917677 IBO917677 ILK917677 IVG917677 JFC917677 JOY917677 JYU917677 KIQ917677 KSM917677 LCI917677 LME917677 LWA917677 MFW917677 MPS917677 MZO917677 NJK917677 NTG917677 ODC917677 OMY917677 OWU917677 PGQ917677 PQM917677 QAI917677 QKE917677 QUA917677 RDW917677 RNS917677 RXO917677 SHK917677 SRG917677 TBC917677 TKY917677 TUU917677 UEQ917677 UOM917677 UYI917677 VIE917677 VSA917677 WBW917677 WLS917677 WVO917677 G983213 JC983213 SY983213 ACU983213 AMQ983213 AWM983213 BGI983213 BQE983213 CAA983213 CJW983213 CTS983213 DDO983213 DNK983213 DXG983213 EHC983213 EQY983213 FAU983213 FKQ983213 FUM983213 GEI983213 GOE983213 GYA983213 HHW983213 HRS983213 IBO983213 ILK983213 IVG983213 JFC983213 JOY983213 JYU983213 KIQ983213 KSM983213 LCI983213 LME983213 LWA983213 MFW983213 MPS983213 MZO983213 NJK983213 NTG983213 ODC983213 OMY983213 OWU983213 PGQ983213 PQM983213 QAI983213 QKE983213 QUA983213 RDW983213 RNS983213 RXO983213 SHK983213 SRG983213 TBC983213 TKY983213 TUU983213 UEQ983213 UOM983213 UYI983213 VIE983213 VSA983213 WBW983213 WLS983213 WVO983213 G175 JC175 SY175 ACU175 AMQ175 AWM175 BGI175 BQE175 CAA175 CJW175 CTS175 DDO175 DNK175 DXG175 EHC175 EQY175 FAU175 FKQ175 FUM175 GEI175 GOE175 GYA175 HHW175 HRS175 IBO175 ILK175 IVG175 JFC175 JOY175 JYU175 KIQ175 KSM175 LCI175 LME175 LWA175 MFW175 MPS175 MZO175 NJK175 NTG175 ODC175 OMY175 OWU175 PGQ175 PQM175 QAI175 QKE175 QUA175 RDW175 RNS175 RXO175 SHK175 SRG175 TBC175 TKY175 TUU175 UEQ175 UOM175 UYI175 VIE175 VSA175 WBW175 WLS175 WVO175 G65711 JC65711 SY65711 ACU65711 AMQ65711 AWM65711 BGI65711 BQE65711 CAA65711 CJW65711 CTS65711 DDO65711 DNK65711 DXG65711 EHC65711 EQY65711 FAU65711 FKQ65711 FUM65711 GEI65711 GOE65711 GYA65711 HHW65711 HRS65711 IBO65711 ILK65711 IVG65711 JFC65711 JOY65711 JYU65711 KIQ65711 KSM65711 LCI65711 LME65711 LWA65711 MFW65711 MPS65711 MZO65711 NJK65711 NTG65711 ODC65711 OMY65711 OWU65711 PGQ65711 PQM65711 QAI65711 QKE65711 QUA65711 RDW65711 RNS65711 RXO65711 SHK65711 SRG65711 TBC65711 TKY65711 TUU65711 UEQ65711 UOM65711 UYI65711 VIE65711 VSA65711 WBW65711 WLS65711 WVO65711 G131247 JC131247 SY131247 ACU131247 AMQ131247 AWM131247 BGI131247 BQE131247 CAA131247 CJW131247 CTS131247 DDO131247 DNK131247 DXG131247 EHC131247 EQY131247 FAU131247 FKQ131247 FUM131247 GEI131247 GOE131247 GYA131247 HHW131247 HRS131247 IBO131247 ILK131247 IVG131247 JFC131247 JOY131247 JYU131247 KIQ131247 KSM131247 LCI131247 LME131247 LWA131247 MFW131247 MPS131247 MZO131247 NJK131247 NTG131247 ODC131247 OMY131247 OWU131247 PGQ131247 PQM131247 QAI131247 QKE131247 QUA131247 RDW131247 RNS131247 RXO131247 SHK131247 SRG131247 TBC131247 TKY131247 TUU131247 UEQ131247 UOM131247 UYI131247 VIE131247 VSA131247 WBW131247 WLS131247 WVO131247 G196783 JC196783 SY196783 ACU196783 AMQ196783 AWM196783 BGI196783 BQE196783 CAA196783 CJW196783 CTS196783 DDO196783 DNK196783 DXG196783 EHC196783 EQY196783 FAU196783 FKQ196783 FUM196783 GEI196783 GOE196783 GYA196783 HHW196783 HRS196783 IBO196783 ILK196783 IVG196783 JFC196783 JOY196783 JYU196783 KIQ196783 KSM196783 LCI196783 LME196783 LWA196783 MFW196783 MPS196783 MZO196783 NJK196783 NTG196783 ODC196783 OMY196783 OWU196783 PGQ196783 PQM196783 QAI196783 QKE196783 QUA196783 RDW196783 RNS196783 RXO196783 SHK196783 SRG196783 TBC196783 TKY196783 TUU196783 UEQ196783 UOM196783 UYI196783 VIE196783 VSA196783 WBW196783 WLS196783 WVO196783 G262319 JC262319 SY262319 ACU262319 AMQ262319 AWM262319 BGI262319 BQE262319 CAA262319 CJW262319 CTS262319 DDO262319 DNK262319 DXG262319 EHC262319 EQY262319 FAU262319 FKQ262319 FUM262319 GEI262319 GOE262319 GYA262319 HHW262319 HRS262319 IBO262319 ILK262319 IVG262319 JFC262319 JOY262319 JYU262319 KIQ262319 KSM262319 LCI262319 LME262319 LWA262319 MFW262319 MPS262319 MZO262319 NJK262319 NTG262319 ODC262319 OMY262319 OWU262319 PGQ262319 PQM262319 QAI262319 QKE262319 QUA262319 RDW262319 RNS262319 RXO262319 SHK262319 SRG262319 TBC262319 TKY262319 TUU262319 UEQ262319 UOM262319 UYI262319 VIE262319 VSA262319 WBW262319 WLS262319 WVO262319 G327855 JC327855 SY327855 ACU327855 AMQ327855 AWM327855 BGI327855 BQE327855 CAA327855 CJW327855 CTS327855 DDO327855 DNK327855 DXG327855 EHC327855 EQY327855 FAU327855 FKQ327855 FUM327855 GEI327855 GOE327855 GYA327855 HHW327855 HRS327855 IBO327855 ILK327855 IVG327855 JFC327855 JOY327855 JYU327855 KIQ327855 KSM327855 LCI327855 LME327855 LWA327855 MFW327855 MPS327855 MZO327855 NJK327855 NTG327855 ODC327855 OMY327855 OWU327855 PGQ327855 PQM327855 QAI327855 QKE327855 QUA327855 RDW327855 RNS327855 RXO327855 SHK327855 SRG327855 TBC327855 TKY327855 TUU327855 UEQ327855 UOM327855 UYI327855 VIE327855 VSA327855 WBW327855 WLS327855 WVO327855 G393391 JC393391 SY393391 ACU393391 AMQ393391 AWM393391 BGI393391 BQE393391 CAA393391 CJW393391 CTS393391 DDO393391 DNK393391 DXG393391 EHC393391 EQY393391 FAU393391 FKQ393391 FUM393391 GEI393391 GOE393391 GYA393391 HHW393391 HRS393391 IBO393391 ILK393391 IVG393391 JFC393391 JOY393391 JYU393391 KIQ393391 KSM393391 LCI393391 LME393391 LWA393391 MFW393391 MPS393391 MZO393391 NJK393391 NTG393391 ODC393391 OMY393391 OWU393391 PGQ393391 PQM393391 QAI393391 QKE393391 QUA393391 RDW393391 RNS393391 RXO393391 SHK393391 SRG393391 TBC393391 TKY393391 TUU393391 UEQ393391 UOM393391 UYI393391 VIE393391 VSA393391 WBW393391 WLS393391 WVO393391 G458927 JC458927 SY458927 ACU458927 AMQ458927 AWM458927 BGI458927 BQE458927 CAA458927 CJW458927 CTS458927 DDO458927 DNK458927 DXG458927 EHC458927 EQY458927 FAU458927 FKQ458927 FUM458927 GEI458927 GOE458927 GYA458927 HHW458927 HRS458927 IBO458927 ILK458927 IVG458927 JFC458927 JOY458927 JYU458927 KIQ458927 KSM458927 LCI458927 LME458927 LWA458927 MFW458927 MPS458927 MZO458927 NJK458927 NTG458927 ODC458927 OMY458927 OWU458927 PGQ458927 PQM458927 QAI458927 QKE458927 QUA458927 RDW458927 RNS458927 RXO458927 SHK458927 SRG458927 TBC458927 TKY458927 TUU458927 UEQ458927 UOM458927 UYI458927 VIE458927 VSA458927 WBW458927 WLS458927 WVO458927 G524463 JC524463 SY524463 ACU524463 AMQ524463 AWM524463 BGI524463 BQE524463 CAA524463 CJW524463 CTS524463 DDO524463 DNK524463 DXG524463 EHC524463 EQY524463 FAU524463 FKQ524463 FUM524463 GEI524463 GOE524463 GYA524463 HHW524463 HRS524463 IBO524463 ILK524463 IVG524463 JFC524463 JOY524463 JYU524463 KIQ524463 KSM524463 LCI524463 LME524463 LWA524463 MFW524463 MPS524463 MZO524463 NJK524463 NTG524463 ODC524463 OMY524463 OWU524463 PGQ524463 PQM524463 QAI524463 QKE524463 QUA524463 RDW524463 RNS524463 RXO524463 SHK524463 SRG524463 TBC524463 TKY524463 TUU524463 UEQ524463 UOM524463 UYI524463 VIE524463 VSA524463 WBW524463 WLS524463 WVO524463 G589999 JC589999 SY589999 ACU589999 AMQ589999 AWM589999 BGI589999 BQE589999 CAA589999 CJW589999 CTS589999 DDO589999 DNK589999 DXG589999 EHC589999 EQY589999 FAU589999 FKQ589999 FUM589999 GEI589999 GOE589999 GYA589999 HHW589999 HRS589999 IBO589999 ILK589999 IVG589999 JFC589999 JOY589999 JYU589999 KIQ589999 KSM589999 LCI589999 LME589999 LWA589999 MFW589999 MPS589999 MZO589999 NJK589999 NTG589999 ODC589999 OMY589999 OWU589999 PGQ589999 PQM589999 QAI589999 QKE589999 QUA589999 RDW589999 RNS589999 RXO589999 SHK589999 SRG589999 TBC589999 TKY589999 TUU589999 UEQ589999 UOM589999 UYI589999 VIE589999 VSA589999 WBW589999 WLS589999 WVO589999 G655535 JC655535 SY655535 ACU655535 AMQ655535 AWM655535 BGI655535 BQE655535 CAA655535 CJW655535 CTS655535 DDO655535 DNK655535 DXG655535 EHC655535 EQY655535 FAU655535 FKQ655535 FUM655535 GEI655535 GOE655535 GYA655535 HHW655535 HRS655535 IBO655535 ILK655535 IVG655535 JFC655535 JOY655535 JYU655535 KIQ655535 KSM655535 LCI655535 LME655535 LWA655535 MFW655535 MPS655535 MZO655535 NJK655535 NTG655535 ODC655535 OMY655535 OWU655535 PGQ655535 PQM655535 QAI655535 QKE655535 QUA655535 RDW655535 RNS655535 RXO655535 SHK655535 SRG655535 TBC655535 TKY655535 TUU655535 UEQ655535 UOM655535 UYI655535 VIE655535 VSA655535 WBW655535 WLS655535 WVO655535 G721071 JC721071 SY721071 ACU721071 AMQ721071 AWM721071 BGI721071 BQE721071 CAA721071 CJW721071 CTS721071 DDO721071 DNK721071 DXG721071 EHC721071 EQY721071 FAU721071 FKQ721071 FUM721071 GEI721071 GOE721071 GYA721071 HHW721071 HRS721071 IBO721071 ILK721071 IVG721071 JFC721071 JOY721071 JYU721071 KIQ721071 KSM721071 LCI721071 LME721071 LWA721071 MFW721071 MPS721071 MZO721071 NJK721071 NTG721071 ODC721071 OMY721071 OWU721071 PGQ721071 PQM721071 QAI721071 QKE721071 QUA721071 RDW721071 RNS721071 RXO721071 SHK721071 SRG721071 TBC721071 TKY721071 TUU721071 UEQ721071 UOM721071 UYI721071 VIE721071 VSA721071 WBW721071 WLS721071 WVO721071 G786607 JC786607 SY786607 ACU786607 AMQ786607 AWM786607 BGI786607 BQE786607 CAA786607 CJW786607 CTS786607 DDO786607 DNK786607 DXG786607 EHC786607 EQY786607 FAU786607 FKQ786607 FUM786607 GEI786607 GOE786607 GYA786607 HHW786607 HRS786607 IBO786607 ILK786607 IVG786607 JFC786607 JOY786607 JYU786607 KIQ786607 KSM786607 LCI786607 LME786607 LWA786607 MFW786607 MPS786607 MZO786607 NJK786607 NTG786607 ODC786607 OMY786607 OWU786607 PGQ786607 PQM786607 QAI786607 QKE786607 QUA786607 RDW786607 RNS786607 RXO786607 SHK786607 SRG786607 TBC786607 TKY786607 TUU786607 UEQ786607 UOM786607 UYI786607 VIE786607 VSA786607 WBW786607 WLS786607 WVO786607 G852143 JC852143 SY852143 ACU852143 AMQ852143 AWM852143 BGI852143 BQE852143 CAA852143 CJW852143 CTS852143 DDO852143 DNK852143 DXG852143 EHC852143 EQY852143 FAU852143 FKQ852143 FUM852143 GEI852143 GOE852143 GYA852143 HHW852143 HRS852143 IBO852143 ILK852143 IVG852143 JFC852143 JOY852143 JYU852143 KIQ852143 KSM852143 LCI852143 LME852143 LWA852143 MFW852143 MPS852143 MZO852143 NJK852143 NTG852143 ODC852143 OMY852143 OWU852143 PGQ852143 PQM852143 QAI852143 QKE852143 QUA852143 RDW852143 RNS852143 RXO852143 SHK852143 SRG852143 TBC852143 TKY852143 TUU852143 UEQ852143 UOM852143 UYI852143 VIE852143 VSA852143 WBW852143 WLS852143 WVO852143 G917679 JC917679 SY917679 ACU917679 AMQ917679 AWM917679 BGI917679 BQE917679 CAA917679 CJW917679 CTS917679 DDO917679 DNK917679 DXG917679 EHC917679 EQY917679 FAU917679 FKQ917679 FUM917679 GEI917679 GOE917679 GYA917679 HHW917679 HRS917679 IBO917679 ILK917679 IVG917679 JFC917679 JOY917679 JYU917679 KIQ917679 KSM917679 LCI917679 LME917679 LWA917679 MFW917679 MPS917679 MZO917679 NJK917679 NTG917679 ODC917679 OMY917679 OWU917679 PGQ917679 PQM917679 QAI917679 QKE917679 QUA917679 RDW917679 RNS917679 RXO917679 SHK917679 SRG917679 TBC917679 TKY917679 TUU917679 UEQ917679 UOM917679 UYI917679 VIE917679 VSA917679 WBW917679 WLS917679 WVO917679 G983215 JC983215 SY983215 ACU983215 AMQ983215 AWM983215 BGI983215 BQE983215 CAA983215 CJW983215 CTS983215 DDO983215 DNK983215 DXG983215 EHC983215 EQY983215 FAU983215 FKQ983215 FUM983215 GEI983215 GOE983215 GYA983215 HHW983215 HRS983215 IBO983215 ILK983215 IVG983215 JFC983215 JOY983215 JYU983215 KIQ983215 KSM983215 LCI983215 LME983215 LWA983215 MFW983215 MPS983215 MZO983215 NJK983215 NTG983215 ODC983215 OMY983215 OWU983215 PGQ983215 PQM983215 QAI983215 QKE983215 QUA983215 RDW983215 RNS983215 RXO983215 SHK983215 SRG983215 TBC983215 TKY983215 TUU983215 UEQ983215 UOM983215 UYI983215 VIE983215 VSA983215 WBW983215 WLS983215 WVO983215 G225:W225 JC225:JS225 SY225:TO225 ACU225:ADK225 AMQ225:ANG225 AWM225:AXC225 BGI225:BGY225 BQE225:BQU225 CAA225:CAQ225 CJW225:CKM225 CTS225:CUI225 DDO225:DEE225 DNK225:DOA225 DXG225:DXW225 EHC225:EHS225 EQY225:ERO225 FAU225:FBK225 FKQ225:FLG225 FUM225:FVC225 GEI225:GEY225 GOE225:GOU225 GYA225:GYQ225 HHW225:HIM225 HRS225:HSI225 IBO225:ICE225 ILK225:IMA225 IVG225:IVW225 JFC225:JFS225 JOY225:JPO225 JYU225:JZK225 KIQ225:KJG225 KSM225:KTC225 LCI225:LCY225 LME225:LMU225 LWA225:LWQ225 MFW225:MGM225 MPS225:MQI225 MZO225:NAE225 NJK225:NKA225 NTG225:NTW225 ODC225:ODS225 OMY225:ONO225 OWU225:OXK225 PGQ225:PHG225 PQM225:PRC225 QAI225:QAY225 QKE225:QKU225 QUA225:QUQ225 RDW225:REM225 RNS225:ROI225 RXO225:RYE225 SHK225:SIA225 SRG225:SRW225 TBC225:TBS225 TKY225:TLO225 TUU225:TVK225 UEQ225:UFG225 UOM225:UPC225 UYI225:UYY225 VIE225:VIU225 VSA225:VSQ225 WBW225:WCM225 WLS225:WMI225 WVO225:WWE225 G65761:W65761 JC65761:JS65761 SY65761:TO65761 ACU65761:ADK65761 AMQ65761:ANG65761 AWM65761:AXC65761 BGI65761:BGY65761 BQE65761:BQU65761 CAA65761:CAQ65761 CJW65761:CKM65761 CTS65761:CUI65761 DDO65761:DEE65761 DNK65761:DOA65761 DXG65761:DXW65761 EHC65761:EHS65761 EQY65761:ERO65761 FAU65761:FBK65761 FKQ65761:FLG65761 FUM65761:FVC65761 GEI65761:GEY65761 GOE65761:GOU65761 GYA65761:GYQ65761 HHW65761:HIM65761 HRS65761:HSI65761 IBO65761:ICE65761 ILK65761:IMA65761 IVG65761:IVW65761 JFC65761:JFS65761 JOY65761:JPO65761 JYU65761:JZK65761 KIQ65761:KJG65761 KSM65761:KTC65761 LCI65761:LCY65761 LME65761:LMU65761 LWA65761:LWQ65761 MFW65761:MGM65761 MPS65761:MQI65761 MZO65761:NAE65761 NJK65761:NKA65761 NTG65761:NTW65761 ODC65761:ODS65761 OMY65761:ONO65761 OWU65761:OXK65761 PGQ65761:PHG65761 PQM65761:PRC65761 QAI65761:QAY65761 QKE65761:QKU65761 QUA65761:QUQ65761 RDW65761:REM65761 RNS65761:ROI65761 RXO65761:RYE65761 SHK65761:SIA65761 SRG65761:SRW65761 TBC65761:TBS65761 TKY65761:TLO65761 TUU65761:TVK65761 UEQ65761:UFG65761 UOM65761:UPC65761 UYI65761:UYY65761 VIE65761:VIU65761 VSA65761:VSQ65761 WBW65761:WCM65761 WLS65761:WMI65761 WVO65761:WWE65761 G131297:W131297 JC131297:JS131297 SY131297:TO131297 ACU131297:ADK131297 AMQ131297:ANG131297 AWM131297:AXC131297 BGI131297:BGY131297 BQE131297:BQU131297 CAA131297:CAQ131297 CJW131297:CKM131297 CTS131297:CUI131297 DDO131297:DEE131297 DNK131297:DOA131297 DXG131297:DXW131297 EHC131297:EHS131297 EQY131297:ERO131297 FAU131297:FBK131297 FKQ131297:FLG131297 FUM131297:FVC131297 GEI131297:GEY131297 GOE131297:GOU131297 GYA131297:GYQ131297 HHW131297:HIM131297 HRS131297:HSI131297 IBO131297:ICE131297 ILK131297:IMA131297 IVG131297:IVW131297 JFC131297:JFS131297 JOY131297:JPO131297 JYU131297:JZK131297 KIQ131297:KJG131297 KSM131297:KTC131297 LCI131297:LCY131297 LME131297:LMU131297 LWA131297:LWQ131297 MFW131297:MGM131297 MPS131297:MQI131297 MZO131297:NAE131297 NJK131297:NKA131297 NTG131297:NTW131297 ODC131297:ODS131297 OMY131297:ONO131297 OWU131297:OXK131297 PGQ131297:PHG131297 PQM131297:PRC131297 QAI131297:QAY131297 QKE131297:QKU131297 QUA131297:QUQ131297 RDW131297:REM131297 RNS131297:ROI131297 RXO131297:RYE131297 SHK131297:SIA131297 SRG131297:SRW131297 TBC131297:TBS131297 TKY131297:TLO131297 TUU131297:TVK131297 UEQ131297:UFG131297 UOM131297:UPC131297 UYI131297:UYY131297 VIE131297:VIU131297 VSA131297:VSQ131297 WBW131297:WCM131297 WLS131297:WMI131297 WVO131297:WWE131297 G196833:W196833 JC196833:JS196833 SY196833:TO196833 ACU196833:ADK196833 AMQ196833:ANG196833 AWM196833:AXC196833 BGI196833:BGY196833 BQE196833:BQU196833 CAA196833:CAQ196833 CJW196833:CKM196833 CTS196833:CUI196833 DDO196833:DEE196833 DNK196833:DOA196833 DXG196833:DXW196833 EHC196833:EHS196833 EQY196833:ERO196833 FAU196833:FBK196833 FKQ196833:FLG196833 FUM196833:FVC196833 GEI196833:GEY196833 GOE196833:GOU196833 GYA196833:GYQ196833 HHW196833:HIM196833 HRS196833:HSI196833 IBO196833:ICE196833 ILK196833:IMA196833 IVG196833:IVW196833 JFC196833:JFS196833 JOY196833:JPO196833 JYU196833:JZK196833 KIQ196833:KJG196833 KSM196833:KTC196833 LCI196833:LCY196833 LME196833:LMU196833 LWA196833:LWQ196833 MFW196833:MGM196833 MPS196833:MQI196833 MZO196833:NAE196833 NJK196833:NKA196833 NTG196833:NTW196833 ODC196833:ODS196833 OMY196833:ONO196833 OWU196833:OXK196833 PGQ196833:PHG196833 PQM196833:PRC196833 QAI196833:QAY196833 QKE196833:QKU196833 QUA196833:QUQ196833 RDW196833:REM196833 RNS196833:ROI196833 RXO196833:RYE196833 SHK196833:SIA196833 SRG196833:SRW196833 TBC196833:TBS196833 TKY196833:TLO196833 TUU196833:TVK196833 UEQ196833:UFG196833 UOM196833:UPC196833 UYI196833:UYY196833 VIE196833:VIU196833 VSA196833:VSQ196833 WBW196833:WCM196833 WLS196833:WMI196833 WVO196833:WWE196833 G262369:W262369 JC262369:JS262369 SY262369:TO262369 ACU262369:ADK262369 AMQ262369:ANG262369 AWM262369:AXC262369 BGI262369:BGY262369 BQE262369:BQU262369 CAA262369:CAQ262369 CJW262369:CKM262369 CTS262369:CUI262369 DDO262369:DEE262369 DNK262369:DOA262369 DXG262369:DXW262369 EHC262369:EHS262369 EQY262369:ERO262369 FAU262369:FBK262369 FKQ262369:FLG262369 FUM262369:FVC262369 GEI262369:GEY262369 GOE262369:GOU262369 GYA262369:GYQ262369 HHW262369:HIM262369 HRS262369:HSI262369 IBO262369:ICE262369 ILK262369:IMA262369 IVG262369:IVW262369 JFC262369:JFS262369 JOY262369:JPO262369 JYU262369:JZK262369 KIQ262369:KJG262369 KSM262369:KTC262369 LCI262369:LCY262369 LME262369:LMU262369 LWA262369:LWQ262369 MFW262369:MGM262369 MPS262369:MQI262369 MZO262369:NAE262369 NJK262369:NKA262369 NTG262369:NTW262369 ODC262369:ODS262369 OMY262369:ONO262369 OWU262369:OXK262369 PGQ262369:PHG262369 PQM262369:PRC262369 QAI262369:QAY262369 QKE262369:QKU262369 QUA262369:QUQ262369 RDW262369:REM262369 RNS262369:ROI262369 RXO262369:RYE262369 SHK262369:SIA262369 SRG262369:SRW262369 TBC262369:TBS262369 TKY262369:TLO262369 TUU262369:TVK262369 UEQ262369:UFG262369 UOM262369:UPC262369 UYI262369:UYY262369 VIE262369:VIU262369 VSA262369:VSQ262369 WBW262369:WCM262369 WLS262369:WMI262369 WVO262369:WWE262369 G327905:W327905 JC327905:JS327905 SY327905:TO327905 ACU327905:ADK327905 AMQ327905:ANG327905 AWM327905:AXC327905 BGI327905:BGY327905 BQE327905:BQU327905 CAA327905:CAQ327905 CJW327905:CKM327905 CTS327905:CUI327905 DDO327905:DEE327905 DNK327905:DOA327905 DXG327905:DXW327905 EHC327905:EHS327905 EQY327905:ERO327905 FAU327905:FBK327905 FKQ327905:FLG327905 FUM327905:FVC327905 GEI327905:GEY327905 GOE327905:GOU327905 GYA327905:GYQ327905 HHW327905:HIM327905 HRS327905:HSI327905 IBO327905:ICE327905 ILK327905:IMA327905 IVG327905:IVW327905 JFC327905:JFS327905 JOY327905:JPO327905 JYU327905:JZK327905 KIQ327905:KJG327905 KSM327905:KTC327905 LCI327905:LCY327905 LME327905:LMU327905 LWA327905:LWQ327905 MFW327905:MGM327905 MPS327905:MQI327905 MZO327905:NAE327905 NJK327905:NKA327905 NTG327905:NTW327905 ODC327905:ODS327905 OMY327905:ONO327905 OWU327905:OXK327905 PGQ327905:PHG327905 PQM327905:PRC327905 QAI327905:QAY327905 QKE327905:QKU327905 QUA327905:QUQ327905 RDW327905:REM327905 RNS327905:ROI327905 RXO327905:RYE327905 SHK327905:SIA327905 SRG327905:SRW327905 TBC327905:TBS327905 TKY327905:TLO327905 TUU327905:TVK327905 UEQ327905:UFG327905 UOM327905:UPC327905 UYI327905:UYY327905 VIE327905:VIU327905 VSA327905:VSQ327905 WBW327905:WCM327905 WLS327905:WMI327905 WVO327905:WWE327905 G393441:W393441 JC393441:JS393441 SY393441:TO393441 ACU393441:ADK393441 AMQ393441:ANG393441 AWM393441:AXC393441 BGI393441:BGY393441 BQE393441:BQU393441 CAA393441:CAQ393441 CJW393441:CKM393441 CTS393441:CUI393441 DDO393441:DEE393441 DNK393441:DOA393441 DXG393441:DXW393441 EHC393441:EHS393441 EQY393441:ERO393441 FAU393441:FBK393441 FKQ393441:FLG393441 FUM393441:FVC393441 GEI393441:GEY393441 GOE393441:GOU393441 GYA393441:GYQ393441 HHW393441:HIM393441 HRS393441:HSI393441 IBO393441:ICE393441 ILK393441:IMA393441 IVG393441:IVW393441 JFC393441:JFS393441 JOY393441:JPO393441 JYU393441:JZK393441 KIQ393441:KJG393441 KSM393441:KTC393441 LCI393441:LCY393441 LME393441:LMU393441 LWA393441:LWQ393441 MFW393441:MGM393441 MPS393441:MQI393441 MZO393441:NAE393441 NJK393441:NKA393441 NTG393441:NTW393441 ODC393441:ODS393441 OMY393441:ONO393441 OWU393441:OXK393441 PGQ393441:PHG393441 PQM393441:PRC393441 QAI393441:QAY393441 QKE393441:QKU393441 QUA393441:QUQ393441 RDW393441:REM393441 RNS393441:ROI393441 RXO393441:RYE393441 SHK393441:SIA393441 SRG393441:SRW393441 TBC393441:TBS393441 TKY393441:TLO393441 TUU393441:TVK393441 UEQ393441:UFG393441 UOM393441:UPC393441 UYI393441:UYY393441 VIE393441:VIU393441 VSA393441:VSQ393441 WBW393441:WCM393441 WLS393441:WMI393441 WVO393441:WWE393441 G458977:W458977 JC458977:JS458977 SY458977:TO458977 ACU458977:ADK458977 AMQ458977:ANG458977 AWM458977:AXC458977 BGI458977:BGY458977 BQE458977:BQU458977 CAA458977:CAQ458977 CJW458977:CKM458977 CTS458977:CUI458977 DDO458977:DEE458977 DNK458977:DOA458977 DXG458977:DXW458977 EHC458977:EHS458977 EQY458977:ERO458977 FAU458977:FBK458977 FKQ458977:FLG458977 FUM458977:FVC458977 GEI458977:GEY458977 GOE458977:GOU458977 GYA458977:GYQ458977 HHW458977:HIM458977 HRS458977:HSI458977 IBO458977:ICE458977 ILK458977:IMA458977 IVG458977:IVW458977 JFC458977:JFS458977 JOY458977:JPO458977 JYU458977:JZK458977 KIQ458977:KJG458977 KSM458977:KTC458977 LCI458977:LCY458977 LME458977:LMU458977 LWA458977:LWQ458977 MFW458977:MGM458977 MPS458977:MQI458977 MZO458977:NAE458977 NJK458977:NKA458977 NTG458977:NTW458977 ODC458977:ODS458977 OMY458977:ONO458977 OWU458977:OXK458977 PGQ458977:PHG458977 PQM458977:PRC458977 QAI458977:QAY458977 QKE458977:QKU458977 QUA458977:QUQ458977 RDW458977:REM458977 RNS458977:ROI458977 RXO458977:RYE458977 SHK458977:SIA458977 SRG458977:SRW458977 TBC458977:TBS458977 TKY458977:TLO458977 TUU458977:TVK458977 UEQ458977:UFG458977 UOM458977:UPC458977 UYI458977:UYY458977 VIE458977:VIU458977 VSA458977:VSQ458977 WBW458977:WCM458977 WLS458977:WMI458977 WVO458977:WWE458977 G524513:W524513 JC524513:JS524513 SY524513:TO524513 ACU524513:ADK524513 AMQ524513:ANG524513 AWM524513:AXC524513 BGI524513:BGY524513 BQE524513:BQU524513 CAA524513:CAQ524513 CJW524513:CKM524513 CTS524513:CUI524513 DDO524513:DEE524513 DNK524513:DOA524513 DXG524513:DXW524513 EHC524513:EHS524513 EQY524513:ERO524513 FAU524513:FBK524513 FKQ524513:FLG524513 FUM524513:FVC524513 GEI524513:GEY524513 GOE524513:GOU524513 GYA524513:GYQ524513 HHW524513:HIM524513 HRS524513:HSI524513 IBO524513:ICE524513 ILK524513:IMA524513 IVG524513:IVW524513 JFC524513:JFS524513 JOY524513:JPO524513 JYU524513:JZK524513 KIQ524513:KJG524513 KSM524513:KTC524513 LCI524513:LCY524513 LME524513:LMU524513 LWA524513:LWQ524513 MFW524513:MGM524513 MPS524513:MQI524513 MZO524513:NAE524513 NJK524513:NKA524513 NTG524513:NTW524513 ODC524513:ODS524513 OMY524513:ONO524513 OWU524513:OXK524513 PGQ524513:PHG524513 PQM524513:PRC524513 QAI524513:QAY524513 QKE524513:QKU524513 QUA524513:QUQ524513 RDW524513:REM524513 RNS524513:ROI524513 RXO524513:RYE524513 SHK524513:SIA524513 SRG524513:SRW524513 TBC524513:TBS524513 TKY524513:TLO524513 TUU524513:TVK524513 UEQ524513:UFG524513 UOM524513:UPC524513 UYI524513:UYY524513 VIE524513:VIU524513 VSA524513:VSQ524513 WBW524513:WCM524513 WLS524513:WMI524513 WVO524513:WWE524513 G590049:W590049 JC590049:JS590049 SY590049:TO590049 ACU590049:ADK590049 AMQ590049:ANG590049 AWM590049:AXC590049 BGI590049:BGY590049 BQE590049:BQU590049 CAA590049:CAQ590049 CJW590049:CKM590049 CTS590049:CUI590049 DDO590049:DEE590049 DNK590049:DOA590049 DXG590049:DXW590049 EHC590049:EHS590049 EQY590049:ERO590049 FAU590049:FBK590049 FKQ590049:FLG590049 FUM590049:FVC590049 GEI590049:GEY590049 GOE590049:GOU590049 GYA590049:GYQ590049 HHW590049:HIM590049 HRS590049:HSI590049 IBO590049:ICE590049 ILK590049:IMA590049 IVG590049:IVW590049 JFC590049:JFS590049 JOY590049:JPO590049 JYU590049:JZK590049 KIQ590049:KJG590049 KSM590049:KTC590049 LCI590049:LCY590049 LME590049:LMU590049 LWA590049:LWQ590049 MFW590049:MGM590049 MPS590049:MQI590049 MZO590049:NAE590049 NJK590049:NKA590049 NTG590049:NTW590049 ODC590049:ODS590049 OMY590049:ONO590049 OWU590049:OXK590049 PGQ590049:PHG590049 PQM590049:PRC590049 QAI590049:QAY590049 QKE590049:QKU590049 QUA590049:QUQ590049 RDW590049:REM590049 RNS590049:ROI590049 RXO590049:RYE590049 SHK590049:SIA590049 SRG590049:SRW590049 TBC590049:TBS590049 TKY590049:TLO590049 TUU590049:TVK590049 UEQ590049:UFG590049 UOM590049:UPC590049 UYI590049:UYY590049 VIE590049:VIU590049 VSA590049:VSQ590049 WBW590049:WCM590049 WLS590049:WMI590049 WVO590049:WWE590049 G655585:W655585 JC655585:JS655585 SY655585:TO655585 ACU655585:ADK655585 AMQ655585:ANG655585 AWM655585:AXC655585 BGI655585:BGY655585 BQE655585:BQU655585 CAA655585:CAQ655585 CJW655585:CKM655585 CTS655585:CUI655585 DDO655585:DEE655585 DNK655585:DOA655585 DXG655585:DXW655585 EHC655585:EHS655585 EQY655585:ERO655585 FAU655585:FBK655585 FKQ655585:FLG655585 FUM655585:FVC655585 GEI655585:GEY655585 GOE655585:GOU655585 GYA655585:GYQ655585 HHW655585:HIM655585 HRS655585:HSI655585 IBO655585:ICE655585 ILK655585:IMA655585 IVG655585:IVW655585 JFC655585:JFS655585 JOY655585:JPO655585 JYU655585:JZK655585 KIQ655585:KJG655585 KSM655585:KTC655585 LCI655585:LCY655585 LME655585:LMU655585 LWA655585:LWQ655585 MFW655585:MGM655585 MPS655585:MQI655585 MZO655585:NAE655585 NJK655585:NKA655585 NTG655585:NTW655585 ODC655585:ODS655585 OMY655585:ONO655585 OWU655585:OXK655585 PGQ655585:PHG655585 PQM655585:PRC655585 QAI655585:QAY655585 QKE655585:QKU655585 QUA655585:QUQ655585 RDW655585:REM655585 RNS655585:ROI655585 RXO655585:RYE655585 SHK655585:SIA655585 SRG655585:SRW655585 TBC655585:TBS655585 TKY655585:TLO655585 TUU655585:TVK655585 UEQ655585:UFG655585 UOM655585:UPC655585 UYI655585:UYY655585 VIE655585:VIU655585 VSA655585:VSQ655585 WBW655585:WCM655585 WLS655585:WMI655585 WVO655585:WWE655585 G721121:W721121 JC721121:JS721121 SY721121:TO721121 ACU721121:ADK721121 AMQ721121:ANG721121 AWM721121:AXC721121 BGI721121:BGY721121 BQE721121:BQU721121 CAA721121:CAQ721121 CJW721121:CKM721121 CTS721121:CUI721121 DDO721121:DEE721121 DNK721121:DOA721121 DXG721121:DXW721121 EHC721121:EHS721121 EQY721121:ERO721121 FAU721121:FBK721121 FKQ721121:FLG721121 FUM721121:FVC721121 GEI721121:GEY721121 GOE721121:GOU721121 GYA721121:GYQ721121 HHW721121:HIM721121 HRS721121:HSI721121 IBO721121:ICE721121 ILK721121:IMA721121 IVG721121:IVW721121 JFC721121:JFS721121 JOY721121:JPO721121 JYU721121:JZK721121 KIQ721121:KJG721121 KSM721121:KTC721121 LCI721121:LCY721121 LME721121:LMU721121 LWA721121:LWQ721121 MFW721121:MGM721121 MPS721121:MQI721121 MZO721121:NAE721121 NJK721121:NKA721121 NTG721121:NTW721121 ODC721121:ODS721121 OMY721121:ONO721121 OWU721121:OXK721121 PGQ721121:PHG721121 PQM721121:PRC721121 QAI721121:QAY721121 QKE721121:QKU721121 QUA721121:QUQ721121 RDW721121:REM721121 RNS721121:ROI721121 RXO721121:RYE721121 SHK721121:SIA721121 SRG721121:SRW721121 TBC721121:TBS721121 TKY721121:TLO721121 TUU721121:TVK721121 UEQ721121:UFG721121 UOM721121:UPC721121 UYI721121:UYY721121 VIE721121:VIU721121 VSA721121:VSQ721121 WBW721121:WCM721121 WLS721121:WMI721121 WVO721121:WWE721121 G786657:W786657 JC786657:JS786657 SY786657:TO786657 ACU786657:ADK786657 AMQ786657:ANG786657 AWM786657:AXC786657 BGI786657:BGY786657 BQE786657:BQU786657 CAA786657:CAQ786657 CJW786657:CKM786657 CTS786657:CUI786657 DDO786657:DEE786657 DNK786657:DOA786657 DXG786657:DXW786657 EHC786657:EHS786657 EQY786657:ERO786657 FAU786657:FBK786657 FKQ786657:FLG786657 FUM786657:FVC786657 GEI786657:GEY786657 GOE786657:GOU786657 GYA786657:GYQ786657 HHW786657:HIM786657 HRS786657:HSI786657 IBO786657:ICE786657 ILK786657:IMA786657 IVG786657:IVW786657 JFC786657:JFS786657 JOY786657:JPO786657 JYU786657:JZK786657 KIQ786657:KJG786657 KSM786657:KTC786657 LCI786657:LCY786657 LME786657:LMU786657 LWA786657:LWQ786657 MFW786657:MGM786657 MPS786657:MQI786657 MZO786657:NAE786657 NJK786657:NKA786657 NTG786657:NTW786657 ODC786657:ODS786657 OMY786657:ONO786657 OWU786657:OXK786657 PGQ786657:PHG786657 PQM786657:PRC786657 QAI786657:QAY786657 QKE786657:QKU786657 QUA786657:QUQ786657 RDW786657:REM786657 RNS786657:ROI786657 RXO786657:RYE786657 SHK786657:SIA786657 SRG786657:SRW786657 TBC786657:TBS786657 TKY786657:TLO786657 TUU786657:TVK786657 UEQ786657:UFG786657 UOM786657:UPC786657 UYI786657:UYY786657 VIE786657:VIU786657 VSA786657:VSQ786657 WBW786657:WCM786657 WLS786657:WMI786657 WVO786657:WWE786657 G852193:W852193 JC852193:JS852193 SY852193:TO852193 ACU852193:ADK852193 AMQ852193:ANG852193 AWM852193:AXC852193 BGI852193:BGY852193 BQE852193:BQU852193 CAA852193:CAQ852193 CJW852193:CKM852193 CTS852193:CUI852193 DDO852193:DEE852193 DNK852193:DOA852193 DXG852193:DXW852193 EHC852193:EHS852193 EQY852193:ERO852193 FAU852193:FBK852193 FKQ852193:FLG852193 FUM852193:FVC852193 GEI852193:GEY852193 GOE852193:GOU852193 GYA852193:GYQ852193 HHW852193:HIM852193 HRS852193:HSI852193 IBO852193:ICE852193 ILK852193:IMA852193 IVG852193:IVW852193 JFC852193:JFS852193 JOY852193:JPO852193 JYU852193:JZK852193 KIQ852193:KJG852193 KSM852193:KTC852193 LCI852193:LCY852193 LME852193:LMU852193 LWA852193:LWQ852193 MFW852193:MGM852193 MPS852193:MQI852193 MZO852193:NAE852193 NJK852193:NKA852193 NTG852193:NTW852193 ODC852193:ODS852193 OMY852193:ONO852193 OWU852193:OXK852193 PGQ852193:PHG852193 PQM852193:PRC852193 QAI852193:QAY852193 QKE852193:QKU852193 QUA852193:QUQ852193 RDW852193:REM852193 RNS852193:ROI852193 RXO852193:RYE852193 SHK852193:SIA852193 SRG852193:SRW852193 TBC852193:TBS852193 TKY852193:TLO852193 TUU852193:TVK852193 UEQ852193:UFG852193 UOM852193:UPC852193 UYI852193:UYY852193 VIE852193:VIU852193 VSA852193:VSQ852193 WBW852193:WCM852193 WLS852193:WMI852193 WVO852193:WWE852193 G917729:W917729 JC917729:JS917729 SY917729:TO917729 ACU917729:ADK917729 AMQ917729:ANG917729 AWM917729:AXC917729 BGI917729:BGY917729 BQE917729:BQU917729 CAA917729:CAQ917729 CJW917729:CKM917729 CTS917729:CUI917729 DDO917729:DEE917729 DNK917729:DOA917729 DXG917729:DXW917729 EHC917729:EHS917729 EQY917729:ERO917729 FAU917729:FBK917729 FKQ917729:FLG917729 FUM917729:FVC917729 GEI917729:GEY917729 GOE917729:GOU917729 GYA917729:GYQ917729 HHW917729:HIM917729 HRS917729:HSI917729 IBO917729:ICE917729 ILK917729:IMA917729 IVG917729:IVW917729 JFC917729:JFS917729 JOY917729:JPO917729 JYU917729:JZK917729 KIQ917729:KJG917729 KSM917729:KTC917729 LCI917729:LCY917729 LME917729:LMU917729 LWA917729:LWQ917729 MFW917729:MGM917729 MPS917729:MQI917729 MZO917729:NAE917729 NJK917729:NKA917729 NTG917729:NTW917729 ODC917729:ODS917729 OMY917729:ONO917729 OWU917729:OXK917729 PGQ917729:PHG917729 PQM917729:PRC917729 QAI917729:QAY917729 QKE917729:QKU917729 QUA917729:QUQ917729 RDW917729:REM917729 RNS917729:ROI917729 RXO917729:RYE917729 SHK917729:SIA917729 SRG917729:SRW917729 TBC917729:TBS917729 TKY917729:TLO917729 TUU917729:TVK917729 UEQ917729:UFG917729 UOM917729:UPC917729 UYI917729:UYY917729 VIE917729:VIU917729 VSA917729:VSQ917729 WBW917729:WCM917729 WLS917729:WMI917729 WVO917729:WWE917729 G983265:W983265 JC983265:JS983265 SY983265:TO983265 ACU983265:ADK983265 AMQ983265:ANG983265 AWM983265:AXC983265 BGI983265:BGY983265 BQE983265:BQU983265 CAA983265:CAQ983265 CJW983265:CKM983265 CTS983265:CUI983265 DDO983265:DEE983265 DNK983265:DOA983265 DXG983265:DXW983265 EHC983265:EHS983265 EQY983265:ERO983265 FAU983265:FBK983265 FKQ983265:FLG983265 FUM983265:FVC983265 GEI983265:GEY983265 GOE983265:GOU983265 GYA983265:GYQ983265 HHW983265:HIM983265 HRS983265:HSI983265 IBO983265:ICE983265 ILK983265:IMA983265 IVG983265:IVW983265 JFC983265:JFS983265 JOY983265:JPO983265 JYU983265:JZK983265 KIQ983265:KJG983265 KSM983265:KTC983265 LCI983265:LCY983265 LME983265:LMU983265 LWA983265:LWQ983265 MFW983265:MGM983265 MPS983265:MQI983265 MZO983265:NAE983265 NJK983265:NKA983265 NTG983265:NTW983265 ODC983265:ODS983265 OMY983265:ONO983265 OWU983265:OXK983265 PGQ983265:PHG983265 PQM983265:PRC983265 QAI983265:QAY983265 QKE983265:QKU983265 QUA983265:QUQ983265 RDW983265:REM983265 RNS983265:ROI983265 RXO983265:RYE983265 SHK983265:SIA983265 SRG983265:SRW983265 TBC983265:TBS983265 TKY983265:TLO983265 TUU983265:TVK983265 UEQ983265:UFG983265 UOM983265:UPC983265 UYI983265:UYY983265 VIE983265:VIU983265 VSA983265:VSQ983265 WBW983265:WCM983265 WLS983265:WMI983265 WVO983265:WWE983265 G233:W233 JC233:JS233 SY233:TO233 ACU233:ADK233 AMQ233:ANG233 AWM233:AXC233 BGI233:BGY233 BQE233:BQU233 CAA233:CAQ233 CJW233:CKM233 CTS233:CUI233 DDO233:DEE233 DNK233:DOA233 DXG233:DXW233 EHC233:EHS233 EQY233:ERO233 FAU233:FBK233 FKQ233:FLG233 FUM233:FVC233 GEI233:GEY233 GOE233:GOU233 GYA233:GYQ233 HHW233:HIM233 HRS233:HSI233 IBO233:ICE233 ILK233:IMA233 IVG233:IVW233 JFC233:JFS233 JOY233:JPO233 JYU233:JZK233 KIQ233:KJG233 KSM233:KTC233 LCI233:LCY233 LME233:LMU233 LWA233:LWQ233 MFW233:MGM233 MPS233:MQI233 MZO233:NAE233 NJK233:NKA233 NTG233:NTW233 ODC233:ODS233 OMY233:ONO233 OWU233:OXK233 PGQ233:PHG233 PQM233:PRC233 QAI233:QAY233 QKE233:QKU233 QUA233:QUQ233 RDW233:REM233 RNS233:ROI233 RXO233:RYE233 SHK233:SIA233 SRG233:SRW233 TBC233:TBS233 TKY233:TLO233 TUU233:TVK233 UEQ233:UFG233 UOM233:UPC233 UYI233:UYY233 VIE233:VIU233 VSA233:VSQ233 WBW233:WCM233 WLS233:WMI233 WVO233:WWE233 G65769:W65769 JC65769:JS65769 SY65769:TO65769 ACU65769:ADK65769 AMQ65769:ANG65769 AWM65769:AXC65769 BGI65769:BGY65769 BQE65769:BQU65769 CAA65769:CAQ65769 CJW65769:CKM65769 CTS65769:CUI65769 DDO65769:DEE65769 DNK65769:DOA65769 DXG65769:DXW65769 EHC65769:EHS65769 EQY65769:ERO65769 FAU65769:FBK65769 FKQ65769:FLG65769 FUM65769:FVC65769 GEI65769:GEY65769 GOE65769:GOU65769 GYA65769:GYQ65769 HHW65769:HIM65769 HRS65769:HSI65769 IBO65769:ICE65769 ILK65769:IMA65769 IVG65769:IVW65769 JFC65769:JFS65769 JOY65769:JPO65769 JYU65769:JZK65769 KIQ65769:KJG65769 KSM65769:KTC65769 LCI65769:LCY65769 LME65769:LMU65769 LWA65769:LWQ65769 MFW65769:MGM65769 MPS65769:MQI65769 MZO65769:NAE65769 NJK65769:NKA65769 NTG65769:NTW65769 ODC65769:ODS65769 OMY65769:ONO65769 OWU65769:OXK65769 PGQ65769:PHG65769 PQM65769:PRC65769 QAI65769:QAY65769 QKE65769:QKU65769 QUA65769:QUQ65769 RDW65769:REM65769 RNS65769:ROI65769 RXO65769:RYE65769 SHK65769:SIA65769 SRG65769:SRW65769 TBC65769:TBS65769 TKY65769:TLO65769 TUU65769:TVK65769 UEQ65769:UFG65769 UOM65769:UPC65769 UYI65769:UYY65769 VIE65769:VIU65769 VSA65769:VSQ65769 WBW65769:WCM65769 WLS65769:WMI65769 WVO65769:WWE65769 G131305:W131305 JC131305:JS131305 SY131305:TO131305 ACU131305:ADK131305 AMQ131305:ANG131305 AWM131305:AXC131305 BGI131305:BGY131305 BQE131305:BQU131305 CAA131305:CAQ131305 CJW131305:CKM131305 CTS131305:CUI131305 DDO131305:DEE131305 DNK131305:DOA131305 DXG131305:DXW131305 EHC131305:EHS131305 EQY131305:ERO131305 FAU131305:FBK131305 FKQ131305:FLG131305 FUM131305:FVC131305 GEI131305:GEY131305 GOE131305:GOU131305 GYA131305:GYQ131305 HHW131305:HIM131305 HRS131305:HSI131305 IBO131305:ICE131305 ILK131305:IMA131305 IVG131305:IVW131305 JFC131305:JFS131305 JOY131305:JPO131305 JYU131305:JZK131305 KIQ131305:KJG131305 KSM131305:KTC131305 LCI131305:LCY131305 LME131305:LMU131305 LWA131305:LWQ131305 MFW131305:MGM131305 MPS131305:MQI131305 MZO131305:NAE131305 NJK131305:NKA131305 NTG131305:NTW131305 ODC131305:ODS131305 OMY131305:ONO131305 OWU131305:OXK131305 PGQ131305:PHG131305 PQM131305:PRC131305 QAI131305:QAY131305 QKE131305:QKU131305 QUA131305:QUQ131305 RDW131305:REM131305 RNS131305:ROI131305 RXO131305:RYE131305 SHK131305:SIA131305 SRG131305:SRW131305 TBC131305:TBS131305 TKY131305:TLO131305 TUU131305:TVK131305 UEQ131305:UFG131305 UOM131305:UPC131305 UYI131305:UYY131305 VIE131305:VIU131305 VSA131305:VSQ131305 WBW131305:WCM131305 WLS131305:WMI131305 WVO131305:WWE131305 G196841:W196841 JC196841:JS196841 SY196841:TO196841 ACU196841:ADK196841 AMQ196841:ANG196841 AWM196841:AXC196841 BGI196841:BGY196841 BQE196841:BQU196841 CAA196841:CAQ196841 CJW196841:CKM196841 CTS196841:CUI196841 DDO196841:DEE196841 DNK196841:DOA196841 DXG196841:DXW196841 EHC196841:EHS196841 EQY196841:ERO196841 FAU196841:FBK196841 FKQ196841:FLG196841 FUM196841:FVC196841 GEI196841:GEY196841 GOE196841:GOU196841 GYA196841:GYQ196841 HHW196841:HIM196841 HRS196841:HSI196841 IBO196841:ICE196841 ILK196841:IMA196841 IVG196841:IVW196841 JFC196841:JFS196841 JOY196841:JPO196841 JYU196841:JZK196841 KIQ196841:KJG196841 KSM196841:KTC196841 LCI196841:LCY196841 LME196841:LMU196841 LWA196841:LWQ196841 MFW196841:MGM196841 MPS196841:MQI196841 MZO196841:NAE196841 NJK196841:NKA196841 NTG196841:NTW196841 ODC196841:ODS196841 OMY196841:ONO196841 OWU196841:OXK196841 PGQ196841:PHG196841 PQM196841:PRC196841 QAI196841:QAY196841 QKE196841:QKU196841 QUA196841:QUQ196841 RDW196841:REM196841 RNS196841:ROI196841 RXO196841:RYE196841 SHK196841:SIA196841 SRG196841:SRW196841 TBC196841:TBS196841 TKY196841:TLO196841 TUU196841:TVK196841 UEQ196841:UFG196841 UOM196841:UPC196841 UYI196841:UYY196841 VIE196841:VIU196841 VSA196841:VSQ196841 WBW196841:WCM196841 WLS196841:WMI196841 WVO196841:WWE196841 G262377:W262377 JC262377:JS262377 SY262377:TO262377 ACU262377:ADK262377 AMQ262377:ANG262377 AWM262377:AXC262377 BGI262377:BGY262377 BQE262377:BQU262377 CAA262377:CAQ262377 CJW262377:CKM262377 CTS262377:CUI262377 DDO262377:DEE262377 DNK262377:DOA262377 DXG262377:DXW262377 EHC262377:EHS262377 EQY262377:ERO262377 FAU262377:FBK262377 FKQ262377:FLG262377 FUM262377:FVC262377 GEI262377:GEY262377 GOE262377:GOU262377 GYA262377:GYQ262377 HHW262377:HIM262377 HRS262377:HSI262377 IBO262377:ICE262377 ILK262377:IMA262377 IVG262377:IVW262377 JFC262377:JFS262377 JOY262377:JPO262377 JYU262377:JZK262377 KIQ262377:KJG262377 KSM262377:KTC262377 LCI262377:LCY262377 LME262377:LMU262377 LWA262377:LWQ262377 MFW262377:MGM262377 MPS262377:MQI262377 MZO262377:NAE262377 NJK262377:NKA262377 NTG262377:NTW262377 ODC262377:ODS262377 OMY262377:ONO262377 OWU262377:OXK262377 PGQ262377:PHG262377 PQM262377:PRC262377 QAI262377:QAY262377 QKE262377:QKU262377 QUA262377:QUQ262377 RDW262377:REM262377 RNS262377:ROI262377 RXO262377:RYE262377 SHK262377:SIA262377 SRG262377:SRW262377 TBC262377:TBS262377 TKY262377:TLO262377 TUU262377:TVK262377 UEQ262377:UFG262377 UOM262377:UPC262377 UYI262377:UYY262377 VIE262377:VIU262377 VSA262377:VSQ262377 WBW262377:WCM262377 WLS262377:WMI262377 WVO262377:WWE262377 G327913:W327913 JC327913:JS327913 SY327913:TO327913 ACU327913:ADK327913 AMQ327913:ANG327913 AWM327913:AXC327913 BGI327913:BGY327913 BQE327913:BQU327913 CAA327913:CAQ327913 CJW327913:CKM327913 CTS327913:CUI327913 DDO327913:DEE327913 DNK327913:DOA327913 DXG327913:DXW327913 EHC327913:EHS327913 EQY327913:ERO327913 FAU327913:FBK327913 FKQ327913:FLG327913 FUM327913:FVC327913 GEI327913:GEY327913 GOE327913:GOU327913 GYA327913:GYQ327913 HHW327913:HIM327913 HRS327913:HSI327913 IBO327913:ICE327913 ILK327913:IMA327913 IVG327913:IVW327913 JFC327913:JFS327913 JOY327913:JPO327913 JYU327913:JZK327913 KIQ327913:KJG327913 KSM327913:KTC327913 LCI327913:LCY327913 LME327913:LMU327913 LWA327913:LWQ327913 MFW327913:MGM327913 MPS327913:MQI327913 MZO327913:NAE327913 NJK327913:NKA327913 NTG327913:NTW327913 ODC327913:ODS327913 OMY327913:ONO327913 OWU327913:OXK327913 PGQ327913:PHG327913 PQM327913:PRC327913 QAI327913:QAY327913 QKE327913:QKU327913 QUA327913:QUQ327913 RDW327913:REM327913 RNS327913:ROI327913 RXO327913:RYE327913 SHK327913:SIA327913 SRG327913:SRW327913 TBC327913:TBS327913 TKY327913:TLO327913 TUU327913:TVK327913 UEQ327913:UFG327913 UOM327913:UPC327913 UYI327913:UYY327913 VIE327913:VIU327913 VSA327913:VSQ327913 WBW327913:WCM327913 WLS327913:WMI327913 WVO327913:WWE327913 G393449:W393449 JC393449:JS393449 SY393449:TO393449 ACU393449:ADK393449 AMQ393449:ANG393449 AWM393449:AXC393449 BGI393449:BGY393449 BQE393449:BQU393449 CAA393449:CAQ393449 CJW393449:CKM393449 CTS393449:CUI393449 DDO393449:DEE393449 DNK393449:DOA393449 DXG393449:DXW393449 EHC393449:EHS393449 EQY393449:ERO393449 FAU393449:FBK393449 FKQ393449:FLG393449 FUM393449:FVC393449 GEI393449:GEY393449 GOE393449:GOU393449 GYA393449:GYQ393449 HHW393449:HIM393449 HRS393449:HSI393449 IBO393449:ICE393449 ILK393449:IMA393449 IVG393449:IVW393449 JFC393449:JFS393449 JOY393449:JPO393449 JYU393449:JZK393449 KIQ393449:KJG393449 KSM393449:KTC393449 LCI393449:LCY393449 LME393449:LMU393449 LWA393449:LWQ393449 MFW393449:MGM393449 MPS393449:MQI393449 MZO393449:NAE393449 NJK393449:NKA393449 NTG393449:NTW393449 ODC393449:ODS393449 OMY393449:ONO393449 OWU393449:OXK393449 PGQ393449:PHG393449 PQM393449:PRC393449 QAI393449:QAY393449 QKE393449:QKU393449 QUA393449:QUQ393449 RDW393449:REM393449 RNS393449:ROI393449 RXO393449:RYE393449 SHK393449:SIA393449 SRG393449:SRW393449 TBC393449:TBS393449 TKY393449:TLO393449 TUU393449:TVK393449 UEQ393449:UFG393449 UOM393449:UPC393449 UYI393449:UYY393449 VIE393449:VIU393449 VSA393449:VSQ393449 WBW393449:WCM393449 WLS393449:WMI393449 WVO393449:WWE393449 G458985:W458985 JC458985:JS458985 SY458985:TO458985 ACU458985:ADK458985 AMQ458985:ANG458985 AWM458985:AXC458985 BGI458985:BGY458985 BQE458985:BQU458985 CAA458985:CAQ458985 CJW458985:CKM458985 CTS458985:CUI458985 DDO458985:DEE458985 DNK458985:DOA458985 DXG458985:DXW458985 EHC458985:EHS458985 EQY458985:ERO458985 FAU458985:FBK458985 FKQ458985:FLG458985 FUM458985:FVC458985 GEI458985:GEY458985 GOE458985:GOU458985 GYA458985:GYQ458985 HHW458985:HIM458985 HRS458985:HSI458985 IBO458985:ICE458985 ILK458985:IMA458985 IVG458985:IVW458985 JFC458985:JFS458985 JOY458985:JPO458985 JYU458985:JZK458985 KIQ458985:KJG458985 KSM458985:KTC458985 LCI458985:LCY458985 LME458985:LMU458985 LWA458985:LWQ458985 MFW458985:MGM458985 MPS458985:MQI458985 MZO458985:NAE458985 NJK458985:NKA458985 NTG458985:NTW458985 ODC458985:ODS458985 OMY458985:ONO458985 OWU458985:OXK458985 PGQ458985:PHG458985 PQM458985:PRC458985 QAI458985:QAY458985 QKE458985:QKU458985 QUA458985:QUQ458985 RDW458985:REM458985 RNS458985:ROI458985 RXO458985:RYE458985 SHK458985:SIA458985 SRG458985:SRW458985 TBC458985:TBS458985 TKY458985:TLO458985 TUU458985:TVK458985 UEQ458985:UFG458985 UOM458985:UPC458985 UYI458985:UYY458985 VIE458985:VIU458985 VSA458985:VSQ458985 WBW458985:WCM458985 WLS458985:WMI458985 WVO458985:WWE458985 G524521:W524521 JC524521:JS524521 SY524521:TO524521 ACU524521:ADK524521 AMQ524521:ANG524521 AWM524521:AXC524521 BGI524521:BGY524521 BQE524521:BQU524521 CAA524521:CAQ524521 CJW524521:CKM524521 CTS524521:CUI524521 DDO524521:DEE524521 DNK524521:DOA524521 DXG524521:DXW524521 EHC524521:EHS524521 EQY524521:ERO524521 FAU524521:FBK524521 FKQ524521:FLG524521 FUM524521:FVC524521 GEI524521:GEY524521 GOE524521:GOU524521 GYA524521:GYQ524521 HHW524521:HIM524521 HRS524521:HSI524521 IBO524521:ICE524521 ILK524521:IMA524521 IVG524521:IVW524521 JFC524521:JFS524521 JOY524521:JPO524521 JYU524521:JZK524521 KIQ524521:KJG524521 KSM524521:KTC524521 LCI524521:LCY524521 LME524521:LMU524521 LWA524521:LWQ524521 MFW524521:MGM524521 MPS524521:MQI524521 MZO524521:NAE524521 NJK524521:NKA524521 NTG524521:NTW524521 ODC524521:ODS524521 OMY524521:ONO524521 OWU524521:OXK524521 PGQ524521:PHG524521 PQM524521:PRC524521 QAI524521:QAY524521 QKE524521:QKU524521 QUA524521:QUQ524521 RDW524521:REM524521 RNS524521:ROI524521 RXO524521:RYE524521 SHK524521:SIA524521 SRG524521:SRW524521 TBC524521:TBS524521 TKY524521:TLO524521 TUU524521:TVK524521 UEQ524521:UFG524521 UOM524521:UPC524521 UYI524521:UYY524521 VIE524521:VIU524521 VSA524521:VSQ524521 WBW524521:WCM524521 WLS524521:WMI524521 WVO524521:WWE524521 G590057:W590057 JC590057:JS590057 SY590057:TO590057 ACU590057:ADK590057 AMQ590057:ANG590057 AWM590057:AXC590057 BGI590057:BGY590057 BQE590057:BQU590057 CAA590057:CAQ590057 CJW590057:CKM590057 CTS590057:CUI590057 DDO590057:DEE590057 DNK590057:DOA590057 DXG590057:DXW590057 EHC590057:EHS590057 EQY590057:ERO590057 FAU590057:FBK590057 FKQ590057:FLG590057 FUM590057:FVC590057 GEI590057:GEY590057 GOE590057:GOU590057 GYA590057:GYQ590057 HHW590057:HIM590057 HRS590057:HSI590057 IBO590057:ICE590057 ILK590057:IMA590057 IVG590057:IVW590057 JFC590057:JFS590057 JOY590057:JPO590057 JYU590057:JZK590057 KIQ590057:KJG590057 KSM590057:KTC590057 LCI590057:LCY590057 LME590057:LMU590057 LWA590057:LWQ590057 MFW590057:MGM590057 MPS590057:MQI590057 MZO590057:NAE590057 NJK590057:NKA590057 NTG590057:NTW590057 ODC590057:ODS590057 OMY590057:ONO590057 OWU590057:OXK590057 PGQ590057:PHG590057 PQM590057:PRC590057 QAI590057:QAY590057 QKE590057:QKU590057 QUA590057:QUQ590057 RDW590057:REM590057 RNS590057:ROI590057 RXO590057:RYE590057 SHK590057:SIA590057 SRG590057:SRW590057 TBC590057:TBS590057 TKY590057:TLO590057 TUU590057:TVK590057 UEQ590057:UFG590057 UOM590057:UPC590057 UYI590057:UYY590057 VIE590057:VIU590057 VSA590057:VSQ590057 WBW590057:WCM590057 WLS590057:WMI590057 WVO590057:WWE590057 G655593:W655593 JC655593:JS655593 SY655593:TO655593 ACU655593:ADK655593 AMQ655593:ANG655593 AWM655593:AXC655593 BGI655593:BGY655593 BQE655593:BQU655593 CAA655593:CAQ655593 CJW655593:CKM655593 CTS655593:CUI655593 DDO655593:DEE655593 DNK655593:DOA655593 DXG655593:DXW655593 EHC655593:EHS655593 EQY655593:ERO655593 FAU655593:FBK655593 FKQ655593:FLG655593 FUM655593:FVC655593 GEI655593:GEY655593 GOE655593:GOU655593 GYA655593:GYQ655593 HHW655593:HIM655593 HRS655593:HSI655593 IBO655593:ICE655593 ILK655593:IMA655593 IVG655593:IVW655593 JFC655593:JFS655593 JOY655593:JPO655593 JYU655593:JZK655593 KIQ655593:KJG655593 KSM655593:KTC655593 LCI655593:LCY655593 LME655593:LMU655593 LWA655593:LWQ655593 MFW655593:MGM655593 MPS655593:MQI655593 MZO655593:NAE655593 NJK655593:NKA655593 NTG655593:NTW655593 ODC655593:ODS655593 OMY655593:ONO655593 OWU655593:OXK655593 PGQ655593:PHG655593 PQM655593:PRC655593 QAI655593:QAY655593 QKE655593:QKU655593 QUA655593:QUQ655593 RDW655593:REM655593 RNS655593:ROI655593 RXO655593:RYE655593 SHK655593:SIA655593 SRG655593:SRW655593 TBC655593:TBS655593 TKY655593:TLO655593 TUU655593:TVK655593 UEQ655593:UFG655593 UOM655593:UPC655593 UYI655593:UYY655593 VIE655593:VIU655593 VSA655593:VSQ655593 WBW655593:WCM655593 WLS655593:WMI655593 WVO655593:WWE655593 G721129:W721129 JC721129:JS721129 SY721129:TO721129 ACU721129:ADK721129 AMQ721129:ANG721129 AWM721129:AXC721129 BGI721129:BGY721129 BQE721129:BQU721129 CAA721129:CAQ721129 CJW721129:CKM721129 CTS721129:CUI721129 DDO721129:DEE721129 DNK721129:DOA721129 DXG721129:DXW721129 EHC721129:EHS721129 EQY721129:ERO721129 FAU721129:FBK721129 FKQ721129:FLG721129 FUM721129:FVC721129 GEI721129:GEY721129 GOE721129:GOU721129 GYA721129:GYQ721129 HHW721129:HIM721129 HRS721129:HSI721129 IBO721129:ICE721129 ILK721129:IMA721129 IVG721129:IVW721129 JFC721129:JFS721129 JOY721129:JPO721129 JYU721129:JZK721129 KIQ721129:KJG721129 KSM721129:KTC721129 LCI721129:LCY721129 LME721129:LMU721129 LWA721129:LWQ721129 MFW721129:MGM721129 MPS721129:MQI721129 MZO721129:NAE721129 NJK721129:NKA721129 NTG721129:NTW721129 ODC721129:ODS721129 OMY721129:ONO721129 OWU721129:OXK721129 PGQ721129:PHG721129 PQM721129:PRC721129 QAI721129:QAY721129 QKE721129:QKU721129 QUA721129:QUQ721129 RDW721129:REM721129 RNS721129:ROI721129 RXO721129:RYE721129 SHK721129:SIA721129 SRG721129:SRW721129 TBC721129:TBS721129 TKY721129:TLO721129 TUU721129:TVK721129 UEQ721129:UFG721129 UOM721129:UPC721129 UYI721129:UYY721129 VIE721129:VIU721129 VSA721129:VSQ721129 WBW721129:WCM721129 WLS721129:WMI721129 WVO721129:WWE721129 G786665:W786665 JC786665:JS786665 SY786665:TO786665 ACU786665:ADK786665 AMQ786665:ANG786665 AWM786665:AXC786665 BGI786665:BGY786665 BQE786665:BQU786665 CAA786665:CAQ786665 CJW786665:CKM786665 CTS786665:CUI786665 DDO786665:DEE786665 DNK786665:DOA786665 DXG786665:DXW786665 EHC786665:EHS786665 EQY786665:ERO786665 FAU786665:FBK786665 FKQ786665:FLG786665 FUM786665:FVC786665 GEI786665:GEY786665 GOE786665:GOU786665 GYA786665:GYQ786665 HHW786665:HIM786665 HRS786665:HSI786665 IBO786665:ICE786665 ILK786665:IMA786665 IVG786665:IVW786665 JFC786665:JFS786665 JOY786665:JPO786665 JYU786665:JZK786665 KIQ786665:KJG786665 KSM786665:KTC786665 LCI786665:LCY786665 LME786665:LMU786665 LWA786665:LWQ786665 MFW786665:MGM786665 MPS786665:MQI786665 MZO786665:NAE786665 NJK786665:NKA786665 NTG786665:NTW786665 ODC786665:ODS786665 OMY786665:ONO786665 OWU786665:OXK786665 PGQ786665:PHG786665 PQM786665:PRC786665 QAI786665:QAY786665 QKE786665:QKU786665 QUA786665:QUQ786665 RDW786665:REM786665 RNS786665:ROI786665 RXO786665:RYE786665 SHK786665:SIA786665 SRG786665:SRW786665 TBC786665:TBS786665 TKY786665:TLO786665 TUU786665:TVK786665 UEQ786665:UFG786665 UOM786665:UPC786665 UYI786665:UYY786665 VIE786665:VIU786665 VSA786665:VSQ786665 WBW786665:WCM786665 WLS786665:WMI786665 WVO786665:WWE786665 G852201:W852201 JC852201:JS852201 SY852201:TO852201 ACU852201:ADK852201 AMQ852201:ANG852201 AWM852201:AXC852201 BGI852201:BGY852201 BQE852201:BQU852201 CAA852201:CAQ852201 CJW852201:CKM852201 CTS852201:CUI852201 DDO852201:DEE852201 DNK852201:DOA852201 DXG852201:DXW852201 EHC852201:EHS852201 EQY852201:ERO852201 FAU852201:FBK852201 FKQ852201:FLG852201 FUM852201:FVC852201 GEI852201:GEY852201 GOE852201:GOU852201 GYA852201:GYQ852201 HHW852201:HIM852201 HRS852201:HSI852201 IBO852201:ICE852201 ILK852201:IMA852201 IVG852201:IVW852201 JFC852201:JFS852201 JOY852201:JPO852201 JYU852201:JZK852201 KIQ852201:KJG852201 KSM852201:KTC852201 LCI852201:LCY852201 LME852201:LMU852201 LWA852201:LWQ852201 MFW852201:MGM852201 MPS852201:MQI852201 MZO852201:NAE852201 NJK852201:NKA852201 NTG852201:NTW852201 ODC852201:ODS852201 OMY852201:ONO852201 OWU852201:OXK852201 PGQ852201:PHG852201 PQM852201:PRC852201 QAI852201:QAY852201 QKE852201:QKU852201 QUA852201:QUQ852201 RDW852201:REM852201 RNS852201:ROI852201 RXO852201:RYE852201 SHK852201:SIA852201 SRG852201:SRW852201 TBC852201:TBS852201 TKY852201:TLO852201 TUU852201:TVK852201 UEQ852201:UFG852201 UOM852201:UPC852201 UYI852201:UYY852201 VIE852201:VIU852201 VSA852201:VSQ852201 WBW852201:WCM852201 WLS852201:WMI852201 WVO852201:WWE852201 G917737:W917737 JC917737:JS917737 SY917737:TO917737 ACU917737:ADK917737 AMQ917737:ANG917737 AWM917737:AXC917737 BGI917737:BGY917737 BQE917737:BQU917737 CAA917737:CAQ917737 CJW917737:CKM917737 CTS917737:CUI917737 DDO917737:DEE917737 DNK917737:DOA917737 DXG917737:DXW917737 EHC917737:EHS917737 EQY917737:ERO917737 FAU917737:FBK917737 FKQ917737:FLG917737 FUM917737:FVC917737 GEI917737:GEY917737 GOE917737:GOU917737 GYA917737:GYQ917737 HHW917737:HIM917737 HRS917737:HSI917737 IBO917737:ICE917737 ILK917737:IMA917737 IVG917737:IVW917737 JFC917737:JFS917737 JOY917737:JPO917737 JYU917737:JZK917737 KIQ917737:KJG917737 KSM917737:KTC917737 LCI917737:LCY917737 LME917737:LMU917737 LWA917737:LWQ917737 MFW917737:MGM917737 MPS917737:MQI917737 MZO917737:NAE917737 NJK917737:NKA917737 NTG917737:NTW917737 ODC917737:ODS917737 OMY917737:ONO917737 OWU917737:OXK917737 PGQ917737:PHG917737 PQM917737:PRC917737 QAI917737:QAY917737 QKE917737:QKU917737 QUA917737:QUQ917737 RDW917737:REM917737 RNS917737:ROI917737 RXO917737:RYE917737 SHK917737:SIA917737 SRG917737:SRW917737 TBC917737:TBS917737 TKY917737:TLO917737 TUU917737:TVK917737 UEQ917737:UFG917737 UOM917737:UPC917737 UYI917737:UYY917737 VIE917737:VIU917737 VSA917737:VSQ917737 WBW917737:WCM917737 WLS917737:WMI917737 WVO917737:WWE917737 G983273:W983273 JC983273:JS983273 SY983273:TO983273 ACU983273:ADK983273 AMQ983273:ANG983273 AWM983273:AXC983273 BGI983273:BGY983273 BQE983273:BQU983273 CAA983273:CAQ983273 CJW983273:CKM983273 CTS983273:CUI983273 DDO983273:DEE983273 DNK983273:DOA983273 DXG983273:DXW983273 EHC983273:EHS983273 EQY983273:ERO983273 FAU983273:FBK983273 FKQ983273:FLG983273 FUM983273:FVC983273 GEI983273:GEY983273 GOE983273:GOU983273 GYA983273:GYQ983273 HHW983273:HIM983273 HRS983273:HSI983273 IBO983273:ICE983273 ILK983273:IMA983273 IVG983273:IVW983273 JFC983273:JFS983273 JOY983273:JPO983273 JYU983273:JZK983273 KIQ983273:KJG983273 KSM983273:KTC983273 LCI983273:LCY983273 LME983273:LMU983273 LWA983273:LWQ983273 MFW983273:MGM983273 MPS983273:MQI983273 MZO983273:NAE983273 NJK983273:NKA983273 NTG983273:NTW983273 ODC983273:ODS983273 OMY983273:ONO983273 OWU983273:OXK983273 PGQ983273:PHG983273 PQM983273:PRC983273 QAI983273:QAY983273 QKE983273:QKU983273 QUA983273:QUQ983273 RDW983273:REM983273 RNS983273:ROI983273 RXO983273:RYE983273 SHK983273:SIA983273 SRG983273:SRW983273 TBC983273:TBS983273 TKY983273:TLO983273 TUU983273:TVK983273 UEQ983273:UFG983273 UOM983273:UPC983273 UYI983273:UYY983273 VIE983273:VIU983273 VSA983273:VSQ983273 WBW983273:WCM983273 WLS983273:WMI983273 WVO983273:WWE983273 G241:W241 JC241:JS241 SY241:TO241 ACU241:ADK241 AMQ241:ANG241 AWM241:AXC241 BGI241:BGY241 BQE241:BQU241 CAA241:CAQ241 CJW241:CKM241 CTS241:CUI241 DDO241:DEE241 DNK241:DOA241 DXG241:DXW241 EHC241:EHS241 EQY241:ERO241 FAU241:FBK241 FKQ241:FLG241 FUM241:FVC241 GEI241:GEY241 GOE241:GOU241 GYA241:GYQ241 HHW241:HIM241 HRS241:HSI241 IBO241:ICE241 ILK241:IMA241 IVG241:IVW241 JFC241:JFS241 JOY241:JPO241 JYU241:JZK241 KIQ241:KJG241 KSM241:KTC241 LCI241:LCY241 LME241:LMU241 LWA241:LWQ241 MFW241:MGM241 MPS241:MQI241 MZO241:NAE241 NJK241:NKA241 NTG241:NTW241 ODC241:ODS241 OMY241:ONO241 OWU241:OXK241 PGQ241:PHG241 PQM241:PRC241 QAI241:QAY241 QKE241:QKU241 QUA241:QUQ241 RDW241:REM241 RNS241:ROI241 RXO241:RYE241 SHK241:SIA241 SRG241:SRW241 TBC241:TBS241 TKY241:TLO241 TUU241:TVK241 UEQ241:UFG241 UOM241:UPC241 UYI241:UYY241 VIE241:VIU241 VSA241:VSQ241 WBW241:WCM241 WLS241:WMI241 WVO241:WWE241 G65777:W65777 JC65777:JS65777 SY65777:TO65777 ACU65777:ADK65777 AMQ65777:ANG65777 AWM65777:AXC65777 BGI65777:BGY65777 BQE65777:BQU65777 CAA65777:CAQ65777 CJW65777:CKM65777 CTS65777:CUI65777 DDO65777:DEE65777 DNK65777:DOA65777 DXG65777:DXW65777 EHC65777:EHS65777 EQY65777:ERO65777 FAU65777:FBK65777 FKQ65777:FLG65777 FUM65777:FVC65777 GEI65777:GEY65777 GOE65777:GOU65777 GYA65777:GYQ65777 HHW65777:HIM65777 HRS65777:HSI65777 IBO65777:ICE65777 ILK65777:IMA65777 IVG65777:IVW65777 JFC65777:JFS65777 JOY65777:JPO65777 JYU65777:JZK65777 KIQ65777:KJG65777 KSM65777:KTC65777 LCI65777:LCY65777 LME65777:LMU65777 LWA65777:LWQ65777 MFW65777:MGM65777 MPS65777:MQI65777 MZO65777:NAE65777 NJK65777:NKA65777 NTG65777:NTW65777 ODC65777:ODS65777 OMY65777:ONO65777 OWU65777:OXK65777 PGQ65777:PHG65777 PQM65777:PRC65777 QAI65777:QAY65777 QKE65777:QKU65777 QUA65777:QUQ65777 RDW65777:REM65777 RNS65777:ROI65777 RXO65777:RYE65777 SHK65777:SIA65777 SRG65777:SRW65777 TBC65777:TBS65777 TKY65777:TLO65777 TUU65777:TVK65777 UEQ65777:UFG65777 UOM65777:UPC65777 UYI65777:UYY65777 VIE65777:VIU65777 VSA65777:VSQ65777 WBW65777:WCM65777 WLS65777:WMI65777 WVO65777:WWE65777 G131313:W131313 JC131313:JS131313 SY131313:TO131313 ACU131313:ADK131313 AMQ131313:ANG131313 AWM131313:AXC131313 BGI131313:BGY131313 BQE131313:BQU131313 CAA131313:CAQ131313 CJW131313:CKM131313 CTS131313:CUI131313 DDO131313:DEE131313 DNK131313:DOA131313 DXG131313:DXW131313 EHC131313:EHS131313 EQY131313:ERO131313 FAU131313:FBK131313 FKQ131313:FLG131313 FUM131313:FVC131313 GEI131313:GEY131313 GOE131313:GOU131313 GYA131313:GYQ131313 HHW131313:HIM131313 HRS131313:HSI131313 IBO131313:ICE131313 ILK131313:IMA131313 IVG131313:IVW131313 JFC131313:JFS131313 JOY131313:JPO131313 JYU131313:JZK131313 KIQ131313:KJG131313 KSM131313:KTC131313 LCI131313:LCY131313 LME131313:LMU131313 LWA131313:LWQ131313 MFW131313:MGM131313 MPS131313:MQI131313 MZO131313:NAE131313 NJK131313:NKA131313 NTG131313:NTW131313 ODC131313:ODS131313 OMY131313:ONO131313 OWU131313:OXK131313 PGQ131313:PHG131313 PQM131313:PRC131313 QAI131313:QAY131313 QKE131313:QKU131313 QUA131313:QUQ131313 RDW131313:REM131313 RNS131313:ROI131313 RXO131313:RYE131313 SHK131313:SIA131313 SRG131313:SRW131313 TBC131313:TBS131313 TKY131313:TLO131313 TUU131313:TVK131313 UEQ131313:UFG131313 UOM131313:UPC131313 UYI131313:UYY131313 VIE131313:VIU131313 VSA131313:VSQ131313 WBW131313:WCM131313 WLS131313:WMI131313 WVO131313:WWE131313 G196849:W196849 JC196849:JS196849 SY196849:TO196849 ACU196849:ADK196849 AMQ196849:ANG196849 AWM196849:AXC196849 BGI196849:BGY196849 BQE196849:BQU196849 CAA196849:CAQ196849 CJW196849:CKM196849 CTS196849:CUI196849 DDO196849:DEE196849 DNK196849:DOA196849 DXG196849:DXW196849 EHC196849:EHS196849 EQY196849:ERO196849 FAU196849:FBK196849 FKQ196849:FLG196849 FUM196849:FVC196849 GEI196849:GEY196849 GOE196849:GOU196849 GYA196849:GYQ196849 HHW196849:HIM196849 HRS196849:HSI196849 IBO196849:ICE196849 ILK196849:IMA196849 IVG196849:IVW196849 JFC196849:JFS196849 JOY196849:JPO196849 JYU196849:JZK196849 KIQ196849:KJG196849 KSM196849:KTC196849 LCI196849:LCY196849 LME196849:LMU196849 LWA196849:LWQ196849 MFW196849:MGM196849 MPS196849:MQI196849 MZO196849:NAE196849 NJK196849:NKA196849 NTG196849:NTW196849 ODC196849:ODS196849 OMY196849:ONO196849 OWU196849:OXK196849 PGQ196849:PHG196849 PQM196849:PRC196849 QAI196849:QAY196849 QKE196849:QKU196849 QUA196849:QUQ196849 RDW196849:REM196849 RNS196849:ROI196849 RXO196849:RYE196849 SHK196849:SIA196849 SRG196849:SRW196849 TBC196849:TBS196849 TKY196849:TLO196849 TUU196849:TVK196849 UEQ196849:UFG196849 UOM196849:UPC196849 UYI196849:UYY196849 VIE196849:VIU196849 VSA196849:VSQ196849 WBW196849:WCM196849 WLS196849:WMI196849 WVO196849:WWE196849 G262385:W262385 JC262385:JS262385 SY262385:TO262385 ACU262385:ADK262385 AMQ262385:ANG262385 AWM262385:AXC262385 BGI262385:BGY262385 BQE262385:BQU262385 CAA262385:CAQ262385 CJW262385:CKM262385 CTS262385:CUI262385 DDO262385:DEE262385 DNK262385:DOA262385 DXG262385:DXW262385 EHC262385:EHS262385 EQY262385:ERO262385 FAU262385:FBK262385 FKQ262385:FLG262385 FUM262385:FVC262385 GEI262385:GEY262385 GOE262385:GOU262385 GYA262385:GYQ262385 HHW262385:HIM262385 HRS262385:HSI262385 IBO262385:ICE262385 ILK262385:IMA262385 IVG262385:IVW262385 JFC262385:JFS262385 JOY262385:JPO262385 JYU262385:JZK262385 KIQ262385:KJG262385 KSM262385:KTC262385 LCI262385:LCY262385 LME262385:LMU262385 LWA262385:LWQ262385 MFW262385:MGM262385 MPS262385:MQI262385 MZO262385:NAE262385 NJK262385:NKA262385 NTG262385:NTW262385 ODC262385:ODS262385 OMY262385:ONO262385 OWU262385:OXK262385 PGQ262385:PHG262385 PQM262385:PRC262385 QAI262385:QAY262385 QKE262385:QKU262385 QUA262385:QUQ262385 RDW262385:REM262385 RNS262385:ROI262385 RXO262385:RYE262385 SHK262385:SIA262385 SRG262385:SRW262385 TBC262385:TBS262385 TKY262385:TLO262385 TUU262385:TVK262385 UEQ262385:UFG262385 UOM262385:UPC262385 UYI262385:UYY262385 VIE262385:VIU262385 VSA262385:VSQ262385 WBW262385:WCM262385 WLS262385:WMI262385 WVO262385:WWE262385 G327921:W327921 JC327921:JS327921 SY327921:TO327921 ACU327921:ADK327921 AMQ327921:ANG327921 AWM327921:AXC327921 BGI327921:BGY327921 BQE327921:BQU327921 CAA327921:CAQ327921 CJW327921:CKM327921 CTS327921:CUI327921 DDO327921:DEE327921 DNK327921:DOA327921 DXG327921:DXW327921 EHC327921:EHS327921 EQY327921:ERO327921 FAU327921:FBK327921 FKQ327921:FLG327921 FUM327921:FVC327921 GEI327921:GEY327921 GOE327921:GOU327921 GYA327921:GYQ327921 HHW327921:HIM327921 HRS327921:HSI327921 IBO327921:ICE327921 ILK327921:IMA327921 IVG327921:IVW327921 JFC327921:JFS327921 JOY327921:JPO327921 JYU327921:JZK327921 KIQ327921:KJG327921 KSM327921:KTC327921 LCI327921:LCY327921 LME327921:LMU327921 LWA327921:LWQ327921 MFW327921:MGM327921 MPS327921:MQI327921 MZO327921:NAE327921 NJK327921:NKA327921 NTG327921:NTW327921 ODC327921:ODS327921 OMY327921:ONO327921 OWU327921:OXK327921 PGQ327921:PHG327921 PQM327921:PRC327921 QAI327921:QAY327921 QKE327921:QKU327921 QUA327921:QUQ327921 RDW327921:REM327921 RNS327921:ROI327921 RXO327921:RYE327921 SHK327921:SIA327921 SRG327921:SRW327921 TBC327921:TBS327921 TKY327921:TLO327921 TUU327921:TVK327921 UEQ327921:UFG327921 UOM327921:UPC327921 UYI327921:UYY327921 VIE327921:VIU327921 VSA327921:VSQ327921 WBW327921:WCM327921 WLS327921:WMI327921 WVO327921:WWE327921 G393457:W393457 JC393457:JS393457 SY393457:TO393457 ACU393457:ADK393457 AMQ393457:ANG393457 AWM393457:AXC393457 BGI393457:BGY393457 BQE393457:BQU393457 CAA393457:CAQ393457 CJW393457:CKM393457 CTS393457:CUI393457 DDO393457:DEE393457 DNK393457:DOA393457 DXG393457:DXW393457 EHC393457:EHS393457 EQY393457:ERO393457 FAU393457:FBK393457 FKQ393457:FLG393457 FUM393457:FVC393457 GEI393457:GEY393457 GOE393457:GOU393457 GYA393457:GYQ393457 HHW393457:HIM393457 HRS393457:HSI393457 IBO393457:ICE393457 ILK393457:IMA393457 IVG393457:IVW393457 JFC393457:JFS393457 JOY393457:JPO393457 JYU393457:JZK393457 KIQ393457:KJG393457 KSM393457:KTC393457 LCI393457:LCY393457 LME393457:LMU393457 LWA393457:LWQ393457 MFW393457:MGM393457 MPS393457:MQI393457 MZO393457:NAE393457 NJK393457:NKA393457 NTG393457:NTW393457 ODC393457:ODS393457 OMY393457:ONO393457 OWU393457:OXK393457 PGQ393457:PHG393457 PQM393457:PRC393457 QAI393457:QAY393457 QKE393457:QKU393457 QUA393457:QUQ393457 RDW393457:REM393457 RNS393457:ROI393457 RXO393457:RYE393457 SHK393457:SIA393457 SRG393457:SRW393457 TBC393457:TBS393457 TKY393457:TLO393457 TUU393457:TVK393457 UEQ393457:UFG393457 UOM393457:UPC393457 UYI393457:UYY393457 VIE393457:VIU393457 VSA393457:VSQ393457 WBW393457:WCM393457 WLS393457:WMI393457 WVO393457:WWE393457 G458993:W458993 JC458993:JS458993 SY458993:TO458993 ACU458993:ADK458993 AMQ458993:ANG458993 AWM458993:AXC458993 BGI458993:BGY458993 BQE458993:BQU458993 CAA458993:CAQ458993 CJW458993:CKM458993 CTS458993:CUI458993 DDO458993:DEE458993 DNK458993:DOA458993 DXG458993:DXW458993 EHC458993:EHS458993 EQY458993:ERO458993 FAU458993:FBK458993 FKQ458993:FLG458993 FUM458993:FVC458993 GEI458993:GEY458993 GOE458993:GOU458993 GYA458993:GYQ458993 HHW458993:HIM458993 HRS458993:HSI458993 IBO458993:ICE458993 ILK458993:IMA458993 IVG458993:IVW458993 JFC458993:JFS458993 JOY458993:JPO458993 JYU458993:JZK458993 KIQ458993:KJG458993 KSM458993:KTC458993 LCI458993:LCY458993 LME458993:LMU458993 LWA458993:LWQ458993 MFW458993:MGM458993 MPS458993:MQI458993 MZO458993:NAE458993 NJK458993:NKA458993 NTG458993:NTW458993 ODC458993:ODS458993 OMY458993:ONO458993 OWU458993:OXK458993 PGQ458993:PHG458993 PQM458993:PRC458993 QAI458993:QAY458993 QKE458993:QKU458993 QUA458993:QUQ458993 RDW458993:REM458993 RNS458993:ROI458993 RXO458993:RYE458993 SHK458993:SIA458993 SRG458993:SRW458993 TBC458993:TBS458993 TKY458993:TLO458993 TUU458993:TVK458993 UEQ458993:UFG458993 UOM458993:UPC458993 UYI458993:UYY458993 VIE458993:VIU458993 VSA458993:VSQ458993 WBW458993:WCM458993 WLS458993:WMI458993 WVO458993:WWE458993 G524529:W524529 JC524529:JS524529 SY524529:TO524529 ACU524529:ADK524529 AMQ524529:ANG524529 AWM524529:AXC524529 BGI524529:BGY524529 BQE524529:BQU524529 CAA524529:CAQ524529 CJW524529:CKM524529 CTS524529:CUI524529 DDO524529:DEE524529 DNK524529:DOA524529 DXG524529:DXW524529 EHC524529:EHS524529 EQY524529:ERO524529 FAU524529:FBK524529 FKQ524529:FLG524529 FUM524529:FVC524529 GEI524529:GEY524529 GOE524529:GOU524529 GYA524529:GYQ524529 HHW524529:HIM524529 HRS524529:HSI524529 IBO524529:ICE524529 ILK524529:IMA524529 IVG524529:IVW524529 JFC524529:JFS524529 JOY524529:JPO524529 JYU524529:JZK524529 KIQ524529:KJG524529 KSM524529:KTC524529 LCI524529:LCY524529 LME524529:LMU524529 LWA524529:LWQ524529 MFW524529:MGM524529 MPS524529:MQI524529 MZO524529:NAE524529 NJK524529:NKA524529 NTG524529:NTW524529 ODC524529:ODS524529 OMY524529:ONO524529 OWU524529:OXK524529 PGQ524529:PHG524529 PQM524529:PRC524529 QAI524529:QAY524529 QKE524529:QKU524529 QUA524529:QUQ524529 RDW524529:REM524529 RNS524529:ROI524529 RXO524529:RYE524529 SHK524529:SIA524529 SRG524529:SRW524529 TBC524529:TBS524529 TKY524529:TLO524529 TUU524529:TVK524529 UEQ524529:UFG524529 UOM524529:UPC524529 UYI524529:UYY524529 VIE524529:VIU524529 VSA524529:VSQ524529 WBW524529:WCM524529 WLS524529:WMI524529 WVO524529:WWE524529 G590065:W590065 JC590065:JS590065 SY590065:TO590065 ACU590065:ADK590065 AMQ590065:ANG590065 AWM590065:AXC590065 BGI590065:BGY590065 BQE590065:BQU590065 CAA590065:CAQ590065 CJW590065:CKM590065 CTS590065:CUI590065 DDO590065:DEE590065 DNK590065:DOA590065 DXG590065:DXW590065 EHC590065:EHS590065 EQY590065:ERO590065 FAU590065:FBK590065 FKQ590065:FLG590065 FUM590065:FVC590065 GEI590065:GEY590065 GOE590065:GOU590065 GYA590065:GYQ590065 HHW590065:HIM590065 HRS590065:HSI590065 IBO590065:ICE590065 ILK590065:IMA590065 IVG590065:IVW590065 JFC590065:JFS590065 JOY590065:JPO590065 JYU590065:JZK590065 KIQ590065:KJG590065 KSM590065:KTC590065 LCI590065:LCY590065 LME590065:LMU590065 LWA590065:LWQ590065 MFW590065:MGM590065 MPS590065:MQI590065 MZO590065:NAE590065 NJK590065:NKA590065 NTG590065:NTW590065 ODC590065:ODS590065 OMY590065:ONO590065 OWU590065:OXK590065 PGQ590065:PHG590065 PQM590065:PRC590065 QAI590065:QAY590065 QKE590065:QKU590065 QUA590065:QUQ590065 RDW590065:REM590065 RNS590065:ROI590065 RXO590065:RYE590065 SHK590065:SIA590065 SRG590065:SRW590065 TBC590065:TBS590065 TKY590065:TLO590065 TUU590065:TVK590065 UEQ590065:UFG590065 UOM590065:UPC590065 UYI590065:UYY590065 VIE590065:VIU590065 VSA590065:VSQ590065 WBW590065:WCM590065 WLS590065:WMI590065 WVO590065:WWE590065 G655601:W655601 JC655601:JS655601 SY655601:TO655601 ACU655601:ADK655601 AMQ655601:ANG655601 AWM655601:AXC655601 BGI655601:BGY655601 BQE655601:BQU655601 CAA655601:CAQ655601 CJW655601:CKM655601 CTS655601:CUI655601 DDO655601:DEE655601 DNK655601:DOA655601 DXG655601:DXW655601 EHC655601:EHS655601 EQY655601:ERO655601 FAU655601:FBK655601 FKQ655601:FLG655601 FUM655601:FVC655601 GEI655601:GEY655601 GOE655601:GOU655601 GYA655601:GYQ655601 HHW655601:HIM655601 HRS655601:HSI655601 IBO655601:ICE655601 ILK655601:IMA655601 IVG655601:IVW655601 JFC655601:JFS655601 JOY655601:JPO655601 JYU655601:JZK655601 KIQ655601:KJG655601 KSM655601:KTC655601 LCI655601:LCY655601 LME655601:LMU655601 LWA655601:LWQ655601 MFW655601:MGM655601 MPS655601:MQI655601 MZO655601:NAE655601 NJK655601:NKA655601 NTG655601:NTW655601 ODC655601:ODS655601 OMY655601:ONO655601 OWU655601:OXK655601 PGQ655601:PHG655601 PQM655601:PRC655601 QAI655601:QAY655601 QKE655601:QKU655601 QUA655601:QUQ655601 RDW655601:REM655601 RNS655601:ROI655601 RXO655601:RYE655601 SHK655601:SIA655601 SRG655601:SRW655601 TBC655601:TBS655601 TKY655601:TLO655601 TUU655601:TVK655601 UEQ655601:UFG655601 UOM655601:UPC655601 UYI655601:UYY655601 VIE655601:VIU655601 VSA655601:VSQ655601 WBW655601:WCM655601 WLS655601:WMI655601 WVO655601:WWE655601 G721137:W721137 JC721137:JS721137 SY721137:TO721137 ACU721137:ADK721137 AMQ721137:ANG721137 AWM721137:AXC721137 BGI721137:BGY721137 BQE721137:BQU721137 CAA721137:CAQ721137 CJW721137:CKM721137 CTS721137:CUI721137 DDO721137:DEE721137 DNK721137:DOA721137 DXG721137:DXW721137 EHC721137:EHS721137 EQY721137:ERO721137 FAU721137:FBK721137 FKQ721137:FLG721137 FUM721137:FVC721137 GEI721137:GEY721137 GOE721137:GOU721137 GYA721137:GYQ721137 HHW721137:HIM721137 HRS721137:HSI721137 IBO721137:ICE721137 ILK721137:IMA721137 IVG721137:IVW721137 JFC721137:JFS721137 JOY721137:JPO721137 JYU721137:JZK721137 KIQ721137:KJG721137 KSM721137:KTC721137 LCI721137:LCY721137 LME721137:LMU721137 LWA721137:LWQ721137 MFW721137:MGM721137 MPS721137:MQI721137 MZO721137:NAE721137 NJK721137:NKA721137 NTG721137:NTW721137 ODC721137:ODS721137 OMY721137:ONO721137 OWU721137:OXK721137 PGQ721137:PHG721137 PQM721137:PRC721137 QAI721137:QAY721137 QKE721137:QKU721137 QUA721137:QUQ721137 RDW721137:REM721137 RNS721137:ROI721137 RXO721137:RYE721137 SHK721137:SIA721137 SRG721137:SRW721137 TBC721137:TBS721137 TKY721137:TLO721137 TUU721137:TVK721137 UEQ721137:UFG721137 UOM721137:UPC721137 UYI721137:UYY721137 VIE721137:VIU721137 VSA721137:VSQ721137 WBW721137:WCM721137 WLS721137:WMI721137 WVO721137:WWE721137 G786673:W786673 JC786673:JS786673 SY786673:TO786673 ACU786673:ADK786673 AMQ786673:ANG786673 AWM786673:AXC786673 BGI786673:BGY786673 BQE786673:BQU786673 CAA786673:CAQ786673 CJW786673:CKM786673 CTS786673:CUI786673 DDO786673:DEE786673 DNK786673:DOA786673 DXG786673:DXW786673 EHC786673:EHS786673 EQY786673:ERO786673 FAU786673:FBK786673 FKQ786673:FLG786673 FUM786673:FVC786673 GEI786673:GEY786673 GOE786673:GOU786673 GYA786673:GYQ786673 HHW786673:HIM786673 HRS786673:HSI786673 IBO786673:ICE786673 ILK786673:IMA786673 IVG786673:IVW786673 JFC786673:JFS786673 JOY786673:JPO786673 JYU786673:JZK786673 KIQ786673:KJG786673 KSM786673:KTC786673 LCI786673:LCY786673 LME786673:LMU786673 LWA786673:LWQ786673 MFW786673:MGM786673 MPS786673:MQI786673 MZO786673:NAE786673 NJK786673:NKA786673 NTG786673:NTW786673 ODC786673:ODS786673 OMY786673:ONO786673 OWU786673:OXK786673 PGQ786673:PHG786673 PQM786673:PRC786673 QAI786673:QAY786673 QKE786673:QKU786673 QUA786673:QUQ786673 RDW786673:REM786673 RNS786673:ROI786673 RXO786673:RYE786673 SHK786673:SIA786673 SRG786673:SRW786673 TBC786673:TBS786673 TKY786673:TLO786673 TUU786673:TVK786673 UEQ786673:UFG786673 UOM786673:UPC786673 UYI786673:UYY786673 VIE786673:VIU786673 VSA786673:VSQ786673 WBW786673:WCM786673 WLS786673:WMI786673 WVO786673:WWE786673 G852209:W852209 JC852209:JS852209 SY852209:TO852209 ACU852209:ADK852209 AMQ852209:ANG852209 AWM852209:AXC852209 BGI852209:BGY852209 BQE852209:BQU852209 CAA852209:CAQ852209 CJW852209:CKM852209 CTS852209:CUI852209 DDO852209:DEE852209 DNK852209:DOA852209 DXG852209:DXW852209 EHC852209:EHS852209 EQY852209:ERO852209 FAU852209:FBK852209 FKQ852209:FLG852209 FUM852209:FVC852209 GEI852209:GEY852209 GOE852209:GOU852209 GYA852209:GYQ852209 HHW852209:HIM852209 HRS852209:HSI852209 IBO852209:ICE852209 ILK852209:IMA852209 IVG852209:IVW852209 JFC852209:JFS852209 JOY852209:JPO852209 JYU852209:JZK852209 KIQ852209:KJG852209 KSM852209:KTC852209 LCI852209:LCY852209 LME852209:LMU852209 LWA852209:LWQ852209 MFW852209:MGM852209 MPS852209:MQI852209 MZO852209:NAE852209 NJK852209:NKA852209 NTG852209:NTW852209 ODC852209:ODS852209 OMY852209:ONO852209 OWU852209:OXK852209 PGQ852209:PHG852209 PQM852209:PRC852209 QAI852209:QAY852209 QKE852209:QKU852209 QUA852209:QUQ852209 RDW852209:REM852209 RNS852209:ROI852209 RXO852209:RYE852209 SHK852209:SIA852209 SRG852209:SRW852209 TBC852209:TBS852209 TKY852209:TLO852209 TUU852209:TVK852209 UEQ852209:UFG852209 UOM852209:UPC852209 UYI852209:UYY852209 VIE852209:VIU852209 VSA852209:VSQ852209 WBW852209:WCM852209 WLS852209:WMI852209 WVO852209:WWE852209 G917745:W917745 JC917745:JS917745 SY917745:TO917745 ACU917745:ADK917745 AMQ917745:ANG917745 AWM917745:AXC917745 BGI917745:BGY917745 BQE917745:BQU917745 CAA917745:CAQ917745 CJW917745:CKM917745 CTS917745:CUI917745 DDO917745:DEE917745 DNK917745:DOA917745 DXG917745:DXW917745 EHC917745:EHS917745 EQY917745:ERO917745 FAU917745:FBK917745 FKQ917745:FLG917745 FUM917745:FVC917745 GEI917745:GEY917745 GOE917745:GOU917745 GYA917745:GYQ917745 HHW917745:HIM917745 HRS917745:HSI917745 IBO917745:ICE917745 ILK917745:IMA917745 IVG917745:IVW917745 JFC917745:JFS917745 JOY917745:JPO917745 JYU917745:JZK917745 KIQ917745:KJG917745 KSM917745:KTC917745 LCI917745:LCY917745 LME917745:LMU917745 LWA917745:LWQ917745 MFW917745:MGM917745 MPS917745:MQI917745 MZO917745:NAE917745 NJK917745:NKA917745 NTG917745:NTW917745 ODC917745:ODS917745 OMY917745:ONO917745 OWU917745:OXK917745 PGQ917745:PHG917745 PQM917745:PRC917745 QAI917745:QAY917745 QKE917745:QKU917745 QUA917745:QUQ917745 RDW917745:REM917745 RNS917745:ROI917745 RXO917745:RYE917745 SHK917745:SIA917745 SRG917745:SRW917745 TBC917745:TBS917745 TKY917745:TLO917745 TUU917745:TVK917745 UEQ917745:UFG917745 UOM917745:UPC917745 UYI917745:UYY917745 VIE917745:VIU917745 VSA917745:VSQ917745 WBW917745:WCM917745 WLS917745:WMI917745 WVO917745:WWE917745 G983281:W983281 JC983281:JS983281 SY983281:TO983281 ACU983281:ADK983281 AMQ983281:ANG983281 AWM983281:AXC983281 BGI983281:BGY983281 BQE983281:BQU983281 CAA983281:CAQ983281 CJW983281:CKM983281 CTS983281:CUI983281 DDO983281:DEE983281 DNK983281:DOA983281 DXG983281:DXW983281 EHC983281:EHS983281 EQY983281:ERO983281 FAU983281:FBK983281 FKQ983281:FLG983281 FUM983281:FVC983281 GEI983281:GEY983281 GOE983281:GOU983281 GYA983281:GYQ983281 HHW983281:HIM983281 HRS983281:HSI983281 IBO983281:ICE983281 ILK983281:IMA983281 IVG983281:IVW983281 JFC983281:JFS983281 JOY983281:JPO983281 JYU983281:JZK983281 KIQ983281:KJG983281 KSM983281:KTC983281 LCI983281:LCY983281 LME983281:LMU983281 LWA983281:LWQ983281 MFW983281:MGM983281 MPS983281:MQI983281 MZO983281:NAE983281 NJK983281:NKA983281 NTG983281:NTW983281 ODC983281:ODS983281 OMY983281:ONO983281 OWU983281:OXK983281 PGQ983281:PHG983281 PQM983281:PRC983281 QAI983281:QAY983281 QKE983281:QKU983281 QUA983281:QUQ983281 RDW983281:REM983281 RNS983281:ROI983281 RXO983281:RYE983281 SHK983281:SIA983281 SRG983281:SRW983281 TBC983281:TBS983281 TKY983281:TLO983281 TUU983281:TVK983281 UEQ983281:UFG983281 UOM983281:UPC983281 UYI983281:UYY983281 VIE983281:VIU983281 VSA983281:VSQ983281 WBW983281:WCM983281 WLS983281:WMI983281 WVO983281:WWE983281 H42:W42 JD42:JS42 SZ42:TO42 ACV42:ADK42 AMR42:ANG42 AWN42:AXC42 BGJ42:BGY42 BQF42:BQU42 CAB42:CAQ42 CJX42:CKM42 CTT42:CUI42 DDP42:DEE42 DNL42:DOA42 DXH42:DXW42 EHD42:EHS42 EQZ42:ERO42 FAV42:FBK42 FKR42:FLG42 FUN42:FVC42 GEJ42:GEY42 GOF42:GOU42 GYB42:GYQ42 HHX42:HIM42 HRT42:HSI42 IBP42:ICE42 ILL42:IMA42 IVH42:IVW42 JFD42:JFS42 JOZ42:JPO42 JYV42:JZK42 KIR42:KJG42 KSN42:KTC42 LCJ42:LCY42 LMF42:LMU42 LWB42:LWQ42 MFX42:MGM42 MPT42:MQI42 MZP42:NAE42 NJL42:NKA42 NTH42:NTW42 ODD42:ODS42 OMZ42:ONO42 OWV42:OXK42 PGR42:PHG42 PQN42:PRC42 QAJ42:QAY42 QKF42:QKU42 QUB42:QUQ42 RDX42:REM42 RNT42:ROI42 RXP42:RYE42 SHL42:SIA42 SRH42:SRW42 TBD42:TBS42 TKZ42:TLO42 TUV42:TVK42 UER42:UFG42 UON42:UPC42 UYJ42:UYY42 VIF42:VIU42 VSB42:VSQ42 WBX42:WCM42 WLT42:WMI42 WVP42:WWE42 H65578:W65578 JD65578:JS65578 SZ65578:TO65578 ACV65578:ADK65578 AMR65578:ANG65578 AWN65578:AXC65578 BGJ65578:BGY65578 BQF65578:BQU65578 CAB65578:CAQ65578 CJX65578:CKM65578 CTT65578:CUI65578 DDP65578:DEE65578 DNL65578:DOA65578 DXH65578:DXW65578 EHD65578:EHS65578 EQZ65578:ERO65578 FAV65578:FBK65578 FKR65578:FLG65578 FUN65578:FVC65578 GEJ65578:GEY65578 GOF65578:GOU65578 GYB65578:GYQ65578 HHX65578:HIM65578 HRT65578:HSI65578 IBP65578:ICE65578 ILL65578:IMA65578 IVH65578:IVW65578 JFD65578:JFS65578 JOZ65578:JPO65578 JYV65578:JZK65578 KIR65578:KJG65578 KSN65578:KTC65578 LCJ65578:LCY65578 LMF65578:LMU65578 LWB65578:LWQ65578 MFX65578:MGM65578 MPT65578:MQI65578 MZP65578:NAE65578 NJL65578:NKA65578 NTH65578:NTW65578 ODD65578:ODS65578 OMZ65578:ONO65578 OWV65578:OXK65578 PGR65578:PHG65578 PQN65578:PRC65578 QAJ65578:QAY65578 QKF65578:QKU65578 QUB65578:QUQ65578 RDX65578:REM65578 RNT65578:ROI65578 RXP65578:RYE65578 SHL65578:SIA65578 SRH65578:SRW65578 TBD65578:TBS65578 TKZ65578:TLO65578 TUV65578:TVK65578 UER65578:UFG65578 UON65578:UPC65578 UYJ65578:UYY65578 VIF65578:VIU65578 VSB65578:VSQ65578 WBX65578:WCM65578 WLT65578:WMI65578 WVP65578:WWE65578 H131114:W131114 JD131114:JS131114 SZ131114:TO131114 ACV131114:ADK131114 AMR131114:ANG131114 AWN131114:AXC131114 BGJ131114:BGY131114 BQF131114:BQU131114 CAB131114:CAQ131114 CJX131114:CKM131114 CTT131114:CUI131114 DDP131114:DEE131114 DNL131114:DOA131114 DXH131114:DXW131114 EHD131114:EHS131114 EQZ131114:ERO131114 FAV131114:FBK131114 FKR131114:FLG131114 FUN131114:FVC131114 GEJ131114:GEY131114 GOF131114:GOU131114 GYB131114:GYQ131114 HHX131114:HIM131114 HRT131114:HSI131114 IBP131114:ICE131114 ILL131114:IMA131114 IVH131114:IVW131114 JFD131114:JFS131114 JOZ131114:JPO131114 JYV131114:JZK131114 KIR131114:KJG131114 KSN131114:KTC131114 LCJ131114:LCY131114 LMF131114:LMU131114 LWB131114:LWQ131114 MFX131114:MGM131114 MPT131114:MQI131114 MZP131114:NAE131114 NJL131114:NKA131114 NTH131114:NTW131114 ODD131114:ODS131114 OMZ131114:ONO131114 OWV131114:OXK131114 PGR131114:PHG131114 PQN131114:PRC131114 QAJ131114:QAY131114 QKF131114:QKU131114 QUB131114:QUQ131114 RDX131114:REM131114 RNT131114:ROI131114 RXP131114:RYE131114 SHL131114:SIA131114 SRH131114:SRW131114 TBD131114:TBS131114 TKZ131114:TLO131114 TUV131114:TVK131114 UER131114:UFG131114 UON131114:UPC131114 UYJ131114:UYY131114 VIF131114:VIU131114 VSB131114:VSQ131114 WBX131114:WCM131114 WLT131114:WMI131114 WVP131114:WWE131114 H196650:W196650 JD196650:JS196650 SZ196650:TO196650 ACV196650:ADK196650 AMR196650:ANG196650 AWN196650:AXC196650 BGJ196650:BGY196650 BQF196650:BQU196650 CAB196650:CAQ196650 CJX196650:CKM196650 CTT196650:CUI196650 DDP196650:DEE196650 DNL196650:DOA196650 DXH196650:DXW196650 EHD196650:EHS196650 EQZ196650:ERO196650 FAV196650:FBK196650 FKR196650:FLG196650 FUN196650:FVC196650 GEJ196650:GEY196650 GOF196650:GOU196650 GYB196650:GYQ196650 HHX196650:HIM196650 HRT196650:HSI196650 IBP196650:ICE196650 ILL196650:IMA196650 IVH196650:IVW196650 JFD196650:JFS196650 JOZ196650:JPO196650 JYV196650:JZK196650 KIR196650:KJG196650 KSN196650:KTC196650 LCJ196650:LCY196650 LMF196650:LMU196650 LWB196650:LWQ196650 MFX196650:MGM196650 MPT196650:MQI196650 MZP196650:NAE196650 NJL196650:NKA196650 NTH196650:NTW196650 ODD196650:ODS196650 OMZ196650:ONO196650 OWV196650:OXK196650 PGR196650:PHG196650 PQN196650:PRC196650 QAJ196650:QAY196650 QKF196650:QKU196650 QUB196650:QUQ196650 RDX196650:REM196650 RNT196650:ROI196650 RXP196650:RYE196650 SHL196650:SIA196650 SRH196650:SRW196650 TBD196650:TBS196650 TKZ196650:TLO196650 TUV196650:TVK196650 UER196650:UFG196650 UON196650:UPC196650 UYJ196650:UYY196650 VIF196650:VIU196650 VSB196650:VSQ196650 WBX196650:WCM196650 WLT196650:WMI196650 WVP196650:WWE196650 H262186:W262186 JD262186:JS262186 SZ262186:TO262186 ACV262186:ADK262186 AMR262186:ANG262186 AWN262186:AXC262186 BGJ262186:BGY262186 BQF262186:BQU262186 CAB262186:CAQ262186 CJX262186:CKM262186 CTT262186:CUI262186 DDP262186:DEE262186 DNL262186:DOA262186 DXH262186:DXW262186 EHD262186:EHS262186 EQZ262186:ERO262186 FAV262186:FBK262186 FKR262186:FLG262186 FUN262186:FVC262186 GEJ262186:GEY262186 GOF262186:GOU262186 GYB262186:GYQ262186 HHX262186:HIM262186 HRT262186:HSI262186 IBP262186:ICE262186 ILL262186:IMA262186 IVH262186:IVW262186 JFD262186:JFS262186 JOZ262186:JPO262186 JYV262186:JZK262186 KIR262186:KJG262186 KSN262186:KTC262186 LCJ262186:LCY262186 LMF262186:LMU262186 LWB262186:LWQ262186 MFX262186:MGM262186 MPT262186:MQI262186 MZP262186:NAE262186 NJL262186:NKA262186 NTH262186:NTW262186 ODD262186:ODS262186 OMZ262186:ONO262186 OWV262186:OXK262186 PGR262186:PHG262186 PQN262186:PRC262186 QAJ262186:QAY262186 QKF262186:QKU262186 QUB262186:QUQ262186 RDX262186:REM262186 RNT262186:ROI262186 RXP262186:RYE262186 SHL262186:SIA262186 SRH262186:SRW262186 TBD262186:TBS262186 TKZ262186:TLO262186 TUV262186:TVK262186 UER262186:UFG262186 UON262186:UPC262186 UYJ262186:UYY262186 VIF262186:VIU262186 VSB262186:VSQ262186 WBX262186:WCM262186 WLT262186:WMI262186 WVP262186:WWE262186 H327722:W327722 JD327722:JS327722 SZ327722:TO327722 ACV327722:ADK327722 AMR327722:ANG327722 AWN327722:AXC327722 BGJ327722:BGY327722 BQF327722:BQU327722 CAB327722:CAQ327722 CJX327722:CKM327722 CTT327722:CUI327722 DDP327722:DEE327722 DNL327722:DOA327722 DXH327722:DXW327722 EHD327722:EHS327722 EQZ327722:ERO327722 FAV327722:FBK327722 FKR327722:FLG327722 FUN327722:FVC327722 GEJ327722:GEY327722 GOF327722:GOU327722 GYB327722:GYQ327722 HHX327722:HIM327722 HRT327722:HSI327722 IBP327722:ICE327722 ILL327722:IMA327722 IVH327722:IVW327722 JFD327722:JFS327722 JOZ327722:JPO327722 JYV327722:JZK327722 KIR327722:KJG327722 KSN327722:KTC327722 LCJ327722:LCY327722 LMF327722:LMU327722 LWB327722:LWQ327722 MFX327722:MGM327722 MPT327722:MQI327722 MZP327722:NAE327722 NJL327722:NKA327722 NTH327722:NTW327722 ODD327722:ODS327722 OMZ327722:ONO327722 OWV327722:OXK327722 PGR327722:PHG327722 PQN327722:PRC327722 QAJ327722:QAY327722 QKF327722:QKU327722 QUB327722:QUQ327722 RDX327722:REM327722 RNT327722:ROI327722 RXP327722:RYE327722 SHL327722:SIA327722 SRH327722:SRW327722 TBD327722:TBS327722 TKZ327722:TLO327722 TUV327722:TVK327722 UER327722:UFG327722 UON327722:UPC327722 UYJ327722:UYY327722 VIF327722:VIU327722 VSB327722:VSQ327722 WBX327722:WCM327722 WLT327722:WMI327722 WVP327722:WWE327722 H393258:W393258 JD393258:JS393258 SZ393258:TO393258 ACV393258:ADK393258 AMR393258:ANG393258 AWN393258:AXC393258 BGJ393258:BGY393258 BQF393258:BQU393258 CAB393258:CAQ393258 CJX393258:CKM393258 CTT393258:CUI393258 DDP393258:DEE393258 DNL393258:DOA393258 DXH393258:DXW393258 EHD393258:EHS393258 EQZ393258:ERO393258 FAV393258:FBK393258 FKR393258:FLG393258 FUN393258:FVC393258 GEJ393258:GEY393258 GOF393258:GOU393258 GYB393258:GYQ393258 HHX393258:HIM393258 HRT393258:HSI393258 IBP393258:ICE393258 ILL393258:IMA393258 IVH393258:IVW393258 JFD393258:JFS393258 JOZ393258:JPO393258 JYV393258:JZK393258 KIR393258:KJG393258 KSN393258:KTC393258 LCJ393258:LCY393258 LMF393258:LMU393258 LWB393258:LWQ393258 MFX393258:MGM393258 MPT393258:MQI393258 MZP393258:NAE393258 NJL393258:NKA393258 NTH393258:NTW393258 ODD393258:ODS393258 OMZ393258:ONO393258 OWV393258:OXK393258 PGR393258:PHG393258 PQN393258:PRC393258 QAJ393258:QAY393258 QKF393258:QKU393258 QUB393258:QUQ393258 RDX393258:REM393258 RNT393258:ROI393258 RXP393258:RYE393258 SHL393258:SIA393258 SRH393258:SRW393258 TBD393258:TBS393258 TKZ393258:TLO393258 TUV393258:TVK393258 UER393258:UFG393258 UON393258:UPC393258 UYJ393258:UYY393258 VIF393258:VIU393258 VSB393258:VSQ393258 WBX393258:WCM393258 WLT393258:WMI393258 WVP393258:WWE393258 H458794:W458794 JD458794:JS458794 SZ458794:TO458794 ACV458794:ADK458794 AMR458794:ANG458794 AWN458794:AXC458794 BGJ458794:BGY458794 BQF458794:BQU458794 CAB458794:CAQ458794 CJX458794:CKM458794 CTT458794:CUI458794 DDP458794:DEE458794 DNL458794:DOA458794 DXH458794:DXW458794 EHD458794:EHS458794 EQZ458794:ERO458794 FAV458794:FBK458794 FKR458794:FLG458794 FUN458794:FVC458794 GEJ458794:GEY458794 GOF458794:GOU458794 GYB458794:GYQ458794 HHX458794:HIM458794 HRT458794:HSI458794 IBP458794:ICE458794 ILL458794:IMA458794 IVH458794:IVW458794 JFD458794:JFS458794 JOZ458794:JPO458794 JYV458794:JZK458794 KIR458794:KJG458794 KSN458794:KTC458794 LCJ458794:LCY458794 LMF458794:LMU458794 LWB458794:LWQ458794 MFX458794:MGM458794 MPT458794:MQI458794 MZP458794:NAE458794 NJL458794:NKA458794 NTH458794:NTW458794 ODD458794:ODS458794 OMZ458794:ONO458794 OWV458794:OXK458794 PGR458794:PHG458794 PQN458794:PRC458794 QAJ458794:QAY458794 QKF458794:QKU458794 QUB458794:QUQ458794 RDX458794:REM458794 RNT458794:ROI458794 RXP458794:RYE458794 SHL458794:SIA458794 SRH458794:SRW458794 TBD458794:TBS458794 TKZ458794:TLO458794 TUV458794:TVK458794 UER458794:UFG458794 UON458794:UPC458794 UYJ458794:UYY458794 VIF458794:VIU458794 VSB458794:VSQ458794 WBX458794:WCM458794 WLT458794:WMI458794 WVP458794:WWE458794 H524330:W524330 JD524330:JS524330 SZ524330:TO524330 ACV524330:ADK524330 AMR524330:ANG524330 AWN524330:AXC524330 BGJ524330:BGY524330 BQF524330:BQU524330 CAB524330:CAQ524330 CJX524330:CKM524330 CTT524330:CUI524330 DDP524330:DEE524330 DNL524330:DOA524330 DXH524330:DXW524330 EHD524330:EHS524330 EQZ524330:ERO524330 FAV524330:FBK524330 FKR524330:FLG524330 FUN524330:FVC524330 GEJ524330:GEY524330 GOF524330:GOU524330 GYB524330:GYQ524330 HHX524330:HIM524330 HRT524330:HSI524330 IBP524330:ICE524330 ILL524330:IMA524330 IVH524330:IVW524330 JFD524330:JFS524330 JOZ524330:JPO524330 JYV524330:JZK524330 KIR524330:KJG524330 KSN524330:KTC524330 LCJ524330:LCY524330 LMF524330:LMU524330 LWB524330:LWQ524330 MFX524330:MGM524330 MPT524330:MQI524330 MZP524330:NAE524330 NJL524330:NKA524330 NTH524330:NTW524330 ODD524330:ODS524330 OMZ524330:ONO524330 OWV524330:OXK524330 PGR524330:PHG524330 PQN524330:PRC524330 QAJ524330:QAY524330 QKF524330:QKU524330 QUB524330:QUQ524330 RDX524330:REM524330 RNT524330:ROI524330 RXP524330:RYE524330 SHL524330:SIA524330 SRH524330:SRW524330 TBD524330:TBS524330 TKZ524330:TLO524330 TUV524330:TVK524330 UER524330:UFG524330 UON524330:UPC524330 UYJ524330:UYY524330 VIF524330:VIU524330 VSB524330:VSQ524330 WBX524330:WCM524330 WLT524330:WMI524330 WVP524330:WWE524330 H589866:W589866 JD589866:JS589866 SZ589866:TO589866 ACV589866:ADK589866 AMR589866:ANG589866 AWN589866:AXC589866 BGJ589866:BGY589866 BQF589866:BQU589866 CAB589866:CAQ589866 CJX589866:CKM589866 CTT589866:CUI589866 DDP589866:DEE589866 DNL589866:DOA589866 DXH589866:DXW589866 EHD589866:EHS589866 EQZ589866:ERO589866 FAV589866:FBK589866 FKR589866:FLG589866 FUN589866:FVC589866 GEJ589866:GEY589866 GOF589866:GOU589866 GYB589866:GYQ589866 HHX589866:HIM589866 HRT589866:HSI589866 IBP589866:ICE589866 ILL589866:IMA589866 IVH589866:IVW589866 JFD589866:JFS589866 JOZ589866:JPO589866 JYV589866:JZK589866 KIR589866:KJG589866 KSN589866:KTC589866 LCJ589866:LCY589866 LMF589866:LMU589866 LWB589866:LWQ589866 MFX589866:MGM589866 MPT589866:MQI589866 MZP589866:NAE589866 NJL589866:NKA589866 NTH589866:NTW589866 ODD589866:ODS589866 OMZ589866:ONO589866 OWV589866:OXK589866 PGR589866:PHG589866 PQN589866:PRC589866 QAJ589866:QAY589866 QKF589866:QKU589866 QUB589866:QUQ589866 RDX589866:REM589866 RNT589866:ROI589866 RXP589866:RYE589866 SHL589866:SIA589866 SRH589866:SRW589866 TBD589866:TBS589866 TKZ589866:TLO589866 TUV589866:TVK589866 UER589866:UFG589866 UON589866:UPC589866 UYJ589866:UYY589866 VIF589866:VIU589866 VSB589866:VSQ589866 WBX589866:WCM589866 WLT589866:WMI589866 WVP589866:WWE589866 H655402:W655402 JD655402:JS655402 SZ655402:TO655402 ACV655402:ADK655402 AMR655402:ANG655402 AWN655402:AXC655402 BGJ655402:BGY655402 BQF655402:BQU655402 CAB655402:CAQ655402 CJX655402:CKM655402 CTT655402:CUI655402 DDP655402:DEE655402 DNL655402:DOA655402 DXH655402:DXW655402 EHD655402:EHS655402 EQZ655402:ERO655402 FAV655402:FBK655402 FKR655402:FLG655402 FUN655402:FVC655402 GEJ655402:GEY655402 GOF655402:GOU655402 GYB655402:GYQ655402 HHX655402:HIM655402 HRT655402:HSI655402 IBP655402:ICE655402 ILL655402:IMA655402 IVH655402:IVW655402 JFD655402:JFS655402 JOZ655402:JPO655402 JYV655402:JZK655402 KIR655402:KJG655402 KSN655402:KTC655402 LCJ655402:LCY655402 LMF655402:LMU655402 LWB655402:LWQ655402 MFX655402:MGM655402 MPT655402:MQI655402 MZP655402:NAE655402 NJL655402:NKA655402 NTH655402:NTW655402 ODD655402:ODS655402 OMZ655402:ONO655402 OWV655402:OXK655402 PGR655402:PHG655402 PQN655402:PRC655402 QAJ655402:QAY655402 QKF655402:QKU655402 QUB655402:QUQ655402 RDX655402:REM655402 RNT655402:ROI655402 RXP655402:RYE655402 SHL655402:SIA655402 SRH655402:SRW655402 TBD655402:TBS655402 TKZ655402:TLO655402 TUV655402:TVK655402 UER655402:UFG655402 UON655402:UPC655402 UYJ655402:UYY655402 VIF655402:VIU655402 VSB655402:VSQ655402 WBX655402:WCM655402 WLT655402:WMI655402 WVP655402:WWE655402 H720938:W720938 JD720938:JS720938 SZ720938:TO720938 ACV720938:ADK720938 AMR720938:ANG720938 AWN720938:AXC720938 BGJ720938:BGY720938 BQF720938:BQU720938 CAB720938:CAQ720938 CJX720938:CKM720938 CTT720938:CUI720938 DDP720938:DEE720938 DNL720938:DOA720938 DXH720938:DXW720938 EHD720938:EHS720938 EQZ720938:ERO720938 FAV720938:FBK720938 FKR720938:FLG720938 FUN720938:FVC720938 GEJ720938:GEY720938 GOF720938:GOU720938 GYB720938:GYQ720938 HHX720938:HIM720938 HRT720938:HSI720938 IBP720938:ICE720938 ILL720938:IMA720938 IVH720938:IVW720938 JFD720938:JFS720938 JOZ720938:JPO720938 JYV720938:JZK720938 KIR720938:KJG720938 KSN720938:KTC720938 LCJ720938:LCY720938 LMF720938:LMU720938 LWB720938:LWQ720938 MFX720938:MGM720938 MPT720938:MQI720938 MZP720938:NAE720938 NJL720938:NKA720938 NTH720938:NTW720938 ODD720938:ODS720938 OMZ720938:ONO720938 OWV720938:OXK720938 PGR720938:PHG720938 PQN720938:PRC720938 QAJ720938:QAY720938 QKF720938:QKU720938 QUB720938:QUQ720938 RDX720938:REM720938 RNT720938:ROI720938 RXP720938:RYE720938 SHL720938:SIA720938 SRH720938:SRW720938 TBD720938:TBS720938 TKZ720938:TLO720938 TUV720938:TVK720938 UER720938:UFG720938 UON720938:UPC720938 UYJ720938:UYY720938 VIF720938:VIU720938 VSB720938:VSQ720938 WBX720938:WCM720938 WLT720938:WMI720938 WVP720938:WWE720938 H786474:W786474 JD786474:JS786474 SZ786474:TO786474 ACV786474:ADK786474 AMR786474:ANG786474 AWN786474:AXC786474 BGJ786474:BGY786474 BQF786474:BQU786474 CAB786474:CAQ786474 CJX786474:CKM786474 CTT786474:CUI786474 DDP786474:DEE786474 DNL786474:DOA786474 DXH786474:DXW786474 EHD786474:EHS786474 EQZ786474:ERO786474 FAV786474:FBK786474 FKR786474:FLG786474 FUN786474:FVC786474 GEJ786474:GEY786474 GOF786474:GOU786474 GYB786474:GYQ786474 HHX786474:HIM786474 HRT786474:HSI786474 IBP786474:ICE786474 ILL786474:IMA786474 IVH786474:IVW786474 JFD786474:JFS786474 JOZ786474:JPO786474 JYV786474:JZK786474 KIR786474:KJG786474 KSN786474:KTC786474 LCJ786474:LCY786474 LMF786474:LMU786474 LWB786474:LWQ786474 MFX786474:MGM786474 MPT786474:MQI786474 MZP786474:NAE786474 NJL786474:NKA786474 NTH786474:NTW786474 ODD786474:ODS786474 OMZ786474:ONO786474 OWV786474:OXK786474 PGR786474:PHG786474 PQN786474:PRC786474 QAJ786474:QAY786474 QKF786474:QKU786474 QUB786474:QUQ786474 RDX786474:REM786474 RNT786474:ROI786474 RXP786474:RYE786474 SHL786474:SIA786474 SRH786474:SRW786474 TBD786474:TBS786474 TKZ786474:TLO786474 TUV786474:TVK786474 UER786474:UFG786474 UON786474:UPC786474 UYJ786474:UYY786474 VIF786474:VIU786474 VSB786474:VSQ786474 WBX786474:WCM786474 WLT786474:WMI786474 WVP786474:WWE786474 H852010:W852010 JD852010:JS852010 SZ852010:TO852010 ACV852010:ADK852010 AMR852010:ANG852010 AWN852010:AXC852010 BGJ852010:BGY852010 BQF852010:BQU852010 CAB852010:CAQ852010 CJX852010:CKM852010 CTT852010:CUI852010 DDP852010:DEE852010 DNL852010:DOA852010 DXH852010:DXW852010 EHD852010:EHS852010 EQZ852010:ERO852010 FAV852010:FBK852010 FKR852010:FLG852010 FUN852010:FVC852010 GEJ852010:GEY852010 GOF852010:GOU852010 GYB852010:GYQ852010 HHX852010:HIM852010 HRT852010:HSI852010 IBP852010:ICE852010 ILL852010:IMA852010 IVH852010:IVW852010 JFD852010:JFS852010 JOZ852010:JPO852010 JYV852010:JZK852010 KIR852010:KJG852010 KSN852010:KTC852010 LCJ852010:LCY852010 LMF852010:LMU852010 LWB852010:LWQ852010 MFX852010:MGM852010 MPT852010:MQI852010 MZP852010:NAE852010 NJL852010:NKA852010 NTH852010:NTW852010 ODD852010:ODS852010 OMZ852010:ONO852010 OWV852010:OXK852010 PGR852010:PHG852010 PQN852010:PRC852010 QAJ852010:QAY852010 QKF852010:QKU852010 QUB852010:QUQ852010 RDX852010:REM852010 RNT852010:ROI852010 RXP852010:RYE852010 SHL852010:SIA852010 SRH852010:SRW852010 TBD852010:TBS852010 TKZ852010:TLO852010 TUV852010:TVK852010 UER852010:UFG852010 UON852010:UPC852010 UYJ852010:UYY852010 VIF852010:VIU852010 VSB852010:VSQ852010 WBX852010:WCM852010 WLT852010:WMI852010 WVP852010:WWE852010 H917546:W917546 JD917546:JS917546 SZ917546:TO917546 ACV917546:ADK917546 AMR917546:ANG917546 AWN917546:AXC917546 BGJ917546:BGY917546 BQF917546:BQU917546 CAB917546:CAQ917546 CJX917546:CKM917546 CTT917546:CUI917546 DDP917546:DEE917546 DNL917546:DOA917546 DXH917546:DXW917546 EHD917546:EHS917546 EQZ917546:ERO917546 FAV917546:FBK917546 FKR917546:FLG917546 FUN917546:FVC917546 GEJ917546:GEY917546 GOF917546:GOU917546 GYB917546:GYQ917546 HHX917546:HIM917546 HRT917546:HSI917546 IBP917546:ICE917546 ILL917546:IMA917546 IVH917546:IVW917546 JFD917546:JFS917546 JOZ917546:JPO917546 JYV917546:JZK917546 KIR917546:KJG917546 KSN917546:KTC917546 LCJ917546:LCY917546 LMF917546:LMU917546 LWB917546:LWQ917546 MFX917546:MGM917546 MPT917546:MQI917546 MZP917546:NAE917546 NJL917546:NKA917546 NTH917546:NTW917546 ODD917546:ODS917546 OMZ917546:ONO917546 OWV917546:OXK917546 PGR917546:PHG917546 PQN917546:PRC917546 QAJ917546:QAY917546 QKF917546:QKU917546 QUB917546:QUQ917546 RDX917546:REM917546 RNT917546:ROI917546 RXP917546:RYE917546 SHL917546:SIA917546 SRH917546:SRW917546 TBD917546:TBS917546 TKZ917546:TLO917546 TUV917546:TVK917546 UER917546:UFG917546 UON917546:UPC917546 UYJ917546:UYY917546 VIF917546:VIU917546 VSB917546:VSQ917546 WBX917546:WCM917546 WLT917546:WMI917546 WVP917546:WWE917546 H983082:W983082 JD983082:JS983082 SZ983082:TO983082 ACV983082:ADK983082 AMR983082:ANG983082 AWN983082:AXC983082 BGJ983082:BGY983082 BQF983082:BQU983082 CAB983082:CAQ983082 CJX983082:CKM983082 CTT983082:CUI983082 DDP983082:DEE983082 DNL983082:DOA983082 DXH983082:DXW983082 EHD983082:EHS983082 EQZ983082:ERO983082 FAV983082:FBK983082 FKR983082:FLG983082 FUN983082:FVC983082 GEJ983082:GEY983082 GOF983082:GOU983082 GYB983082:GYQ983082 HHX983082:HIM983082 HRT983082:HSI983082 IBP983082:ICE983082 ILL983082:IMA983082 IVH983082:IVW983082 JFD983082:JFS983082 JOZ983082:JPO983082 JYV983082:JZK983082 KIR983082:KJG983082 KSN983082:KTC983082 LCJ983082:LCY983082 LMF983082:LMU983082 LWB983082:LWQ983082 MFX983082:MGM983082 MPT983082:MQI983082 MZP983082:NAE983082 NJL983082:NKA983082 NTH983082:NTW983082 ODD983082:ODS983082 OMZ983082:ONO983082 OWV983082:OXK983082 PGR983082:PHG983082 PQN983082:PRC983082 QAJ983082:QAY983082 QKF983082:QKU983082 QUB983082:QUQ983082 RDX983082:REM983082 RNT983082:ROI983082 RXP983082:RYE983082 SHL983082:SIA983082 SRH983082:SRW983082 TBD983082:TBS983082 TKZ983082:TLO983082 TUV983082:TVK983082 UER983082:UFG983082 UON983082:UPC983082 UYJ983082:UYY983082 VIF983082:VIU983082 VSB983082:VSQ983082 WBX983082:WCM983082 WLT983082:WMI983082 WVP983082:WWE983082 H100:J100 JD100:JF100 SZ100:TB100 ACV100:ACX100 AMR100:AMT100 AWN100:AWP100 BGJ100:BGL100 BQF100:BQH100 CAB100:CAD100 CJX100:CJZ100 CTT100:CTV100 DDP100:DDR100 DNL100:DNN100 DXH100:DXJ100 EHD100:EHF100 EQZ100:ERB100 FAV100:FAX100 FKR100:FKT100 FUN100:FUP100 GEJ100:GEL100 GOF100:GOH100 GYB100:GYD100 HHX100:HHZ100 HRT100:HRV100 IBP100:IBR100 ILL100:ILN100 IVH100:IVJ100 JFD100:JFF100 JOZ100:JPB100 JYV100:JYX100 KIR100:KIT100 KSN100:KSP100 LCJ100:LCL100 LMF100:LMH100 LWB100:LWD100 MFX100:MFZ100 MPT100:MPV100 MZP100:MZR100 NJL100:NJN100 NTH100:NTJ100 ODD100:ODF100 OMZ100:ONB100 OWV100:OWX100 PGR100:PGT100 PQN100:PQP100 QAJ100:QAL100 QKF100:QKH100 QUB100:QUD100 RDX100:RDZ100 RNT100:RNV100 RXP100:RXR100 SHL100:SHN100 SRH100:SRJ100 TBD100:TBF100 TKZ100:TLB100 TUV100:TUX100 UER100:UET100 UON100:UOP100 UYJ100:UYL100 VIF100:VIH100 VSB100:VSD100 WBX100:WBZ100 WLT100:WLV100 WVP100:WVR100 H65636:J65636 JD65636:JF65636 SZ65636:TB65636 ACV65636:ACX65636 AMR65636:AMT65636 AWN65636:AWP65636 BGJ65636:BGL65636 BQF65636:BQH65636 CAB65636:CAD65636 CJX65636:CJZ65636 CTT65636:CTV65636 DDP65636:DDR65636 DNL65636:DNN65636 DXH65636:DXJ65636 EHD65636:EHF65636 EQZ65636:ERB65636 FAV65636:FAX65636 FKR65636:FKT65636 FUN65636:FUP65636 GEJ65636:GEL65636 GOF65636:GOH65636 GYB65636:GYD65636 HHX65636:HHZ65636 HRT65636:HRV65636 IBP65636:IBR65636 ILL65636:ILN65636 IVH65636:IVJ65636 JFD65636:JFF65636 JOZ65636:JPB65636 JYV65636:JYX65636 KIR65636:KIT65636 KSN65636:KSP65636 LCJ65636:LCL65636 LMF65636:LMH65636 LWB65636:LWD65636 MFX65636:MFZ65636 MPT65636:MPV65636 MZP65636:MZR65636 NJL65636:NJN65636 NTH65636:NTJ65636 ODD65636:ODF65636 OMZ65636:ONB65636 OWV65636:OWX65636 PGR65636:PGT65636 PQN65636:PQP65636 QAJ65636:QAL65636 QKF65636:QKH65636 QUB65636:QUD65636 RDX65636:RDZ65636 RNT65636:RNV65636 RXP65636:RXR65636 SHL65636:SHN65636 SRH65636:SRJ65636 TBD65636:TBF65636 TKZ65636:TLB65636 TUV65636:TUX65636 UER65636:UET65636 UON65636:UOP65636 UYJ65636:UYL65636 VIF65636:VIH65636 VSB65636:VSD65636 WBX65636:WBZ65636 WLT65636:WLV65636 WVP65636:WVR65636 H131172:J131172 JD131172:JF131172 SZ131172:TB131172 ACV131172:ACX131172 AMR131172:AMT131172 AWN131172:AWP131172 BGJ131172:BGL131172 BQF131172:BQH131172 CAB131172:CAD131172 CJX131172:CJZ131172 CTT131172:CTV131172 DDP131172:DDR131172 DNL131172:DNN131172 DXH131172:DXJ131172 EHD131172:EHF131172 EQZ131172:ERB131172 FAV131172:FAX131172 FKR131172:FKT131172 FUN131172:FUP131172 GEJ131172:GEL131172 GOF131172:GOH131172 GYB131172:GYD131172 HHX131172:HHZ131172 HRT131172:HRV131172 IBP131172:IBR131172 ILL131172:ILN131172 IVH131172:IVJ131172 JFD131172:JFF131172 JOZ131172:JPB131172 JYV131172:JYX131172 KIR131172:KIT131172 KSN131172:KSP131172 LCJ131172:LCL131172 LMF131172:LMH131172 LWB131172:LWD131172 MFX131172:MFZ131172 MPT131172:MPV131172 MZP131172:MZR131172 NJL131172:NJN131172 NTH131172:NTJ131172 ODD131172:ODF131172 OMZ131172:ONB131172 OWV131172:OWX131172 PGR131172:PGT131172 PQN131172:PQP131172 QAJ131172:QAL131172 QKF131172:QKH131172 QUB131172:QUD131172 RDX131172:RDZ131172 RNT131172:RNV131172 RXP131172:RXR131172 SHL131172:SHN131172 SRH131172:SRJ131172 TBD131172:TBF131172 TKZ131172:TLB131172 TUV131172:TUX131172 UER131172:UET131172 UON131172:UOP131172 UYJ131172:UYL131172 VIF131172:VIH131172 VSB131172:VSD131172 WBX131172:WBZ131172 WLT131172:WLV131172 WVP131172:WVR131172 H196708:J196708 JD196708:JF196708 SZ196708:TB196708 ACV196708:ACX196708 AMR196708:AMT196708 AWN196708:AWP196708 BGJ196708:BGL196708 BQF196708:BQH196708 CAB196708:CAD196708 CJX196708:CJZ196708 CTT196708:CTV196708 DDP196708:DDR196708 DNL196708:DNN196708 DXH196708:DXJ196708 EHD196708:EHF196708 EQZ196708:ERB196708 FAV196708:FAX196708 FKR196708:FKT196708 FUN196708:FUP196708 GEJ196708:GEL196708 GOF196708:GOH196708 GYB196708:GYD196708 HHX196708:HHZ196708 HRT196708:HRV196708 IBP196708:IBR196708 ILL196708:ILN196708 IVH196708:IVJ196708 JFD196708:JFF196708 JOZ196708:JPB196708 JYV196708:JYX196708 KIR196708:KIT196708 KSN196708:KSP196708 LCJ196708:LCL196708 LMF196708:LMH196708 LWB196708:LWD196708 MFX196708:MFZ196708 MPT196708:MPV196708 MZP196708:MZR196708 NJL196708:NJN196708 NTH196708:NTJ196708 ODD196708:ODF196708 OMZ196708:ONB196708 OWV196708:OWX196708 PGR196708:PGT196708 PQN196708:PQP196708 QAJ196708:QAL196708 QKF196708:QKH196708 QUB196708:QUD196708 RDX196708:RDZ196708 RNT196708:RNV196708 RXP196708:RXR196708 SHL196708:SHN196708 SRH196708:SRJ196708 TBD196708:TBF196708 TKZ196708:TLB196708 TUV196708:TUX196708 UER196708:UET196708 UON196708:UOP196708 UYJ196708:UYL196708 VIF196708:VIH196708 VSB196708:VSD196708 WBX196708:WBZ196708 WLT196708:WLV196708 WVP196708:WVR196708 H262244:J262244 JD262244:JF262244 SZ262244:TB262244 ACV262244:ACX262244 AMR262244:AMT262244 AWN262244:AWP262244 BGJ262244:BGL262244 BQF262244:BQH262244 CAB262244:CAD262244 CJX262244:CJZ262244 CTT262244:CTV262244 DDP262244:DDR262244 DNL262244:DNN262244 DXH262244:DXJ262244 EHD262244:EHF262244 EQZ262244:ERB262244 FAV262244:FAX262244 FKR262244:FKT262244 FUN262244:FUP262244 GEJ262244:GEL262244 GOF262244:GOH262244 GYB262244:GYD262244 HHX262244:HHZ262244 HRT262244:HRV262244 IBP262244:IBR262244 ILL262244:ILN262244 IVH262244:IVJ262244 JFD262244:JFF262244 JOZ262244:JPB262244 JYV262244:JYX262244 KIR262244:KIT262244 KSN262244:KSP262244 LCJ262244:LCL262244 LMF262244:LMH262244 LWB262244:LWD262244 MFX262244:MFZ262244 MPT262244:MPV262244 MZP262244:MZR262244 NJL262244:NJN262244 NTH262244:NTJ262244 ODD262244:ODF262244 OMZ262244:ONB262244 OWV262244:OWX262244 PGR262244:PGT262244 PQN262244:PQP262244 QAJ262244:QAL262244 QKF262244:QKH262244 QUB262244:QUD262244 RDX262244:RDZ262244 RNT262244:RNV262244 RXP262244:RXR262244 SHL262244:SHN262244 SRH262244:SRJ262244 TBD262244:TBF262244 TKZ262244:TLB262244 TUV262244:TUX262244 UER262244:UET262244 UON262244:UOP262244 UYJ262244:UYL262244 VIF262244:VIH262244 VSB262244:VSD262244 WBX262244:WBZ262244 WLT262244:WLV262244 WVP262244:WVR262244 H327780:J327780 JD327780:JF327780 SZ327780:TB327780 ACV327780:ACX327780 AMR327780:AMT327780 AWN327780:AWP327780 BGJ327780:BGL327780 BQF327780:BQH327780 CAB327780:CAD327780 CJX327780:CJZ327780 CTT327780:CTV327780 DDP327780:DDR327780 DNL327780:DNN327780 DXH327780:DXJ327780 EHD327780:EHF327780 EQZ327780:ERB327780 FAV327780:FAX327780 FKR327780:FKT327780 FUN327780:FUP327780 GEJ327780:GEL327780 GOF327780:GOH327780 GYB327780:GYD327780 HHX327780:HHZ327780 HRT327780:HRV327780 IBP327780:IBR327780 ILL327780:ILN327780 IVH327780:IVJ327780 JFD327780:JFF327780 JOZ327780:JPB327780 JYV327780:JYX327780 KIR327780:KIT327780 KSN327780:KSP327780 LCJ327780:LCL327780 LMF327780:LMH327780 LWB327780:LWD327780 MFX327780:MFZ327780 MPT327780:MPV327780 MZP327780:MZR327780 NJL327780:NJN327780 NTH327780:NTJ327780 ODD327780:ODF327780 OMZ327780:ONB327780 OWV327780:OWX327780 PGR327780:PGT327780 PQN327780:PQP327780 QAJ327780:QAL327780 QKF327780:QKH327780 QUB327780:QUD327780 RDX327780:RDZ327780 RNT327780:RNV327780 RXP327780:RXR327780 SHL327780:SHN327780 SRH327780:SRJ327780 TBD327780:TBF327780 TKZ327780:TLB327780 TUV327780:TUX327780 UER327780:UET327780 UON327780:UOP327780 UYJ327780:UYL327780 VIF327780:VIH327780 VSB327780:VSD327780 WBX327780:WBZ327780 WLT327780:WLV327780 WVP327780:WVR327780 H393316:J393316 JD393316:JF393316 SZ393316:TB393316 ACV393316:ACX393316 AMR393316:AMT393316 AWN393316:AWP393316 BGJ393316:BGL393316 BQF393316:BQH393316 CAB393316:CAD393316 CJX393316:CJZ393316 CTT393316:CTV393316 DDP393316:DDR393316 DNL393316:DNN393316 DXH393316:DXJ393316 EHD393316:EHF393316 EQZ393316:ERB393316 FAV393316:FAX393316 FKR393316:FKT393316 FUN393316:FUP393316 GEJ393316:GEL393316 GOF393316:GOH393316 GYB393316:GYD393316 HHX393316:HHZ393316 HRT393316:HRV393316 IBP393316:IBR393316 ILL393316:ILN393316 IVH393316:IVJ393316 JFD393316:JFF393316 JOZ393316:JPB393316 JYV393316:JYX393316 KIR393316:KIT393316 KSN393316:KSP393316 LCJ393316:LCL393316 LMF393316:LMH393316 LWB393316:LWD393316 MFX393316:MFZ393316 MPT393316:MPV393316 MZP393316:MZR393316 NJL393316:NJN393316 NTH393316:NTJ393316 ODD393316:ODF393316 OMZ393316:ONB393316 OWV393316:OWX393316 PGR393316:PGT393316 PQN393316:PQP393316 QAJ393316:QAL393316 QKF393316:QKH393316 QUB393316:QUD393316 RDX393316:RDZ393316 RNT393316:RNV393316 RXP393316:RXR393316 SHL393316:SHN393316 SRH393316:SRJ393316 TBD393316:TBF393316 TKZ393316:TLB393316 TUV393316:TUX393316 UER393316:UET393316 UON393316:UOP393316 UYJ393316:UYL393316 VIF393316:VIH393316 VSB393316:VSD393316 WBX393316:WBZ393316 WLT393316:WLV393316 WVP393316:WVR393316 H458852:J458852 JD458852:JF458852 SZ458852:TB458852 ACV458852:ACX458852 AMR458852:AMT458852 AWN458852:AWP458852 BGJ458852:BGL458852 BQF458852:BQH458852 CAB458852:CAD458852 CJX458852:CJZ458852 CTT458852:CTV458852 DDP458852:DDR458852 DNL458852:DNN458852 DXH458852:DXJ458852 EHD458852:EHF458852 EQZ458852:ERB458852 FAV458852:FAX458852 FKR458852:FKT458852 FUN458852:FUP458852 GEJ458852:GEL458852 GOF458852:GOH458852 GYB458852:GYD458852 HHX458852:HHZ458852 HRT458852:HRV458852 IBP458852:IBR458852 ILL458852:ILN458852 IVH458852:IVJ458852 JFD458852:JFF458852 JOZ458852:JPB458852 JYV458852:JYX458852 KIR458852:KIT458852 KSN458852:KSP458852 LCJ458852:LCL458852 LMF458852:LMH458852 LWB458852:LWD458852 MFX458852:MFZ458852 MPT458852:MPV458852 MZP458852:MZR458852 NJL458852:NJN458852 NTH458852:NTJ458852 ODD458852:ODF458852 OMZ458852:ONB458852 OWV458852:OWX458852 PGR458852:PGT458852 PQN458852:PQP458852 QAJ458852:QAL458852 QKF458852:QKH458852 QUB458852:QUD458852 RDX458852:RDZ458852 RNT458852:RNV458852 RXP458852:RXR458852 SHL458852:SHN458852 SRH458852:SRJ458852 TBD458852:TBF458852 TKZ458852:TLB458852 TUV458852:TUX458852 UER458852:UET458852 UON458852:UOP458852 UYJ458852:UYL458852 VIF458852:VIH458852 VSB458852:VSD458852 WBX458852:WBZ458852 WLT458852:WLV458852 WVP458852:WVR458852 H524388:J524388 JD524388:JF524388 SZ524388:TB524388 ACV524388:ACX524388 AMR524388:AMT524388 AWN524388:AWP524388 BGJ524388:BGL524388 BQF524388:BQH524388 CAB524388:CAD524388 CJX524388:CJZ524388 CTT524388:CTV524388 DDP524388:DDR524388 DNL524388:DNN524388 DXH524388:DXJ524388 EHD524388:EHF524388 EQZ524388:ERB524388 FAV524388:FAX524388 FKR524388:FKT524388 FUN524388:FUP524388 GEJ524388:GEL524388 GOF524388:GOH524388 GYB524388:GYD524388 HHX524388:HHZ524388 HRT524388:HRV524388 IBP524388:IBR524388 ILL524388:ILN524388 IVH524388:IVJ524388 JFD524388:JFF524388 JOZ524388:JPB524388 JYV524388:JYX524388 KIR524388:KIT524388 KSN524388:KSP524388 LCJ524388:LCL524388 LMF524388:LMH524388 LWB524388:LWD524388 MFX524388:MFZ524388 MPT524388:MPV524388 MZP524388:MZR524388 NJL524388:NJN524388 NTH524388:NTJ524388 ODD524388:ODF524388 OMZ524388:ONB524388 OWV524388:OWX524388 PGR524388:PGT524388 PQN524388:PQP524388 QAJ524388:QAL524388 QKF524388:QKH524388 QUB524388:QUD524388 RDX524388:RDZ524388 RNT524388:RNV524388 RXP524388:RXR524388 SHL524388:SHN524388 SRH524388:SRJ524388 TBD524388:TBF524388 TKZ524388:TLB524388 TUV524388:TUX524388 UER524388:UET524388 UON524388:UOP524388 UYJ524388:UYL524388 VIF524388:VIH524388 VSB524388:VSD524388 WBX524388:WBZ524388 WLT524388:WLV524388 WVP524388:WVR524388 H589924:J589924 JD589924:JF589924 SZ589924:TB589924 ACV589924:ACX589924 AMR589924:AMT589924 AWN589924:AWP589924 BGJ589924:BGL589924 BQF589924:BQH589924 CAB589924:CAD589924 CJX589924:CJZ589924 CTT589924:CTV589924 DDP589924:DDR589924 DNL589924:DNN589924 DXH589924:DXJ589924 EHD589924:EHF589924 EQZ589924:ERB589924 FAV589924:FAX589924 FKR589924:FKT589924 FUN589924:FUP589924 GEJ589924:GEL589924 GOF589924:GOH589924 GYB589924:GYD589924 HHX589924:HHZ589924 HRT589924:HRV589924 IBP589924:IBR589924 ILL589924:ILN589924 IVH589924:IVJ589924 JFD589924:JFF589924 JOZ589924:JPB589924 JYV589924:JYX589924 KIR589924:KIT589924 KSN589924:KSP589924 LCJ589924:LCL589924 LMF589924:LMH589924 LWB589924:LWD589924 MFX589924:MFZ589924 MPT589924:MPV589924 MZP589924:MZR589924 NJL589924:NJN589924 NTH589924:NTJ589924 ODD589924:ODF589924 OMZ589924:ONB589924 OWV589924:OWX589924 PGR589924:PGT589924 PQN589924:PQP589924 QAJ589924:QAL589924 QKF589924:QKH589924 QUB589924:QUD589924 RDX589924:RDZ589924 RNT589924:RNV589924 RXP589924:RXR589924 SHL589924:SHN589924 SRH589924:SRJ589924 TBD589924:TBF589924 TKZ589924:TLB589924 TUV589924:TUX589924 UER589924:UET589924 UON589924:UOP589924 UYJ589924:UYL589924 VIF589924:VIH589924 VSB589924:VSD589924 WBX589924:WBZ589924 WLT589924:WLV589924 WVP589924:WVR589924 H655460:J655460 JD655460:JF655460 SZ655460:TB655460 ACV655460:ACX655460 AMR655460:AMT655460 AWN655460:AWP655460 BGJ655460:BGL655460 BQF655460:BQH655460 CAB655460:CAD655460 CJX655460:CJZ655460 CTT655460:CTV655460 DDP655460:DDR655460 DNL655460:DNN655460 DXH655460:DXJ655460 EHD655460:EHF655460 EQZ655460:ERB655460 FAV655460:FAX655460 FKR655460:FKT655460 FUN655460:FUP655460 GEJ655460:GEL655460 GOF655460:GOH655460 GYB655460:GYD655460 HHX655460:HHZ655460 HRT655460:HRV655460 IBP655460:IBR655460 ILL655460:ILN655460 IVH655460:IVJ655460 JFD655460:JFF655460 JOZ655460:JPB655460 JYV655460:JYX655460 KIR655460:KIT655460 KSN655460:KSP655460 LCJ655460:LCL655460 LMF655460:LMH655460 LWB655460:LWD655460 MFX655460:MFZ655460 MPT655460:MPV655460 MZP655460:MZR655460 NJL655460:NJN655460 NTH655460:NTJ655460 ODD655460:ODF655460 OMZ655460:ONB655460 OWV655460:OWX655460 PGR655460:PGT655460 PQN655460:PQP655460 QAJ655460:QAL655460 QKF655460:QKH655460 QUB655460:QUD655460 RDX655460:RDZ655460 RNT655460:RNV655460 RXP655460:RXR655460 SHL655460:SHN655460 SRH655460:SRJ655460 TBD655460:TBF655460 TKZ655460:TLB655460 TUV655460:TUX655460 UER655460:UET655460 UON655460:UOP655460 UYJ655460:UYL655460 VIF655460:VIH655460 VSB655460:VSD655460 WBX655460:WBZ655460 WLT655460:WLV655460 WVP655460:WVR655460 H720996:J720996 JD720996:JF720996 SZ720996:TB720996 ACV720996:ACX720996 AMR720996:AMT720996 AWN720996:AWP720996 BGJ720996:BGL720996 BQF720996:BQH720996 CAB720996:CAD720996 CJX720996:CJZ720996 CTT720996:CTV720996 DDP720996:DDR720996 DNL720996:DNN720996 DXH720996:DXJ720996 EHD720996:EHF720996 EQZ720996:ERB720996 FAV720996:FAX720996 FKR720996:FKT720996 FUN720996:FUP720996 GEJ720996:GEL720996 GOF720996:GOH720996 GYB720996:GYD720996 HHX720996:HHZ720996 HRT720996:HRV720996 IBP720996:IBR720996 ILL720996:ILN720996 IVH720996:IVJ720996 JFD720996:JFF720996 JOZ720996:JPB720996 JYV720996:JYX720996 KIR720996:KIT720996 KSN720996:KSP720996 LCJ720996:LCL720996 LMF720996:LMH720996 LWB720996:LWD720996 MFX720996:MFZ720996 MPT720996:MPV720996 MZP720996:MZR720996 NJL720996:NJN720996 NTH720996:NTJ720996 ODD720996:ODF720996 OMZ720996:ONB720996 OWV720996:OWX720996 PGR720996:PGT720996 PQN720996:PQP720996 QAJ720996:QAL720996 QKF720996:QKH720996 QUB720996:QUD720996 RDX720996:RDZ720996 RNT720996:RNV720996 RXP720996:RXR720996 SHL720996:SHN720996 SRH720996:SRJ720996 TBD720996:TBF720996 TKZ720996:TLB720996 TUV720996:TUX720996 UER720996:UET720996 UON720996:UOP720996 UYJ720996:UYL720996 VIF720996:VIH720996 VSB720996:VSD720996 WBX720996:WBZ720996 WLT720996:WLV720996 WVP720996:WVR720996 H786532:J786532 JD786532:JF786532 SZ786532:TB786532 ACV786532:ACX786532 AMR786532:AMT786532 AWN786532:AWP786532 BGJ786532:BGL786532 BQF786532:BQH786532 CAB786532:CAD786532 CJX786532:CJZ786532 CTT786532:CTV786532 DDP786532:DDR786532 DNL786532:DNN786532 DXH786532:DXJ786532 EHD786532:EHF786532 EQZ786532:ERB786532 FAV786532:FAX786532 FKR786532:FKT786532 FUN786532:FUP786532 GEJ786532:GEL786532 GOF786532:GOH786532 GYB786532:GYD786532 HHX786532:HHZ786532 HRT786532:HRV786532 IBP786532:IBR786532 ILL786532:ILN786532 IVH786532:IVJ786532 JFD786532:JFF786532 JOZ786532:JPB786532 JYV786532:JYX786532 KIR786532:KIT786532 KSN786532:KSP786532 LCJ786532:LCL786532 LMF786532:LMH786532 LWB786532:LWD786532 MFX786532:MFZ786532 MPT786532:MPV786532 MZP786532:MZR786532 NJL786532:NJN786532 NTH786532:NTJ786532 ODD786532:ODF786532 OMZ786532:ONB786532 OWV786532:OWX786532 PGR786532:PGT786532 PQN786532:PQP786532 QAJ786532:QAL786532 QKF786532:QKH786532 QUB786532:QUD786532 RDX786532:RDZ786532 RNT786532:RNV786532 RXP786532:RXR786532 SHL786532:SHN786532 SRH786532:SRJ786532 TBD786532:TBF786532 TKZ786532:TLB786532 TUV786532:TUX786532 UER786532:UET786532 UON786532:UOP786532 UYJ786532:UYL786532 VIF786532:VIH786532 VSB786532:VSD786532 WBX786532:WBZ786532 WLT786532:WLV786532 WVP786532:WVR786532 H852068:J852068 JD852068:JF852068 SZ852068:TB852068 ACV852068:ACX852068 AMR852068:AMT852068 AWN852068:AWP852068 BGJ852068:BGL852068 BQF852068:BQH852068 CAB852068:CAD852068 CJX852068:CJZ852068 CTT852068:CTV852068 DDP852068:DDR852068 DNL852068:DNN852068 DXH852068:DXJ852068 EHD852068:EHF852068 EQZ852068:ERB852068 FAV852068:FAX852068 FKR852068:FKT852068 FUN852068:FUP852068 GEJ852068:GEL852068 GOF852068:GOH852068 GYB852068:GYD852068 HHX852068:HHZ852068 HRT852068:HRV852068 IBP852068:IBR852068 ILL852068:ILN852068 IVH852068:IVJ852068 JFD852068:JFF852068 JOZ852068:JPB852068 JYV852068:JYX852068 KIR852068:KIT852068 KSN852068:KSP852068 LCJ852068:LCL852068 LMF852068:LMH852068 LWB852068:LWD852068 MFX852068:MFZ852068 MPT852068:MPV852068 MZP852068:MZR852068 NJL852068:NJN852068 NTH852068:NTJ852068 ODD852068:ODF852068 OMZ852068:ONB852068 OWV852068:OWX852068 PGR852068:PGT852068 PQN852068:PQP852068 QAJ852068:QAL852068 QKF852068:QKH852068 QUB852068:QUD852068 RDX852068:RDZ852068 RNT852068:RNV852068 RXP852068:RXR852068 SHL852068:SHN852068 SRH852068:SRJ852068 TBD852068:TBF852068 TKZ852068:TLB852068 TUV852068:TUX852068 UER852068:UET852068 UON852068:UOP852068 UYJ852068:UYL852068 VIF852068:VIH852068 VSB852068:VSD852068 WBX852068:WBZ852068 WLT852068:WLV852068 WVP852068:WVR852068 H917604:J917604 JD917604:JF917604 SZ917604:TB917604 ACV917604:ACX917604 AMR917604:AMT917604 AWN917604:AWP917604 BGJ917604:BGL917604 BQF917604:BQH917604 CAB917604:CAD917604 CJX917604:CJZ917604 CTT917604:CTV917604 DDP917604:DDR917604 DNL917604:DNN917604 DXH917604:DXJ917604 EHD917604:EHF917604 EQZ917604:ERB917604 FAV917604:FAX917604 FKR917604:FKT917604 FUN917604:FUP917604 GEJ917604:GEL917604 GOF917604:GOH917604 GYB917604:GYD917604 HHX917604:HHZ917604 HRT917604:HRV917604 IBP917604:IBR917604 ILL917604:ILN917604 IVH917604:IVJ917604 JFD917604:JFF917604 JOZ917604:JPB917604 JYV917604:JYX917604 KIR917604:KIT917604 KSN917604:KSP917604 LCJ917604:LCL917604 LMF917604:LMH917604 LWB917604:LWD917604 MFX917604:MFZ917604 MPT917604:MPV917604 MZP917604:MZR917604 NJL917604:NJN917604 NTH917604:NTJ917604 ODD917604:ODF917604 OMZ917604:ONB917604 OWV917604:OWX917604 PGR917604:PGT917604 PQN917604:PQP917604 QAJ917604:QAL917604 QKF917604:QKH917604 QUB917604:QUD917604 RDX917604:RDZ917604 RNT917604:RNV917604 RXP917604:RXR917604 SHL917604:SHN917604 SRH917604:SRJ917604 TBD917604:TBF917604 TKZ917604:TLB917604 TUV917604:TUX917604 UER917604:UET917604 UON917604:UOP917604 UYJ917604:UYL917604 VIF917604:VIH917604 VSB917604:VSD917604 WBX917604:WBZ917604 WLT917604:WLV917604 WVP917604:WVR917604 H983140:J983140 JD983140:JF983140 SZ983140:TB983140 ACV983140:ACX983140 AMR983140:AMT983140 AWN983140:AWP983140 BGJ983140:BGL983140 BQF983140:BQH983140 CAB983140:CAD983140 CJX983140:CJZ983140 CTT983140:CTV983140 DDP983140:DDR983140 DNL983140:DNN983140 DXH983140:DXJ983140 EHD983140:EHF983140 EQZ983140:ERB983140 FAV983140:FAX983140 FKR983140:FKT983140 FUN983140:FUP983140 GEJ983140:GEL983140 GOF983140:GOH983140 GYB983140:GYD983140 HHX983140:HHZ983140 HRT983140:HRV983140 IBP983140:IBR983140 ILL983140:ILN983140 IVH983140:IVJ983140 JFD983140:JFF983140 JOZ983140:JPB983140 JYV983140:JYX983140 KIR983140:KIT983140 KSN983140:KSP983140 LCJ983140:LCL983140 LMF983140:LMH983140 LWB983140:LWD983140 MFX983140:MFZ983140 MPT983140:MPV983140 MZP983140:MZR983140 NJL983140:NJN983140 NTH983140:NTJ983140 ODD983140:ODF983140 OMZ983140:ONB983140 OWV983140:OWX983140 PGR983140:PGT983140 PQN983140:PQP983140 QAJ983140:QAL983140 QKF983140:QKH983140 QUB983140:QUD983140 RDX983140:RDZ983140 RNT983140:RNV983140 RXP983140:RXR983140 SHL983140:SHN983140 SRH983140:SRJ983140 TBD983140:TBF983140 TKZ983140:TLB983140 TUV983140:TUX983140 UER983140:UET983140 UON983140:UOP983140 UYJ983140:UYL983140 VIF983140:VIH983140 VSB983140:VSD983140 WBX983140:WBZ983140 WLT983140:WLV983140 WVP983140:WVR983140 K179:M179 JG179:JI179 TC179:TE179 ACY179:ADA179 AMU179:AMW179 AWQ179:AWS179 BGM179:BGO179 BQI179:BQK179 CAE179:CAG179 CKA179:CKC179 CTW179:CTY179 DDS179:DDU179 DNO179:DNQ179 DXK179:DXM179 EHG179:EHI179 ERC179:ERE179 FAY179:FBA179 FKU179:FKW179 FUQ179:FUS179 GEM179:GEO179 GOI179:GOK179 GYE179:GYG179 HIA179:HIC179 HRW179:HRY179 IBS179:IBU179 ILO179:ILQ179 IVK179:IVM179 JFG179:JFI179 JPC179:JPE179 JYY179:JZA179 KIU179:KIW179 KSQ179:KSS179 LCM179:LCO179 LMI179:LMK179 LWE179:LWG179 MGA179:MGC179 MPW179:MPY179 MZS179:MZU179 NJO179:NJQ179 NTK179:NTM179 ODG179:ODI179 ONC179:ONE179 OWY179:OXA179 PGU179:PGW179 PQQ179:PQS179 QAM179:QAO179 QKI179:QKK179 QUE179:QUG179 REA179:REC179 RNW179:RNY179 RXS179:RXU179 SHO179:SHQ179 SRK179:SRM179 TBG179:TBI179 TLC179:TLE179 TUY179:TVA179 UEU179:UEW179 UOQ179:UOS179 UYM179:UYO179 VII179:VIK179 VSE179:VSG179 WCA179:WCC179 WLW179:WLY179 WVS179:WVU179 K65715:M65715 JG65715:JI65715 TC65715:TE65715 ACY65715:ADA65715 AMU65715:AMW65715 AWQ65715:AWS65715 BGM65715:BGO65715 BQI65715:BQK65715 CAE65715:CAG65715 CKA65715:CKC65715 CTW65715:CTY65715 DDS65715:DDU65715 DNO65715:DNQ65715 DXK65715:DXM65715 EHG65715:EHI65715 ERC65715:ERE65715 FAY65715:FBA65715 FKU65715:FKW65715 FUQ65715:FUS65715 GEM65715:GEO65715 GOI65715:GOK65715 GYE65715:GYG65715 HIA65715:HIC65715 HRW65715:HRY65715 IBS65715:IBU65715 ILO65715:ILQ65715 IVK65715:IVM65715 JFG65715:JFI65715 JPC65715:JPE65715 JYY65715:JZA65715 KIU65715:KIW65715 KSQ65715:KSS65715 LCM65715:LCO65715 LMI65715:LMK65715 LWE65715:LWG65715 MGA65715:MGC65715 MPW65715:MPY65715 MZS65715:MZU65715 NJO65715:NJQ65715 NTK65715:NTM65715 ODG65715:ODI65715 ONC65715:ONE65715 OWY65715:OXA65715 PGU65715:PGW65715 PQQ65715:PQS65715 QAM65715:QAO65715 QKI65715:QKK65715 QUE65715:QUG65715 REA65715:REC65715 RNW65715:RNY65715 RXS65715:RXU65715 SHO65715:SHQ65715 SRK65715:SRM65715 TBG65715:TBI65715 TLC65715:TLE65715 TUY65715:TVA65715 UEU65715:UEW65715 UOQ65715:UOS65715 UYM65715:UYO65715 VII65715:VIK65715 VSE65715:VSG65715 WCA65715:WCC65715 WLW65715:WLY65715 WVS65715:WVU65715 K131251:M131251 JG131251:JI131251 TC131251:TE131251 ACY131251:ADA131251 AMU131251:AMW131251 AWQ131251:AWS131251 BGM131251:BGO131251 BQI131251:BQK131251 CAE131251:CAG131251 CKA131251:CKC131251 CTW131251:CTY131251 DDS131251:DDU131251 DNO131251:DNQ131251 DXK131251:DXM131251 EHG131251:EHI131251 ERC131251:ERE131251 FAY131251:FBA131251 FKU131251:FKW131251 FUQ131251:FUS131251 GEM131251:GEO131251 GOI131251:GOK131251 GYE131251:GYG131251 HIA131251:HIC131251 HRW131251:HRY131251 IBS131251:IBU131251 ILO131251:ILQ131251 IVK131251:IVM131251 JFG131251:JFI131251 JPC131251:JPE131251 JYY131251:JZA131251 KIU131251:KIW131251 KSQ131251:KSS131251 LCM131251:LCO131251 LMI131251:LMK131251 LWE131251:LWG131251 MGA131251:MGC131251 MPW131251:MPY131251 MZS131251:MZU131251 NJO131251:NJQ131251 NTK131251:NTM131251 ODG131251:ODI131251 ONC131251:ONE131251 OWY131251:OXA131251 PGU131251:PGW131251 PQQ131251:PQS131251 QAM131251:QAO131251 QKI131251:QKK131251 QUE131251:QUG131251 REA131251:REC131251 RNW131251:RNY131251 RXS131251:RXU131251 SHO131251:SHQ131251 SRK131251:SRM131251 TBG131251:TBI131251 TLC131251:TLE131251 TUY131251:TVA131251 UEU131251:UEW131251 UOQ131251:UOS131251 UYM131251:UYO131251 VII131251:VIK131251 VSE131251:VSG131251 WCA131251:WCC131251 WLW131251:WLY131251 WVS131251:WVU131251 K196787:M196787 JG196787:JI196787 TC196787:TE196787 ACY196787:ADA196787 AMU196787:AMW196787 AWQ196787:AWS196787 BGM196787:BGO196787 BQI196787:BQK196787 CAE196787:CAG196787 CKA196787:CKC196787 CTW196787:CTY196787 DDS196787:DDU196787 DNO196787:DNQ196787 DXK196787:DXM196787 EHG196787:EHI196787 ERC196787:ERE196787 FAY196787:FBA196787 FKU196787:FKW196787 FUQ196787:FUS196787 GEM196787:GEO196787 GOI196787:GOK196787 GYE196787:GYG196787 HIA196787:HIC196787 HRW196787:HRY196787 IBS196787:IBU196787 ILO196787:ILQ196787 IVK196787:IVM196787 JFG196787:JFI196787 JPC196787:JPE196787 JYY196787:JZA196787 KIU196787:KIW196787 KSQ196787:KSS196787 LCM196787:LCO196787 LMI196787:LMK196787 LWE196787:LWG196787 MGA196787:MGC196787 MPW196787:MPY196787 MZS196787:MZU196787 NJO196787:NJQ196787 NTK196787:NTM196787 ODG196787:ODI196787 ONC196787:ONE196787 OWY196787:OXA196787 PGU196787:PGW196787 PQQ196787:PQS196787 QAM196787:QAO196787 QKI196787:QKK196787 QUE196787:QUG196787 REA196787:REC196787 RNW196787:RNY196787 RXS196787:RXU196787 SHO196787:SHQ196787 SRK196787:SRM196787 TBG196787:TBI196787 TLC196787:TLE196787 TUY196787:TVA196787 UEU196787:UEW196787 UOQ196787:UOS196787 UYM196787:UYO196787 VII196787:VIK196787 VSE196787:VSG196787 WCA196787:WCC196787 WLW196787:WLY196787 WVS196787:WVU196787 K262323:M262323 JG262323:JI262323 TC262323:TE262323 ACY262323:ADA262323 AMU262323:AMW262323 AWQ262323:AWS262323 BGM262323:BGO262323 BQI262323:BQK262323 CAE262323:CAG262323 CKA262323:CKC262323 CTW262323:CTY262323 DDS262323:DDU262323 DNO262323:DNQ262323 DXK262323:DXM262323 EHG262323:EHI262323 ERC262323:ERE262323 FAY262323:FBA262323 FKU262323:FKW262323 FUQ262323:FUS262323 GEM262323:GEO262323 GOI262323:GOK262323 GYE262323:GYG262323 HIA262323:HIC262323 HRW262323:HRY262323 IBS262323:IBU262323 ILO262323:ILQ262323 IVK262323:IVM262323 JFG262323:JFI262323 JPC262323:JPE262323 JYY262323:JZA262323 KIU262323:KIW262323 KSQ262323:KSS262323 LCM262323:LCO262323 LMI262323:LMK262323 LWE262323:LWG262323 MGA262323:MGC262323 MPW262323:MPY262323 MZS262323:MZU262323 NJO262323:NJQ262323 NTK262323:NTM262323 ODG262323:ODI262323 ONC262323:ONE262323 OWY262323:OXA262323 PGU262323:PGW262323 PQQ262323:PQS262323 QAM262323:QAO262323 QKI262323:QKK262323 QUE262323:QUG262323 REA262323:REC262323 RNW262323:RNY262323 RXS262323:RXU262323 SHO262323:SHQ262323 SRK262323:SRM262323 TBG262323:TBI262323 TLC262323:TLE262323 TUY262323:TVA262323 UEU262323:UEW262323 UOQ262323:UOS262323 UYM262323:UYO262323 VII262323:VIK262323 VSE262323:VSG262323 WCA262323:WCC262323 WLW262323:WLY262323 WVS262323:WVU262323 K327859:M327859 JG327859:JI327859 TC327859:TE327859 ACY327859:ADA327859 AMU327859:AMW327859 AWQ327859:AWS327859 BGM327859:BGO327859 BQI327859:BQK327859 CAE327859:CAG327859 CKA327859:CKC327859 CTW327859:CTY327859 DDS327859:DDU327859 DNO327859:DNQ327859 DXK327859:DXM327859 EHG327859:EHI327859 ERC327859:ERE327859 FAY327859:FBA327859 FKU327859:FKW327859 FUQ327859:FUS327859 GEM327859:GEO327859 GOI327859:GOK327859 GYE327859:GYG327859 HIA327859:HIC327859 HRW327859:HRY327859 IBS327859:IBU327859 ILO327859:ILQ327859 IVK327859:IVM327859 JFG327859:JFI327859 JPC327859:JPE327859 JYY327859:JZA327859 KIU327859:KIW327859 KSQ327859:KSS327859 LCM327859:LCO327859 LMI327859:LMK327859 LWE327859:LWG327859 MGA327859:MGC327859 MPW327859:MPY327859 MZS327859:MZU327859 NJO327859:NJQ327859 NTK327859:NTM327859 ODG327859:ODI327859 ONC327859:ONE327859 OWY327859:OXA327859 PGU327859:PGW327859 PQQ327859:PQS327859 QAM327859:QAO327859 QKI327859:QKK327859 QUE327859:QUG327859 REA327859:REC327859 RNW327859:RNY327859 RXS327859:RXU327859 SHO327859:SHQ327859 SRK327859:SRM327859 TBG327859:TBI327859 TLC327859:TLE327859 TUY327859:TVA327859 UEU327859:UEW327859 UOQ327859:UOS327859 UYM327859:UYO327859 VII327859:VIK327859 VSE327859:VSG327859 WCA327859:WCC327859 WLW327859:WLY327859 WVS327859:WVU327859 K393395:M393395 JG393395:JI393395 TC393395:TE393395 ACY393395:ADA393395 AMU393395:AMW393395 AWQ393395:AWS393395 BGM393395:BGO393395 BQI393395:BQK393395 CAE393395:CAG393395 CKA393395:CKC393395 CTW393395:CTY393395 DDS393395:DDU393395 DNO393395:DNQ393395 DXK393395:DXM393395 EHG393395:EHI393395 ERC393395:ERE393395 FAY393395:FBA393395 FKU393395:FKW393395 FUQ393395:FUS393395 GEM393395:GEO393395 GOI393395:GOK393395 GYE393395:GYG393395 HIA393395:HIC393395 HRW393395:HRY393395 IBS393395:IBU393395 ILO393395:ILQ393395 IVK393395:IVM393395 JFG393395:JFI393395 JPC393395:JPE393395 JYY393395:JZA393395 KIU393395:KIW393395 KSQ393395:KSS393395 LCM393395:LCO393395 LMI393395:LMK393395 LWE393395:LWG393395 MGA393395:MGC393395 MPW393395:MPY393395 MZS393395:MZU393395 NJO393395:NJQ393395 NTK393395:NTM393395 ODG393395:ODI393395 ONC393395:ONE393395 OWY393395:OXA393395 PGU393395:PGW393395 PQQ393395:PQS393395 QAM393395:QAO393395 QKI393395:QKK393395 QUE393395:QUG393395 REA393395:REC393395 RNW393395:RNY393395 RXS393395:RXU393395 SHO393395:SHQ393395 SRK393395:SRM393395 TBG393395:TBI393395 TLC393395:TLE393395 TUY393395:TVA393395 UEU393395:UEW393395 UOQ393395:UOS393395 UYM393395:UYO393395 VII393395:VIK393395 VSE393395:VSG393395 WCA393395:WCC393395 WLW393395:WLY393395 WVS393395:WVU393395 K458931:M458931 JG458931:JI458931 TC458931:TE458931 ACY458931:ADA458931 AMU458931:AMW458931 AWQ458931:AWS458931 BGM458931:BGO458931 BQI458931:BQK458931 CAE458931:CAG458931 CKA458931:CKC458931 CTW458931:CTY458931 DDS458931:DDU458931 DNO458931:DNQ458931 DXK458931:DXM458931 EHG458931:EHI458931 ERC458931:ERE458931 FAY458931:FBA458931 FKU458931:FKW458931 FUQ458931:FUS458931 GEM458931:GEO458931 GOI458931:GOK458931 GYE458931:GYG458931 HIA458931:HIC458931 HRW458931:HRY458931 IBS458931:IBU458931 ILO458931:ILQ458931 IVK458931:IVM458931 JFG458931:JFI458931 JPC458931:JPE458931 JYY458931:JZA458931 KIU458931:KIW458931 KSQ458931:KSS458931 LCM458931:LCO458931 LMI458931:LMK458931 LWE458931:LWG458931 MGA458931:MGC458931 MPW458931:MPY458931 MZS458931:MZU458931 NJO458931:NJQ458931 NTK458931:NTM458931 ODG458931:ODI458931 ONC458931:ONE458931 OWY458931:OXA458931 PGU458931:PGW458931 PQQ458931:PQS458931 QAM458931:QAO458931 QKI458931:QKK458931 QUE458931:QUG458931 REA458931:REC458931 RNW458931:RNY458931 RXS458931:RXU458931 SHO458931:SHQ458931 SRK458931:SRM458931 TBG458931:TBI458931 TLC458931:TLE458931 TUY458931:TVA458931 UEU458931:UEW458931 UOQ458931:UOS458931 UYM458931:UYO458931 VII458931:VIK458931 VSE458931:VSG458931 WCA458931:WCC458931 WLW458931:WLY458931 WVS458931:WVU458931 K524467:M524467 JG524467:JI524467 TC524467:TE524467 ACY524467:ADA524467 AMU524467:AMW524467 AWQ524467:AWS524467 BGM524467:BGO524467 BQI524467:BQK524467 CAE524467:CAG524467 CKA524467:CKC524467 CTW524467:CTY524467 DDS524467:DDU524467 DNO524467:DNQ524467 DXK524467:DXM524467 EHG524467:EHI524467 ERC524467:ERE524467 FAY524467:FBA524467 FKU524467:FKW524467 FUQ524467:FUS524467 GEM524467:GEO524467 GOI524467:GOK524467 GYE524467:GYG524467 HIA524467:HIC524467 HRW524467:HRY524467 IBS524467:IBU524467 ILO524467:ILQ524467 IVK524467:IVM524467 JFG524467:JFI524467 JPC524467:JPE524467 JYY524467:JZA524467 KIU524467:KIW524467 KSQ524467:KSS524467 LCM524467:LCO524467 LMI524467:LMK524467 LWE524467:LWG524467 MGA524467:MGC524467 MPW524467:MPY524467 MZS524467:MZU524467 NJO524467:NJQ524467 NTK524467:NTM524467 ODG524467:ODI524467 ONC524467:ONE524467 OWY524467:OXA524467 PGU524467:PGW524467 PQQ524467:PQS524467 QAM524467:QAO524467 QKI524467:QKK524467 QUE524467:QUG524467 REA524467:REC524467 RNW524467:RNY524467 RXS524467:RXU524467 SHO524467:SHQ524467 SRK524467:SRM524467 TBG524467:TBI524467 TLC524467:TLE524467 TUY524467:TVA524467 UEU524467:UEW524467 UOQ524467:UOS524467 UYM524467:UYO524467 VII524467:VIK524467 VSE524467:VSG524467 WCA524467:WCC524467 WLW524467:WLY524467 WVS524467:WVU524467 K590003:M590003 JG590003:JI590003 TC590003:TE590003 ACY590003:ADA590003 AMU590003:AMW590003 AWQ590003:AWS590003 BGM590003:BGO590003 BQI590003:BQK590003 CAE590003:CAG590003 CKA590003:CKC590003 CTW590003:CTY590003 DDS590003:DDU590003 DNO590003:DNQ590003 DXK590003:DXM590003 EHG590003:EHI590003 ERC590003:ERE590003 FAY590003:FBA590003 FKU590003:FKW590003 FUQ590003:FUS590003 GEM590003:GEO590003 GOI590003:GOK590003 GYE590003:GYG590003 HIA590003:HIC590003 HRW590003:HRY590003 IBS590003:IBU590003 ILO590003:ILQ590003 IVK590003:IVM590003 JFG590003:JFI590003 JPC590003:JPE590003 JYY590003:JZA590003 KIU590003:KIW590003 KSQ590003:KSS590003 LCM590003:LCO590003 LMI590003:LMK590003 LWE590003:LWG590003 MGA590003:MGC590003 MPW590003:MPY590003 MZS590003:MZU590003 NJO590003:NJQ590003 NTK590003:NTM590003 ODG590003:ODI590003 ONC590003:ONE590003 OWY590003:OXA590003 PGU590003:PGW590003 PQQ590003:PQS590003 QAM590003:QAO590003 QKI590003:QKK590003 QUE590003:QUG590003 REA590003:REC590003 RNW590003:RNY590003 RXS590003:RXU590003 SHO590003:SHQ590003 SRK590003:SRM590003 TBG590003:TBI590003 TLC590003:TLE590003 TUY590003:TVA590003 UEU590003:UEW590003 UOQ590003:UOS590003 UYM590003:UYO590003 VII590003:VIK590003 VSE590003:VSG590003 WCA590003:WCC590003 WLW590003:WLY590003 WVS590003:WVU590003 K655539:M655539 JG655539:JI655539 TC655539:TE655539 ACY655539:ADA655539 AMU655539:AMW655539 AWQ655539:AWS655539 BGM655539:BGO655539 BQI655539:BQK655539 CAE655539:CAG655539 CKA655539:CKC655539 CTW655539:CTY655539 DDS655539:DDU655539 DNO655539:DNQ655539 DXK655539:DXM655539 EHG655539:EHI655539 ERC655539:ERE655539 FAY655539:FBA655539 FKU655539:FKW655539 FUQ655539:FUS655539 GEM655539:GEO655539 GOI655539:GOK655539 GYE655539:GYG655539 HIA655539:HIC655539 HRW655539:HRY655539 IBS655539:IBU655539 ILO655539:ILQ655539 IVK655539:IVM655539 JFG655539:JFI655539 JPC655539:JPE655539 JYY655539:JZA655539 KIU655539:KIW655539 KSQ655539:KSS655539 LCM655539:LCO655539 LMI655539:LMK655539 LWE655539:LWG655539 MGA655539:MGC655539 MPW655539:MPY655539 MZS655539:MZU655539 NJO655539:NJQ655539 NTK655539:NTM655539 ODG655539:ODI655539 ONC655539:ONE655539 OWY655539:OXA655539 PGU655539:PGW655539 PQQ655539:PQS655539 QAM655539:QAO655539 QKI655539:QKK655539 QUE655539:QUG655539 REA655539:REC655539 RNW655539:RNY655539 RXS655539:RXU655539 SHO655539:SHQ655539 SRK655539:SRM655539 TBG655539:TBI655539 TLC655539:TLE655539 TUY655539:TVA655539 UEU655539:UEW655539 UOQ655539:UOS655539 UYM655539:UYO655539 VII655539:VIK655539 VSE655539:VSG655539 WCA655539:WCC655539 WLW655539:WLY655539 WVS655539:WVU655539 K721075:M721075 JG721075:JI721075 TC721075:TE721075 ACY721075:ADA721075 AMU721075:AMW721075 AWQ721075:AWS721075 BGM721075:BGO721075 BQI721075:BQK721075 CAE721075:CAG721075 CKA721075:CKC721075 CTW721075:CTY721075 DDS721075:DDU721075 DNO721075:DNQ721075 DXK721075:DXM721075 EHG721075:EHI721075 ERC721075:ERE721075 FAY721075:FBA721075 FKU721075:FKW721075 FUQ721075:FUS721075 GEM721075:GEO721075 GOI721075:GOK721075 GYE721075:GYG721075 HIA721075:HIC721075 HRW721075:HRY721075 IBS721075:IBU721075 ILO721075:ILQ721075 IVK721075:IVM721075 JFG721075:JFI721075 JPC721075:JPE721075 JYY721075:JZA721075 KIU721075:KIW721075 KSQ721075:KSS721075 LCM721075:LCO721075 LMI721075:LMK721075 LWE721075:LWG721075 MGA721075:MGC721075 MPW721075:MPY721075 MZS721075:MZU721075 NJO721075:NJQ721075 NTK721075:NTM721075 ODG721075:ODI721075 ONC721075:ONE721075 OWY721075:OXA721075 PGU721075:PGW721075 PQQ721075:PQS721075 QAM721075:QAO721075 QKI721075:QKK721075 QUE721075:QUG721075 REA721075:REC721075 RNW721075:RNY721075 RXS721075:RXU721075 SHO721075:SHQ721075 SRK721075:SRM721075 TBG721075:TBI721075 TLC721075:TLE721075 TUY721075:TVA721075 UEU721075:UEW721075 UOQ721075:UOS721075 UYM721075:UYO721075 VII721075:VIK721075 VSE721075:VSG721075 WCA721075:WCC721075 WLW721075:WLY721075 WVS721075:WVU721075 K786611:M786611 JG786611:JI786611 TC786611:TE786611 ACY786611:ADA786611 AMU786611:AMW786611 AWQ786611:AWS786611 BGM786611:BGO786611 BQI786611:BQK786611 CAE786611:CAG786611 CKA786611:CKC786611 CTW786611:CTY786611 DDS786611:DDU786611 DNO786611:DNQ786611 DXK786611:DXM786611 EHG786611:EHI786611 ERC786611:ERE786611 FAY786611:FBA786611 FKU786611:FKW786611 FUQ786611:FUS786611 GEM786611:GEO786611 GOI786611:GOK786611 GYE786611:GYG786611 HIA786611:HIC786611 HRW786611:HRY786611 IBS786611:IBU786611 ILO786611:ILQ786611 IVK786611:IVM786611 JFG786611:JFI786611 JPC786611:JPE786611 JYY786611:JZA786611 KIU786611:KIW786611 KSQ786611:KSS786611 LCM786611:LCO786611 LMI786611:LMK786611 LWE786611:LWG786611 MGA786611:MGC786611 MPW786611:MPY786611 MZS786611:MZU786611 NJO786611:NJQ786611 NTK786611:NTM786611 ODG786611:ODI786611 ONC786611:ONE786611 OWY786611:OXA786611 PGU786611:PGW786611 PQQ786611:PQS786611 QAM786611:QAO786611 QKI786611:QKK786611 QUE786611:QUG786611 REA786611:REC786611 RNW786611:RNY786611 RXS786611:RXU786611 SHO786611:SHQ786611 SRK786611:SRM786611 TBG786611:TBI786611 TLC786611:TLE786611 TUY786611:TVA786611 UEU786611:UEW786611 UOQ786611:UOS786611 UYM786611:UYO786611 VII786611:VIK786611 VSE786611:VSG786611 WCA786611:WCC786611 WLW786611:WLY786611 WVS786611:WVU786611 K852147:M852147 JG852147:JI852147 TC852147:TE852147 ACY852147:ADA852147 AMU852147:AMW852147 AWQ852147:AWS852147 BGM852147:BGO852147 BQI852147:BQK852147 CAE852147:CAG852147 CKA852147:CKC852147 CTW852147:CTY852147 DDS852147:DDU852147 DNO852147:DNQ852147 DXK852147:DXM852147 EHG852147:EHI852147 ERC852147:ERE852147 FAY852147:FBA852147 FKU852147:FKW852147 FUQ852147:FUS852147 GEM852147:GEO852147 GOI852147:GOK852147 GYE852147:GYG852147 HIA852147:HIC852147 HRW852147:HRY852147 IBS852147:IBU852147 ILO852147:ILQ852147 IVK852147:IVM852147 JFG852147:JFI852147 JPC852147:JPE852147 JYY852147:JZA852147 KIU852147:KIW852147 KSQ852147:KSS852147 LCM852147:LCO852147 LMI852147:LMK852147 LWE852147:LWG852147 MGA852147:MGC852147 MPW852147:MPY852147 MZS852147:MZU852147 NJO852147:NJQ852147 NTK852147:NTM852147 ODG852147:ODI852147 ONC852147:ONE852147 OWY852147:OXA852147 PGU852147:PGW852147 PQQ852147:PQS852147 QAM852147:QAO852147 QKI852147:QKK852147 QUE852147:QUG852147 REA852147:REC852147 RNW852147:RNY852147 RXS852147:RXU852147 SHO852147:SHQ852147 SRK852147:SRM852147 TBG852147:TBI852147 TLC852147:TLE852147 TUY852147:TVA852147 UEU852147:UEW852147 UOQ852147:UOS852147 UYM852147:UYO852147 VII852147:VIK852147 VSE852147:VSG852147 WCA852147:WCC852147 WLW852147:WLY852147 WVS852147:WVU852147 K917683:M917683 JG917683:JI917683 TC917683:TE917683 ACY917683:ADA917683 AMU917683:AMW917683 AWQ917683:AWS917683 BGM917683:BGO917683 BQI917683:BQK917683 CAE917683:CAG917683 CKA917683:CKC917683 CTW917683:CTY917683 DDS917683:DDU917683 DNO917683:DNQ917683 DXK917683:DXM917683 EHG917683:EHI917683 ERC917683:ERE917683 FAY917683:FBA917683 FKU917683:FKW917683 FUQ917683:FUS917683 GEM917683:GEO917683 GOI917683:GOK917683 GYE917683:GYG917683 HIA917683:HIC917683 HRW917683:HRY917683 IBS917683:IBU917683 ILO917683:ILQ917683 IVK917683:IVM917683 JFG917683:JFI917683 JPC917683:JPE917683 JYY917683:JZA917683 KIU917683:KIW917683 KSQ917683:KSS917683 LCM917683:LCO917683 LMI917683:LMK917683 LWE917683:LWG917683 MGA917683:MGC917683 MPW917683:MPY917683 MZS917683:MZU917683 NJO917683:NJQ917683 NTK917683:NTM917683 ODG917683:ODI917683 ONC917683:ONE917683 OWY917683:OXA917683 PGU917683:PGW917683 PQQ917683:PQS917683 QAM917683:QAO917683 QKI917683:QKK917683 QUE917683:QUG917683 REA917683:REC917683 RNW917683:RNY917683 RXS917683:RXU917683 SHO917683:SHQ917683 SRK917683:SRM917683 TBG917683:TBI917683 TLC917683:TLE917683 TUY917683:TVA917683 UEU917683:UEW917683 UOQ917683:UOS917683 UYM917683:UYO917683 VII917683:VIK917683 VSE917683:VSG917683 WCA917683:WCC917683 WLW917683:WLY917683 WVS917683:WVU917683 K983219:M983219 JG983219:JI983219 TC983219:TE983219 ACY983219:ADA983219 AMU983219:AMW983219 AWQ983219:AWS983219 BGM983219:BGO983219 BQI983219:BQK983219 CAE983219:CAG983219 CKA983219:CKC983219 CTW983219:CTY983219 DDS983219:DDU983219 DNO983219:DNQ983219 DXK983219:DXM983219 EHG983219:EHI983219 ERC983219:ERE983219 FAY983219:FBA983219 FKU983219:FKW983219 FUQ983219:FUS983219 GEM983219:GEO983219 GOI983219:GOK983219 GYE983219:GYG983219 HIA983219:HIC983219 HRW983219:HRY983219 IBS983219:IBU983219 ILO983219:ILQ983219 IVK983219:IVM983219 JFG983219:JFI983219 JPC983219:JPE983219 JYY983219:JZA983219 KIU983219:KIW983219 KSQ983219:KSS983219 LCM983219:LCO983219 LMI983219:LMK983219 LWE983219:LWG983219 MGA983219:MGC983219 MPW983219:MPY983219 MZS983219:MZU983219 NJO983219:NJQ983219 NTK983219:NTM983219 ODG983219:ODI983219 ONC983219:ONE983219 OWY983219:OXA983219 PGU983219:PGW983219 PQQ983219:PQS983219 QAM983219:QAO983219 QKI983219:QKK983219 QUE983219:QUG983219 REA983219:REC983219 RNW983219:RNY983219 RXS983219:RXU983219 SHO983219:SHQ983219 SRK983219:SRM983219 TBG983219:TBI983219 TLC983219:TLE983219 TUY983219:TVA983219 UEU983219:UEW983219 UOQ983219:UOS983219 UYM983219:UYO983219 VII983219:VIK983219 VSE983219:VSG983219 WCA983219:WCC983219 WLW983219:WLY983219 WVS983219:WVU983219 K181:M181 JG181:JI181 TC181:TE181 ACY181:ADA181 AMU181:AMW181 AWQ181:AWS181 BGM181:BGO181 BQI181:BQK181 CAE181:CAG181 CKA181:CKC181 CTW181:CTY181 DDS181:DDU181 DNO181:DNQ181 DXK181:DXM181 EHG181:EHI181 ERC181:ERE181 FAY181:FBA181 FKU181:FKW181 FUQ181:FUS181 GEM181:GEO181 GOI181:GOK181 GYE181:GYG181 HIA181:HIC181 HRW181:HRY181 IBS181:IBU181 ILO181:ILQ181 IVK181:IVM181 JFG181:JFI181 JPC181:JPE181 JYY181:JZA181 KIU181:KIW181 KSQ181:KSS181 LCM181:LCO181 LMI181:LMK181 LWE181:LWG181 MGA181:MGC181 MPW181:MPY181 MZS181:MZU181 NJO181:NJQ181 NTK181:NTM181 ODG181:ODI181 ONC181:ONE181 OWY181:OXA181 PGU181:PGW181 PQQ181:PQS181 QAM181:QAO181 QKI181:QKK181 QUE181:QUG181 REA181:REC181 RNW181:RNY181 RXS181:RXU181 SHO181:SHQ181 SRK181:SRM181 TBG181:TBI181 TLC181:TLE181 TUY181:TVA181 UEU181:UEW181 UOQ181:UOS181 UYM181:UYO181 VII181:VIK181 VSE181:VSG181 WCA181:WCC181 WLW181:WLY181 WVS181:WVU181 K65717:M65717 JG65717:JI65717 TC65717:TE65717 ACY65717:ADA65717 AMU65717:AMW65717 AWQ65717:AWS65717 BGM65717:BGO65717 BQI65717:BQK65717 CAE65717:CAG65717 CKA65717:CKC65717 CTW65717:CTY65717 DDS65717:DDU65717 DNO65717:DNQ65717 DXK65717:DXM65717 EHG65717:EHI65717 ERC65717:ERE65717 FAY65717:FBA65717 FKU65717:FKW65717 FUQ65717:FUS65717 GEM65717:GEO65717 GOI65717:GOK65717 GYE65717:GYG65717 HIA65717:HIC65717 HRW65717:HRY65717 IBS65717:IBU65717 ILO65717:ILQ65717 IVK65717:IVM65717 JFG65717:JFI65717 JPC65717:JPE65717 JYY65717:JZA65717 KIU65717:KIW65717 KSQ65717:KSS65717 LCM65717:LCO65717 LMI65717:LMK65717 LWE65717:LWG65717 MGA65717:MGC65717 MPW65717:MPY65717 MZS65717:MZU65717 NJO65717:NJQ65717 NTK65717:NTM65717 ODG65717:ODI65717 ONC65717:ONE65717 OWY65717:OXA65717 PGU65717:PGW65717 PQQ65717:PQS65717 QAM65717:QAO65717 QKI65717:QKK65717 QUE65717:QUG65717 REA65717:REC65717 RNW65717:RNY65717 RXS65717:RXU65717 SHO65717:SHQ65717 SRK65717:SRM65717 TBG65717:TBI65717 TLC65717:TLE65717 TUY65717:TVA65717 UEU65717:UEW65717 UOQ65717:UOS65717 UYM65717:UYO65717 VII65717:VIK65717 VSE65717:VSG65717 WCA65717:WCC65717 WLW65717:WLY65717 WVS65717:WVU65717 K131253:M131253 JG131253:JI131253 TC131253:TE131253 ACY131253:ADA131253 AMU131253:AMW131253 AWQ131253:AWS131253 BGM131253:BGO131253 BQI131253:BQK131253 CAE131253:CAG131253 CKA131253:CKC131253 CTW131253:CTY131253 DDS131253:DDU131253 DNO131253:DNQ131253 DXK131253:DXM131253 EHG131253:EHI131253 ERC131253:ERE131253 FAY131253:FBA131253 FKU131253:FKW131253 FUQ131253:FUS131253 GEM131253:GEO131253 GOI131253:GOK131253 GYE131253:GYG131253 HIA131253:HIC131253 HRW131253:HRY131253 IBS131253:IBU131253 ILO131253:ILQ131253 IVK131253:IVM131253 JFG131253:JFI131253 JPC131253:JPE131253 JYY131253:JZA131253 KIU131253:KIW131253 KSQ131253:KSS131253 LCM131253:LCO131253 LMI131253:LMK131253 LWE131253:LWG131253 MGA131253:MGC131253 MPW131253:MPY131253 MZS131253:MZU131253 NJO131253:NJQ131253 NTK131253:NTM131253 ODG131253:ODI131253 ONC131253:ONE131253 OWY131253:OXA131253 PGU131253:PGW131253 PQQ131253:PQS131253 QAM131253:QAO131253 QKI131253:QKK131253 QUE131253:QUG131253 REA131253:REC131253 RNW131253:RNY131253 RXS131253:RXU131253 SHO131253:SHQ131253 SRK131253:SRM131253 TBG131253:TBI131253 TLC131253:TLE131253 TUY131253:TVA131253 UEU131253:UEW131253 UOQ131253:UOS131253 UYM131253:UYO131253 VII131253:VIK131253 VSE131253:VSG131253 WCA131253:WCC131253 WLW131253:WLY131253 WVS131253:WVU131253 K196789:M196789 JG196789:JI196789 TC196789:TE196789 ACY196789:ADA196789 AMU196789:AMW196789 AWQ196789:AWS196789 BGM196789:BGO196789 BQI196789:BQK196789 CAE196789:CAG196789 CKA196789:CKC196789 CTW196789:CTY196789 DDS196789:DDU196789 DNO196789:DNQ196789 DXK196789:DXM196789 EHG196789:EHI196789 ERC196789:ERE196789 FAY196789:FBA196789 FKU196789:FKW196789 FUQ196789:FUS196789 GEM196789:GEO196789 GOI196789:GOK196789 GYE196789:GYG196789 HIA196789:HIC196789 HRW196789:HRY196789 IBS196789:IBU196789 ILO196789:ILQ196789 IVK196789:IVM196789 JFG196789:JFI196789 JPC196789:JPE196789 JYY196789:JZA196789 KIU196789:KIW196789 KSQ196789:KSS196789 LCM196789:LCO196789 LMI196789:LMK196789 LWE196789:LWG196789 MGA196789:MGC196789 MPW196789:MPY196789 MZS196789:MZU196789 NJO196789:NJQ196789 NTK196789:NTM196789 ODG196789:ODI196789 ONC196789:ONE196789 OWY196789:OXA196789 PGU196789:PGW196789 PQQ196789:PQS196789 QAM196789:QAO196789 QKI196789:QKK196789 QUE196789:QUG196789 REA196789:REC196789 RNW196789:RNY196789 RXS196789:RXU196789 SHO196789:SHQ196789 SRK196789:SRM196789 TBG196789:TBI196789 TLC196789:TLE196789 TUY196789:TVA196789 UEU196789:UEW196789 UOQ196789:UOS196789 UYM196789:UYO196789 VII196789:VIK196789 VSE196789:VSG196789 WCA196789:WCC196789 WLW196789:WLY196789 WVS196789:WVU196789 K262325:M262325 JG262325:JI262325 TC262325:TE262325 ACY262325:ADA262325 AMU262325:AMW262325 AWQ262325:AWS262325 BGM262325:BGO262325 BQI262325:BQK262325 CAE262325:CAG262325 CKA262325:CKC262325 CTW262325:CTY262325 DDS262325:DDU262325 DNO262325:DNQ262325 DXK262325:DXM262325 EHG262325:EHI262325 ERC262325:ERE262325 FAY262325:FBA262325 FKU262325:FKW262325 FUQ262325:FUS262325 GEM262325:GEO262325 GOI262325:GOK262325 GYE262325:GYG262325 HIA262325:HIC262325 HRW262325:HRY262325 IBS262325:IBU262325 ILO262325:ILQ262325 IVK262325:IVM262325 JFG262325:JFI262325 JPC262325:JPE262325 JYY262325:JZA262325 KIU262325:KIW262325 KSQ262325:KSS262325 LCM262325:LCO262325 LMI262325:LMK262325 LWE262325:LWG262325 MGA262325:MGC262325 MPW262325:MPY262325 MZS262325:MZU262325 NJO262325:NJQ262325 NTK262325:NTM262325 ODG262325:ODI262325 ONC262325:ONE262325 OWY262325:OXA262325 PGU262325:PGW262325 PQQ262325:PQS262325 QAM262325:QAO262325 QKI262325:QKK262325 QUE262325:QUG262325 REA262325:REC262325 RNW262325:RNY262325 RXS262325:RXU262325 SHO262325:SHQ262325 SRK262325:SRM262325 TBG262325:TBI262325 TLC262325:TLE262325 TUY262325:TVA262325 UEU262325:UEW262325 UOQ262325:UOS262325 UYM262325:UYO262325 VII262325:VIK262325 VSE262325:VSG262325 WCA262325:WCC262325 WLW262325:WLY262325 WVS262325:WVU262325 K327861:M327861 JG327861:JI327861 TC327861:TE327861 ACY327861:ADA327861 AMU327861:AMW327861 AWQ327861:AWS327861 BGM327861:BGO327861 BQI327861:BQK327861 CAE327861:CAG327861 CKA327861:CKC327861 CTW327861:CTY327861 DDS327861:DDU327861 DNO327861:DNQ327861 DXK327861:DXM327861 EHG327861:EHI327861 ERC327861:ERE327861 FAY327861:FBA327861 FKU327861:FKW327861 FUQ327861:FUS327861 GEM327861:GEO327861 GOI327861:GOK327861 GYE327861:GYG327861 HIA327861:HIC327861 HRW327861:HRY327861 IBS327861:IBU327861 ILO327861:ILQ327861 IVK327861:IVM327861 JFG327861:JFI327861 JPC327861:JPE327861 JYY327861:JZA327861 KIU327861:KIW327861 KSQ327861:KSS327861 LCM327861:LCO327861 LMI327861:LMK327861 LWE327861:LWG327861 MGA327861:MGC327861 MPW327861:MPY327861 MZS327861:MZU327861 NJO327861:NJQ327861 NTK327861:NTM327861 ODG327861:ODI327861 ONC327861:ONE327861 OWY327861:OXA327861 PGU327861:PGW327861 PQQ327861:PQS327861 QAM327861:QAO327861 QKI327861:QKK327861 QUE327861:QUG327861 REA327861:REC327861 RNW327861:RNY327861 RXS327861:RXU327861 SHO327861:SHQ327861 SRK327861:SRM327861 TBG327861:TBI327861 TLC327861:TLE327861 TUY327861:TVA327861 UEU327861:UEW327861 UOQ327861:UOS327861 UYM327861:UYO327861 VII327861:VIK327861 VSE327861:VSG327861 WCA327861:WCC327861 WLW327861:WLY327861 WVS327861:WVU327861 K393397:M393397 JG393397:JI393397 TC393397:TE393397 ACY393397:ADA393397 AMU393397:AMW393397 AWQ393397:AWS393397 BGM393397:BGO393397 BQI393397:BQK393397 CAE393397:CAG393397 CKA393397:CKC393397 CTW393397:CTY393397 DDS393397:DDU393397 DNO393397:DNQ393397 DXK393397:DXM393397 EHG393397:EHI393397 ERC393397:ERE393397 FAY393397:FBA393397 FKU393397:FKW393397 FUQ393397:FUS393397 GEM393397:GEO393397 GOI393397:GOK393397 GYE393397:GYG393397 HIA393397:HIC393397 HRW393397:HRY393397 IBS393397:IBU393397 ILO393397:ILQ393397 IVK393397:IVM393397 JFG393397:JFI393397 JPC393397:JPE393397 JYY393397:JZA393397 KIU393397:KIW393397 KSQ393397:KSS393397 LCM393397:LCO393397 LMI393397:LMK393397 LWE393397:LWG393397 MGA393397:MGC393397 MPW393397:MPY393397 MZS393397:MZU393397 NJO393397:NJQ393397 NTK393397:NTM393397 ODG393397:ODI393397 ONC393397:ONE393397 OWY393397:OXA393397 PGU393397:PGW393397 PQQ393397:PQS393397 QAM393397:QAO393397 QKI393397:QKK393397 QUE393397:QUG393397 REA393397:REC393397 RNW393397:RNY393397 RXS393397:RXU393397 SHO393397:SHQ393397 SRK393397:SRM393397 TBG393397:TBI393397 TLC393397:TLE393397 TUY393397:TVA393397 UEU393397:UEW393397 UOQ393397:UOS393397 UYM393397:UYO393397 VII393397:VIK393397 VSE393397:VSG393397 WCA393397:WCC393397 WLW393397:WLY393397 WVS393397:WVU393397 K458933:M458933 JG458933:JI458933 TC458933:TE458933 ACY458933:ADA458933 AMU458933:AMW458933 AWQ458933:AWS458933 BGM458933:BGO458933 BQI458933:BQK458933 CAE458933:CAG458933 CKA458933:CKC458933 CTW458933:CTY458933 DDS458933:DDU458933 DNO458933:DNQ458933 DXK458933:DXM458933 EHG458933:EHI458933 ERC458933:ERE458933 FAY458933:FBA458933 FKU458933:FKW458933 FUQ458933:FUS458933 GEM458933:GEO458933 GOI458933:GOK458933 GYE458933:GYG458933 HIA458933:HIC458933 HRW458933:HRY458933 IBS458933:IBU458933 ILO458933:ILQ458933 IVK458933:IVM458933 JFG458933:JFI458933 JPC458933:JPE458933 JYY458933:JZA458933 KIU458933:KIW458933 KSQ458933:KSS458933 LCM458933:LCO458933 LMI458933:LMK458933 LWE458933:LWG458933 MGA458933:MGC458933 MPW458933:MPY458933 MZS458933:MZU458933 NJO458933:NJQ458933 NTK458933:NTM458933 ODG458933:ODI458933 ONC458933:ONE458933 OWY458933:OXA458933 PGU458933:PGW458933 PQQ458933:PQS458933 QAM458933:QAO458933 QKI458933:QKK458933 QUE458933:QUG458933 REA458933:REC458933 RNW458933:RNY458933 RXS458933:RXU458933 SHO458933:SHQ458933 SRK458933:SRM458933 TBG458933:TBI458933 TLC458933:TLE458933 TUY458933:TVA458933 UEU458933:UEW458933 UOQ458933:UOS458933 UYM458933:UYO458933 VII458933:VIK458933 VSE458933:VSG458933 WCA458933:WCC458933 WLW458933:WLY458933 WVS458933:WVU458933 K524469:M524469 JG524469:JI524469 TC524469:TE524469 ACY524469:ADA524469 AMU524469:AMW524469 AWQ524469:AWS524469 BGM524469:BGO524469 BQI524469:BQK524469 CAE524469:CAG524469 CKA524469:CKC524469 CTW524469:CTY524469 DDS524469:DDU524469 DNO524469:DNQ524469 DXK524469:DXM524469 EHG524469:EHI524469 ERC524469:ERE524469 FAY524469:FBA524469 FKU524469:FKW524469 FUQ524469:FUS524469 GEM524469:GEO524469 GOI524469:GOK524469 GYE524469:GYG524469 HIA524469:HIC524469 HRW524469:HRY524469 IBS524469:IBU524469 ILO524469:ILQ524469 IVK524469:IVM524469 JFG524469:JFI524469 JPC524469:JPE524469 JYY524469:JZA524469 KIU524469:KIW524469 KSQ524469:KSS524469 LCM524469:LCO524469 LMI524469:LMK524469 LWE524469:LWG524469 MGA524469:MGC524469 MPW524469:MPY524469 MZS524469:MZU524469 NJO524469:NJQ524469 NTK524469:NTM524469 ODG524469:ODI524469 ONC524469:ONE524469 OWY524469:OXA524469 PGU524469:PGW524469 PQQ524469:PQS524469 QAM524469:QAO524469 QKI524469:QKK524469 QUE524469:QUG524469 REA524469:REC524469 RNW524469:RNY524469 RXS524469:RXU524469 SHO524469:SHQ524469 SRK524469:SRM524469 TBG524469:TBI524469 TLC524469:TLE524469 TUY524469:TVA524469 UEU524469:UEW524469 UOQ524469:UOS524469 UYM524469:UYO524469 VII524469:VIK524469 VSE524469:VSG524469 WCA524469:WCC524469 WLW524469:WLY524469 WVS524469:WVU524469 K590005:M590005 JG590005:JI590005 TC590005:TE590005 ACY590005:ADA590005 AMU590005:AMW590005 AWQ590005:AWS590005 BGM590005:BGO590005 BQI590005:BQK590005 CAE590005:CAG590005 CKA590005:CKC590005 CTW590005:CTY590005 DDS590005:DDU590005 DNO590005:DNQ590005 DXK590005:DXM590005 EHG590005:EHI590005 ERC590005:ERE590005 FAY590005:FBA590005 FKU590005:FKW590005 FUQ590005:FUS590005 GEM590005:GEO590005 GOI590005:GOK590005 GYE590005:GYG590005 HIA590005:HIC590005 HRW590005:HRY590005 IBS590005:IBU590005 ILO590005:ILQ590005 IVK590005:IVM590005 JFG590005:JFI590005 JPC590005:JPE590005 JYY590005:JZA590005 KIU590005:KIW590005 KSQ590005:KSS590005 LCM590005:LCO590005 LMI590005:LMK590005 LWE590005:LWG590005 MGA590005:MGC590005 MPW590005:MPY590005 MZS590005:MZU590005 NJO590005:NJQ590005 NTK590005:NTM590005 ODG590005:ODI590005 ONC590005:ONE590005 OWY590005:OXA590005 PGU590005:PGW590005 PQQ590005:PQS590005 QAM590005:QAO590005 QKI590005:QKK590005 QUE590005:QUG590005 REA590005:REC590005 RNW590005:RNY590005 RXS590005:RXU590005 SHO590005:SHQ590005 SRK590005:SRM590005 TBG590005:TBI590005 TLC590005:TLE590005 TUY590005:TVA590005 UEU590005:UEW590005 UOQ590005:UOS590005 UYM590005:UYO590005 VII590005:VIK590005 VSE590005:VSG590005 WCA590005:WCC590005 WLW590005:WLY590005 WVS590005:WVU590005 K655541:M655541 JG655541:JI655541 TC655541:TE655541 ACY655541:ADA655541 AMU655541:AMW655541 AWQ655541:AWS655541 BGM655541:BGO655541 BQI655541:BQK655541 CAE655541:CAG655541 CKA655541:CKC655541 CTW655541:CTY655541 DDS655541:DDU655541 DNO655541:DNQ655541 DXK655541:DXM655541 EHG655541:EHI655541 ERC655541:ERE655541 FAY655541:FBA655541 FKU655541:FKW655541 FUQ655541:FUS655541 GEM655541:GEO655541 GOI655541:GOK655541 GYE655541:GYG655541 HIA655541:HIC655541 HRW655541:HRY655541 IBS655541:IBU655541 ILO655541:ILQ655541 IVK655541:IVM655541 JFG655541:JFI655541 JPC655541:JPE655541 JYY655541:JZA655541 KIU655541:KIW655541 KSQ655541:KSS655541 LCM655541:LCO655541 LMI655541:LMK655541 LWE655541:LWG655541 MGA655541:MGC655541 MPW655541:MPY655541 MZS655541:MZU655541 NJO655541:NJQ655541 NTK655541:NTM655541 ODG655541:ODI655541 ONC655541:ONE655541 OWY655541:OXA655541 PGU655541:PGW655541 PQQ655541:PQS655541 QAM655541:QAO655541 QKI655541:QKK655541 QUE655541:QUG655541 REA655541:REC655541 RNW655541:RNY655541 RXS655541:RXU655541 SHO655541:SHQ655541 SRK655541:SRM655541 TBG655541:TBI655541 TLC655541:TLE655541 TUY655541:TVA655541 UEU655541:UEW655541 UOQ655541:UOS655541 UYM655541:UYO655541 VII655541:VIK655541 VSE655541:VSG655541 WCA655541:WCC655541 WLW655541:WLY655541 WVS655541:WVU655541 K721077:M721077 JG721077:JI721077 TC721077:TE721077 ACY721077:ADA721077 AMU721077:AMW721077 AWQ721077:AWS721077 BGM721077:BGO721077 BQI721077:BQK721077 CAE721077:CAG721077 CKA721077:CKC721077 CTW721077:CTY721077 DDS721077:DDU721077 DNO721077:DNQ721077 DXK721077:DXM721077 EHG721077:EHI721077 ERC721077:ERE721077 FAY721077:FBA721077 FKU721077:FKW721077 FUQ721077:FUS721077 GEM721077:GEO721077 GOI721077:GOK721077 GYE721077:GYG721077 HIA721077:HIC721077 HRW721077:HRY721077 IBS721077:IBU721077 ILO721077:ILQ721077 IVK721077:IVM721077 JFG721077:JFI721077 JPC721077:JPE721077 JYY721077:JZA721077 KIU721077:KIW721077 KSQ721077:KSS721077 LCM721077:LCO721077 LMI721077:LMK721077 LWE721077:LWG721077 MGA721077:MGC721077 MPW721077:MPY721077 MZS721077:MZU721077 NJO721077:NJQ721077 NTK721077:NTM721077 ODG721077:ODI721077 ONC721077:ONE721077 OWY721077:OXA721077 PGU721077:PGW721077 PQQ721077:PQS721077 QAM721077:QAO721077 QKI721077:QKK721077 QUE721077:QUG721077 REA721077:REC721077 RNW721077:RNY721077 RXS721077:RXU721077 SHO721077:SHQ721077 SRK721077:SRM721077 TBG721077:TBI721077 TLC721077:TLE721077 TUY721077:TVA721077 UEU721077:UEW721077 UOQ721077:UOS721077 UYM721077:UYO721077 VII721077:VIK721077 VSE721077:VSG721077 WCA721077:WCC721077 WLW721077:WLY721077 WVS721077:WVU721077 K786613:M786613 JG786613:JI786613 TC786613:TE786613 ACY786613:ADA786613 AMU786613:AMW786613 AWQ786613:AWS786613 BGM786613:BGO786613 BQI786613:BQK786613 CAE786613:CAG786613 CKA786613:CKC786613 CTW786613:CTY786613 DDS786613:DDU786613 DNO786613:DNQ786613 DXK786613:DXM786613 EHG786613:EHI786613 ERC786613:ERE786613 FAY786613:FBA786613 FKU786613:FKW786613 FUQ786613:FUS786613 GEM786613:GEO786613 GOI786613:GOK786613 GYE786613:GYG786613 HIA786613:HIC786613 HRW786613:HRY786613 IBS786613:IBU786613 ILO786613:ILQ786613 IVK786613:IVM786613 JFG786613:JFI786613 JPC786613:JPE786613 JYY786613:JZA786613 KIU786613:KIW786613 KSQ786613:KSS786613 LCM786613:LCO786613 LMI786613:LMK786613 LWE786613:LWG786613 MGA786613:MGC786613 MPW786613:MPY786613 MZS786613:MZU786613 NJO786613:NJQ786613 NTK786613:NTM786613 ODG786613:ODI786613 ONC786613:ONE786613 OWY786613:OXA786613 PGU786613:PGW786613 PQQ786613:PQS786613 QAM786613:QAO786613 QKI786613:QKK786613 QUE786613:QUG786613 REA786613:REC786613 RNW786613:RNY786613 RXS786613:RXU786613 SHO786613:SHQ786613 SRK786613:SRM786613 TBG786613:TBI786613 TLC786613:TLE786613 TUY786613:TVA786613 UEU786613:UEW786613 UOQ786613:UOS786613 UYM786613:UYO786613 VII786613:VIK786613 VSE786613:VSG786613 WCA786613:WCC786613 WLW786613:WLY786613 WVS786613:WVU786613 K852149:M852149 JG852149:JI852149 TC852149:TE852149 ACY852149:ADA852149 AMU852149:AMW852149 AWQ852149:AWS852149 BGM852149:BGO852149 BQI852149:BQK852149 CAE852149:CAG852149 CKA852149:CKC852149 CTW852149:CTY852149 DDS852149:DDU852149 DNO852149:DNQ852149 DXK852149:DXM852149 EHG852149:EHI852149 ERC852149:ERE852149 FAY852149:FBA852149 FKU852149:FKW852149 FUQ852149:FUS852149 GEM852149:GEO852149 GOI852149:GOK852149 GYE852149:GYG852149 HIA852149:HIC852149 HRW852149:HRY852149 IBS852149:IBU852149 ILO852149:ILQ852149 IVK852149:IVM852149 JFG852149:JFI852149 JPC852149:JPE852149 JYY852149:JZA852149 KIU852149:KIW852149 KSQ852149:KSS852149 LCM852149:LCO852149 LMI852149:LMK852149 LWE852149:LWG852149 MGA852149:MGC852149 MPW852149:MPY852149 MZS852149:MZU852149 NJO852149:NJQ852149 NTK852149:NTM852149 ODG852149:ODI852149 ONC852149:ONE852149 OWY852149:OXA852149 PGU852149:PGW852149 PQQ852149:PQS852149 QAM852149:QAO852149 QKI852149:QKK852149 QUE852149:QUG852149 REA852149:REC852149 RNW852149:RNY852149 RXS852149:RXU852149 SHO852149:SHQ852149 SRK852149:SRM852149 TBG852149:TBI852149 TLC852149:TLE852149 TUY852149:TVA852149 UEU852149:UEW852149 UOQ852149:UOS852149 UYM852149:UYO852149 VII852149:VIK852149 VSE852149:VSG852149 WCA852149:WCC852149 WLW852149:WLY852149 WVS852149:WVU852149 K917685:M917685 JG917685:JI917685 TC917685:TE917685 ACY917685:ADA917685 AMU917685:AMW917685 AWQ917685:AWS917685 BGM917685:BGO917685 BQI917685:BQK917685 CAE917685:CAG917685 CKA917685:CKC917685 CTW917685:CTY917685 DDS917685:DDU917685 DNO917685:DNQ917685 DXK917685:DXM917685 EHG917685:EHI917685 ERC917685:ERE917685 FAY917685:FBA917685 FKU917685:FKW917685 FUQ917685:FUS917685 GEM917685:GEO917685 GOI917685:GOK917685 GYE917685:GYG917685 HIA917685:HIC917685 HRW917685:HRY917685 IBS917685:IBU917685 ILO917685:ILQ917685 IVK917685:IVM917685 JFG917685:JFI917685 JPC917685:JPE917685 JYY917685:JZA917685 KIU917685:KIW917685 KSQ917685:KSS917685 LCM917685:LCO917685 LMI917685:LMK917685 LWE917685:LWG917685 MGA917685:MGC917685 MPW917685:MPY917685 MZS917685:MZU917685 NJO917685:NJQ917685 NTK917685:NTM917685 ODG917685:ODI917685 ONC917685:ONE917685 OWY917685:OXA917685 PGU917685:PGW917685 PQQ917685:PQS917685 QAM917685:QAO917685 QKI917685:QKK917685 QUE917685:QUG917685 REA917685:REC917685 RNW917685:RNY917685 RXS917685:RXU917685 SHO917685:SHQ917685 SRK917685:SRM917685 TBG917685:TBI917685 TLC917685:TLE917685 TUY917685:TVA917685 UEU917685:UEW917685 UOQ917685:UOS917685 UYM917685:UYO917685 VII917685:VIK917685 VSE917685:VSG917685 WCA917685:WCC917685 WLW917685:WLY917685 WVS917685:WVU917685 K983221:M983221 JG983221:JI983221 TC983221:TE983221 ACY983221:ADA983221 AMU983221:AMW983221 AWQ983221:AWS983221 BGM983221:BGO983221 BQI983221:BQK983221 CAE983221:CAG983221 CKA983221:CKC983221 CTW983221:CTY983221 DDS983221:DDU983221 DNO983221:DNQ983221 DXK983221:DXM983221 EHG983221:EHI983221 ERC983221:ERE983221 FAY983221:FBA983221 FKU983221:FKW983221 FUQ983221:FUS983221 GEM983221:GEO983221 GOI983221:GOK983221 GYE983221:GYG983221 HIA983221:HIC983221 HRW983221:HRY983221 IBS983221:IBU983221 ILO983221:ILQ983221 IVK983221:IVM983221 JFG983221:JFI983221 JPC983221:JPE983221 JYY983221:JZA983221 KIU983221:KIW983221 KSQ983221:KSS983221 LCM983221:LCO983221 LMI983221:LMK983221 LWE983221:LWG983221 MGA983221:MGC983221 MPW983221:MPY983221 MZS983221:MZU983221 NJO983221:NJQ983221 NTK983221:NTM983221 ODG983221:ODI983221 ONC983221:ONE983221 OWY983221:OXA983221 PGU983221:PGW983221 PQQ983221:PQS983221 QAM983221:QAO983221 QKI983221:QKK983221 QUE983221:QUG983221 REA983221:REC983221 RNW983221:RNY983221 RXS983221:RXU983221 SHO983221:SHQ983221 SRK983221:SRM983221 TBG983221:TBI983221 TLC983221:TLE983221 TUY983221:TVA983221 UEU983221:UEW983221 UOQ983221:UOS983221 UYM983221:UYO983221 VII983221:VIK983221 VSE983221:VSG983221 WCA983221:WCC983221 WLW983221:WLY983221 WVS983221:WVU983221 H103:I103 JD103:JE103 SZ103:TA103 ACV103:ACW103 AMR103:AMS103 AWN103:AWO103 BGJ103:BGK103 BQF103:BQG103 CAB103:CAC103 CJX103:CJY103 CTT103:CTU103 DDP103:DDQ103 DNL103:DNM103 DXH103:DXI103 EHD103:EHE103 EQZ103:ERA103 FAV103:FAW103 FKR103:FKS103 FUN103:FUO103 GEJ103:GEK103 GOF103:GOG103 GYB103:GYC103 HHX103:HHY103 HRT103:HRU103 IBP103:IBQ103 ILL103:ILM103 IVH103:IVI103 JFD103:JFE103 JOZ103:JPA103 JYV103:JYW103 KIR103:KIS103 KSN103:KSO103 LCJ103:LCK103 LMF103:LMG103 LWB103:LWC103 MFX103:MFY103 MPT103:MPU103 MZP103:MZQ103 NJL103:NJM103 NTH103:NTI103 ODD103:ODE103 OMZ103:ONA103 OWV103:OWW103 PGR103:PGS103 PQN103:PQO103 QAJ103:QAK103 QKF103:QKG103 QUB103:QUC103 RDX103:RDY103 RNT103:RNU103 RXP103:RXQ103 SHL103:SHM103 SRH103:SRI103 TBD103:TBE103 TKZ103:TLA103 TUV103:TUW103 UER103:UES103 UON103:UOO103 UYJ103:UYK103 VIF103:VIG103 VSB103:VSC103 WBX103:WBY103 WLT103:WLU103 WVP103:WVQ103 H65639:I65639 JD65639:JE65639 SZ65639:TA65639 ACV65639:ACW65639 AMR65639:AMS65639 AWN65639:AWO65639 BGJ65639:BGK65639 BQF65639:BQG65639 CAB65639:CAC65639 CJX65639:CJY65639 CTT65639:CTU65639 DDP65639:DDQ65639 DNL65639:DNM65639 DXH65639:DXI65639 EHD65639:EHE65639 EQZ65639:ERA65639 FAV65639:FAW65639 FKR65639:FKS65639 FUN65639:FUO65639 GEJ65639:GEK65639 GOF65639:GOG65639 GYB65639:GYC65639 HHX65639:HHY65639 HRT65639:HRU65639 IBP65639:IBQ65639 ILL65639:ILM65639 IVH65639:IVI65639 JFD65639:JFE65639 JOZ65639:JPA65639 JYV65639:JYW65639 KIR65639:KIS65639 KSN65639:KSO65639 LCJ65639:LCK65639 LMF65639:LMG65639 LWB65639:LWC65639 MFX65639:MFY65639 MPT65639:MPU65639 MZP65639:MZQ65639 NJL65639:NJM65639 NTH65639:NTI65639 ODD65639:ODE65639 OMZ65639:ONA65639 OWV65639:OWW65639 PGR65639:PGS65639 PQN65639:PQO65639 QAJ65639:QAK65639 QKF65639:QKG65639 QUB65639:QUC65639 RDX65639:RDY65639 RNT65639:RNU65639 RXP65639:RXQ65639 SHL65639:SHM65639 SRH65639:SRI65639 TBD65639:TBE65639 TKZ65639:TLA65639 TUV65639:TUW65639 UER65639:UES65639 UON65639:UOO65639 UYJ65639:UYK65639 VIF65639:VIG65639 VSB65639:VSC65639 WBX65639:WBY65639 WLT65639:WLU65639 WVP65639:WVQ65639 H131175:I131175 JD131175:JE131175 SZ131175:TA131175 ACV131175:ACW131175 AMR131175:AMS131175 AWN131175:AWO131175 BGJ131175:BGK131175 BQF131175:BQG131175 CAB131175:CAC131175 CJX131175:CJY131175 CTT131175:CTU131175 DDP131175:DDQ131175 DNL131175:DNM131175 DXH131175:DXI131175 EHD131175:EHE131175 EQZ131175:ERA131175 FAV131175:FAW131175 FKR131175:FKS131175 FUN131175:FUO131175 GEJ131175:GEK131175 GOF131175:GOG131175 GYB131175:GYC131175 HHX131175:HHY131175 HRT131175:HRU131175 IBP131175:IBQ131175 ILL131175:ILM131175 IVH131175:IVI131175 JFD131175:JFE131175 JOZ131175:JPA131175 JYV131175:JYW131175 KIR131175:KIS131175 KSN131175:KSO131175 LCJ131175:LCK131175 LMF131175:LMG131175 LWB131175:LWC131175 MFX131175:MFY131175 MPT131175:MPU131175 MZP131175:MZQ131175 NJL131175:NJM131175 NTH131175:NTI131175 ODD131175:ODE131175 OMZ131175:ONA131175 OWV131175:OWW131175 PGR131175:PGS131175 PQN131175:PQO131175 QAJ131175:QAK131175 QKF131175:QKG131175 QUB131175:QUC131175 RDX131175:RDY131175 RNT131175:RNU131175 RXP131175:RXQ131175 SHL131175:SHM131175 SRH131175:SRI131175 TBD131175:TBE131175 TKZ131175:TLA131175 TUV131175:TUW131175 UER131175:UES131175 UON131175:UOO131175 UYJ131175:UYK131175 VIF131175:VIG131175 VSB131175:VSC131175 WBX131175:WBY131175 WLT131175:WLU131175 WVP131175:WVQ131175 H196711:I196711 JD196711:JE196711 SZ196711:TA196711 ACV196711:ACW196711 AMR196711:AMS196711 AWN196711:AWO196711 BGJ196711:BGK196711 BQF196711:BQG196711 CAB196711:CAC196711 CJX196711:CJY196711 CTT196711:CTU196711 DDP196711:DDQ196711 DNL196711:DNM196711 DXH196711:DXI196711 EHD196711:EHE196711 EQZ196711:ERA196711 FAV196711:FAW196711 FKR196711:FKS196711 FUN196711:FUO196711 GEJ196711:GEK196711 GOF196711:GOG196711 GYB196711:GYC196711 HHX196711:HHY196711 HRT196711:HRU196711 IBP196711:IBQ196711 ILL196711:ILM196711 IVH196711:IVI196711 JFD196711:JFE196711 JOZ196711:JPA196711 JYV196711:JYW196711 KIR196711:KIS196711 KSN196711:KSO196711 LCJ196711:LCK196711 LMF196711:LMG196711 LWB196711:LWC196711 MFX196711:MFY196711 MPT196711:MPU196711 MZP196711:MZQ196711 NJL196711:NJM196711 NTH196711:NTI196711 ODD196711:ODE196711 OMZ196711:ONA196711 OWV196711:OWW196711 PGR196711:PGS196711 PQN196711:PQO196711 QAJ196711:QAK196711 QKF196711:QKG196711 QUB196711:QUC196711 RDX196711:RDY196711 RNT196711:RNU196711 RXP196711:RXQ196711 SHL196711:SHM196711 SRH196711:SRI196711 TBD196711:TBE196711 TKZ196711:TLA196711 TUV196711:TUW196711 UER196711:UES196711 UON196711:UOO196711 UYJ196711:UYK196711 VIF196711:VIG196711 VSB196711:VSC196711 WBX196711:WBY196711 WLT196711:WLU196711 WVP196711:WVQ196711 H262247:I262247 JD262247:JE262247 SZ262247:TA262247 ACV262247:ACW262247 AMR262247:AMS262247 AWN262247:AWO262247 BGJ262247:BGK262247 BQF262247:BQG262247 CAB262247:CAC262247 CJX262247:CJY262247 CTT262247:CTU262247 DDP262247:DDQ262247 DNL262247:DNM262247 DXH262247:DXI262247 EHD262247:EHE262247 EQZ262247:ERA262247 FAV262247:FAW262247 FKR262247:FKS262247 FUN262247:FUO262247 GEJ262247:GEK262247 GOF262247:GOG262247 GYB262247:GYC262247 HHX262247:HHY262247 HRT262247:HRU262247 IBP262247:IBQ262247 ILL262247:ILM262247 IVH262247:IVI262247 JFD262247:JFE262247 JOZ262247:JPA262247 JYV262247:JYW262247 KIR262247:KIS262247 KSN262247:KSO262247 LCJ262247:LCK262247 LMF262247:LMG262247 LWB262247:LWC262247 MFX262247:MFY262247 MPT262247:MPU262247 MZP262247:MZQ262247 NJL262247:NJM262247 NTH262247:NTI262247 ODD262247:ODE262247 OMZ262247:ONA262247 OWV262247:OWW262247 PGR262247:PGS262247 PQN262247:PQO262247 QAJ262247:QAK262247 QKF262247:QKG262247 QUB262247:QUC262247 RDX262247:RDY262247 RNT262247:RNU262247 RXP262247:RXQ262247 SHL262247:SHM262247 SRH262247:SRI262247 TBD262247:TBE262247 TKZ262247:TLA262247 TUV262247:TUW262247 UER262247:UES262247 UON262247:UOO262247 UYJ262247:UYK262247 VIF262247:VIG262247 VSB262247:VSC262247 WBX262247:WBY262247 WLT262247:WLU262247 WVP262247:WVQ262247 H327783:I327783 JD327783:JE327783 SZ327783:TA327783 ACV327783:ACW327783 AMR327783:AMS327783 AWN327783:AWO327783 BGJ327783:BGK327783 BQF327783:BQG327783 CAB327783:CAC327783 CJX327783:CJY327783 CTT327783:CTU327783 DDP327783:DDQ327783 DNL327783:DNM327783 DXH327783:DXI327783 EHD327783:EHE327783 EQZ327783:ERA327783 FAV327783:FAW327783 FKR327783:FKS327783 FUN327783:FUO327783 GEJ327783:GEK327783 GOF327783:GOG327783 GYB327783:GYC327783 HHX327783:HHY327783 HRT327783:HRU327783 IBP327783:IBQ327783 ILL327783:ILM327783 IVH327783:IVI327783 JFD327783:JFE327783 JOZ327783:JPA327783 JYV327783:JYW327783 KIR327783:KIS327783 KSN327783:KSO327783 LCJ327783:LCK327783 LMF327783:LMG327783 LWB327783:LWC327783 MFX327783:MFY327783 MPT327783:MPU327783 MZP327783:MZQ327783 NJL327783:NJM327783 NTH327783:NTI327783 ODD327783:ODE327783 OMZ327783:ONA327783 OWV327783:OWW327783 PGR327783:PGS327783 PQN327783:PQO327783 QAJ327783:QAK327783 QKF327783:QKG327783 QUB327783:QUC327783 RDX327783:RDY327783 RNT327783:RNU327783 RXP327783:RXQ327783 SHL327783:SHM327783 SRH327783:SRI327783 TBD327783:TBE327783 TKZ327783:TLA327783 TUV327783:TUW327783 UER327783:UES327783 UON327783:UOO327783 UYJ327783:UYK327783 VIF327783:VIG327783 VSB327783:VSC327783 WBX327783:WBY327783 WLT327783:WLU327783 WVP327783:WVQ327783 H393319:I393319 JD393319:JE393319 SZ393319:TA393319 ACV393319:ACW393319 AMR393319:AMS393319 AWN393319:AWO393319 BGJ393319:BGK393319 BQF393319:BQG393319 CAB393319:CAC393319 CJX393319:CJY393319 CTT393319:CTU393319 DDP393319:DDQ393319 DNL393319:DNM393319 DXH393319:DXI393319 EHD393319:EHE393319 EQZ393319:ERA393319 FAV393319:FAW393319 FKR393319:FKS393319 FUN393319:FUO393319 GEJ393319:GEK393319 GOF393319:GOG393319 GYB393319:GYC393319 HHX393319:HHY393319 HRT393319:HRU393319 IBP393319:IBQ393319 ILL393319:ILM393319 IVH393319:IVI393319 JFD393319:JFE393319 JOZ393319:JPA393319 JYV393319:JYW393319 KIR393319:KIS393319 KSN393319:KSO393319 LCJ393319:LCK393319 LMF393319:LMG393319 LWB393319:LWC393319 MFX393319:MFY393319 MPT393319:MPU393319 MZP393319:MZQ393319 NJL393319:NJM393319 NTH393319:NTI393319 ODD393319:ODE393319 OMZ393319:ONA393319 OWV393319:OWW393319 PGR393319:PGS393319 PQN393319:PQO393319 QAJ393319:QAK393319 QKF393319:QKG393319 QUB393319:QUC393319 RDX393319:RDY393319 RNT393319:RNU393319 RXP393319:RXQ393319 SHL393319:SHM393319 SRH393319:SRI393319 TBD393319:TBE393319 TKZ393319:TLA393319 TUV393319:TUW393319 UER393319:UES393319 UON393319:UOO393319 UYJ393319:UYK393319 VIF393319:VIG393319 VSB393319:VSC393319 WBX393319:WBY393319 WLT393319:WLU393319 WVP393319:WVQ393319 H458855:I458855 JD458855:JE458855 SZ458855:TA458855 ACV458855:ACW458855 AMR458855:AMS458855 AWN458855:AWO458855 BGJ458855:BGK458855 BQF458855:BQG458855 CAB458855:CAC458855 CJX458855:CJY458855 CTT458855:CTU458855 DDP458855:DDQ458855 DNL458855:DNM458855 DXH458855:DXI458855 EHD458855:EHE458855 EQZ458855:ERA458855 FAV458855:FAW458855 FKR458855:FKS458855 FUN458855:FUO458855 GEJ458855:GEK458855 GOF458855:GOG458855 GYB458855:GYC458855 HHX458855:HHY458855 HRT458855:HRU458855 IBP458855:IBQ458855 ILL458855:ILM458855 IVH458855:IVI458855 JFD458855:JFE458855 JOZ458855:JPA458855 JYV458855:JYW458855 KIR458855:KIS458855 KSN458855:KSO458855 LCJ458855:LCK458855 LMF458855:LMG458855 LWB458855:LWC458855 MFX458855:MFY458855 MPT458855:MPU458855 MZP458855:MZQ458855 NJL458855:NJM458855 NTH458855:NTI458855 ODD458855:ODE458855 OMZ458855:ONA458855 OWV458855:OWW458855 PGR458855:PGS458855 PQN458855:PQO458855 QAJ458855:QAK458855 QKF458855:QKG458855 QUB458855:QUC458855 RDX458855:RDY458855 RNT458855:RNU458855 RXP458855:RXQ458855 SHL458855:SHM458855 SRH458855:SRI458855 TBD458855:TBE458855 TKZ458855:TLA458855 TUV458855:TUW458855 UER458855:UES458855 UON458855:UOO458855 UYJ458855:UYK458855 VIF458855:VIG458855 VSB458855:VSC458855 WBX458855:WBY458855 WLT458855:WLU458855 WVP458855:WVQ458855 H524391:I524391 JD524391:JE524391 SZ524391:TA524391 ACV524391:ACW524391 AMR524391:AMS524391 AWN524391:AWO524391 BGJ524391:BGK524391 BQF524391:BQG524391 CAB524391:CAC524391 CJX524391:CJY524391 CTT524391:CTU524391 DDP524391:DDQ524391 DNL524391:DNM524391 DXH524391:DXI524391 EHD524391:EHE524391 EQZ524391:ERA524391 FAV524391:FAW524391 FKR524391:FKS524391 FUN524391:FUO524391 GEJ524391:GEK524391 GOF524391:GOG524391 GYB524391:GYC524391 HHX524391:HHY524391 HRT524391:HRU524391 IBP524391:IBQ524391 ILL524391:ILM524391 IVH524391:IVI524391 JFD524391:JFE524391 JOZ524391:JPA524391 JYV524391:JYW524391 KIR524391:KIS524391 KSN524391:KSO524391 LCJ524391:LCK524391 LMF524391:LMG524391 LWB524391:LWC524391 MFX524391:MFY524391 MPT524391:MPU524391 MZP524391:MZQ524391 NJL524391:NJM524391 NTH524391:NTI524391 ODD524391:ODE524391 OMZ524391:ONA524391 OWV524391:OWW524391 PGR524391:PGS524391 PQN524391:PQO524391 QAJ524391:QAK524391 QKF524391:QKG524391 QUB524391:QUC524391 RDX524391:RDY524391 RNT524391:RNU524391 RXP524391:RXQ524391 SHL524391:SHM524391 SRH524391:SRI524391 TBD524391:TBE524391 TKZ524391:TLA524391 TUV524391:TUW524391 UER524391:UES524391 UON524391:UOO524391 UYJ524391:UYK524391 VIF524391:VIG524391 VSB524391:VSC524391 WBX524391:WBY524391 WLT524391:WLU524391 WVP524391:WVQ524391 H589927:I589927 JD589927:JE589927 SZ589927:TA589927 ACV589927:ACW589927 AMR589927:AMS589927 AWN589927:AWO589927 BGJ589927:BGK589927 BQF589927:BQG589927 CAB589927:CAC589927 CJX589927:CJY589927 CTT589927:CTU589927 DDP589927:DDQ589927 DNL589927:DNM589927 DXH589927:DXI589927 EHD589927:EHE589927 EQZ589927:ERA589927 FAV589927:FAW589927 FKR589927:FKS589927 FUN589927:FUO589927 GEJ589927:GEK589927 GOF589927:GOG589927 GYB589927:GYC589927 HHX589927:HHY589927 HRT589927:HRU589927 IBP589927:IBQ589927 ILL589927:ILM589927 IVH589927:IVI589927 JFD589927:JFE589927 JOZ589927:JPA589927 JYV589927:JYW589927 KIR589927:KIS589927 KSN589927:KSO589927 LCJ589927:LCK589927 LMF589927:LMG589927 LWB589927:LWC589927 MFX589927:MFY589927 MPT589927:MPU589927 MZP589927:MZQ589927 NJL589927:NJM589927 NTH589927:NTI589927 ODD589927:ODE589927 OMZ589927:ONA589927 OWV589927:OWW589927 PGR589927:PGS589927 PQN589927:PQO589927 QAJ589927:QAK589927 QKF589927:QKG589927 QUB589927:QUC589927 RDX589927:RDY589927 RNT589927:RNU589927 RXP589927:RXQ589927 SHL589927:SHM589927 SRH589927:SRI589927 TBD589927:TBE589927 TKZ589927:TLA589927 TUV589927:TUW589927 UER589927:UES589927 UON589927:UOO589927 UYJ589927:UYK589927 VIF589927:VIG589927 VSB589927:VSC589927 WBX589927:WBY589927 WLT589927:WLU589927 WVP589927:WVQ589927 H655463:I655463 JD655463:JE655463 SZ655463:TA655463 ACV655463:ACW655463 AMR655463:AMS655463 AWN655463:AWO655463 BGJ655463:BGK655463 BQF655463:BQG655463 CAB655463:CAC655463 CJX655463:CJY655463 CTT655463:CTU655463 DDP655463:DDQ655463 DNL655463:DNM655463 DXH655463:DXI655463 EHD655463:EHE655463 EQZ655463:ERA655463 FAV655463:FAW655463 FKR655463:FKS655463 FUN655463:FUO655463 GEJ655463:GEK655463 GOF655463:GOG655463 GYB655463:GYC655463 HHX655463:HHY655463 HRT655463:HRU655463 IBP655463:IBQ655463 ILL655463:ILM655463 IVH655463:IVI655463 JFD655463:JFE655463 JOZ655463:JPA655463 JYV655463:JYW655463 KIR655463:KIS655463 KSN655463:KSO655463 LCJ655463:LCK655463 LMF655463:LMG655463 LWB655463:LWC655463 MFX655463:MFY655463 MPT655463:MPU655463 MZP655463:MZQ655463 NJL655463:NJM655463 NTH655463:NTI655463 ODD655463:ODE655463 OMZ655463:ONA655463 OWV655463:OWW655463 PGR655463:PGS655463 PQN655463:PQO655463 QAJ655463:QAK655463 QKF655463:QKG655463 QUB655463:QUC655463 RDX655463:RDY655463 RNT655463:RNU655463 RXP655463:RXQ655463 SHL655463:SHM655463 SRH655463:SRI655463 TBD655463:TBE655463 TKZ655463:TLA655463 TUV655463:TUW655463 UER655463:UES655463 UON655463:UOO655463 UYJ655463:UYK655463 VIF655463:VIG655463 VSB655463:VSC655463 WBX655463:WBY655463 WLT655463:WLU655463 WVP655463:WVQ655463 H720999:I720999 JD720999:JE720999 SZ720999:TA720999 ACV720999:ACW720999 AMR720999:AMS720999 AWN720999:AWO720999 BGJ720999:BGK720999 BQF720999:BQG720999 CAB720999:CAC720999 CJX720999:CJY720999 CTT720999:CTU720999 DDP720999:DDQ720999 DNL720999:DNM720999 DXH720999:DXI720999 EHD720999:EHE720999 EQZ720999:ERA720999 FAV720999:FAW720999 FKR720999:FKS720999 FUN720999:FUO720999 GEJ720999:GEK720999 GOF720999:GOG720999 GYB720999:GYC720999 HHX720999:HHY720999 HRT720999:HRU720999 IBP720999:IBQ720999 ILL720999:ILM720999 IVH720999:IVI720999 JFD720999:JFE720999 JOZ720999:JPA720999 JYV720999:JYW720999 KIR720999:KIS720999 KSN720999:KSO720999 LCJ720999:LCK720999 LMF720999:LMG720999 LWB720999:LWC720999 MFX720999:MFY720999 MPT720999:MPU720999 MZP720999:MZQ720999 NJL720999:NJM720999 NTH720999:NTI720999 ODD720999:ODE720999 OMZ720999:ONA720999 OWV720999:OWW720999 PGR720999:PGS720999 PQN720999:PQO720999 QAJ720999:QAK720999 QKF720999:QKG720999 QUB720999:QUC720999 RDX720999:RDY720999 RNT720999:RNU720999 RXP720999:RXQ720999 SHL720999:SHM720999 SRH720999:SRI720999 TBD720999:TBE720999 TKZ720999:TLA720999 TUV720999:TUW720999 UER720999:UES720999 UON720999:UOO720999 UYJ720999:UYK720999 VIF720999:VIG720999 VSB720999:VSC720999 WBX720999:WBY720999 WLT720999:WLU720999 WVP720999:WVQ720999 H786535:I786535 JD786535:JE786535 SZ786535:TA786535 ACV786535:ACW786535 AMR786535:AMS786535 AWN786535:AWO786535 BGJ786535:BGK786535 BQF786535:BQG786535 CAB786535:CAC786535 CJX786535:CJY786535 CTT786535:CTU786535 DDP786535:DDQ786535 DNL786535:DNM786535 DXH786535:DXI786535 EHD786535:EHE786535 EQZ786535:ERA786535 FAV786535:FAW786535 FKR786535:FKS786535 FUN786535:FUO786535 GEJ786535:GEK786535 GOF786535:GOG786535 GYB786535:GYC786535 HHX786535:HHY786535 HRT786535:HRU786535 IBP786535:IBQ786535 ILL786535:ILM786535 IVH786535:IVI786535 JFD786535:JFE786535 JOZ786535:JPA786535 JYV786535:JYW786535 KIR786535:KIS786535 KSN786535:KSO786535 LCJ786535:LCK786535 LMF786535:LMG786535 LWB786535:LWC786535 MFX786535:MFY786535 MPT786535:MPU786535 MZP786535:MZQ786535 NJL786535:NJM786535 NTH786535:NTI786535 ODD786535:ODE786535 OMZ786535:ONA786535 OWV786535:OWW786535 PGR786535:PGS786535 PQN786535:PQO786535 QAJ786535:QAK786535 QKF786535:QKG786535 QUB786535:QUC786535 RDX786535:RDY786535 RNT786535:RNU786535 RXP786535:RXQ786535 SHL786535:SHM786535 SRH786535:SRI786535 TBD786535:TBE786535 TKZ786535:TLA786535 TUV786535:TUW786535 UER786535:UES786535 UON786535:UOO786535 UYJ786535:UYK786535 VIF786535:VIG786535 VSB786535:VSC786535 WBX786535:WBY786535 WLT786535:WLU786535 WVP786535:WVQ786535 H852071:I852071 JD852071:JE852071 SZ852071:TA852071 ACV852071:ACW852071 AMR852071:AMS852071 AWN852071:AWO852071 BGJ852071:BGK852071 BQF852071:BQG852071 CAB852071:CAC852071 CJX852071:CJY852071 CTT852071:CTU852071 DDP852071:DDQ852071 DNL852071:DNM852071 DXH852071:DXI852071 EHD852071:EHE852071 EQZ852071:ERA852071 FAV852071:FAW852071 FKR852071:FKS852071 FUN852071:FUO852071 GEJ852071:GEK852071 GOF852071:GOG852071 GYB852071:GYC852071 HHX852071:HHY852071 HRT852071:HRU852071 IBP852071:IBQ852071 ILL852071:ILM852071 IVH852071:IVI852071 JFD852071:JFE852071 JOZ852071:JPA852071 JYV852071:JYW852071 KIR852071:KIS852071 KSN852071:KSO852071 LCJ852071:LCK852071 LMF852071:LMG852071 LWB852071:LWC852071 MFX852071:MFY852071 MPT852071:MPU852071 MZP852071:MZQ852071 NJL852071:NJM852071 NTH852071:NTI852071 ODD852071:ODE852071 OMZ852071:ONA852071 OWV852071:OWW852071 PGR852071:PGS852071 PQN852071:PQO852071 QAJ852071:QAK852071 QKF852071:QKG852071 QUB852071:QUC852071 RDX852071:RDY852071 RNT852071:RNU852071 RXP852071:RXQ852071 SHL852071:SHM852071 SRH852071:SRI852071 TBD852071:TBE852071 TKZ852071:TLA852071 TUV852071:TUW852071 UER852071:UES852071 UON852071:UOO852071 UYJ852071:UYK852071 VIF852071:VIG852071 VSB852071:VSC852071 WBX852071:WBY852071 WLT852071:WLU852071 WVP852071:WVQ852071 H917607:I917607 JD917607:JE917607 SZ917607:TA917607 ACV917607:ACW917607 AMR917607:AMS917607 AWN917607:AWO917607 BGJ917607:BGK917607 BQF917607:BQG917607 CAB917607:CAC917607 CJX917607:CJY917607 CTT917607:CTU917607 DDP917607:DDQ917607 DNL917607:DNM917607 DXH917607:DXI917607 EHD917607:EHE917607 EQZ917607:ERA917607 FAV917607:FAW917607 FKR917607:FKS917607 FUN917607:FUO917607 GEJ917607:GEK917607 GOF917607:GOG917607 GYB917607:GYC917607 HHX917607:HHY917607 HRT917607:HRU917607 IBP917607:IBQ917607 ILL917607:ILM917607 IVH917607:IVI917607 JFD917607:JFE917607 JOZ917607:JPA917607 JYV917607:JYW917607 KIR917607:KIS917607 KSN917607:KSO917607 LCJ917607:LCK917607 LMF917607:LMG917607 LWB917607:LWC917607 MFX917607:MFY917607 MPT917607:MPU917607 MZP917607:MZQ917607 NJL917607:NJM917607 NTH917607:NTI917607 ODD917607:ODE917607 OMZ917607:ONA917607 OWV917607:OWW917607 PGR917607:PGS917607 PQN917607:PQO917607 QAJ917607:QAK917607 QKF917607:QKG917607 QUB917607:QUC917607 RDX917607:RDY917607 RNT917607:RNU917607 RXP917607:RXQ917607 SHL917607:SHM917607 SRH917607:SRI917607 TBD917607:TBE917607 TKZ917607:TLA917607 TUV917607:TUW917607 UER917607:UES917607 UON917607:UOO917607 UYJ917607:UYK917607 VIF917607:VIG917607 VSB917607:VSC917607 WBX917607:WBY917607 WLT917607:WLU917607 WVP917607:WVQ917607 H983143:I983143 JD983143:JE983143 SZ983143:TA983143 ACV983143:ACW983143 AMR983143:AMS983143 AWN983143:AWO983143 BGJ983143:BGK983143 BQF983143:BQG983143 CAB983143:CAC983143 CJX983143:CJY983143 CTT983143:CTU983143 DDP983143:DDQ983143 DNL983143:DNM983143 DXH983143:DXI983143 EHD983143:EHE983143 EQZ983143:ERA983143 FAV983143:FAW983143 FKR983143:FKS983143 FUN983143:FUO983143 GEJ983143:GEK983143 GOF983143:GOG983143 GYB983143:GYC983143 HHX983143:HHY983143 HRT983143:HRU983143 IBP983143:IBQ983143 ILL983143:ILM983143 IVH983143:IVI983143 JFD983143:JFE983143 JOZ983143:JPA983143 JYV983143:JYW983143 KIR983143:KIS983143 KSN983143:KSO983143 LCJ983143:LCK983143 LMF983143:LMG983143 LWB983143:LWC983143 MFX983143:MFY983143 MPT983143:MPU983143 MZP983143:MZQ983143 NJL983143:NJM983143 NTH983143:NTI983143 ODD983143:ODE983143 OMZ983143:ONA983143 OWV983143:OWW983143 PGR983143:PGS983143 PQN983143:PQO983143 QAJ983143:QAK983143 QKF983143:QKG983143 QUB983143:QUC983143 RDX983143:RDY983143 RNT983143:RNU983143 RXP983143:RXQ983143 SHL983143:SHM983143 SRH983143:SRI983143 TBD983143:TBE983143 TKZ983143:TLA983143 TUV983143:TUW983143 UER983143:UES983143 UON983143:UOO983143 UYJ983143:UYK983143 VIF983143:VIG983143 VSB983143:VSC983143 WBX983143:WBY983143 WLT983143:WLU983143 WVP983143:WVQ983143 H105:I105 JD105:JE105 SZ105:TA105 ACV105:ACW105 AMR105:AMS105 AWN105:AWO105 BGJ105:BGK105 BQF105:BQG105 CAB105:CAC105 CJX105:CJY105 CTT105:CTU105 DDP105:DDQ105 DNL105:DNM105 DXH105:DXI105 EHD105:EHE105 EQZ105:ERA105 FAV105:FAW105 FKR105:FKS105 FUN105:FUO105 GEJ105:GEK105 GOF105:GOG105 GYB105:GYC105 HHX105:HHY105 HRT105:HRU105 IBP105:IBQ105 ILL105:ILM105 IVH105:IVI105 JFD105:JFE105 JOZ105:JPA105 JYV105:JYW105 KIR105:KIS105 KSN105:KSO105 LCJ105:LCK105 LMF105:LMG105 LWB105:LWC105 MFX105:MFY105 MPT105:MPU105 MZP105:MZQ105 NJL105:NJM105 NTH105:NTI105 ODD105:ODE105 OMZ105:ONA105 OWV105:OWW105 PGR105:PGS105 PQN105:PQO105 QAJ105:QAK105 QKF105:QKG105 QUB105:QUC105 RDX105:RDY105 RNT105:RNU105 RXP105:RXQ105 SHL105:SHM105 SRH105:SRI105 TBD105:TBE105 TKZ105:TLA105 TUV105:TUW105 UER105:UES105 UON105:UOO105 UYJ105:UYK105 VIF105:VIG105 VSB105:VSC105 WBX105:WBY105 WLT105:WLU105 WVP105:WVQ105 H65641:I65641 JD65641:JE65641 SZ65641:TA65641 ACV65641:ACW65641 AMR65641:AMS65641 AWN65641:AWO65641 BGJ65641:BGK65641 BQF65641:BQG65641 CAB65641:CAC65641 CJX65641:CJY65641 CTT65641:CTU65641 DDP65641:DDQ65641 DNL65641:DNM65641 DXH65641:DXI65641 EHD65641:EHE65641 EQZ65641:ERA65641 FAV65641:FAW65641 FKR65641:FKS65641 FUN65641:FUO65641 GEJ65641:GEK65641 GOF65641:GOG65641 GYB65641:GYC65641 HHX65641:HHY65641 HRT65641:HRU65641 IBP65641:IBQ65641 ILL65641:ILM65641 IVH65641:IVI65641 JFD65641:JFE65641 JOZ65641:JPA65641 JYV65641:JYW65641 KIR65641:KIS65641 KSN65641:KSO65641 LCJ65641:LCK65641 LMF65641:LMG65641 LWB65641:LWC65641 MFX65641:MFY65641 MPT65641:MPU65641 MZP65641:MZQ65641 NJL65641:NJM65641 NTH65641:NTI65641 ODD65641:ODE65641 OMZ65641:ONA65641 OWV65641:OWW65641 PGR65641:PGS65641 PQN65641:PQO65641 QAJ65641:QAK65641 QKF65641:QKG65641 QUB65641:QUC65641 RDX65641:RDY65641 RNT65641:RNU65641 RXP65641:RXQ65641 SHL65641:SHM65641 SRH65641:SRI65641 TBD65641:TBE65641 TKZ65641:TLA65641 TUV65641:TUW65641 UER65641:UES65641 UON65641:UOO65641 UYJ65641:UYK65641 VIF65641:VIG65641 VSB65641:VSC65641 WBX65641:WBY65641 WLT65641:WLU65641 WVP65641:WVQ65641 H131177:I131177 JD131177:JE131177 SZ131177:TA131177 ACV131177:ACW131177 AMR131177:AMS131177 AWN131177:AWO131177 BGJ131177:BGK131177 BQF131177:BQG131177 CAB131177:CAC131177 CJX131177:CJY131177 CTT131177:CTU131177 DDP131177:DDQ131177 DNL131177:DNM131177 DXH131177:DXI131177 EHD131177:EHE131177 EQZ131177:ERA131177 FAV131177:FAW131177 FKR131177:FKS131177 FUN131177:FUO131177 GEJ131177:GEK131177 GOF131177:GOG131177 GYB131177:GYC131177 HHX131177:HHY131177 HRT131177:HRU131177 IBP131177:IBQ131177 ILL131177:ILM131177 IVH131177:IVI131177 JFD131177:JFE131177 JOZ131177:JPA131177 JYV131177:JYW131177 KIR131177:KIS131177 KSN131177:KSO131177 LCJ131177:LCK131177 LMF131177:LMG131177 LWB131177:LWC131177 MFX131177:MFY131177 MPT131177:MPU131177 MZP131177:MZQ131177 NJL131177:NJM131177 NTH131177:NTI131177 ODD131177:ODE131177 OMZ131177:ONA131177 OWV131177:OWW131177 PGR131177:PGS131177 PQN131177:PQO131177 QAJ131177:QAK131177 QKF131177:QKG131177 QUB131177:QUC131177 RDX131177:RDY131177 RNT131177:RNU131177 RXP131177:RXQ131177 SHL131177:SHM131177 SRH131177:SRI131177 TBD131177:TBE131177 TKZ131177:TLA131177 TUV131177:TUW131177 UER131177:UES131177 UON131177:UOO131177 UYJ131177:UYK131177 VIF131177:VIG131177 VSB131177:VSC131177 WBX131177:WBY131177 WLT131177:WLU131177 WVP131177:WVQ131177 H196713:I196713 JD196713:JE196713 SZ196713:TA196713 ACV196713:ACW196713 AMR196713:AMS196713 AWN196713:AWO196713 BGJ196713:BGK196713 BQF196713:BQG196713 CAB196713:CAC196713 CJX196713:CJY196713 CTT196713:CTU196713 DDP196713:DDQ196713 DNL196713:DNM196713 DXH196713:DXI196713 EHD196713:EHE196713 EQZ196713:ERA196713 FAV196713:FAW196713 FKR196713:FKS196713 FUN196713:FUO196713 GEJ196713:GEK196713 GOF196713:GOG196713 GYB196713:GYC196713 HHX196713:HHY196713 HRT196713:HRU196713 IBP196713:IBQ196713 ILL196713:ILM196713 IVH196713:IVI196713 JFD196713:JFE196713 JOZ196713:JPA196713 JYV196713:JYW196713 KIR196713:KIS196713 KSN196713:KSO196713 LCJ196713:LCK196713 LMF196713:LMG196713 LWB196713:LWC196713 MFX196713:MFY196713 MPT196713:MPU196713 MZP196713:MZQ196713 NJL196713:NJM196713 NTH196713:NTI196713 ODD196713:ODE196713 OMZ196713:ONA196713 OWV196713:OWW196713 PGR196713:PGS196713 PQN196713:PQO196713 QAJ196713:QAK196713 QKF196713:QKG196713 QUB196713:QUC196713 RDX196713:RDY196713 RNT196713:RNU196713 RXP196713:RXQ196713 SHL196713:SHM196713 SRH196713:SRI196713 TBD196713:TBE196713 TKZ196713:TLA196713 TUV196713:TUW196713 UER196713:UES196713 UON196713:UOO196713 UYJ196713:UYK196713 VIF196713:VIG196713 VSB196713:VSC196713 WBX196713:WBY196713 WLT196713:WLU196713 WVP196713:WVQ196713 H262249:I262249 JD262249:JE262249 SZ262249:TA262249 ACV262249:ACW262249 AMR262249:AMS262249 AWN262249:AWO262249 BGJ262249:BGK262249 BQF262249:BQG262249 CAB262249:CAC262249 CJX262249:CJY262249 CTT262249:CTU262249 DDP262249:DDQ262249 DNL262249:DNM262249 DXH262249:DXI262249 EHD262249:EHE262249 EQZ262249:ERA262249 FAV262249:FAW262249 FKR262249:FKS262249 FUN262249:FUO262249 GEJ262249:GEK262249 GOF262249:GOG262249 GYB262249:GYC262249 HHX262249:HHY262249 HRT262249:HRU262249 IBP262249:IBQ262249 ILL262249:ILM262249 IVH262249:IVI262249 JFD262249:JFE262249 JOZ262249:JPA262249 JYV262249:JYW262249 KIR262249:KIS262249 KSN262249:KSO262249 LCJ262249:LCK262249 LMF262249:LMG262249 LWB262249:LWC262249 MFX262249:MFY262249 MPT262249:MPU262249 MZP262249:MZQ262249 NJL262249:NJM262249 NTH262249:NTI262249 ODD262249:ODE262249 OMZ262249:ONA262249 OWV262249:OWW262249 PGR262249:PGS262249 PQN262249:PQO262249 QAJ262249:QAK262249 QKF262249:QKG262249 QUB262249:QUC262249 RDX262249:RDY262249 RNT262249:RNU262249 RXP262249:RXQ262249 SHL262249:SHM262249 SRH262249:SRI262249 TBD262249:TBE262249 TKZ262249:TLA262249 TUV262249:TUW262249 UER262249:UES262249 UON262249:UOO262249 UYJ262249:UYK262249 VIF262249:VIG262249 VSB262249:VSC262249 WBX262249:WBY262249 WLT262249:WLU262249 WVP262249:WVQ262249 H327785:I327785 JD327785:JE327785 SZ327785:TA327785 ACV327785:ACW327785 AMR327785:AMS327785 AWN327785:AWO327785 BGJ327785:BGK327785 BQF327785:BQG327785 CAB327785:CAC327785 CJX327785:CJY327785 CTT327785:CTU327785 DDP327785:DDQ327785 DNL327785:DNM327785 DXH327785:DXI327785 EHD327785:EHE327785 EQZ327785:ERA327785 FAV327785:FAW327785 FKR327785:FKS327785 FUN327785:FUO327785 GEJ327785:GEK327785 GOF327785:GOG327785 GYB327785:GYC327785 HHX327785:HHY327785 HRT327785:HRU327785 IBP327785:IBQ327785 ILL327785:ILM327785 IVH327785:IVI327785 JFD327785:JFE327785 JOZ327785:JPA327785 JYV327785:JYW327785 KIR327785:KIS327785 KSN327785:KSO327785 LCJ327785:LCK327785 LMF327785:LMG327785 LWB327785:LWC327785 MFX327785:MFY327785 MPT327785:MPU327785 MZP327785:MZQ327785 NJL327785:NJM327785 NTH327785:NTI327785 ODD327785:ODE327785 OMZ327785:ONA327785 OWV327785:OWW327785 PGR327785:PGS327785 PQN327785:PQO327785 QAJ327785:QAK327785 QKF327785:QKG327785 QUB327785:QUC327785 RDX327785:RDY327785 RNT327785:RNU327785 RXP327785:RXQ327785 SHL327785:SHM327785 SRH327785:SRI327785 TBD327785:TBE327785 TKZ327785:TLA327785 TUV327785:TUW327785 UER327785:UES327785 UON327785:UOO327785 UYJ327785:UYK327785 VIF327785:VIG327785 VSB327785:VSC327785 WBX327785:WBY327785 WLT327785:WLU327785 WVP327785:WVQ327785 H393321:I393321 JD393321:JE393321 SZ393321:TA393321 ACV393321:ACW393321 AMR393321:AMS393321 AWN393321:AWO393321 BGJ393321:BGK393321 BQF393321:BQG393321 CAB393321:CAC393321 CJX393321:CJY393321 CTT393321:CTU393321 DDP393321:DDQ393321 DNL393321:DNM393321 DXH393321:DXI393321 EHD393321:EHE393321 EQZ393321:ERA393321 FAV393321:FAW393321 FKR393321:FKS393321 FUN393321:FUO393321 GEJ393321:GEK393321 GOF393321:GOG393321 GYB393321:GYC393321 HHX393321:HHY393321 HRT393321:HRU393321 IBP393321:IBQ393321 ILL393321:ILM393321 IVH393321:IVI393321 JFD393321:JFE393321 JOZ393321:JPA393321 JYV393321:JYW393321 KIR393321:KIS393321 KSN393321:KSO393321 LCJ393321:LCK393321 LMF393321:LMG393321 LWB393321:LWC393321 MFX393321:MFY393321 MPT393321:MPU393321 MZP393321:MZQ393321 NJL393321:NJM393321 NTH393321:NTI393321 ODD393321:ODE393321 OMZ393321:ONA393321 OWV393321:OWW393321 PGR393321:PGS393321 PQN393321:PQO393321 QAJ393321:QAK393321 QKF393321:QKG393321 QUB393321:QUC393321 RDX393321:RDY393321 RNT393321:RNU393321 RXP393321:RXQ393321 SHL393321:SHM393321 SRH393321:SRI393321 TBD393321:TBE393321 TKZ393321:TLA393321 TUV393321:TUW393321 UER393321:UES393321 UON393321:UOO393321 UYJ393321:UYK393321 VIF393321:VIG393321 VSB393321:VSC393321 WBX393321:WBY393321 WLT393321:WLU393321 WVP393321:WVQ393321 H458857:I458857 JD458857:JE458857 SZ458857:TA458857 ACV458857:ACW458857 AMR458857:AMS458857 AWN458857:AWO458857 BGJ458857:BGK458857 BQF458857:BQG458857 CAB458857:CAC458857 CJX458857:CJY458857 CTT458857:CTU458857 DDP458857:DDQ458857 DNL458857:DNM458857 DXH458857:DXI458857 EHD458857:EHE458857 EQZ458857:ERA458857 FAV458857:FAW458857 FKR458857:FKS458857 FUN458857:FUO458857 GEJ458857:GEK458857 GOF458857:GOG458857 GYB458857:GYC458857 HHX458857:HHY458857 HRT458857:HRU458857 IBP458857:IBQ458857 ILL458857:ILM458857 IVH458857:IVI458857 JFD458857:JFE458857 JOZ458857:JPA458857 JYV458857:JYW458857 KIR458857:KIS458857 KSN458857:KSO458857 LCJ458857:LCK458857 LMF458857:LMG458857 LWB458857:LWC458857 MFX458857:MFY458857 MPT458857:MPU458857 MZP458857:MZQ458857 NJL458857:NJM458857 NTH458857:NTI458857 ODD458857:ODE458857 OMZ458857:ONA458857 OWV458857:OWW458857 PGR458857:PGS458857 PQN458857:PQO458857 QAJ458857:QAK458857 QKF458857:QKG458857 QUB458857:QUC458857 RDX458857:RDY458857 RNT458857:RNU458857 RXP458857:RXQ458857 SHL458857:SHM458857 SRH458857:SRI458857 TBD458857:TBE458857 TKZ458857:TLA458857 TUV458857:TUW458857 UER458857:UES458857 UON458857:UOO458857 UYJ458857:UYK458857 VIF458857:VIG458857 VSB458857:VSC458857 WBX458857:WBY458857 WLT458857:WLU458857 WVP458857:WVQ458857 H524393:I524393 JD524393:JE524393 SZ524393:TA524393 ACV524393:ACW524393 AMR524393:AMS524393 AWN524393:AWO524393 BGJ524393:BGK524393 BQF524393:BQG524393 CAB524393:CAC524393 CJX524393:CJY524393 CTT524393:CTU524393 DDP524393:DDQ524393 DNL524393:DNM524393 DXH524393:DXI524393 EHD524393:EHE524393 EQZ524393:ERA524393 FAV524393:FAW524393 FKR524393:FKS524393 FUN524393:FUO524393 GEJ524393:GEK524393 GOF524393:GOG524393 GYB524393:GYC524393 HHX524393:HHY524393 HRT524393:HRU524393 IBP524393:IBQ524393 ILL524393:ILM524393 IVH524393:IVI524393 JFD524393:JFE524393 JOZ524393:JPA524393 JYV524393:JYW524393 KIR524393:KIS524393 KSN524393:KSO524393 LCJ524393:LCK524393 LMF524393:LMG524393 LWB524393:LWC524393 MFX524393:MFY524393 MPT524393:MPU524393 MZP524393:MZQ524393 NJL524393:NJM524393 NTH524393:NTI524393 ODD524393:ODE524393 OMZ524393:ONA524393 OWV524393:OWW524393 PGR524393:PGS524393 PQN524393:PQO524393 QAJ524393:QAK524393 QKF524393:QKG524393 QUB524393:QUC524393 RDX524393:RDY524393 RNT524393:RNU524393 RXP524393:RXQ524393 SHL524393:SHM524393 SRH524393:SRI524393 TBD524393:TBE524393 TKZ524393:TLA524393 TUV524393:TUW524393 UER524393:UES524393 UON524393:UOO524393 UYJ524393:UYK524393 VIF524393:VIG524393 VSB524393:VSC524393 WBX524393:WBY524393 WLT524393:WLU524393 WVP524393:WVQ524393 H589929:I589929 JD589929:JE589929 SZ589929:TA589929 ACV589929:ACW589929 AMR589929:AMS589929 AWN589929:AWO589929 BGJ589929:BGK589929 BQF589929:BQG589929 CAB589929:CAC589929 CJX589929:CJY589929 CTT589929:CTU589929 DDP589929:DDQ589929 DNL589929:DNM589929 DXH589929:DXI589929 EHD589929:EHE589929 EQZ589929:ERA589929 FAV589929:FAW589929 FKR589929:FKS589929 FUN589929:FUO589929 GEJ589929:GEK589929 GOF589929:GOG589929 GYB589929:GYC589929 HHX589929:HHY589929 HRT589929:HRU589929 IBP589929:IBQ589929 ILL589929:ILM589929 IVH589929:IVI589929 JFD589929:JFE589929 JOZ589929:JPA589929 JYV589929:JYW589929 KIR589929:KIS589929 KSN589929:KSO589929 LCJ589929:LCK589929 LMF589929:LMG589929 LWB589929:LWC589929 MFX589929:MFY589929 MPT589929:MPU589929 MZP589929:MZQ589929 NJL589929:NJM589929 NTH589929:NTI589929 ODD589929:ODE589929 OMZ589929:ONA589929 OWV589929:OWW589929 PGR589929:PGS589929 PQN589929:PQO589929 QAJ589929:QAK589929 QKF589929:QKG589929 QUB589929:QUC589929 RDX589929:RDY589929 RNT589929:RNU589929 RXP589929:RXQ589929 SHL589929:SHM589929 SRH589929:SRI589929 TBD589929:TBE589929 TKZ589929:TLA589929 TUV589929:TUW589929 UER589929:UES589929 UON589929:UOO589929 UYJ589929:UYK589929 VIF589929:VIG589929 VSB589929:VSC589929 WBX589929:WBY589929 WLT589929:WLU589929 WVP589929:WVQ589929 H655465:I655465 JD655465:JE655465 SZ655465:TA655465 ACV655465:ACW655465 AMR655465:AMS655465 AWN655465:AWO655465 BGJ655465:BGK655465 BQF655465:BQG655465 CAB655465:CAC655465 CJX655465:CJY655465 CTT655465:CTU655465 DDP655465:DDQ655465 DNL655465:DNM655465 DXH655465:DXI655465 EHD655465:EHE655465 EQZ655465:ERA655465 FAV655465:FAW655465 FKR655465:FKS655465 FUN655465:FUO655465 GEJ655465:GEK655465 GOF655465:GOG655465 GYB655465:GYC655465 HHX655465:HHY655465 HRT655465:HRU655465 IBP655465:IBQ655465 ILL655465:ILM655465 IVH655465:IVI655465 JFD655465:JFE655465 JOZ655465:JPA655465 JYV655465:JYW655465 KIR655465:KIS655465 KSN655465:KSO655465 LCJ655465:LCK655465 LMF655465:LMG655465 LWB655465:LWC655465 MFX655465:MFY655465 MPT655465:MPU655465 MZP655465:MZQ655465 NJL655465:NJM655465 NTH655465:NTI655465 ODD655465:ODE655465 OMZ655465:ONA655465 OWV655465:OWW655465 PGR655465:PGS655465 PQN655465:PQO655465 QAJ655465:QAK655465 QKF655465:QKG655465 QUB655465:QUC655465 RDX655465:RDY655465 RNT655465:RNU655465 RXP655465:RXQ655465 SHL655465:SHM655465 SRH655465:SRI655465 TBD655465:TBE655465 TKZ655465:TLA655465 TUV655465:TUW655465 UER655465:UES655465 UON655465:UOO655465 UYJ655465:UYK655465 VIF655465:VIG655465 VSB655465:VSC655465 WBX655465:WBY655465 WLT655465:WLU655465 WVP655465:WVQ655465 H721001:I721001 JD721001:JE721001 SZ721001:TA721001 ACV721001:ACW721001 AMR721001:AMS721001 AWN721001:AWO721001 BGJ721001:BGK721001 BQF721001:BQG721001 CAB721001:CAC721001 CJX721001:CJY721001 CTT721001:CTU721001 DDP721001:DDQ721001 DNL721001:DNM721001 DXH721001:DXI721001 EHD721001:EHE721001 EQZ721001:ERA721001 FAV721001:FAW721001 FKR721001:FKS721001 FUN721001:FUO721001 GEJ721001:GEK721001 GOF721001:GOG721001 GYB721001:GYC721001 HHX721001:HHY721001 HRT721001:HRU721001 IBP721001:IBQ721001 ILL721001:ILM721001 IVH721001:IVI721001 JFD721001:JFE721001 JOZ721001:JPA721001 JYV721001:JYW721001 KIR721001:KIS721001 KSN721001:KSO721001 LCJ721001:LCK721001 LMF721001:LMG721001 LWB721001:LWC721001 MFX721001:MFY721001 MPT721001:MPU721001 MZP721001:MZQ721001 NJL721001:NJM721001 NTH721001:NTI721001 ODD721001:ODE721001 OMZ721001:ONA721001 OWV721001:OWW721001 PGR721001:PGS721001 PQN721001:PQO721001 QAJ721001:QAK721001 QKF721001:QKG721001 QUB721001:QUC721001 RDX721001:RDY721001 RNT721001:RNU721001 RXP721001:RXQ721001 SHL721001:SHM721001 SRH721001:SRI721001 TBD721001:TBE721001 TKZ721001:TLA721001 TUV721001:TUW721001 UER721001:UES721001 UON721001:UOO721001 UYJ721001:UYK721001 VIF721001:VIG721001 VSB721001:VSC721001 WBX721001:WBY721001 WLT721001:WLU721001 WVP721001:WVQ721001 H786537:I786537 JD786537:JE786537 SZ786537:TA786537 ACV786537:ACW786537 AMR786537:AMS786537 AWN786537:AWO786537 BGJ786537:BGK786537 BQF786537:BQG786537 CAB786537:CAC786537 CJX786537:CJY786537 CTT786537:CTU786537 DDP786537:DDQ786537 DNL786537:DNM786537 DXH786537:DXI786537 EHD786537:EHE786537 EQZ786537:ERA786537 FAV786537:FAW786537 FKR786537:FKS786537 FUN786537:FUO786537 GEJ786537:GEK786537 GOF786537:GOG786537 GYB786537:GYC786537 HHX786537:HHY786537 HRT786537:HRU786537 IBP786537:IBQ786537 ILL786537:ILM786537 IVH786537:IVI786537 JFD786537:JFE786537 JOZ786537:JPA786537 JYV786537:JYW786537 KIR786537:KIS786537 KSN786537:KSO786537 LCJ786537:LCK786537 LMF786537:LMG786537 LWB786537:LWC786537 MFX786537:MFY786537 MPT786537:MPU786537 MZP786537:MZQ786537 NJL786537:NJM786537 NTH786537:NTI786537 ODD786537:ODE786537 OMZ786537:ONA786537 OWV786537:OWW786537 PGR786537:PGS786537 PQN786537:PQO786537 QAJ786537:QAK786537 QKF786537:QKG786537 QUB786537:QUC786537 RDX786537:RDY786537 RNT786537:RNU786537 RXP786537:RXQ786537 SHL786537:SHM786537 SRH786537:SRI786537 TBD786537:TBE786537 TKZ786537:TLA786537 TUV786537:TUW786537 UER786537:UES786537 UON786537:UOO786537 UYJ786537:UYK786537 VIF786537:VIG786537 VSB786537:VSC786537 WBX786537:WBY786537 WLT786537:WLU786537 WVP786537:WVQ786537 H852073:I852073 JD852073:JE852073 SZ852073:TA852073 ACV852073:ACW852073 AMR852073:AMS852073 AWN852073:AWO852073 BGJ852073:BGK852073 BQF852073:BQG852073 CAB852073:CAC852073 CJX852073:CJY852073 CTT852073:CTU852073 DDP852073:DDQ852073 DNL852073:DNM852073 DXH852073:DXI852073 EHD852073:EHE852073 EQZ852073:ERA852073 FAV852073:FAW852073 FKR852073:FKS852073 FUN852073:FUO852073 GEJ852073:GEK852073 GOF852073:GOG852073 GYB852073:GYC852073 HHX852073:HHY852073 HRT852073:HRU852073 IBP852073:IBQ852073 ILL852073:ILM852073 IVH852073:IVI852073 JFD852073:JFE852073 JOZ852073:JPA852073 JYV852073:JYW852073 KIR852073:KIS852073 KSN852073:KSO852073 LCJ852073:LCK852073 LMF852073:LMG852073 LWB852073:LWC852073 MFX852073:MFY852073 MPT852073:MPU852073 MZP852073:MZQ852073 NJL852073:NJM852073 NTH852073:NTI852073 ODD852073:ODE852073 OMZ852073:ONA852073 OWV852073:OWW852073 PGR852073:PGS852073 PQN852073:PQO852073 QAJ852073:QAK852073 QKF852073:QKG852073 QUB852073:QUC852073 RDX852073:RDY852073 RNT852073:RNU852073 RXP852073:RXQ852073 SHL852073:SHM852073 SRH852073:SRI852073 TBD852073:TBE852073 TKZ852073:TLA852073 TUV852073:TUW852073 UER852073:UES852073 UON852073:UOO852073 UYJ852073:UYK852073 VIF852073:VIG852073 VSB852073:VSC852073 WBX852073:WBY852073 WLT852073:WLU852073 WVP852073:WVQ852073 H917609:I917609 JD917609:JE917609 SZ917609:TA917609 ACV917609:ACW917609 AMR917609:AMS917609 AWN917609:AWO917609 BGJ917609:BGK917609 BQF917609:BQG917609 CAB917609:CAC917609 CJX917609:CJY917609 CTT917609:CTU917609 DDP917609:DDQ917609 DNL917609:DNM917609 DXH917609:DXI917609 EHD917609:EHE917609 EQZ917609:ERA917609 FAV917609:FAW917609 FKR917609:FKS917609 FUN917609:FUO917609 GEJ917609:GEK917609 GOF917609:GOG917609 GYB917609:GYC917609 HHX917609:HHY917609 HRT917609:HRU917609 IBP917609:IBQ917609 ILL917609:ILM917609 IVH917609:IVI917609 JFD917609:JFE917609 JOZ917609:JPA917609 JYV917609:JYW917609 KIR917609:KIS917609 KSN917609:KSO917609 LCJ917609:LCK917609 LMF917609:LMG917609 LWB917609:LWC917609 MFX917609:MFY917609 MPT917609:MPU917609 MZP917609:MZQ917609 NJL917609:NJM917609 NTH917609:NTI917609 ODD917609:ODE917609 OMZ917609:ONA917609 OWV917609:OWW917609 PGR917609:PGS917609 PQN917609:PQO917609 QAJ917609:QAK917609 QKF917609:QKG917609 QUB917609:QUC917609 RDX917609:RDY917609 RNT917609:RNU917609 RXP917609:RXQ917609 SHL917609:SHM917609 SRH917609:SRI917609 TBD917609:TBE917609 TKZ917609:TLA917609 TUV917609:TUW917609 UER917609:UES917609 UON917609:UOO917609 UYJ917609:UYK917609 VIF917609:VIG917609 VSB917609:VSC917609 WBX917609:WBY917609 WLT917609:WLU917609 WVP917609:WVQ917609 H983145:I983145 JD983145:JE983145 SZ983145:TA983145 ACV983145:ACW983145 AMR983145:AMS983145 AWN983145:AWO983145 BGJ983145:BGK983145 BQF983145:BQG983145 CAB983145:CAC983145 CJX983145:CJY983145 CTT983145:CTU983145 DDP983145:DDQ983145 DNL983145:DNM983145 DXH983145:DXI983145 EHD983145:EHE983145 EQZ983145:ERA983145 FAV983145:FAW983145 FKR983145:FKS983145 FUN983145:FUO983145 GEJ983145:GEK983145 GOF983145:GOG983145 GYB983145:GYC983145 HHX983145:HHY983145 HRT983145:HRU983145 IBP983145:IBQ983145 ILL983145:ILM983145 IVH983145:IVI983145 JFD983145:JFE983145 JOZ983145:JPA983145 JYV983145:JYW983145 KIR983145:KIS983145 KSN983145:KSO983145 LCJ983145:LCK983145 LMF983145:LMG983145 LWB983145:LWC983145 MFX983145:MFY983145 MPT983145:MPU983145 MZP983145:MZQ983145 NJL983145:NJM983145 NTH983145:NTI983145 ODD983145:ODE983145 OMZ983145:ONA983145 OWV983145:OWW983145 PGR983145:PGS983145 PQN983145:PQO983145 QAJ983145:QAK983145 QKF983145:QKG983145 QUB983145:QUC983145 RDX983145:RDY983145 RNT983145:RNU983145 RXP983145:RXQ983145 SHL983145:SHM983145 SRH983145:SRI983145 TBD983145:TBE983145 TKZ983145:TLA983145 TUV983145:TUW983145 UER983145:UES983145 UON983145:UOO983145 UYJ983145:UYK983145 VIF983145:VIG983145 VSB983145:VSC983145 WBX983145:WBY983145 WLT983145:WLU983145 WVP983145:WVQ983145 O107:Q107 JK107:JM107 TG107:TI107 ADC107:ADE107 AMY107:ANA107 AWU107:AWW107 BGQ107:BGS107 BQM107:BQO107 CAI107:CAK107 CKE107:CKG107 CUA107:CUC107 DDW107:DDY107 DNS107:DNU107 DXO107:DXQ107 EHK107:EHM107 ERG107:ERI107 FBC107:FBE107 FKY107:FLA107 FUU107:FUW107 GEQ107:GES107 GOM107:GOO107 GYI107:GYK107 HIE107:HIG107 HSA107:HSC107 IBW107:IBY107 ILS107:ILU107 IVO107:IVQ107 JFK107:JFM107 JPG107:JPI107 JZC107:JZE107 KIY107:KJA107 KSU107:KSW107 LCQ107:LCS107 LMM107:LMO107 LWI107:LWK107 MGE107:MGG107 MQA107:MQC107 MZW107:MZY107 NJS107:NJU107 NTO107:NTQ107 ODK107:ODM107 ONG107:ONI107 OXC107:OXE107 PGY107:PHA107 PQU107:PQW107 QAQ107:QAS107 QKM107:QKO107 QUI107:QUK107 REE107:REG107 ROA107:ROC107 RXW107:RXY107 SHS107:SHU107 SRO107:SRQ107 TBK107:TBM107 TLG107:TLI107 TVC107:TVE107 UEY107:UFA107 UOU107:UOW107 UYQ107:UYS107 VIM107:VIO107 VSI107:VSK107 WCE107:WCG107 WMA107:WMC107 WVW107:WVY107 O65643:Q65643 JK65643:JM65643 TG65643:TI65643 ADC65643:ADE65643 AMY65643:ANA65643 AWU65643:AWW65643 BGQ65643:BGS65643 BQM65643:BQO65643 CAI65643:CAK65643 CKE65643:CKG65643 CUA65643:CUC65643 DDW65643:DDY65643 DNS65643:DNU65643 DXO65643:DXQ65643 EHK65643:EHM65643 ERG65643:ERI65643 FBC65643:FBE65643 FKY65643:FLA65643 FUU65643:FUW65643 GEQ65643:GES65643 GOM65643:GOO65643 GYI65643:GYK65643 HIE65643:HIG65643 HSA65643:HSC65643 IBW65643:IBY65643 ILS65643:ILU65643 IVO65643:IVQ65643 JFK65643:JFM65643 JPG65643:JPI65643 JZC65643:JZE65643 KIY65643:KJA65643 KSU65643:KSW65643 LCQ65643:LCS65643 LMM65643:LMO65643 LWI65643:LWK65643 MGE65643:MGG65643 MQA65643:MQC65643 MZW65643:MZY65643 NJS65643:NJU65643 NTO65643:NTQ65643 ODK65643:ODM65643 ONG65643:ONI65643 OXC65643:OXE65643 PGY65643:PHA65643 PQU65643:PQW65643 QAQ65643:QAS65643 QKM65643:QKO65643 QUI65643:QUK65643 REE65643:REG65643 ROA65643:ROC65643 RXW65643:RXY65643 SHS65643:SHU65643 SRO65643:SRQ65643 TBK65643:TBM65643 TLG65643:TLI65643 TVC65643:TVE65643 UEY65643:UFA65643 UOU65643:UOW65643 UYQ65643:UYS65643 VIM65643:VIO65643 VSI65643:VSK65643 WCE65643:WCG65643 WMA65643:WMC65643 WVW65643:WVY65643 O131179:Q131179 JK131179:JM131179 TG131179:TI131179 ADC131179:ADE131179 AMY131179:ANA131179 AWU131179:AWW131179 BGQ131179:BGS131179 BQM131179:BQO131179 CAI131179:CAK131179 CKE131179:CKG131179 CUA131179:CUC131179 DDW131179:DDY131179 DNS131179:DNU131179 DXO131179:DXQ131179 EHK131179:EHM131179 ERG131179:ERI131179 FBC131179:FBE131179 FKY131179:FLA131179 FUU131179:FUW131179 GEQ131179:GES131179 GOM131179:GOO131179 GYI131179:GYK131179 HIE131179:HIG131179 HSA131179:HSC131179 IBW131179:IBY131179 ILS131179:ILU131179 IVO131179:IVQ131179 JFK131179:JFM131179 JPG131179:JPI131179 JZC131179:JZE131179 KIY131179:KJA131179 KSU131179:KSW131179 LCQ131179:LCS131179 LMM131179:LMO131179 LWI131179:LWK131179 MGE131179:MGG131179 MQA131179:MQC131179 MZW131179:MZY131179 NJS131179:NJU131179 NTO131179:NTQ131179 ODK131179:ODM131179 ONG131179:ONI131179 OXC131179:OXE131179 PGY131179:PHA131179 PQU131179:PQW131179 QAQ131179:QAS131179 QKM131179:QKO131179 QUI131179:QUK131179 REE131179:REG131179 ROA131179:ROC131179 RXW131179:RXY131179 SHS131179:SHU131179 SRO131179:SRQ131179 TBK131179:TBM131179 TLG131179:TLI131179 TVC131179:TVE131179 UEY131179:UFA131179 UOU131179:UOW131179 UYQ131179:UYS131179 VIM131179:VIO131179 VSI131179:VSK131179 WCE131179:WCG131179 WMA131179:WMC131179 WVW131179:WVY131179 O196715:Q196715 JK196715:JM196715 TG196715:TI196715 ADC196715:ADE196715 AMY196715:ANA196715 AWU196715:AWW196715 BGQ196715:BGS196715 BQM196715:BQO196715 CAI196715:CAK196715 CKE196715:CKG196715 CUA196715:CUC196715 DDW196715:DDY196715 DNS196715:DNU196715 DXO196715:DXQ196715 EHK196715:EHM196715 ERG196715:ERI196715 FBC196715:FBE196715 FKY196715:FLA196715 FUU196715:FUW196715 GEQ196715:GES196715 GOM196715:GOO196715 GYI196715:GYK196715 HIE196715:HIG196715 HSA196715:HSC196715 IBW196715:IBY196715 ILS196715:ILU196715 IVO196715:IVQ196715 JFK196715:JFM196715 JPG196715:JPI196715 JZC196715:JZE196715 KIY196715:KJA196715 KSU196715:KSW196715 LCQ196715:LCS196715 LMM196715:LMO196715 LWI196715:LWK196715 MGE196715:MGG196715 MQA196715:MQC196715 MZW196715:MZY196715 NJS196715:NJU196715 NTO196715:NTQ196715 ODK196715:ODM196715 ONG196715:ONI196715 OXC196715:OXE196715 PGY196715:PHA196715 PQU196715:PQW196715 QAQ196715:QAS196715 QKM196715:QKO196715 QUI196715:QUK196715 REE196715:REG196715 ROA196715:ROC196715 RXW196715:RXY196715 SHS196715:SHU196715 SRO196715:SRQ196715 TBK196715:TBM196715 TLG196715:TLI196715 TVC196715:TVE196715 UEY196715:UFA196715 UOU196715:UOW196715 UYQ196715:UYS196715 VIM196715:VIO196715 VSI196715:VSK196715 WCE196715:WCG196715 WMA196715:WMC196715 WVW196715:WVY196715 O262251:Q262251 JK262251:JM262251 TG262251:TI262251 ADC262251:ADE262251 AMY262251:ANA262251 AWU262251:AWW262251 BGQ262251:BGS262251 BQM262251:BQO262251 CAI262251:CAK262251 CKE262251:CKG262251 CUA262251:CUC262251 DDW262251:DDY262251 DNS262251:DNU262251 DXO262251:DXQ262251 EHK262251:EHM262251 ERG262251:ERI262251 FBC262251:FBE262251 FKY262251:FLA262251 FUU262251:FUW262251 GEQ262251:GES262251 GOM262251:GOO262251 GYI262251:GYK262251 HIE262251:HIG262251 HSA262251:HSC262251 IBW262251:IBY262251 ILS262251:ILU262251 IVO262251:IVQ262251 JFK262251:JFM262251 JPG262251:JPI262251 JZC262251:JZE262251 KIY262251:KJA262251 KSU262251:KSW262251 LCQ262251:LCS262251 LMM262251:LMO262251 LWI262251:LWK262251 MGE262251:MGG262251 MQA262251:MQC262251 MZW262251:MZY262251 NJS262251:NJU262251 NTO262251:NTQ262251 ODK262251:ODM262251 ONG262251:ONI262251 OXC262251:OXE262251 PGY262251:PHA262251 PQU262251:PQW262251 QAQ262251:QAS262251 QKM262251:QKO262251 QUI262251:QUK262251 REE262251:REG262251 ROA262251:ROC262251 RXW262251:RXY262251 SHS262251:SHU262251 SRO262251:SRQ262251 TBK262251:TBM262251 TLG262251:TLI262251 TVC262251:TVE262251 UEY262251:UFA262251 UOU262251:UOW262251 UYQ262251:UYS262251 VIM262251:VIO262251 VSI262251:VSK262251 WCE262251:WCG262251 WMA262251:WMC262251 WVW262251:WVY262251 O327787:Q327787 JK327787:JM327787 TG327787:TI327787 ADC327787:ADE327787 AMY327787:ANA327787 AWU327787:AWW327787 BGQ327787:BGS327787 BQM327787:BQO327787 CAI327787:CAK327787 CKE327787:CKG327787 CUA327787:CUC327787 DDW327787:DDY327787 DNS327787:DNU327787 DXO327787:DXQ327787 EHK327787:EHM327787 ERG327787:ERI327787 FBC327787:FBE327787 FKY327787:FLA327787 FUU327787:FUW327787 GEQ327787:GES327787 GOM327787:GOO327787 GYI327787:GYK327787 HIE327787:HIG327787 HSA327787:HSC327787 IBW327787:IBY327787 ILS327787:ILU327787 IVO327787:IVQ327787 JFK327787:JFM327787 JPG327787:JPI327787 JZC327787:JZE327787 KIY327787:KJA327787 KSU327787:KSW327787 LCQ327787:LCS327787 LMM327787:LMO327787 LWI327787:LWK327787 MGE327787:MGG327787 MQA327787:MQC327787 MZW327787:MZY327787 NJS327787:NJU327787 NTO327787:NTQ327787 ODK327787:ODM327787 ONG327787:ONI327787 OXC327787:OXE327787 PGY327787:PHA327787 PQU327787:PQW327787 QAQ327787:QAS327787 QKM327787:QKO327787 QUI327787:QUK327787 REE327787:REG327787 ROA327787:ROC327787 RXW327787:RXY327787 SHS327787:SHU327787 SRO327787:SRQ327787 TBK327787:TBM327787 TLG327787:TLI327787 TVC327787:TVE327787 UEY327787:UFA327787 UOU327787:UOW327787 UYQ327787:UYS327787 VIM327787:VIO327787 VSI327787:VSK327787 WCE327787:WCG327787 WMA327787:WMC327787 WVW327787:WVY327787 O393323:Q393323 JK393323:JM393323 TG393323:TI393323 ADC393323:ADE393323 AMY393323:ANA393323 AWU393323:AWW393323 BGQ393323:BGS393323 BQM393323:BQO393323 CAI393323:CAK393323 CKE393323:CKG393323 CUA393323:CUC393323 DDW393323:DDY393323 DNS393323:DNU393323 DXO393323:DXQ393323 EHK393323:EHM393323 ERG393323:ERI393323 FBC393323:FBE393323 FKY393323:FLA393323 FUU393323:FUW393323 GEQ393323:GES393323 GOM393323:GOO393323 GYI393323:GYK393323 HIE393323:HIG393323 HSA393323:HSC393323 IBW393323:IBY393323 ILS393323:ILU393323 IVO393323:IVQ393323 JFK393323:JFM393323 JPG393323:JPI393323 JZC393323:JZE393323 KIY393323:KJA393323 KSU393323:KSW393323 LCQ393323:LCS393323 LMM393323:LMO393323 LWI393323:LWK393323 MGE393323:MGG393323 MQA393323:MQC393323 MZW393323:MZY393323 NJS393323:NJU393323 NTO393323:NTQ393323 ODK393323:ODM393323 ONG393323:ONI393323 OXC393323:OXE393323 PGY393323:PHA393323 PQU393323:PQW393323 QAQ393323:QAS393323 QKM393323:QKO393323 QUI393323:QUK393323 REE393323:REG393323 ROA393323:ROC393323 RXW393323:RXY393323 SHS393323:SHU393323 SRO393323:SRQ393323 TBK393323:TBM393323 TLG393323:TLI393323 TVC393323:TVE393323 UEY393323:UFA393323 UOU393323:UOW393323 UYQ393323:UYS393323 VIM393323:VIO393323 VSI393323:VSK393323 WCE393323:WCG393323 WMA393323:WMC393323 WVW393323:WVY393323 O458859:Q458859 JK458859:JM458859 TG458859:TI458859 ADC458859:ADE458859 AMY458859:ANA458859 AWU458859:AWW458859 BGQ458859:BGS458859 BQM458859:BQO458859 CAI458859:CAK458859 CKE458859:CKG458859 CUA458859:CUC458859 DDW458859:DDY458859 DNS458859:DNU458859 DXO458859:DXQ458859 EHK458859:EHM458859 ERG458859:ERI458859 FBC458859:FBE458859 FKY458859:FLA458859 FUU458859:FUW458859 GEQ458859:GES458859 GOM458859:GOO458859 GYI458859:GYK458859 HIE458859:HIG458859 HSA458859:HSC458859 IBW458859:IBY458859 ILS458859:ILU458859 IVO458859:IVQ458859 JFK458859:JFM458859 JPG458859:JPI458859 JZC458859:JZE458859 KIY458859:KJA458859 KSU458859:KSW458859 LCQ458859:LCS458859 LMM458859:LMO458859 LWI458859:LWK458859 MGE458859:MGG458859 MQA458859:MQC458859 MZW458859:MZY458859 NJS458859:NJU458859 NTO458859:NTQ458859 ODK458859:ODM458859 ONG458859:ONI458859 OXC458859:OXE458859 PGY458859:PHA458859 PQU458859:PQW458859 QAQ458859:QAS458859 QKM458859:QKO458859 QUI458859:QUK458859 REE458859:REG458859 ROA458859:ROC458859 RXW458859:RXY458859 SHS458859:SHU458859 SRO458859:SRQ458859 TBK458859:TBM458859 TLG458859:TLI458859 TVC458859:TVE458859 UEY458859:UFA458859 UOU458859:UOW458859 UYQ458859:UYS458859 VIM458859:VIO458859 VSI458859:VSK458859 WCE458859:WCG458859 WMA458859:WMC458859 WVW458859:WVY458859 O524395:Q524395 JK524395:JM524395 TG524395:TI524395 ADC524395:ADE524395 AMY524395:ANA524395 AWU524395:AWW524395 BGQ524395:BGS524395 BQM524395:BQO524395 CAI524395:CAK524395 CKE524395:CKG524395 CUA524395:CUC524395 DDW524395:DDY524395 DNS524395:DNU524395 DXO524395:DXQ524395 EHK524395:EHM524395 ERG524395:ERI524395 FBC524395:FBE524395 FKY524395:FLA524395 FUU524395:FUW524395 GEQ524395:GES524395 GOM524395:GOO524395 GYI524395:GYK524395 HIE524395:HIG524395 HSA524395:HSC524395 IBW524395:IBY524395 ILS524395:ILU524395 IVO524395:IVQ524395 JFK524395:JFM524395 JPG524395:JPI524395 JZC524395:JZE524395 KIY524395:KJA524395 KSU524395:KSW524395 LCQ524395:LCS524395 LMM524395:LMO524395 LWI524395:LWK524395 MGE524395:MGG524395 MQA524395:MQC524395 MZW524395:MZY524395 NJS524395:NJU524395 NTO524395:NTQ524395 ODK524395:ODM524395 ONG524395:ONI524395 OXC524395:OXE524395 PGY524395:PHA524395 PQU524395:PQW524395 QAQ524395:QAS524395 QKM524395:QKO524395 QUI524395:QUK524395 REE524395:REG524395 ROA524395:ROC524395 RXW524395:RXY524395 SHS524395:SHU524395 SRO524395:SRQ524395 TBK524395:TBM524395 TLG524395:TLI524395 TVC524395:TVE524395 UEY524395:UFA524395 UOU524395:UOW524395 UYQ524395:UYS524395 VIM524395:VIO524395 VSI524395:VSK524395 WCE524395:WCG524395 WMA524395:WMC524395 WVW524395:WVY524395 O589931:Q589931 JK589931:JM589931 TG589931:TI589931 ADC589931:ADE589931 AMY589931:ANA589931 AWU589931:AWW589931 BGQ589931:BGS589931 BQM589931:BQO589931 CAI589931:CAK589931 CKE589931:CKG589931 CUA589931:CUC589931 DDW589931:DDY589931 DNS589931:DNU589931 DXO589931:DXQ589931 EHK589931:EHM589931 ERG589931:ERI589931 FBC589931:FBE589931 FKY589931:FLA589931 FUU589931:FUW589931 GEQ589931:GES589931 GOM589931:GOO589931 GYI589931:GYK589931 HIE589931:HIG589931 HSA589931:HSC589931 IBW589931:IBY589931 ILS589931:ILU589931 IVO589931:IVQ589931 JFK589931:JFM589931 JPG589931:JPI589931 JZC589931:JZE589931 KIY589931:KJA589931 KSU589931:KSW589931 LCQ589931:LCS589931 LMM589931:LMO589931 LWI589931:LWK589931 MGE589931:MGG589931 MQA589931:MQC589931 MZW589931:MZY589931 NJS589931:NJU589931 NTO589931:NTQ589931 ODK589931:ODM589931 ONG589931:ONI589931 OXC589931:OXE589931 PGY589931:PHA589931 PQU589931:PQW589931 QAQ589931:QAS589931 QKM589931:QKO589931 QUI589931:QUK589931 REE589931:REG589931 ROA589931:ROC589931 RXW589931:RXY589931 SHS589931:SHU589931 SRO589931:SRQ589931 TBK589931:TBM589931 TLG589931:TLI589931 TVC589931:TVE589931 UEY589931:UFA589931 UOU589931:UOW589931 UYQ589931:UYS589931 VIM589931:VIO589931 VSI589931:VSK589931 WCE589931:WCG589931 WMA589931:WMC589931 WVW589931:WVY589931 O655467:Q655467 JK655467:JM655467 TG655467:TI655467 ADC655467:ADE655467 AMY655467:ANA655467 AWU655467:AWW655467 BGQ655467:BGS655467 BQM655467:BQO655467 CAI655467:CAK655467 CKE655467:CKG655467 CUA655467:CUC655467 DDW655467:DDY655467 DNS655467:DNU655467 DXO655467:DXQ655467 EHK655467:EHM655467 ERG655467:ERI655467 FBC655467:FBE655467 FKY655467:FLA655467 FUU655467:FUW655467 GEQ655467:GES655467 GOM655467:GOO655467 GYI655467:GYK655467 HIE655467:HIG655467 HSA655467:HSC655467 IBW655467:IBY655467 ILS655467:ILU655467 IVO655467:IVQ655467 JFK655467:JFM655467 JPG655467:JPI655467 JZC655467:JZE655467 KIY655467:KJA655467 KSU655467:KSW655467 LCQ655467:LCS655467 LMM655467:LMO655467 LWI655467:LWK655467 MGE655467:MGG655467 MQA655467:MQC655467 MZW655467:MZY655467 NJS655467:NJU655467 NTO655467:NTQ655467 ODK655467:ODM655467 ONG655467:ONI655467 OXC655467:OXE655467 PGY655467:PHA655467 PQU655467:PQW655467 QAQ655467:QAS655467 QKM655467:QKO655467 QUI655467:QUK655467 REE655467:REG655467 ROA655467:ROC655467 RXW655467:RXY655467 SHS655467:SHU655467 SRO655467:SRQ655467 TBK655467:TBM655467 TLG655467:TLI655467 TVC655467:TVE655467 UEY655467:UFA655467 UOU655467:UOW655467 UYQ655467:UYS655467 VIM655467:VIO655467 VSI655467:VSK655467 WCE655467:WCG655467 WMA655467:WMC655467 WVW655467:WVY655467 O721003:Q721003 JK721003:JM721003 TG721003:TI721003 ADC721003:ADE721003 AMY721003:ANA721003 AWU721003:AWW721003 BGQ721003:BGS721003 BQM721003:BQO721003 CAI721003:CAK721003 CKE721003:CKG721003 CUA721003:CUC721003 DDW721003:DDY721003 DNS721003:DNU721003 DXO721003:DXQ721003 EHK721003:EHM721003 ERG721003:ERI721003 FBC721003:FBE721003 FKY721003:FLA721003 FUU721003:FUW721003 GEQ721003:GES721003 GOM721003:GOO721003 GYI721003:GYK721003 HIE721003:HIG721003 HSA721003:HSC721003 IBW721003:IBY721003 ILS721003:ILU721003 IVO721003:IVQ721003 JFK721003:JFM721003 JPG721003:JPI721003 JZC721003:JZE721003 KIY721003:KJA721003 KSU721003:KSW721003 LCQ721003:LCS721003 LMM721003:LMO721003 LWI721003:LWK721003 MGE721003:MGG721003 MQA721003:MQC721003 MZW721003:MZY721003 NJS721003:NJU721003 NTO721003:NTQ721003 ODK721003:ODM721003 ONG721003:ONI721003 OXC721003:OXE721003 PGY721003:PHA721003 PQU721003:PQW721003 QAQ721003:QAS721003 QKM721003:QKO721003 QUI721003:QUK721003 REE721003:REG721003 ROA721003:ROC721003 RXW721003:RXY721003 SHS721003:SHU721003 SRO721003:SRQ721003 TBK721003:TBM721003 TLG721003:TLI721003 TVC721003:TVE721003 UEY721003:UFA721003 UOU721003:UOW721003 UYQ721003:UYS721003 VIM721003:VIO721003 VSI721003:VSK721003 WCE721003:WCG721003 WMA721003:WMC721003 WVW721003:WVY721003 O786539:Q786539 JK786539:JM786539 TG786539:TI786539 ADC786539:ADE786539 AMY786539:ANA786539 AWU786539:AWW786539 BGQ786539:BGS786539 BQM786539:BQO786539 CAI786539:CAK786539 CKE786539:CKG786539 CUA786539:CUC786539 DDW786539:DDY786539 DNS786539:DNU786539 DXO786539:DXQ786539 EHK786539:EHM786539 ERG786539:ERI786539 FBC786539:FBE786539 FKY786539:FLA786539 FUU786539:FUW786539 GEQ786539:GES786539 GOM786539:GOO786539 GYI786539:GYK786539 HIE786539:HIG786539 HSA786539:HSC786539 IBW786539:IBY786539 ILS786539:ILU786539 IVO786539:IVQ786539 JFK786539:JFM786539 JPG786539:JPI786539 JZC786539:JZE786539 KIY786539:KJA786539 KSU786539:KSW786539 LCQ786539:LCS786539 LMM786539:LMO786539 LWI786539:LWK786539 MGE786539:MGG786539 MQA786539:MQC786539 MZW786539:MZY786539 NJS786539:NJU786539 NTO786539:NTQ786539 ODK786539:ODM786539 ONG786539:ONI786539 OXC786539:OXE786539 PGY786539:PHA786539 PQU786539:PQW786539 QAQ786539:QAS786539 QKM786539:QKO786539 QUI786539:QUK786539 REE786539:REG786539 ROA786539:ROC786539 RXW786539:RXY786539 SHS786539:SHU786539 SRO786539:SRQ786539 TBK786539:TBM786539 TLG786539:TLI786539 TVC786539:TVE786539 UEY786539:UFA786539 UOU786539:UOW786539 UYQ786539:UYS786539 VIM786539:VIO786539 VSI786539:VSK786539 WCE786539:WCG786539 WMA786539:WMC786539 WVW786539:WVY786539 O852075:Q852075 JK852075:JM852075 TG852075:TI852075 ADC852075:ADE852075 AMY852075:ANA852075 AWU852075:AWW852075 BGQ852075:BGS852075 BQM852075:BQO852075 CAI852075:CAK852075 CKE852075:CKG852075 CUA852075:CUC852075 DDW852075:DDY852075 DNS852075:DNU852075 DXO852075:DXQ852075 EHK852075:EHM852075 ERG852075:ERI852075 FBC852075:FBE852075 FKY852075:FLA852075 FUU852075:FUW852075 GEQ852075:GES852075 GOM852075:GOO852075 GYI852075:GYK852075 HIE852075:HIG852075 HSA852075:HSC852075 IBW852075:IBY852075 ILS852075:ILU852075 IVO852075:IVQ852075 JFK852075:JFM852075 JPG852075:JPI852075 JZC852075:JZE852075 KIY852075:KJA852075 KSU852075:KSW852075 LCQ852075:LCS852075 LMM852075:LMO852075 LWI852075:LWK852075 MGE852075:MGG852075 MQA852075:MQC852075 MZW852075:MZY852075 NJS852075:NJU852075 NTO852075:NTQ852075 ODK852075:ODM852075 ONG852075:ONI852075 OXC852075:OXE852075 PGY852075:PHA852075 PQU852075:PQW852075 QAQ852075:QAS852075 QKM852075:QKO852075 QUI852075:QUK852075 REE852075:REG852075 ROA852075:ROC852075 RXW852075:RXY852075 SHS852075:SHU852075 SRO852075:SRQ852075 TBK852075:TBM852075 TLG852075:TLI852075 TVC852075:TVE852075 UEY852075:UFA852075 UOU852075:UOW852075 UYQ852075:UYS852075 VIM852075:VIO852075 VSI852075:VSK852075 WCE852075:WCG852075 WMA852075:WMC852075 WVW852075:WVY852075 O917611:Q917611 JK917611:JM917611 TG917611:TI917611 ADC917611:ADE917611 AMY917611:ANA917611 AWU917611:AWW917611 BGQ917611:BGS917611 BQM917611:BQO917611 CAI917611:CAK917611 CKE917611:CKG917611 CUA917611:CUC917611 DDW917611:DDY917611 DNS917611:DNU917611 DXO917611:DXQ917611 EHK917611:EHM917611 ERG917611:ERI917611 FBC917611:FBE917611 FKY917611:FLA917611 FUU917611:FUW917611 GEQ917611:GES917611 GOM917611:GOO917611 GYI917611:GYK917611 HIE917611:HIG917611 HSA917611:HSC917611 IBW917611:IBY917611 ILS917611:ILU917611 IVO917611:IVQ917611 JFK917611:JFM917611 JPG917611:JPI917611 JZC917611:JZE917611 KIY917611:KJA917611 KSU917611:KSW917611 LCQ917611:LCS917611 LMM917611:LMO917611 LWI917611:LWK917611 MGE917611:MGG917611 MQA917611:MQC917611 MZW917611:MZY917611 NJS917611:NJU917611 NTO917611:NTQ917611 ODK917611:ODM917611 ONG917611:ONI917611 OXC917611:OXE917611 PGY917611:PHA917611 PQU917611:PQW917611 QAQ917611:QAS917611 QKM917611:QKO917611 QUI917611:QUK917611 REE917611:REG917611 ROA917611:ROC917611 RXW917611:RXY917611 SHS917611:SHU917611 SRO917611:SRQ917611 TBK917611:TBM917611 TLG917611:TLI917611 TVC917611:TVE917611 UEY917611:UFA917611 UOU917611:UOW917611 UYQ917611:UYS917611 VIM917611:VIO917611 VSI917611:VSK917611 WCE917611:WCG917611 WMA917611:WMC917611 WVW917611:WVY917611 O983147:Q983147 JK983147:JM983147 TG983147:TI983147 ADC983147:ADE983147 AMY983147:ANA983147 AWU983147:AWW983147 BGQ983147:BGS983147 BQM983147:BQO983147 CAI983147:CAK983147 CKE983147:CKG983147 CUA983147:CUC983147 DDW983147:DDY983147 DNS983147:DNU983147 DXO983147:DXQ983147 EHK983147:EHM983147 ERG983147:ERI983147 FBC983147:FBE983147 FKY983147:FLA983147 FUU983147:FUW983147 GEQ983147:GES983147 GOM983147:GOO983147 GYI983147:GYK983147 HIE983147:HIG983147 HSA983147:HSC983147 IBW983147:IBY983147 ILS983147:ILU983147 IVO983147:IVQ983147 JFK983147:JFM983147 JPG983147:JPI983147 JZC983147:JZE983147 KIY983147:KJA983147 KSU983147:KSW983147 LCQ983147:LCS983147 LMM983147:LMO983147 LWI983147:LWK983147 MGE983147:MGG983147 MQA983147:MQC983147 MZW983147:MZY983147 NJS983147:NJU983147 NTO983147:NTQ983147 ODK983147:ODM983147 ONG983147:ONI983147 OXC983147:OXE983147 PGY983147:PHA983147 PQU983147:PQW983147 QAQ983147:QAS983147 QKM983147:QKO983147 QUI983147:QUK983147 REE983147:REG983147 ROA983147:ROC983147 RXW983147:RXY983147 SHS983147:SHU983147 SRO983147:SRQ983147 TBK983147:TBM983147 TLG983147:TLI983147 TVC983147:TVE983147 UEY983147:UFA983147 UOU983147:UOW983147 UYQ983147:UYS983147 VIM983147:VIO983147 VSI983147:VSK983147 WCE983147:WCG983147 WMA983147:WMC983147 WVW983147:WVY983147 M127:N128 JI127:JJ128 TE127:TF128 ADA127:ADB128 AMW127:AMX128 AWS127:AWT128 BGO127:BGP128 BQK127:BQL128 CAG127:CAH128 CKC127:CKD128 CTY127:CTZ128 DDU127:DDV128 DNQ127:DNR128 DXM127:DXN128 EHI127:EHJ128 ERE127:ERF128 FBA127:FBB128 FKW127:FKX128 FUS127:FUT128 GEO127:GEP128 GOK127:GOL128 GYG127:GYH128 HIC127:HID128 HRY127:HRZ128 IBU127:IBV128 ILQ127:ILR128 IVM127:IVN128 JFI127:JFJ128 JPE127:JPF128 JZA127:JZB128 KIW127:KIX128 KSS127:KST128 LCO127:LCP128 LMK127:LML128 LWG127:LWH128 MGC127:MGD128 MPY127:MPZ128 MZU127:MZV128 NJQ127:NJR128 NTM127:NTN128 ODI127:ODJ128 ONE127:ONF128 OXA127:OXB128 PGW127:PGX128 PQS127:PQT128 QAO127:QAP128 QKK127:QKL128 QUG127:QUH128 REC127:RED128 RNY127:RNZ128 RXU127:RXV128 SHQ127:SHR128 SRM127:SRN128 TBI127:TBJ128 TLE127:TLF128 TVA127:TVB128 UEW127:UEX128 UOS127:UOT128 UYO127:UYP128 VIK127:VIL128 VSG127:VSH128 WCC127:WCD128 WLY127:WLZ128 WVU127:WVV128 M65663:N65664 JI65663:JJ65664 TE65663:TF65664 ADA65663:ADB65664 AMW65663:AMX65664 AWS65663:AWT65664 BGO65663:BGP65664 BQK65663:BQL65664 CAG65663:CAH65664 CKC65663:CKD65664 CTY65663:CTZ65664 DDU65663:DDV65664 DNQ65663:DNR65664 DXM65663:DXN65664 EHI65663:EHJ65664 ERE65663:ERF65664 FBA65663:FBB65664 FKW65663:FKX65664 FUS65663:FUT65664 GEO65663:GEP65664 GOK65663:GOL65664 GYG65663:GYH65664 HIC65663:HID65664 HRY65663:HRZ65664 IBU65663:IBV65664 ILQ65663:ILR65664 IVM65663:IVN65664 JFI65663:JFJ65664 JPE65663:JPF65664 JZA65663:JZB65664 KIW65663:KIX65664 KSS65663:KST65664 LCO65663:LCP65664 LMK65663:LML65664 LWG65663:LWH65664 MGC65663:MGD65664 MPY65663:MPZ65664 MZU65663:MZV65664 NJQ65663:NJR65664 NTM65663:NTN65664 ODI65663:ODJ65664 ONE65663:ONF65664 OXA65663:OXB65664 PGW65663:PGX65664 PQS65663:PQT65664 QAO65663:QAP65664 QKK65663:QKL65664 QUG65663:QUH65664 REC65663:RED65664 RNY65663:RNZ65664 RXU65663:RXV65664 SHQ65663:SHR65664 SRM65663:SRN65664 TBI65663:TBJ65664 TLE65663:TLF65664 TVA65663:TVB65664 UEW65663:UEX65664 UOS65663:UOT65664 UYO65663:UYP65664 VIK65663:VIL65664 VSG65663:VSH65664 WCC65663:WCD65664 WLY65663:WLZ65664 WVU65663:WVV65664 M131199:N131200 JI131199:JJ131200 TE131199:TF131200 ADA131199:ADB131200 AMW131199:AMX131200 AWS131199:AWT131200 BGO131199:BGP131200 BQK131199:BQL131200 CAG131199:CAH131200 CKC131199:CKD131200 CTY131199:CTZ131200 DDU131199:DDV131200 DNQ131199:DNR131200 DXM131199:DXN131200 EHI131199:EHJ131200 ERE131199:ERF131200 FBA131199:FBB131200 FKW131199:FKX131200 FUS131199:FUT131200 GEO131199:GEP131200 GOK131199:GOL131200 GYG131199:GYH131200 HIC131199:HID131200 HRY131199:HRZ131200 IBU131199:IBV131200 ILQ131199:ILR131200 IVM131199:IVN131200 JFI131199:JFJ131200 JPE131199:JPF131200 JZA131199:JZB131200 KIW131199:KIX131200 KSS131199:KST131200 LCO131199:LCP131200 LMK131199:LML131200 LWG131199:LWH131200 MGC131199:MGD131200 MPY131199:MPZ131200 MZU131199:MZV131200 NJQ131199:NJR131200 NTM131199:NTN131200 ODI131199:ODJ131200 ONE131199:ONF131200 OXA131199:OXB131200 PGW131199:PGX131200 PQS131199:PQT131200 QAO131199:QAP131200 QKK131199:QKL131200 QUG131199:QUH131200 REC131199:RED131200 RNY131199:RNZ131200 RXU131199:RXV131200 SHQ131199:SHR131200 SRM131199:SRN131200 TBI131199:TBJ131200 TLE131199:TLF131200 TVA131199:TVB131200 UEW131199:UEX131200 UOS131199:UOT131200 UYO131199:UYP131200 VIK131199:VIL131200 VSG131199:VSH131200 WCC131199:WCD131200 WLY131199:WLZ131200 WVU131199:WVV131200 M196735:N196736 JI196735:JJ196736 TE196735:TF196736 ADA196735:ADB196736 AMW196735:AMX196736 AWS196735:AWT196736 BGO196735:BGP196736 BQK196735:BQL196736 CAG196735:CAH196736 CKC196735:CKD196736 CTY196735:CTZ196736 DDU196735:DDV196736 DNQ196735:DNR196736 DXM196735:DXN196736 EHI196735:EHJ196736 ERE196735:ERF196736 FBA196735:FBB196736 FKW196735:FKX196736 FUS196735:FUT196736 GEO196735:GEP196736 GOK196735:GOL196736 GYG196735:GYH196736 HIC196735:HID196736 HRY196735:HRZ196736 IBU196735:IBV196736 ILQ196735:ILR196736 IVM196735:IVN196736 JFI196735:JFJ196736 JPE196735:JPF196736 JZA196735:JZB196736 KIW196735:KIX196736 KSS196735:KST196736 LCO196735:LCP196736 LMK196735:LML196736 LWG196735:LWH196736 MGC196735:MGD196736 MPY196735:MPZ196736 MZU196735:MZV196736 NJQ196735:NJR196736 NTM196735:NTN196736 ODI196735:ODJ196736 ONE196735:ONF196736 OXA196735:OXB196736 PGW196735:PGX196736 PQS196735:PQT196736 QAO196735:QAP196736 QKK196735:QKL196736 QUG196735:QUH196736 REC196735:RED196736 RNY196735:RNZ196736 RXU196735:RXV196736 SHQ196735:SHR196736 SRM196735:SRN196736 TBI196735:TBJ196736 TLE196735:TLF196736 TVA196735:TVB196736 UEW196735:UEX196736 UOS196735:UOT196736 UYO196735:UYP196736 VIK196735:VIL196736 VSG196735:VSH196736 WCC196735:WCD196736 WLY196735:WLZ196736 WVU196735:WVV196736 M262271:N262272 JI262271:JJ262272 TE262271:TF262272 ADA262271:ADB262272 AMW262271:AMX262272 AWS262271:AWT262272 BGO262271:BGP262272 BQK262271:BQL262272 CAG262271:CAH262272 CKC262271:CKD262272 CTY262271:CTZ262272 DDU262271:DDV262272 DNQ262271:DNR262272 DXM262271:DXN262272 EHI262271:EHJ262272 ERE262271:ERF262272 FBA262271:FBB262272 FKW262271:FKX262272 FUS262271:FUT262272 GEO262271:GEP262272 GOK262271:GOL262272 GYG262271:GYH262272 HIC262271:HID262272 HRY262271:HRZ262272 IBU262271:IBV262272 ILQ262271:ILR262272 IVM262271:IVN262272 JFI262271:JFJ262272 JPE262271:JPF262272 JZA262271:JZB262272 KIW262271:KIX262272 KSS262271:KST262272 LCO262271:LCP262272 LMK262271:LML262272 LWG262271:LWH262272 MGC262271:MGD262272 MPY262271:MPZ262272 MZU262271:MZV262272 NJQ262271:NJR262272 NTM262271:NTN262272 ODI262271:ODJ262272 ONE262271:ONF262272 OXA262271:OXB262272 PGW262271:PGX262272 PQS262271:PQT262272 QAO262271:QAP262272 QKK262271:QKL262272 QUG262271:QUH262272 REC262271:RED262272 RNY262271:RNZ262272 RXU262271:RXV262272 SHQ262271:SHR262272 SRM262271:SRN262272 TBI262271:TBJ262272 TLE262271:TLF262272 TVA262271:TVB262272 UEW262271:UEX262272 UOS262271:UOT262272 UYO262271:UYP262272 VIK262271:VIL262272 VSG262271:VSH262272 WCC262271:WCD262272 WLY262271:WLZ262272 WVU262271:WVV262272 M327807:N327808 JI327807:JJ327808 TE327807:TF327808 ADA327807:ADB327808 AMW327807:AMX327808 AWS327807:AWT327808 BGO327807:BGP327808 BQK327807:BQL327808 CAG327807:CAH327808 CKC327807:CKD327808 CTY327807:CTZ327808 DDU327807:DDV327808 DNQ327807:DNR327808 DXM327807:DXN327808 EHI327807:EHJ327808 ERE327807:ERF327808 FBA327807:FBB327808 FKW327807:FKX327808 FUS327807:FUT327808 GEO327807:GEP327808 GOK327807:GOL327808 GYG327807:GYH327808 HIC327807:HID327808 HRY327807:HRZ327808 IBU327807:IBV327808 ILQ327807:ILR327808 IVM327807:IVN327808 JFI327807:JFJ327808 JPE327807:JPF327808 JZA327807:JZB327808 KIW327807:KIX327808 KSS327807:KST327808 LCO327807:LCP327808 LMK327807:LML327808 LWG327807:LWH327808 MGC327807:MGD327808 MPY327807:MPZ327808 MZU327807:MZV327808 NJQ327807:NJR327808 NTM327807:NTN327808 ODI327807:ODJ327808 ONE327807:ONF327808 OXA327807:OXB327808 PGW327807:PGX327808 PQS327807:PQT327808 QAO327807:QAP327808 QKK327807:QKL327808 QUG327807:QUH327808 REC327807:RED327808 RNY327807:RNZ327808 RXU327807:RXV327808 SHQ327807:SHR327808 SRM327807:SRN327808 TBI327807:TBJ327808 TLE327807:TLF327808 TVA327807:TVB327808 UEW327807:UEX327808 UOS327807:UOT327808 UYO327807:UYP327808 VIK327807:VIL327808 VSG327807:VSH327808 WCC327807:WCD327808 WLY327807:WLZ327808 WVU327807:WVV327808 M393343:N393344 JI393343:JJ393344 TE393343:TF393344 ADA393343:ADB393344 AMW393343:AMX393344 AWS393343:AWT393344 BGO393343:BGP393344 BQK393343:BQL393344 CAG393343:CAH393344 CKC393343:CKD393344 CTY393343:CTZ393344 DDU393343:DDV393344 DNQ393343:DNR393344 DXM393343:DXN393344 EHI393343:EHJ393344 ERE393343:ERF393344 FBA393343:FBB393344 FKW393343:FKX393344 FUS393343:FUT393344 GEO393343:GEP393344 GOK393343:GOL393344 GYG393343:GYH393344 HIC393343:HID393344 HRY393343:HRZ393344 IBU393343:IBV393344 ILQ393343:ILR393344 IVM393343:IVN393344 JFI393343:JFJ393344 JPE393343:JPF393344 JZA393343:JZB393344 KIW393343:KIX393344 KSS393343:KST393344 LCO393343:LCP393344 LMK393343:LML393344 LWG393343:LWH393344 MGC393343:MGD393344 MPY393343:MPZ393344 MZU393343:MZV393344 NJQ393343:NJR393344 NTM393343:NTN393344 ODI393343:ODJ393344 ONE393343:ONF393344 OXA393343:OXB393344 PGW393343:PGX393344 PQS393343:PQT393344 QAO393343:QAP393344 QKK393343:QKL393344 QUG393343:QUH393344 REC393343:RED393344 RNY393343:RNZ393344 RXU393343:RXV393344 SHQ393343:SHR393344 SRM393343:SRN393344 TBI393343:TBJ393344 TLE393343:TLF393344 TVA393343:TVB393344 UEW393343:UEX393344 UOS393343:UOT393344 UYO393343:UYP393344 VIK393343:VIL393344 VSG393343:VSH393344 WCC393343:WCD393344 WLY393343:WLZ393344 WVU393343:WVV393344 M458879:N458880 JI458879:JJ458880 TE458879:TF458880 ADA458879:ADB458880 AMW458879:AMX458880 AWS458879:AWT458880 BGO458879:BGP458880 BQK458879:BQL458880 CAG458879:CAH458880 CKC458879:CKD458880 CTY458879:CTZ458880 DDU458879:DDV458880 DNQ458879:DNR458880 DXM458879:DXN458880 EHI458879:EHJ458880 ERE458879:ERF458880 FBA458879:FBB458880 FKW458879:FKX458880 FUS458879:FUT458880 GEO458879:GEP458880 GOK458879:GOL458880 GYG458879:GYH458880 HIC458879:HID458880 HRY458879:HRZ458880 IBU458879:IBV458880 ILQ458879:ILR458880 IVM458879:IVN458880 JFI458879:JFJ458880 JPE458879:JPF458880 JZA458879:JZB458880 KIW458879:KIX458880 KSS458879:KST458880 LCO458879:LCP458880 LMK458879:LML458880 LWG458879:LWH458880 MGC458879:MGD458880 MPY458879:MPZ458880 MZU458879:MZV458880 NJQ458879:NJR458880 NTM458879:NTN458880 ODI458879:ODJ458880 ONE458879:ONF458880 OXA458879:OXB458880 PGW458879:PGX458880 PQS458879:PQT458880 QAO458879:QAP458880 QKK458879:QKL458880 QUG458879:QUH458880 REC458879:RED458880 RNY458879:RNZ458880 RXU458879:RXV458880 SHQ458879:SHR458880 SRM458879:SRN458880 TBI458879:TBJ458880 TLE458879:TLF458880 TVA458879:TVB458880 UEW458879:UEX458880 UOS458879:UOT458880 UYO458879:UYP458880 VIK458879:VIL458880 VSG458879:VSH458880 WCC458879:WCD458880 WLY458879:WLZ458880 WVU458879:WVV458880 M524415:N524416 JI524415:JJ524416 TE524415:TF524416 ADA524415:ADB524416 AMW524415:AMX524416 AWS524415:AWT524416 BGO524415:BGP524416 BQK524415:BQL524416 CAG524415:CAH524416 CKC524415:CKD524416 CTY524415:CTZ524416 DDU524415:DDV524416 DNQ524415:DNR524416 DXM524415:DXN524416 EHI524415:EHJ524416 ERE524415:ERF524416 FBA524415:FBB524416 FKW524415:FKX524416 FUS524415:FUT524416 GEO524415:GEP524416 GOK524415:GOL524416 GYG524415:GYH524416 HIC524415:HID524416 HRY524415:HRZ524416 IBU524415:IBV524416 ILQ524415:ILR524416 IVM524415:IVN524416 JFI524415:JFJ524416 JPE524415:JPF524416 JZA524415:JZB524416 KIW524415:KIX524416 KSS524415:KST524416 LCO524415:LCP524416 LMK524415:LML524416 LWG524415:LWH524416 MGC524415:MGD524416 MPY524415:MPZ524416 MZU524415:MZV524416 NJQ524415:NJR524416 NTM524415:NTN524416 ODI524415:ODJ524416 ONE524415:ONF524416 OXA524415:OXB524416 PGW524415:PGX524416 PQS524415:PQT524416 QAO524415:QAP524416 QKK524415:QKL524416 QUG524415:QUH524416 REC524415:RED524416 RNY524415:RNZ524416 RXU524415:RXV524416 SHQ524415:SHR524416 SRM524415:SRN524416 TBI524415:TBJ524416 TLE524415:TLF524416 TVA524415:TVB524416 UEW524415:UEX524416 UOS524415:UOT524416 UYO524415:UYP524416 VIK524415:VIL524416 VSG524415:VSH524416 WCC524415:WCD524416 WLY524415:WLZ524416 WVU524415:WVV524416 M589951:N589952 JI589951:JJ589952 TE589951:TF589952 ADA589951:ADB589952 AMW589951:AMX589952 AWS589951:AWT589952 BGO589951:BGP589952 BQK589951:BQL589952 CAG589951:CAH589952 CKC589951:CKD589952 CTY589951:CTZ589952 DDU589951:DDV589952 DNQ589951:DNR589952 DXM589951:DXN589952 EHI589951:EHJ589952 ERE589951:ERF589952 FBA589951:FBB589952 FKW589951:FKX589952 FUS589951:FUT589952 GEO589951:GEP589952 GOK589951:GOL589952 GYG589951:GYH589952 HIC589951:HID589952 HRY589951:HRZ589952 IBU589951:IBV589952 ILQ589951:ILR589952 IVM589951:IVN589952 JFI589951:JFJ589952 JPE589951:JPF589952 JZA589951:JZB589952 KIW589951:KIX589952 KSS589951:KST589952 LCO589951:LCP589952 LMK589951:LML589952 LWG589951:LWH589952 MGC589951:MGD589952 MPY589951:MPZ589952 MZU589951:MZV589952 NJQ589951:NJR589952 NTM589951:NTN589952 ODI589951:ODJ589952 ONE589951:ONF589952 OXA589951:OXB589952 PGW589951:PGX589952 PQS589951:PQT589952 QAO589951:QAP589952 QKK589951:QKL589952 QUG589951:QUH589952 REC589951:RED589952 RNY589951:RNZ589952 RXU589951:RXV589952 SHQ589951:SHR589952 SRM589951:SRN589952 TBI589951:TBJ589952 TLE589951:TLF589952 TVA589951:TVB589952 UEW589951:UEX589952 UOS589951:UOT589952 UYO589951:UYP589952 VIK589951:VIL589952 VSG589951:VSH589952 WCC589951:WCD589952 WLY589951:WLZ589952 WVU589951:WVV589952 M655487:N655488 JI655487:JJ655488 TE655487:TF655488 ADA655487:ADB655488 AMW655487:AMX655488 AWS655487:AWT655488 BGO655487:BGP655488 BQK655487:BQL655488 CAG655487:CAH655488 CKC655487:CKD655488 CTY655487:CTZ655488 DDU655487:DDV655488 DNQ655487:DNR655488 DXM655487:DXN655488 EHI655487:EHJ655488 ERE655487:ERF655488 FBA655487:FBB655488 FKW655487:FKX655488 FUS655487:FUT655488 GEO655487:GEP655488 GOK655487:GOL655488 GYG655487:GYH655488 HIC655487:HID655488 HRY655487:HRZ655488 IBU655487:IBV655488 ILQ655487:ILR655488 IVM655487:IVN655488 JFI655487:JFJ655488 JPE655487:JPF655488 JZA655487:JZB655488 KIW655487:KIX655488 KSS655487:KST655488 LCO655487:LCP655488 LMK655487:LML655488 LWG655487:LWH655488 MGC655487:MGD655488 MPY655487:MPZ655488 MZU655487:MZV655488 NJQ655487:NJR655488 NTM655487:NTN655488 ODI655487:ODJ655488 ONE655487:ONF655488 OXA655487:OXB655488 PGW655487:PGX655488 PQS655487:PQT655488 QAO655487:QAP655488 QKK655487:QKL655488 QUG655487:QUH655488 REC655487:RED655488 RNY655487:RNZ655488 RXU655487:RXV655488 SHQ655487:SHR655488 SRM655487:SRN655488 TBI655487:TBJ655488 TLE655487:TLF655488 TVA655487:TVB655488 UEW655487:UEX655488 UOS655487:UOT655488 UYO655487:UYP655488 VIK655487:VIL655488 VSG655487:VSH655488 WCC655487:WCD655488 WLY655487:WLZ655488 WVU655487:WVV655488 M721023:N721024 JI721023:JJ721024 TE721023:TF721024 ADA721023:ADB721024 AMW721023:AMX721024 AWS721023:AWT721024 BGO721023:BGP721024 BQK721023:BQL721024 CAG721023:CAH721024 CKC721023:CKD721024 CTY721023:CTZ721024 DDU721023:DDV721024 DNQ721023:DNR721024 DXM721023:DXN721024 EHI721023:EHJ721024 ERE721023:ERF721024 FBA721023:FBB721024 FKW721023:FKX721024 FUS721023:FUT721024 GEO721023:GEP721024 GOK721023:GOL721024 GYG721023:GYH721024 HIC721023:HID721024 HRY721023:HRZ721024 IBU721023:IBV721024 ILQ721023:ILR721024 IVM721023:IVN721024 JFI721023:JFJ721024 JPE721023:JPF721024 JZA721023:JZB721024 KIW721023:KIX721024 KSS721023:KST721024 LCO721023:LCP721024 LMK721023:LML721024 LWG721023:LWH721024 MGC721023:MGD721024 MPY721023:MPZ721024 MZU721023:MZV721024 NJQ721023:NJR721024 NTM721023:NTN721024 ODI721023:ODJ721024 ONE721023:ONF721024 OXA721023:OXB721024 PGW721023:PGX721024 PQS721023:PQT721024 QAO721023:QAP721024 QKK721023:QKL721024 QUG721023:QUH721024 REC721023:RED721024 RNY721023:RNZ721024 RXU721023:RXV721024 SHQ721023:SHR721024 SRM721023:SRN721024 TBI721023:TBJ721024 TLE721023:TLF721024 TVA721023:TVB721024 UEW721023:UEX721024 UOS721023:UOT721024 UYO721023:UYP721024 VIK721023:VIL721024 VSG721023:VSH721024 WCC721023:WCD721024 WLY721023:WLZ721024 WVU721023:WVV721024 M786559:N786560 JI786559:JJ786560 TE786559:TF786560 ADA786559:ADB786560 AMW786559:AMX786560 AWS786559:AWT786560 BGO786559:BGP786560 BQK786559:BQL786560 CAG786559:CAH786560 CKC786559:CKD786560 CTY786559:CTZ786560 DDU786559:DDV786560 DNQ786559:DNR786560 DXM786559:DXN786560 EHI786559:EHJ786560 ERE786559:ERF786560 FBA786559:FBB786560 FKW786559:FKX786560 FUS786559:FUT786560 GEO786559:GEP786560 GOK786559:GOL786560 GYG786559:GYH786560 HIC786559:HID786560 HRY786559:HRZ786560 IBU786559:IBV786560 ILQ786559:ILR786560 IVM786559:IVN786560 JFI786559:JFJ786560 JPE786559:JPF786560 JZA786559:JZB786560 KIW786559:KIX786560 KSS786559:KST786560 LCO786559:LCP786560 LMK786559:LML786560 LWG786559:LWH786560 MGC786559:MGD786560 MPY786559:MPZ786560 MZU786559:MZV786560 NJQ786559:NJR786560 NTM786559:NTN786560 ODI786559:ODJ786560 ONE786559:ONF786560 OXA786559:OXB786560 PGW786559:PGX786560 PQS786559:PQT786560 QAO786559:QAP786560 QKK786559:QKL786560 QUG786559:QUH786560 REC786559:RED786560 RNY786559:RNZ786560 RXU786559:RXV786560 SHQ786559:SHR786560 SRM786559:SRN786560 TBI786559:TBJ786560 TLE786559:TLF786560 TVA786559:TVB786560 UEW786559:UEX786560 UOS786559:UOT786560 UYO786559:UYP786560 VIK786559:VIL786560 VSG786559:VSH786560 WCC786559:WCD786560 WLY786559:WLZ786560 WVU786559:WVV786560 M852095:N852096 JI852095:JJ852096 TE852095:TF852096 ADA852095:ADB852096 AMW852095:AMX852096 AWS852095:AWT852096 BGO852095:BGP852096 BQK852095:BQL852096 CAG852095:CAH852096 CKC852095:CKD852096 CTY852095:CTZ852096 DDU852095:DDV852096 DNQ852095:DNR852096 DXM852095:DXN852096 EHI852095:EHJ852096 ERE852095:ERF852096 FBA852095:FBB852096 FKW852095:FKX852096 FUS852095:FUT852096 GEO852095:GEP852096 GOK852095:GOL852096 GYG852095:GYH852096 HIC852095:HID852096 HRY852095:HRZ852096 IBU852095:IBV852096 ILQ852095:ILR852096 IVM852095:IVN852096 JFI852095:JFJ852096 JPE852095:JPF852096 JZA852095:JZB852096 KIW852095:KIX852096 KSS852095:KST852096 LCO852095:LCP852096 LMK852095:LML852096 LWG852095:LWH852096 MGC852095:MGD852096 MPY852095:MPZ852096 MZU852095:MZV852096 NJQ852095:NJR852096 NTM852095:NTN852096 ODI852095:ODJ852096 ONE852095:ONF852096 OXA852095:OXB852096 PGW852095:PGX852096 PQS852095:PQT852096 QAO852095:QAP852096 QKK852095:QKL852096 QUG852095:QUH852096 REC852095:RED852096 RNY852095:RNZ852096 RXU852095:RXV852096 SHQ852095:SHR852096 SRM852095:SRN852096 TBI852095:TBJ852096 TLE852095:TLF852096 TVA852095:TVB852096 UEW852095:UEX852096 UOS852095:UOT852096 UYO852095:UYP852096 VIK852095:VIL852096 VSG852095:VSH852096 WCC852095:WCD852096 WLY852095:WLZ852096 WVU852095:WVV852096 M917631:N917632 JI917631:JJ917632 TE917631:TF917632 ADA917631:ADB917632 AMW917631:AMX917632 AWS917631:AWT917632 BGO917631:BGP917632 BQK917631:BQL917632 CAG917631:CAH917632 CKC917631:CKD917632 CTY917631:CTZ917632 DDU917631:DDV917632 DNQ917631:DNR917632 DXM917631:DXN917632 EHI917631:EHJ917632 ERE917631:ERF917632 FBA917631:FBB917632 FKW917631:FKX917632 FUS917631:FUT917632 GEO917631:GEP917632 GOK917631:GOL917632 GYG917631:GYH917632 HIC917631:HID917632 HRY917631:HRZ917632 IBU917631:IBV917632 ILQ917631:ILR917632 IVM917631:IVN917632 JFI917631:JFJ917632 JPE917631:JPF917632 JZA917631:JZB917632 KIW917631:KIX917632 KSS917631:KST917632 LCO917631:LCP917632 LMK917631:LML917632 LWG917631:LWH917632 MGC917631:MGD917632 MPY917631:MPZ917632 MZU917631:MZV917632 NJQ917631:NJR917632 NTM917631:NTN917632 ODI917631:ODJ917632 ONE917631:ONF917632 OXA917631:OXB917632 PGW917631:PGX917632 PQS917631:PQT917632 QAO917631:QAP917632 QKK917631:QKL917632 QUG917631:QUH917632 REC917631:RED917632 RNY917631:RNZ917632 RXU917631:RXV917632 SHQ917631:SHR917632 SRM917631:SRN917632 TBI917631:TBJ917632 TLE917631:TLF917632 TVA917631:TVB917632 UEW917631:UEX917632 UOS917631:UOT917632 UYO917631:UYP917632 VIK917631:VIL917632 VSG917631:VSH917632 WCC917631:WCD917632 WLY917631:WLZ917632 WVU917631:WVV917632 M983167:N983168 JI983167:JJ983168 TE983167:TF983168 ADA983167:ADB983168 AMW983167:AMX983168 AWS983167:AWT983168 BGO983167:BGP983168 BQK983167:BQL983168 CAG983167:CAH983168 CKC983167:CKD983168 CTY983167:CTZ983168 DDU983167:DDV983168 DNQ983167:DNR983168 DXM983167:DXN983168 EHI983167:EHJ983168 ERE983167:ERF983168 FBA983167:FBB983168 FKW983167:FKX983168 FUS983167:FUT983168 GEO983167:GEP983168 GOK983167:GOL983168 GYG983167:GYH983168 HIC983167:HID983168 HRY983167:HRZ983168 IBU983167:IBV983168 ILQ983167:ILR983168 IVM983167:IVN983168 JFI983167:JFJ983168 JPE983167:JPF983168 JZA983167:JZB983168 KIW983167:KIX983168 KSS983167:KST983168 LCO983167:LCP983168 LMK983167:LML983168 LWG983167:LWH983168 MGC983167:MGD983168 MPY983167:MPZ983168 MZU983167:MZV983168 NJQ983167:NJR983168 NTM983167:NTN983168 ODI983167:ODJ983168 ONE983167:ONF983168 OXA983167:OXB983168 PGW983167:PGX983168 PQS983167:PQT983168 QAO983167:QAP983168 QKK983167:QKL983168 QUG983167:QUH983168 REC983167:RED983168 RNY983167:RNZ983168 RXU983167:RXV983168 SHQ983167:SHR983168 SRM983167:SRN983168 TBI983167:TBJ983168 TLE983167:TLF983168 TVA983167:TVB983168 UEW983167:UEX983168 UOS983167:UOT983168 UYO983167:UYP983168 VIK983167:VIL983168 VSG983167:VSH983168 WCC983167:WCD983168 WLY983167:WLZ983168 WVU983167:WVV983168 Q127:R128 JM127:JN128 TI127:TJ128 ADE127:ADF128 ANA127:ANB128 AWW127:AWX128 BGS127:BGT128 BQO127:BQP128 CAK127:CAL128 CKG127:CKH128 CUC127:CUD128 DDY127:DDZ128 DNU127:DNV128 DXQ127:DXR128 EHM127:EHN128 ERI127:ERJ128 FBE127:FBF128 FLA127:FLB128 FUW127:FUX128 GES127:GET128 GOO127:GOP128 GYK127:GYL128 HIG127:HIH128 HSC127:HSD128 IBY127:IBZ128 ILU127:ILV128 IVQ127:IVR128 JFM127:JFN128 JPI127:JPJ128 JZE127:JZF128 KJA127:KJB128 KSW127:KSX128 LCS127:LCT128 LMO127:LMP128 LWK127:LWL128 MGG127:MGH128 MQC127:MQD128 MZY127:MZZ128 NJU127:NJV128 NTQ127:NTR128 ODM127:ODN128 ONI127:ONJ128 OXE127:OXF128 PHA127:PHB128 PQW127:PQX128 QAS127:QAT128 QKO127:QKP128 QUK127:QUL128 REG127:REH128 ROC127:ROD128 RXY127:RXZ128 SHU127:SHV128 SRQ127:SRR128 TBM127:TBN128 TLI127:TLJ128 TVE127:TVF128 UFA127:UFB128 UOW127:UOX128 UYS127:UYT128 VIO127:VIP128 VSK127:VSL128 WCG127:WCH128 WMC127:WMD128 WVY127:WVZ128 Q65663:R65664 JM65663:JN65664 TI65663:TJ65664 ADE65663:ADF65664 ANA65663:ANB65664 AWW65663:AWX65664 BGS65663:BGT65664 BQO65663:BQP65664 CAK65663:CAL65664 CKG65663:CKH65664 CUC65663:CUD65664 DDY65663:DDZ65664 DNU65663:DNV65664 DXQ65663:DXR65664 EHM65663:EHN65664 ERI65663:ERJ65664 FBE65663:FBF65664 FLA65663:FLB65664 FUW65663:FUX65664 GES65663:GET65664 GOO65663:GOP65664 GYK65663:GYL65664 HIG65663:HIH65664 HSC65663:HSD65664 IBY65663:IBZ65664 ILU65663:ILV65664 IVQ65663:IVR65664 JFM65663:JFN65664 JPI65663:JPJ65664 JZE65663:JZF65664 KJA65663:KJB65664 KSW65663:KSX65664 LCS65663:LCT65664 LMO65663:LMP65664 LWK65663:LWL65664 MGG65663:MGH65664 MQC65663:MQD65664 MZY65663:MZZ65664 NJU65663:NJV65664 NTQ65663:NTR65664 ODM65663:ODN65664 ONI65663:ONJ65664 OXE65663:OXF65664 PHA65663:PHB65664 PQW65663:PQX65664 QAS65663:QAT65664 QKO65663:QKP65664 QUK65663:QUL65664 REG65663:REH65664 ROC65663:ROD65664 RXY65663:RXZ65664 SHU65663:SHV65664 SRQ65663:SRR65664 TBM65663:TBN65664 TLI65663:TLJ65664 TVE65663:TVF65664 UFA65663:UFB65664 UOW65663:UOX65664 UYS65663:UYT65664 VIO65663:VIP65664 VSK65663:VSL65664 WCG65663:WCH65664 WMC65663:WMD65664 WVY65663:WVZ65664 Q131199:R131200 JM131199:JN131200 TI131199:TJ131200 ADE131199:ADF131200 ANA131199:ANB131200 AWW131199:AWX131200 BGS131199:BGT131200 BQO131199:BQP131200 CAK131199:CAL131200 CKG131199:CKH131200 CUC131199:CUD131200 DDY131199:DDZ131200 DNU131199:DNV131200 DXQ131199:DXR131200 EHM131199:EHN131200 ERI131199:ERJ131200 FBE131199:FBF131200 FLA131199:FLB131200 FUW131199:FUX131200 GES131199:GET131200 GOO131199:GOP131200 GYK131199:GYL131200 HIG131199:HIH131200 HSC131199:HSD131200 IBY131199:IBZ131200 ILU131199:ILV131200 IVQ131199:IVR131200 JFM131199:JFN131200 JPI131199:JPJ131200 JZE131199:JZF131200 KJA131199:KJB131200 KSW131199:KSX131200 LCS131199:LCT131200 LMO131199:LMP131200 LWK131199:LWL131200 MGG131199:MGH131200 MQC131199:MQD131200 MZY131199:MZZ131200 NJU131199:NJV131200 NTQ131199:NTR131200 ODM131199:ODN131200 ONI131199:ONJ131200 OXE131199:OXF131200 PHA131199:PHB131200 PQW131199:PQX131200 QAS131199:QAT131200 QKO131199:QKP131200 QUK131199:QUL131200 REG131199:REH131200 ROC131199:ROD131200 RXY131199:RXZ131200 SHU131199:SHV131200 SRQ131199:SRR131200 TBM131199:TBN131200 TLI131199:TLJ131200 TVE131199:TVF131200 UFA131199:UFB131200 UOW131199:UOX131200 UYS131199:UYT131200 VIO131199:VIP131200 VSK131199:VSL131200 WCG131199:WCH131200 WMC131199:WMD131200 WVY131199:WVZ131200 Q196735:R196736 JM196735:JN196736 TI196735:TJ196736 ADE196735:ADF196736 ANA196735:ANB196736 AWW196735:AWX196736 BGS196735:BGT196736 BQO196735:BQP196736 CAK196735:CAL196736 CKG196735:CKH196736 CUC196735:CUD196736 DDY196735:DDZ196736 DNU196735:DNV196736 DXQ196735:DXR196736 EHM196735:EHN196736 ERI196735:ERJ196736 FBE196735:FBF196736 FLA196735:FLB196736 FUW196735:FUX196736 GES196735:GET196736 GOO196735:GOP196736 GYK196735:GYL196736 HIG196735:HIH196736 HSC196735:HSD196736 IBY196735:IBZ196736 ILU196735:ILV196736 IVQ196735:IVR196736 JFM196735:JFN196736 JPI196735:JPJ196736 JZE196735:JZF196736 KJA196735:KJB196736 KSW196735:KSX196736 LCS196735:LCT196736 LMO196735:LMP196736 LWK196735:LWL196736 MGG196735:MGH196736 MQC196735:MQD196736 MZY196735:MZZ196736 NJU196735:NJV196736 NTQ196735:NTR196736 ODM196735:ODN196736 ONI196735:ONJ196736 OXE196735:OXF196736 PHA196735:PHB196736 PQW196735:PQX196736 QAS196735:QAT196736 QKO196735:QKP196736 QUK196735:QUL196736 REG196735:REH196736 ROC196735:ROD196736 RXY196735:RXZ196736 SHU196735:SHV196736 SRQ196735:SRR196736 TBM196735:TBN196736 TLI196735:TLJ196736 TVE196735:TVF196736 UFA196735:UFB196736 UOW196735:UOX196736 UYS196735:UYT196736 VIO196735:VIP196736 VSK196735:VSL196736 WCG196735:WCH196736 WMC196735:WMD196736 WVY196735:WVZ196736 Q262271:R262272 JM262271:JN262272 TI262271:TJ262272 ADE262271:ADF262272 ANA262271:ANB262272 AWW262271:AWX262272 BGS262271:BGT262272 BQO262271:BQP262272 CAK262271:CAL262272 CKG262271:CKH262272 CUC262271:CUD262272 DDY262271:DDZ262272 DNU262271:DNV262272 DXQ262271:DXR262272 EHM262271:EHN262272 ERI262271:ERJ262272 FBE262271:FBF262272 FLA262271:FLB262272 FUW262271:FUX262272 GES262271:GET262272 GOO262271:GOP262272 GYK262271:GYL262272 HIG262271:HIH262272 HSC262271:HSD262272 IBY262271:IBZ262272 ILU262271:ILV262272 IVQ262271:IVR262272 JFM262271:JFN262272 JPI262271:JPJ262272 JZE262271:JZF262272 KJA262271:KJB262272 KSW262271:KSX262272 LCS262271:LCT262272 LMO262271:LMP262272 LWK262271:LWL262272 MGG262271:MGH262272 MQC262271:MQD262272 MZY262271:MZZ262272 NJU262271:NJV262272 NTQ262271:NTR262272 ODM262271:ODN262272 ONI262271:ONJ262272 OXE262271:OXF262272 PHA262271:PHB262272 PQW262271:PQX262272 QAS262271:QAT262272 QKO262271:QKP262272 QUK262271:QUL262272 REG262271:REH262272 ROC262271:ROD262272 RXY262271:RXZ262272 SHU262271:SHV262272 SRQ262271:SRR262272 TBM262271:TBN262272 TLI262271:TLJ262272 TVE262271:TVF262272 UFA262271:UFB262272 UOW262271:UOX262272 UYS262271:UYT262272 VIO262271:VIP262272 VSK262271:VSL262272 WCG262271:WCH262272 WMC262271:WMD262272 WVY262271:WVZ262272 Q327807:R327808 JM327807:JN327808 TI327807:TJ327808 ADE327807:ADF327808 ANA327807:ANB327808 AWW327807:AWX327808 BGS327807:BGT327808 BQO327807:BQP327808 CAK327807:CAL327808 CKG327807:CKH327808 CUC327807:CUD327808 DDY327807:DDZ327808 DNU327807:DNV327808 DXQ327807:DXR327808 EHM327807:EHN327808 ERI327807:ERJ327808 FBE327807:FBF327808 FLA327807:FLB327808 FUW327807:FUX327808 GES327807:GET327808 GOO327807:GOP327808 GYK327807:GYL327808 HIG327807:HIH327808 HSC327807:HSD327808 IBY327807:IBZ327808 ILU327807:ILV327808 IVQ327807:IVR327808 JFM327807:JFN327808 JPI327807:JPJ327808 JZE327807:JZF327808 KJA327807:KJB327808 KSW327807:KSX327808 LCS327807:LCT327808 LMO327807:LMP327808 LWK327807:LWL327808 MGG327807:MGH327808 MQC327807:MQD327808 MZY327807:MZZ327808 NJU327807:NJV327808 NTQ327807:NTR327808 ODM327807:ODN327808 ONI327807:ONJ327808 OXE327807:OXF327808 PHA327807:PHB327808 PQW327807:PQX327808 QAS327807:QAT327808 QKO327807:QKP327808 QUK327807:QUL327808 REG327807:REH327808 ROC327807:ROD327808 RXY327807:RXZ327808 SHU327807:SHV327808 SRQ327807:SRR327808 TBM327807:TBN327808 TLI327807:TLJ327808 TVE327807:TVF327808 UFA327807:UFB327808 UOW327807:UOX327808 UYS327807:UYT327808 VIO327807:VIP327808 VSK327807:VSL327808 WCG327807:WCH327808 WMC327807:WMD327808 WVY327807:WVZ327808 Q393343:R393344 JM393343:JN393344 TI393343:TJ393344 ADE393343:ADF393344 ANA393343:ANB393344 AWW393343:AWX393344 BGS393343:BGT393344 BQO393343:BQP393344 CAK393343:CAL393344 CKG393343:CKH393344 CUC393343:CUD393344 DDY393343:DDZ393344 DNU393343:DNV393344 DXQ393343:DXR393344 EHM393343:EHN393344 ERI393343:ERJ393344 FBE393343:FBF393344 FLA393343:FLB393344 FUW393343:FUX393344 GES393343:GET393344 GOO393343:GOP393344 GYK393343:GYL393344 HIG393343:HIH393344 HSC393343:HSD393344 IBY393343:IBZ393344 ILU393343:ILV393344 IVQ393343:IVR393344 JFM393343:JFN393344 JPI393343:JPJ393344 JZE393343:JZF393344 KJA393343:KJB393344 KSW393343:KSX393344 LCS393343:LCT393344 LMO393343:LMP393344 LWK393343:LWL393344 MGG393343:MGH393344 MQC393343:MQD393344 MZY393343:MZZ393344 NJU393343:NJV393344 NTQ393343:NTR393344 ODM393343:ODN393344 ONI393343:ONJ393344 OXE393343:OXF393344 PHA393343:PHB393344 PQW393343:PQX393344 QAS393343:QAT393344 QKO393343:QKP393344 QUK393343:QUL393344 REG393343:REH393344 ROC393343:ROD393344 RXY393343:RXZ393344 SHU393343:SHV393344 SRQ393343:SRR393344 TBM393343:TBN393344 TLI393343:TLJ393344 TVE393343:TVF393344 UFA393343:UFB393344 UOW393343:UOX393344 UYS393343:UYT393344 VIO393343:VIP393344 VSK393343:VSL393344 WCG393343:WCH393344 WMC393343:WMD393344 WVY393343:WVZ393344 Q458879:R458880 JM458879:JN458880 TI458879:TJ458880 ADE458879:ADF458880 ANA458879:ANB458880 AWW458879:AWX458880 BGS458879:BGT458880 BQO458879:BQP458880 CAK458879:CAL458880 CKG458879:CKH458880 CUC458879:CUD458880 DDY458879:DDZ458880 DNU458879:DNV458880 DXQ458879:DXR458880 EHM458879:EHN458880 ERI458879:ERJ458880 FBE458879:FBF458880 FLA458879:FLB458880 FUW458879:FUX458880 GES458879:GET458880 GOO458879:GOP458880 GYK458879:GYL458880 HIG458879:HIH458880 HSC458879:HSD458880 IBY458879:IBZ458880 ILU458879:ILV458880 IVQ458879:IVR458880 JFM458879:JFN458880 JPI458879:JPJ458880 JZE458879:JZF458880 KJA458879:KJB458880 KSW458879:KSX458880 LCS458879:LCT458880 LMO458879:LMP458880 LWK458879:LWL458880 MGG458879:MGH458880 MQC458879:MQD458880 MZY458879:MZZ458880 NJU458879:NJV458880 NTQ458879:NTR458880 ODM458879:ODN458880 ONI458879:ONJ458880 OXE458879:OXF458880 PHA458879:PHB458880 PQW458879:PQX458880 QAS458879:QAT458880 QKO458879:QKP458880 QUK458879:QUL458880 REG458879:REH458880 ROC458879:ROD458880 RXY458879:RXZ458880 SHU458879:SHV458880 SRQ458879:SRR458880 TBM458879:TBN458880 TLI458879:TLJ458880 TVE458879:TVF458880 UFA458879:UFB458880 UOW458879:UOX458880 UYS458879:UYT458880 VIO458879:VIP458880 VSK458879:VSL458880 WCG458879:WCH458880 WMC458879:WMD458880 WVY458879:WVZ458880 Q524415:R524416 JM524415:JN524416 TI524415:TJ524416 ADE524415:ADF524416 ANA524415:ANB524416 AWW524415:AWX524416 BGS524415:BGT524416 BQO524415:BQP524416 CAK524415:CAL524416 CKG524415:CKH524416 CUC524415:CUD524416 DDY524415:DDZ524416 DNU524415:DNV524416 DXQ524415:DXR524416 EHM524415:EHN524416 ERI524415:ERJ524416 FBE524415:FBF524416 FLA524415:FLB524416 FUW524415:FUX524416 GES524415:GET524416 GOO524415:GOP524416 GYK524415:GYL524416 HIG524415:HIH524416 HSC524415:HSD524416 IBY524415:IBZ524416 ILU524415:ILV524416 IVQ524415:IVR524416 JFM524415:JFN524416 JPI524415:JPJ524416 JZE524415:JZF524416 KJA524415:KJB524416 KSW524415:KSX524416 LCS524415:LCT524416 LMO524415:LMP524416 LWK524415:LWL524416 MGG524415:MGH524416 MQC524415:MQD524416 MZY524415:MZZ524416 NJU524415:NJV524416 NTQ524415:NTR524416 ODM524415:ODN524416 ONI524415:ONJ524416 OXE524415:OXF524416 PHA524415:PHB524416 PQW524415:PQX524416 QAS524415:QAT524416 QKO524415:QKP524416 QUK524415:QUL524416 REG524415:REH524416 ROC524415:ROD524416 RXY524415:RXZ524416 SHU524415:SHV524416 SRQ524415:SRR524416 TBM524415:TBN524416 TLI524415:TLJ524416 TVE524415:TVF524416 UFA524415:UFB524416 UOW524415:UOX524416 UYS524415:UYT524416 VIO524415:VIP524416 VSK524415:VSL524416 WCG524415:WCH524416 WMC524415:WMD524416 WVY524415:WVZ524416 Q589951:R589952 JM589951:JN589952 TI589951:TJ589952 ADE589951:ADF589952 ANA589951:ANB589952 AWW589951:AWX589952 BGS589951:BGT589952 BQO589951:BQP589952 CAK589951:CAL589952 CKG589951:CKH589952 CUC589951:CUD589952 DDY589951:DDZ589952 DNU589951:DNV589952 DXQ589951:DXR589952 EHM589951:EHN589952 ERI589951:ERJ589952 FBE589951:FBF589952 FLA589951:FLB589952 FUW589951:FUX589952 GES589951:GET589952 GOO589951:GOP589952 GYK589951:GYL589952 HIG589951:HIH589952 HSC589951:HSD589952 IBY589951:IBZ589952 ILU589951:ILV589952 IVQ589951:IVR589952 JFM589951:JFN589952 JPI589951:JPJ589952 JZE589951:JZF589952 KJA589951:KJB589952 KSW589951:KSX589952 LCS589951:LCT589952 LMO589951:LMP589952 LWK589951:LWL589952 MGG589951:MGH589952 MQC589951:MQD589952 MZY589951:MZZ589952 NJU589951:NJV589952 NTQ589951:NTR589952 ODM589951:ODN589952 ONI589951:ONJ589952 OXE589951:OXF589952 PHA589951:PHB589952 PQW589951:PQX589952 QAS589951:QAT589952 QKO589951:QKP589952 QUK589951:QUL589952 REG589951:REH589952 ROC589951:ROD589952 RXY589951:RXZ589952 SHU589951:SHV589952 SRQ589951:SRR589952 TBM589951:TBN589952 TLI589951:TLJ589952 TVE589951:TVF589952 UFA589951:UFB589952 UOW589951:UOX589952 UYS589951:UYT589952 VIO589951:VIP589952 VSK589951:VSL589952 WCG589951:WCH589952 WMC589951:WMD589952 WVY589951:WVZ589952 Q655487:R655488 JM655487:JN655488 TI655487:TJ655488 ADE655487:ADF655488 ANA655487:ANB655488 AWW655487:AWX655488 BGS655487:BGT655488 BQO655487:BQP655488 CAK655487:CAL655488 CKG655487:CKH655488 CUC655487:CUD655488 DDY655487:DDZ655488 DNU655487:DNV655488 DXQ655487:DXR655488 EHM655487:EHN655488 ERI655487:ERJ655488 FBE655487:FBF655488 FLA655487:FLB655488 FUW655487:FUX655488 GES655487:GET655488 GOO655487:GOP655488 GYK655487:GYL655488 HIG655487:HIH655488 HSC655487:HSD655488 IBY655487:IBZ655488 ILU655487:ILV655488 IVQ655487:IVR655488 JFM655487:JFN655488 JPI655487:JPJ655488 JZE655487:JZF655488 KJA655487:KJB655488 KSW655487:KSX655488 LCS655487:LCT655488 LMO655487:LMP655488 LWK655487:LWL655488 MGG655487:MGH655488 MQC655487:MQD655488 MZY655487:MZZ655488 NJU655487:NJV655488 NTQ655487:NTR655488 ODM655487:ODN655488 ONI655487:ONJ655488 OXE655487:OXF655488 PHA655487:PHB655488 PQW655487:PQX655488 QAS655487:QAT655488 QKO655487:QKP655488 QUK655487:QUL655488 REG655487:REH655488 ROC655487:ROD655488 RXY655487:RXZ655488 SHU655487:SHV655488 SRQ655487:SRR655488 TBM655487:TBN655488 TLI655487:TLJ655488 TVE655487:TVF655488 UFA655487:UFB655488 UOW655487:UOX655488 UYS655487:UYT655488 VIO655487:VIP655488 VSK655487:VSL655488 WCG655487:WCH655488 WMC655487:WMD655488 WVY655487:WVZ655488 Q721023:R721024 JM721023:JN721024 TI721023:TJ721024 ADE721023:ADF721024 ANA721023:ANB721024 AWW721023:AWX721024 BGS721023:BGT721024 BQO721023:BQP721024 CAK721023:CAL721024 CKG721023:CKH721024 CUC721023:CUD721024 DDY721023:DDZ721024 DNU721023:DNV721024 DXQ721023:DXR721024 EHM721023:EHN721024 ERI721023:ERJ721024 FBE721023:FBF721024 FLA721023:FLB721024 FUW721023:FUX721024 GES721023:GET721024 GOO721023:GOP721024 GYK721023:GYL721024 HIG721023:HIH721024 HSC721023:HSD721024 IBY721023:IBZ721024 ILU721023:ILV721024 IVQ721023:IVR721024 JFM721023:JFN721024 JPI721023:JPJ721024 JZE721023:JZF721024 KJA721023:KJB721024 KSW721023:KSX721024 LCS721023:LCT721024 LMO721023:LMP721024 LWK721023:LWL721024 MGG721023:MGH721024 MQC721023:MQD721024 MZY721023:MZZ721024 NJU721023:NJV721024 NTQ721023:NTR721024 ODM721023:ODN721024 ONI721023:ONJ721024 OXE721023:OXF721024 PHA721023:PHB721024 PQW721023:PQX721024 QAS721023:QAT721024 QKO721023:QKP721024 QUK721023:QUL721024 REG721023:REH721024 ROC721023:ROD721024 RXY721023:RXZ721024 SHU721023:SHV721024 SRQ721023:SRR721024 TBM721023:TBN721024 TLI721023:TLJ721024 TVE721023:TVF721024 UFA721023:UFB721024 UOW721023:UOX721024 UYS721023:UYT721024 VIO721023:VIP721024 VSK721023:VSL721024 WCG721023:WCH721024 WMC721023:WMD721024 WVY721023:WVZ721024 Q786559:R786560 JM786559:JN786560 TI786559:TJ786560 ADE786559:ADF786560 ANA786559:ANB786560 AWW786559:AWX786560 BGS786559:BGT786560 BQO786559:BQP786560 CAK786559:CAL786560 CKG786559:CKH786560 CUC786559:CUD786560 DDY786559:DDZ786560 DNU786559:DNV786560 DXQ786559:DXR786560 EHM786559:EHN786560 ERI786559:ERJ786560 FBE786559:FBF786560 FLA786559:FLB786560 FUW786559:FUX786560 GES786559:GET786560 GOO786559:GOP786560 GYK786559:GYL786560 HIG786559:HIH786560 HSC786559:HSD786560 IBY786559:IBZ786560 ILU786559:ILV786560 IVQ786559:IVR786560 JFM786559:JFN786560 JPI786559:JPJ786560 JZE786559:JZF786560 KJA786559:KJB786560 KSW786559:KSX786560 LCS786559:LCT786560 LMO786559:LMP786560 LWK786559:LWL786560 MGG786559:MGH786560 MQC786559:MQD786560 MZY786559:MZZ786560 NJU786559:NJV786560 NTQ786559:NTR786560 ODM786559:ODN786560 ONI786559:ONJ786560 OXE786559:OXF786560 PHA786559:PHB786560 PQW786559:PQX786560 QAS786559:QAT786560 QKO786559:QKP786560 QUK786559:QUL786560 REG786559:REH786560 ROC786559:ROD786560 RXY786559:RXZ786560 SHU786559:SHV786560 SRQ786559:SRR786560 TBM786559:TBN786560 TLI786559:TLJ786560 TVE786559:TVF786560 UFA786559:UFB786560 UOW786559:UOX786560 UYS786559:UYT786560 VIO786559:VIP786560 VSK786559:VSL786560 WCG786559:WCH786560 WMC786559:WMD786560 WVY786559:WVZ786560 Q852095:R852096 JM852095:JN852096 TI852095:TJ852096 ADE852095:ADF852096 ANA852095:ANB852096 AWW852095:AWX852096 BGS852095:BGT852096 BQO852095:BQP852096 CAK852095:CAL852096 CKG852095:CKH852096 CUC852095:CUD852096 DDY852095:DDZ852096 DNU852095:DNV852096 DXQ852095:DXR852096 EHM852095:EHN852096 ERI852095:ERJ852096 FBE852095:FBF852096 FLA852095:FLB852096 FUW852095:FUX852096 GES852095:GET852096 GOO852095:GOP852096 GYK852095:GYL852096 HIG852095:HIH852096 HSC852095:HSD852096 IBY852095:IBZ852096 ILU852095:ILV852096 IVQ852095:IVR852096 JFM852095:JFN852096 JPI852095:JPJ852096 JZE852095:JZF852096 KJA852095:KJB852096 KSW852095:KSX852096 LCS852095:LCT852096 LMO852095:LMP852096 LWK852095:LWL852096 MGG852095:MGH852096 MQC852095:MQD852096 MZY852095:MZZ852096 NJU852095:NJV852096 NTQ852095:NTR852096 ODM852095:ODN852096 ONI852095:ONJ852096 OXE852095:OXF852096 PHA852095:PHB852096 PQW852095:PQX852096 QAS852095:QAT852096 QKO852095:QKP852096 QUK852095:QUL852096 REG852095:REH852096 ROC852095:ROD852096 RXY852095:RXZ852096 SHU852095:SHV852096 SRQ852095:SRR852096 TBM852095:TBN852096 TLI852095:TLJ852096 TVE852095:TVF852096 UFA852095:UFB852096 UOW852095:UOX852096 UYS852095:UYT852096 VIO852095:VIP852096 VSK852095:VSL852096 WCG852095:WCH852096 WMC852095:WMD852096 WVY852095:WVZ852096 Q917631:R917632 JM917631:JN917632 TI917631:TJ917632 ADE917631:ADF917632 ANA917631:ANB917632 AWW917631:AWX917632 BGS917631:BGT917632 BQO917631:BQP917632 CAK917631:CAL917632 CKG917631:CKH917632 CUC917631:CUD917632 DDY917631:DDZ917632 DNU917631:DNV917632 DXQ917631:DXR917632 EHM917631:EHN917632 ERI917631:ERJ917632 FBE917631:FBF917632 FLA917631:FLB917632 FUW917631:FUX917632 GES917631:GET917632 GOO917631:GOP917632 GYK917631:GYL917632 HIG917631:HIH917632 HSC917631:HSD917632 IBY917631:IBZ917632 ILU917631:ILV917632 IVQ917631:IVR917632 JFM917631:JFN917632 JPI917631:JPJ917632 JZE917631:JZF917632 KJA917631:KJB917632 KSW917631:KSX917632 LCS917631:LCT917632 LMO917631:LMP917632 LWK917631:LWL917632 MGG917631:MGH917632 MQC917631:MQD917632 MZY917631:MZZ917632 NJU917631:NJV917632 NTQ917631:NTR917632 ODM917631:ODN917632 ONI917631:ONJ917632 OXE917631:OXF917632 PHA917631:PHB917632 PQW917631:PQX917632 QAS917631:QAT917632 QKO917631:QKP917632 QUK917631:QUL917632 REG917631:REH917632 ROC917631:ROD917632 RXY917631:RXZ917632 SHU917631:SHV917632 SRQ917631:SRR917632 TBM917631:TBN917632 TLI917631:TLJ917632 TVE917631:TVF917632 UFA917631:UFB917632 UOW917631:UOX917632 UYS917631:UYT917632 VIO917631:VIP917632 VSK917631:VSL917632 WCG917631:WCH917632 WMC917631:WMD917632 WVY917631:WVZ917632 Q983167:R983168 JM983167:JN983168 TI983167:TJ983168 ADE983167:ADF983168 ANA983167:ANB983168 AWW983167:AWX983168 BGS983167:BGT983168 BQO983167:BQP983168 CAK983167:CAL983168 CKG983167:CKH983168 CUC983167:CUD983168 DDY983167:DDZ983168 DNU983167:DNV983168 DXQ983167:DXR983168 EHM983167:EHN983168 ERI983167:ERJ983168 FBE983167:FBF983168 FLA983167:FLB983168 FUW983167:FUX983168 GES983167:GET983168 GOO983167:GOP983168 GYK983167:GYL983168 HIG983167:HIH983168 HSC983167:HSD983168 IBY983167:IBZ983168 ILU983167:ILV983168 IVQ983167:IVR983168 JFM983167:JFN983168 JPI983167:JPJ983168 JZE983167:JZF983168 KJA983167:KJB983168 KSW983167:KSX983168 LCS983167:LCT983168 LMO983167:LMP983168 LWK983167:LWL983168 MGG983167:MGH983168 MQC983167:MQD983168 MZY983167:MZZ983168 NJU983167:NJV983168 NTQ983167:NTR983168 ODM983167:ODN983168 ONI983167:ONJ983168 OXE983167:OXF983168 PHA983167:PHB983168 PQW983167:PQX983168 QAS983167:QAT983168 QKO983167:QKP983168 QUK983167:QUL983168 REG983167:REH983168 ROC983167:ROD983168 RXY983167:RXZ983168 SHU983167:SHV983168 SRQ983167:SRR983168 TBM983167:TBN983168 TLI983167:TLJ983168 TVE983167:TVF983168 UFA983167:UFB983168 UOW983167:UOX983168 UYS983167:UYT983168 VIO983167:VIP983168 VSK983167:VSL983168 WCG983167:WCH983168 WMC983167:WMD983168 WVY983167:WVZ983168 N98:P98 JJ98:JL98 TF98:TH98 ADB98:ADD98 AMX98:AMZ98 AWT98:AWV98 BGP98:BGR98 BQL98:BQN98 CAH98:CAJ98 CKD98:CKF98 CTZ98:CUB98 DDV98:DDX98 DNR98:DNT98 DXN98:DXP98 EHJ98:EHL98 ERF98:ERH98 FBB98:FBD98 FKX98:FKZ98 FUT98:FUV98 GEP98:GER98 GOL98:GON98 GYH98:GYJ98 HID98:HIF98 HRZ98:HSB98 IBV98:IBX98 ILR98:ILT98 IVN98:IVP98 JFJ98:JFL98 JPF98:JPH98 JZB98:JZD98 KIX98:KIZ98 KST98:KSV98 LCP98:LCR98 LML98:LMN98 LWH98:LWJ98 MGD98:MGF98 MPZ98:MQB98 MZV98:MZX98 NJR98:NJT98 NTN98:NTP98 ODJ98:ODL98 ONF98:ONH98 OXB98:OXD98 PGX98:PGZ98 PQT98:PQV98 QAP98:QAR98 QKL98:QKN98 QUH98:QUJ98 RED98:REF98 RNZ98:ROB98 RXV98:RXX98 SHR98:SHT98 SRN98:SRP98 TBJ98:TBL98 TLF98:TLH98 TVB98:TVD98 UEX98:UEZ98 UOT98:UOV98 UYP98:UYR98 VIL98:VIN98 VSH98:VSJ98 WCD98:WCF98 WLZ98:WMB98 WVV98:WVX98 N65634:P65634 JJ65634:JL65634 TF65634:TH65634 ADB65634:ADD65634 AMX65634:AMZ65634 AWT65634:AWV65634 BGP65634:BGR65634 BQL65634:BQN65634 CAH65634:CAJ65634 CKD65634:CKF65634 CTZ65634:CUB65634 DDV65634:DDX65634 DNR65634:DNT65634 DXN65634:DXP65634 EHJ65634:EHL65634 ERF65634:ERH65634 FBB65634:FBD65634 FKX65634:FKZ65634 FUT65634:FUV65634 GEP65634:GER65634 GOL65634:GON65634 GYH65634:GYJ65634 HID65634:HIF65634 HRZ65634:HSB65634 IBV65634:IBX65634 ILR65634:ILT65634 IVN65634:IVP65634 JFJ65634:JFL65634 JPF65634:JPH65634 JZB65634:JZD65634 KIX65634:KIZ65634 KST65634:KSV65634 LCP65634:LCR65634 LML65634:LMN65634 LWH65634:LWJ65634 MGD65634:MGF65634 MPZ65634:MQB65634 MZV65634:MZX65634 NJR65634:NJT65634 NTN65634:NTP65634 ODJ65634:ODL65634 ONF65634:ONH65634 OXB65634:OXD65634 PGX65634:PGZ65634 PQT65634:PQV65634 QAP65634:QAR65634 QKL65634:QKN65634 QUH65634:QUJ65634 RED65634:REF65634 RNZ65634:ROB65634 RXV65634:RXX65634 SHR65634:SHT65634 SRN65634:SRP65634 TBJ65634:TBL65634 TLF65634:TLH65634 TVB65634:TVD65634 UEX65634:UEZ65634 UOT65634:UOV65634 UYP65634:UYR65634 VIL65634:VIN65634 VSH65634:VSJ65634 WCD65634:WCF65634 WLZ65634:WMB65634 WVV65634:WVX65634 N131170:P131170 JJ131170:JL131170 TF131170:TH131170 ADB131170:ADD131170 AMX131170:AMZ131170 AWT131170:AWV131170 BGP131170:BGR131170 BQL131170:BQN131170 CAH131170:CAJ131170 CKD131170:CKF131170 CTZ131170:CUB131170 DDV131170:DDX131170 DNR131170:DNT131170 DXN131170:DXP131170 EHJ131170:EHL131170 ERF131170:ERH131170 FBB131170:FBD131170 FKX131170:FKZ131170 FUT131170:FUV131170 GEP131170:GER131170 GOL131170:GON131170 GYH131170:GYJ131170 HID131170:HIF131170 HRZ131170:HSB131170 IBV131170:IBX131170 ILR131170:ILT131170 IVN131170:IVP131170 JFJ131170:JFL131170 JPF131170:JPH131170 JZB131170:JZD131170 KIX131170:KIZ131170 KST131170:KSV131170 LCP131170:LCR131170 LML131170:LMN131170 LWH131170:LWJ131170 MGD131170:MGF131170 MPZ131170:MQB131170 MZV131170:MZX131170 NJR131170:NJT131170 NTN131170:NTP131170 ODJ131170:ODL131170 ONF131170:ONH131170 OXB131170:OXD131170 PGX131170:PGZ131170 PQT131170:PQV131170 QAP131170:QAR131170 QKL131170:QKN131170 QUH131170:QUJ131170 RED131170:REF131170 RNZ131170:ROB131170 RXV131170:RXX131170 SHR131170:SHT131170 SRN131170:SRP131170 TBJ131170:TBL131170 TLF131170:TLH131170 TVB131170:TVD131170 UEX131170:UEZ131170 UOT131170:UOV131170 UYP131170:UYR131170 VIL131170:VIN131170 VSH131170:VSJ131170 WCD131170:WCF131170 WLZ131170:WMB131170 WVV131170:WVX131170 N196706:P196706 JJ196706:JL196706 TF196706:TH196706 ADB196706:ADD196706 AMX196706:AMZ196706 AWT196706:AWV196706 BGP196706:BGR196706 BQL196706:BQN196706 CAH196706:CAJ196706 CKD196706:CKF196706 CTZ196706:CUB196706 DDV196706:DDX196706 DNR196706:DNT196706 DXN196706:DXP196706 EHJ196706:EHL196706 ERF196706:ERH196706 FBB196706:FBD196706 FKX196706:FKZ196706 FUT196706:FUV196706 GEP196706:GER196706 GOL196706:GON196706 GYH196706:GYJ196706 HID196706:HIF196706 HRZ196706:HSB196706 IBV196706:IBX196706 ILR196706:ILT196706 IVN196706:IVP196706 JFJ196706:JFL196706 JPF196706:JPH196706 JZB196706:JZD196706 KIX196706:KIZ196706 KST196706:KSV196706 LCP196706:LCR196706 LML196706:LMN196706 LWH196706:LWJ196706 MGD196706:MGF196706 MPZ196706:MQB196706 MZV196706:MZX196706 NJR196706:NJT196706 NTN196706:NTP196706 ODJ196706:ODL196706 ONF196706:ONH196706 OXB196706:OXD196706 PGX196706:PGZ196706 PQT196706:PQV196706 QAP196706:QAR196706 QKL196706:QKN196706 QUH196706:QUJ196706 RED196706:REF196706 RNZ196706:ROB196706 RXV196706:RXX196706 SHR196706:SHT196706 SRN196706:SRP196706 TBJ196706:TBL196706 TLF196706:TLH196706 TVB196706:TVD196706 UEX196706:UEZ196706 UOT196706:UOV196706 UYP196706:UYR196706 VIL196706:VIN196706 VSH196706:VSJ196706 WCD196706:WCF196706 WLZ196706:WMB196706 WVV196706:WVX196706 N262242:P262242 JJ262242:JL262242 TF262242:TH262242 ADB262242:ADD262242 AMX262242:AMZ262242 AWT262242:AWV262242 BGP262242:BGR262242 BQL262242:BQN262242 CAH262242:CAJ262242 CKD262242:CKF262242 CTZ262242:CUB262242 DDV262242:DDX262242 DNR262242:DNT262242 DXN262242:DXP262242 EHJ262242:EHL262242 ERF262242:ERH262242 FBB262242:FBD262242 FKX262242:FKZ262242 FUT262242:FUV262242 GEP262242:GER262242 GOL262242:GON262242 GYH262242:GYJ262242 HID262242:HIF262242 HRZ262242:HSB262242 IBV262242:IBX262242 ILR262242:ILT262242 IVN262242:IVP262242 JFJ262242:JFL262242 JPF262242:JPH262242 JZB262242:JZD262242 KIX262242:KIZ262242 KST262242:KSV262242 LCP262242:LCR262242 LML262242:LMN262242 LWH262242:LWJ262242 MGD262242:MGF262242 MPZ262242:MQB262242 MZV262242:MZX262242 NJR262242:NJT262242 NTN262242:NTP262242 ODJ262242:ODL262242 ONF262242:ONH262242 OXB262242:OXD262242 PGX262242:PGZ262242 PQT262242:PQV262242 QAP262242:QAR262242 QKL262242:QKN262242 QUH262242:QUJ262242 RED262242:REF262242 RNZ262242:ROB262242 RXV262242:RXX262242 SHR262242:SHT262242 SRN262242:SRP262242 TBJ262242:TBL262242 TLF262242:TLH262242 TVB262242:TVD262242 UEX262242:UEZ262242 UOT262242:UOV262242 UYP262242:UYR262242 VIL262242:VIN262242 VSH262242:VSJ262242 WCD262242:WCF262242 WLZ262242:WMB262242 WVV262242:WVX262242 N327778:P327778 JJ327778:JL327778 TF327778:TH327778 ADB327778:ADD327778 AMX327778:AMZ327778 AWT327778:AWV327778 BGP327778:BGR327778 BQL327778:BQN327778 CAH327778:CAJ327778 CKD327778:CKF327778 CTZ327778:CUB327778 DDV327778:DDX327778 DNR327778:DNT327778 DXN327778:DXP327778 EHJ327778:EHL327778 ERF327778:ERH327778 FBB327778:FBD327778 FKX327778:FKZ327778 FUT327778:FUV327778 GEP327778:GER327778 GOL327778:GON327778 GYH327778:GYJ327778 HID327778:HIF327778 HRZ327778:HSB327778 IBV327778:IBX327778 ILR327778:ILT327778 IVN327778:IVP327778 JFJ327778:JFL327778 JPF327778:JPH327778 JZB327778:JZD327778 KIX327778:KIZ327778 KST327778:KSV327778 LCP327778:LCR327778 LML327778:LMN327778 LWH327778:LWJ327778 MGD327778:MGF327778 MPZ327778:MQB327778 MZV327778:MZX327778 NJR327778:NJT327778 NTN327778:NTP327778 ODJ327778:ODL327778 ONF327778:ONH327778 OXB327778:OXD327778 PGX327778:PGZ327778 PQT327778:PQV327778 QAP327778:QAR327778 QKL327778:QKN327778 QUH327778:QUJ327778 RED327778:REF327778 RNZ327778:ROB327778 RXV327778:RXX327778 SHR327778:SHT327778 SRN327778:SRP327778 TBJ327778:TBL327778 TLF327778:TLH327778 TVB327778:TVD327778 UEX327778:UEZ327778 UOT327778:UOV327778 UYP327778:UYR327778 VIL327778:VIN327778 VSH327778:VSJ327778 WCD327778:WCF327778 WLZ327778:WMB327778 WVV327778:WVX327778 N393314:P393314 JJ393314:JL393314 TF393314:TH393314 ADB393314:ADD393314 AMX393314:AMZ393314 AWT393314:AWV393314 BGP393314:BGR393314 BQL393314:BQN393314 CAH393314:CAJ393314 CKD393314:CKF393314 CTZ393314:CUB393314 DDV393314:DDX393314 DNR393314:DNT393314 DXN393314:DXP393314 EHJ393314:EHL393314 ERF393314:ERH393314 FBB393314:FBD393314 FKX393314:FKZ393314 FUT393314:FUV393314 GEP393314:GER393314 GOL393314:GON393314 GYH393314:GYJ393314 HID393314:HIF393314 HRZ393314:HSB393314 IBV393314:IBX393314 ILR393314:ILT393314 IVN393314:IVP393314 JFJ393314:JFL393314 JPF393314:JPH393314 JZB393314:JZD393314 KIX393314:KIZ393314 KST393314:KSV393314 LCP393314:LCR393314 LML393314:LMN393314 LWH393314:LWJ393314 MGD393314:MGF393314 MPZ393314:MQB393314 MZV393314:MZX393314 NJR393314:NJT393314 NTN393314:NTP393314 ODJ393314:ODL393314 ONF393314:ONH393314 OXB393314:OXD393314 PGX393314:PGZ393314 PQT393314:PQV393314 QAP393314:QAR393314 QKL393314:QKN393314 QUH393314:QUJ393314 RED393314:REF393314 RNZ393314:ROB393314 RXV393314:RXX393314 SHR393314:SHT393314 SRN393314:SRP393314 TBJ393314:TBL393314 TLF393314:TLH393314 TVB393314:TVD393314 UEX393314:UEZ393314 UOT393314:UOV393314 UYP393314:UYR393314 VIL393314:VIN393314 VSH393314:VSJ393314 WCD393314:WCF393314 WLZ393314:WMB393314 WVV393314:WVX393314 N458850:P458850 JJ458850:JL458850 TF458850:TH458850 ADB458850:ADD458850 AMX458850:AMZ458850 AWT458850:AWV458850 BGP458850:BGR458850 BQL458850:BQN458850 CAH458850:CAJ458850 CKD458850:CKF458850 CTZ458850:CUB458850 DDV458850:DDX458850 DNR458850:DNT458850 DXN458850:DXP458850 EHJ458850:EHL458850 ERF458850:ERH458850 FBB458850:FBD458850 FKX458850:FKZ458850 FUT458850:FUV458850 GEP458850:GER458850 GOL458850:GON458850 GYH458850:GYJ458850 HID458850:HIF458850 HRZ458850:HSB458850 IBV458850:IBX458850 ILR458850:ILT458850 IVN458850:IVP458850 JFJ458850:JFL458850 JPF458850:JPH458850 JZB458850:JZD458850 KIX458850:KIZ458850 KST458850:KSV458850 LCP458850:LCR458850 LML458850:LMN458850 LWH458850:LWJ458850 MGD458850:MGF458850 MPZ458850:MQB458850 MZV458850:MZX458850 NJR458850:NJT458850 NTN458850:NTP458850 ODJ458850:ODL458850 ONF458850:ONH458850 OXB458850:OXD458850 PGX458850:PGZ458850 PQT458850:PQV458850 QAP458850:QAR458850 QKL458850:QKN458850 QUH458850:QUJ458850 RED458850:REF458850 RNZ458850:ROB458850 RXV458850:RXX458850 SHR458850:SHT458850 SRN458850:SRP458850 TBJ458850:TBL458850 TLF458850:TLH458850 TVB458850:TVD458850 UEX458850:UEZ458850 UOT458850:UOV458850 UYP458850:UYR458850 VIL458850:VIN458850 VSH458850:VSJ458850 WCD458850:WCF458850 WLZ458850:WMB458850 WVV458850:WVX458850 N524386:P524386 JJ524386:JL524386 TF524386:TH524386 ADB524386:ADD524386 AMX524386:AMZ524386 AWT524386:AWV524386 BGP524386:BGR524386 BQL524386:BQN524386 CAH524386:CAJ524386 CKD524386:CKF524386 CTZ524386:CUB524386 DDV524386:DDX524386 DNR524386:DNT524386 DXN524386:DXP524386 EHJ524386:EHL524386 ERF524386:ERH524386 FBB524386:FBD524386 FKX524386:FKZ524386 FUT524386:FUV524386 GEP524386:GER524386 GOL524386:GON524386 GYH524386:GYJ524386 HID524386:HIF524386 HRZ524386:HSB524386 IBV524386:IBX524386 ILR524386:ILT524386 IVN524386:IVP524386 JFJ524386:JFL524386 JPF524386:JPH524386 JZB524386:JZD524386 KIX524386:KIZ524386 KST524386:KSV524386 LCP524386:LCR524386 LML524386:LMN524386 LWH524386:LWJ524386 MGD524386:MGF524386 MPZ524386:MQB524386 MZV524386:MZX524386 NJR524386:NJT524386 NTN524386:NTP524386 ODJ524386:ODL524386 ONF524386:ONH524386 OXB524386:OXD524386 PGX524386:PGZ524386 PQT524386:PQV524386 QAP524386:QAR524386 QKL524386:QKN524386 QUH524386:QUJ524386 RED524386:REF524386 RNZ524386:ROB524386 RXV524386:RXX524386 SHR524386:SHT524386 SRN524386:SRP524386 TBJ524386:TBL524386 TLF524386:TLH524386 TVB524386:TVD524386 UEX524386:UEZ524386 UOT524386:UOV524386 UYP524386:UYR524386 VIL524386:VIN524386 VSH524386:VSJ524386 WCD524386:WCF524386 WLZ524386:WMB524386 WVV524386:WVX524386 N589922:P589922 JJ589922:JL589922 TF589922:TH589922 ADB589922:ADD589922 AMX589922:AMZ589922 AWT589922:AWV589922 BGP589922:BGR589922 BQL589922:BQN589922 CAH589922:CAJ589922 CKD589922:CKF589922 CTZ589922:CUB589922 DDV589922:DDX589922 DNR589922:DNT589922 DXN589922:DXP589922 EHJ589922:EHL589922 ERF589922:ERH589922 FBB589922:FBD589922 FKX589922:FKZ589922 FUT589922:FUV589922 GEP589922:GER589922 GOL589922:GON589922 GYH589922:GYJ589922 HID589922:HIF589922 HRZ589922:HSB589922 IBV589922:IBX589922 ILR589922:ILT589922 IVN589922:IVP589922 JFJ589922:JFL589922 JPF589922:JPH589922 JZB589922:JZD589922 KIX589922:KIZ589922 KST589922:KSV589922 LCP589922:LCR589922 LML589922:LMN589922 LWH589922:LWJ589922 MGD589922:MGF589922 MPZ589922:MQB589922 MZV589922:MZX589922 NJR589922:NJT589922 NTN589922:NTP589922 ODJ589922:ODL589922 ONF589922:ONH589922 OXB589922:OXD589922 PGX589922:PGZ589922 PQT589922:PQV589922 QAP589922:QAR589922 QKL589922:QKN589922 QUH589922:QUJ589922 RED589922:REF589922 RNZ589922:ROB589922 RXV589922:RXX589922 SHR589922:SHT589922 SRN589922:SRP589922 TBJ589922:TBL589922 TLF589922:TLH589922 TVB589922:TVD589922 UEX589922:UEZ589922 UOT589922:UOV589922 UYP589922:UYR589922 VIL589922:VIN589922 VSH589922:VSJ589922 WCD589922:WCF589922 WLZ589922:WMB589922 WVV589922:WVX589922 N655458:P655458 JJ655458:JL655458 TF655458:TH655458 ADB655458:ADD655458 AMX655458:AMZ655458 AWT655458:AWV655458 BGP655458:BGR655458 BQL655458:BQN655458 CAH655458:CAJ655458 CKD655458:CKF655458 CTZ655458:CUB655458 DDV655458:DDX655458 DNR655458:DNT655458 DXN655458:DXP655458 EHJ655458:EHL655458 ERF655458:ERH655458 FBB655458:FBD655458 FKX655458:FKZ655458 FUT655458:FUV655458 GEP655458:GER655458 GOL655458:GON655458 GYH655458:GYJ655458 HID655458:HIF655458 HRZ655458:HSB655458 IBV655458:IBX655458 ILR655458:ILT655458 IVN655458:IVP655458 JFJ655458:JFL655458 JPF655458:JPH655458 JZB655458:JZD655458 KIX655458:KIZ655458 KST655458:KSV655458 LCP655458:LCR655458 LML655458:LMN655458 LWH655458:LWJ655458 MGD655458:MGF655458 MPZ655458:MQB655458 MZV655458:MZX655458 NJR655458:NJT655458 NTN655458:NTP655458 ODJ655458:ODL655458 ONF655458:ONH655458 OXB655458:OXD655458 PGX655458:PGZ655458 PQT655458:PQV655458 QAP655458:QAR655458 QKL655458:QKN655458 QUH655458:QUJ655458 RED655458:REF655458 RNZ655458:ROB655458 RXV655458:RXX655458 SHR655458:SHT655458 SRN655458:SRP655458 TBJ655458:TBL655458 TLF655458:TLH655458 TVB655458:TVD655458 UEX655458:UEZ655458 UOT655458:UOV655458 UYP655458:UYR655458 VIL655458:VIN655458 VSH655458:VSJ655458 WCD655458:WCF655458 WLZ655458:WMB655458 WVV655458:WVX655458 N720994:P720994 JJ720994:JL720994 TF720994:TH720994 ADB720994:ADD720994 AMX720994:AMZ720994 AWT720994:AWV720994 BGP720994:BGR720994 BQL720994:BQN720994 CAH720994:CAJ720994 CKD720994:CKF720994 CTZ720994:CUB720994 DDV720994:DDX720994 DNR720994:DNT720994 DXN720994:DXP720994 EHJ720994:EHL720994 ERF720994:ERH720994 FBB720994:FBD720994 FKX720994:FKZ720994 FUT720994:FUV720994 GEP720994:GER720994 GOL720994:GON720994 GYH720994:GYJ720994 HID720994:HIF720994 HRZ720994:HSB720994 IBV720994:IBX720994 ILR720994:ILT720994 IVN720994:IVP720994 JFJ720994:JFL720994 JPF720994:JPH720994 JZB720994:JZD720994 KIX720994:KIZ720994 KST720994:KSV720994 LCP720994:LCR720994 LML720994:LMN720994 LWH720994:LWJ720994 MGD720994:MGF720994 MPZ720994:MQB720994 MZV720994:MZX720994 NJR720994:NJT720994 NTN720994:NTP720994 ODJ720994:ODL720994 ONF720994:ONH720994 OXB720994:OXD720994 PGX720994:PGZ720994 PQT720994:PQV720994 QAP720994:QAR720994 QKL720994:QKN720994 QUH720994:QUJ720994 RED720994:REF720994 RNZ720994:ROB720994 RXV720994:RXX720994 SHR720994:SHT720994 SRN720994:SRP720994 TBJ720994:TBL720994 TLF720994:TLH720994 TVB720994:TVD720994 UEX720994:UEZ720994 UOT720994:UOV720994 UYP720994:UYR720994 VIL720994:VIN720994 VSH720994:VSJ720994 WCD720994:WCF720994 WLZ720994:WMB720994 WVV720994:WVX720994 N786530:P786530 JJ786530:JL786530 TF786530:TH786530 ADB786530:ADD786530 AMX786530:AMZ786530 AWT786530:AWV786530 BGP786530:BGR786530 BQL786530:BQN786530 CAH786530:CAJ786530 CKD786530:CKF786530 CTZ786530:CUB786530 DDV786530:DDX786530 DNR786530:DNT786530 DXN786530:DXP786530 EHJ786530:EHL786530 ERF786530:ERH786530 FBB786530:FBD786530 FKX786530:FKZ786530 FUT786530:FUV786530 GEP786530:GER786530 GOL786530:GON786530 GYH786530:GYJ786530 HID786530:HIF786530 HRZ786530:HSB786530 IBV786530:IBX786530 ILR786530:ILT786530 IVN786530:IVP786530 JFJ786530:JFL786530 JPF786530:JPH786530 JZB786530:JZD786530 KIX786530:KIZ786530 KST786530:KSV786530 LCP786530:LCR786530 LML786530:LMN786530 LWH786530:LWJ786530 MGD786530:MGF786530 MPZ786530:MQB786530 MZV786530:MZX786530 NJR786530:NJT786530 NTN786530:NTP786530 ODJ786530:ODL786530 ONF786530:ONH786530 OXB786530:OXD786530 PGX786530:PGZ786530 PQT786530:PQV786530 QAP786530:QAR786530 QKL786530:QKN786530 QUH786530:QUJ786530 RED786530:REF786530 RNZ786530:ROB786530 RXV786530:RXX786530 SHR786530:SHT786530 SRN786530:SRP786530 TBJ786530:TBL786530 TLF786530:TLH786530 TVB786530:TVD786530 UEX786530:UEZ786530 UOT786530:UOV786530 UYP786530:UYR786530 VIL786530:VIN786530 VSH786530:VSJ786530 WCD786530:WCF786530 WLZ786530:WMB786530 WVV786530:WVX786530 N852066:P852066 JJ852066:JL852066 TF852066:TH852066 ADB852066:ADD852066 AMX852066:AMZ852066 AWT852066:AWV852066 BGP852066:BGR852066 BQL852066:BQN852066 CAH852066:CAJ852066 CKD852066:CKF852066 CTZ852066:CUB852066 DDV852066:DDX852066 DNR852066:DNT852066 DXN852066:DXP852066 EHJ852066:EHL852066 ERF852066:ERH852066 FBB852066:FBD852066 FKX852066:FKZ852066 FUT852066:FUV852066 GEP852066:GER852066 GOL852066:GON852066 GYH852066:GYJ852066 HID852066:HIF852066 HRZ852066:HSB852066 IBV852066:IBX852066 ILR852066:ILT852066 IVN852066:IVP852066 JFJ852066:JFL852066 JPF852066:JPH852066 JZB852066:JZD852066 KIX852066:KIZ852066 KST852066:KSV852066 LCP852066:LCR852066 LML852066:LMN852066 LWH852066:LWJ852066 MGD852066:MGF852066 MPZ852066:MQB852066 MZV852066:MZX852066 NJR852066:NJT852066 NTN852066:NTP852066 ODJ852066:ODL852066 ONF852066:ONH852066 OXB852066:OXD852066 PGX852066:PGZ852066 PQT852066:PQV852066 QAP852066:QAR852066 QKL852066:QKN852066 QUH852066:QUJ852066 RED852066:REF852066 RNZ852066:ROB852066 RXV852066:RXX852066 SHR852066:SHT852066 SRN852066:SRP852066 TBJ852066:TBL852066 TLF852066:TLH852066 TVB852066:TVD852066 UEX852066:UEZ852066 UOT852066:UOV852066 UYP852066:UYR852066 VIL852066:VIN852066 VSH852066:VSJ852066 WCD852066:WCF852066 WLZ852066:WMB852066 WVV852066:WVX852066 N917602:P917602 JJ917602:JL917602 TF917602:TH917602 ADB917602:ADD917602 AMX917602:AMZ917602 AWT917602:AWV917602 BGP917602:BGR917602 BQL917602:BQN917602 CAH917602:CAJ917602 CKD917602:CKF917602 CTZ917602:CUB917602 DDV917602:DDX917602 DNR917602:DNT917602 DXN917602:DXP917602 EHJ917602:EHL917602 ERF917602:ERH917602 FBB917602:FBD917602 FKX917602:FKZ917602 FUT917602:FUV917602 GEP917602:GER917602 GOL917602:GON917602 GYH917602:GYJ917602 HID917602:HIF917602 HRZ917602:HSB917602 IBV917602:IBX917602 ILR917602:ILT917602 IVN917602:IVP917602 JFJ917602:JFL917602 JPF917602:JPH917602 JZB917602:JZD917602 KIX917602:KIZ917602 KST917602:KSV917602 LCP917602:LCR917602 LML917602:LMN917602 LWH917602:LWJ917602 MGD917602:MGF917602 MPZ917602:MQB917602 MZV917602:MZX917602 NJR917602:NJT917602 NTN917602:NTP917602 ODJ917602:ODL917602 ONF917602:ONH917602 OXB917602:OXD917602 PGX917602:PGZ917602 PQT917602:PQV917602 QAP917602:QAR917602 QKL917602:QKN917602 QUH917602:QUJ917602 RED917602:REF917602 RNZ917602:ROB917602 RXV917602:RXX917602 SHR917602:SHT917602 SRN917602:SRP917602 TBJ917602:TBL917602 TLF917602:TLH917602 TVB917602:TVD917602 UEX917602:UEZ917602 UOT917602:UOV917602 UYP917602:UYR917602 VIL917602:VIN917602 VSH917602:VSJ917602 WCD917602:WCF917602 WLZ917602:WMB917602 WVV917602:WVX917602 N983138:P983138 JJ983138:JL983138 TF983138:TH983138 ADB983138:ADD983138 AMX983138:AMZ983138 AWT983138:AWV983138 BGP983138:BGR983138 BQL983138:BQN983138 CAH983138:CAJ983138 CKD983138:CKF983138 CTZ983138:CUB983138 DDV983138:DDX983138 DNR983138:DNT983138 DXN983138:DXP983138 EHJ983138:EHL983138 ERF983138:ERH983138 FBB983138:FBD983138 FKX983138:FKZ983138 FUT983138:FUV983138 GEP983138:GER983138 GOL983138:GON983138 GYH983138:GYJ983138 HID983138:HIF983138 HRZ983138:HSB983138 IBV983138:IBX983138 ILR983138:ILT983138 IVN983138:IVP983138 JFJ983138:JFL983138 JPF983138:JPH983138 JZB983138:JZD983138 KIX983138:KIZ983138 KST983138:KSV983138 LCP983138:LCR983138 LML983138:LMN983138 LWH983138:LWJ983138 MGD983138:MGF983138 MPZ983138:MQB983138 MZV983138:MZX983138 NJR983138:NJT983138 NTN983138:NTP983138 ODJ983138:ODL983138 ONF983138:ONH983138 OXB983138:OXD983138 PGX983138:PGZ983138 PQT983138:PQV983138 QAP983138:QAR983138 QKL983138:QKN983138 QUH983138:QUJ983138 RED983138:REF983138 RNZ983138:ROB983138 RXV983138:RXX983138 SHR983138:SHT983138 SRN983138:SRP983138 TBJ983138:TBL983138 TLF983138:TLH983138 TVB983138:TVD983138 UEX983138:UEZ983138 UOT983138:UOV983138 UYP983138:UYR983138 VIL983138:VIN983138 VSH983138:VSJ983138 WCD983138:WCF983138 WLZ983138:WMB983138 WVV983138:WVX983138 T98:V98 JP98:JR98 TL98:TN98 ADH98:ADJ98 AND98:ANF98 AWZ98:AXB98 BGV98:BGX98 BQR98:BQT98 CAN98:CAP98 CKJ98:CKL98 CUF98:CUH98 DEB98:DED98 DNX98:DNZ98 DXT98:DXV98 EHP98:EHR98 ERL98:ERN98 FBH98:FBJ98 FLD98:FLF98 FUZ98:FVB98 GEV98:GEX98 GOR98:GOT98 GYN98:GYP98 HIJ98:HIL98 HSF98:HSH98 ICB98:ICD98 ILX98:ILZ98 IVT98:IVV98 JFP98:JFR98 JPL98:JPN98 JZH98:JZJ98 KJD98:KJF98 KSZ98:KTB98 LCV98:LCX98 LMR98:LMT98 LWN98:LWP98 MGJ98:MGL98 MQF98:MQH98 NAB98:NAD98 NJX98:NJZ98 NTT98:NTV98 ODP98:ODR98 ONL98:ONN98 OXH98:OXJ98 PHD98:PHF98 PQZ98:PRB98 QAV98:QAX98 QKR98:QKT98 QUN98:QUP98 REJ98:REL98 ROF98:ROH98 RYB98:RYD98 SHX98:SHZ98 SRT98:SRV98 TBP98:TBR98 TLL98:TLN98 TVH98:TVJ98 UFD98:UFF98 UOZ98:UPB98 UYV98:UYX98 VIR98:VIT98 VSN98:VSP98 WCJ98:WCL98 WMF98:WMH98 WWB98:WWD98 T65634:V65634 JP65634:JR65634 TL65634:TN65634 ADH65634:ADJ65634 AND65634:ANF65634 AWZ65634:AXB65634 BGV65634:BGX65634 BQR65634:BQT65634 CAN65634:CAP65634 CKJ65634:CKL65634 CUF65634:CUH65634 DEB65634:DED65634 DNX65634:DNZ65634 DXT65634:DXV65634 EHP65634:EHR65634 ERL65634:ERN65634 FBH65634:FBJ65634 FLD65634:FLF65634 FUZ65634:FVB65634 GEV65634:GEX65634 GOR65634:GOT65634 GYN65634:GYP65634 HIJ65634:HIL65634 HSF65634:HSH65634 ICB65634:ICD65634 ILX65634:ILZ65634 IVT65634:IVV65634 JFP65634:JFR65634 JPL65634:JPN65634 JZH65634:JZJ65634 KJD65634:KJF65634 KSZ65634:KTB65634 LCV65634:LCX65634 LMR65634:LMT65634 LWN65634:LWP65634 MGJ65634:MGL65634 MQF65634:MQH65634 NAB65634:NAD65634 NJX65634:NJZ65634 NTT65634:NTV65634 ODP65634:ODR65634 ONL65634:ONN65634 OXH65634:OXJ65634 PHD65634:PHF65634 PQZ65634:PRB65634 QAV65634:QAX65634 QKR65634:QKT65634 QUN65634:QUP65634 REJ65634:REL65634 ROF65634:ROH65634 RYB65634:RYD65634 SHX65634:SHZ65634 SRT65634:SRV65634 TBP65634:TBR65634 TLL65634:TLN65634 TVH65634:TVJ65634 UFD65634:UFF65634 UOZ65634:UPB65634 UYV65634:UYX65634 VIR65634:VIT65634 VSN65634:VSP65634 WCJ65634:WCL65634 WMF65634:WMH65634 WWB65634:WWD65634 T131170:V131170 JP131170:JR131170 TL131170:TN131170 ADH131170:ADJ131170 AND131170:ANF131170 AWZ131170:AXB131170 BGV131170:BGX131170 BQR131170:BQT131170 CAN131170:CAP131170 CKJ131170:CKL131170 CUF131170:CUH131170 DEB131170:DED131170 DNX131170:DNZ131170 DXT131170:DXV131170 EHP131170:EHR131170 ERL131170:ERN131170 FBH131170:FBJ131170 FLD131170:FLF131170 FUZ131170:FVB131170 GEV131170:GEX131170 GOR131170:GOT131170 GYN131170:GYP131170 HIJ131170:HIL131170 HSF131170:HSH131170 ICB131170:ICD131170 ILX131170:ILZ131170 IVT131170:IVV131170 JFP131170:JFR131170 JPL131170:JPN131170 JZH131170:JZJ131170 KJD131170:KJF131170 KSZ131170:KTB131170 LCV131170:LCX131170 LMR131170:LMT131170 LWN131170:LWP131170 MGJ131170:MGL131170 MQF131170:MQH131170 NAB131170:NAD131170 NJX131170:NJZ131170 NTT131170:NTV131170 ODP131170:ODR131170 ONL131170:ONN131170 OXH131170:OXJ131170 PHD131170:PHF131170 PQZ131170:PRB131170 QAV131170:QAX131170 QKR131170:QKT131170 QUN131170:QUP131170 REJ131170:REL131170 ROF131170:ROH131170 RYB131170:RYD131170 SHX131170:SHZ131170 SRT131170:SRV131170 TBP131170:TBR131170 TLL131170:TLN131170 TVH131170:TVJ131170 UFD131170:UFF131170 UOZ131170:UPB131170 UYV131170:UYX131170 VIR131170:VIT131170 VSN131170:VSP131170 WCJ131170:WCL131170 WMF131170:WMH131170 WWB131170:WWD131170 T196706:V196706 JP196706:JR196706 TL196706:TN196706 ADH196706:ADJ196706 AND196706:ANF196706 AWZ196706:AXB196706 BGV196706:BGX196706 BQR196706:BQT196706 CAN196706:CAP196706 CKJ196706:CKL196706 CUF196706:CUH196706 DEB196706:DED196706 DNX196706:DNZ196706 DXT196706:DXV196706 EHP196706:EHR196706 ERL196706:ERN196706 FBH196706:FBJ196706 FLD196706:FLF196706 FUZ196706:FVB196706 GEV196706:GEX196706 GOR196706:GOT196706 GYN196706:GYP196706 HIJ196706:HIL196706 HSF196706:HSH196706 ICB196706:ICD196706 ILX196706:ILZ196706 IVT196706:IVV196706 JFP196706:JFR196706 JPL196706:JPN196706 JZH196706:JZJ196706 KJD196706:KJF196706 KSZ196706:KTB196706 LCV196706:LCX196706 LMR196706:LMT196706 LWN196706:LWP196706 MGJ196706:MGL196706 MQF196706:MQH196706 NAB196706:NAD196706 NJX196706:NJZ196706 NTT196706:NTV196706 ODP196706:ODR196706 ONL196706:ONN196706 OXH196706:OXJ196706 PHD196706:PHF196706 PQZ196706:PRB196706 QAV196706:QAX196706 QKR196706:QKT196706 QUN196706:QUP196706 REJ196706:REL196706 ROF196706:ROH196706 RYB196706:RYD196706 SHX196706:SHZ196706 SRT196706:SRV196706 TBP196706:TBR196706 TLL196706:TLN196706 TVH196706:TVJ196706 UFD196706:UFF196706 UOZ196706:UPB196706 UYV196706:UYX196706 VIR196706:VIT196706 VSN196706:VSP196706 WCJ196706:WCL196706 WMF196706:WMH196706 WWB196706:WWD196706 T262242:V262242 JP262242:JR262242 TL262242:TN262242 ADH262242:ADJ262242 AND262242:ANF262242 AWZ262242:AXB262242 BGV262242:BGX262242 BQR262242:BQT262242 CAN262242:CAP262242 CKJ262242:CKL262242 CUF262242:CUH262242 DEB262242:DED262242 DNX262242:DNZ262242 DXT262242:DXV262242 EHP262242:EHR262242 ERL262242:ERN262242 FBH262242:FBJ262242 FLD262242:FLF262242 FUZ262242:FVB262242 GEV262242:GEX262242 GOR262242:GOT262242 GYN262242:GYP262242 HIJ262242:HIL262242 HSF262242:HSH262242 ICB262242:ICD262242 ILX262242:ILZ262242 IVT262242:IVV262242 JFP262242:JFR262242 JPL262242:JPN262242 JZH262242:JZJ262242 KJD262242:KJF262242 KSZ262242:KTB262242 LCV262242:LCX262242 LMR262242:LMT262242 LWN262242:LWP262242 MGJ262242:MGL262242 MQF262242:MQH262242 NAB262242:NAD262242 NJX262242:NJZ262242 NTT262242:NTV262242 ODP262242:ODR262242 ONL262242:ONN262242 OXH262242:OXJ262242 PHD262242:PHF262242 PQZ262242:PRB262242 QAV262242:QAX262242 QKR262242:QKT262242 QUN262242:QUP262242 REJ262242:REL262242 ROF262242:ROH262242 RYB262242:RYD262242 SHX262242:SHZ262242 SRT262242:SRV262242 TBP262242:TBR262242 TLL262242:TLN262242 TVH262242:TVJ262242 UFD262242:UFF262242 UOZ262242:UPB262242 UYV262242:UYX262242 VIR262242:VIT262242 VSN262242:VSP262242 WCJ262242:WCL262242 WMF262242:WMH262242 WWB262242:WWD262242 T327778:V327778 JP327778:JR327778 TL327778:TN327778 ADH327778:ADJ327778 AND327778:ANF327778 AWZ327778:AXB327778 BGV327778:BGX327778 BQR327778:BQT327778 CAN327778:CAP327778 CKJ327778:CKL327778 CUF327778:CUH327778 DEB327778:DED327778 DNX327778:DNZ327778 DXT327778:DXV327778 EHP327778:EHR327778 ERL327778:ERN327778 FBH327778:FBJ327778 FLD327778:FLF327778 FUZ327778:FVB327778 GEV327778:GEX327778 GOR327778:GOT327778 GYN327778:GYP327778 HIJ327778:HIL327778 HSF327778:HSH327778 ICB327778:ICD327778 ILX327778:ILZ327778 IVT327778:IVV327778 JFP327778:JFR327778 JPL327778:JPN327778 JZH327778:JZJ327778 KJD327778:KJF327778 KSZ327778:KTB327778 LCV327778:LCX327778 LMR327778:LMT327778 LWN327778:LWP327778 MGJ327778:MGL327778 MQF327778:MQH327778 NAB327778:NAD327778 NJX327778:NJZ327778 NTT327778:NTV327778 ODP327778:ODR327778 ONL327778:ONN327778 OXH327778:OXJ327778 PHD327778:PHF327778 PQZ327778:PRB327778 QAV327778:QAX327778 QKR327778:QKT327778 QUN327778:QUP327778 REJ327778:REL327778 ROF327778:ROH327778 RYB327778:RYD327778 SHX327778:SHZ327778 SRT327778:SRV327778 TBP327778:TBR327778 TLL327778:TLN327778 TVH327778:TVJ327778 UFD327778:UFF327778 UOZ327778:UPB327778 UYV327778:UYX327778 VIR327778:VIT327778 VSN327778:VSP327778 WCJ327778:WCL327778 WMF327778:WMH327778 WWB327778:WWD327778 T393314:V393314 JP393314:JR393314 TL393314:TN393314 ADH393314:ADJ393314 AND393314:ANF393314 AWZ393314:AXB393314 BGV393314:BGX393314 BQR393314:BQT393314 CAN393314:CAP393314 CKJ393314:CKL393314 CUF393314:CUH393314 DEB393314:DED393314 DNX393314:DNZ393314 DXT393314:DXV393314 EHP393314:EHR393314 ERL393314:ERN393314 FBH393314:FBJ393314 FLD393314:FLF393314 FUZ393314:FVB393314 GEV393314:GEX393314 GOR393314:GOT393314 GYN393314:GYP393314 HIJ393314:HIL393314 HSF393314:HSH393314 ICB393314:ICD393314 ILX393314:ILZ393314 IVT393314:IVV393314 JFP393314:JFR393314 JPL393314:JPN393314 JZH393314:JZJ393314 KJD393314:KJF393314 KSZ393314:KTB393314 LCV393314:LCX393314 LMR393314:LMT393314 LWN393314:LWP393314 MGJ393314:MGL393314 MQF393314:MQH393314 NAB393314:NAD393314 NJX393314:NJZ393314 NTT393314:NTV393314 ODP393314:ODR393314 ONL393314:ONN393314 OXH393314:OXJ393314 PHD393314:PHF393314 PQZ393314:PRB393314 QAV393314:QAX393314 QKR393314:QKT393314 QUN393314:QUP393314 REJ393314:REL393314 ROF393314:ROH393314 RYB393314:RYD393314 SHX393314:SHZ393314 SRT393314:SRV393314 TBP393314:TBR393314 TLL393314:TLN393314 TVH393314:TVJ393314 UFD393314:UFF393314 UOZ393314:UPB393314 UYV393314:UYX393314 VIR393314:VIT393314 VSN393314:VSP393314 WCJ393314:WCL393314 WMF393314:WMH393314 WWB393314:WWD393314 T458850:V458850 JP458850:JR458850 TL458850:TN458850 ADH458850:ADJ458850 AND458850:ANF458850 AWZ458850:AXB458850 BGV458850:BGX458850 BQR458850:BQT458850 CAN458850:CAP458850 CKJ458850:CKL458850 CUF458850:CUH458850 DEB458850:DED458850 DNX458850:DNZ458850 DXT458850:DXV458850 EHP458850:EHR458850 ERL458850:ERN458850 FBH458850:FBJ458850 FLD458850:FLF458850 FUZ458850:FVB458850 GEV458850:GEX458850 GOR458850:GOT458850 GYN458850:GYP458850 HIJ458850:HIL458850 HSF458850:HSH458850 ICB458850:ICD458850 ILX458850:ILZ458850 IVT458850:IVV458850 JFP458850:JFR458850 JPL458850:JPN458850 JZH458850:JZJ458850 KJD458850:KJF458850 KSZ458850:KTB458850 LCV458850:LCX458850 LMR458850:LMT458850 LWN458850:LWP458850 MGJ458850:MGL458850 MQF458850:MQH458850 NAB458850:NAD458850 NJX458850:NJZ458850 NTT458850:NTV458850 ODP458850:ODR458850 ONL458850:ONN458850 OXH458850:OXJ458850 PHD458850:PHF458850 PQZ458850:PRB458850 QAV458850:QAX458850 QKR458850:QKT458850 QUN458850:QUP458850 REJ458850:REL458850 ROF458850:ROH458850 RYB458850:RYD458850 SHX458850:SHZ458850 SRT458850:SRV458850 TBP458850:TBR458850 TLL458850:TLN458850 TVH458850:TVJ458850 UFD458850:UFF458850 UOZ458850:UPB458850 UYV458850:UYX458850 VIR458850:VIT458850 VSN458850:VSP458850 WCJ458850:WCL458850 WMF458850:WMH458850 WWB458850:WWD458850 T524386:V524386 JP524386:JR524386 TL524386:TN524386 ADH524386:ADJ524386 AND524386:ANF524386 AWZ524386:AXB524386 BGV524386:BGX524386 BQR524386:BQT524386 CAN524386:CAP524386 CKJ524386:CKL524386 CUF524386:CUH524386 DEB524386:DED524386 DNX524386:DNZ524386 DXT524386:DXV524386 EHP524386:EHR524386 ERL524386:ERN524386 FBH524386:FBJ524386 FLD524386:FLF524386 FUZ524386:FVB524386 GEV524386:GEX524386 GOR524386:GOT524386 GYN524386:GYP524386 HIJ524386:HIL524386 HSF524386:HSH524386 ICB524386:ICD524386 ILX524386:ILZ524386 IVT524386:IVV524386 JFP524386:JFR524386 JPL524386:JPN524386 JZH524386:JZJ524386 KJD524386:KJF524386 KSZ524386:KTB524386 LCV524386:LCX524386 LMR524386:LMT524386 LWN524386:LWP524386 MGJ524386:MGL524386 MQF524386:MQH524386 NAB524386:NAD524386 NJX524386:NJZ524386 NTT524386:NTV524386 ODP524386:ODR524386 ONL524386:ONN524386 OXH524386:OXJ524386 PHD524386:PHF524386 PQZ524386:PRB524386 QAV524386:QAX524386 QKR524386:QKT524386 QUN524386:QUP524386 REJ524386:REL524386 ROF524386:ROH524386 RYB524386:RYD524386 SHX524386:SHZ524386 SRT524386:SRV524386 TBP524386:TBR524386 TLL524386:TLN524386 TVH524386:TVJ524386 UFD524386:UFF524386 UOZ524386:UPB524386 UYV524386:UYX524386 VIR524386:VIT524386 VSN524386:VSP524386 WCJ524386:WCL524386 WMF524386:WMH524386 WWB524386:WWD524386 T589922:V589922 JP589922:JR589922 TL589922:TN589922 ADH589922:ADJ589922 AND589922:ANF589922 AWZ589922:AXB589922 BGV589922:BGX589922 BQR589922:BQT589922 CAN589922:CAP589922 CKJ589922:CKL589922 CUF589922:CUH589922 DEB589922:DED589922 DNX589922:DNZ589922 DXT589922:DXV589922 EHP589922:EHR589922 ERL589922:ERN589922 FBH589922:FBJ589922 FLD589922:FLF589922 FUZ589922:FVB589922 GEV589922:GEX589922 GOR589922:GOT589922 GYN589922:GYP589922 HIJ589922:HIL589922 HSF589922:HSH589922 ICB589922:ICD589922 ILX589922:ILZ589922 IVT589922:IVV589922 JFP589922:JFR589922 JPL589922:JPN589922 JZH589922:JZJ589922 KJD589922:KJF589922 KSZ589922:KTB589922 LCV589922:LCX589922 LMR589922:LMT589922 LWN589922:LWP589922 MGJ589922:MGL589922 MQF589922:MQH589922 NAB589922:NAD589922 NJX589922:NJZ589922 NTT589922:NTV589922 ODP589922:ODR589922 ONL589922:ONN589922 OXH589922:OXJ589922 PHD589922:PHF589922 PQZ589922:PRB589922 QAV589922:QAX589922 QKR589922:QKT589922 QUN589922:QUP589922 REJ589922:REL589922 ROF589922:ROH589922 RYB589922:RYD589922 SHX589922:SHZ589922 SRT589922:SRV589922 TBP589922:TBR589922 TLL589922:TLN589922 TVH589922:TVJ589922 UFD589922:UFF589922 UOZ589922:UPB589922 UYV589922:UYX589922 VIR589922:VIT589922 VSN589922:VSP589922 WCJ589922:WCL589922 WMF589922:WMH589922 WWB589922:WWD589922 T655458:V655458 JP655458:JR655458 TL655458:TN655458 ADH655458:ADJ655458 AND655458:ANF655458 AWZ655458:AXB655458 BGV655458:BGX655458 BQR655458:BQT655458 CAN655458:CAP655458 CKJ655458:CKL655458 CUF655458:CUH655458 DEB655458:DED655458 DNX655458:DNZ655458 DXT655458:DXV655458 EHP655458:EHR655458 ERL655458:ERN655458 FBH655458:FBJ655458 FLD655458:FLF655458 FUZ655458:FVB655458 GEV655458:GEX655458 GOR655458:GOT655458 GYN655458:GYP655458 HIJ655458:HIL655458 HSF655458:HSH655458 ICB655458:ICD655458 ILX655458:ILZ655458 IVT655458:IVV655458 JFP655458:JFR655458 JPL655458:JPN655458 JZH655458:JZJ655458 KJD655458:KJF655458 KSZ655458:KTB655458 LCV655458:LCX655458 LMR655458:LMT655458 LWN655458:LWP655458 MGJ655458:MGL655458 MQF655458:MQH655458 NAB655458:NAD655458 NJX655458:NJZ655458 NTT655458:NTV655458 ODP655458:ODR655458 ONL655458:ONN655458 OXH655458:OXJ655458 PHD655458:PHF655458 PQZ655458:PRB655458 QAV655458:QAX655458 QKR655458:QKT655458 QUN655458:QUP655458 REJ655458:REL655458 ROF655458:ROH655458 RYB655458:RYD655458 SHX655458:SHZ655458 SRT655458:SRV655458 TBP655458:TBR655458 TLL655458:TLN655458 TVH655458:TVJ655458 UFD655458:UFF655458 UOZ655458:UPB655458 UYV655458:UYX655458 VIR655458:VIT655458 VSN655458:VSP655458 WCJ655458:WCL655458 WMF655458:WMH655458 WWB655458:WWD655458 T720994:V720994 JP720994:JR720994 TL720994:TN720994 ADH720994:ADJ720994 AND720994:ANF720994 AWZ720994:AXB720994 BGV720994:BGX720994 BQR720994:BQT720994 CAN720994:CAP720994 CKJ720994:CKL720994 CUF720994:CUH720994 DEB720994:DED720994 DNX720994:DNZ720994 DXT720994:DXV720994 EHP720994:EHR720994 ERL720994:ERN720994 FBH720994:FBJ720994 FLD720994:FLF720994 FUZ720994:FVB720994 GEV720994:GEX720994 GOR720994:GOT720994 GYN720994:GYP720994 HIJ720994:HIL720994 HSF720994:HSH720994 ICB720994:ICD720994 ILX720994:ILZ720994 IVT720994:IVV720994 JFP720994:JFR720994 JPL720994:JPN720994 JZH720994:JZJ720994 KJD720994:KJF720994 KSZ720994:KTB720994 LCV720994:LCX720994 LMR720994:LMT720994 LWN720994:LWP720994 MGJ720994:MGL720994 MQF720994:MQH720994 NAB720994:NAD720994 NJX720994:NJZ720994 NTT720994:NTV720994 ODP720994:ODR720994 ONL720994:ONN720994 OXH720994:OXJ720994 PHD720994:PHF720994 PQZ720994:PRB720994 QAV720994:QAX720994 QKR720994:QKT720994 QUN720994:QUP720994 REJ720994:REL720994 ROF720994:ROH720994 RYB720994:RYD720994 SHX720994:SHZ720994 SRT720994:SRV720994 TBP720994:TBR720994 TLL720994:TLN720994 TVH720994:TVJ720994 UFD720994:UFF720994 UOZ720994:UPB720994 UYV720994:UYX720994 VIR720994:VIT720994 VSN720994:VSP720994 WCJ720994:WCL720994 WMF720994:WMH720994 WWB720994:WWD720994 T786530:V786530 JP786530:JR786530 TL786530:TN786530 ADH786530:ADJ786530 AND786530:ANF786530 AWZ786530:AXB786530 BGV786530:BGX786530 BQR786530:BQT786530 CAN786530:CAP786530 CKJ786530:CKL786530 CUF786530:CUH786530 DEB786530:DED786530 DNX786530:DNZ786530 DXT786530:DXV786530 EHP786530:EHR786530 ERL786530:ERN786530 FBH786530:FBJ786530 FLD786530:FLF786530 FUZ786530:FVB786530 GEV786530:GEX786530 GOR786530:GOT786530 GYN786530:GYP786530 HIJ786530:HIL786530 HSF786530:HSH786530 ICB786530:ICD786530 ILX786530:ILZ786530 IVT786530:IVV786530 JFP786530:JFR786530 JPL786530:JPN786530 JZH786530:JZJ786530 KJD786530:KJF786530 KSZ786530:KTB786530 LCV786530:LCX786530 LMR786530:LMT786530 LWN786530:LWP786530 MGJ786530:MGL786530 MQF786530:MQH786530 NAB786530:NAD786530 NJX786530:NJZ786530 NTT786530:NTV786530 ODP786530:ODR786530 ONL786530:ONN786530 OXH786530:OXJ786530 PHD786530:PHF786530 PQZ786530:PRB786530 QAV786530:QAX786530 QKR786530:QKT786530 QUN786530:QUP786530 REJ786530:REL786530 ROF786530:ROH786530 RYB786530:RYD786530 SHX786530:SHZ786530 SRT786530:SRV786530 TBP786530:TBR786530 TLL786530:TLN786530 TVH786530:TVJ786530 UFD786530:UFF786530 UOZ786530:UPB786530 UYV786530:UYX786530 VIR786530:VIT786530 VSN786530:VSP786530 WCJ786530:WCL786530 WMF786530:WMH786530 WWB786530:WWD786530 T852066:V852066 JP852066:JR852066 TL852066:TN852066 ADH852066:ADJ852066 AND852066:ANF852066 AWZ852066:AXB852066 BGV852066:BGX852066 BQR852066:BQT852066 CAN852066:CAP852066 CKJ852066:CKL852066 CUF852066:CUH852066 DEB852066:DED852066 DNX852066:DNZ852066 DXT852066:DXV852066 EHP852066:EHR852066 ERL852066:ERN852066 FBH852066:FBJ852066 FLD852066:FLF852066 FUZ852066:FVB852066 GEV852066:GEX852066 GOR852066:GOT852066 GYN852066:GYP852066 HIJ852066:HIL852066 HSF852066:HSH852066 ICB852066:ICD852066 ILX852066:ILZ852066 IVT852066:IVV852066 JFP852066:JFR852066 JPL852066:JPN852066 JZH852066:JZJ852066 KJD852066:KJF852066 KSZ852066:KTB852066 LCV852066:LCX852066 LMR852066:LMT852066 LWN852066:LWP852066 MGJ852066:MGL852066 MQF852066:MQH852066 NAB852066:NAD852066 NJX852066:NJZ852066 NTT852066:NTV852066 ODP852066:ODR852066 ONL852066:ONN852066 OXH852066:OXJ852066 PHD852066:PHF852066 PQZ852066:PRB852066 QAV852066:QAX852066 QKR852066:QKT852066 QUN852066:QUP852066 REJ852066:REL852066 ROF852066:ROH852066 RYB852066:RYD852066 SHX852066:SHZ852066 SRT852066:SRV852066 TBP852066:TBR852066 TLL852066:TLN852066 TVH852066:TVJ852066 UFD852066:UFF852066 UOZ852066:UPB852066 UYV852066:UYX852066 VIR852066:VIT852066 VSN852066:VSP852066 WCJ852066:WCL852066 WMF852066:WMH852066 WWB852066:WWD852066 T917602:V917602 JP917602:JR917602 TL917602:TN917602 ADH917602:ADJ917602 AND917602:ANF917602 AWZ917602:AXB917602 BGV917602:BGX917602 BQR917602:BQT917602 CAN917602:CAP917602 CKJ917602:CKL917602 CUF917602:CUH917602 DEB917602:DED917602 DNX917602:DNZ917602 DXT917602:DXV917602 EHP917602:EHR917602 ERL917602:ERN917602 FBH917602:FBJ917602 FLD917602:FLF917602 FUZ917602:FVB917602 GEV917602:GEX917602 GOR917602:GOT917602 GYN917602:GYP917602 HIJ917602:HIL917602 HSF917602:HSH917602 ICB917602:ICD917602 ILX917602:ILZ917602 IVT917602:IVV917602 JFP917602:JFR917602 JPL917602:JPN917602 JZH917602:JZJ917602 KJD917602:KJF917602 KSZ917602:KTB917602 LCV917602:LCX917602 LMR917602:LMT917602 LWN917602:LWP917602 MGJ917602:MGL917602 MQF917602:MQH917602 NAB917602:NAD917602 NJX917602:NJZ917602 NTT917602:NTV917602 ODP917602:ODR917602 ONL917602:ONN917602 OXH917602:OXJ917602 PHD917602:PHF917602 PQZ917602:PRB917602 QAV917602:QAX917602 QKR917602:QKT917602 QUN917602:QUP917602 REJ917602:REL917602 ROF917602:ROH917602 RYB917602:RYD917602 SHX917602:SHZ917602 SRT917602:SRV917602 TBP917602:TBR917602 TLL917602:TLN917602 TVH917602:TVJ917602 UFD917602:UFF917602 UOZ917602:UPB917602 UYV917602:UYX917602 VIR917602:VIT917602 VSN917602:VSP917602 WCJ917602:WCL917602 WMF917602:WMH917602 WWB917602:WWD917602 T983138:V983138 JP983138:JR983138 TL983138:TN983138 ADH983138:ADJ983138 AND983138:ANF983138 AWZ983138:AXB983138 BGV983138:BGX983138 BQR983138:BQT983138 CAN983138:CAP983138 CKJ983138:CKL983138 CUF983138:CUH983138 DEB983138:DED983138 DNX983138:DNZ983138 DXT983138:DXV983138 EHP983138:EHR983138 ERL983138:ERN983138 FBH983138:FBJ983138 FLD983138:FLF983138 FUZ983138:FVB983138 GEV983138:GEX983138 GOR983138:GOT983138 GYN983138:GYP983138 HIJ983138:HIL983138 HSF983138:HSH983138 ICB983138:ICD983138 ILX983138:ILZ983138 IVT983138:IVV983138 JFP983138:JFR983138 JPL983138:JPN983138 JZH983138:JZJ983138 KJD983138:KJF983138 KSZ983138:KTB983138 LCV983138:LCX983138 LMR983138:LMT983138 LWN983138:LWP983138 MGJ983138:MGL983138 MQF983138:MQH983138 NAB983138:NAD983138 NJX983138:NJZ983138 NTT983138:NTV983138 ODP983138:ODR983138 ONL983138:ONN983138 OXH983138:OXJ983138 PHD983138:PHF983138 PQZ983138:PRB983138 QAV983138:QAX983138 QKR983138:QKT983138 QUN983138:QUP983138 REJ983138:REL983138 ROF983138:ROH983138 RYB983138:RYD983138 SHX983138:SHZ983138 SRT983138:SRV983138 TBP983138:TBR983138 TLL983138:TLN983138 TVH983138:TVJ983138 UFD983138:UFF983138 UOZ983138:UPB983138 UYV983138:UYX983138 VIR983138:VIT983138 VSN983138:VSP983138 WCJ983138:WCL983138 WMF983138:WMH983138 WWB983138:WWD983138 U127:V128 JQ127:JR128 TM127:TN128 ADI127:ADJ128 ANE127:ANF128 AXA127:AXB128 BGW127:BGX128 BQS127:BQT128 CAO127:CAP128 CKK127:CKL128 CUG127:CUH128 DEC127:DED128 DNY127:DNZ128 DXU127:DXV128 EHQ127:EHR128 ERM127:ERN128 FBI127:FBJ128 FLE127:FLF128 FVA127:FVB128 GEW127:GEX128 GOS127:GOT128 GYO127:GYP128 HIK127:HIL128 HSG127:HSH128 ICC127:ICD128 ILY127:ILZ128 IVU127:IVV128 JFQ127:JFR128 JPM127:JPN128 JZI127:JZJ128 KJE127:KJF128 KTA127:KTB128 LCW127:LCX128 LMS127:LMT128 LWO127:LWP128 MGK127:MGL128 MQG127:MQH128 NAC127:NAD128 NJY127:NJZ128 NTU127:NTV128 ODQ127:ODR128 ONM127:ONN128 OXI127:OXJ128 PHE127:PHF128 PRA127:PRB128 QAW127:QAX128 QKS127:QKT128 QUO127:QUP128 REK127:REL128 ROG127:ROH128 RYC127:RYD128 SHY127:SHZ128 SRU127:SRV128 TBQ127:TBR128 TLM127:TLN128 TVI127:TVJ128 UFE127:UFF128 UPA127:UPB128 UYW127:UYX128 VIS127:VIT128 VSO127:VSP128 WCK127:WCL128 WMG127:WMH128 WWC127:WWD128 U65663:V65664 JQ65663:JR65664 TM65663:TN65664 ADI65663:ADJ65664 ANE65663:ANF65664 AXA65663:AXB65664 BGW65663:BGX65664 BQS65663:BQT65664 CAO65663:CAP65664 CKK65663:CKL65664 CUG65663:CUH65664 DEC65663:DED65664 DNY65663:DNZ65664 DXU65663:DXV65664 EHQ65663:EHR65664 ERM65663:ERN65664 FBI65663:FBJ65664 FLE65663:FLF65664 FVA65663:FVB65664 GEW65663:GEX65664 GOS65663:GOT65664 GYO65663:GYP65664 HIK65663:HIL65664 HSG65663:HSH65664 ICC65663:ICD65664 ILY65663:ILZ65664 IVU65663:IVV65664 JFQ65663:JFR65664 JPM65663:JPN65664 JZI65663:JZJ65664 KJE65663:KJF65664 KTA65663:KTB65664 LCW65663:LCX65664 LMS65663:LMT65664 LWO65663:LWP65664 MGK65663:MGL65664 MQG65663:MQH65664 NAC65663:NAD65664 NJY65663:NJZ65664 NTU65663:NTV65664 ODQ65663:ODR65664 ONM65663:ONN65664 OXI65663:OXJ65664 PHE65663:PHF65664 PRA65663:PRB65664 QAW65663:QAX65664 QKS65663:QKT65664 QUO65663:QUP65664 REK65663:REL65664 ROG65663:ROH65664 RYC65663:RYD65664 SHY65663:SHZ65664 SRU65663:SRV65664 TBQ65663:TBR65664 TLM65663:TLN65664 TVI65663:TVJ65664 UFE65663:UFF65664 UPA65663:UPB65664 UYW65663:UYX65664 VIS65663:VIT65664 VSO65663:VSP65664 WCK65663:WCL65664 WMG65663:WMH65664 WWC65663:WWD65664 U131199:V131200 JQ131199:JR131200 TM131199:TN131200 ADI131199:ADJ131200 ANE131199:ANF131200 AXA131199:AXB131200 BGW131199:BGX131200 BQS131199:BQT131200 CAO131199:CAP131200 CKK131199:CKL131200 CUG131199:CUH131200 DEC131199:DED131200 DNY131199:DNZ131200 DXU131199:DXV131200 EHQ131199:EHR131200 ERM131199:ERN131200 FBI131199:FBJ131200 FLE131199:FLF131200 FVA131199:FVB131200 GEW131199:GEX131200 GOS131199:GOT131200 GYO131199:GYP131200 HIK131199:HIL131200 HSG131199:HSH131200 ICC131199:ICD131200 ILY131199:ILZ131200 IVU131199:IVV131200 JFQ131199:JFR131200 JPM131199:JPN131200 JZI131199:JZJ131200 KJE131199:KJF131200 KTA131199:KTB131200 LCW131199:LCX131200 LMS131199:LMT131200 LWO131199:LWP131200 MGK131199:MGL131200 MQG131199:MQH131200 NAC131199:NAD131200 NJY131199:NJZ131200 NTU131199:NTV131200 ODQ131199:ODR131200 ONM131199:ONN131200 OXI131199:OXJ131200 PHE131199:PHF131200 PRA131199:PRB131200 QAW131199:QAX131200 QKS131199:QKT131200 QUO131199:QUP131200 REK131199:REL131200 ROG131199:ROH131200 RYC131199:RYD131200 SHY131199:SHZ131200 SRU131199:SRV131200 TBQ131199:TBR131200 TLM131199:TLN131200 TVI131199:TVJ131200 UFE131199:UFF131200 UPA131199:UPB131200 UYW131199:UYX131200 VIS131199:VIT131200 VSO131199:VSP131200 WCK131199:WCL131200 WMG131199:WMH131200 WWC131199:WWD131200 U196735:V196736 JQ196735:JR196736 TM196735:TN196736 ADI196735:ADJ196736 ANE196735:ANF196736 AXA196735:AXB196736 BGW196735:BGX196736 BQS196735:BQT196736 CAO196735:CAP196736 CKK196735:CKL196736 CUG196735:CUH196736 DEC196735:DED196736 DNY196735:DNZ196736 DXU196735:DXV196736 EHQ196735:EHR196736 ERM196735:ERN196736 FBI196735:FBJ196736 FLE196735:FLF196736 FVA196735:FVB196736 GEW196735:GEX196736 GOS196735:GOT196736 GYO196735:GYP196736 HIK196735:HIL196736 HSG196735:HSH196736 ICC196735:ICD196736 ILY196735:ILZ196736 IVU196735:IVV196736 JFQ196735:JFR196736 JPM196735:JPN196736 JZI196735:JZJ196736 KJE196735:KJF196736 KTA196735:KTB196736 LCW196735:LCX196736 LMS196735:LMT196736 LWO196735:LWP196736 MGK196735:MGL196736 MQG196735:MQH196736 NAC196735:NAD196736 NJY196735:NJZ196736 NTU196735:NTV196736 ODQ196735:ODR196736 ONM196735:ONN196736 OXI196735:OXJ196736 PHE196735:PHF196736 PRA196735:PRB196736 QAW196735:QAX196736 QKS196735:QKT196736 QUO196735:QUP196736 REK196735:REL196736 ROG196735:ROH196736 RYC196735:RYD196736 SHY196735:SHZ196736 SRU196735:SRV196736 TBQ196735:TBR196736 TLM196735:TLN196736 TVI196735:TVJ196736 UFE196735:UFF196736 UPA196735:UPB196736 UYW196735:UYX196736 VIS196735:VIT196736 VSO196735:VSP196736 WCK196735:WCL196736 WMG196735:WMH196736 WWC196735:WWD196736 U262271:V262272 JQ262271:JR262272 TM262271:TN262272 ADI262271:ADJ262272 ANE262271:ANF262272 AXA262271:AXB262272 BGW262271:BGX262272 BQS262271:BQT262272 CAO262271:CAP262272 CKK262271:CKL262272 CUG262271:CUH262272 DEC262271:DED262272 DNY262271:DNZ262272 DXU262271:DXV262272 EHQ262271:EHR262272 ERM262271:ERN262272 FBI262271:FBJ262272 FLE262271:FLF262272 FVA262271:FVB262272 GEW262271:GEX262272 GOS262271:GOT262272 GYO262271:GYP262272 HIK262271:HIL262272 HSG262271:HSH262272 ICC262271:ICD262272 ILY262271:ILZ262272 IVU262271:IVV262272 JFQ262271:JFR262272 JPM262271:JPN262272 JZI262271:JZJ262272 KJE262271:KJF262272 KTA262271:KTB262272 LCW262271:LCX262272 LMS262271:LMT262272 LWO262271:LWP262272 MGK262271:MGL262272 MQG262271:MQH262272 NAC262271:NAD262272 NJY262271:NJZ262272 NTU262271:NTV262272 ODQ262271:ODR262272 ONM262271:ONN262272 OXI262271:OXJ262272 PHE262271:PHF262272 PRA262271:PRB262272 QAW262271:QAX262272 QKS262271:QKT262272 QUO262271:QUP262272 REK262271:REL262272 ROG262271:ROH262272 RYC262271:RYD262272 SHY262271:SHZ262272 SRU262271:SRV262272 TBQ262271:TBR262272 TLM262271:TLN262272 TVI262271:TVJ262272 UFE262271:UFF262272 UPA262271:UPB262272 UYW262271:UYX262272 VIS262271:VIT262272 VSO262271:VSP262272 WCK262271:WCL262272 WMG262271:WMH262272 WWC262271:WWD262272 U327807:V327808 JQ327807:JR327808 TM327807:TN327808 ADI327807:ADJ327808 ANE327807:ANF327808 AXA327807:AXB327808 BGW327807:BGX327808 BQS327807:BQT327808 CAO327807:CAP327808 CKK327807:CKL327808 CUG327807:CUH327808 DEC327807:DED327808 DNY327807:DNZ327808 DXU327807:DXV327808 EHQ327807:EHR327808 ERM327807:ERN327808 FBI327807:FBJ327808 FLE327807:FLF327808 FVA327807:FVB327808 GEW327807:GEX327808 GOS327807:GOT327808 GYO327807:GYP327808 HIK327807:HIL327808 HSG327807:HSH327808 ICC327807:ICD327808 ILY327807:ILZ327808 IVU327807:IVV327808 JFQ327807:JFR327808 JPM327807:JPN327808 JZI327807:JZJ327808 KJE327807:KJF327808 KTA327807:KTB327808 LCW327807:LCX327808 LMS327807:LMT327808 LWO327807:LWP327808 MGK327807:MGL327808 MQG327807:MQH327808 NAC327807:NAD327808 NJY327807:NJZ327808 NTU327807:NTV327808 ODQ327807:ODR327808 ONM327807:ONN327808 OXI327807:OXJ327808 PHE327807:PHF327808 PRA327807:PRB327808 QAW327807:QAX327808 QKS327807:QKT327808 QUO327807:QUP327808 REK327807:REL327808 ROG327807:ROH327808 RYC327807:RYD327808 SHY327807:SHZ327808 SRU327807:SRV327808 TBQ327807:TBR327808 TLM327807:TLN327808 TVI327807:TVJ327808 UFE327807:UFF327808 UPA327807:UPB327808 UYW327807:UYX327808 VIS327807:VIT327808 VSO327807:VSP327808 WCK327807:WCL327808 WMG327807:WMH327808 WWC327807:WWD327808 U393343:V393344 JQ393343:JR393344 TM393343:TN393344 ADI393343:ADJ393344 ANE393343:ANF393344 AXA393343:AXB393344 BGW393343:BGX393344 BQS393343:BQT393344 CAO393343:CAP393344 CKK393343:CKL393344 CUG393343:CUH393344 DEC393343:DED393344 DNY393343:DNZ393344 DXU393343:DXV393344 EHQ393343:EHR393344 ERM393343:ERN393344 FBI393343:FBJ393344 FLE393343:FLF393344 FVA393343:FVB393344 GEW393343:GEX393344 GOS393343:GOT393344 GYO393343:GYP393344 HIK393343:HIL393344 HSG393343:HSH393344 ICC393343:ICD393344 ILY393343:ILZ393344 IVU393343:IVV393344 JFQ393343:JFR393344 JPM393343:JPN393344 JZI393343:JZJ393344 KJE393343:KJF393344 KTA393343:KTB393344 LCW393343:LCX393344 LMS393343:LMT393344 LWO393343:LWP393344 MGK393343:MGL393344 MQG393343:MQH393344 NAC393343:NAD393344 NJY393343:NJZ393344 NTU393343:NTV393344 ODQ393343:ODR393344 ONM393343:ONN393344 OXI393343:OXJ393344 PHE393343:PHF393344 PRA393343:PRB393344 QAW393343:QAX393344 QKS393343:QKT393344 QUO393343:QUP393344 REK393343:REL393344 ROG393343:ROH393344 RYC393343:RYD393344 SHY393343:SHZ393344 SRU393343:SRV393344 TBQ393343:TBR393344 TLM393343:TLN393344 TVI393343:TVJ393344 UFE393343:UFF393344 UPA393343:UPB393344 UYW393343:UYX393344 VIS393343:VIT393344 VSO393343:VSP393344 WCK393343:WCL393344 WMG393343:WMH393344 WWC393343:WWD393344 U458879:V458880 JQ458879:JR458880 TM458879:TN458880 ADI458879:ADJ458880 ANE458879:ANF458880 AXA458879:AXB458880 BGW458879:BGX458880 BQS458879:BQT458880 CAO458879:CAP458880 CKK458879:CKL458880 CUG458879:CUH458880 DEC458879:DED458880 DNY458879:DNZ458880 DXU458879:DXV458880 EHQ458879:EHR458880 ERM458879:ERN458880 FBI458879:FBJ458880 FLE458879:FLF458880 FVA458879:FVB458880 GEW458879:GEX458880 GOS458879:GOT458880 GYO458879:GYP458880 HIK458879:HIL458880 HSG458879:HSH458880 ICC458879:ICD458880 ILY458879:ILZ458880 IVU458879:IVV458880 JFQ458879:JFR458880 JPM458879:JPN458880 JZI458879:JZJ458880 KJE458879:KJF458880 KTA458879:KTB458880 LCW458879:LCX458880 LMS458879:LMT458880 LWO458879:LWP458880 MGK458879:MGL458880 MQG458879:MQH458880 NAC458879:NAD458880 NJY458879:NJZ458880 NTU458879:NTV458880 ODQ458879:ODR458880 ONM458879:ONN458880 OXI458879:OXJ458880 PHE458879:PHF458880 PRA458879:PRB458880 QAW458879:QAX458880 QKS458879:QKT458880 QUO458879:QUP458880 REK458879:REL458880 ROG458879:ROH458880 RYC458879:RYD458880 SHY458879:SHZ458880 SRU458879:SRV458880 TBQ458879:TBR458880 TLM458879:TLN458880 TVI458879:TVJ458880 UFE458879:UFF458880 UPA458879:UPB458880 UYW458879:UYX458880 VIS458879:VIT458880 VSO458879:VSP458880 WCK458879:WCL458880 WMG458879:WMH458880 WWC458879:WWD458880 U524415:V524416 JQ524415:JR524416 TM524415:TN524416 ADI524415:ADJ524416 ANE524415:ANF524416 AXA524415:AXB524416 BGW524415:BGX524416 BQS524415:BQT524416 CAO524415:CAP524416 CKK524415:CKL524416 CUG524415:CUH524416 DEC524415:DED524416 DNY524415:DNZ524416 DXU524415:DXV524416 EHQ524415:EHR524416 ERM524415:ERN524416 FBI524415:FBJ524416 FLE524415:FLF524416 FVA524415:FVB524416 GEW524415:GEX524416 GOS524415:GOT524416 GYO524415:GYP524416 HIK524415:HIL524416 HSG524415:HSH524416 ICC524415:ICD524416 ILY524415:ILZ524416 IVU524415:IVV524416 JFQ524415:JFR524416 JPM524415:JPN524416 JZI524415:JZJ524416 KJE524415:KJF524416 KTA524415:KTB524416 LCW524415:LCX524416 LMS524415:LMT524416 LWO524415:LWP524416 MGK524415:MGL524416 MQG524415:MQH524416 NAC524415:NAD524416 NJY524415:NJZ524416 NTU524415:NTV524416 ODQ524415:ODR524416 ONM524415:ONN524416 OXI524415:OXJ524416 PHE524415:PHF524416 PRA524415:PRB524416 QAW524415:QAX524416 QKS524415:QKT524416 QUO524415:QUP524416 REK524415:REL524416 ROG524415:ROH524416 RYC524415:RYD524416 SHY524415:SHZ524416 SRU524415:SRV524416 TBQ524415:TBR524416 TLM524415:TLN524416 TVI524415:TVJ524416 UFE524415:UFF524416 UPA524415:UPB524416 UYW524415:UYX524416 VIS524415:VIT524416 VSO524415:VSP524416 WCK524415:WCL524416 WMG524415:WMH524416 WWC524415:WWD524416 U589951:V589952 JQ589951:JR589952 TM589951:TN589952 ADI589951:ADJ589952 ANE589951:ANF589952 AXA589951:AXB589952 BGW589951:BGX589952 BQS589951:BQT589952 CAO589951:CAP589952 CKK589951:CKL589952 CUG589951:CUH589952 DEC589951:DED589952 DNY589951:DNZ589952 DXU589951:DXV589952 EHQ589951:EHR589952 ERM589951:ERN589952 FBI589951:FBJ589952 FLE589951:FLF589952 FVA589951:FVB589952 GEW589951:GEX589952 GOS589951:GOT589952 GYO589951:GYP589952 HIK589951:HIL589952 HSG589951:HSH589952 ICC589951:ICD589952 ILY589951:ILZ589952 IVU589951:IVV589952 JFQ589951:JFR589952 JPM589951:JPN589952 JZI589951:JZJ589952 KJE589951:KJF589952 KTA589951:KTB589952 LCW589951:LCX589952 LMS589951:LMT589952 LWO589951:LWP589952 MGK589951:MGL589952 MQG589951:MQH589952 NAC589951:NAD589952 NJY589951:NJZ589952 NTU589951:NTV589952 ODQ589951:ODR589952 ONM589951:ONN589952 OXI589951:OXJ589952 PHE589951:PHF589952 PRA589951:PRB589952 QAW589951:QAX589952 QKS589951:QKT589952 QUO589951:QUP589952 REK589951:REL589952 ROG589951:ROH589952 RYC589951:RYD589952 SHY589951:SHZ589952 SRU589951:SRV589952 TBQ589951:TBR589952 TLM589951:TLN589952 TVI589951:TVJ589952 UFE589951:UFF589952 UPA589951:UPB589952 UYW589951:UYX589952 VIS589951:VIT589952 VSO589951:VSP589952 WCK589951:WCL589952 WMG589951:WMH589952 WWC589951:WWD589952 U655487:V655488 JQ655487:JR655488 TM655487:TN655488 ADI655487:ADJ655488 ANE655487:ANF655488 AXA655487:AXB655488 BGW655487:BGX655488 BQS655487:BQT655488 CAO655487:CAP655488 CKK655487:CKL655488 CUG655487:CUH655488 DEC655487:DED655488 DNY655487:DNZ655488 DXU655487:DXV655488 EHQ655487:EHR655488 ERM655487:ERN655488 FBI655487:FBJ655488 FLE655487:FLF655488 FVA655487:FVB655488 GEW655487:GEX655488 GOS655487:GOT655488 GYO655487:GYP655488 HIK655487:HIL655488 HSG655487:HSH655488 ICC655487:ICD655488 ILY655487:ILZ655488 IVU655487:IVV655488 JFQ655487:JFR655488 JPM655487:JPN655488 JZI655487:JZJ655488 KJE655487:KJF655488 KTA655487:KTB655488 LCW655487:LCX655488 LMS655487:LMT655488 LWO655487:LWP655488 MGK655487:MGL655488 MQG655487:MQH655488 NAC655487:NAD655488 NJY655487:NJZ655488 NTU655487:NTV655488 ODQ655487:ODR655488 ONM655487:ONN655488 OXI655487:OXJ655488 PHE655487:PHF655488 PRA655487:PRB655488 QAW655487:QAX655488 QKS655487:QKT655488 QUO655487:QUP655488 REK655487:REL655488 ROG655487:ROH655488 RYC655487:RYD655488 SHY655487:SHZ655488 SRU655487:SRV655488 TBQ655487:TBR655488 TLM655487:TLN655488 TVI655487:TVJ655488 UFE655487:UFF655488 UPA655487:UPB655488 UYW655487:UYX655488 VIS655487:VIT655488 VSO655487:VSP655488 WCK655487:WCL655488 WMG655487:WMH655488 WWC655487:WWD655488 U721023:V721024 JQ721023:JR721024 TM721023:TN721024 ADI721023:ADJ721024 ANE721023:ANF721024 AXA721023:AXB721024 BGW721023:BGX721024 BQS721023:BQT721024 CAO721023:CAP721024 CKK721023:CKL721024 CUG721023:CUH721024 DEC721023:DED721024 DNY721023:DNZ721024 DXU721023:DXV721024 EHQ721023:EHR721024 ERM721023:ERN721024 FBI721023:FBJ721024 FLE721023:FLF721024 FVA721023:FVB721024 GEW721023:GEX721024 GOS721023:GOT721024 GYO721023:GYP721024 HIK721023:HIL721024 HSG721023:HSH721024 ICC721023:ICD721024 ILY721023:ILZ721024 IVU721023:IVV721024 JFQ721023:JFR721024 JPM721023:JPN721024 JZI721023:JZJ721024 KJE721023:KJF721024 KTA721023:KTB721024 LCW721023:LCX721024 LMS721023:LMT721024 LWO721023:LWP721024 MGK721023:MGL721024 MQG721023:MQH721024 NAC721023:NAD721024 NJY721023:NJZ721024 NTU721023:NTV721024 ODQ721023:ODR721024 ONM721023:ONN721024 OXI721023:OXJ721024 PHE721023:PHF721024 PRA721023:PRB721024 QAW721023:QAX721024 QKS721023:QKT721024 QUO721023:QUP721024 REK721023:REL721024 ROG721023:ROH721024 RYC721023:RYD721024 SHY721023:SHZ721024 SRU721023:SRV721024 TBQ721023:TBR721024 TLM721023:TLN721024 TVI721023:TVJ721024 UFE721023:UFF721024 UPA721023:UPB721024 UYW721023:UYX721024 VIS721023:VIT721024 VSO721023:VSP721024 WCK721023:WCL721024 WMG721023:WMH721024 WWC721023:WWD721024 U786559:V786560 JQ786559:JR786560 TM786559:TN786560 ADI786559:ADJ786560 ANE786559:ANF786560 AXA786559:AXB786560 BGW786559:BGX786560 BQS786559:BQT786560 CAO786559:CAP786560 CKK786559:CKL786560 CUG786559:CUH786560 DEC786559:DED786560 DNY786559:DNZ786560 DXU786559:DXV786560 EHQ786559:EHR786560 ERM786559:ERN786560 FBI786559:FBJ786560 FLE786559:FLF786560 FVA786559:FVB786560 GEW786559:GEX786560 GOS786559:GOT786560 GYO786559:GYP786560 HIK786559:HIL786560 HSG786559:HSH786560 ICC786559:ICD786560 ILY786559:ILZ786560 IVU786559:IVV786560 JFQ786559:JFR786560 JPM786559:JPN786560 JZI786559:JZJ786560 KJE786559:KJF786560 KTA786559:KTB786560 LCW786559:LCX786560 LMS786559:LMT786560 LWO786559:LWP786560 MGK786559:MGL786560 MQG786559:MQH786560 NAC786559:NAD786560 NJY786559:NJZ786560 NTU786559:NTV786560 ODQ786559:ODR786560 ONM786559:ONN786560 OXI786559:OXJ786560 PHE786559:PHF786560 PRA786559:PRB786560 QAW786559:QAX786560 QKS786559:QKT786560 QUO786559:QUP786560 REK786559:REL786560 ROG786559:ROH786560 RYC786559:RYD786560 SHY786559:SHZ786560 SRU786559:SRV786560 TBQ786559:TBR786560 TLM786559:TLN786560 TVI786559:TVJ786560 UFE786559:UFF786560 UPA786559:UPB786560 UYW786559:UYX786560 VIS786559:VIT786560 VSO786559:VSP786560 WCK786559:WCL786560 WMG786559:WMH786560 WWC786559:WWD786560 U852095:V852096 JQ852095:JR852096 TM852095:TN852096 ADI852095:ADJ852096 ANE852095:ANF852096 AXA852095:AXB852096 BGW852095:BGX852096 BQS852095:BQT852096 CAO852095:CAP852096 CKK852095:CKL852096 CUG852095:CUH852096 DEC852095:DED852096 DNY852095:DNZ852096 DXU852095:DXV852096 EHQ852095:EHR852096 ERM852095:ERN852096 FBI852095:FBJ852096 FLE852095:FLF852096 FVA852095:FVB852096 GEW852095:GEX852096 GOS852095:GOT852096 GYO852095:GYP852096 HIK852095:HIL852096 HSG852095:HSH852096 ICC852095:ICD852096 ILY852095:ILZ852096 IVU852095:IVV852096 JFQ852095:JFR852096 JPM852095:JPN852096 JZI852095:JZJ852096 KJE852095:KJF852096 KTA852095:KTB852096 LCW852095:LCX852096 LMS852095:LMT852096 LWO852095:LWP852096 MGK852095:MGL852096 MQG852095:MQH852096 NAC852095:NAD852096 NJY852095:NJZ852096 NTU852095:NTV852096 ODQ852095:ODR852096 ONM852095:ONN852096 OXI852095:OXJ852096 PHE852095:PHF852096 PRA852095:PRB852096 QAW852095:QAX852096 QKS852095:QKT852096 QUO852095:QUP852096 REK852095:REL852096 ROG852095:ROH852096 RYC852095:RYD852096 SHY852095:SHZ852096 SRU852095:SRV852096 TBQ852095:TBR852096 TLM852095:TLN852096 TVI852095:TVJ852096 UFE852095:UFF852096 UPA852095:UPB852096 UYW852095:UYX852096 VIS852095:VIT852096 VSO852095:VSP852096 WCK852095:WCL852096 WMG852095:WMH852096 WWC852095:WWD852096 U917631:V917632 JQ917631:JR917632 TM917631:TN917632 ADI917631:ADJ917632 ANE917631:ANF917632 AXA917631:AXB917632 BGW917631:BGX917632 BQS917631:BQT917632 CAO917631:CAP917632 CKK917631:CKL917632 CUG917631:CUH917632 DEC917631:DED917632 DNY917631:DNZ917632 DXU917631:DXV917632 EHQ917631:EHR917632 ERM917631:ERN917632 FBI917631:FBJ917632 FLE917631:FLF917632 FVA917631:FVB917632 GEW917631:GEX917632 GOS917631:GOT917632 GYO917631:GYP917632 HIK917631:HIL917632 HSG917631:HSH917632 ICC917631:ICD917632 ILY917631:ILZ917632 IVU917631:IVV917632 JFQ917631:JFR917632 JPM917631:JPN917632 JZI917631:JZJ917632 KJE917631:KJF917632 KTA917631:KTB917632 LCW917631:LCX917632 LMS917631:LMT917632 LWO917631:LWP917632 MGK917631:MGL917632 MQG917631:MQH917632 NAC917631:NAD917632 NJY917631:NJZ917632 NTU917631:NTV917632 ODQ917631:ODR917632 ONM917631:ONN917632 OXI917631:OXJ917632 PHE917631:PHF917632 PRA917631:PRB917632 QAW917631:QAX917632 QKS917631:QKT917632 QUO917631:QUP917632 REK917631:REL917632 ROG917631:ROH917632 RYC917631:RYD917632 SHY917631:SHZ917632 SRU917631:SRV917632 TBQ917631:TBR917632 TLM917631:TLN917632 TVI917631:TVJ917632 UFE917631:UFF917632 UPA917631:UPB917632 UYW917631:UYX917632 VIS917631:VIT917632 VSO917631:VSP917632 WCK917631:WCL917632 WMG917631:WMH917632 WWC917631:WWD917632 U983167:V983168 JQ983167:JR983168 TM983167:TN983168 ADI983167:ADJ983168 ANE983167:ANF983168 AXA983167:AXB983168 BGW983167:BGX983168 BQS983167:BQT983168 CAO983167:CAP983168 CKK983167:CKL983168 CUG983167:CUH983168 DEC983167:DED983168 DNY983167:DNZ983168 DXU983167:DXV983168 EHQ983167:EHR983168 ERM983167:ERN983168 FBI983167:FBJ983168 FLE983167:FLF983168 FVA983167:FVB983168 GEW983167:GEX983168 GOS983167:GOT983168 GYO983167:GYP983168 HIK983167:HIL983168 HSG983167:HSH983168 ICC983167:ICD983168 ILY983167:ILZ983168 IVU983167:IVV983168 JFQ983167:JFR983168 JPM983167:JPN983168 JZI983167:JZJ983168 KJE983167:KJF983168 KTA983167:KTB983168 LCW983167:LCX983168 LMS983167:LMT983168 LWO983167:LWP983168 MGK983167:MGL983168 MQG983167:MQH983168 NAC983167:NAD983168 NJY983167:NJZ983168 NTU983167:NTV983168 ODQ983167:ODR983168 ONM983167:ONN983168 OXI983167:OXJ983168 PHE983167:PHF983168 PRA983167:PRB983168 QAW983167:QAX983168 QKS983167:QKT983168 QUO983167:QUP983168 REK983167:REL983168 ROG983167:ROH983168 RYC983167:RYD983168 SHY983167:SHZ983168 SRU983167:SRV983168 TBQ983167:TBR983168 TLM983167:TLN983168 TVI983167:TVJ983168 UFE983167:UFF983168 UPA983167:UPB983168 UYW983167:UYX983168 VIS983167:VIT983168 VSO983167:VSP983168 WCK983167:WCL983168 WMG983167:WMH983168 WWC983167:WWD983168 H98 JD98 SZ98 ACV98 AMR98 AWN98 BGJ98 BQF98 CAB98 CJX98 CTT98 DDP98 DNL98 DXH98 EHD98 EQZ98 FAV98 FKR98 FUN98 GEJ98 GOF98 GYB98 HHX98 HRT98 IBP98 ILL98 IVH98 JFD98 JOZ98 JYV98 KIR98 KSN98 LCJ98 LMF98 LWB98 MFX98 MPT98 MZP98 NJL98 NTH98 ODD98 OMZ98 OWV98 PGR98 PQN98 QAJ98 QKF98 QUB98 RDX98 RNT98 RXP98 SHL98 SRH98 TBD98 TKZ98 TUV98 UER98 UON98 UYJ98 VIF98 VSB98 WBX98 WLT98 WVP98 H65634 JD65634 SZ65634 ACV65634 AMR65634 AWN65634 BGJ65634 BQF65634 CAB65634 CJX65634 CTT65634 DDP65634 DNL65634 DXH65634 EHD65634 EQZ65634 FAV65634 FKR65634 FUN65634 GEJ65634 GOF65634 GYB65634 HHX65634 HRT65634 IBP65634 ILL65634 IVH65634 JFD65634 JOZ65634 JYV65634 KIR65634 KSN65634 LCJ65634 LMF65634 LWB65634 MFX65634 MPT65634 MZP65634 NJL65634 NTH65634 ODD65634 OMZ65634 OWV65634 PGR65634 PQN65634 QAJ65634 QKF65634 QUB65634 RDX65634 RNT65634 RXP65634 SHL65634 SRH65634 TBD65634 TKZ65634 TUV65634 UER65634 UON65634 UYJ65634 VIF65634 VSB65634 WBX65634 WLT65634 WVP65634 H131170 JD131170 SZ131170 ACV131170 AMR131170 AWN131170 BGJ131170 BQF131170 CAB131170 CJX131170 CTT131170 DDP131170 DNL131170 DXH131170 EHD131170 EQZ131170 FAV131170 FKR131170 FUN131170 GEJ131170 GOF131170 GYB131170 HHX131170 HRT131170 IBP131170 ILL131170 IVH131170 JFD131170 JOZ131170 JYV131170 KIR131170 KSN131170 LCJ131170 LMF131170 LWB131170 MFX131170 MPT131170 MZP131170 NJL131170 NTH131170 ODD131170 OMZ131170 OWV131170 PGR131170 PQN131170 QAJ131170 QKF131170 QUB131170 RDX131170 RNT131170 RXP131170 SHL131170 SRH131170 TBD131170 TKZ131170 TUV131170 UER131170 UON131170 UYJ131170 VIF131170 VSB131170 WBX131170 WLT131170 WVP131170 H196706 JD196706 SZ196706 ACV196706 AMR196706 AWN196706 BGJ196706 BQF196706 CAB196706 CJX196706 CTT196706 DDP196706 DNL196706 DXH196706 EHD196706 EQZ196706 FAV196706 FKR196706 FUN196706 GEJ196706 GOF196706 GYB196706 HHX196706 HRT196706 IBP196706 ILL196706 IVH196706 JFD196706 JOZ196706 JYV196706 KIR196706 KSN196706 LCJ196706 LMF196706 LWB196706 MFX196706 MPT196706 MZP196706 NJL196706 NTH196706 ODD196706 OMZ196706 OWV196706 PGR196706 PQN196706 QAJ196706 QKF196706 QUB196706 RDX196706 RNT196706 RXP196706 SHL196706 SRH196706 TBD196706 TKZ196706 TUV196706 UER196706 UON196706 UYJ196706 VIF196706 VSB196706 WBX196706 WLT196706 WVP196706 H262242 JD262242 SZ262242 ACV262242 AMR262242 AWN262242 BGJ262242 BQF262242 CAB262242 CJX262242 CTT262242 DDP262242 DNL262242 DXH262242 EHD262242 EQZ262242 FAV262242 FKR262242 FUN262242 GEJ262242 GOF262242 GYB262242 HHX262242 HRT262242 IBP262242 ILL262242 IVH262242 JFD262242 JOZ262242 JYV262242 KIR262242 KSN262242 LCJ262242 LMF262242 LWB262242 MFX262242 MPT262242 MZP262242 NJL262242 NTH262242 ODD262242 OMZ262242 OWV262242 PGR262242 PQN262242 QAJ262242 QKF262242 QUB262242 RDX262242 RNT262242 RXP262242 SHL262242 SRH262242 TBD262242 TKZ262242 TUV262242 UER262242 UON262242 UYJ262242 VIF262242 VSB262242 WBX262242 WLT262242 WVP262242 H327778 JD327778 SZ327778 ACV327778 AMR327778 AWN327778 BGJ327778 BQF327778 CAB327778 CJX327778 CTT327778 DDP327778 DNL327778 DXH327778 EHD327778 EQZ327778 FAV327778 FKR327778 FUN327778 GEJ327778 GOF327778 GYB327778 HHX327778 HRT327778 IBP327778 ILL327778 IVH327778 JFD327778 JOZ327778 JYV327778 KIR327778 KSN327778 LCJ327778 LMF327778 LWB327778 MFX327778 MPT327778 MZP327778 NJL327778 NTH327778 ODD327778 OMZ327778 OWV327778 PGR327778 PQN327778 QAJ327778 QKF327778 QUB327778 RDX327778 RNT327778 RXP327778 SHL327778 SRH327778 TBD327778 TKZ327778 TUV327778 UER327778 UON327778 UYJ327778 VIF327778 VSB327778 WBX327778 WLT327778 WVP327778 H393314 JD393314 SZ393314 ACV393314 AMR393314 AWN393314 BGJ393314 BQF393314 CAB393314 CJX393314 CTT393314 DDP393314 DNL393314 DXH393314 EHD393314 EQZ393314 FAV393314 FKR393314 FUN393314 GEJ393314 GOF393314 GYB393314 HHX393314 HRT393314 IBP393314 ILL393314 IVH393314 JFD393314 JOZ393314 JYV393314 KIR393314 KSN393314 LCJ393314 LMF393314 LWB393314 MFX393314 MPT393314 MZP393314 NJL393314 NTH393314 ODD393314 OMZ393314 OWV393314 PGR393314 PQN393314 QAJ393314 QKF393314 QUB393314 RDX393314 RNT393314 RXP393314 SHL393314 SRH393314 TBD393314 TKZ393314 TUV393314 UER393314 UON393314 UYJ393314 VIF393314 VSB393314 WBX393314 WLT393314 WVP393314 H458850 JD458850 SZ458850 ACV458850 AMR458850 AWN458850 BGJ458850 BQF458850 CAB458850 CJX458850 CTT458850 DDP458850 DNL458850 DXH458850 EHD458850 EQZ458850 FAV458850 FKR458850 FUN458850 GEJ458850 GOF458850 GYB458850 HHX458850 HRT458850 IBP458850 ILL458850 IVH458850 JFD458850 JOZ458850 JYV458850 KIR458850 KSN458850 LCJ458850 LMF458850 LWB458850 MFX458850 MPT458850 MZP458850 NJL458850 NTH458850 ODD458850 OMZ458850 OWV458850 PGR458850 PQN458850 QAJ458850 QKF458850 QUB458850 RDX458850 RNT458850 RXP458850 SHL458850 SRH458850 TBD458850 TKZ458850 TUV458850 UER458850 UON458850 UYJ458850 VIF458850 VSB458850 WBX458850 WLT458850 WVP458850 H524386 JD524386 SZ524386 ACV524386 AMR524386 AWN524386 BGJ524386 BQF524386 CAB524386 CJX524386 CTT524386 DDP524386 DNL524386 DXH524386 EHD524386 EQZ524386 FAV524386 FKR524386 FUN524386 GEJ524386 GOF524386 GYB524386 HHX524386 HRT524386 IBP524386 ILL524386 IVH524386 JFD524386 JOZ524386 JYV524386 KIR524386 KSN524386 LCJ524386 LMF524386 LWB524386 MFX524386 MPT524386 MZP524386 NJL524386 NTH524386 ODD524386 OMZ524386 OWV524386 PGR524386 PQN524386 QAJ524386 QKF524386 QUB524386 RDX524386 RNT524386 RXP524386 SHL524386 SRH524386 TBD524386 TKZ524386 TUV524386 UER524386 UON524386 UYJ524386 VIF524386 VSB524386 WBX524386 WLT524386 WVP524386 H589922 JD589922 SZ589922 ACV589922 AMR589922 AWN589922 BGJ589922 BQF589922 CAB589922 CJX589922 CTT589922 DDP589922 DNL589922 DXH589922 EHD589922 EQZ589922 FAV589922 FKR589922 FUN589922 GEJ589922 GOF589922 GYB589922 HHX589922 HRT589922 IBP589922 ILL589922 IVH589922 JFD589922 JOZ589922 JYV589922 KIR589922 KSN589922 LCJ589922 LMF589922 LWB589922 MFX589922 MPT589922 MZP589922 NJL589922 NTH589922 ODD589922 OMZ589922 OWV589922 PGR589922 PQN589922 QAJ589922 QKF589922 QUB589922 RDX589922 RNT589922 RXP589922 SHL589922 SRH589922 TBD589922 TKZ589922 TUV589922 UER589922 UON589922 UYJ589922 VIF589922 VSB589922 WBX589922 WLT589922 WVP589922 H655458 JD655458 SZ655458 ACV655458 AMR655458 AWN655458 BGJ655458 BQF655458 CAB655458 CJX655458 CTT655458 DDP655458 DNL655458 DXH655458 EHD655458 EQZ655458 FAV655458 FKR655458 FUN655458 GEJ655458 GOF655458 GYB655458 HHX655458 HRT655458 IBP655458 ILL655458 IVH655458 JFD655458 JOZ655458 JYV655458 KIR655458 KSN655458 LCJ655458 LMF655458 LWB655458 MFX655458 MPT655458 MZP655458 NJL655458 NTH655458 ODD655458 OMZ655458 OWV655458 PGR655458 PQN655458 QAJ655458 QKF655458 QUB655458 RDX655458 RNT655458 RXP655458 SHL655458 SRH655458 TBD655458 TKZ655458 TUV655458 UER655458 UON655458 UYJ655458 VIF655458 VSB655458 WBX655458 WLT655458 WVP655458 H720994 JD720994 SZ720994 ACV720994 AMR720994 AWN720994 BGJ720994 BQF720994 CAB720994 CJX720994 CTT720994 DDP720994 DNL720994 DXH720994 EHD720994 EQZ720994 FAV720994 FKR720994 FUN720994 GEJ720994 GOF720994 GYB720994 HHX720994 HRT720994 IBP720994 ILL720994 IVH720994 JFD720994 JOZ720994 JYV720994 KIR720994 KSN720994 LCJ720994 LMF720994 LWB720994 MFX720994 MPT720994 MZP720994 NJL720994 NTH720994 ODD720994 OMZ720994 OWV720994 PGR720994 PQN720994 QAJ720994 QKF720994 QUB720994 RDX720994 RNT720994 RXP720994 SHL720994 SRH720994 TBD720994 TKZ720994 TUV720994 UER720994 UON720994 UYJ720994 VIF720994 VSB720994 WBX720994 WLT720994 WVP720994 H786530 JD786530 SZ786530 ACV786530 AMR786530 AWN786530 BGJ786530 BQF786530 CAB786530 CJX786530 CTT786530 DDP786530 DNL786530 DXH786530 EHD786530 EQZ786530 FAV786530 FKR786530 FUN786530 GEJ786530 GOF786530 GYB786530 HHX786530 HRT786530 IBP786530 ILL786530 IVH786530 JFD786530 JOZ786530 JYV786530 KIR786530 KSN786530 LCJ786530 LMF786530 LWB786530 MFX786530 MPT786530 MZP786530 NJL786530 NTH786530 ODD786530 OMZ786530 OWV786530 PGR786530 PQN786530 QAJ786530 QKF786530 QUB786530 RDX786530 RNT786530 RXP786530 SHL786530 SRH786530 TBD786530 TKZ786530 TUV786530 UER786530 UON786530 UYJ786530 VIF786530 VSB786530 WBX786530 WLT786530 WVP786530 H852066 JD852066 SZ852066 ACV852066 AMR852066 AWN852066 BGJ852066 BQF852066 CAB852066 CJX852066 CTT852066 DDP852066 DNL852066 DXH852066 EHD852066 EQZ852066 FAV852066 FKR852066 FUN852066 GEJ852066 GOF852066 GYB852066 HHX852066 HRT852066 IBP852066 ILL852066 IVH852066 JFD852066 JOZ852066 JYV852066 KIR852066 KSN852066 LCJ852066 LMF852066 LWB852066 MFX852066 MPT852066 MZP852066 NJL852066 NTH852066 ODD852066 OMZ852066 OWV852066 PGR852066 PQN852066 QAJ852066 QKF852066 QUB852066 RDX852066 RNT852066 RXP852066 SHL852066 SRH852066 TBD852066 TKZ852066 TUV852066 UER852066 UON852066 UYJ852066 VIF852066 VSB852066 WBX852066 WLT852066 WVP852066 H917602 JD917602 SZ917602 ACV917602 AMR917602 AWN917602 BGJ917602 BQF917602 CAB917602 CJX917602 CTT917602 DDP917602 DNL917602 DXH917602 EHD917602 EQZ917602 FAV917602 FKR917602 FUN917602 GEJ917602 GOF917602 GYB917602 HHX917602 HRT917602 IBP917602 ILL917602 IVH917602 JFD917602 JOZ917602 JYV917602 KIR917602 KSN917602 LCJ917602 LMF917602 LWB917602 MFX917602 MPT917602 MZP917602 NJL917602 NTH917602 ODD917602 OMZ917602 OWV917602 PGR917602 PQN917602 QAJ917602 QKF917602 QUB917602 RDX917602 RNT917602 RXP917602 SHL917602 SRH917602 TBD917602 TKZ917602 TUV917602 UER917602 UON917602 UYJ917602 VIF917602 VSB917602 WBX917602 WLT917602 WVP917602 H983138 JD983138 SZ983138 ACV983138 AMR983138 AWN983138 BGJ983138 BQF983138 CAB983138 CJX983138 CTT983138 DDP983138 DNL983138 DXH983138 EHD983138 EQZ983138 FAV983138 FKR983138 FUN983138 GEJ983138 GOF983138 GYB983138 HHX983138 HRT983138 IBP983138 ILL983138 IVH983138 JFD983138 JOZ983138 JYV983138 KIR983138 KSN983138 LCJ983138 LMF983138 LWB983138 MFX983138 MPT983138 MZP983138 NJL983138 NTH983138 ODD983138 OMZ983138 OWV983138 PGR983138 PQN983138 QAJ983138 QKF983138 QUB983138 RDX983138 RNT983138 RXP983138 SHL983138 SRH983138 TBD983138 TKZ983138 TUV983138 UER983138 UON983138 UYJ983138 VIF983138 VSB983138 WBX983138 WLT983138 WVP983138 J98 JF98 TB98 ACX98 AMT98 AWP98 BGL98 BQH98 CAD98 CJZ98 CTV98 DDR98 DNN98 DXJ98 EHF98 ERB98 FAX98 FKT98 FUP98 GEL98 GOH98 GYD98 HHZ98 HRV98 IBR98 ILN98 IVJ98 JFF98 JPB98 JYX98 KIT98 KSP98 LCL98 LMH98 LWD98 MFZ98 MPV98 MZR98 NJN98 NTJ98 ODF98 ONB98 OWX98 PGT98 PQP98 QAL98 QKH98 QUD98 RDZ98 RNV98 RXR98 SHN98 SRJ98 TBF98 TLB98 TUX98 UET98 UOP98 UYL98 VIH98 VSD98 WBZ98 WLV98 WVR98 J65634 JF65634 TB65634 ACX65634 AMT65634 AWP65634 BGL65634 BQH65634 CAD65634 CJZ65634 CTV65634 DDR65634 DNN65634 DXJ65634 EHF65634 ERB65634 FAX65634 FKT65634 FUP65634 GEL65634 GOH65634 GYD65634 HHZ65634 HRV65634 IBR65634 ILN65634 IVJ65634 JFF65634 JPB65634 JYX65634 KIT65634 KSP65634 LCL65634 LMH65634 LWD65634 MFZ65634 MPV65634 MZR65634 NJN65634 NTJ65634 ODF65634 ONB65634 OWX65634 PGT65634 PQP65634 QAL65634 QKH65634 QUD65634 RDZ65634 RNV65634 RXR65634 SHN65634 SRJ65634 TBF65634 TLB65634 TUX65634 UET65634 UOP65634 UYL65634 VIH65634 VSD65634 WBZ65634 WLV65634 WVR65634 J131170 JF131170 TB131170 ACX131170 AMT131170 AWP131170 BGL131170 BQH131170 CAD131170 CJZ131170 CTV131170 DDR131170 DNN131170 DXJ131170 EHF131170 ERB131170 FAX131170 FKT131170 FUP131170 GEL131170 GOH131170 GYD131170 HHZ131170 HRV131170 IBR131170 ILN131170 IVJ131170 JFF131170 JPB131170 JYX131170 KIT131170 KSP131170 LCL131170 LMH131170 LWD131170 MFZ131170 MPV131170 MZR131170 NJN131170 NTJ131170 ODF131170 ONB131170 OWX131170 PGT131170 PQP131170 QAL131170 QKH131170 QUD131170 RDZ131170 RNV131170 RXR131170 SHN131170 SRJ131170 TBF131170 TLB131170 TUX131170 UET131170 UOP131170 UYL131170 VIH131170 VSD131170 WBZ131170 WLV131170 WVR131170 J196706 JF196706 TB196706 ACX196706 AMT196706 AWP196706 BGL196706 BQH196706 CAD196706 CJZ196706 CTV196706 DDR196706 DNN196706 DXJ196706 EHF196706 ERB196706 FAX196706 FKT196706 FUP196706 GEL196706 GOH196706 GYD196706 HHZ196706 HRV196706 IBR196706 ILN196706 IVJ196706 JFF196706 JPB196706 JYX196706 KIT196706 KSP196706 LCL196706 LMH196706 LWD196706 MFZ196706 MPV196706 MZR196706 NJN196706 NTJ196706 ODF196706 ONB196706 OWX196706 PGT196706 PQP196706 QAL196706 QKH196706 QUD196706 RDZ196706 RNV196706 RXR196706 SHN196706 SRJ196706 TBF196706 TLB196706 TUX196706 UET196706 UOP196706 UYL196706 VIH196706 VSD196706 WBZ196706 WLV196706 WVR196706 J262242 JF262242 TB262242 ACX262242 AMT262242 AWP262242 BGL262242 BQH262242 CAD262242 CJZ262242 CTV262242 DDR262242 DNN262242 DXJ262242 EHF262242 ERB262242 FAX262242 FKT262242 FUP262242 GEL262242 GOH262242 GYD262242 HHZ262242 HRV262242 IBR262242 ILN262242 IVJ262242 JFF262242 JPB262242 JYX262242 KIT262242 KSP262242 LCL262242 LMH262242 LWD262242 MFZ262242 MPV262242 MZR262242 NJN262242 NTJ262242 ODF262242 ONB262242 OWX262242 PGT262242 PQP262242 QAL262242 QKH262242 QUD262242 RDZ262242 RNV262242 RXR262242 SHN262242 SRJ262242 TBF262242 TLB262242 TUX262242 UET262242 UOP262242 UYL262242 VIH262242 VSD262242 WBZ262242 WLV262242 WVR262242 J327778 JF327778 TB327778 ACX327778 AMT327778 AWP327778 BGL327778 BQH327778 CAD327778 CJZ327778 CTV327778 DDR327778 DNN327778 DXJ327778 EHF327778 ERB327778 FAX327778 FKT327778 FUP327778 GEL327778 GOH327778 GYD327778 HHZ327778 HRV327778 IBR327778 ILN327778 IVJ327778 JFF327778 JPB327778 JYX327778 KIT327778 KSP327778 LCL327778 LMH327778 LWD327778 MFZ327778 MPV327778 MZR327778 NJN327778 NTJ327778 ODF327778 ONB327778 OWX327778 PGT327778 PQP327778 QAL327778 QKH327778 QUD327778 RDZ327778 RNV327778 RXR327778 SHN327778 SRJ327778 TBF327778 TLB327778 TUX327778 UET327778 UOP327778 UYL327778 VIH327778 VSD327778 WBZ327778 WLV327778 WVR327778 J393314 JF393314 TB393314 ACX393314 AMT393314 AWP393314 BGL393314 BQH393314 CAD393314 CJZ393314 CTV393314 DDR393314 DNN393314 DXJ393314 EHF393314 ERB393314 FAX393314 FKT393314 FUP393314 GEL393314 GOH393314 GYD393314 HHZ393314 HRV393314 IBR393314 ILN393314 IVJ393314 JFF393314 JPB393314 JYX393314 KIT393314 KSP393314 LCL393314 LMH393314 LWD393314 MFZ393314 MPV393314 MZR393314 NJN393314 NTJ393314 ODF393314 ONB393314 OWX393314 PGT393314 PQP393314 QAL393314 QKH393314 QUD393314 RDZ393314 RNV393314 RXR393314 SHN393314 SRJ393314 TBF393314 TLB393314 TUX393314 UET393314 UOP393314 UYL393314 VIH393314 VSD393314 WBZ393314 WLV393314 WVR393314 J458850 JF458850 TB458850 ACX458850 AMT458850 AWP458850 BGL458850 BQH458850 CAD458850 CJZ458850 CTV458850 DDR458850 DNN458850 DXJ458850 EHF458850 ERB458850 FAX458850 FKT458850 FUP458850 GEL458850 GOH458850 GYD458850 HHZ458850 HRV458850 IBR458850 ILN458850 IVJ458850 JFF458850 JPB458850 JYX458850 KIT458850 KSP458850 LCL458850 LMH458850 LWD458850 MFZ458850 MPV458850 MZR458850 NJN458850 NTJ458850 ODF458850 ONB458850 OWX458850 PGT458850 PQP458850 QAL458850 QKH458850 QUD458850 RDZ458850 RNV458850 RXR458850 SHN458850 SRJ458850 TBF458850 TLB458850 TUX458850 UET458850 UOP458850 UYL458850 VIH458850 VSD458850 WBZ458850 WLV458850 WVR458850 J524386 JF524386 TB524386 ACX524386 AMT524386 AWP524386 BGL524386 BQH524386 CAD524386 CJZ524386 CTV524386 DDR524386 DNN524386 DXJ524386 EHF524386 ERB524386 FAX524386 FKT524386 FUP524386 GEL524386 GOH524386 GYD524386 HHZ524386 HRV524386 IBR524386 ILN524386 IVJ524386 JFF524386 JPB524386 JYX524386 KIT524386 KSP524386 LCL524386 LMH524386 LWD524386 MFZ524386 MPV524386 MZR524386 NJN524386 NTJ524386 ODF524386 ONB524386 OWX524386 PGT524386 PQP524386 QAL524386 QKH524386 QUD524386 RDZ524386 RNV524386 RXR524386 SHN524386 SRJ524386 TBF524386 TLB524386 TUX524386 UET524386 UOP524386 UYL524386 VIH524386 VSD524386 WBZ524386 WLV524386 WVR524386 J589922 JF589922 TB589922 ACX589922 AMT589922 AWP589922 BGL589922 BQH589922 CAD589922 CJZ589922 CTV589922 DDR589922 DNN589922 DXJ589922 EHF589922 ERB589922 FAX589922 FKT589922 FUP589922 GEL589922 GOH589922 GYD589922 HHZ589922 HRV589922 IBR589922 ILN589922 IVJ589922 JFF589922 JPB589922 JYX589922 KIT589922 KSP589922 LCL589922 LMH589922 LWD589922 MFZ589922 MPV589922 MZR589922 NJN589922 NTJ589922 ODF589922 ONB589922 OWX589922 PGT589922 PQP589922 QAL589922 QKH589922 QUD589922 RDZ589922 RNV589922 RXR589922 SHN589922 SRJ589922 TBF589922 TLB589922 TUX589922 UET589922 UOP589922 UYL589922 VIH589922 VSD589922 WBZ589922 WLV589922 WVR589922 J655458 JF655458 TB655458 ACX655458 AMT655458 AWP655458 BGL655458 BQH655458 CAD655458 CJZ655458 CTV655458 DDR655458 DNN655458 DXJ655458 EHF655458 ERB655458 FAX655458 FKT655458 FUP655458 GEL655458 GOH655458 GYD655458 HHZ655458 HRV655458 IBR655458 ILN655458 IVJ655458 JFF655458 JPB655458 JYX655458 KIT655458 KSP655458 LCL655458 LMH655458 LWD655458 MFZ655458 MPV655458 MZR655458 NJN655458 NTJ655458 ODF655458 ONB655458 OWX655458 PGT655458 PQP655458 QAL655458 QKH655458 QUD655458 RDZ655458 RNV655458 RXR655458 SHN655458 SRJ655458 TBF655458 TLB655458 TUX655458 UET655458 UOP655458 UYL655458 VIH655458 VSD655458 WBZ655458 WLV655458 WVR655458 J720994 JF720994 TB720994 ACX720994 AMT720994 AWP720994 BGL720994 BQH720994 CAD720994 CJZ720994 CTV720994 DDR720994 DNN720994 DXJ720994 EHF720994 ERB720994 FAX720994 FKT720994 FUP720994 GEL720994 GOH720994 GYD720994 HHZ720994 HRV720994 IBR720994 ILN720994 IVJ720994 JFF720994 JPB720994 JYX720994 KIT720994 KSP720994 LCL720994 LMH720994 LWD720994 MFZ720994 MPV720994 MZR720994 NJN720994 NTJ720994 ODF720994 ONB720994 OWX720994 PGT720994 PQP720994 QAL720994 QKH720994 QUD720994 RDZ720994 RNV720994 RXR720994 SHN720994 SRJ720994 TBF720994 TLB720994 TUX720994 UET720994 UOP720994 UYL720994 VIH720994 VSD720994 WBZ720994 WLV720994 WVR720994 J786530 JF786530 TB786530 ACX786530 AMT786530 AWP786530 BGL786530 BQH786530 CAD786530 CJZ786530 CTV786530 DDR786530 DNN786530 DXJ786530 EHF786530 ERB786530 FAX786530 FKT786530 FUP786530 GEL786530 GOH786530 GYD786530 HHZ786530 HRV786530 IBR786530 ILN786530 IVJ786530 JFF786530 JPB786530 JYX786530 KIT786530 KSP786530 LCL786530 LMH786530 LWD786530 MFZ786530 MPV786530 MZR786530 NJN786530 NTJ786530 ODF786530 ONB786530 OWX786530 PGT786530 PQP786530 QAL786530 QKH786530 QUD786530 RDZ786530 RNV786530 RXR786530 SHN786530 SRJ786530 TBF786530 TLB786530 TUX786530 UET786530 UOP786530 UYL786530 VIH786530 VSD786530 WBZ786530 WLV786530 WVR786530 J852066 JF852066 TB852066 ACX852066 AMT852066 AWP852066 BGL852066 BQH852066 CAD852066 CJZ852066 CTV852066 DDR852066 DNN852066 DXJ852066 EHF852066 ERB852066 FAX852066 FKT852066 FUP852066 GEL852066 GOH852066 GYD852066 HHZ852066 HRV852066 IBR852066 ILN852066 IVJ852066 JFF852066 JPB852066 JYX852066 KIT852066 KSP852066 LCL852066 LMH852066 LWD852066 MFZ852066 MPV852066 MZR852066 NJN852066 NTJ852066 ODF852066 ONB852066 OWX852066 PGT852066 PQP852066 QAL852066 QKH852066 QUD852066 RDZ852066 RNV852066 RXR852066 SHN852066 SRJ852066 TBF852066 TLB852066 TUX852066 UET852066 UOP852066 UYL852066 VIH852066 VSD852066 WBZ852066 WLV852066 WVR852066 J917602 JF917602 TB917602 ACX917602 AMT917602 AWP917602 BGL917602 BQH917602 CAD917602 CJZ917602 CTV917602 DDR917602 DNN917602 DXJ917602 EHF917602 ERB917602 FAX917602 FKT917602 FUP917602 GEL917602 GOH917602 GYD917602 HHZ917602 HRV917602 IBR917602 ILN917602 IVJ917602 JFF917602 JPB917602 JYX917602 KIT917602 KSP917602 LCL917602 LMH917602 LWD917602 MFZ917602 MPV917602 MZR917602 NJN917602 NTJ917602 ODF917602 ONB917602 OWX917602 PGT917602 PQP917602 QAL917602 QKH917602 QUD917602 RDZ917602 RNV917602 RXR917602 SHN917602 SRJ917602 TBF917602 TLB917602 TUX917602 UET917602 UOP917602 UYL917602 VIH917602 VSD917602 WBZ917602 WLV917602 WVR917602 J983138 JF983138 TB983138 ACX983138 AMT983138 AWP983138 BGL983138 BQH983138 CAD983138 CJZ983138 CTV983138 DDR983138 DNN983138 DXJ983138 EHF983138 ERB983138 FAX983138 FKT983138 FUP983138 GEL983138 GOH983138 GYD983138 HHZ983138 HRV983138 IBR983138 ILN983138 IVJ983138 JFF983138 JPB983138 JYX983138 KIT983138 KSP983138 LCL983138 LMH983138 LWD983138 MFZ983138 MPV983138 MZR983138 NJN983138 NTJ983138 ODF983138 ONB983138 OWX983138 PGT983138 PQP983138 QAL983138 QKH983138 QUD983138 RDZ983138 RNV983138 RXR983138 SHN983138 SRJ983138 TBF983138 TLB983138 TUX983138 UET983138 UOP983138 UYL983138 VIH983138 VSD983138 WBZ983138 WLV983138 WVR983138 N101:O101 JJ101:JK101 TF101:TG101 ADB101:ADC101 AMX101:AMY101 AWT101:AWU101 BGP101:BGQ101 BQL101:BQM101 CAH101:CAI101 CKD101:CKE101 CTZ101:CUA101 DDV101:DDW101 DNR101:DNS101 DXN101:DXO101 EHJ101:EHK101 ERF101:ERG101 FBB101:FBC101 FKX101:FKY101 FUT101:FUU101 GEP101:GEQ101 GOL101:GOM101 GYH101:GYI101 HID101:HIE101 HRZ101:HSA101 IBV101:IBW101 ILR101:ILS101 IVN101:IVO101 JFJ101:JFK101 JPF101:JPG101 JZB101:JZC101 KIX101:KIY101 KST101:KSU101 LCP101:LCQ101 LML101:LMM101 LWH101:LWI101 MGD101:MGE101 MPZ101:MQA101 MZV101:MZW101 NJR101:NJS101 NTN101:NTO101 ODJ101:ODK101 ONF101:ONG101 OXB101:OXC101 PGX101:PGY101 PQT101:PQU101 QAP101:QAQ101 QKL101:QKM101 QUH101:QUI101 RED101:REE101 RNZ101:ROA101 RXV101:RXW101 SHR101:SHS101 SRN101:SRO101 TBJ101:TBK101 TLF101:TLG101 TVB101:TVC101 UEX101:UEY101 UOT101:UOU101 UYP101:UYQ101 VIL101:VIM101 VSH101:VSI101 WCD101:WCE101 WLZ101:WMA101 WVV101:WVW101 N65637:O65637 JJ65637:JK65637 TF65637:TG65637 ADB65637:ADC65637 AMX65637:AMY65637 AWT65637:AWU65637 BGP65637:BGQ65637 BQL65637:BQM65637 CAH65637:CAI65637 CKD65637:CKE65637 CTZ65637:CUA65637 DDV65637:DDW65637 DNR65637:DNS65637 DXN65637:DXO65637 EHJ65637:EHK65637 ERF65637:ERG65637 FBB65637:FBC65637 FKX65637:FKY65637 FUT65637:FUU65637 GEP65637:GEQ65637 GOL65637:GOM65637 GYH65637:GYI65637 HID65637:HIE65637 HRZ65637:HSA65637 IBV65637:IBW65637 ILR65637:ILS65637 IVN65637:IVO65637 JFJ65637:JFK65637 JPF65637:JPG65637 JZB65637:JZC65637 KIX65637:KIY65637 KST65637:KSU65637 LCP65637:LCQ65637 LML65637:LMM65637 LWH65637:LWI65637 MGD65637:MGE65637 MPZ65637:MQA65637 MZV65637:MZW65637 NJR65637:NJS65637 NTN65637:NTO65637 ODJ65637:ODK65637 ONF65637:ONG65637 OXB65637:OXC65637 PGX65637:PGY65637 PQT65637:PQU65637 QAP65637:QAQ65637 QKL65637:QKM65637 QUH65637:QUI65637 RED65637:REE65637 RNZ65637:ROA65637 RXV65637:RXW65637 SHR65637:SHS65637 SRN65637:SRO65637 TBJ65637:TBK65637 TLF65637:TLG65637 TVB65637:TVC65637 UEX65637:UEY65637 UOT65637:UOU65637 UYP65637:UYQ65637 VIL65637:VIM65637 VSH65637:VSI65637 WCD65637:WCE65637 WLZ65637:WMA65637 WVV65637:WVW65637 N131173:O131173 JJ131173:JK131173 TF131173:TG131173 ADB131173:ADC131173 AMX131173:AMY131173 AWT131173:AWU131173 BGP131173:BGQ131173 BQL131173:BQM131173 CAH131173:CAI131173 CKD131173:CKE131173 CTZ131173:CUA131173 DDV131173:DDW131173 DNR131173:DNS131173 DXN131173:DXO131173 EHJ131173:EHK131173 ERF131173:ERG131173 FBB131173:FBC131173 FKX131173:FKY131173 FUT131173:FUU131173 GEP131173:GEQ131173 GOL131173:GOM131173 GYH131173:GYI131173 HID131173:HIE131173 HRZ131173:HSA131173 IBV131173:IBW131173 ILR131173:ILS131173 IVN131173:IVO131173 JFJ131173:JFK131173 JPF131173:JPG131173 JZB131173:JZC131173 KIX131173:KIY131173 KST131173:KSU131173 LCP131173:LCQ131173 LML131173:LMM131173 LWH131173:LWI131173 MGD131173:MGE131173 MPZ131173:MQA131173 MZV131173:MZW131173 NJR131173:NJS131173 NTN131173:NTO131173 ODJ131173:ODK131173 ONF131173:ONG131173 OXB131173:OXC131173 PGX131173:PGY131173 PQT131173:PQU131173 QAP131173:QAQ131173 QKL131173:QKM131173 QUH131173:QUI131173 RED131173:REE131173 RNZ131173:ROA131173 RXV131173:RXW131173 SHR131173:SHS131173 SRN131173:SRO131173 TBJ131173:TBK131173 TLF131173:TLG131173 TVB131173:TVC131173 UEX131173:UEY131173 UOT131173:UOU131173 UYP131173:UYQ131173 VIL131173:VIM131173 VSH131173:VSI131173 WCD131173:WCE131173 WLZ131173:WMA131173 WVV131173:WVW131173 N196709:O196709 JJ196709:JK196709 TF196709:TG196709 ADB196709:ADC196709 AMX196709:AMY196709 AWT196709:AWU196709 BGP196709:BGQ196709 BQL196709:BQM196709 CAH196709:CAI196709 CKD196709:CKE196709 CTZ196709:CUA196709 DDV196709:DDW196709 DNR196709:DNS196709 DXN196709:DXO196709 EHJ196709:EHK196709 ERF196709:ERG196709 FBB196709:FBC196709 FKX196709:FKY196709 FUT196709:FUU196709 GEP196709:GEQ196709 GOL196709:GOM196709 GYH196709:GYI196709 HID196709:HIE196709 HRZ196709:HSA196709 IBV196709:IBW196709 ILR196709:ILS196709 IVN196709:IVO196709 JFJ196709:JFK196709 JPF196709:JPG196709 JZB196709:JZC196709 KIX196709:KIY196709 KST196709:KSU196709 LCP196709:LCQ196709 LML196709:LMM196709 LWH196709:LWI196709 MGD196709:MGE196709 MPZ196709:MQA196709 MZV196709:MZW196709 NJR196709:NJS196709 NTN196709:NTO196709 ODJ196709:ODK196709 ONF196709:ONG196709 OXB196709:OXC196709 PGX196709:PGY196709 PQT196709:PQU196709 QAP196709:QAQ196709 QKL196709:QKM196709 QUH196709:QUI196709 RED196709:REE196709 RNZ196709:ROA196709 RXV196709:RXW196709 SHR196709:SHS196709 SRN196709:SRO196709 TBJ196709:TBK196709 TLF196709:TLG196709 TVB196709:TVC196709 UEX196709:UEY196709 UOT196709:UOU196709 UYP196709:UYQ196709 VIL196709:VIM196709 VSH196709:VSI196709 WCD196709:WCE196709 WLZ196709:WMA196709 WVV196709:WVW196709 N262245:O262245 JJ262245:JK262245 TF262245:TG262245 ADB262245:ADC262245 AMX262245:AMY262245 AWT262245:AWU262245 BGP262245:BGQ262245 BQL262245:BQM262245 CAH262245:CAI262245 CKD262245:CKE262245 CTZ262245:CUA262245 DDV262245:DDW262245 DNR262245:DNS262245 DXN262245:DXO262245 EHJ262245:EHK262245 ERF262245:ERG262245 FBB262245:FBC262245 FKX262245:FKY262245 FUT262245:FUU262245 GEP262245:GEQ262245 GOL262245:GOM262245 GYH262245:GYI262245 HID262245:HIE262245 HRZ262245:HSA262245 IBV262245:IBW262245 ILR262245:ILS262245 IVN262245:IVO262245 JFJ262245:JFK262245 JPF262245:JPG262245 JZB262245:JZC262245 KIX262245:KIY262245 KST262245:KSU262245 LCP262245:LCQ262245 LML262245:LMM262245 LWH262245:LWI262245 MGD262245:MGE262245 MPZ262245:MQA262245 MZV262245:MZW262245 NJR262245:NJS262245 NTN262245:NTO262245 ODJ262245:ODK262245 ONF262245:ONG262245 OXB262245:OXC262245 PGX262245:PGY262245 PQT262245:PQU262245 QAP262245:QAQ262245 QKL262245:QKM262245 QUH262245:QUI262245 RED262245:REE262245 RNZ262245:ROA262245 RXV262245:RXW262245 SHR262245:SHS262245 SRN262245:SRO262245 TBJ262245:TBK262245 TLF262245:TLG262245 TVB262245:TVC262245 UEX262245:UEY262245 UOT262245:UOU262245 UYP262245:UYQ262245 VIL262245:VIM262245 VSH262245:VSI262245 WCD262245:WCE262245 WLZ262245:WMA262245 WVV262245:WVW262245 N327781:O327781 JJ327781:JK327781 TF327781:TG327781 ADB327781:ADC327781 AMX327781:AMY327781 AWT327781:AWU327781 BGP327781:BGQ327781 BQL327781:BQM327781 CAH327781:CAI327781 CKD327781:CKE327781 CTZ327781:CUA327781 DDV327781:DDW327781 DNR327781:DNS327781 DXN327781:DXO327781 EHJ327781:EHK327781 ERF327781:ERG327781 FBB327781:FBC327781 FKX327781:FKY327781 FUT327781:FUU327781 GEP327781:GEQ327781 GOL327781:GOM327781 GYH327781:GYI327781 HID327781:HIE327781 HRZ327781:HSA327781 IBV327781:IBW327781 ILR327781:ILS327781 IVN327781:IVO327781 JFJ327781:JFK327781 JPF327781:JPG327781 JZB327781:JZC327781 KIX327781:KIY327781 KST327781:KSU327781 LCP327781:LCQ327781 LML327781:LMM327781 LWH327781:LWI327781 MGD327781:MGE327781 MPZ327781:MQA327781 MZV327781:MZW327781 NJR327781:NJS327781 NTN327781:NTO327781 ODJ327781:ODK327781 ONF327781:ONG327781 OXB327781:OXC327781 PGX327781:PGY327781 PQT327781:PQU327781 QAP327781:QAQ327781 QKL327781:QKM327781 QUH327781:QUI327781 RED327781:REE327781 RNZ327781:ROA327781 RXV327781:RXW327781 SHR327781:SHS327781 SRN327781:SRO327781 TBJ327781:TBK327781 TLF327781:TLG327781 TVB327781:TVC327781 UEX327781:UEY327781 UOT327781:UOU327781 UYP327781:UYQ327781 VIL327781:VIM327781 VSH327781:VSI327781 WCD327781:WCE327781 WLZ327781:WMA327781 WVV327781:WVW327781 N393317:O393317 JJ393317:JK393317 TF393317:TG393317 ADB393317:ADC393317 AMX393317:AMY393317 AWT393317:AWU393317 BGP393317:BGQ393317 BQL393317:BQM393317 CAH393317:CAI393317 CKD393317:CKE393317 CTZ393317:CUA393317 DDV393317:DDW393317 DNR393317:DNS393317 DXN393317:DXO393317 EHJ393317:EHK393317 ERF393317:ERG393317 FBB393317:FBC393317 FKX393317:FKY393317 FUT393317:FUU393317 GEP393317:GEQ393317 GOL393317:GOM393317 GYH393317:GYI393317 HID393317:HIE393317 HRZ393317:HSA393317 IBV393317:IBW393317 ILR393317:ILS393317 IVN393317:IVO393317 JFJ393317:JFK393317 JPF393317:JPG393317 JZB393317:JZC393317 KIX393317:KIY393317 KST393317:KSU393317 LCP393317:LCQ393317 LML393317:LMM393317 LWH393317:LWI393317 MGD393317:MGE393317 MPZ393317:MQA393317 MZV393317:MZW393317 NJR393317:NJS393317 NTN393317:NTO393317 ODJ393317:ODK393317 ONF393317:ONG393317 OXB393317:OXC393317 PGX393317:PGY393317 PQT393317:PQU393317 QAP393317:QAQ393317 QKL393317:QKM393317 QUH393317:QUI393317 RED393317:REE393317 RNZ393317:ROA393317 RXV393317:RXW393317 SHR393317:SHS393317 SRN393317:SRO393317 TBJ393317:TBK393317 TLF393317:TLG393317 TVB393317:TVC393317 UEX393317:UEY393317 UOT393317:UOU393317 UYP393317:UYQ393317 VIL393317:VIM393317 VSH393317:VSI393317 WCD393317:WCE393317 WLZ393317:WMA393317 WVV393317:WVW393317 N458853:O458853 JJ458853:JK458853 TF458853:TG458853 ADB458853:ADC458853 AMX458853:AMY458853 AWT458853:AWU458853 BGP458853:BGQ458853 BQL458853:BQM458853 CAH458853:CAI458853 CKD458853:CKE458853 CTZ458853:CUA458853 DDV458853:DDW458853 DNR458853:DNS458853 DXN458853:DXO458853 EHJ458853:EHK458853 ERF458853:ERG458853 FBB458853:FBC458853 FKX458853:FKY458853 FUT458853:FUU458853 GEP458853:GEQ458853 GOL458853:GOM458853 GYH458853:GYI458853 HID458853:HIE458853 HRZ458853:HSA458853 IBV458853:IBW458853 ILR458853:ILS458853 IVN458853:IVO458853 JFJ458853:JFK458853 JPF458853:JPG458853 JZB458853:JZC458853 KIX458853:KIY458853 KST458853:KSU458853 LCP458853:LCQ458853 LML458853:LMM458853 LWH458853:LWI458853 MGD458853:MGE458853 MPZ458853:MQA458853 MZV458853:MZW458853 NJR458853:NJS458853 NTN458853:NTO458853 ODJ458853:ODK458853 ONF458853:ONG458853 OXB458853:OXC458853 PGX458853:PGY458853 PQT458853:PQU458853 QAP458853:QAQ458853 QKL458853:QKM458853 QUH458853:QUI458853 RED458853:REE458853 RNZ458853:ROA458853 RXV458853:RXW458853 SHR458853:SHS458853 SRN458853:SRO458853 TBJ458853:TBK458853 TLF458853:TLG458853 TVB458853:TVC458853 UEX458853:UEY458853 UOT458853:UOU458853 UYP458853:UYQ458853 VIL458853:VIM458853 VSH458853:VSI458853 WCD458853:WCE458853 WLZ458853:WMA458853 WVV458853:WVW458853 N524389:O524389 JJ524389:JK524389 TF524389:TG524389 ADB524389:ADC524389 AMX524389:AMY524389 AWT524389:AWU524389 BGP524389:BGQ524389 BQL524389:BQM524389 CAH524389:CAI524389 CKD524389:CKE524389 CTZ524389:CUA524389 DDV524389:DDW524389 DNR524389:DNS524389 DXN524389:DXO524389 EHJ524389:EHK524389 ERF524389:ERG524389 FBB524389:FBC524389 FKX524389:FKY524389 FUT524389:FUU524389 GEP524389:GEQ524389 GOL524389:GOM524389 GYH524389:GYI524389 HID524389:HIE524389 HRZ524389:HSA524389 IBV524389:IBW524389 ILR524389:ILS524389 IVN524389:IVO524389 JFJ524389:JFK524389 JPF524389:JPG524389 JZB524389:JZC524389 KIX524389:KIY524389 KST524389:KSU524389 LCP524389:LCQ524389 LML524389:LMM524389 LWH524389:LWI524389 MGD524389:MGE524389 MPZ524389:MQA524389 MZV524389:MZW524389 NJR524389:NJS524389 NTN524389:NTO524389 ODJ524389:ODK524389 ONF524389:ONG524389 OXB524389:OXC524389 PGX524389:PGY524389 PQT524389:PQU524389 QAP524389:QAQ524389 QKL524389:QKM524389 QUH524389:QUI524389 RED524389:REE524389 RNZ524389:ROA524389 RXV524389:RXW524389 SHR524389:SHS524389 SRN524389:SRO524389 TBJ524389:TBK524389 TLF524389:TLG524389 TVB524389:TVC524389 UEX524389:UEY524389 UOT524389:UOU524389 UYP524389:UYQ524389 VIL524389:VIM524389 VSH524389:VSI524389 WCD524389:WCE524389 WLZ524389:WMA524389 WVV524389:WVW524389 N589925:O589925 JJ589925:JK589925 TF589925:TG589925 ADB589925:ADC589925 AMX589925:AMY589925 AWT589925:AWU589925 BGP589925:BGQ589925 BQL589925:BQM589925 CAH589925:CAI589925 CKD589925:CKE589925 CTZ589925:CUA589925 DDV589925:DDW589925 DNR589925:DNS589925 DXN589925:DXO589925 EHJ589925:EHK589925 ERF589925:ERG589925 FBB589925:FBC589925 FKX589925:FKY589925 FUT589925:FUU589925 GEP589925:GEQ589925 GOL589925:GOM589925 GYH589925:GYI589925 HID589925:HIE589925 HRZ589925:HSA589925 IBV589925:IBW589925 ILR589925:ILS589925 IVN589925:IVO589925 JFJ589925:JFK589925 JPF589925:JPG589925 JZB589925:JZC589925 KIX589925:KIY589925 KST589925:KSU589925 LCP589925:LCQ589925 LML589925:LMM589925 LWH589925:LWI589925 MGD589925:MGE589925 MPZ589925:MQA589925 MZV589925:MZW589925 NJR589925:NJS589925 NTN589925:NTO589925 ODJ589925:ODK589925 ONF589925:ONG589925 OXB589925:OXC589925 PGX589925:PGY589925 PQT589925:PQU589925 QAP589925:QAQ589925 QKL589925:QKM589925 QUH589925:QUI589925 RED589925:REE589925 RNZ589925:ROA589925 RXV589925:RXW589925 SHR589925:SHS589925 SRN589925:SRO589925 TBJ589925:TBK589925 TLF589925:TLG589925 TVB589925:TVC589925 UEX589925:UEY589925 UOT589925:UOU589925 UYP589925:UYQ589925 VIL589925:VIM589925 VSH589925:VSI589925 WCD589925:WCE589925 WLZ589925:WMA589925 WVV589925:WVW589925 N655461:O655461 JJ655461:JK655461 TF655461:TG655461 ADB655461:ADC655461 AMX655461:AMY655461 AWT655461:AWU655461 BGP655461:BGQ655461 BQL655461:BQM655461 CAH655461:CAI655461 CKD655461:CKE655461 CTZ655461:CUA655461 DDV655461:DDW655461 DNR655461:DNS655461 DXN655461:DXO655461 EHJ655461:EHK655461 ERF655461:ERG655461 FBB655461:FBC655461 FKX655461:FKY655461 FUT655461:FUU655461 GEP655461:GEQ655461 GOL655461:GOM655461 GYH655461:GYI655461 HID655461:HIE655461 HRZ655461:HSA655461 IBV655461:IBW655461 ILR655461:ILS655461 IVN655461:IVO655461 JFJ655461:JFK655461 JPF655461:JPG655461 JZB655461:JZC655461 KIX655461:KIY655461 KST655461:KSU655461 LCP655461:LCQ655461 LML655461:LMM655461 LWH655461:LWI655461 MGD655461:MGE655461 MPZ655461:MQA655461 MZV655461:MZW655461 NJR655461:NJS655461 NTN655461:NTO655461 ODJ655461:ODK655461 ONF655461:ONG655461 OXB655461:OXC655461 PGX655461:PGY655461 PQT655461:PQU655461 QAP655461:QAQ655461 QKL655461:QKM655461 QUH655461:QUI655461 RED655461:REE655461 RNZ655461:ROA655461 RXV655461:RXW655461 SHR655461:SHS655461 SRN655461:SRO655461 TBJ655461:TBK655461 TLF655461:TLG655461 TVB655461:TVC655461 UEX655461:UEY655461 UOT655461:UOU655461 UYP655461:UYQ655461 VIL655461:VIM655461 VSH655461:VSI655461 WCD655461:WCE655461 WLZ655461:WMA655461 WVV655461:WVW655461 N720997:O720997 JJ720997:JK720997 TF720997:TG720997 ADB720997:ADC720997 AMX720997:AMY720997 AWT720997:AWU720997 BGP720997:BGQ720997 BQL720997:BQM720997 CAH720997:CAI720997 CKD720997:CKE720997 CTZ720997:CUA720997 DDV720997:DDW720997 DNR720997:DNS720997 DXN720997:DXO720997 EHJ720997:EHK720997 ERF720997:ERG720997 FBB720997:FBC720997 FKX720997:FKY720997 FUT720997:FUU720997 GEP720997:GEQ720997 GOL720997:GOM720997 GYH720997:GYI720997 HID720997:HIE720997 HRZ720997:HSA720997 IBV720997:IBW720997 ILR720997:ILS720997 IVN720997:IVO720997 JFJ720997:JFK720997 JPF720997:JPG720997 JZB720997:JZC720997 KIX720997:KIY720997 KST720997:KSU720997 LCP720997:LCQ720997 LML720997:LMM720997 LWH720997:LWI720997 MGD720997:MGE720997 MPZ720997:MQA720997 MZV720997:MZW720997 NJR720997:NJS720997 NTN720997:NTO720997 ODJ720997:ODK720997 ONF720997:ONG720997 OXB720997:OXC720997 PGX720997:PGY720997 PQT720997:PQU720997 QAP720997:QAQ720997 QKL720997:QKM720997 QUH720997:QUI720997 RED720997:REE720997 RNZ720997:ROA720997 RXV720997:RXW720997 SHR720997:SHS720997 SRN720997:SRO720997 TBJ720997:TBK720997 TLF720997:TLG720997 TVB720997:TVC720997 UEX720997:UEY720997 UOT720997:UOU720997 UYP720997:UYQ720997 VIL720997:VIM720997 VSH720997:VSI720997 WCD720997:WCE720997 WLZ720997:WMA720997 WVV720997:WVW720997 N786533:O786533 JJ786533:JK786533 TF786533:TG786533 ADB786533:ADC786533 AMX786533:AMY786533 AWT786533:AWU786533 BGP786533:BGQ786533 BQL786533:BQM786533 CAH786533:CAI786533 CKD786533:CKE786533 CTZ786533:CUA786533 DDV786533:DDW786533 DNR786533:DNS786533 DXN786533:DXO786533 EHJ786533:EHK786533 ERF786533:ERG786533 FBB786533:FBC786533 FKX786533:FKY786533 FUT786533:FUU786533 GEP786533:GEQ786533 GOL786533:GOM786533 GYH786533:GYI786533 HID786533:HIE786533 HRZ786533:HSA786533 IBV786533:IBW786533 ILR786533:ILS786533 IVN786533:IVO786533 JFJ786533:JFK786533 JPF786533:JPG786533 JZB786533:JZC786533 KIX786533:KIY786533 KST786533:KSU786533 LCP786533:LCQ786533 LML786533:LMM786533 LWH786533:LWI786533 MGD786533:MGE786533 MPZ786533:MQA786533 MZV786533:MZW786533 NJR786533:NJS786533 NTN786533:NTO786533 ODJ786533:ODK786533 ONF786533:ONG786533 OXB786533:OXC786533 PGX786533:PGY786533 PQT786533:PQU786533 QAP786533:QAQ786533 QKL786533:QKM786533 QUH786533:QUI786533 RED786533:REE786533 RNZ786533:ROA786533 RXV786533:RXW786533 SHR786533:SHS786533 SRN786533:SRO786533 TBJ786533:TBK786533 TLF786533:TLG786533 TVB786533:TVC786533 UEX786533:UEY786533 UOT786533:UOU786533 UYP786533:UYQ786533 VIL786533:VIM786533 VSH786533:VSI786533 WCD786533:WCE786533 WLZ786533:WMA786533 WVV786533:WVW786533 N852069:O852069 JJ852069:JK852069 TF852069:TG852069 ADB852069:ADC852069 AMX852069:AMY852069 AWT852069:AWU852069 BGP852069:BGQ852069 BQL852069:BQM852069 CAH852069:CAI852069 CKD852069:CKE852069 CTZ852069:CUA852069 DDV852069:DDW852069 DNR852069:DNS852069 DXN852069:DXO852069 EHJ852069:EHK852069 ERF852069:ERG852069 FBB852069:FBC852069 FKX852069:FKY852069 FUT852069:FUU852069 GEP852069:GEQ852069 GOL852069:GOM852069 GYH852069:GYI852069 HID852069:HIE852069 HRZ852069:HSA852069 IBV852069:IBW852069 ILR852069:ILS852069 IVN852069:IVO852069 JFJ852069:JFK852069 JPF852069:JPG852069 JZB852069:JZC852069 KIX852069:KIY852069 KST852069:KSU852069 LCP852069:LCQ852069 LML852069:LMM852069 LWH852069:LWI852069 MGD852069:MGE852069 MPZ852069:MQA852069 MZV852069:MZW852069 NJR852069:NJS852069 NTN852069:NTO852069 ODJ852069:ODK852069 ONF852069:ONG852069 OXB852069:OXC852069 PGX852069:PGY852069 PQT852069:PQU852069 QAP852069:QAQ852069 QKL852069:QKM852069 QUH852069:QUI852069 RED852069:REE852069 RNZ852069:ROA852069 RXV852069:RXW852069 SHR852069:SHS852069 SRN852069:SRO852069 TBJ852069:TBK852069 TLF852069:TLG852069 TVB852069:TVC852069 UEX852069:UEY852069 UOT852069:UOU852069 UYP852069:UYQ852069 VIL852069:VIM852069 VSH852069:VSI852069 WCD852069:WCE852069 WLZ852069:WMA852069 WVV852069:WVW852069 N917605:O917605 JJ917605:JK917605 TF917605:TG917605 ADB917605:ADC917605 AMX917605:AMY917605 AWT917605:AWU917605 BGP917605:BGQ917605 BQL917605:BQM917605 CAH917605:CAI917605 CKD917605:CKE917605 CTZ917605:CUA917605 DDV917605:DDW917605 DNR917605:DNS917605 DXN917605:DXO917605 EHJ917605:EHK917605 ERF917605:ERG917605 FBB917605:FBC917605 FKX917605:FKY917605 FUT917605:FUU917605 GEP917605:GEQ917605 GOL917605:GOM917605 GYH917605:GYI917605 HID917605:HIE917605 HRZ917605:HSA917605 IBV917605:IBW917605 ILR917605:ILS917605 IVN917605:IVO917605 JFJ917605:JFK917605 JPF917605:JPG917605 JZB917605:JZC917605 KIX917605:KIY917605 KST917605:KSU917605 LCP917605:LCQ917605 LML917605:LMM917605 LWH917605:LWI917605 MGD917605:MGE917605 MPZ917605:MQA917605 MZV917605:MZW917605 NJR917605:NJS917605 NTN917605:NTO917605 ODJ917605:ODK917605 ONF917605:ONG917605 OXB917605:OXC917605 PGX917605:PGY917605 PQT917605:PQU917605 QAP917605:QAQ917605 QKL917605:QKM917605 QUH917605:QUI917605 RED917605:REE917605 RNZ917605:ROA917605 RXV917605:RXW917605 SHR917605:SHS917605 SRN917605:SRO917605 TBJ917605:TBK917605 TLF917605:TLG917605 TVB917605:TVC917605 UEX917605:UEY917605 UOT917605:UOU917605 UYP917605:UYQ917605 VIL917605:VIM917605 VSH917605:VSI917605 WCD917605:WCE917605 WLZ917605:WMA917605 WVV917605:WVW917605 N983141:O983141 JJ983141:JK983141 TF983141:TG983141 ADB983141:ADC983141 AMX983141:AMY983141 AWT983141:AWU983141 BGP983141:BGQ983141 BQL983141:BQM983141 CAH983141:CAI983141 CKD983141:CKE983141 CTZ983141:CUA983141 DDV983141:DDW983141 DNR983141:DNS983141 DXN983141:DXO983141 EHJ983141:EHK983141 ERF983141:ERG983141 FBB983141:FBC983141 FKX983141:FKY983141 FUT983141:FUU983141 GEP983141:GEQ983141 GOL983141:GOM983141 GYH983141:GYI983141 HID983141:HIE983141 HRZ983141:HSA983141 IBV983141:IBW983141 ILR983141:ILS983141 IVN983141:IVO983141 JFJ983141:JFK983141 JPF983141:JPG983141 JZB983141:JZC983141 KIX983141:KIY983141 KST983141:KSU983141 LCP983141:LCQ983141 LML983141:LMM983141 LWH983141:LWI983141 MGD983141:MGE983141 MPZ983141:MQA983141 MZV983141:MZW983141 NJR983141:NJS983141 NTN983141:NTO983141 ODJ983141:ODK983141 ONF983141:ONG983141 OXB983141:OXC983141 PGX983141:PGY983141 PQT983141:PQU983141 QAP983141:QAQ983141 QKL983141:QKM983141 QUH983141:QUI983141 RED983141:REE983141 RNZ983141:ROA983141 RXV983141:RXW983141 SHR983141:SHS983141 SRN983141:SRO983141 TBJ983141:TBK983141 TLF983141:TLG983141 TVB983141:TVC983141 UEX983141:UEY983141 UOT983141:UOU983141 UYP983141:UYQ983141 VIL983141:VIM983141 VSH983141:VSI983141 WCD983141:WCE983141 WLZ983141:WMA983141 WVV983141:WVW983141 N100:P100 JJ100:JL100 TF100:TH100 ADB100:ADD100 AMX100:AMZ100 AWT100:AWV100 BGP100:BGR100 BQL100:BQN100 CAH100:CAJ100 CKD100:CKF100 CTZ100:CUB100 DDV100:DDX100 DNR100:DNT100 DXN100:DXP100 EHJ100:EHL100 ERF100:ERH100 FBB100:FBD100 FKX100:FKZ100 FUT100:FUV100 GEP100:GER100 GOL100:GON100 GYH100:GYJ100 HID100:HIF100 HRZ100:HSB100 IBV100:IBX100 ILR100:ILT100 IVN100:IVP100 JFJ100:JFL100 JPF100:JPH100 JZB100:JZD100 KIX100:KIZ100 KST100:KSV100 LCP100:LCR100 LML100:LMN100 LWH100:LWJ100 MGD100:MGF100 MPZ100:MQB100 MZV100:MZX100 NJR100:NJT100 NTN100:NTP100 ODJ100:ODL100 ONF100:ONH100 OXB100:OXD100 PGX100:PGZ100 PQT100:PQV100 QAP100:QAR100 QKL100:QKN100 QUH100:QUJ100 RED100:REF100 RNZ100:ROB100 RXV100:RXX100 SHR100:SHT100 SRN100:SRP100 TBJ100:TBL100 TLF100:TLH100 TVB100:TVD100 UEX100:UEZ100 UOT100:UOV100 UYP100:UYR100 VIL100:VIN100 VSH100:VSJ100 WCD100:WCF100 WLZ100:WMB100 WVV100:WVX100 N65636:P65636 JJ65636:JL65636 TF65636:TH65636 ADB65636:ADD65636 AMX65636:AMZ65636 AWT65636:AWV65636 BGP65636:BGR65636 BQL65636:BQN65636 CAH65636:CAJ65636 CKD65636:CKF65636 CTZ65636:CUB65636 DDV65636:DDX65636 DNR65636:DNT65636 DXN65636:DXP65636 EHJ65636:EHL65636 ERF65636:ERH65636 FBB65636:FBD65636 FKX65636:FKZ65636 FUT65636:FUV65636 GEP65636:GER65636 GOL65636:GON65636 GYH65636:GYJ65636 HID65636:HIF65636 HRZ65636:HSB65636 IBV65636:IBX65636 ILR65636:ILT65636 IVN65636:IVP65636 JFJ65636:JFL65636 JPF65636:JPH65636 JZB65636:JZD65636 KIX65636:KIZ65636 KST65636:KSV65636 LCP65636:LCR65636 LML65636:LMN65636 LWH65636:LWJ65636 MGD65636:MGF65636 MPZ65636:MQB65636 MZV65636:MZX65636 NJR65636:NJT65636 NTN65636:NTP65636 ODJ65636:ODL65636 ONF65636:ONH65636 OXB65636:OXD65636 PGX65636:PGZ65636 PQT65636:PQV65636 QAP65636:QAR65636 QKL65636:QKN65636 QUH65636:QUJ65636 RED65636:REF65636 RNZ65636:ROB65636 RXV65636:RXX65636 SHR65636:SHT65636 SRN65636:SRP65636 TBJ65636:TBL65636 TLF65636:TLH65636 TVB65636:TVD65636 UEX65636:UEZ65636 UOT65636:UOV65636 UYP65636:UYR65636 VIL65636:VIN65636 VSH65636:VSJ65636 WCD65636:WCF65636 WLZ65636:WMB65636 WVV65636:WVX65636 N131172:P131172 JJ131172:JL131172 TF131172:TH131172 ADB131172:ADD131172 AMX131172:AMZ131172 AWT131172:AWV131172 BGP131172:BGR131172 BQL131172:BQN131172 CAH131172:CAJ131172 CKD131172:CKF131172 CTZ131172:CUB131172 DDV131172:DDX131172 DNR131172:DNT131172 DXN131172:DXP131172 EHJ131172:EHL131172 ERF131172:ERH131172 FBB131172:FBD131172 FKX131172:FKZ131172 FUT131172:FUV131172 GEP131172:GER131172 GOL131172:GON131172 GYH131172:GYJ131172 HID131172:HIF131172 HRZ131172:HSB131172 IBV131172:IBX131172 ILR131172:ILT131172 IVN131172:IVP131172 JFJ131172:JFL131172 JPF131172:JPH131172 JZB131172:JZD131172 KIX131172:KIZ131172 KST131172:KSV131172 LCP131172:LCR131172 LML131172:LMN131172 LWH131172:LWJ131172 MGD131172:MGF131172 MPZ131172:MQB131172 MZV131172:MZX131172 NJR131172:NJT131172 NTN131172:NTP131172 ODJ131172:ODL131172 ONF131172:ONH131172 OXB131172:OXD131172 PGX131172:PGZ131172 PQT131172:PQV131172 QAP131172:QAR131172 QKL131172:QKN131172 QUH131172:QUJ131172 RED131172:REF131172 RNZ131172:ROB131172 RXV131172:RXX131172 SHR131172:SHT131172 SRN131172:SRP131172 TBJ131172:TBL131172 TLF131172:TLH131172 TVB131172:TVD131172 UEX131172:UEZ131172 UOT131172:UOV131172 UYP131172:UYR131172 VIL131172:VIN131172 VSH131172:VSJ131172 WCD131172:WCF131172 WLZ131172:WMB131172 WVV131172:WVX131172 N196708:P196708 JJ196708:JL196708 TF196708:TH196708 ADB196708:ADD196708 AMX196708:AMZ196708 AWT196708:AWV196708 BGP196708:BGR196708 BQL196708:BQN196708 CAH196708:CAJ196708 CKD196708:CKF196708 CTZ196708:CUB196708 DDV196708:DDX196708 DNR196708:DNT196708 DXN196708:DXP196708 EHJ196708:EHL196708 ERF196708:ERH196708 FBB196708:FBD196708 FKX196708:FKZ196708 FUT196708:FUV196708 GEP196708:GER196708 GOL196708:GON196708 GYH196708:GYJ196708 HID196708:HIF196708 HRZ196708:HSB196708 IBV196708:IBX196708 ILR196708:ILT196708 IVN196708:IVP196708 JFJ196708:JFL196708 JPF196708:JPH196708 JZB196708:JZD196708 KIX196708:KIZ196708 KST196708:KSV196708 LCP196708:LCR196708 LML196708:LMN196708 LWH196708:LWJ196708 MGD196708:MGF196708 MPZ196708:MQB196708 MZV196708:MZX196708 NJR196708:NJT196708 NTN196708:NTP196708 ODJ196708:ODL196708 ONF196708:ONH196708 OXB196708:OXD196708 PGX196708:PGZ196708 PQT196708:PQV196708 QAP196708:QAR196708 QKL196708:QKN196708 QUH196708:QUJ196708 RED196708:REF196708 RNZ196708:ROB196708 RXV196708:RXX196708 SHR196708:SHT196708 SRN196708:SRP196708 TBJ196708:TBL196708 TLF196708:TLH196708 TVB196708:TVD196708 UEX196708:UEZ196708 UOT196708:UOV196708 UYP196708:UYR196708 VIL196708:VIN196708 VSH196708:VSJ196708 WCD196708:WCF196708 WLZ196708:WMB196708 WVV196708:WVX196708 N262244:P262244 JJ262244:JL262244 TF262244:TH262244 ADB262244:ADD262244 AMX262244:AMZ262244 AWT262244:AWV262244 BGP262244:BGR262244 BQL262244:BQN262244 CAH262244:CAJ262244 CKD262244:CKF262244 CTZ262244:CUB262244 DDV262244:DDX262244 DNR262244:DNT262244 DXN262244:DXP262244 EHJ262244:EHL262244 ERF262244:ERH262244 FBB262244:FBD262244 FKX262244:FKZ262244 FUT262244:FUV262244 GEP262244:GER262244 GOL262244:GON262244 GYH262244:GYJ262244 HID262244:HIF262244 HRZ262244:HSB262244 IBV262244:IBX262244 ILR262244:ILT262244 IVN262244:IVP262244 JFJ262244:JFL262244 JPF262244:JPH262244 JZB262244:JZD262244 KIX262244:KIZ262244 KST262244:KSV262244 LCP262244:LCR262244 LML262244:LMN262244 LWH262244:LWJ262244 MGD262244:MGF262244 MPZ262244:MQB262244 MZV262244:MZX262244 NJR262244:NJT262244 NTN262244:NTP262244 ODJ262244:ODL262244 ONF262244:ONH262244 OXB262244:OXD262244 PGX262244:PGZ262244 PQT262244:PQV262244 QAP262244:QAR262244 QKL262244:QKN262244 QUH262244:QUJ262244 RED262244:REF262244 RNZ262244:ROB262244 RXV262244:RXX262244 SHR262244:SHT262244 SRN262244:SRP262244 TBJ262244:TBL262244 TLF262244:TLH262244 TVB262244:TVD262244 UEX262244:UEZ262244 UOT262244:UOV262244 UYP262244:UYR262244 VIL262244:VIN262244 VSH262244:VSJ262244 WCD262244:WCF262244 WLZ262244:WMB262244 WVV262244:WVX262244 N327780:P327780 JJ327780:JL327780 TF327780:TH327780 ADB327780:ADD327780 AMX327780:AMZ327780 AWT327780:AWV327780 BGP327780:BGR327780 BQL327780:BQN327780 CAH327780:CAJ327780 CKD327780:CKF327780 CTZ327780:CUB327780 DDV327780:DDX327780 DNR327780:DNT327780 DXN327780:DXP327780 EHJ327780:EHL327780 ERF327780:ERH327780 FBB327780:FBD327780 FKX327780:FKZ327780 FUT327780:FUV327780 GEP327780:GER327780 GOL327780:GON327780 GYH327780:GYJ327780 HID327780:HIF327780 HRZ327780:HSB327780 IBV327780:IBX327780 ILR327780:ILT327780 IVN327780:IVP327780 JFJ327780:JFL327780 JPF327780:JPH327780 JZB327780:JZD327780 KIX327780:KIZ327780 KST327780:KSV327780 LCP327780:LCR327780 LML327780:LMN327780 LWH327780:LWJ327780 MGD327780:MGF327780 MPZ327780:MQB327780 MZV327780:MZX327780 NJR327780:NJT327780 NTN327780:NTP327780 ODJ327780:ODL327780 ONF327780:ONH327780 OXB327780:OXD327780 PGX327780:PGZ327780 PQT327780:PQV327780 QAP327780:QAR327780 QKL327780:QKN327780 QUH327780:QUJ327780 RED327780:REF327780 RNZ327780:ROB327780 RXV327780:RXX327780 SHR327780:SHT327780 SRN327780:SRP327780 TBJ327780:TBL327780 TLF327780:TLH327780 TVB327780:TVD327780 UEX327780:UEZ327780 UOT327780:UOV327780 UYP327780:UYR327780 VIL327780:VIN327780 VSH327780:VSJ327780 WCD327780:WCF327780 WLZ327780:WMB327780 WVV327780:WVX327780 N393316:P393316 JJ393316:JL393316 TF393316:TH393316 ADB393316:ADD393316 AMX393316:AMZ393316 AWT393316:AWV393316 BGP393316:BGR393316 BQL393316:BQN393316 CAH393316:CAJ393316 CKD393316:CKF393316 CTZ393316:CUB393316 DDV393316:DDX393316 DNR393316:DNT393316 DXN393316:DXP393316 EHJ393316:EHL393316 ERF393316:ERH393316 FBB393316:FBD393316 FKX393316:FKZ393316 FUT393316:FUV393316 GEP393316:GER393316 GOL393316:GON393316 GYH393316:GYJ393316 HID393316:HIF393316 HRZ393316:HSB393316 IBV393316:IBX393316 ILR393316:ILT393316 IVN393316:IVP393316 JFJ393316:JFL393316 JPF393316:JPH393316 JZB393316:JZD393316 KIX393316:KIZ393316 KST393316:KSV393316 LCP393316:LCR393316 LML393316:LMN393316 LWH393316:LWJ393316 MGD393316:MGF393316 MPZ393316:MQB393316 MZV393316:MZX393316 NJR393316:NJT393316 NTN393316:NTP393316 ODJ393316:ODL393316 ONF393316:ONH393316 OXB393316:OXD393316 PGX393316:PGZ393316 PQT393316:PQV393316 QAP393316:QAR393316 QKL393316:QKN393316 QUH393316:QUJ393316 RED393316:REF393316 RNZ393316:ROB393316 RXV393316:RXX393316 SHR393316:SHT393316 SRN393316:SRP393316 TBJ393316:TBL393316 TLF393316:TLH393316 TVB393316:TVD393316 UEX393316:UEZ393316 UOT393316:UOV393316 UYP393316:UYR393316 VIL393316:VIN393316 VSH393316:VSJ393316 WCD393316:WCF393316 WLZ393316:WMB393316 WVV393316:WVX393316 N458852:P458852 JJ458852:JL458852 TF458852:TH458852 ADB458852:ADD458852 AMX458852:AMZ458852 AWT458852:AWV458852 BGP458852:BGR458852 BQL458852:BQN458852 CAH458852:CAJ458852 CKD458852:CKF458852 CTZ458852:CUB458852 DDV458852:DDX458852 DNR458852:DNT458852 DXN458852:DXP458852 EHJ458852:EHL458852 ERF458852:ERH458852 FBB458852:FBD458852 FKX458852:FKZ458852 FUT458852:FUV458852 GEP458852:GER458852 GOL458852:GON458852 GYH458852:GYJ458852 HID458852:HIF458852 HRZ458852:HSB458852 IBV458852:IBX458852 ILR458852:ILT458852 IVN458852:IVP458852 JFJ458852:JFL458852 JPF458852:JPH458852 JZB458852:JZD458852 KIX458852:KIZ458852 KST458852:KSV458852 LCP458852:LCR458852 LML458852:LMN458852 LWH458852:LWJ458852 MGD458852:MGF458852 MPZ458852:MQB458852 MZV458852:MZX458852 NJR458852:NJT458852 NTN458852:NTP458852 ODJ458852:ODL458852 ONF458852:ONH458852 OXB458852:OXD458852 PGX458852:PGZ458852 PQT458852:PQV458852 QAP458852:QAR458852 QKL458852:QKN458852 QUH458852:QUJ458852 RED458852:REF458852 RNZ458852:ROB458852 RXV458852:RXX458852 SHR458852:SHT458852 SRN458852:SRP458852 TBJ458852:TBL458852 TLF458852:TLH458852 TVB458852:TVD458852 UEX458852:UEZ458852 UOT458852:UOV458852 UYP458852:UYR458852 VIL458852:VIN458852 VSH458852:VSJ458852 WCD458852:WCF458852 WLZ458852:WMB458852 WVV458852:WVX458852 N524388:P524388 JJ524388:JL524388 TF524388:TH524388 ADB524388:ADD524388 AMX524388:AMZ524388 AWT524388:AWV524388 BGP524388:BGR524388 BQL524388:BQN524388 CAH524388:CAJ524388 CKD524388:CKF524388 CTZ524388:CUB524388 DDV524388:DDX524388 DNR524388:DNT524388 DXN524388:DXP524388 EHJ524388:EHL524388 ERF524388:ERH524388 FBB524388:FBD524388 FKX524388:FKZ524388 FUT524388:FUV524388 GEP524388:GER524388 GOL524388:GON524388 GYH524388:GYJ524388 HID524388:HIF524388 HRZ524388:HSB524388 IBV524388:IBX524388 ILR524388:ILT524388 IVN524388:IVP524388 JFJ524388:JFL524388 JPF524388:JPH524388 JZB524388:JZD524388 KIX524388:KIZ524388 KST524388:KSV524388 LCP524388:LCR524388 LML524388:LMN524388 LWH524388:LWJ524388 MGD524388:MGF524388 MPZ524388:MQB524388 MZV524388:MZX524388 NJR524388:NJT524388 NTN524388:NTP524388 ODJ524388:ODL524388 ONF524388:ONH524388 OXB524388:OXD524388 PGX524388:PGZ524388 PQT524388:PQV524388 QAP524388:QAR524388 QKL524388:QKN524388 QUH524388:QUJ524388 RED524388:REF524388 RNZ524388:ROB524388 RXV524388:RXX524388 SHR524388:SHT524388 SRN524388:SRP524388 TBJ524388:TBL524388 TLF524388:TLH524388 TVB524388:TVD524388 UEX524388:UEZ524388 UOT524388:UOV524388 UYP524388:UYR524388 VIL524388:VIN524388 VSH524388:VSJ524388 WCD524388:WCF524388 WLZ524388:WMB524388 WVV524388:WVX524388 N589924:P589924 JJ589924:JL589924 TF589924:TH589924 ADB589924:ADD589924 AMX589924:AMZ589924 AWT589924:AWV589924 BGP589924:BGR589924 BQL589924:BQN589924 CAH589924:CAJ589924 CKD589924:CKF589924 CTZ589924:CUB589924 DDV589924:DDX589924 DNR589924:DNT589924 DXN589924:DXP589924 EHJ589924:EHL589924 ERF589924:ERH589924 FBB589924:FBD589924 FKX589924:FKZ589924 FUT589924:FUV589924 GEP589924:GER589924 GOL589924:GON589924 GYH589924:GYJ589924 HID589924:HIF589924 HRZ589924:HSB589924 IBV589924:IBX589924 ILR589924:ILT589924 IVN589924:IVP589924 JFJ589924:JFL589924 JPF589924:JPH589924 JZB589924:JZD589924 KIX589924:KIZ589924 KST589924:KSV589924 LCP589924:LCR589924 LML589924:LMN589924 LWH589924:LWJ589924 MGD589924:MGF589924 MPZ589924:MQB589924 MZV589924:MZX589924 NJR589924:NJT589924 NTN589924:NTP589924 ODJ589924:ODL589924 ONF589924:ONH589924 OXB589924:OXD589924 PGX589924:PGZ589924 PQT589924:PQV589924 QAP589924:QAR589924 QKL589924:QKN589924 QUH589924:QUJ589924 RED589924:REF589924 RNZ589924:ROB589924 RXV589924:RXX589924 SHR589924:SHT589924 SRN589924:SRP589924 TBJ589924:TBL589924 TLF589924:TLH589924 TVB589924:TVD589924 UEX589924:UEZ589924 UOT589924:UOV589924 UYP589924:UYR589924 VIL589924:VIN589924 VSH589924:VSJ589924 WCD589924:WCF589924 WLZ589924:WMB589924 WVV589924:WVX589924 N655460:P655460 JJ655460:JL655460 TF655460:TH655460 ADB655460:ADD655460 AMX655460:AMZ655460 AWT655460:AWV655460 BGP655460:BGR655460 BQL655460:BQN655460 CAH655460:CAJ655460 CKD655460:CKF655460 CTZ655460:CUB655460 DDV655460:DDX655460 DNR655460:DNT655460 DXN655460:DXP655460 EHJ655460:EHL655460 ERF655460:ERH655460 FBB655460:FBD655460 FKX655460:FKZ655460 FUT655460:FUV655460 GEP655460:GER655460 GOL655460:GON655460 GYH655460:GYJ655460 HID655460:HIF655460 HRZ655460:HSB655460 IBV655460:IBX655460 ILR655460:ILT655460 IVN655460:IVP655460 JFJ655460:JFL655460 JPF655460:JPH655460 JZB655460:JZD655460 KIX655460:KIZ655460 KST655460:KSV655460 LCP655460:LCR655460 LML655460:LMN655460 LWH655460:LWJ655460 MGD655460:MGF655460 MPZ655460:MQB655460 MZV655460:MZX655460 NJR655460:NJT655460 NTN655460:NTP655460 ODJ655460:ODL655460 ONF655460:ONH655460 OXB655460:OXD655460 PGX655460:PGZ655460 PQT655460:PQV655460 QAP655460:QAR655460 QKL655460:QKN655460 QUH655460:QUJ655460 RED655460:REF655460 RNZ655460:ROB655460 RXV655460:RXX655460 SHR655460:SHT655460 SRN655460:SRP655460 TBJ655460:TBL655460 TLF655460:TLH655460 TVB655460:TVD655460 UEX655460:UEZ655460 UOT655460:UOV655460 UYP655460:UYR655460 VIL655460:VIN655460 VSH655460:VSJ655460 WCD655460:WCF655460 WLZ655460:WMB655460 WVV655460:WVX655460 N720996:P720996 JJ720996:JL720996 TF720996:TH720996 ADB720996:ADD720996 AMX720996:AMZ720996 AWT720996:AWV720996 BGP720996:BGR720996 BQL720996:BQN720996 CAH720996:CAJ720996 CKD720996:CKF720996 CTZ720996:CUB720996 DDV720996:DDX720996 DNR720996:DNT720996 DXN720996:DXP720996 EHJ720996:EHL720996 ERF720996:ERH720996 FBB720996:FBD720996 FKX720996:FKZ720996 FUT720996:FUV720996 GEP720996:GER720996 GOL720996:GON720996 GYH720996:GYJ720996 HID720996:HIF720996 HRZ720996:HSB720996 IBV720996:IBX720996 ILR720996:ILT720996 IVN720996:IVP720996 JFJ720996:JFL720996 JPF720996:JPH720996 JZB720996:JZD720996 KIX720996:KIZ720996 KST720996:KSV720996 LCP720996:LCR720996 LML720996:LMN720996 LWH720996:LWJ720996 MGD720996:MGF720996 MPZ720996:MQB720996 MZV720996:MZX720996 NJR720996:NJT720996 NTN720996:NTP720996 ODJ720996:ODL720996 ONF720996:ONH720996 OXB720996:OXD720996 PGX720996:PGZ720996 PQT720996:PQV720996 QAP720996:QAR720996 QKL720996:QKN720996 QUH720996:QUJ720996 RED720996:REF720996 RNZ720996:ROB720996 RXV720996:RXX720996 SHR720996:SHT720996 SRN720996:SRP720996 TBJ720996:TBL720996 TLF720996:TLH720996 TVB720996:TVD720996 UEX720996:UEZ720996 UOT720996:UOV720996 UYP720996:UYR720996 VIL720996:VIN720996 VSH720996:VSJ720996 WCD720996:WCF720996 WLZ720996:WMB720996 WVV720996:WVX720996 N786532:P786532 JJ786532:JL786532 TF786532:TH786532 ADB786532:ADD786532 AMX786532:AMZ786532 AWT786532:AWV786532 BGP786532:BGR786532 BQL786532:BQN786532 CAH786532:CAJ786532 CKD786532:CKF786532 CTZ786532:CUB786532 DDV786532:DDX786532 DNR786532:DNT786532 DXN786532:DXP786532 EHJ786532:EHL786532 ERF786532:ERH786532 FBB786532:FBD786532 FKX786532:FKZ786532 FUT786532:FUV786532 GEP786532:GER786532 GOL786532:GON786532 GYH786532:GYJ786532 HID786532:HIF786532 HRZ786532:HSB786532 IBV786532:IBX786532 ILR786532:ILT786532 IVN786532:IVP786532 JFJ786532:JFL786532 JPF786532:JPH786532 JZB786532:JZD786532 KIX786532:KIZ786532 KST786532:KSV786532 LCP786532:LCR786532 LML786532:LMN786532 LWH786532:LWJ786532 MGD786532:MGF786532 MPZ786532:MQB786532 MZV786532:MZX786532 NJR786532:NJT786532 NTN786532:NTP786532 ODJ786532:ODL786532 ONF786532:ONH786532 OXB786532:OXD786532 PGX786532:PGZ786532 PQT786532:PQV786532 QAP786532:QAR786532 QKL786532:QKN786532 QUH786532:QUJ786532 RED786532:REF786532 RNZ786532:ROB786532 RXV786532:RXX786532 SHR786532:SHT786532 SRN786532:SRP786532 TBJ786532:TBL786532 TLF786532:TLH786532 TVB786532:TVD786532 UEX786532:UEZ786532 UOT786532:UOV786532 UYP786532:UYR786532 VIL786532:VIN786532 VSH786532:VSJ786532 WCD786532:WCF786532 WLZ786532:WMB786532 WVV786532:WVX786532 N852068:P852068 JJ852068:JL852068 TF852068:TH852068 ADB852068:ADD852068 AMX852068:AMZ852068 AWT852068:AWV852068 BGP852068:BGR852068 BQL852068:BQN852068 CAH852068:CAJ852068 CKD852068:CKF852068 CTZ852068:CUB852068 DDV852068:DDX852068 DNR852068:DNT852068 DXN852068:DXP852068 EHJ852068:EHL852068 ERF852068:ERH852068 FBB852068:FBD852068 FKX852068:FKZ852068 FUT852068:FUV852068 GEP852068:GER852068 GOL852068:GON852068 GYH852068:GYJ852068 HID852068:HIF852068 HRZ852068:HSB852068 IBV852068:IBX852068 ILR852068:ILT852068 IVN852068:IVP852068 JFJ852068:JFL852068 JPF852068:JPH852068 JZB852068:JZD852068 KIX852068:KIZ852068 KST852068:KSV852068 LCP852068:LCR852068 LML852068:LMN852068 LWH852068:LWJ852068 MGD852068:MGF852068 MPZ852068:MQB852068 MZV852068:MZX852068 NJR852068:NJT852068 NTN852068:NTP852068 ODJ852068:ODL852068 ONF852068:ONH852068 OXB852068:OXD852068 PGX852068:PGZ852068 PQT852068:PQV852068 QAP852068:QAR852068 QKL852068:QKN852068 QUH852068:QUJ852068 RED852068:REF852068 RNZ852068:ROB852068 RXV852068:RXX852068 SHR852068:SHT852068 SRN852068:SRP852068 TBJ852068:TBL852068 TLF852068:TLH852068 TVB852068:TVD852068 UEX852068:UEZ852068 UOT852068:UOV852068 UYP852068:UYR852068 VIL852068:VIN852068 VSH852068:VSJ852068 WCD852068:WCF852068 WLZ852068:WMB852068 WVV852068:WVX852068 N917604:P917604 JJ917604:JL917604 TF917604:TH917604 ADB917604:ADD917604 AMX917604:AMZ917604 AWT917604:AWV917604 BGP917604:BGR917604 BQL917604:BQN917604 CAH917604:CAJ917604 CKD917604:CKF917604 CTZ917604:CUB917604 DDV917604:DDX917604 DNR917604:DNT917604 DXN917604:DXP917604 EHJ917604:EHL917604 ERF917604:ERH917604 FBB917604:FBD917604 FKX917604:FKZ917604 FUT917604:FUV917604 GEP917604:GER917604 GOL917604:GON917604 GYH917604:GYJ917604 HID917604:HIF917604 HRZ917604:HSB917604 IBV917604:IBX917604 ILR917604:ILT917604 IVN917604:IVP917604 JFJ917604:JFL917604 JPF917604:JPH917604 JZB917604:JZD917604 KIX917604:KIZ917604 KST917604:KSV917604 LCP917604:LCR917604 LML917604:LMN917604 LWH917604:LWJ917604 MGD917604:MGF917604 MPZ917604:MQB917604 MZV917604:MZX917604 NJR917604:NJT917604 NTN917604:NTP917604 ODJ917604:ODL917604 ONF917604:ONH917604 OXB917604:OXD917604 PGX917604:PGZ917604 PQT917604:PQV917604 QAP917604:QAR917604 QKL917604:QKN917604 QUH917604:QUJ917604 RED917604:REF917604 RNZ917604:ROB917604 RXV917604:RXX917604 SHR917604:SHT917604 SRN917604:SRP917604 TBJ917604:TBL917604 TLF917604:TLH917604 TVB917604:TVD917604 UEX917604:UEZ917604 UOT917604:UOV917604 UYP917604:UYR917604 VIL917604:VIN917604 VSH917604:VSJ917604 WCD917604:WCF917604 WLZ917604:WMB917604 WVV917604:WVX917604 N983140:P983140 JJ983140:JL983140 TF983140:TH983140 ADB983140:ADD983140 AMX983140:AMZ983140 AWT983140:AWV983140 BGP983140:BGR983140 BQL983140:BQN983140 CAH983140:CAJ983140 CKD983140:CKF983140 CTZ983140:CUB983140 DDV983140:DDX983140 DNR983140:DNT983140 DXN983140:DXP983140 EHJ983140:EHL983140 ERF983140:ERH983140 FBB983140:FBD983140 FKX983140:FKZ983140 FUT983140:FUV983140 GEP983140:GER983140 GOL983140:GON983140 GYH983140:GYJ983140 HID983140:HIF983140 HRZ983140:HSB983140 IBV983140:IBX983140 ILR983140:ILT983140 IVN983140:IVP983140 JFJ983140:JFL983140 JPF983140:JPH983140 JZB983140:JZD983140 KIX983140:KIZ983140 KST983140:KSV983140 LCP983140:LCR983140 LML983140:LMN983140 LWH983140:LWJ983140 MGD983140:MGF983140 MPZ983140:MQB983140 MZV983140:MZX983140 NJR983140:NJT983140 NTN983140:NTP983140 ODJ983140:ODL983140 ONF983140:ONH983140 OXB983140:OXD983140 PGX983140:PGZ983140 PQT983140:PQV983140 QAP983140:QAR983140 QKL983140:QKN983140 QUH983140:QUJ983140 RED983140:REF983140 RNZ983140:ROB983140 RXV983140:RXX983140 SHR983140:SHT983140 SRN983140:SRP983140 TBJ983140:TBL983140 TLF983140:TLH983140 TVB983140:TVD983140 UEX983140:UEZ983140 UOT983140:UOV983140 UYP983140:UYR983140 VIL983140:VIN983140 VSH983140:VSJ983140 WCD983140:WCF983140 WLZ983140:WMB983140 WVV983140:WVX983140 N103:O103 JJ103:JK103 TF103:TG103 ADB103:ADC103 AMX103:AMY103 AWT103:AWU103 BGP103:BGQ103 BQL103:BQM103 CAH103:CAI103 CKD103:CKE103 CTZ103:CUA103 DDV103:DDW103 DNR103:DNS103 DXN103:DXO103 EHJ103:EHK103 ERF103:ERG103 FBB103:FBC103 FKX103:FKY103 FUT103:FUU103 GEP103:GEQ103 GOL103:GOM103 GYH103:GYI103 HID103:HIE103 HRZ103:HSA103 IBV103:IBW103 ILR103:ILS103 IVN103:IVO103 JFJ103:JFK103 JPF103:JPG103 JZB103:JZC103 KIX103:KIY103 KST103:KSU103 LCP103:LCQ103 LML103:LMM103 LWH103:LWI103 MGD103:MGE103 MPZ103:MQA103 MZV103:MZW103 NJR103:NJS103 NTN103:NTO103 ODJ103:ODK103 ONF103:ONG103 OXB103:OXC103 PGX103:PGY103 PQT103:PQU103 QAP103:QAQ103 QKL103:QKM103 QUH103:QUI103 RED103:REE103 RNZ103:ROA103 RXV103:RXW103 SHR103:SHS103 SRN103:SRO103 TBJ103:TBK103 TLF103:TLG103 TVB103:TVC103 UEX103:UEY103 UOT103:UOU103 UYP103:UYQ103 VIL103:VIM103 VSH103:VSI103 WCD103:WCE103 WLZ103:WMA103 WVV103:WVW103 N65639:O65639 JJ65639:JK65639 TF65639:TG65639 ADB65639:ADC65639 AMX65639:AMY65639 AWT65639:AWU65639 BGP65639:BGQ65639 BQL65639:BQM65639 CAH65639:CAI65639 CKD65639:CKE65639 CTZ65639:CUA65639 DDV65639:DDW65639 DNR65639:DNS65639 DXN65639:DXO65639 EHJ65639:EHK65639 ERF65639:ERG65639 FBB65639:FBC65639 FKX65639:FKY65639 FUT65639:FUU65639 GEP65639:GEQ65639 GOL65639:GOM65639 GYH65639:GYI65639 HID65639:HIE65639 HRZ65639:HSA65639 IBV65639:IBW65639 ILR65639:ILS65639 IVN65639:IVO65639 JFJ65639:JFK65639 JPF65639:JPG65639 JZB65639:JZC65639 KIX65639:KIY65639 KST65639:KSU65639 LCP65639:LCQ65639 LML65639:LMM65639 LWH65639:LWI65639 MGD65639:MGE65639 MPZ65639:MQA65639 MZV65639:MZW65639 NJR65639:NJS65639 NTN65639:NTO65639 ODJ65639:ODK65639 ONF65639:ONG65639 OXB65639:OXC65639 PGX65639:PGY65639 PQT65639:PQU65639 QAP65639:QAQ65639 QKL65639:QKM65639 QUH65639:QUI65639 RED65639:REE65639 RNZ65639:ROA65639 RXV65639:RXW65639 SHR65639:SHS65639 SRN65639:SRO65639 TBJ65639:TBK65639 TLF65639:TLG65639 TVB65639:TVC65639 UEX65639:UEY65639 UOT65639:UOU65639 UYP65639:UYQ65639 VIL65639:VIM65639 VSH65639:VSI65639 WCD65639:WCE65639 WLZ65639:WMA65639 WVV65639:WVW65639 N131175:O131175 JJ131175:JK131175 TF131175:TG131175 ADB131175:ADC131175 AMX131175:AMY131175 AWT131175:AWU131175 BGP131175:BGQ131175 BQL131175:BQM131175 CAH131175:CAI131175 CKD131175:CKE131175 CTZ131175:CUA131175 DDV131175:DDW131175 DNR131175:DNS131175 DXN131175:DXO131175 EHJ131175:EHK131175 ERF131175:ERG131175 FBB131175:FBC131175 FKX131175:FKY131175 FUT131175:FUU131175 GEP131175:GEQ131175 GOL131175:GOM131175 GYH131175:GYI131175 HID131175:HIE131175 HRZ131175:HSA131175 IBV131175:IBW131175 ILR131175:ILS131175 IVN131175:IVO131175 JFJ131175:JFK131175 JPF131175:JPG131175 JZB131175:JZC131175 KIX131175:KIY131175 KST131175:KSU131175 LCP131175:LCQ131175 LML131175:LMM131175 LWH131175:LWI131175 MGD131175:MGE131175 MPZ131175:MQA131175 MZV131175:MZW131175 NJR131175:NJS131175 NTN131175:NTO131175 ODJ131175:ODK131175 ONF131175:ONG131175 OXB131175:OXC131175 PGX131175:PGY131175 PQT131175:PQU131175 QAP131175:QAQ131175 QKL131175:QKM131175 QUH131175:QUI131175 RED131175:REE131175 RNZ131175:ROA131175 RXV131175:RXW131175 SHR131175:SHS131175 SRN131175:SRO131175 TBJ131175:TBK131175 TLF131175:TLG131175 TVB131175:TVC131175 UEX131175:UEY131175 UOT131175:UOU131175 UYP131175:UYQ131175 VIL131175:VIM131175 VSH131175:VSI131175 WCD131175:WCE131175 WLZ131175:WMA131175 WVV131175:WVW131175 N196711:O196711 JJ196711:JK196711 TF196711:TG196711 ADB196711:ADC196711 AMX196711:AMY196711 AWT196711:AWU196711 BGP196711:BGQ196711 BQL196711:BQM196711 CAH196711:CAI196711 CKD196711:CKE196711 CTZ196711:CUA196711 DDV196711:DDW196711 DNR196711:DNS196711 DXN196711:DXO196711 EHJ196711:EHK196711 ERF196711:ERG196711 FBB196711:FBC196711 FKX196711:FKY196711 FUT196711:FUU196711 GEP196711:GEQ196711 GOL196711:GOM196711 GYH196711:GYI196711 HID196711:HIE196711 HRZ196711:HSA196711 IBV196711:IBW196711 ILR196711:ILS196711 IVN196711:IVO196711 JFJ196711:JFK196711 JPF196711:JPG196711 JZB196711:JZC196711 KIX196711:KIY196711 KST196711:KSU196711 LCP196711:LCQ196711 LML196711:LMM196711 LWH196711:LWI196711 MGD196711:MGE196711 MPZ196711:MQA196711 MZV196711:MZW196711 NJR196711:NJS196711 NTN196711:NTO196711 ODJ196711:ODK196711 ONF196711:ONG196711 OXB196711:OXC196711 PGX196711:PGY196711 PQT196711:PQU196711 QAP196711:QAQ196711 QKL196711:QKM196711 QUH196711:QUI196711 RED196711:REE196711 RNZ196711:ROA196711 RXV196711:RXW196711 SHR196711:SHS196711 SRN196711:SRO196711 TBJ196711:TBK196711 TLF196711:TLG196711 TVB196711:TVC196711 UEX196711:UEY196711 UOT196711:UOU196711 UYP196711:UYQ196711 VIL196711:VIM196711 VSH196711:VSI196711 WCD196711:WCE196711 WLZ196711:WMA196711 WVV196711:WVW196711 N262247:O262247 JJ262247:JK262247 TF262247:TG262247 ADB262247:ADC262247 AMX262247:AMY262247 AWT262247:AWU262247 BGP262247:BGQ262247 BQL262247:BQM262247 CAH262247:CAI262247 CKD262247:CKE262247 CTZ262247:CUA262247 DDV262247:DDW262247 DNR262247:DNS262247 DXN262247:DXO262247 EHJ262247:EHK262247 ERF262247:ERG262247 FBB262247:FBC262247 FKX262247:FKY262247 FUT262247:FUU262247 GEP262247:GEQ262247 GOL262247:GOM262247 GYH262247:GYI262247 HID262247:HIE262247 HRZ262247:HSA262247 IBV262247:IBW262247 ILR262247:ILS262247 IVN262247:IVO262247 JFJ262247:JFK262247 JPF262247:JPG262247 JZB262247:JZC262247 KIX262247:KIY262247 KST262247:KSU262247 LCP262247:LCQ262247 LML262247:LMM262247 LWH262247:LWI262247 MGD262247:MGE262247 MPZ262247:MQA262247 MZV262247:MZW262247 NJR262247:NJS262247 NTN262247:NTO262247 ODJ262247:ODK262247 ONF262247:ONG262247 OXB262247:OXC262247 PGX262247:PGY262247 PQT262247:PQU262247 QAP262247:QAQ262247 QKL262247:QKM262247 QUH262247:QUI262247 RED262247:REE262247 RNZ262247:ROA262247 RXV262247:RXW262247 SHR262247:SHS262247 SRN262247:SRO262247 TBJ262247:TBK262247 TLF262247:TLG262247 TVB262247:TVC262247 UEX262247:UEY262247 UOT262247:UOU262247 UYP262247:UYQ262247 VIL262247:VIM262247 VSH262247:VSI262247 WCD262247:WCE262247 WLZ262247:WMA262247 WVV262247:WVW262247 N327783:O327783 JJ327783:JK327783 TF327783:TG327783 ADB327783:ADC327783 AMX327783:AMY327783 AWT327783:AWU327783 BGP327783:BGQ327783 BQL327783:BQM327783 CAH327783:CAI327783 CKD327783:CKE327783 CTZ327783:CUA327783 DDV327783:DDW327783 DNR327783:DNS327783 DXN327783:DXO327783 EHJ327783:EHK327783 ERF327783:ERG327783 FBB327783:FBC327783 FKX327783:FKY327783 FUT327783:FUU327783 GEP327783:GEQ327783 GOL327783:GOM327783 GYH327783:GYI327783 HID327783:HIE327783 HRZ327783:HSA327783 IBV327783:IBW327783 ILR327783:ILS327783 IVN327783:IVO327783 JFJ327783:JFK327783 JPF327783:JPG327783 JZB327783:JZC327783 KIX327783:KIY327783 KST327783:KSU327783 LCP327783:LCQ327783 LML327783:LMM327783 LWH327783:LWI327783 MGD327783:MGE327783 MPZ327783:MQA327783 MZV327783:MZW327783 NJR327783:NJS327783 NTN327783:NTO327783 ODJ327783:ODK327783 ONF327783:ONG327783 OXB327783:OXC327783 PGX327783:PGY327783 PQT327783:PQU327783 QAP327783:QAQ327783 QKL327783:QKM327783 QUH327783:QUI327783 RED327783:REE327783 RNZ327783:ROA327783 RXV327783:RXW327783 SHR327783:SHS327783 SRN327783:SRO327783 TBJ327783:TBK327783 TLF327783:TLG327783 TVB327783:TVC327783 UEX327783:UEY327783 UOT327783:UOU327783 UYP327783:UYQ327783 VIL327783:VIM327783 VSH327783:VSI327783 WCD327783:WCE327783 WLZ327783:WMA327783 WVV327783:WVW327783 N393319:O393319 JJ393319:JK393319 TF393319:TG393319 ADB393319:ADC393319 AMX393319:AMY393319 AWT393319:AWU393319 BGP393319:BGQ393319 BQL393319:BQM393319 CAH393319:CAI393319 CKD393319:CKE393319 CTZ393319:CUA393319 DDV393319:DDW393319 DNR393319:DNS393319 DXN393319:DXO393319 EHJ393319:EHK393319 ERF393319:ERG393319 FBB393319:FBC393319 FKX393319:FKY393319 FUT393319:FUU393319 GEP393319:GEQ393319 GOL393319:GOM393319 GYH393319:GYI393319 HID393319:HIE393319 HRZ393319:HSA393319 IBV393319:IBW393319 ILR393319:ILS393319 IVN393319:IVO393319 JFJ393319:JFK393319 JPF393319:JPG393319 JZB393319:JZC393319 KIX393319:KIY393319 KST393319:KSU393319 LCP393319:LCQ393319 LML393319:LMM393319 LWH393319:LWI393319 MGD393319:MGE393319 MPZ393319:MQA393319 MZV393319:MZW393319 NJR393319:NJS393319 NTN393319:NTO393319 ODJ393319:ODK393319 ONF393319:ONG393319 OXB393319:OXC393319 PGX393319:PGY393319 PQT393319:PQU393319 QAP393319:QAQ393319 QKL393319:QKM393319 QUH393319:QUI393319 RED393319:REE393319 RNZ393319:ROA393319 RXV393319:RXW393319 SHR393319:SHS393319 SRN393319:SRO393319 TBJ393319:TBK393319 TLF393319:TLG393319 TVB393319:TVC393319 UEX393319:UEY393319 UOT393319:UOU393319 UYP393319:UYQ393319 VIL393319:VIM393319 VSH393319:VSI393319 WCD393319:WCE393319 WLZ393319:WMA393319 WVV393319:WVW393319 N458855:O458855 JJ458855:JK458855 TF458855:TG458855 ADB458855:ADC458855 AMX458855:AMY458855 AWT458855:AWU458855 BGP458855:BGQ458855 BQL458855:BQM458855 CAH458855:CAI458855 CKD458855:CKE458855 CTZ458855:CUA458855 DDV458855:DDW458855 DNR458855:DNS458855 DXN458855:DXO458855 EHJ458855:EHK458855 ERF458855:ERG458855 FBB458855:FBC458855 FKX458855:FKY458855 FUT458855:FUU458855 GEP458855:GEQ458855 GOL458855:GOM458855 GYH458855:GYI458855 HID458855:HIE458855 HRZ458855:HSA458855 IBV458855:IBW458855 ILR458855:ILS458855 IVN458855:IVO458855 JFJ458855:JFK458855 JPF458855:JPG458855 JZB458855:JZC458855 KIX458855:KIY458855 KST458855:KSU458855 LCP458855:LCQ458855 LML458855:LMM458855 LWH458855:LWI458855 MGD458855:MGE458855 MPZ458855:MQA458855 MZV458855:MZW458855 NJR458855:NJS458855 NTN458855:NTO458855 ODJ458855:ODK458855 ONF458855:ONG458855 OXB458855:OXC458855 PGX458855:PGY458855 PQT458855:PQU458855 QAP458855:QAQ458855 QKL458855:QKM458855 QUH458855:QUI458855 RED458855:REE458855 RNZ458855:ROA458855 RXV458855:RXW458855 SHR458855:SHS458855 SRN458855:SRO458855 TBJ458855:TBK458855 TLF458855:TLG458855 TVB458855:TVC458855 UEX458855:UEY458855 UOT458855:UOU458855 UYP458855:UYQ458855 VIL458855:VIM458855 VSH458855:VSI458855 WCD458855:WCE458855 WLZ458855:WMA458855 WVV458855:WVW458855 N524391:O524391 JJ524391:JK524391 TF524391:TG524391 ADB524391:ADC524391 AMX524391:AMY524391 AWT524391:AWU524391 BGP524391:BGQ524391 BQL524391:BQM524391 CAH524391:CAI524391 CKD524391:CKE524391 CTZ524391:CUA524391 DDV524391:DDW524391 DNR524391:DNS524391 DXN524391:DXO524391 EHJ524391:EHK524391 ERF524391:ERG524391 FBB524391:FBC524391 FKX524391:FKY524391 FUT524391:FUU524391 GEP524391:GEQ524391 GOL524391:GOM524391 GYH524391:GYI524391 HID524391:HIE524391 HRZ524391:HSA524391 IBV524391:IBW524391 ILR524391:ILS524391 IVN524391:IVO524391 JFJ524391:JFK524391 JPF524391:JPG524391 JZB524391:JZC524391 KIX524391:KIY524391 KST524391:KSU524391 LCP524391:LCQ524391 LML524391:LMM524391 LWH524391:LWI524391 MGD524391:MGE524391 MPZ524391:MQA524391 MZV524391:MZW524391 NJR524391:NJS524391 NTN524391:NTO524391 ODJ524391:ODK524391 ONF524391:ONG524391 OXB524391:OXC524391 PGX524391:PGY524391 PQT524391:PQU524391 QAP524391:QAQ524391 QKL524391:QKM524391 QUH524391:QUI524391 RED524391:REE524391 RNZ524391:ROA524391 RXV524391:RXW524391 SHR524391:SHS524391 SRN524391:SRO524391 TBJ524391:TBK524391 TLF524391:TLG524391 TVB524391:TVC524391 UEX524391:UEY524391 UOT524391:UOU524391 UYP524391:UYQ524391 VIL524391:VIM524391 VSH524391:VSI524391 WCD524391:WCE524391 WLZ524391:WMA524391 WVV524391:WVW524391 N589927:O589927 JJ589927:JK589927 TF589927:TG589927 ADB589927:ADC589927 AMX589927:AMY589927 AWT589927:AWU589927 BGP589927:BGQ589927 BQL589927:BQM589927 CAH589927:CAI589927 CKD589927:CKE589927 CTZ589927:CUA589927 DDV589927:DDW589927 DNR589927:DNS589927 DXN589927:DXO589927 EHJ589927:EHK589927 ERF589927:ERG589927 FBB589927:FBC589927 FKX589927:FKY589927 FUT589927:FUU589927 GEP589927:GEQ589927 GOL589927:GOM589927 GYH589927:GYI589927 HID589927:HIE589927 HRZ589927:HSA589927 IBV589927:IBW589927 ILR589927:ILS589927 IVN589927:IVO589927 JFJ589927:JFK589927 JPF589927:JPG589927 JZB589927:JZC589927 KIX589927:KIY589927 KST589927:KSU589927 LCP589927:LCQ589927 LML589927:LMM589927 LWH589927:LWI589927 MGD589927:MGE589927 MPZ589927:MQA589927 MZV589927:MZW589927 NJR589927:NJS589927 NTN589927:NTO589927 ODJ589927:ODK589927 ONF589927:ONG589927 OXB589927:OXC589927 PGX589927:PGY589927 PQT589927:PQU589927 QAP589927:QAQ589927 QKL589927:QKM589927 QUH589927:QUI589927 RED589927:REE589927 RNZ589927:ROA589927 RXV589927:RXW589927 SHR589927:SHS589927 SRN589927:SRO589927 TBJ589927:TBK589927 TLF589927:TLG589927 TVB589927:TVC589927 UEX589927:UEY589927 UOT589927:UOU589927 UYP589927:UYQ589927 VIL589927:VIM589927 VSH589927:VSI589927 WCD589927:WCE589927 WLZ589927:WMA589927 WVV589927:WVW589927 N655463:O655463 JJ655463:JK655463 TF655463:TG655463 ADB655463:ADC655463 AMX655463:AMY655463 AWT655463:AWU655463 BGP655463:BGQ655463 BQL655463:BQM655463 CAH655463:CAI655463 CKD655463:CKE655463 CTZ655463:CUA655463 DDV655463:DDW655463 DNR655463:DNS655463 DXN655463:DXO655463 EHJ655463:EHK655463 ERF655463:ERG655463 FBB655463:FBC655463 FKX655463:FKY655463 FUT655463:FUU655463 GEP655463:GEQ655463 GOL655463:GOM655463 GYH655463:GYI655463 HID655463:HIE655463 HRZ655463:HSA655463 IBV655463:IBW655463 ILR655463:ILS655463 IVN655463:IVO655463 JFJ655463:JFK655463 JPF655463:JPG655463 JZB655463:JZC655463 KIX655463:KIY655463 KST655463:KSU655463 LCP655463:LCQ655463 LML655463:LMM655463 LWH655463:LWI655463 MGD655463:MGE655463 MPZ655463:MQA655463 MZV655463:MZW655463 NJR655463:NJS655463 NTN655463:NTO655463 ODJ655463:ODK655463 ONF655463:ONG655463 OXB655463:OXC655463 PGX655463:PGY655463 PQT655463:PQU655463 QAP655463:QAQ655463 QKL655463:QKM655463 QUH655463:QUI655463 RED655463:REE655463 RNZ655463:ROA655463 RXV655463:RXW655463 SHR655463:SHS655463 SRN655463:SRO655463 TBJ655463:TBK655463 TLF655463:TLG655463 TVB655463:TVC655463 UEX655463:UEY655463 UOT655463:UOU655463 UYP655463:UYQ655463 VIL655463:VIM655463 VSH655463:VSI655463 WCD655463:WCE655463 WLZ655463:WMA655463 WVV655463:WVW655463 N720999:O720999 JJ720999:JK720999 TF720999:TG720999 ADB720999:ADC720999 AMX720999:AMY720999 AWT720999:AWU720999 BGP720999:BGQ720999 BQL720999:BQM720999 CAH720999:CAI720999 CKD720999:CKE720999 CTZ720999:CUA720999 DDV720999:DDW720999 DNR720999:DNS720999 DXN720999:DXO720999 EHJ720999:EHK720999 ERF720999:ERG720999 FBB720999:FBC720999 FKX720999:FKY720999 FUT720999:FUU720999 GEP720999:GEQ720999 GOL720999:GOM720999 GYH720999:GYI720999 HID720999:HIE720999 HRZ720999:HSA720999 IBV720999:IBW720999 ILR720999:ILS720999 IVN720999:IVO720999 JFJ720999:JFK720999 JPF720999:JPG720999 JZB720999:JZC720999 KIX720999:KIY720999 KST720999:KSU720999 LCP720999:LCQ720999 LML720999:LMM720999 LWH720999:LWI720999 MGD720999:MGE720999 MPZ720999:MQA720999 MZV720999:MZW720999 NJR720999:NJS720999 NTN720999:NTO720999 ODJ720999:ODK720999 ONF720999:ONG720999 OXB720999:OXC720999 PGX720999:PGY720999 PQT720999:PQU720999 QAP720999:QAQ720999 QKL720999:QKM720999 QUH720999:QUI720999 RED720999:REE720999 RNZ720999:ROA720999 RXV720999:RXW720999 SHR720999:SHS720999 SRN720999:SRO720999 TBJ720999:TBK720999 TLF720999:TLG720999 TVB720999:TVC720999 UEX720999:UEY720999 UOT720999:UOU720999 UYP720999:UYQ720999 VIL720999:VIM720999 VSH720999:VSI720999 WCD720999:WCE720999 WLZ720999:WMA720999 WVV720999:WVW720999 N786535:O786535 JJ786535:JK786535 TF786535:TG786535 ADB786535:ADC786535 AMX786535:AMY786535 AWT786535:AWU786535 BGP786535:BGQ786535 BQL786535:BQM786535 CAH786535:CAI786535 CKD786535:CKE786535 CTZ786535:CUA786535 DDV786535:DDW786535 DNR786535:DNS786535 DXN786535:DXO786535 EHJ786535:EHK786535 ERF786535:ERG786535 FBB786535:FBC786535 FKX786535:FKY786535 FUT786535:FUU786535 GEP786535:GEQ786535 GOL786535:GOM786535 GYH786535:GYI786535 HID786535:HIE786535 HRZ786535:HSA786535 IBV786535:IBW786535 ILR786535:ILS786535 IVN786535:IVO786535 JFJ786535:JFK786535 JPF786535:JPG786535 JZB786535:JZC786535 KIX786535:KIY786535 KST786535:KSU786535 LCP786535:LCQ786535 LML786535:LMM786535 LWH786535:LWI786535 MGD786535:MGE786535 MPZ786535:MQA786535 MZV786535:MZW786535 NJR786535:NJS786535 NTN786535:NTO786535 ODJ786535:ODK786535 ONF786535:ONG786535 OXB786535:OXC786535 PGX786535:PGY786535 PQT786535:PQU786535 QAP786535:QAQ786535 QKL786535:QKM786535 QUH786535:QUI786535 RED786535:REE786535 RNZ786535:ROA786535 RXV786535:RXW786535 SHR786535:SHS786535 SRN786535:SRO786535 TBJ786535:TBK786535 TLF786535:TLG786535 TVB786535:TVC786535 UEX786535:UEY786535 UOT786535:UOU786535 UYP786535:UYQ786535 VIL786535:VIM786535 VSH786535:VSI786535 WCD786535:WCE786535 WLZ786535:WMA786535 WVV786535:WVW786535 N852071:O852071 JJ852071:JK852071 TF852071:TG852071 ADB852071:ADC852071 AMX852071:AMY852071 AWT852071:AWU852071 BGP852071:BGQ852071 BQL852071:BQM852071 CAH852071:CAI852071 CKD852071:CKE852071 CTZ852071:CUA852071 DDV852071:DDW852071 DNR852071:DNS852071 DXN852071:DXO852071 EHJ852071:EHK852071 ERF852071:ERG852071 FBB852071:FBC852071 FKX852071:FKY852071 FUT852071:FUU852071 GEP852071:GEQ852071 GOL852071:GOM852071 GYH852071:GYI852071 HID852071:HIE852071 HRZ852071:HSA852071 IBV852071:IBW852071 ILR852071:ILS852071 IVN852071:IVO852071 JFJ852071:JFK852071 JPF852071:JPG852071 JZB852071:JZC852071 KIX852071:KIY852071 KST852071:KSU852071 LCP852071:LCQ852071 LML852071:LMM852071 LWH852071:LWI852071 MGD852071:MGE852071 MPZ852071:MQA852071 MZV852071:MZW852071 NJR852071:NJS852071 NTN852071:NTO852071 ODJ852071:ODK852071 ONF852071:ONG852071 OXB852071:OXC852071 PGX852071:PGY852071 PQT852071:PQU852071 QAP852071:QAQ852071 QKL852071:QKM852071 QUH852071:QUI852071 RED852071:REE852071 RNZ852071:ROA852071 RXV852071:RXW852071 SHR852071:SHS852071 SRN852071:SRO852071 TBJ852071:TBK852071 TLF852071:TLG852071 TVB852071:TVC852071 UEX852071:UEY852071 UOT852071:UOU852071 UYP852071:UYQ852071 VIL852071:VIM852071 VSH852071:VSI852071 WCD852071:WCE852071 WLZ852071:WMA852071 WVV852071:WVW852071 N917607:O917607 JJ917607:JK917607 TF917607:TG917607 ADB917607:ADC917607 AMX917607:AMY917607 AWT917607:AWU917607 BGP917607:BGQ917607 BQL917607:BQM917607 CAH917607:CAI917607 CKD917607:CKE917607 CTZ917607:CUA917607 DDV917607:DDW917607 DNR917607:DNS917607 DXN917607:DXO917607 EHJ917607:EHK917607 ERF917607:ERG917607 FBB917607:FBC917607 FKX917607:FKY917607 FUT917607:FUU917607 GEP917607:GEQ917607 GOL917607:GOM917607 GYH917607:GYI917607 HID917607:HIE917607 HRZ917607:HSA917607 IBV917607:IBW917607 ILR917607:ILS917607 IVN917607:IVO917607 JFJ917607:JFK917607 JPF917607:JPG917607 JZB917607:JZC917607 KIX917607:KIY917607 KST917607:KSU917607 LCP917607:LCQ917607 LML917607:LMM917607 LWH917607:LWI917607 MGD917607:MGE917607 MPZ917607:MQA917607 MZV917607:MZW917607 NJR917607:NJS917607 NTN917607:NTO917607 ODJ917607:ODK917607 ONF917607:ONG917607 OXB917607:OXC917607 PGX917607:PGY917607 PQT917607:PQU917607 QAP917607:QAQ917607 QKL917607:QKM917607 QUH917607:QUI917607 RED917607:REE917607 RNZ917607:ROA917607 RXV917607:RXW917607 SHR917607:SHS917607 SRN917607:SRO917607 TBJ917607:TBK917607 TLF917607:TLG917607 TVB917607:TVC917607 UEX917607:UEY917607 UOT917607:UOU917607 UYP917607:UYQ917607 VIL917607:VIM917607 VSH917607:VSI917607 WCD917607:WCE917607 WLZ917607:WMA917607 WVV917607:WVW917607 N983143:O983143 JJ983143:JK983143 TF983143:TG983143 ADB983143:ADC983143 AMX983143:AMY983143 AWT983143:AWU983143 BGP983143:BGQ983143 BQL983143:BQM983143 CAH983143:CAI983143 CKD983143:CKE983143 CTZ983143:CUA983143 DDV983143:DDW983143 DNR983143:DNS983143 DXN983143:DXO983143 EHJ983143:EHK983143 ERF983143:ERG983143 FBB983143:FBC983143 FKX983143:FKY983143 FUT983143:FUU983143 GEP983143:GEQ983143 GOL983143:GOM983143 GYH983143:GYI983143 HID983143:HIE983143 HRZ983143:HSA983143 IBV983143:IBW983143 ILR983143:ILS983143 IVN983143:IVO983143 JFJ983143:JFK983143 JPF983143:JPG983143 JZB983143:JZC983143 KIX983143:KIY983143 KST983143:KSU983143 LCP983143:LCQ983143 LML983143:LMM983143 LWH983143:LWI983143 MGD983143:MGE983143 MPZ983143:MQA983143 MZV983143:MZW983143 NJR983143:NJS983143 NTN983143:NTO983143 ODJ983143:ODK983143 ONF983143:ONG983143 OXB983143:OXC983143 PGX983143:PGY983143 PQT983143:PQU983143 QAP983143:QAQ983143 QKL983143:QKM983143 QUH983143:QUI983143 RED983143:REE983143 RNZ983143:ROA983143 RXV983143:RXW983143 SHR983143:SHS983143 SRN983143:SRO983143 TBJ983143:TBK983143 TLF983143:TLG983143 TVB983143:TVC983143 UEX983143:UEY983143 UOT983143:UOU983143 UYP983143:UYQ983143 VIL983143:VIM983143 VSH983143:VSI983143 WCD983143:WCE983143 WLZ983143:WMA983143 WVV983143:WVW983143 N105:O105 JJ105:JK105 TF105:TG105 ADB105:ADC105 AMX105:AMY105 AWT105:AWU105 BGP105:BGQ105 BQL105:BQM105 CAH105:CAI105 CKD105:CKE105 CTZ105:CUA105 DDV105:DDW105 DNR105:DNS105 DXN105:DXO105 EHJ105:EHK105 ERF105:ERG105 FBB105:FBC105 FKX105:FKY105 FUT105:FUU105 GEP105:GEQ105 GOL105:GOM105 GYH105:GYI105 HID105:HIE105 HRZ105:HSA105 IBV105:IBW105 ILR105:ILS105 IVN105:IVO105 JFJ105:JFK105 JPF105:JPG105 JZB105:JZC105 KIX105:KIY105 KST105:KSU105 LCP105:LCQ105 LML105:LMM105 LWH105:LWI105 MGD105:MGE105 MPZ105:MQA105 MZV105:MZW105 NJR105:NJS105 NTN105:NTO105 ODJ105:ODK105 ONF105:ONG105 OXB105:OXC105 PGX105:PGY105 PQT105:PQU105 QAP105:QAQ105 QKL105:QKM105 QUH105:QUI105 RED105:REE105 RNZ105:ROA105 RXV105:RXW105 SHR105:SHS105 SRN105:SRO105 TBJ105:TBK105 TLF105:TLG105 TVB105:TVC105 UEX105:UEY105 UOT105:UOU105 UYP105:UYQ105 VIL105:VIM105 VSH105:VSI105 WCD105:WCE105 WLZ105:WMA105 WVV105:WVW105 N65641:O65641 JJ65641:JK65641 TF65641:TG65641 ADB65641:ADC65641 AMX65641:AMY65641 AWT65641:AWU65641 BGP65641:BGQ65641 BQL65641:BQM65641 CAH65641:CAI65641 CKD65641:CKE65641 CTZ65641:CUA65641 DDV65641:DDW65641 DNR65641:DNS65641 DXN65641:DXO65641 EHJ65641:EHK65641 ERF65641:ERG65641 FBB65641:FBC65641 FKX65641:FKY65641 FUT65641:FUU65641 GEP65641:GEQ65641 GOL65641:GOM65641 GYH65641:GYI65641 HID65641:HIE65641 HRZ65641:HSA65641 IBV65641:IBW65641 ILR65641:ILS65641 IVN65641:IVO65641 JFJ65641:JFK65641 JPF65641:JPG65641 JZB65641:JZC65641 KIX65641:KIY65641 KST65641:KSU65641 LCP65641:LCQ65641 LML65641:LMM65641 LWH65641:LWI65641 MGD65641:MGE65641 MPZ65641:MQA65641 MZV65641:MZW65641 NJR65641:NJS65641 NTN65641:NTO65641 ODJ65641:ODK65641 ONF65641:ONG65641 OXB65641:OXC65641 PGX65641:PGY65641 PQT65641:PQU65641 QAP65641:QAQ65641 QKL65641:QKM65641 QUH65641:QUI65641 RED65641:REE65641 RNZ65641:ROA65641 RXV65641:RXW65641 SHR65641:SHS65641 SRN65641:SRO65641 TBJ65641:TBK65641 TLF65641:TLG65641 TVB65641:TVC65641 UEX65641:UEY65641 UOT65641:UOU65641 UYP65641:UYQ65641 VIL65641:VIM65641 VSH65641:VSI65641 WCD65641:WCE65641 WLZ65641:WMA65641 WVV65641:WVW65641 N131177:O131177 JJ131177:JK131177 TF131177:TG131177 ADB131177:ADC131177 AMX131177:AMY131177 AWT131177:AWU131177 BGP131177:BGQ131177 BQL131177:BQM131177 CAH131177:CAI131177 CKD131177:CKE131177 CTZ131177:CUA131177 DDV131177:DDW131177 DNR131177:DNS131177 DXN131177:DXO131177 EHJ131177:EHK131177 ERF131177:ERG131177 FBB131177:FBC131177 FKX131177:FKY131177 FUT131177:FUU131177 GEP131177:GEQ131177 GOL131177:GOM131177 GYH131177:GYI131177 HID131177:HIE131177 HRZ131177:HSA131177 IBV131177:IBW131177 ILR131177:ILS131177 IVN131177:IVO131177 JFJ131177:JFK131177 JPF131177:JPG131177 JZB131177:JZC131177 KIX131177:KIY131177 KST131177:KSU131177 LCP131177:LCQ131177 LML131177:LMM131177 LWH131177:LWI131177 MGD131177:MGE131177 MPZ131177:MQA131177 MZV131177:MZW131177 NJR131177:NJS131177 NTN131177:NTO131177 ODJ131177:ODK131177 ONF131177:ONG131177 OXB131177:OXC131177 PGX131177:PGY131177 PQT131177:PQU131177 QAP131177:QAQ131177 QKL131177:QKM131177 QUH131177:QUI131177 RED131177:REE131177 RNZ131177:ROA131177 RXV131177:RXW131177 SHR131177:SHS131177 SRN131177:SRO131177 TBJ131177:TBK131177 TLF131177:TLG131177 TVB131177:TVC131177 UEX131177:UEY131177 UOT131177:UOU131177 UYP131177:UYQ131177 VIL131177:VIM131177 VSH131177:VSI131177 WCD131177:WCE131177 WLZ131177:WMA131177 WVV131177:WVW131177 N196713:O196713 JJ196713:JK196713 TF196713:TG196713 ADB196713:ADC196713 AMX196713:AMY196713 AWT196713:AWU196713 BGP196713:BGQ196713 BQL196713:BQM196713 CAH196713:CAI196713 CKD196713:CKE196713 CTZ196713:CUA196713 DDV196713:DDW196713 DNR196713:DNS196713 DXN196713:DXO196713 EHJ196713:EHK196713 ERF196713:ERG196713 FBB196713:FBC196713 FKX196713:FKY196713 FUT196713:FUU196713 GEP196713:GEQ196713 GOL196713:GOM196713 GYH196713:GYI196713 HID196713:HIE196713 HRZ196713:HSA196713 IBV196713:IBW196713 ILR196713:ILS196713 IVN196713:IVO196713 JFJ196713:JFK196713 JPF196713:JPG196713 JZB196713:JZC196713 KIX196713:KIY196713 KST196713:KSU196713 LCP196713:LCQ196713 LML196713:LMM196713 LWH196713:LWI196713 MGD196713:MGE196713 MPZ196713:MQA196713 MZV196713:MZW196713 NJR196713:NJS196713 NTN196713:NTO196713 ODJ196713:ODK196713 ONF196713:ONG196713 OXB196713:OXC196713 PGX196713:PGY196713 PQT196713:PQU196713 QAP196713:QAQ196713 QKL196713:QKM196713 QUH196713:QUI196713 RED196713:REE196713 RNZ196713:ROA196713 RXV196713:RXW196713 SHR196713:SHS196713 SRN196713:SRO196713 TBJ196713:TBK196713 TLF196713:TLG196713 TVB196713:TVC196713 UEX196713:UEY196713 UOT196713:UOU196713 UYP196713:UYQ196713 VIL196713:VIM196713 VSH196713:VSI196713 WCD196713:WCE196713 WLZ196713:WMA196713 WVV196713:WVW196713 N262249:O262249 JJ262249:JK262249 TF262249:TG262249 ADB262249:ADC262249 AMX262249:AMY262249 AWT262249:AWU262249 BGP262249:BGQ262249 BQL262249:BQM262249 CAH262249:CAI262249 CKD262249:CKE262249 CTZ262249:CUA262249 DDV262249:DDW262249 DNR262249:DNS262249 DXN262249:DXO262249 EHJ262249:EHK262249 ERF262249:ERG262249 FBB262249:FBC262249 FKX262249:FKY262249 FUT262249:FUU262249 GEP262249:GEQ262249 GOL262249:GOM262249 GYH262249:GYI262249 HID262249:HIE262249 HRZ262249:HSA262249 IBV262249:IBW262249 ILR262249:ILS262249 IVN262249:IVO262249 JFJ262249:JFK262249 JPF262249:JPG262249 JZB262249:JZC262249 KIX262249:KIY262249 KST262249:KSU262249 LCP262249:LCQ262249 LML262249:LMM262249 LWH262249:LWI262249 MGD262249:MGE262249 MPZ262249:MQA262249 MZV262249:MZW262249 NJR262249:NJS262249 NTN262249:NTO262249 ODJ262249:ODK262249 ONF262249:ONG262249 OXB262249:OXC262249 PGX262249:PGY262249 PQT262249:PQU262249 QAP262249:QAQ262249 QKL262249:QKM262249 QUH262249:QUI262249 RED262249:REE262249 RNZ262249:ROA262249 RXV262249:RXW262249 SHR262249:SHS262249 SRN262249:SRO262249 TBJ262249:TBK262249 TLF262249:TLG262249 TVB262249:TVC262249 UEX262249:UEY262249 UOT262249:UOU262249 UYP262249:UYQ262249 VIL262249:VIM262249 VSH262249:VSI262249 WCD262249:WCE262249 WLZ262249:WMA262249 WVV262249:WVW262249 N327785:O327785 JJ327785:JK327785 TF327785:TG327785 ADB327785:ADC327785 AMX327785:AMY327785 AWT327785:AWU327785 BGP327785:BGQ327785 BQL327785:BQM327785 CAH327785:CAI327785 CKD327785:CKE327785 CTZ327785:CUA327785 DDV327785:DDW327785 DNR327785:DNS327785 DXN327785:DXO327785 EHJ327785:EHK327785 ERF327785:ERG327785 FBB327785:FBC327785 FKX327785:FKY327785 FUT327785:FUU327785 GEP327785:GEQ327785 GOL327785:GOM327785 GYH327785:GYI327785 HID327785:HIE327785 HRZ327785:HSA327785 IBV327785:IBW327785 ILR327785:ILS327785 IVN327785:IVO327785 JFJ327785:JFK327785 JPF327785:JPG327785 JZB327785:JZC327785 KIX327785:KIY327785 KST327785:KSU327785 LCP327785:LCQ327785 LML327785:LMM327785 LWH327785:LWI327785 MGD327785:MGE327785 MPZ327785:MQA327785 MZV327785:MZW327785 NJR327785:NJS327785 NTN327785:NTO327785 ODJ327785:ODK327785 ONF327785:ONG327785 OXB327785:OXC327785 PGX327785:PGY327785 PQT327785:PQU327785 QAP327785:QAQ327785 QKL327785:QKM327785 QUH327785:QUI327785 RED327785:REE327785 RNZ327785:ROA327785 RXV327785:RXW327785 SHR327785:SHS327785 SRN327785:SRO327785 TBJ327785:TBK327785 TLF327785:TLG327785 TVB327785:TVC327785 UEX327785:UEY327785 UOT327785:UOU327785 UYP327785:UYQ327785 VIL327785:VIM327785 VSH327785:VSI327785 WCD327785:WCE327785 WLZ327785:WMA327785 WVV327785:WVW327785 N393321:O393321 JJ393321:JK393321 TF393321:TG393321 ADB393321:ADC393321 AMX393321:AMY393321 AWT393321:AWU393321 BGP393321:BGQ393321 BQL393321:BQM393321 CAH393321:CAI393321 CKD393321:CKE393321 CTZ393321:CUA393321 DDV393321:DDW393321 DNR393321:DNS393321 DXN393321:DXO393321 EHJ393321:EHK393321 ERF393321:ERG393321 FBB393321:FBC393321 FKX393321:FKY393321 FUT393321:FUU393321 GEP393321:GEQ393321 GOL393321:GOM393321 GYH393321:GYI393321 HID393321:HIE393321 HRZ393321:HSA393321 IBV393321:IBW393321 ILR393321:ILS393321 IVN393321:IVO393321 JFJ393321:JFK393321 JPF393321:JPG393321 JZB393321:JZC393321 KIX393321:KIY393321 KST393321:KSU393321 LCP393321:LCQ393321 LML393321:LMM393321 LWH393321:LWI393321 MGD393321:MGE393321 MPZ393321:MQA393321 MZV393321:MZW393321 NJR393321:NJS393321 NTN393321:NTO393321 ODJ393321:ODK393321 ONF393321:ONG393321 OXB393321:OXC393321 PGX393321:PGY393321 PQT393321:PQU393321 QAP393321:QAQ393321 QKL393321:QKM393321 QUH393321:QUI393321 RED393321:REE393321 RNZ393321:ROA393321 RXV393321:RXW393321 SHR393321:SHS393321 SRN393321:SRO393321 TBJ393321:TBK393321 TLF393321:TLG393321 TVB393321:TVC393321 UEX393321:UEY393321 UOT393321:UOU393321 UYP393321:UYQ393321 VIL393321:VIM393321 VSH393321:VSI393321 WCD393321:WCE393321 WLZ393321:WMA393321 WVV393321:WVW393321 N458857:O458857 JJ458857:JK458857 TF458857:TG458857 ADB458857:ADC458857 AMX458857:AMY458857 AWT458857:AWU458857 BGP458857:BGQ458857 BQL458857:BQM458857 CAH458857:CAI458857 CKD458857:CKE458857 CTZ458857:CUA458857 DDV458857:DDW458857 DNR458857:DNS458857 DXN458857:DXO458857 EHJ458857:EHK458857 ERF458857:ERG458857 FBB458857:FBC458857 FKX458857:FKY458857 FUT458857:FUU458857 GEP458857:GEQ458857 GOL458857:GOM458857 GYH458857:GYI458857 HID458857:HIE458857 HRZ458857:HSA458857 IBV458857:IBW458857 ILR458857:ILS458857 IVN458857:IVO458857 JFJ458857:JFK458857 JPF458857:JPG458857 JZB458857:JZC458857 KIX458857:KIY458857 KST458857:KSU458857 LCP458857:LCQ458857 LML458857:LMM458857 LWH458857:LWI458857 MGD458857:MGE458857 MPZ458857:MQA458857 MZV458857:MZW458857 NJR458857:NJS458857 NTN458857:NTO458857 ODJ458857:ODK458857 ONF458857:ONG458857 OXB458857:OXC458857 PGX458857:PGY458857 PQT458857:PQU458857 QAP458857:QAQ458857 QKL458857:QKM458857 QUH458857:QUI458857 RED458857:REE458857 RNZ458857:ROA458857 RXV458857:RXW458857 SHR458857:SHS458857 SRN458857:SRO458857 TBJ458857:TBK458857 TLF458857:TLG458857 TVB458857:TVC458857 UEX458857:UEY458857 UOT458857:UOU458857 UYP458857:UYQ458857 VIL458857:VIM458857 VSH458857:VSI458857 WCD458857:WCE458857 WLZ458857:WMA458857 WVV458857:WVW458857 N524393:O524393 JJ524393:JK524393 TF524393:TG524393 ADB524393:ADC524393 AMX524393:AMY524393 AWT524393:AWU524393 BGP524393:BGQ524393 BQL524393:BQM524393 CAH524393:CAI524393 CKD524393:CKE524393 CTZ524393:CUA524393 DDV524393:DDW524393 DNR524393:DNS524393 DXN524393:DXO524393 EHJ524393:EHK524393 ERF524393:ERG524393 FBB524393:FBC524393 FKX524393:FKY524393 FUT524393:FUU524393 GEP524393:GEQ524393 GOL524393:GOM524393 GYH524393:GYI524393 HID524393:HIE524393 HRZ524393:HSA524393 IBV524393:IBW524393 ILR524393:ILS524393 IVN524393:IVO524393 JFJ524393:JFK524393 JPF524393:JPG524393 JZB524393:JZC524393 KIX524393:KIY524393 KST524393:KSU524393 LCP524393:LCQ524393 LML524393:LMM524393 LWH524393:LWI524393 MGD524393:MGE524393 MPZ524393:MQA524393 MZV524393:MZW524393 NJR524393:NJS524393 NTN524393:NTO524393 ODJ524393:ODK524393 ONF524393:ONG524393 OXB524393:OXC524393 PGX524393:PGY524393 PQT524393:PQU524393 QAP524393:QAQ524393 QKL524393:QKM524393 QUH524393:QUI524393 RED524393:REE524393 RNZ524393:ROA524393 RXV524393:RXW524393 SHR524393:SHS524393 SRN524393:SRO524393 TBJ524393:TBK524393 TLF524393:TLG524393 TVB524393:TVC524393 UEX524393:UEY524393 UOT524393:UOU524393 UYP524393:UYQ524393 VIL524393:VIM524393 VSH524393:VSI524393 WCD524393:WCE524393 WLZ524393:WMA524393 WVV524393:WVW524393 N589929:O589929 JJ589929:JK589929 TF589929:TG589929 ADB589929:ADC589929 AMX589929:AMY589929 AWT589929:AWU589929 BGP589929:BGQ589929 BQL589929:BQM589929 CAH589929:CAI589929 CKD589929:CKE589929 CTZ589929:CUA589929 DDV589929:DDW589929 DNR589929:DNS589929 DXN589929:DXO589929 EHJ589929:EHK589929 ERF589929:ERG589929 FBB589929:FBC589929 FKX589929:FKY589929 FUT589929:FUU589929 GEP589929:GEQ589929 GOL589929:GOM589929 GYH589929:GYI589929 HID589929:HIE589929 HRZ589929:HSA589929 IBV589929:IBW589929 ILR589929:ILS589929 IVN589929:IVO589929 JFJ589929:JFK589929 JPF589929:JPG589929 JZB589929:JZC589929 KIX589929:KIY589929 KST589929:KSU589929 LCP589929:LCQ589929 LML589929:LMM589929 LWH589929:LWI589929 MGD589929:MGE589929 MPZ589929:MQA589929 MZV589929:MZW589929 NJR589929:NJS589929 NTN589929:NTO589929 ODJ589929:ODK589929 ONF589929:ONG589929 OXB589929:OXC589929 PGX589929:PGY589929 PQT589929:PQU589929 QAP589929:QAQ589929 QKL589929:QKM589929 QUH589929:QUI589929 RED589929:REE589929 RNZ589929:ROA589929 RXV589929:RXW589929 SHR589929:SHS589929 SRN589929:SRO589929 TBJ589929:TBK589929 TLF589929:TLG589929 TVB589929:TVC589929 UEX589929:UEY589929 UOT589929:UOU589929 UYP589929:UYQ589929 VIL589929:VIM589929 VSH589929:VSI589929 WCD589929:WCE589929 WLZ589929:WMA589929 WVV589929:WVW589929 N655465:O655465 JJ655465:JK655465 TF655465:TG655465 ADB655465:ADC655465 AMX655465:AMY655465 AWT655465:AWU655465 BGP655465:BGQ655465 BQL655465:BQM655465 CAH655465:CAI655465 CKD655465:CKE655465 CTZ655465:CUA655465 DDV655465:DDW655465 DNR655465:DNS655465 DXN655465:DXO655465 EHJ655465:EHK655465 ERF655465:ERG655465 FBB655465:FBC655465 FKX655465:FKY655465 FUT655465:FUU655465 GEP655465:GEQ655465 GOL655465:GOM655465 GYH655465:GYI655465 HID655465:HIE655465 HRZ655465:HSA655465 IBV655465:IBW655465 ILR655465:ILS655465 IVN655465:IVO655465 JFJ655465:JFK655465 JPF655465:JPG655465 JZB655465:JZC655465 KIX655465:KIY655465 KST655465:KSU655465 LCP655465:LCQ655465 LML655465:LMM655465 LWH655465:LWI655465 MGD655465:MGE655465 MPZ655465:MQA655465 MZV655465:MZW655465 NJR655465:NJS655465 NTN655465:NTO655465 ODJ655465:ODK655465 ONF655465:ONG655465 OXB655465:OXC655465 PGX655465:PGY655465 PQT655465:PQU655465 QAP655465:QAQ655465 QKL655465:QKM655465 QUH655465:QUI655465 RED655465:REE655465 RNZ655465:ROA655465 RXV655465:RXW655465 SHR655465:SHS655465 SRN655465:SRO655465 TBJ655465:TBK655465 TLF655465:TLG655465 TVB655465:TVC655465 UEX655465:UEY655465 UOT655465:UOU655465 UYP655465:UYQ655465 VIL655465:VIM655465 VSH655465:VSI655465 WCD655465:WCE655465 WLZ655465:WMA655465 WVV655465:WVW655465 N721001:O721001 JJ721001:JK721001 TF721001:TG721001 ADB721001:ADC721001 AMX721001:AMY721001 AWT721001:AWU721001 BGP721001:BGQ721001 BQL721001:BQM721001 CAH721001:CAI721001 CKD721001:CKE721001 CTZ721001:CUA721001 DDV721001:DDW721001 DNR721001:DNS721001 DXN721001:DXO721001 EHJ721001:EHK721001 ERF721001:ERG721001 FBB721001:FBC721001 FKX721001:FKY721001 FUT721001:FUU721001 GEP721001:GEQ721001 GOL721001:GOM721001 GYH721001:GYI721001 HID721001:HIE721001 HRZ721001:HSA721001 IBV721001:IBW721001 ILR721001:ILS721001 IVN721001:IVO721001 JFJ721001:JFK721001 JPF721001:JPG721001 JZB721001:JZC721001 KIX721001:KIY721001 KST721001:KSU721001 LCP721001:LCQ721001 LML721001:LMM721001 LWH721001:LWI721001 MGD721001:MGE721001 MPZ721001:MQA721001 MZV721001:MZW721001 NJR721001:NJS721001 NTN721001:NTO721001 ODJ721001:ODK721001 ONF721001:ONG721001 OXB721001:OXC721001 PGX721001:PGY721001 PQT721001:PQU721001 QAP721001:QAQ721001 QKL721001:QKM721001 QUH721001:QUI721001 RED721001:REE721001 RNZ721001:ROA721001 RXV721001:RXW721001 SHR721001:SHS721001 SRN721001:SRO721001 TBJ721001:TBK721001 TLF721001:TLG721001 TVB721001:TVC721001 UEX721001:UEY721001 UOT721001:UOU721001 UYP721001:UYQ721001 VIL721001:VIM721001 VSH721001:VSI721001 WCD721001:WCE721001 WLZ721001:WMA721001 WVV721001:WVW721001 N786537:O786537 JJ786537:JK786537 TF786537:TG786537 ADB786537:ADC786537 AMX786537:AMY786537 AWT786537:AWU786537 BGP786537:BGQ786537 BQL786537:BQM786537 CAH786537:CAI786537 CKD786537:CKE786537 CTZ786537:CUA786537 DDV786537:DDW786537 DNR786537:DNS786537 DXN786537:DXO786537 EHJ786537:EHK786537 ERF786537:ERG786537 FBB786537:FBC786537 FKX786537:FKY786537 FUT786537:FUU786537 GEP786537:GEQ786537 GOL786537:GOM786537 GYH786537:GYI786537 HID786537:HIE786537 HRZ786537:HSA786537 IBV786537:IBW786537 ILR786537:ILS786537 IVN786537:IVO786537 JFJ786537:JFK786537 JPF786537:JPG786537 JZB786537:JZC786537 KIX786537:KIY786537 KST786537:KSU786537 LCP786537:LCQ786537 LML786537:LMM786537 LWH786537:LWI786537 MGD786537:MGE786537 MPZ786537:MQA786537 MZV786537:MZW786537 NJR786537:NJS786537 NTN786537:NTO786537 ODJ786537:ODK786537 ONF786537:ONG786537 OXB786537:OXC786537 PGX786537:PGY786537 PQT786537:PQU786537 QAP786537:QAQ786537 QKL786537:QKM786537 QUH786537:QUI786537 RED786537:REE786537 RNZ786537:ROA786537 RXV786537:RXW786537 SHR786537:SHS786537 SRN786537:SRO786537 TBJ786537:TBK786537 TLF786537:TLG786537 TVB786537:TVC786537 UEX786537:UEY786537 UOT786537:UOU786537 UYP786537:UYQ786537 VIL786537:VIM786537 VSH786537:VSI786537 WCD786537:WCE786537 WLZ786537:WMA786537 WVV786537:WVW786537 N852073:O852073 JJ852073:JK852073 TF852073:TG852073 ADB852073:ADC852073 AMX852073:AMY852073 AWT852073:AWU852073 BGP852073:BGQ852073 BQL852073:BQM852073 CAH852073:CAI852073 CKD852073:CKE852073 CTZ852073:CUA852073 DDV852073:DDW852073 DNR852073:DNS852073 DXN852073:DXO852073 EHJ852073:EHK852073 ERF852073:ERG852073 FBB852073:FBC852073 FKX852073:FKY852073 FUT852073:FUU852073 GEP852073:GEQ852073 GOL852073:GOM852073 GYH852073:GYI852073 HID852073:HIE852073 HRZ852073:HSA852073 IBV852073:IBW852073 ILR852073:ILS852073 IVN852073:IVO852073 JFJ852073:JFK852073 JPF852073:JPG852073 JZB852073:JZC852073 KIX852073:KIY852073 KST852073:KSU852073 LCP852073:LCQ852073 LML852073:LMM852073 LWH852073:LWI852073 MGD852073:MGE852073 MPZ852073:MQA852073 MZV852073:MZW852073 NJR852073:NJS852073 NTN852073:NTO852073 ODJ852073:ODK852073 ONF852073:ONG852073 OXB852073:OXC852073 PGX852073:PGY852073 PQT852073:PQU852073 QAP852073:QAQ852073 QKL852073:QKM852073 QUH852073:QUI852073 RED852073:REE852073 RNZ852073:ROA852073 RXV852073:RXW852073 SHR852073:SHS852073 SRN852073:SRO852073 TBJ852073:TBK852073 TLF852073:TLG852073 TVB852073:TVC852073 UEX852073:UEY852073 UOT852073:UOU852073 UYP852073:UYQ852073 VIL852073:VIM852073 VSH852073:VSI852073 WCD852073:WCE852073 WLZ852073:WMA852073 WVV852073:WVW852073 N917609:O917609 JJ917609:JK917609 TF917609:TG917609 ADB917609:ADC917609 AMX917609:AMY917609 AWT917609:AWU917609 BGP917609:BGQ917609 BQL917609:BQM917609 CAH917609:CAI917609 CKD917609:CKE917609 CTZ917609:CUA917609 DDV917609:DDW917609 DNR917609:DNS917609 DXN917609:DXO917609 EHJ917609:EHK917609 ERF917609:ERG917609 FBB917609:FBC917609 FKX917609:FKY917609 FUT917609:FUU917609 GEP917609:GEQ917609 GOL917609:GOM917609 GYH917609:GYI917609 HID917609:HIE917609 HRZ917609:HSA917609 IBV917609:IBW917609 ILR917609:ILS917609 IVN917609:IVO917609 JFJ917609:JFK917609 JPF917609:JPG917609 JZB917609:JZC917609 KIX917609:KIY917609 KST917609:KSU917609 LCP917609:LCQ917609 LML917609:LMM917609 LWH917609:LWI917609 MGD917609:MGE917609 MPZ917609:MQA917609 MZV917609:MZW917609 NJR917609:NJS917609 NTN917609:NTO917609 ODJ917609:ODK917609 ONF917609:ONG917609 OXB917609:OXC917609 PGX917609:PGY917609 PQT917609:PQU917609 QAP917609:QAQ917609 QKL917609:QKM917609 QUH917609:QUI917609 RED917609:REE917609 RNZ917609:ROA917609 RXV917609:RXW917609 SHR917609:SHS917609 SRN917609:SRO917609 TBJ917609:TBK917609 TLF917609:TLG917609 TVB917609:TVC917609 UEX917609:UEY917609 UOT917609:UOU917609 UYP917609:UYQ917609 VIL917609:VIM917609 VSH917609:VSI917609 WCD917609:WCE917609 WLZ917609:WMA917609 WVV917609:WVW917609 N983145:O983145 JJ983145:JK983145 TF983145:TG983145 ADB983145:ADC983145 AMX983145:AMY983145 AWT983145:AWU983145 BGP983145:BGQ983145 BQL983145:BQM983145 CAH983145:CAI983145 CKD983145:CKE983145 CTZ983145:CUA983145 DDV983145:DDW983145 DNR983145:DNS983145 DXN983145:DXO983145 EHJ983145:EHK983145 ERF983145:ERG983145 FBB983145:FBC983145 FKX983145:FKY983145 FUT983145:FUU983145 GEP983145:GEQ983145 GOL983145:GOM983145 GYH983145:GYI983145 HID983145:HIE983145 HRZ983145:HSA983145 IBV983145:IBW983145 ILR983145:ILS983145 IVN983145:IVO983145 JFJ983145:JFK983145 JPF983145:JPG983145 JZB983145:JZC983145 KIX983145:KIY983145 KST983145:KSU983145 LCP983145:LCQ983145 LML983145:LMM983145 LWH983145:LWI983145 MGD983145:MGE983145 MPZ983145:MQA983145 MZV983145:MZW983145 NJR983145:NJS983145 NTN983145:NTO983145 ODJ983145:ODK983145 ONF983145:ONG983145 OXB983145:OXC983145 PGX983145:PGY983145 PQT983145:PQU983145 QAP983145:QAQ983145 QKL983145:QKM983145 QUH983145:QUI983145 RED983145:REE983145 RNZ983145:ROA983145 RXV983145:RXW983145 SHR983145:SHS983145 SRN983145:SRO983145 TBJ983145:TBK983145 TLF983145:TLG983145 TVB983145:TVC983145 UEX983145:UEY983145 UOT983145:UOU983145 UYP983145:UYQ983145 VIL983145:VIM983145 VSH983145:VSI983145 WCD983145:WCE983145 WLZ983145:WMA983145 WVV983145:WVW983145 T105:U105 JP105:JQ105 TL105:TM105 ADH105:ADI105 AND105:ANE105 AWZ105:AXA105 BGV105:BGW105 BQR105:BQS105 CAN105:CAO105 CKJ105:CKK105 CUF105:CUG105 DEB105:DEC105 DNX105:DNY105 DXT105:DXU105 EHP105:EHQ105 ERL105:ERM105 FBH105:FBI105 FLD105:FLE105 FUZ105:FVA105 GEV105:GEW105 GOR105:GOS105 GYN105:GYO105 HIJ105:HIK105 HSF105:HSG105 ICB105:ICC105 ILX105:ILY105 IVT105:IVU105 JFP105:JFQ105 JPL105:JPM105 JZH105:JZI105 KJD105:KJE105 KSZ105:KTA105 LCV105:LCW105 LMR105:LMS105 LWN105:LWO105 MGJ105:MGK105 MQF105:MQG105 NAB105:NAC105 NJX105:NJY105 NTT105:NTU105 ODP105:ODQ105 ONL105:ONM105 OXH105:OXI105 PHD105:PHE105 PQZ105:PRA105 QAV105:QAW105 QKR105:QKS105 QUN105:QUO105 REJ105:REK105 ROF105:ROG105 RYB105:RYC105 SHX105:SHY105 SRT105:SRU105 TBP105:TBQ105 TLL105:TLM105 TVH105:TVI105 UFD105:UFE105 UOZ105:UPA105 UYV105:UYW105 VIR105:VIS105 VSN105:VSO105 WCJ105:WCK105 WMF105:WMG105 WWB105:WWC105 T65641:U65641 JP65641:JQ65641 TL65641:TM65641 ADH65641:ADI65641 AND65641:ANE65641 AWZ65641:AXA65641 BGV65641:BGW65641 BQR65641:BQS65641 CAN65641:CAO65641 CKJ65641:CKK65641 CUF65641:CUG65641 DEB65641:DEC65641 DNX65641:DNY65641 DXT65641:DXU65641 EHP65641:EHQ65641 ERL65641:ERM65641 FBH65641:FBI65641 FLD65641:FLE65641 FUZ65641:FVA65641 GEV65641:GEW65641 GOR65641:GOS65641 GYN65641:GYO65641 HIJ65641:HIK65641 HSF65641:HSG65641 ICB65641:ICC65641 ILX65641:ILY65641 IVT65641:IVU65641 JFP65641:JFQ65641 JPL65641:JPM65641 JZH65641:JZI65641 KJD65641:KJE65641 KSZ65641:KTA65641 LCV65641:LCW65641 LMR65641:LMS65641 LWN65641:LWO65641 MGJ65641:MGK65641 MQF65641:MQG65641 NAB65641:NAC65641 NJX65641:NJY65641 NTT65641:NTU65641 ODP65641:ODQ65641 ONL65641:ONM65641 OXH65641:OXI65641 PHD65641:PHE65641 PQZ65641:PRA65641 QAV65641:QAW65641 QKR65641:QKS65641 QUN65641:QUO65641 REJ65641:REK65641 ROF65641:ROG65641 RYB65641:RYC65641 SHX65641:SHY65641 SRT65641:SRU65641 TBP65641:TBQ65641 TLL65641:TLM65641 TVH65641:TVI65641 UFD65641:UFE65641 UOZ65641:UPA65641 UYV65641:UYW65641 VIR65641:VIS65641 VSN65641:VSO65641 WCJ65641:WCK65641 WMF65641:WMG65641 WWB65641:WWC65641 T131177:U131177 JP131177:JQ131177 TL131177:TM131177 ADH131177:ADI131177 AND131177:ANE131177 AWZ131177:AXA131177 BGV131177:BGW131177 BQR131177:BQS131177 CAN131177:CAO131177 CKJ131177:CKK131177 CUF131177:CUG131177 DEB131177:DEC131177 DNX131177:DNY131177 DXT131177:DXU131177 EHP131177:EHQ131177 ERL131177:ERM131177 FBH131177:FBI131177 FLD131177:FLE131177 FUZ131177:FVA131177 GEV131177:GEW131177 GOR131177:GOS131177 GYN131177:GYO131177 HIJ131177:HIK131177 HSF131177:HSG131177 ICB131177:ICC131177 ILX131177:ILY131177 IVT131177:IVU131177 JFP131177:JFQ131177 JPL131177:JPM131177 JZH131177:JZI131177 KJD131177:KJE131177 KSZ131177:KTA131177 LCV131177:LCW131177 LMR131177:LMS131177 LWN131177:LWO131177 MGJ131177:MGK131177 MQF131177:MQG131177 NAB131177:NAC131177 NJX131177:NJY131177 NTT131177:NTU131177 ODP131177:ODQ131177 ONL131177:ONM131177 OXH131177:OXI131177 PHD131177:PHE131177 PQZ131177:PRA131177 QAV131177:QAW131177 QKR131177:QKS131177 QUN131177:QUO131177 REJ131177:REK131177 ROF131177:ROG131177 RYB131177:RYC131177 SHX131177:SHY131177 SRT131177:SRU131177 TBP131177:TBQ131177 TLL131177:TLM131177 TVH131177:TVI131177 UFD131177:UFE131177 UOZ131177:UPA131177 UYV131177:UYW131177 VIR131177:VIS131177 VSN131177:VSO131177 WCJ131177:WCK131177 WMF131177:WMG131177 WWB131177:WWC131177 T196713:U196713 JP196713:JQ196713 TL196713:TM196713 ADH196713:ADI196713 AND196713:ANE196713 AWZ196713:AXA196713 BGV196713:BGW196713 BQR196713:BQS196713 CAN196713:CAO196713 CKJ196713:CKK196713 CUF196713:CUG196713 DEB196713:DEC196713 DNX196713:DNY196713 DXT196713:DXU196713 EHP196713:EHQ196713 ERL196713:ERM196713 FBH196713:FBI196713 FLD196713:FLE196713 FUZ196713:FVA196713 GEV196713:GEW196713 GOR196713:GOS196713 GYN196713:GYO196713 HIJ196713:HIK196713 HSF196713:HSG196713 ICB196713:ICC196713 ILX196713:ILY196713 IVT196713:IVU196713 JFP196713:JFQ196713 JPL196713:JPM196713 JZH196713:JZI196713 KJD196713:KJE196713 KSZ196713:KTA196713 LCV196713:LCW196713 LMR196713:LMS196713 LWN196713:LWO196713 MGJ196713:MGK196713 MQF196713:MQG196713 NAB196713:NAC196713 NJX196713:NJY196713 NTT196713:NTU196713 ODP196713:ODQ196713 ONL196713:ONM196713 OXH196713:OXI196713 PHD196713:PHE196713 PQZ196713:PRA196713 QAV196713:QAW196713 QKR196713:QKS196713 QUN196713:QUO196713 REJ196713:REK196713 ROF196713:ROG196713 RYB196713:RYC196713 SHX196713:SHY196713 SRT196713:SRU196713 TBP196713:TBQ196713 TLL196713:TLM196713 TVH196713:TVI196713 UFD196713:UFE196713 UOZ196713:UPA196713 UYV196713:UYW196713 VIR196713:VIS196713 VSN196713:VSO196713 WCJ196713:WCK196713 WMF196713:WMG196713 WWB196713:WWC196713 T262249:U262249 JP262249:JQ262249 TL262249:TM262249 ADH262249:ADI262249 AND262249:ANE262249 AWZ262249:AXA262249 BGV262249:BGW262249 BQR262249:BQS262249 CAN262249:CAO262249 CKJ262249:CKK262249 CUF262249:CUG262249 DEB262249:DEC262249 DNX262249:DNY262249 DXT262249:DXU262249 EHP262249:EHQ262249 ERL262249:ERM262249 FBH262249:FBI262249 FLD262249:FLE262249 FUZ262249:FVA262249 GEV262249:GEW262249 GOR262249:GOS262249 GYN262249:GYO262249 HIJ262249:HIK262249 HSF262249:HSG262249 ICB262249:ICC262249 ILX262249:ILY262249 IVT262249:IVU262249 JFP262249:JFQ262249 JPL262249:JPM262249 JZH262249:JZI262249 KJD262249:KJE262249 KSZ262249:KTA262249 LCV262249:LCW262249 LMR262249:LMS262249 LWN262249:LWO262249 MGJ262249:MGK262249 MQF262249:MQG262249 NAB262249:NAC262249 NJX262249:NJY262249 NTT262249:NTU262249 ODP262249:ODQ262249 ONL262249:ONM262249 OXH262249:OXI262249 PHD262249:PHE262249 PQZ262249:PRA262249 QAV262249:QAW262249 QKR262249:QKS262249 QUN262249:QUO262249 REJ262249:REK262249 ROF262249:ROG262249 RYB262249:RYC262249 SHX262249:SHY262249 SRT262249:SRU262249 TBP262249:TBQ262249 TLL262249:TLM262249 TVH262249:TVI262249 UFD262249:UFE262249 UOZ262249:UPA262249 UYV262249:UYW262249 VIR262249:VIS262249 VSN262249:VSO262249 WCJ262249:WCK262249 WMF262249:WMG262249 WWB262249:WWC262249 T327785:U327785 JP327785:JQ327785 TL327785:TM327785 ADH327785:ADI327785 AND327785:ANE327785 AWZ327785:AXA327785 BGV327785:BGW327785 BQR327785:BQS327785 CAN327785:CAO327785 CKJ327785:CKK327785 CUF327785:CUG327785 DEB327785:DEC327785 DNX327785:DNY327785 DXT327785:DXU327785 EHP327785:EHQ327785 ERL327785:ERM327785 FBH327785:FBI327785 FLD327785:FLE327785 FUZ327785:FVA327785 GEV327785:GEW327785 GOR327785:GOS327785 GYN327785:GYO327785 HIJ327785:HIK327785 HSF327785:HSG327785 ICB327785:ICC327785 ILX327785:ILY327785 IVT327785:IVU327785 JFP327785:JFQ327785 JPL327785:JPM327785 JZH327785:JZI327785 KJD327785:KJE327785 KSZ327785:KTA327785 LCV327785:LCW327785 LMR327785:LMS327785 LWN327785:LWO327785 MGJ327785:MGK327785 MQF327785:MQG327785 NAB327785:NAC327785 NJX327785:NJY327785 NTT327785:NTU327785 ODP327785:ODQ327785 ONL327785:ONM327785 OXH327785:OXI327785 PHD327785:PHE327785 PQZ327785:PRA327785 QAV327785:QAW327785 QKR327785:QKS327785 QUN327785:QUO327785 REJ327785:REK327785 ROF327785:ROG327785 RYB327785:RYC327785 SHX327785:SHY327785 SRT327785:SRU327785 TBP327785:TBQ327785 TLL327785:TLM327785 TVH327785:TVI327785 UFD327785:UFE327785 UOZ327785:UPA327785 UYV327785:UYW327785 VIR327785:VIS327785 VSN327785:VSO327785 WCJ327785:WCK327785 WMF327785:WMG327785 WWB327785:WWC327785 T393321:U393321 JP393321:JQ393321 TL393321:TM393321 ADH393321:ADI393321 AND393321:ANE393321 AWZ393321:AXA393321 BGV393321:BGW393321 BQR393321:BQS393321 CAN393321:CAO393321 CKJ393321:CKK393321 CUF393321:CUG393321 DEB393321:DEC393321 DNX393321:DNY393321 DXT393321:DXU393321 EHP393321:EHQ393321 ERL393321:ERM393321 FBH393321:FBI393321 FLD393321:FLE393321 FUZ393321:FVA393321 GEV393321:GEW393321 GOR393321:GOS393321 GYN393321:GYO393321 HIJ393321:HIK393321 HSF393321:HSG393321 ICB393321:ICC393321 ILX393321:ILY393321 IVT393321:IVU393321 JFP393321:JFQ393321 JPL393321:JPM393321 JZH393321:JZI393321 KJD393321:KJE393321 KSZ393321:KTA393321 LCV393321:LCW393321 LMR393321:LMS393321 LWN393321:LWO393321 MGJ393321:MGK393321 MQF393321:MQG393321 NAB393321:NAC393321 NJX393321:NJY393321 NTT393321:NTU393321 ODP393321:ODQ393321 ONL393321:ONM393321 OXH393321:OXI393321 PHD393321:PHE393321 PQZ393321:PRA393321 QAV393321:QAW393321 QKR393321:QKS393321 QUN393321:QUO393321 REJ393321:REK393321 ROF393321:ROG393321 RYB393321:RYC393321 SHX393321:SHY393321 SRT393321:SRU393321 TBP393321:TBQ393321 TLL393321:TLM393321 TVH393321:TVI393321 UFD393321:UFE393321 UOZ393321:UPA393321 UYV393321:UYW393321 VIR393321:VIS393321 VSN393321:VSO393321 WCJ393321:WCK393321 WMF393321:WMG393321 WWB393321:WWC393321 T458857:U458857 JP458857:JQ458857 TL458857:TM458857 ADH458857:ADI458857 AND458857:ANE458857 AWZ458857:AXA458857 BGV458857:BGW458857 BQR458857:BQS458857 CAN458857:CAO458857 CKJ458857:CKK458857 CUF458857:CUG458857 DEB458857:DEC458857 DNX458857:DNY458857 DXT458857:DXU458857 EHP458857:EHQ458857 ERL458857:ERM458857 FBH458857:FBI458857 FLD458857:FLE458857 FUZ458857:FVA458857 GEV458857:GEW458857 GOR458857:GOS458857 GYN458857:GYO458857 HIJ458857:HIK458857 HSF458857:HSG458857 ICB458857:ICC458857 ILX458857:ILY458857 IVT458857:IVU458857 JFP458857:JFQ458857 JPL458857:JPM458857 JZH458857:JZI458857 KJD458857:KJE458857 KSZ458857:KTA458857 LCV458857:LCW458857 LMR458857:LMS458857 LWN458857:LWO458857 MGJ458857:MGK458857 MQF458857:MQG458857 NAB458857:NAC458857 NJX458857:NJY458857 NTT458857:NTU458857 ODP458857:ODQ458857 ONL458857:ONM458857 OXH458857:OXI458857 PHD458857:PHE458857 PQZ458857:PRA458857 QAV458857:QAW458857 QKR458857:QKS458857 QUN458857:QUO458857 REJ458857:REK458857 ROF458857:ROG458857 RYB458857:RYC458857 SHX458857:SHY458857 SRT458857:SRU458857 TBP458857:TBQ458857 TLL458857:TLM458857 TVH458857:TVI458857 UFD458857:UFE458857 UOZ458857:UPA458857 UYV458857:UYW458857 VIR458857:VIS458857 VSN458857:VSO458857 WCJ458857:WCK458857 WMF458857:WMG458857 WWB458857:WWC458857 T524393:U524393 JP524393:JQ524393 TL524393:TM524393 ADH524393:ADI524393 AND524393:ANE524393 AWZ524393:AXA524393 BGV524393:BGW524393 BQR524393:BQS524393 CAN524393:CAO524393 CKJ524393:CKK524393 CUF524393:CUG524393 DEB524393:DEC524393 DNX524393:DNY524393 DXT524393:DXU524393 EHP524393:EHQ524393 ERL524393:ERM524393 FBH524393:FBI524393 FLD524393:FLE524393 FUZ524393:FVA524393 GEV524393:GEW524393 GOR524393:GOS524393 GYN524393:GYO524393 HIJ524393:HIK524393 HSF524393:HSG524393 ICB524393:ICC524393 ILX524393:ILY524393 IVT524393:IVU524393 JFP524393:JFQ524393 JPL524393:JPM524393 JZH524393:JZI524393 KJD524393:KJE524393 KSZ524393:KTA524393 LCV524393:LCW524393 LMR524393:LMS524393 LWN524393:LWO524393 MGJ524393:MGK524393 MQF524393:MQG524393 NAB524393:NAC524393 NJX524393:NJY524393 NTT524393:NTU524393 ODP524393:ODQ524393 ONL524393:ONM524393 OXH524393:OXI524393 PHD524393:PHE524393 PQZ524393:PRA524393 QAV524393:QAW524393 QKR524393:QKS524393 QUN524393:QUO524393 REJ524393:REK524393 ROF524393:ROG524393 RYB524393:RYC524393 SHX524393:SHY524393 SRT524393:SRU524393 TBP524393:TBQ524393 TLL524393:TLM524393 TVH524393:TVI524393 UFD524393:UFE524393 UOZ524393:UPA524393 UYV524393:UYW524393 VIR524393:VIS524393 VSN524393:VSO524393 WCJ524393:WCK524393 WMF524393:WMG524393 WWB524393:WWC524393 T589929:U589929 JP589929:JQ589929 TL589929:TM589929 ADH589929:ADI589929 AND589929:ANE589929 AWZ589929:AXA589929 BGV589929:BGW589929 BQR589929:BQS589929 CAN589929:CAO589929 CKJ589929:CKK589929 CUF589929:CUG589929 DEB589929:DEC589929 DNX589929:DNY589929 DXT589929:DXU589929 EHP589929:EHQ589929 ERL589929:ERM589929 FBH589929:FBI589929 FLD589929:FLE589929 FUZ589929:FVA589929 GEV589929:GEW589929 GOR589929:GOS589929 GYN589929:GYO589929 HIJ589929:HIK589929 HSF589929:HSG589929 ICB589929:ICC589929 ILX589929:ILY589929 IVT589929:IVU589929 JFP589929:JFQ589929 JPL589929:JPM589929 JZH589929:JZI589929 KJD589929:KJE589929 KSZ589929:KTA589929 LCV589929:LCW589929 LMR589929:LMS589929 LWN589929:LWO589929 MGJ589929:MGK589929 MQF589929:MQG589929 NAB589929:NAC589929 NJX589929:NJY589929 NTT589929:NTU589929 ODP589929:ODQ589929 ONL589929:ONM589929 OXH589929:OXI589929 PHD589929:PHE589929 PQZ589929:PRA589929 QAV589929:QAW589929 QKR589929:QKS589929 QUN589929:QUO589929 REJ589929:REK589929 ROF589929:ROG589929 RYB589929:RYC589929 SHX589929:SHY589929 SRT589929:SRU589929 TBP589929:TBQ589929 TLL589929:TLM589929 TVH589929:TVI589929 UFD589929:UFE589929 UOZ589929:UPA589929 UYV589929:UYW589929 VIR589929:VIS589929 VSN589929:VSO589929 WCJ589929:WCK589929 WMF589929:WMG589929 WWB589929:WWC589929 T655465:U655465 JP655465:JQ655465 TL655465:TM655465 ADH655465:ADI655465 AND655465:ANE655465 AWZ655465:AXA655465 BGV655465:BGW655465 BQR655465:BQS655465 CAN655465:CAO655465 CKJ655465:CKK655465 CUF655465:CUG655465 DEB655465:DEC655465 DNX655465:DNY655465 DXT655465:DXU655465 EHP655465:EHQ655465 ERL655465:ERM655465 FBH655465:FBI655465 FLD655465:FLE655465 FUZ655465:FVA655465 GEV655465:GEW655465 GOR655465:GOS655465 GYN655465:GYO655465 HIJ655465:HIK655465 HSF655465:HSG655465 ICB655465:ICC655465 ILX655465:ILY655465 IVT655465:IVU655465 JFP655465:JFQ655465 JPL655465:JPM655465 JZH655465:JZI655465 KJD655465:KJE655465 KSZ655465:KTA655465 LCV655465:LCW655465 LMR655465:LMS655465 LWN655465:LWO655465 MGJ655465:MGK655465 MQF655465:MQG655465 NAB655465:NAC655465 NJX655465:NJY655465 NTT655465:NTU655465 ODP655465:ODQ655465 ONL655465:ONM655465 OXH655465:OXI655465 PHD655465:PHE655465 PQZ655465:PRA655465 QAV655465:QAW655465 QKR655465:QKS655465 QUN655465:QUO655465 REJ655465:REK655465 ROF655465:ROG655465 RYB655465:RYC655465 SHX655465:SHY655465 SRT655465:SRU655465 TBP655465:TBQ655465 TLL655465:TLM655465 TVH655465:TVI655465 UFD655465:UFE655465 UOZ655465:UPA655465 UYV655465:UYW655465 VIR655465:VIS655465 VSN655465:VSO655465 WCJ655465:WCK655465 WMF655465:WMG655465 WWB655465:WWC655465 T721001:U721001 JP721001:JQ721001 TL721001:TM721001 ADH721001:ADI721001 AND721001:ANE721001 AWZ721001:AXA721001 BGV721001:BGW721001 BQR721001:BQS721001 CAN721001:CAO721001 CKJ721001:CKK721001 CUF721001:CUG721001 DEB721001:DEC721001 DNX721001:DNY721001 DXT721001:DXU721001 EHP721001:EHQ721001 ERL721001:ERM721001 FBH721001:FBI721001 FLD721001:FLE721001 FUZ721001:FVA721001 GEV721001:GEW721001 GOR721001:GOS721001 GYN721001:GYO721001 HIJ721001:HIK721001 HSF721001:HSG721001 ICB721001:ICC721001 ILX721001:ILY721001 IVT721001:IVU721001 JFP721001:JFQ721001 JPL721001:JPM721001 JZH721001:JZI721001 KJD721001:KJE721001 KSZ721001:KTA721001 LCV721001:LCW721001 LMR721001:LMS721001 LWN721001:LWO721001 MGJ721001:MGK721001 MQF721001:MQG721001 NAB721001:NAC721001 NJX721001:NJY721001 NTT721001:NTU721001 ODP721001:ODQ721001 ONL721001:ONM721001 OXH721001:OXI721001 PHD721001:PHE721001 PQZ721001:PRA721001 QAV721001:QAW721001 QKR721001:QKS721001 QUN721001:QUO721001 REJ721001:REK721001 ROF721001:ROG721001 RYB721001:RYC721001 SHX721001:SHY721001 SRT721001:SRU721001 TBP721001:TBQ721001 TLL721001:TLM721001 TVH721001:TVI721001 UFD721001:UFE721001 UOZ721001:UPA721001 UYV721001:UYW721001 VIR721001:VIS721001 VSN721001:VSO721001 WCJ721001:WCK721001 WMF721001:WMG721001 WWB721001:WWC721001 T786537:U786537 JP786537:JQ786537 TL786537:TM786537 ADH786537:ADI786537 AND786537:ANE786537 AWZ786537:AXA786537 BGV786537:BGW786537 BQR786537:BQS786537 CAN786537:CAO786537 CKJ786537:CKK786537 CUF786537:CUG786537 DEB786537:DEC786537 DNX786537:DNY786537 DXT786537:DXU786537 EHP786537:EHQ786537 ERL786537:ERM786537 FBH786537:FBI786537 FLD786537:FLE786537 FUZ786537:FVA786537 GEV786537:GEW786537 GOR786537:GOS786537 GYN786537:GYO786537 HIJ786537:HIK786537 HSF786537:HSG786537 ICB786537:ICC786537 ILX786537:ILY786537 IVT786537:IVU786537 JFP786537:JFQ786537 JPL786537:JPM786537 JZH786537:JZI786537 KJD786537:KJE786537 KSZ786537:KTA786537 LCV786537:LCW786537 LMR786537:LMS786537 LWN786537:LWO786537 MGJ786537:MGK786537 MQF786537:MQG786537 NAB786537:NAC786537 NJX786537:NJY786537 NTT786537:NTU786537 ODP786537:ODQ786537 ONL786537:ONM786537 OXH786537:OXI786537 PHD786537:PHE786537 PQZ786537:PRA786537 QAV786537:QAW786537 QKR786537:QKS786537 QUN786537:QUO786537 REJ786537:REK786537 ROF786537:ROG786537 RYB786537:RYC786537 SHX786537:SHY786537 SRT786537:SRU786537 TBP786537:TBQ786537 TLL786537:TLM786537 TVH786537:TVI786537 UFD786537:UFE786537 UOZ786537:UPA786537 UYV786537:UYW786537 VIR786537:VIS786537 VSN786537:VSO786537 WCJ786537:WCK786537 WMF786537:WMG786537 WWB786537:WWC786537 T852073:U852073 JP852073:JQ852073 TL852073:TM852073 ADH852073:ADI852073 AND852073:ANE852073 AWZ852073:AXA852073 BGV852073:BGW852073 BQR852073:BQS852073 CAN852073:CAO852073 CKJ852073:CKK852073 CUF852073:CUG852073 DEB852073:DEC852073 DNX852073:DNY852073 DXT852073:DXU852073 EHP852073:EHQ852073 ERL852073:ERM852073 FBH852073:FBI852073 FLD852073:FLE852073 FUZ852073:FVA852073 GEV852073:GEW852073 GOR852073:GOS852073 GYN852073:GYO852073 HIJ852073:HIK852073 HSF852073:HSG852073 ICB852073:ICC852073 ILX852073:ILY852073 IVT852073:IVU852073 JFP852073:JFQ852073 JPL852073:JPM852073 JZH852073:JZI852073 KJD852073:KJE852073 KSZ852073:KTA852073 LCV852073:LCW852073 LMR852073:LMS852073 LWN852073:LWO852073 MGJ852073:MGK852073 MQF852073:MQG852073 NAB852073:NAC852073 NJX852073:NJY852073 NTT852073:NTU852073 ODP852073:ODQ852073 ONL852073:ONM852073 OXH852073:OXI852073 PHD852073:PHE852073 PQZ852073:PRA852073 QAV852073:QAW852073 QKR852073:QKS852073 QUN852073:QUO852073 REJ852073:REK852073 ROF852073:ROG852073 RYB852073:RYC852073 SHX852073:SHY852073 SRT852073:SRU852073 TBP852073:TBQ852073 TLL852073:TLM852073 TVH852073:TVI852073 UFD852073:UFE852073 UOZ852073:UPA852073 UYV852073:UYW852073 VIR852073:VIS852073 VSN852073:VSO852073 WCJ852073:WCK852073 WMF852073:WMG852073 WWB852073:WWC852073 T917609:U917609 JP917609:JQ917609 TL917609:TM917609 ADH917609:ADI917609 AND917609:ANE917609 AWZ917609:AXA917609 BGV917609:BGW917609 BQR917609:BQS917609 CAN917609:CAO917609 CKJ917609:CKK917609 CUF917609:CUG917609 DEB917609:DEC917609 DNX917609:DNY917609 DXT917609:DXU917609 EHP917609:EHQ917609 ERL917609:ERM917609 FBH917609:FBI917609 FLD917609:FLE917609 FUZ917609:FVA917609 GEV917609:GEW917609 GOR917609:GOS917609 GYN917609:GYO917609 HIJ917609:HIK917609 HSF917609:HSG917609 ICB917609:ICC917609 ILX917609:ILY917609 IVT917609:IVU917609 JFP917609:JFQ917609 JPL917609:JPM917609 JZH917609:JZI917609 KJD917609:KJE917609 KSZ917609:KTA917609 LCV917609:LCW917609 LMR917609:LMS917609 LWN917609:LWO917609 MGJ917609:MGK917609 MQF917609:MQG917609 NAB917609:NAC917609 NJX917609:NJY917609 NTT917609:NTU917609 ODP917609:ODQ917609 ONL917609:ONM917609 OXH917609:OXI917609 PHD917609:PHE917609 PQZ917609:PRA917609 QAV917609:QAW917609 QKR917609:QKS917609 QUN917609:QUO917609 REJ917609:REK917609 ROF917609:ROG917609 RYB917609:RYC917609 SHX917609:SHY917609 SRT917609:SRU917609 TBP917609:TBQ917609 TLL917609:TLM917609 TVH917609:TVI917609 UFD917609:UFE917609 UOZ917609:UPA917609 UYV917609:UYW917609 VIR917609:VIS917609 VSN917609:VSO917609 WCJ917609:WCK917609 WMF917609:WMG917609 WWB917609:WWC917609 T983145:U983145 JP983145:JQ983145 TL983145:TM983145 ADH983145:ADI983145 AND983145:ANE983145 AWZ983145:AXA983145 BGV983145:BGW983145 BQR983145:BQS983145 CAN983145:CAO983145 CKJ983145:CKK983145 CUF983145:CUG983145 DEB983145:DEC983145 DNX983145:DNY983145 DXT983145:DXU983145 EHP983145:EHQ983145 ERL983145:ERM983145 FBH983145:FBI983145 FLD983145:FLE983145 FUZ983145:FVA983145 GEV983145:GEW983145 GOR983145:GOS983145 GYN983145:GYO983145 HIJ983145:HIK983145 HSF983145:HSG983145 ICB983145:ICC983145 ILX983145:ILY983145 IVT983145:IVU983145 JFP983145:JFQ983145 JPL983145:JPM983145 JZH983145:JZI983145 KJD983145:KJE983145 KSZ983145:KTA983145 LCV983145:LCW983145 LMR983145:LMS983145 LWN983145:LWO983145 MGJ983145:MGK983145 MQF983145:MQG983145 NAB983145:NAC983145 NJX983145:NJY983145 NTT983145:NTU983145 ODP983145:ODQ983145 ONL983145:ONM983145 OXH983145:OXI983145 PHD983145:PHE983145 PQZ983145:PRA983145 QAV983145:QAW983145 QKR983145:QKS983145 QUN983145:QUO983145 REJ983145:REK983145 ROF983145:ROG983145 RYB983145:RYC983145 SHX983145:SHY983145 SRT983145:SRU983145 TBP983145:TBQ983145 TLL983145:TLM983145 TVH983145:TVI983145 UFD983145:UFE983145 UOZ983145:UPA983145 UYV983145:UYW983145 VIR983145:VIS983145 VSN983145:VSO983145 WCJ983145:WCK983145 WMF983145:WMG983145 WWB983145:WWC983145 T100:V100 JP100:JR100 TL100:TN100 ADH100:ADJ100 AND100:ANF100 AWZ100:AXB100 BGV100:BGX100 BQR100:BQT100 CAN100:CAP100 CKJ100:CKL100 CUF100:CUH100 DEB100:DED100 DNX100:DNZ100 DXT100:DXV100 EHP100:EHR100 ERL100:ERN100 FBH100:FBJ100 FLD100:FLF100 FUZ100:FVB100 GEV100:GEX100 GOR100:GOT100 GYN100:GYP100 HIJ100:HIL100 HSF100:HSH100 ICB100:ICD100 ILX100:ILZ100 IVT100:IVV100 JFP100:JFR100 JPL100:JPN100 JZH100:JZJ100 KJD100:KJF100 KSZ100:KTB100 LCV100:LCX100 LMR100:LMT100 LWN100:LWP100 MGJ100:MGL100 MQF100:MQH100 NAB100:NAD100 NJX100:NJZ100 NTT100:NTV100 ODP100:ODR100 ONL100:ONN100 OXH100:OXJ100 PHD100:PHF100 PQZ100:PRB100 QAV100:QAX100 QKR100:QKT100 QUN100:QUP100 REJ100:REL100 ROF100:ROH100 RYB100:RYD100 SHX100:SHZ100 SRT100:SRV100 TBP100:TBR100 TLL100:TLN100 TVH100:TVJ100 UFD100:UFF100 UOZ100:UPB100 UYV100:UYX100 VIR100:VIT100 VSN100:VSP100 WCJ100:WCL100 WMF100:WMH100 WWB100:WWD100 T65636:V65636 JP65636:JR65636 TL65636:TN65636 ADH65636:ADJ65636 AND65636:ANF65636 AWZ65636:AXB65636 BGV65636:BGX65636 BQR65636:BQT65636 CAN65636:CAP65636 CKJ65636:CKL65636 CUF65636:CUH65636 DEB65636:DED65636 DNX65636:DNZ65636 DXT65636:DXV65636 EHP65636:EHR65636 ERL65636:ERN65636 FBH65636:FBJ65636 FLD65636:FLF65636 FUZ65636:FVB65636 GEV65636:GEX65636 GOR65636:GOT65636 GYN65636:GYP65636 HIJ65636:HIL65636 HSF65636:HSH65636 ICB65636:ICD65636 ILX65636:ILZ65636 IVT65636:IVV65636 JFP65636:JFR65636 JPL65636:JPN65636 JZH65636:JZJ65636 KJD65636:KJF65636 KSZ65636:KTB65636 LCV65636:LCX65636 LMR65636:LMT65636 LWN65636:LWP65636 MGJ65636:MGL65636 MQF65636:MQH65636 NAB65636:NAD65636 NJX65636:NJZ65636 NTT65636:NTV65636 ODP65636:ODR65636 ONL65636:ONN65636 OXH65636:OXJ65636 PHD65636:PHF65636 PQZ65636:PRB65636 QAV65636:QAX65636 QKR65636:QKT65636 QUN65636:QUP65636 REJ65636:REL65636 ROF65636:ROH65636 RYB65636:RYD65636 SHX65636:SHZ65636 SRT65636:SRV65636 TBP65636:TBR65636 TLL65636:TLN65636 TVH65636:TVJ65636 UFD65636:UFF65636 UOZ65636:UPB65636 UYV65636:UYX65636 VIR65636:VIT65636 VSN65636:VSP65636 WCJ65636:WCL65636 WMF65636:WMH65636 WWB65636:WWD65636 T131172:V131172 JP131172:JR131172 TL131172:TN131172 ADH131172:ADJ131172 AND131172:ANF131172 AWZ131172:AXB131172 BGV131172:BGX131172 BQR131172:BQT131172 CAN131172:CAP131172 CKJ131172:CKL131172 CUF131172:CUH131172 DEB131172:DED131172 DNX131172:DNZ131172 DXT131172:DXV131172 EHP131172:EHR131172 ERL131172:ERN131172 FBH131172:FBJ131172 FLD131172:FLF131172 FUZ131172:FVB131172 GEV131172:GEX131172 GOR131172:GOT131172 GYN131172:GYP131172 HIJ131172:HIL131172 HSF131172:HSH131172 ICB131172:ICD131172 ILX131172:ILZ131172 IVT131172:IVV131172 JFP131172:JFR131172 JPL131172:JPN131172 JZH131172:JZJ131172 KJD131172:KJF131172 KSZ131172:KTB131172 LCV131172:LCX131172 LMR131172:LMT131172 LWN131172:LWP131172 MGJ131172:MGL131172 MQF131172:MQH131172 NAB131172:NAD131172 NJX131172:NJZ131172 NTT131172:NTV131172 ODP131172:ODR131172 ONL131172:ONN131172 OXH131172:OXJ131172 PHD131172:PHF131172 PQZ131172:PRB131172 QAV131172:QAX131172 QKR131172:QKT131172 QUN131172:QUP131172 REJ131172:REL131172 ROF131172:ROH131172 RYB131172:RYD131172 SHX131172:SHZ131172 SRT131172:SRV131172 TBP131172:TBR131172 TLL131172:TLN131172 TVH131172:TVJ131172 UFD131172:UFF131172 UOZ131172:UPB131172 UYV131172:UYX131172 VIR131172:VIT131172 VSN131172:VSP131172 WCJ131172:WCL131172 WMF131172:WMH131172 WWB131172:WWD131172 T196708:V196708 JP196708:JR196708 TL196708:TN196708 ADH196708:ADJ196708 AND196708:ANF196708 AWZ196708:AXB196708 BGV196708:BGX196708 BQR196708:BQT196708 CAN196708:CAP196708 CKJ196708:CKL196708 CUF196708:CUH196708 DEB196708:DED196708 DNX196708:DNZ196708 DXT196708:DXV196708 EHP196708:EHR196708 ERL196708:ERN196708 FBH196708:FBJ196708 FLD196708:FLF196708 FUZ196708:FVB196708 GEV196708:GEX196708 GOR196708:GOT196708 GYN196708:GYP196708 HIJ196708:HIL196708 HSF196708:HSH196708 ICB196708:ICD196708 ILX196708:ILZ196708 IVT196708:IVV196708 JFP196708:JFR196708 JPL196708:JPN196708 JZH196708:JZJ196708 KJD196708:KJF196708 KSZ196708:KTB196708 LCV196708:LCX196708 LMR196708:LMT196708 LWN196708:LWP196708 MGJ196708:MGL196708 MQF196708:MQH196708 NAB196708:NAD196708 NJX196708:NJZ196708 NTT196708:NTV196708 ODP196708:ODR196708 ONL196708:ONN196708 OXH196708:OXJ196708 PHD196708:PHF196708 PQZ196708:PRB196708 QAV196708:QAX196708 QKR196708:QKT196708 QUN196708:QUP196708 REJ196708:REL196708 ROF196708:ROH196708 RYB196708:RYD196708 SHX196708:SHZ196708 SRT196708:SRV196708 TBP196708:TBR196708 TLL196708:TLN196708 TVH196708:TVJ196708 UFD196708:UFF196708 UOZ196708:UPB196708 UYV196708:UYX196708 VIR196708:VIT196708 VSN196708:VSP196708 WCJ196708:WCL196708 WMF196708:WMH196708 WWB196708:WWD196708 T262244:V262244 JP262244:JR262244 TL262244:TN262244 ADH262244:ADJ262244 AND262244:ANF262244 AWZ262244:AXB262244 BGV262244:BGX262244 BQR262244:BQT262244 CAN262244:CAP262244 CKJ262244:CKL262244 CUF262244:CUH262244 DEB262244:DED262244 DNX262244:DNZ262244 DXT262244:DXV262244 EHP262244:EHR262244 ERL262244:ERN262244 FBH262244:FBJ262244 FLD262244:FLF262244 FUZ262244:FVB262244 GEV262244:GEX262244 GOR262244:GOT262244 GYN262244:GYP262244 HIJ262244:HIL262244 HSF262244:HSH262244 ICB262244:ICD262244 ILX262244:ILZ262244 IVT262244:IVV262244 JFP262244:JFR262244 JPL262244:JPN262244 JZH262244:JZJ262244 KJD262244:KJF262244 KSZ262244:KTB262244 LCV262244:LCX262244 LMR262244:LMT262244 LWN262244:LWP262244 MGJ262244:MGL262244 MQF262244:MQH262244 NAB262244:NAD262244 NJX262244:NJZ262244 NTT262244:NTV262244 ODP262244:ODR262244 ONL262244:ONN262244 OXH262244:OXJ262244 PHD262244:PHF262244 PQZ262244:PRB262244 QAV262244:QAX262244 QKR262244:QKT262244 QUN262244:QUP262244 REJ262244:REL262244 ROF262244:ROH262244 RYB262244:RYD262244 SHX262244:SHZ262244 SRT262244:SRV262244 TBP262244:TBR262244 TLL262244:TLN262244 TVH262244:TVJ262244 UFD262244:UFF262244 UOZ262244:UPB262244 UYV262244:UYX262244 VIR262244:VIT262244 VSN262244:VSP262244 WCJ262244:WCL262244 WMF262244:WMH262244 WWB262244:WWD262244 T327780:V327780 JP327780:JR327780 TL327780:TN327780 ADH327780:ADJ327780 AND327780:ANF327780 AWZ327780:AXB327780 BGV327780:BGX327780 BQR327780:BQT327780 CAN327780:CAP327780 CKJ327780:CKL327780 CUF327780:CUH327780 DEB327780:DED327780 DNX327780:DNZ327780 DXT327780:DXV327780 EHP327780:EHR327780 ERL327780:ERN327780 FBH327780:FBJ327780 FLD327780:FLF327780 FUZ327780:FVB327780 GEV327780:GEX327780 GOR327780:GOT327780 GYN327780:GYP327780 HIJ327780:HIL327780 HSF327780:HSH327780 ICB327780:ICD327780 ILX327780:ILZ327780 IVT327780:IVV327780 JFP327780:JFR327780 JPL327780:JPN327780 JZH327780:JZJ327780 KJD327780:KJF327780 KSZ327780:KTB327780 LCV327780:LCX327780 LMR327780:LMT327780 LWN327780:LWP327780 MGJ327780:MGL327780 MQF327780:MQH327780 NAB327780:NAD327780 NJX327780:NJZ327780 NTT327780:NTV327780 ODP327780:ODR327780 ONL327780:ONN327780 OXH327780:OXJ327780 PHD327780:PHF327780 PQZ327780:PRB327780 QAV327780:QAX327780 QKR327780:QKT327780 QUN327780:QUP327780 REJ327780:REL327780 ROF327780:ROH327780 RYB327780:RYD327780 SHX327780:SHZ327780 SRT327780:SRV327780 TBP327780:TBR327780 TLL327780:TLN327780 TVH327780:TVJ327780 UFD327780:UFF327780 UOZ327780:UPB327780 UYV327780:UYX327780 VIR327780:VIT327780 VSN327780:VSP327780 WCJ327780:WCL327780 WMF327780:WMH327780 WWB327780:WWD327780 T393316:V393316 JP393316:JR393316 TL393316:TN393316 ADH393316:ADJ393316 AND393316:ANF393316 AWZ393316:AXB393316 BGV393316:BGX393316 BQR393316:BQT393316 CAN393316:CAP393316 CKJ393316:CKL393316 CUF393316:CUH393316 DEB393316:DED393316 DNX393316:DNZ393316 DXT393316:DXV393316 EHP393316:EHR393316 ERL393316:ERN393316 FBH393316:FBJ393316 FLD393316:FLF393316 FUZ393316:FVB393316 GEV393316:GEX393316 GOR393316:GOT393316 GYN393316:GYP393316 HIJ393316:HIL393316 HSF393316:HSH393316 ICB393316:ICD393316 ILX393316:ILZ393316 IVT393316:IVV393316 JFP393316:JFR393316 JPL393316:JPN393316 JZH393316:JZJ393316 KJD393316:KJF393316 KSZ393316:KTB393316 LCV393316:LCX393316 LMR393316:LMT393316 LWN393316:LWP393316 MGJ393316:MGL393316 MQF393316:MQH393316 NAB393316:NAD393316 NJX393316:NJZ393316 NTT393316:NTV393316 ODP393316:ODR393316 ONL393316:ONN393316 OXH393316:OXJ393316 PHD393316:PHF393316 PQZ393316:PRB393316 QAV393316:QAX393316 QKR393316:QKT393316 QUN393316:QUP393316 REJ393316:REL393316 ROF393316:ROH393316 RYB393316:RYD393316 SHX393316:SHZ393316 SRT393316:SRV393316 TBP393316:TBR393316 TLL393316:TLN393316 TVH393316:TVJ393316 UFD393316:UFF393316 UOZ393316:UPB393316 UYV393316:UYX393316 VIR393316:VIT393316 VSN393316:VSP393316 WCJ393316:WCL393316 WMF393316:WMH393316 WWB393316:WWD393316 T458852:V458852 JP458852:JR458852 TL458852:TN458852 ADH458852:ADJ458852 AND458852:ANF458852 AWZ458852:AXB458852 BGV458852:BGX458852 BQR458852:BQT458852 CAN458852:CAP458852 CKJ458852:CKL458852 CUF458852:CUH458852 DEB458852:DED458852 DNX458852:DNZ458852 DXT458852:DXV458852 EHP458852:EHR458852 ERL458852:ERN458852 FBH458852:FBJ458852 FLD458852:FLF458852 FUZ458852:FVB458852 GEV458852:GEX458852 GOR458852:GOT458852 GYN458852:GYP458852 HIJ458852:HIL458852 HSF458852:HSH458852 ICB458852:ICD458852 ILX458852:ILZ458852 IVT458852:IVV458852 JFP458852:JFR458852 JPL458852:JPN458852 JZH458852:JZJ458852 KJD458852:KJF458852 KSZ458852:KTB458852 LCV458852:LCX458852 LMR458852:LMT458852 LWN458852:LWP458852 MGJ458852:MGL458852 MQF458852:MQH458852 NAB458852:NAD458852 NJX458852:NJZ458852 NTT458852:NTV458852 ODP458852:ODR458852 ONL458852:ONN458852 OXH458852:OXJ458852 PHD458852:PHF458852 PQZ458852:PRB458852 QAV458852:QAX458852 QKR458852:QKT458852 QUN458852:QUP458852 REJ458852:REL458852 ROF458852:ROH458852 RYB458852:RYD458852 SHX458852:SHZ458852 SRT458852:SRV458852 TBP458852:TBR458852 TLL458852:TLN458852 TVH458852:TVJ458852 UFD458852:UFF458852 UOZ458852:UPB458852 UYV458852:UYX458852 VIR458852:VIT458852 VSN458852:VSP458852 WCJ458852:WCL458852 WMF458852:WMH458852 WWB458852:WWD458852 T524388:V524388 JP524388:JR524388 TL524388:TN524388 ADH524388:ADJ524388 AND524388:ANF524388 AWZ524388:AXB524388 BGV524388:BGX524388 BQR524388:BQT524388 CAN524388:CAP524388 CKJ524388:CKL524388 CUF524388:CUH524388 DEB524388:DED524388 DNX524388:DNZ524388 DXT524388:DXV524388 EHP524388:EHR524388 ERL524388:ERN524388 FBH524388:FBJ524388 FLD524388:FLF524388 FUZ524388:FVB524388 GEV524388:GEX524388 GOR524388:GOT524388 GYN524388:GYP524388 HIJ524388:HIL524388 HSF524388:HSH524388 ICB524388:ICD524388 ILX524388:ILZ524388 IVT524388:IVV524388 JFP524388:JFR524388 JPL524388:JPN524388 JZH524388:JZJ524388 KJD524388:KJF524388 KSZ524388:KTB524388 LCV524388:LCX524388 LMR524388:LMT524388 LWN524388:LWP524388 MGJ524388:MGL524388 MQF524388:MQH524388 NAB524388:NAD524388 NJX524388:NJZ524388 NTT524388:NTV524388 ODP524388:ODR524388 ONL524388:ONN524388 OXH524388:OXJ524388 PHD524388:PHF524388 PQZ524388:PRB524388 QAV524388:QAX524388 QKR524388:QKT524388 QUN524388:QUP524388 REJ524388:REL524388 ROF524388:ROH524388 RYB524388:RYD524388 SHX524388:SHZ524388 SRT524388:SRV524388 TBP524388:TBR524388 TLL524388:TLN524388 TVH524388:TVJ524388 UFD524388:UFF524388 UOZ524388:UPB524388 UYV524388:UYX524388 VIR524388:VIT524388 VSN524388:VSP524388 WCJ524388:WCL524388 WMF524388:WMH524388 WWB524388:WWD524388 T589924:V589924 JP589924:JR589924 TL589924:TN589924 ADH589924:ADJ589924 AND589924:ANF589924 AWZ589924:AXB589924 BGV589924:BGX589924 BQR589924:BQT589924 CAN589924:CAP589924 CKJ589924:CKL589924 CUF589924:CUH589924 DEB589924:DED589924 DNX589924:DNZ589924 DXT589924:DXV589924 EHP589924:EHR589924 ERL589924:ERN589924 FBH589924:FBJ589924 FLD589924:FLF589924 FUZ589924:FVB589924 GEV589924:GEX589924 GOR589924:GOT589924 GYN589924:GYP589924 HIJ589924:HIL589924 HSF589924:HSH589924 ICB589924:ICD589924 ILX589924:ILZ589924 IVT589924:IVV589924 JFP589924:JFR589924 JPL589924:JPN589924 JZH589924:JZJ589924 KJD589924:KJF589924 KSZ589924:KTB589924 LCV589924:LCX589924 LMR589924:LMT589924 LWN589924:LWP589924 MGJ589924:MGL589924 MQF589924:MQH589924 NAB589924:NAD589924 NJX589924:NJZ589924 NTT589924:NTV589924 ODP589924:ODR589924 ONL589924:ONN589924 OXH589924:OXJ589924 PHD589924:PHF589924 PQZ589924:PRB589924 QAV589924:QAX589924 QKR589924:QKT589924 QUN589924:QUP589924 REJ589924:REL589924 ROF589924:ROH589924 RYB589924:RYD589924 SHX589924:SHZ589924 SRT589924:SRV589924 TBP589924:TBR589924 TLL589924:TLN589924 TVH589924:TVJ589924 UFD589924:UFF589924 UOZ589924:UPB589924 UYV589924:UYX589924 VIR589924:VIT589924 VSN589924:VSP589924 WCJ589924:WCL589924 WMF589924:WMH589924 WWB589924:WWD589924 T655460:V655460 JP655460:JR655460 TL655460:TN655460 ADH655460:ADJ655460 AND655460:ANF655460 AWZ655460:AXB655460 BGV655460:BGX655460 BQR655460:BQT655460 CAN655460:CAP655460 CKJ655460:CKL655460 CUF655460:CUH655460 DEB655460:DED655460 DNX655460:DNZ655460 DXT655460:DXV655460 EHP655460:EHR655460 ERL655460:ERN655460 FBH655460:FBJ655460 FLD655460:FLF655460 FUZ655460:FVB655460 GEV655460:GEX655460 GOR655460:GOT655460 GYN655460:GYP655460 HIJ655460:HIL655460 HSF655460:HSH655460 ICB655460:ICD655460 ILX655460:ILZ655460 IVT655460:IVV655460 JFP655460:JFR655460 JPL655460:JPN655460 JZH655460:JZJ655460 KJD655460:KJF655460 KSZ655460:KTB655460 LCV655460:LCX655460 LMR655460:LMT655460 LWN655460:LWP655460 MGJ655460:MGL655460 MQF655460:MQH655460 NAB655460:NAD655460 NJX655460:NJZ655460 NTT655460:NTV655460 ODP655460:ODR655460 ONL655460:ONN655460 OXH655460:OXJ655460 PHD655460:PHF655460 PQZ655460:PRB655460 QAV655460:QAX655460 QKR655460:QKT655460 QUN655460:QUP655460 REJ655460:REL655460 ROF655460:ROH655460 RYB655460:RYD655460 SHX655460:SHZ655460 SRT655460:SRV655460 TBP655460:TBR655460 TLL655460:TLN655460 TVH655460:TVJ655460 UFD655460:UFF655460 UOZ655460:UPB655460 UYV655460:UYX655460 VIR655460:VIT655460 VSN655460:VSP655460 WCJ655460:WCL655460 WMF655460:WMH655460 WWB655460:WWD655460 T720996:V720996 JP720996:JR720996 TL720996:TN720996 ADH720996:ADJ720996 AND720996:ANF720996 AWZ720996:AXB720996 BGV720996:BGX720996 BQR720996:BQT720996 CAN720996:CAP720996 CKJ720996:CKL720996 CUF720996:CUH720996 DEB720996:DED720996 DNX720996:DNZ720996 DXT720996:DXV720996 EHP720996:EHR720996 ERL720996:ERN720996 FBH720996:FBJ720996 FLD720996:FLF720996 FUZ720996:FVB720996 GEV720996:GEX720996 GOR720996:GOT720996 GYN720996:GYP720996 HIJ720996:HIL720996 HSF720996:HSH720996 ICB720996:ICD720996 ILX720996:ILZ720996 IVT720996:IVV720996 JFP720996:JFR720996 JPL720996:JPN720996 JZH720996:JZJ720996 KJD720996:KJF720996 KSZ720996:KTB720996 LCV720996:LCX720996 LMR720996:LMT720996 LWN720996:LWP720996 MGJ720996:MGL720996 MQF720996:MQH720996 NAB720996:NAD720996 NJX720996:NJZ720996 NTT720996:NTV720996 ODP720996:ODR720996 ONL720996:ONN720996 OXH720996:OXJ720996 PHD720996:PHF720996 PQZ720996:PRB720996 QAV720996:QAX720996 QKR720996:QKT720996 QUN720996:QUP720996 REJ720996:REL720996 ROF720996:ROH720996 RYB720996:RYD720996 SHX720996:SHZ720996 SRT720996:SRV720996 TBP720996:TBR720996 TLL720996:TLN720996 TVH720996:TVJ720996 UFD720996:UFF720996 UOZ720996:UPB720996 UYV720996:UYX720996 VIR720996:VIT720996 VSN720996:VSP720996 WCJ720996:WCL720996 WMF720996:WMH720996 WWB720996:WWD720996 T786532:V786532 JP786532:JR786532 TL786532:TN786532 ADH786532:ADJ786532 AND786532:ANF786532 AWZ786532:AXB786532 BGV786532:BGX786532 BQR786532:BQT786532 CAN786532:CAP786532 CKJ786532:CKL786532 CUF786532:CUH786532 DEB786532:DED786532 DNX786532:DNZ786532 DXT786532:DXV786532 EHP786532:EHR786532 ERL786532:ERN786532 FBH786532:FBJ786532 FLD786532:FLF786532 FUZ786532:FVB786532 GEV786532:GEX786532 GOR786532:GOT786532 GYN786532:GYP786532 HIJ786532:HIL786532 HSF786532:HSH786532 ICB786532:ICD786532 ILX786532:ILZ786532 IVT786532:IVV786532 JFP786532:JFR786532 JPL786532:JPN786532 JZH786532:JZJ786532 KJD786532:KJF786532 KSZ786532:KTB786532 LCV786532:LCX786532 LMR786532:LMT786532 LWN786532:LWP786532 MGJ786532:MGL786532 MQF786532:MQH786532 NAB786532:NAD786532 NJX786532:NJZ786532 NTT786532:NTV786532 ODP786532:ODR786532 ONL786532:ONN786532 OXH786532:OXJ786532 PHD786532:PHF786532 PQZ786532:PRB786532 QAV786532:QAX786532 QKR786532:QKT786532 QUN786532:QUP786532 REJ786532:REL786532 ROF786532:ROH786532 RYB786532:RYD786532 SHX786532:SHZ786532 SRT786532:SRV786532 TBP786532:TBR786532 TLL786532:TLN786532 TVH786532:TVJ786532 UFD786532:UFF786532 UOZ786532:UPB786532 UYV786532:UYX786532 VIR786532:VIT786532 VSN786532:VSP786532 WCJ786532:WCL786532 WMF786532:WMH786532 WWB786532:WWD786532 T852068:V852068 JP852068:JR852068 TL852068:TN852068 ADH852068:ADJ852068 AND852068:ANF852068 AWZ852068:AXB852068 BGV852068:BGX852068 BQR852068:BQT852068 CAN852068:CAP852068 CKJ852068:CKL852068 CUF852068:CUH852068 DEB852068:DED852068 DNX852068:DNZ852068 DXT852068:DXV852068 EHP852068:EHR852068 ERL852068:ERN852068 FBH852068:FBJ852068 FLD852068:FLF852068 FUZ852068:FVB852068 GEV852068:GEX852068 GOR852068:GOT852068 GYN852068:GYP852068 HIJ852068:HIL852068 HSF852068:HSH852068 ICB852068:ICD852068 ILX852068:ILZ852068 IVT852068:IVV852068 JFP852068:JFR852068 JPL852068:JPN852068 JZH852068:JZJ852068 KJD852068:KJF852068 KSZ852068:KTB852068 LCV852068:LCX852068 LMR852068:LMT852068 LWN852068:LWP852068 MGJ852068:MGL852068 MQF852068:MQH852068 NAB852068:NAD852068 NJX852068:NJZ852068 NTT852068:NTV852068 ODP852068:ODR852068 ONL852068:ONN852068 OXH852068:OXJ852068 PHD852068:PHF852068 PQZ852068:PRB852068 QAV852068:QAX852068 QKR852068:QKT852068 QUN852068:QUP852068 REJ852068:REL852068 ROF852068:ROH852068 RYB852068:RYD852068 SHX852068:SHZ852068 SRT852068:SRV852068 TBP852068:TBR852068 TLL852068:TLN852068 TVH852068:TVJ852068 UFD852068:UFF852068 UOZ852068:UPB852068 UYV852068:UYX852068 VIR852068:VIT852068 VSN852068:VSP852068 WCJ852068:WCL852068 WMF852068:WMH852068 WWB852068:WWD852068 T917604:V917604 JP917604:JR917604 TL917604:TN917604 ADH917604:ADJ917604 AND917604:ANF917604 AWZ917604:AXB917604 BGV917604:BGX917604 BQR917604:BQT917604 CAN917604:CAP917604 CKJ917604:CKL917604 CUF917604:CUH917604 DEB917604:DED917604 DNX917604:DNZ917604 DXT917604:DXV917604 EHP917604:EHR917604 ERL917604:ERN917604 FBH917604:FBJ917604 FLD917604:FLF917604 FUZ917604:FVB917604 GEV917604:GEX917604 GOR917604:GOT917604 GYN917604:GYP917604 HIJ917604:HIL917604 HSF917604:HSH917604 ICB917604:ICD917604 ILX917604:ILZ917604 IVT917604:IVV917604 JFP917604:JFR917604 JPL917604:JPN917604 JZH917604:JZJ917604 KJD917604:KJF917604 KSZ917604:KTB917604 LCV917604:LCX917604 LMR917604:LMT917604 LWN917604:LWP917604 MGJ917604:MGL917604 MQF917604:MQH917604 NAB917604:NAD917604 NJX917604:NJZ917604 NTT917604:NTV917604 ODP917604:ODR917604 ONL917604:ONN917604 OXH917604:OXJ917604 PHD917604:PHF917604 PQZ917604:PRB917604 QAV917604:QAX917604 QKR917604:QKT917604 QUN917604:QUP917604 REJ917604:REL917604 ROF917604:ROH917604 RYB917604:RYD917604 SHX917604:SHZ917604 SRT917604:SRV917604 TBP917604:TBR917604 TLL917604:TLN917604 TVH917604:TVJ917604 UFD917604:UFF917604 UOZ917604:UPB917604 UYV917604:UYX917604 VIR917604:VIT917604 VSN917604:VSP917604 WCJ917604:WCL917604 WMF917604:WMH917604 WWB917604:WWD917604 T983140:V983140 JP983140:JR983140 TL983140:TN983140 ADH983140:ADJ983140 AND983140:ANF983140 AWZ983140:AXB983140 BGV983140:BGX983140 BQR983140:BQT983140 CAN983140:CAP983140 CKJ983140:CKL983140 CUF983140:CUH983140 DEB983140:DED983140 DNX983140:DNZ983140 DXT983140:DXV983140 EHP983140:EHR983140 ERL983140:ERN983140 FBH983140:FBJ983140 FLD983140:FLF983140 FUZ983140:FVB983140 GEV983140:GEX983140 GOR983140:GOT983140 GYN983140:GYP983140 HIJ983140:HIL983140 HSF983140:HSH983140 ICB983140:ICD983140 ILX983140:ILZ983140 IVT983140:IVV983140 JFP983140:JFR983140 JPL983140:JPN983140 JZH983140:JZJ983140 KJD983140:KJF983140 KSZ983140:KTB983140 LCV983140:LCX983140 LMR983140:LMT983140 LWN983140:LWP983140 MGJ983140:MGL983140 MQF983140:MQH983140 NAB983140:NAD983140 NJX983140:NJZ983140 NTT983140:NTV983140 ODP983140:ODR983140 ONL983140:ONN983140 OXH983140:OXJ983140 PHD983140:PHF983140 PQZ983140:PRB983140 QAV983140:QAX983140 QKR983140:QKT983140 QUN983140:QUP983140 REJ983140:REL983140 ROF983140:ROH983140 RYB983140:RYD983140 SHX983140:SHZ983140 SRT983140:SRV983140 TBP983140:TBR983140 TLL983140:TLN983140 TVH983140:TVJ983140 UFD983140:UFF983140 UOZ983140:UPB983140 UYV983140:UYX983140 VIR983140:VIT983140 VSN983140:VSP983140 WCJ983140:WCL983140 WMF983140:WMH983140 WWB983140:WWD983140 T103:U103 JP103:JQ103 TL103:TM103 ADH103:ADI103 AND103:ANE103 AWZ103:AXA103 BGV103:BGW103 BQR103:BQS103 CAN103:CAO103 CKJ103:CKK103 CUF103:CUG103 DEB103:DEC103 DNX103:DNY103 DXT103:DXU103 EHP103:EHQ103 ERL103:ERM103 FBH103:FBI103 FLD103:FLE103 FUZ103:FVA103 GEV103:GEW103 GOR103:GOS103 GYN103:GYO103 HIJ103:HIK103 HSF103:HSG103 ICB103:ICC103 ILX103:ILY103 IVT103:IVU103 JFP103:JFQ103 JPL103:JPM103 JZH103:JZI103 KJD103:KJE103 KSZ103:KTA103 LCV103:LCW103 LMR103:LMS103 LWN103:LWO103 MGJ103:MGK103 MQF103:MQG103 NAB103:NAC103 NJX103:NJY103 NTT103:NTU103 ODP103:ODQ103 ONL103:ONM103 OXH103:OXI103 PHD103:PHE103 PQZ103:PRA103 QAV103:QAW103 QKR103:QKS103 QUN103:QUO103 REJ103:REK103 ROF103:ROG103 RYB103:RYC103 SHX103:SHY103 SRT103:SRU103 TBP103:TBQ103 TLL103:TLM103 TVH103:TVI103 UFD103:UFE103 UOZ103:UPA103 UYV103:UYW103 VIR103:VIS103 VSN103:VSO103 WCJ103:WCK103 WMF103:WMG103 WWB103:WWC103 T65639:U65639 JP65639:JQ65639 TL65639:TM65639 ADH65639:ADI65639 AND65639:ANE65639 AWZ65639:AXA65639 BGV65639:BGW65639 BQR65639:BQS65639 CAN65639:CAO65639 CKJ65639:CKK65639 CUF65639:CUG65639 DEB65639:DEC65639 DNX65639:DNY65639 DXT65639:DXU65639 EHP65639:EHQ65639 ERL65639:ERM65639 FBH65639:FBI65639 FLD65639:FLE65639 FUZ65639:FVA65639 GEV65639:GEW65639 GOR65639:GOS65639 GYN65639:GYO65639 HIJ65639:HIK65639 HSF65639:HSG65639 ICB65639:ICC65639 ILX65639:ILY65639 IVT65639:IVU65639 JFP65639:JFQ65639 JPL65639:JPM65639 JZH65639:JZI65639 KJD65639:KJE65639 KSZ65639:KTA65639 LCV65639:LCW65639 LMR65639:LMS65639 LWN65639:LWO65639 MGJ65639:MGK65639 MQF65639:MQG65639 NAB65639:NAC65639 NJX65639:NJY65639 NTT65639:NTU65639 ODP65639:ODQ65639 ONL65639:ONM65639 OXH65639:OXI65639 PHD65639:PHE65639 PQZ65639:PRA65639 QAV65639:QAW65639 QKR65639:QKS65639 QUN65639:QUO65639 REJ65639:REK65639 ROF65639:ROG65639 RYB65639:RYC65639 SHX65639:SHY65639 SRT65639:SRU65639 TBP65639:TBQ65639 TLL65639:TLM65639 TVH65639:TVI65639 UFD65639:UFE65639 UOZ65639:UPA65639 UYV65639:UYW65639 VIR65639:VIS65639 VSN65639:VSO65639 WCJ65639:WCK65639 WMF65639:WMG65639 WWB65639:WWC65639 T131175:U131175 JP131175:JQ131175 TL131175:TM131175 ADH131175:ADI131175 AND131175:ANE131175 AWZ131175:AXA131175 BGV131175:BGW131175 BQR131175:BQS131175 CAN131175:CAO131175 CKJ131175:CKK131175 CUF131175:CUG131175 DEB131175:DEC131175 DNX131175:DNY131175 DXT131175:DXU131175 EHP131175:EHQ131175 ERL131175:ERM131175 FBH131175:FBI131175 FLD131175:FLE131175 FUZ131175:FVA131175 GEV131175:GEW131175 GOR131175:GOS131175 GYN131175:GYO131175 HIJ131175:HIK131175 HSF131175:HSG131175 ICB131175:ICC131175 ILX131175:ILY131175 IVT131175:IVU131175 JFP131175:JFQ131175 JPL131175:JPM131175 JZH131175:JZI131175 KJD131175:KJE131175 KSZ131175:KTA131175 LCV131175:LCW131175 LMR131175:LMS131175 LWN131175:LWO131175 MGJ131175:MGK131175 MQF131175:MQG131175 NAB131175:NAC131175 NJX131175:NJY131175 NTT131175:NTU131175 ODP131175:ODQ131175 ONL131175:ONM131175 OXH131175:OXI131175 PHD131175:PHE131175 PQZ131175:PRA131175 QAV131175:QAW131175 QKR131175:QKS131175 QUN131175:QUO131175 REJ131175:REK131175 ROF131175:ROG131175 RYB131175:RYC131175 SHX131175:SHY131175 SRT131175:SRU131175 TBP131175:TBQ131175 TLL131175:TLM131175 TVH131175:TVI131175 UFD131175:UFE131175 UOZ131175:UPA131175 UYV131175:UYW131175 VIR131175:VIS131175 VSN131175:VSO131175 WCJ131175:WCK131175 WMF131175:WMG131175 WWB131175:WWC131175 T196711:U196711 JP196711:JQ196711 TL196711:TM196711 ADH196711:ADI196711 AND196711:ANE196711 AWZ196711:AXA196711 BGV196711:BGW196711 BQR196711:BQS196711 CAN196711:CAO196711 CKJ196711:CKK196711 CUF196711:CUG196711 DEB196711:DEC196711 DNX196711:DNY196711 DXT196711:DXU196711 EHP196711:EHQ196711 ERL196711:ERM196711 FBH196711:FBI196711 FLD196711:FLE196711 FUZ196711:FVA196711 GEV196711:GEW196711 GOR196711:GOS196711 GYN196711:GYO196711 HIJ196711:HIK196711 HSF196711:HSG196711 ICB196711:ICC196711 ILX196711:ILY196711 IVT196711:IVU196711 JFP196711:JFQ196711 JPL196711:JPM196711 JZH196711:JZI196711 KJD196711:KJE196711 KSZ196711:KTA196711 LCV196711:LCW196711 LMR196711:LMS196711 LWN196711:LWO196711 MGJ196711:MGK196711 MQF196711:MQG196711 NAB196711:NAC196711 NJX196711:NJY196711 NTT196711:NTU196711 ODP196711:ODQ196711 ONL196711:ONM196711 OXH196711:OXI196711 PHD196711:PHE196711 PQZ196711:PRA196711 QAV196711:QAW196711 QKR196711:QKS196711 QUN196711:QUO196711 REJ196711:REK196711 ROF196711:ROG196711 RYB196711:RYC196711 SHX196711:SHY196711 SRT196711:SRU196711 TBP196711:TBQ196711 TLL196711:TLM196711 TVH196711:TVI196711 UFD196711:UFE196711 UOZ196711:UPA196711 UYV196711:UYW196711 VIR196711:VIS196711 VSN196711:VSO196711 WCJ196711:WCK196711 WMF196711:WMG196711 WWB196711:WWC196711 T262247:U262247 JP262247:JQ262247 TL262247:TM262247 ADH262247:ADI262247 AND262247:ANE262247 AWZ262247:AXA262247 BGV262247:BGW262247 BQR262247:BQS262247 CAN262247:CAO262247 CKJ262247:CKK262247 CUF262247:CUG262247 DEB262247:DEC262247 DNX262247:DNY262247 DXT262247:DXU262247 EHP262247:EHQ262247 ERL262247:ERM262247 FBH262247:FBI262247 FLD262247:FLE262247 FUZ262247:FVA262247 GEV262247:GEW262247 GOR262247:GOS262247 GYN262247:GYO262247 HIJ262247:HIK262247 HSF262247:HSG262247 ICB262247:ICC262247 ILX262247:ILY262247 IVT262247:IVU262247 JFP262247:JFQ262247 JPL262247:JPM262247 JZH262247:JZI262247 KJD262247:KJE262247 KSZ262247:KTA262247 LCV262247:LCW262247 LMR262247:LMS262247 LWN262247:LWO262247 MGJ262247:MGK262247 MQF262247:MQG262247 NAB262247:NAC262247 NJX262247:NJY262247 NTT262247:NTU262247 ODP262247:ODQ262247 ONL262247:ONM262247 OXH262247:OXI262247 PHD262247:PHE262247 PQZ262247:PRA262247 QAV262247:QAW262247 QKR262247:QKS262247 QUN262247:QUO262247 REJ262247:REK262247 ROF262247:ROG262247 RYB262247:RYC262247 SHX262247:SHY262247 SRT262247:SRU262247 TBP262247:TBQ262247 TLL262247:TLM262247 TVH262247:TVI262247 UFD262247:UFE262247 UOZ262247:UPA262247 UYV262247:UYW262247 VIR262247:VIS262247 VSN262247:VSO262247 WCJ262247:WCK262247 WMF262247:WMG262247 WWB262247:WWC262247 T327783:U327783 JP327783:JQ327783 TL327783:TM327783 ADH327783:ADI327783 AND327783:ANE327783 AWZ327783:AXA327783 BGV327783:BGW327783 BQR327783:BQS327783 CAN327783:CAO327783 CKJ327783:CKK327783 CUF327783:CUG327783 DEB327783:DEC327783 DNX327783:DNY327783 DXT327783:DXU327783 EHP327783:EHQ327783 ERL327783:ERM327783 FBH327783:FBI327783 FLD327783:FLE327783 FUZ327783:FVA327783 GEV327783:GEW327783 GOR327783:GOS327783 GYN327783:GYO327783 HIJ327783:HIK327783 HSF327783:HSG327783 ICB327783:ICC327783 ILX327783:ILY327783 IVT327783:IVU327783 JFP327783:JFQ327783 JPL327783:JPM327783 JZH327783:JZI327783 KJD327783:KJE327783 KSZ327783:KTA327783 LCV327783:LCW327783 LMR327783:LMS327783 LWN327783:LWO327783 MGJ327783:MGK327783 MQF327783:MQG327783 NAB327783:NAC327783 NJX327783:NJY327783 NTT327783:NTU327783 ODP327783:ODQ327783 ONL327783:ONM327783 OXH327783:OXI327783 PHD327783:PHE327783 PQZ327783:PRA327783 QAV327783:QAW327783 QKR327783:QKS327783 QUN327783:QUO327783 REJ327783:REK327783 ROF327783:ROG327783 RYB327783:RYC327783 SHX327783:SHY327783 SRT327783:SRU327783 TBP327783:TBQ327783 TLL327783:TLM327783 TVH327783:TVI327783 UFD327783:UFE327783 UOZ327783:UPA327783 UYV327783:UYW327783 VIR327783:VIS327783 VSN327783:VSO327783 WCJ327783:WCK327783 WMF327783:WMG327783 WWB327783:WWC327783 T393319:U393319 JP393319:JQ393319 TL393319:TM393319 ADH393319:ADI393319 AND393319:ANE393319 AWZ393319:AXA393319 BGV393319:BGW393319 BQR393319:BQS393319 CAN393319:CAO393319 CKJ393319:CKK393319 CUF393319:CUG393319 DEB393319:DEC393319 DNX393319:DNY393319 DXT393319:DXU393319 EHP393319:EHQ393319 ERL393319:ERM393319 FBH393319:FBI393319 FLD393319:FLE393319 FUZ393319:FVA393319 GEV393319:GEW393319 GOR393319:GOS393319 GYN393319:GYO393319 HIJ393319:HIK393319 HSF393319:HSG393319 ICB393319:ICC393319 ILX393319:ILY393319 IVT393319:IVU393319 JFP393319:JFQ393319 JPL393319:JPM393319 JZH393319:JZI393319 KJD393319:KJE393319 KSZ393319:KTA393319 LCV393319:LCW393319 LMR393319:LMS393319 LWN393319:LWO393319 MGJ393319:MGK393319 MQF393319:MQG393319 NAB393319:NAC393319 NJX393319:NJY393319 NTT393319:NTU393319 ODP393319:ODQ393319 ONL393319:ONM393319 OXH393319:OXI393319 PHD393319:PHE393319 PQZ393319:PRA393319 QAV393319:QAW393319 QKR393319:QKS393319 QUN393319:QUO393319 REJ393319:REK393319 ROF393319:ROG393319 RYB393319:RYC393319 SHX393319:SHY393319 SRT393319:SRU393319 TBP393319:TBQ393319 TLL393319:TLM393319 TVH393319:TVI393319 UFD393319:UFE393319 UOZ393319:UPA393319 UYV393319:UYW393319 VIR393319:VIS393319 VSN393319:VSO393319 WCJ393319:WCK393319 WMF393319:WMG393319 WWB393319:WWC393319 T458855:U458855 JP458855:JQ458855 TL458855:TM458855 ADH458855:ADI458855 AND458855:ANE458855 AWZ458855:AXA458855 BGV458855:BGW458855 BQR458855:BQS458855 CAN458855:CAO458855 CKJ458855:CKK458855 CUF458855:CUG458855 DEB458855:DEC458855 DNX458855:DNY458855 DXT458855:DXU458855 EHP458855:EHQ458855 ERL458855:ERM458855 FBH458855:FBI458855 FLD458855:FLE458855 FUZ458855:FVA458855 GEV458855:GEW458855 GOR458855:GOS458855 GYN458855:GYO458855 HIJ458855:HIK458855 HSF458855:HSG458855 ICB458855:ICC458855 ILX458855:ILY458855 IVT458855:IVU458855 JFP458855:JFQ458855 JPL458855:JPM458855 JZH458855:JZI458855 KJD458855:KJE458855 KSZ458855:KTA458855 LCV458855:LCW458855 LMR458855:LMS458855 LWN458855:LWO458855 MGJ458855:MGK458855 MQF458855:MQG458855 NAB458855:NAC458855 NJX458855:NJY458855 NTT458855:NTU458855 ODP458855:ODQ458855 ONL458855:ONM458855 OXH458855:OXI458855 PHD458855:PHE458855 PQZ458855:PRA458855 QAV458855:QAW458855 QKR458855:QKS458855 QUN458855:QUO458855 REJ458855:REK458855 ROF458855:ROG458855 RYB458855:RYC458855 SHX458855:SHY458855 SRT458855:SRU458855 TBP458855:TBQ458855 TLL458855:TLM458855 TVH458855:TVI458855 UFD458855:UFE458855 UOZ458855:UPA458855 UYV458855:UYW458855 VIR458855:VIS458855 VSN458855:VSO458855 WCJ458855:WCK458855 WMF458855:WMG458855 WWB458855:WWC458855 T524391:U524391 JP524391:JQ524391 TL524391:TM524391 ADH524391:ADI524391 AND524391:ANE524391 AWZ524391:AXA524391 BGV524391:BGW524391 BQR524391:BQS524391 CAN524391:CAO524391 CKJ524391:CKK524391 CUF524391:CUG524391 DEB524391:DEC524391 DNX524391:DNY524391 DXT524391:DXU524391 EHP524391:EHQ524391 ERL524391:ERM524391 FBH524391:FBI524391 FLD524391:FLE524391 FUZ524391:FVA524391 GEV524391:GEW524391 GOR524391:GOS524391 GYN524391:GYO524391 HIJ524391:HIK524391 HSF524391:HSG524391 ICB524391:ICC524391 ILX524391:ILY524391 IVT524391:IVU524391 JFP524391:JFQ524391 JPL524391:JPM524391 JZH524391:JZI524391 KJD524391:KJE524391 KSZ524391:KTA524391 LCV524391:LCW524391 LMR524391:LMS524391 LWN524391:LWO524391 MGJ524391:MGK524391 MQF524391:MQG524391 NAB524391:NAC524391 NJX524391:NJY524391 NTT524391:NTU524391 ODP524391:ODQ524391 ONL524391:ONM524391 OXH524391:OXI524391 PHD524391:PHE524391 PQZ524391:PRA524391 QAV524391:QAW524391 QKR524391:QKS524391 QUN524391:QUO524391 REJ524391:REK524391 ROF524391:ROG524391 RYB524391:RYC524391 SHX524391:SHY524391 SRT524391:SRU524391 TBP524391:TBQ524391 TLL524391:TLM524391 TVH524391:TVI524391 UFD524391:UFE524391 UOZ524391:UPA524391 UYV524391:UYW524391 VIR524391:VIS524391 VSN524391:VSO524391 WCJ524391:WCK524391 WMF524391:WMG524391 WWB524391:WWC524391 T589927:U589927 JP589927:JQ589927 TL589927:TM589927 ADH589927:ADI589927 AND589927:ANE589927 AWZ589927:AXA589927 BGV589927:BGW589927 BQR589927:BQS589927 CAN589927:CAO589927 CKJ589927:CKK589927 CUF589927:CUG589927 DEB589927:DEC589927 DNX589927:DNY589927 DXT589927:DXU589927 EHP589927:EHQ589927 ERL589927:ERM589927 FBH589927:FBI589927 FLD589927:FLE589927 FUZ589927:FVA589927 GEV589927:GEW589927 GOR589927:GOS589927 GYN589927:GYO589927 HIJ589927:HIK589927 HSF589927:HSG589927 ICB589927:ICC589927 ILX589927:ILY589927 IVT589927:IVU589927 JFP589927:JFQ589927 JPL589927:JPM589927 JZH589927:JZI589927 KJD589927:KJE589927 KSZ589927:KTA589927 LCV589927:LCW589927 LMR589927:LMS589927 LWN589927:LWO589927 MGJ589927:MGK589927 MQF589927:MQG589927 NAB589927:NAC589927 NJX589927:NJY589927 NTT589927:NTU589927 ODP589927:ODQ589927 ONL589927:ONM589927 OXH589927:OXI589927 PHD589927:PHE589927 PQZ589927:PRA589927 QAV589927:QAW589927 QKR589927:QKS589927 QUN589927:QUO589927 REJ589927:REK589927 ROF589927:ROG589927 RYB589927:RYC589927 SHX589927:SHY589927 SRT589927:SRU589927 TBP589927:TBQ589927 TLL589927:TLM589927 TVH589927:TVI589927 UFD589927:UFE589927 UOZ589927:UPA589927 UYV589927:UYW589927 VIR589927:VIS589927 VSN589927:VSO589927 WCJ589927:WCK589927 WMF589927:WMG589927 WWB589927:WWC589927 T655463:U655463 JP655463:JQ655463 TL655463:TM655463 ADH655463:ADI655463 AND655463:ANE655463 AWZ655463:AXA655463 BGV655463:BGW655463 BQR655463:BQS655463 CAN655463:CAO655463 CKJ655463:CKK655463 CUF655463:CUG655463 DEB655463:DEC655463 DNX655463:DNY655463 DXT655463:DXU655463 EHP655463:EHQ655463 ERL655463:ERM655463 FBH655463:FBI655463 FLD655463:FLE655463 FUZ655463:FVA655463 GEV655463:GEW655463 GOR655463:GOS655463 GYN655463:GYO655463 HIJ655463:HIK655463 HSF655463:HSG655463 ICB655463:ICC655463 ILX655463:ILY655463 IVT655463:IVU655463 JFP655463:JFQ655463 JPL655463:JPM655463 JZH655463:JZI655463 KJD655463:KJE655463 KSZ655463:KTA655463 LCV655463:LCW655463 LMR655463:LMS655463 LWN655463:LWO655463 MGJ655463:MGK655463 MQF655463:MQG655463 NAB655463:NAC655463 NJX655463:NJY655463 NTT655463:NTU655463 ODP655463:ODQ655463 ONL655463:ONM655463 OXH655463:OXI655463 PHD655463:PHE655463 PQZ655463:PRA655463 QAV655463:QAW655463 QKR655463:QKS655463 QUN655463:QUO655463 REJ655463:REK655463 ROF655463:ROG655463 RYB655463:RYC655463 SHX655463:SHY655463 SRT655463:SRU655463 TBP655463:TBQ655463 TLL655463:TLM655463 TVH655463:TVI655463 UFD655463:UFE655463 UOZ655463:UPA655463 UYV655463:UYW655463 VIR655463:VIS655463 VSN655463:VSO655463 WCJ655463:WCK655463 WMF655463:WMG655463 WWB655463:WWC655463 T720999:U720999 JP720999:JQ720999 TL720999:TM720999 ADH720999:ADI720999 AND720999:ANE720999 AWZ720999:AXA720999 BGV720999:BGW720999 BQR720999:BQS720999 CAN720999:CAO720999 CKJ720999:CKK720999 CUF720999:CUG720999 DEB720999:DEC720999 DNX720999:DNY720999 DXT720999:DXU720999 EHP720999:EHQ720999 ERL720999:ERM720999 FBH720999:FBI720999 FLD720999:FLE720999 FUZ720999:FVA720999 GEV720999:GEW720999 GOR720999:GOS720999 GYN720999:GYO720999 HIJ720999:HIK720999 HSF720999:HSG720999 ICB720999:ICC720999 ILX720999:ILY720999 IVT720999:IVU720999 JFP720999:JFQ720999 JPL720999:JPM720999 JZH720999:JZI720999 KJD720999:KJE720999 KSZ720999:KTA720999 LCV720999:LCW720999 LMR720999:LMS720999 LWN720999:LWO720999 MGJ720999:MGK720999 MQF720999:MQG720999 NAB720999:NAC720999 NJX720999:NJY720999 NTT720999:NTU720999 ODP720999:ODQ720999 ONL720999:ONM720999 OXH720999:OXI720999 PHD720999:PHE720999 PQZ720999:PRA720999 QAV720999:QAW720999 QKR720999:QKS720999 QUN720999:QUO720999 REJ720999:REK720999 ROF720999:ROG720999 RYB720999:RYC720999 SHX720999:SHY720999 SRT720999:SRU720999 TBP720999:TBQ720999 TLL720999:TLM720999 TVH720999:TVI720999 UFD720999:UFE720999 UOZ720999:UPA720999 UYV720999:UYW720999 VIR720999:VIS720999 VSN720999:VSO720999 WCJ720999:WCK720999 WMF720999:WMG720999 WWB720999:WWC720999 T786535:U786535 JP786535:JQ786535 TL786535:TM786535 ADH786535:ADI786535 AND786535:ANE786535 AWZ786535:AXA786535 BGV786535:BGW786535 BQR786535:BQS786535 CAN786535:CAO786535 CKJ786535:CKK786535 CUF786535:CUG786535 DEB786535:DEC786535 DNX786535:DNY786535 DXT786535:DXU786535 EHP786535:EHQ786535 ERL786535:ERM786535 FBH786535:FBI786535 FLD786535:FLE786535 FUZ786535:FVA786535 GEV786535:GEW786535 GOR786535:GOS786535 GYN786535:GYO786535 HIJ786535:HIK786535 HSF786535:HSG786535 ICB786535:ICC786535 ILX786535:ILY786535 IVT786535:IVU786535 JFP786535:JFQ786535 JPL786535:JPM786535 JZH786535:JZI786535 KJD786535:KJE786535 KSZ786535:KTA786535 LCV786535:LCW786535 LMR786535:LMS786535 LWN786535:LWO786535 MGJ786535:MGK786535 MQF786535:MQG786535 NAB786535:NAC786535 NJX786535:NJY786535 NTT786535:NTU786535 ODP786535:ODQ786535 ONL786535:ONM786535 OXH786535:OXI786535 PHD786535:PHE786535 PQZ786535:PRA786535 QAV786535:QAW786535 QKR786535:QKS786535 QUN786535:QUO786535 REJ786535:REK786535 ROF786535:ROG786535 RYB786535:RYC786535 SHX786535:SHY786535 SRT786535:SRU786535 TBP786535:TBQ786535 TLL786535:TLM786535 TVH786535:TVI786535 UFD786535:UFE786535 UOZ786535:UPA786535 UYV786535:UYW786535 VIR786535:VIS786535 VSN786535:VSO786535 WCJ786535:WCK786535 WMF786535:WMG786535 WWB786535:WWC786535 T852071:U852071 JP852071:JQ852071 TL852071:TM852071 ADH852071:ADI852071 AND852071:ANE852071 AWZ852071:AXA852071 BGV852071:BGW852071 BQR852071:BQS852071 CAN852071:CAO852071 CKJ852071:CKK852071 CUF852071:CUG852071 DEB852071:DEC852071 DNX852071:DNY852071 DXT852071:DXU852071 EHP852071:EHQ852071 ERL852071:ERM852071 FBH852071:FBI852071 FLD852071:FLE852071 FUZ852071:FVA852071 GEV852071:GEW852071 GOR852071:GOS852071 GYN852071:GYO852071 HIJ852071:HIK852071 HSF852071:HSG852071 ICB852071:ICC852071 ILX852071:ILY852071 IVT852071:IVU852071 JFP852071:JFQ852071 JPL852071:JPM852071 JZH852071:JZI852071 KJD852071:KJE852071 KSZ852071:KTA852071 LCV852071:LCW852071 LMR852071:LMS852071 LWN852071:LWO852071 MGJ852071:MGK852071 MQF852071:MQG852071 NAB852071:NAC852071 NJX852071:NJY852071 NTT852071:NTU852071 ODP852071:ODQ852071 ONL852071:ONM852071 OXH852071:OXI852071 PHD852071:PHE852071 PQZ852071:PRA852071 QAV852071:QAW852071 QKR852071:QKS852071 QUN852071:QUO852071 REJ852071:REK852071 ROF852071:ROG852071 RYB852071:RYC852071 SHX852071:SHY852071 SRT852071:SRU852071 TBP852071:TBQ852071 TLL852071:TLM852071 TVH852071:TVI852071 UFD852071:UFE852071 UOZ852071:UPA852071 UYV852071:UYW852071 VIR852071:VIS852071 VSN852071:VSO852071 WCJ852071:WCK852071 WMF852071:WMG852071 WWB852071:WWC852071 T917607:U917607 JP917607:JQ917607 TL917607:TM917607 ADH917607:ADI917607 AND917607:ANE917607 AWZ917607:AXA917607 BGV917607:BGW917607 BQR917607:BQS917607 CAN917607:CAO917607 CKJ917607:CKK917607 CUF917607:CUG917607 DEB917607:DEC917607 DNX917607:DNY917607 DXT917607:DXU917607 EHP917607:EHQ917607 ERL917607:ERM917607 FBH917607:FBI917607 FLD917607:FLE917607 FUZ917607:FVA917607 GEV917607:GEW917607 GOR917607:GOS917607 GYN917607:GYO917607 HIJ917607:HIK917607 HSF917607:HSG917607 ICB917607:ICC917607 ILX917607:ILY917607 IVT917607:IVU917607 JFP917607:JFQ917607 JPL917607:JPM917607 JZH917607:JZI917607 KJD917607:KJE917607 KSZ917607:KTA917607 LCV917607:LCW917607 LMR917607:LMS917607 LWN917607:LWO917607 MGJ917607:MGK917607 MQF917607:MQG917607 NAB917607:NAC917607 NJX917607:NJY917607 NTT917607:NTU917607 ODP917607:ODQ917607 ONL917607:ONM917607 OXH917607:OXI917607 PHD917607:PHE917607 PQZ917607:PRA917607 QAV917607:QAW917607 QKR917607:QKS917607 QUN917607:QUO917607 REJ917607:REK917607 ROF917607:ROG917607 RYB917607:RYC917607 SHX917607:SHY917607 SRT917607:SRU917607 TBP917607:TBQ917607 TLL917607:TLM917607 TVH917607:TVI917607 UFD917607:UFE917607 UOZ917607:UPA917607 UYV917607:UYW917607 VIR917607:VIS917607 VSN917607:VSO917607 WCJ917607:WCK917607 WMF917607:WMG917607 WWB917607:WWC917607 T983143:U983143 JP983143:JQ983143 TL983143:TM983143 ADH983143:ADI983143 AND983143:ANE983143 AWZ983143:AXA983143 BGV983143:BGW983143 BQR983143:BQS983143 CAN983143:CAO983143 CKJ983143:CKK983143 CUF983143:CUG983143 DEB983143:DEC983143 DNX983143:DNY983143 DXT983143:DXU983143 EHP983143:EHQ983143 ERL983143:ERM983143 FBH983143:FBI983143 FLD983143:FLE983143 FUZ983143:FVA983143 GEV983143:GEW983143 GOR983143:GOS983143 GYN983143:GYO983143 HIJ983143:HIK983143 HSF983143:HSG983143 ICB983143:ICC983143 ILX983143:ILY983143 IVT983143:IVU983143 JFP983143:JFQ983143 JPL983143:JPM983143 JZH983143:JZI983143 KJD983143:KJE983143 KSZ983143:KTA983143 LCV983143:LCW983143 LMR983143:LMS983143 LWN983143:LWO983143 MGJ983143:MGK983143 MQF983143:MQG983143 NAB983143:NAC983143 NJX983143:NJY983143 NTT983143:NTU983143 ODP983143:ODQ983143 ONL983143:ONM983143 OXH983143:OXI983143 PHD983143:PHE983143 PQZ983143:PRA983143 QAV983143:QAW983143 QKR983143:QKS983143 QUN983143:QUO983143 REJ983143:REK983143 ROF983143:ROG983143 RYB983143:RYC983143 SHX983143:SHY983143 SRT983143:SRU983143 TBP983143:TBQ983143 TLL983143:TLM983143 TVH983143:TVI983143 UFD983143:UFE983143 UOZ983143:UPA983143 UYV983143:UYW983143 VIR983143:VIS983143 VSN983143:VSO983143 WCJ983143:WCK983143 WMF983143:WMG983143 WWB983143:WWC983143 T101:U101 JP101:JQ101 TL101:TM101 ADH101:ADI101 AND101:ANE101 AWZ101:AXA101 BGV101:BGW101 BQR101:BQS101 CAN101:CAO101 CKJ101:CKK101 CUF101:CUG101 DEB101:DEC101 DNX101:DNY101 DXT101:DXU101 EHP101:EHQ101 ERL101:ERM101 FBH101:FBI101 FLD101:FLE101 FUZ101:FVA101 GEV101:GEW101 GOR101:GOS101 GYN101:GYO101 HIJ101:HIK101 HSF101:HSG101 ICB101:ICC101 ILX101:ILY101 IVT101:IVU101 JFP101:JFQ101 JPL101:JPM101 JZH101:JZI101 KJD101:KJE101 KSZ101:KTA101 LCV101:LCW101 LMR101:LMS101 LWN101:LWO101 MGJ101:MGK101 MQF101:MQG101 NAB101:NAC101 NJX101:NJY101 NTT101:NTU101 ODP101:ODQ101 ONL101:ONM101 OXH101:OXI101 PHD101:PHE101 PQZ101:PRA101 QAV101:QAW101 QKR101:QKS101 QUN101:QUO101 REJ101:REK101 ROF101:ROG101 RYB101:RYC101 SHX101:SHY101 SRT101:SRU101 TBP101:TBQ101 TLL101:TLM101 TVH101:TVI101 UFD101:UFE101 UOZ101:UPA101 UYV101:UYW101 VIR101:VIS101 VSN101:VSO101 WCJ101:WCK101 WMF101:WMG101 WWB101:WWC101 T65637:U65637 JP65637:JQ65637 TL65637:TM65637 ADH65637:ADI65637 AND65637:ANE65637 AWZ65637:AXA65637 BGV65637:BGW65637 BQR65637:BQS65637 CAN65637:CAO65637 CKJ65637:CKK65637 CUF65637:CUG65637 DEB65637:DEC65637 DNX65637:DNY65637 DXT65637:DXU65637 EHP65637:EHQ65637 ERL65637:ERM65637 FBH65637:FBI65637 FLD65637:FLE65637 FUZ65637:FVA65637 GEV65637:GEW65637 GOR65637:GOS65637 GYN65637:GYO65637 HIJ65637:HIK65637 HSF65637:HSG65637 ICB65637:ICC65637 ILX65637:ILY65637 IVT65637:IVU65637 JFP65637:JFQ65637 JPL65637:JPM65637 JZH65637:JZI65637 KJD65637:KJE65637 KSZ65637:KTA65637 LCV65637:LCW65637 LMR65637:LMS65637 LWN65637:LWO65637 MGJ65637:MGK65637 MQF65637:MQG65637 NAB65637:NAC65637 NJX65637:NJY65637 NTT65637:NTU65637 ODP65637:ODQ65637 ONL65637:ONM65637 OXH65637:OXI65637 PHD65637:PHE65637 PQZ65637:PRA65637 QAV65637:QAW65637 QKR65637:QKS65637 QUN65637:QUO65637 REJ65637:REK65637 ROF65637:ROG65637 RYB65637:RYC65637 SHX65637:SHY65637 SRT65637:SRU65637 TBP65637:TBQ65637 TLL65637:TLM65637 TVH65637:TVI65637 UFD65637:UFE65637 UOZ65637:UPA65637 UYV65637:UYW65637 VIR65637:VIS65637 VSN65637:VSO65637 WCJ65637:WCK65637 WMF65637:WMG65637 WWB65637:WWC65637 T131173:U131173 JP131173:JQ131173 TL131173:TM131173 ADH131173:ADI131173 AND131173:ANE131173 AWZ131173:AXA131173 BGV131173:BGW131173 BQR131173:BQS131173 CAN131173:CAO131173 CKJ131173:CKK131173 CUF131173:CUG131173 DEB131173:DEC131173 DNX131173:DNY131173 DXT131173:DXU131173 EHP131173:EHQ131173 ERL131173:ERM131173 FBH131173:FBI131173 FLD131173:FLE131173 FUZ131173:FVA131173 GEV131173:GEW131173 GOR131173:GOS131173 GYN131173:GYO131173 HIJ131173:HIK131173 HSF131173:HSG131173 ICB131173:ICC131173 ILX131173:ILY131173 IVT131173:IVU131173 JFP131173:JFQ131173 JPL131173:JPM131173 JZH131173:JZI131173 KJD131173:KJE131173 KSZ131173:KTA131173 LCV131173:LCW131173 LMR131173:LMS131173 LWN131173:LWO131173 MGJ131173:MGK131173 MQF131173:MQG131173 NAB131173:NAC131173 NJX131173:NJY131173 NTT131173:NTU131173 ODP131173:ODQ131173 ONL131173:ONM131173 OXH131173:OXI131173 PHD131173:PHE131173 PQZ131173:PRA131173 QAV131173:QAW131173 QKR131173:QKS131173 QUN131173:QUO131173 REJ131173:REK131173 ROF131173:ROG131173 RYB131173:RYC131173 SHX131173:SHY131173 SRT131173:SRU131173 TBP131173:TBQ131173 TLL131173:TLM131173 TVH131173:TVI131173 UFD131173:UFE131173 UOZ131173:UPA131173 UYV131173:UYW131173 VIR131173:VIS131173 VSN131173:VSO131173 WCJ131173:WCK131173 WMF131173:WMG131173 WWB131173:WWC131173 T196709:U196709 JP196709:JQ196709 TL196709:TM196709 ADH196709:ADI196709 AND196709:ANE196709 AWZ196709:AXA196709 BGV196709:BGW196709 BQR196709:BQS196709 CAN196709:CAO196709 CKJ196709:CKK196709 CUF196709:CUG196709 DEB196709:DEC196709 DNX196709:DNY196709 DXT196709:DXU196709 EHP196709:EHQ196709 ERL196709:ERM196709 FBH196709:FBI196709 FLD196709:FLE196709 FUZ196709:FVA196709 GEV196709:GEW196709 GOR196709:GOS196709 GYN196709:GYO196709 HIJ196709:HIK196709 HSF196709:HSG196709 ICB196709:ICC196709 ILX196709:ILY196709 IVT196709:IVU196709 JFP196709:JFQ196709 JPL196709:JPM196709 JZH196709:JZI196709 KJD196709:KJE196709 KSZ196709:KTA196709 LCV196709:LCW196709 LMR196709:LMS196709 LWN196709:LWO196709 MGJ196709:MGK196709 MQF196709:MQG196709 NAB196709:NAC196709 NJX196709:NJY196709 NTT196709:NTU196709 ODP196709:ODQ196709 ONL196709:ONM196709 OXH196709:OXI196709 PHD196709:PHE196709 PQZ196709:PRA196709 QAV196709:QAW196709 QKR196709:QKS196709 QUN196709:QUO196709 REJ196709:REK196709 ROF196709:ROG196709 RYB196709:RYC196709 SHX196709:SHY196709 SRT196709:SRU196709 TBP196709:TBQ196709 TLL196709:TLM196709 TVH196709:TVI196709 UFD196709:UFE196709 UOZ196709:UPA196709 UYV196709:UYW196709 VIR196709:VIS196709 VSN196709:VSO196709 WCJ196709:WCK196709 WMF196709:WMG196709 WWB196709:WWC196709 T262245:U262245 JP262245:JQ262245 TL262245:TM262245 ADH262245:ADI262245 AND262245:ANE262245 AWZ262245:AXA262245 BGV262245:BGW262245 BQR262245:BQS262245 CAN262245:CAO262245 CKJ262245:CKK262245 CUF262245:CUG262245 DEB262245:DEC262245 DNX262245:DNY262245 DXT262245:DXU262245 EHP262245:EHQ262245 ERL262245:ERM262245 FBH262245:FBI262245 FLD262245:FLE262245 FUZ262245:FVA262245 GEV262245:GEW262245 GOR262245:GOS262245 GYN262245:GYO262245 HIJ262245:HIK262245 HSF262245:HSG262245 ICB262245:ICC262245 ILX262245:ILY262245 IVT262245:IVU262245 JFP262245:JFQ262245 JPL262245:JPM262245 JZH262245:JZI262245 KJD262245:KJE262245 KSZ262245:KTA262245 LCV262245:LCW262245 LMR262245:LMS262245 LWN262245:LWO262245 MGJ262245:MGK262245 MQF262245:MQG262245 NAB262245:NAC262245 NJX262245:NJY262245 NTT262245:NTU262245 ODP262245:ODQ262245 ONL262245:ONM262245 OXH262245:OXI262245 PHD262245:PHE262245 PQZ262245:PRA262245 QAV262245:QAW262245 QKR262245:QKS262245 QUN262245:QUO262245 REJ262245:REK262245 ROF262245:ROG262245 RYB262245:RYC262245 SHX262245:SHY262245 SRT262245:SRU262245 TBP262245:TBQ262245 TLL262245:TLM262245 TVH262245:TVI262245 UFD262245:UFE262245 UOZ262245:UPA262245 UYV262245:UYW262245 VIR262245:VIS262245 VSN262245:VSO262245 WCJ262245:WCK262245 WMF262245:WMG262245 WWB262245:WWC262245 T327781:U327781 JP327781:JQ327781 TL327781:TM327781 ADH327781:ADI327781 AND327781:ANE327781 AWZ327781:AXA327781 BGV327781:BGW327781 BQR327781:BQS327781 CAN327781:CAO327781 CKJ327781:CKK327781 CUF327781:CUG327781 DEB327781:DEC327781 DNX327781:DNY327781 DXT327781:DXU327781 EHP327781:EHQ327781 ERL327781:ERM327781 FBH327781:FBI327781 FLD327781:FLE327781 FUZ327781:FVA327781 GEV327781:GEW327781 GOR327781:GOS327781 GYN327781:GYO327781 HIJ327781:HIK327781 HSF327781:HSG327781 ICB327781:ICC327781 ILX327781:ILY327781 IVT327781:IVU327781 JFP327781:JFQ327781 JPL327781:JPM327781 JZH327781:JZI327781 KJD327781:KJE327781 KSZ327781:KTA327781 LCV327781:LCW327781 LMR327781:LMS327781 LWN327781:LWO327781 MGJ327781:MGK327781 MQF327781:MQG327781 NAB327781:NAC327781 NJX327781:NJY327781 NTT327781:NTU327781 ODP327781:ODQ327781 ONL327781:ONM327781 OXH327781:OXI327781 PHD327781:PHE327781 PQZ327781:PRA327781 QAV327781:QAW327781 QKR327781:QKS327781 QUN327781:QUO327781 REJ327781:REK327781 ROF327781:ROG327781 RYB327781:RYC327781 SHX327781:SHY327781 SRT327781:SRU327781 TBP327781:TBQ327781 TLL327781:TLM327781 TVH327781:TVI327781 UFD327781:UFE327781 UOZ327781:UPA327781 UYV327781:UYW327781 VIR327781:VIS327781 VSN327781:VSO327781 WCJ327781:WCK327781 WMF327781:WMG327781 WWB327781:WWC327781 T393317:U393317 JP393317:JQ393317 TL393317:TM393317 ADH393317:ADI393317 AND393317:ANE393317 AWZ393317:AXA393317 BGV393317:BGW393317 BQR393317:BQS393317 CAN393317:CAO393317 CKJ393317:CKK393317 CUF393317:CUG393317 DEB393317:DEC393317 DNX393317:DNY393317 DXT393317:DXU393317 EHP393317:EHQ393317 ERL393317:ERM393317 FBH393317:FBI393317 FLD393317:FLE393317 FUZ393317:FVA393317 GEV393317:GEW393317 GOR393317:GOS393317 GYN393317:GYO393317 HIJ393317:HIK393317 HSF393317:HSG393317 ICB393317:ICC393317 ILX393317:ILY393317 IVT393317:IVU393317 JFP393317:JFQ393317 JPL393317:JPM393317 JZH393317:JZI393317 KJD393317:KJE393317 KSZ393317:KTA393317 LCV393317:LCW393317 LMR393317:LMS393317 LWN393317:LWO393317 MGJ393317:MGK393317 MQF393317:MQG393317 NAB393317:NAC393317 NJX393317:NJY393317 NTT393317:NTU393317 ODP393317:ODQ393317 ONL393317:ONM393317 OXH393317:OXI393317 PHD393317:PHE393317 PQZ393317:PRA393317 QAV393317:QAW393317 QKR393317:QKS393317 QUN393317:QUO393317 REJ393317:REK393317 ROF393317:ROG393317 RYB393317:RYC393317 SHX393317:SHY393317 SRT393317:SRU393317 TBP393317:TBQ393317 TLL393317:TLM393317 TVH393317:TVI393317 UFD393317:UFE393317 UOZ393317:UPA393317 UYV393317:UYW393317 VIR393317:VIS393317 VSN393317:VSO393317 WCJ393317:WCK393317 WMF393317:WMG393317 WWB393317:WWC393317 T458853:U458853 JP458853:JQ458853 TL458853:TM458853 ADH458853:ADI458853 AND458853:ANE458853 AWZ458853:AXA458853 BGV458853:BGW458853 BQR458853:BQS458853 CAN458853:CAO458853 CKJ458853:CKK458853 CUF458853:CUG458853 DEB458853:DEC458853 DNX458853:DNY458853 DXT458853:DXU458853 EHP458853:EHQ458853 ERL458853:ERM458853 FBH458853:FBI458853 FLD458853:FLE458853 FUZ458853:FVA458853 GEV458853:GEW458853 GOR458853:GOS458853 GYN458853:GYO458853 HIJ458853:HIK458853 HSF458853:HSG458853 ICB458853:ICC458853 ILX458853:ILY458853 IVT458853:IVU458853 JFP458853:JFQ458853 JPL458853:JPM458853 JZH458853:JZI458853 KJD458853:KJE458853 KSZ458853:KTA458853 LCV458853:LCW458853 LMR458853:LMS458853 LWN458853:LWO458853 MGJ458853:MGK458853 MQF458853:MQG458853 NAB458853:NAC458853 NJX458853:NJY458853 NTT458853:NTU458853 ODP458853:ODQ458853 ONL458853:ONM458853 OXH458853:OXI458853 PHD458853:PHE458853 PQZ458853:PRA458853 QAV458853:QAW458853 QKR458853:QKS458853 QUN458853:QUO458853 REJ458853:REK458853 ROF458853:ROG458853 RYB458853:RYC458853 SHX458853:SHY458853 SRT458853:SRU458853 TBP458853:TBQ458853 TLL458853:TLM458853 TVH458853:TVI458853 UFD458853:UFE458853 UOZ458853:UPA458853 UYV458853:UYW458853 VIR458853:VIS458853 VSN458853:VSO458853 WCJ458853:WCK458853 WMF458853:WMG458853 WWB458853:WWC458853 T524389:U524389 JP524389:JQ524389 TL524389:TM524389 ADH524389:ADI524389 AND524389:ANE524389 AWZ524389:AXA524389 BGV524389:BGW524389 BQR524389:BQS524389 CAN524389:CAO524389 CKJ524389:CKK524389 CUF524389:CUG524389 DEB524389:DEC524389 DNX524389:DNY524389 DXT524389:DXU524389 EHP524389:EHQ524389 ERL524389:ERM524389 FBH524389:FBI524389 FLD524389:FLE524389 FUZ524389:FVA524389 GEV524389:GEW524389 GOR524389:GOS524389 GYN524389:GYO524389 HIJ524389:HIK524389 HSF524389:HSG524389 ICB524389:ICC524389 ILX524389:ILY524389 IVT524389:IVU524389 JFP524389:JFQ524389 JPL524389:JPM524389 JZH524389:JZI524389 KJD524389:KJE524389 KSZ524389:KTA524389 LCV524389:LCW524389 LMR524389:LMS524389 LWN524389:LWO524389 MGJ524389:MGK524389 MQF524389:MQG524389 NAB524389:NAC524389 NJX524389:NJY524389 NTT524389:NTU524389 ODP524389:ODQ524389 ONL524389:ONM524389 OXH524389:OXI524389 PHD524389:PHE524389 PQZ524389:PRA524389 QAV524389:QAW524389 QKR524389:QKS524389 QUN524389:QUO524389 REJ524389:REK524389 ROF524389:ROG524389 RYB524389:RYC524389 SHX524389:SHY524389 SRT524389:SRU524389 TBP524389:TBQ524389 TLL524389:TLM524389 TVH524389:TVI524389 UFD524389:UFE524389 UOZ524389:UPA524389 UYV524389:UYW524389 VIR524389:VIS524389 VSN524389:VSO524389 WCJ524389:WCK524389 WMF524389:WMG524389 WWB524389:WWC524389 T589925:U589925 JP589925:JQ589925 TL589925:TM589925 ADH589925:ADI589925 AND589925:ANE589925 AWZ589925:AXA589925 BGV589925:BGW589925 BQR589925:BQS589925 CAN589925:CAO589925 CKJ589925:CKK589925 CUF589925:CUG589925 DEB589925:DEC589925 DNX589925:DNY589925 DXT589925:DXU589925 EHP589925:EHQ589925 ERL589925:ERM589925 FBH589925:FBI589925 FLD589925:FLE589925 FUZ589925:FVA589925 GEV589925:GEW589925 GOR589925:GOS589925 GYN589925:GYO589925 HIJ589925:HIK589925 HSF589925:HSG589925 ICB589925:ICC589925 ILX589925:ILY589925 IVT589925:IVU589925 JFP589925:JFQ589925 JPL589925:JPM589925 JZH589925:JZI589925 KJD589925:KJE589925 KSZ589925:KTA589925 LCV589925:LCW589925 LMR589925:LMS589925 LWN589925:LWO589925 MGJ589925:MGK589925 MQF589925:MQG589925 NAB589925:NAC589925 NJX589925:NJY589925 NTT589925:NTU589925 ODP589925:ODQ589925 ONL589925:ONM589925 OXH589925:OXI589925 PHD589925:PHE589925 PQZ589925:PRA589925 QAV589925:QAW589925 QKR589925:QKS589925 QUN589925:QUO589925 REJ589925:REK589925 ROF589925:ROG589925 RYB589925:RYC589925 SHX589925:SHY589925 SRT589925:SRU589925 TBP589925:TBQ589925 TLL589925:TLM589925 TVH589925:TVI589925 UFD589925:UFE589925 UOZ589925:UPA589925 UYV589925:UYW589925 VIR589925:VIS589925 VSN589925:VSO589925 WCJ589925:WCK589925 WMF589925:WMG589925 WWB589925:WWC589925 T655461:U655461 JP655461:JQ655461 TL655461:TM655461 ADH655461:ADI655461 AND655461:ANE655461 AWZ655461:AXA655461 BGV655461:BGW655461 BQR655461:BQS655461 CAN655461:CAO655461 CKJ655461:CKK655461 CUF655461:CUG655461 DEB655461:DEC655461 DNX655461:DNY655461 DXT655461:DXU655461 EHP655461:EHQ655461 ERL655461:ERM655461 FBH655461:FBI655461 FLD655461:FLE655461 FUZ655461:FVA655461 GEV655461:GEW655461 GOR655461:GOS655461 GYN655461:GYO655461 HIJ655461:HIK655461 HSF655461:HSG655461 ICB655461:ICC655461 ILX655461:ILY655461 IVT655461:IVU655461 JFP655461:JFQ655461 JPL655461:JPM655461 JZH655461:JZI655461 KJD655461:KJE655461 KSZ655461:KTA655461 LCV655461:LCW655461 LMR655461:LMS655461 LWN655461:LWO655461 MGJ655461:MGK655461 MQF655461:MQG655461 NAB655461:NAC655461 NJX655461:NJY655461 NTT655461:NTU655461 ODP655461:ODQ655461 ONL655461:ONM655461 OXH655461:OXI655461 PHD655461:PHE655461 PQZ655461:PRA655461 QAV655461:QAW655461 QKR655461:QKS655461 QUN655461:QUO655461 REJ655461:REK655461 ROF655461:ROG655461 RYB655461:RYC655461 SHX655461:SHY655461 SRT655461:SRU655461 TBP655461:TBQ655461 TLL655461:TLM655461 TVH655461:TVI655461 UFD655461:UFE655461 UOZ655461:UPA655461 UYV655461:UYW655461 VIR655461:VIS655461 VSN655461:VSO655461 WCJ655461:WCK655461 WMF655461:WMG655461 WWB655461:WWC655461 T720997:U720997 JP720997:JQ720997 TL720997:TM720997 ADH720997:ADI720997 AND720997:ANE720997 AWZ720997:AXA720997 BGV720997:BGW720997 BQR720997:BQS720997 CAN720997:CAO720997 CKJ720997:CKK720997 CUF720997:CUG720997 DEB720997:DEC720997 DNX720997:DNY720997 DXT720997:DXU720997 EHP720997:EHQ720997 ERL720997:ERM720997 FBH720997:FBI720997 FLD720997:FLE720997 FUZ720997:FVA720997 GEV720997:GEW720997 GOR720997:GOS720997 GYN720997:GYO720997 HIJ720997:HIK720997 HSF720997:HSG720997 ICB720997:ICC720997 ILX720997:ILY720997 IVT720997:IVU720997 JFP720997:JFQ720997 JPL720997:JPM720997 JZH720997:JZI720997 KJD720997:KJE720997 KSZ720997:KTA720997 LCV720997:LCW720997 LMR720997:LMS720997 LWN720997:LWO720997 MGJ720997:MGK720997 MQF720997:MQG720997 NAB720997:NAC720997 NJX720997:NJY720997 NTT720997:NTU720997 ODP720997:ODQ720997 ONL720997:ONM720997 OXH720997:OXI720997 PHD720997:PHE720997 PQZ720997:PRA720997 QAV720997:QAW720997 QKR720997:QKS720997 QUN720997:QUO720997 REJ720997:REK720997 ROF720997:ROG720997 RYB720997:RYC720997 SHX720997:SHY720997 SRT720997:SRU720997 TBP720997:TBQ720997 TLL720997:TLM720997 TVH720997:TVI720997 UFD720997:UFE720997 UOZ720997:UPA720997 UYV720997:UYW720997 VIR720997:VIS720997 VSN720997:VSO720997 WCJ720997:WCK720997 WMF720997:WMG720997 WWB720997:WWC720997 T786533:U786533 JP786533:JQ786533 TL786533:TM786533 ADH786533:ADI786533 AND786533:ANE786533 AWZ786533:AXA786533 BGV786533:BGW786533 BQR786533:BQS786533 CAN786533:CAO786533 CKJ786533:CKK786533 CUF786533:CUG786533 DEB786533:DEC786533 DNX786533:DNY786533 DXT786533:DXU786533 EHP786533:EHQ786533 ERL786533:ERM786533 FBH786533:FBI786533 FLD786533:FLE786533 FUZ786533:FVA786533 GEV786533:GEW786533 GOR786533:GOS786533 GYN786533:GYO786533 HIJ786533:HIK786533 HSF786533:HSG786533 ICB786533:ICC786533 ILX786533:ILY786533 IVT786533:IVU786533 JFP786533:JFQ786533 JPL786533:JPM786533 JZH786533:JZI786533 KJD786533:KJE786533 KSZ786533:KTA786533 LCV786533:LCW786533 LMR786533:LMS786533 LWN786533:LWO786533 MGJ786533:MGK786533 MQF786533:MQG786533 NAB786533:NAC786533 NJX786533:NJY786533 NTT786533:NTU786533 ODP786533:ODQ786533 ONL786533:ONM786533 OXH786533:OXI786533 PHD786533:PHE786533 PQZ786533:PRA786533 QAV786533:QAW786533 QKR786533:QKS786533 QUN786533:QUO786533 REJ786533:REK786533 ROF786533:ROG786533 RYB786533:RYC786533 SHX786533:SHY786533 SRT786533:SRU786533 TBP786533:TBQ786533 TLL786533:TLM786533 TVH786533:TVI786533 UFD786533:UFE786533 UOZ786533:UPA786533 UYV786533:UYW786533 VIR786533:VIS786533 VSN786533:VSO786533 WCJ786533:WCK786533 WMF786533:WMG786533 WWB786533:WWC786533 T852069:U852069 JP852069:JQ852069 TL852069:TM852069 ADH852069:ADI852069 AND852069:ANE852069 AWZ852069:AXA852069 BGV852069:BGW852069 BQR852069:BQS852069 CAN852069:CAO852069 CKJ852069:CKK852069 CUF852069:CUG852069 DEB852069:DEC852069 DNX852069:DNY852069 DXT852069:DXU852069 EHP852069:EHQ852069 ERL852069:ERM852069 FBH852069:FBI852069 FLD852069:FLE852069 FUZ852069:FVA852069 GEV852069:GEW852069 GOR852069:GOS852069 GYN852069:GYO852069 HIJ852069:HIK852069 HSF852069:HSG852069 ICB852069:ICC852069 ILX852069:ILY852069 IVT852069:IVU852069 JFP852069:JFQ852069 JPL852069:JPM852069 JZH852069:JZI852069 KJD852069:KJE852069 KSZ852069:KTA852069 LCV852069:LCW852069 LMR852069:LMS852069 LWN852069:LWO852069 MGJ852069:MGK852069 MQF852069:MQG852069 NAB852069:NAC852069 NJX852069:NJY852069 NTT852069:NTU852069 ODP852069:ODQ852069 ONL852069:ONM852069 OXH852069:OXI852069 PHD852069:PHE852069 PQZ852069:PRA852069 QAV852069:QAW852069 QKR852069:QKS852069 QUN852069:QUO852069 REJ852069:REK852069 ROF852069:ROG852069 RYB852069:RYC852069 SHX852069:SHY852069 SRT852069:SRU852069 TBP852069:TBQ852069 TLL852069:TLM852069 TVH852069:TVI852069 UFD852069:UFE852069 UOZ852069:UPA852069 UYV852069:UYW852069 VIR852069:VIS852069 VSN852069:VSO852069 WCJ852069:WCK852069 WMF852069:WMG852069 WWB852069:WWC852069 T917605:U917605 JP917605:JQ917605 TL917605:TM917605 ADH917605:ADI917605 AND917605:ANE917605 AWZ917605:AXA917605 BGV917605:BGW917605 BQR917605:BQS917605 CAN917605:CAO917605 CKJ917605:CKK917605 CUF917605:CUG917605 DEB917605:DEC917605 DNX917605:DNY917605 DXT917605:DXU917605 EHP917605:EHQ917605 ERL917605:ERM917605 FBH917605:FBI917605 FLD917605:FLE917605 FUZ917605:FVA917605 GEV917605:GEW917605 GOR917605:GOS917605 GYN917605:GYO917605 HIJ917605:HIK917605 HSF917605:HSG917605 ICB917605:ICC917605 ILX917605:ILY917605 IVT917605:IVU917605 JFP917605:JFQ917605 JPL917605:JPM917605 JZH917605:JZI917605 KJD917605:KJE917605 KSZ917605:KTA917605 LCV917605:LCW917605 LMR917605:LMS917605 LWN917605:LWO917605 MGJ917605:MGK917605 MQF917605:MQG917605 NAB917605:NAC917605 NJX917605:NJY917605 NTT917605:NTU917605 ODP917605:ODQ917605 ONL917605:ONM917605 OXH917605:OXI917605 PHD917605:PHE917605 PQZ917605:PRA917605 QAV917605:QAW917605 QKR917605:QKS917605 QUN917605:QUO917605 REJ917605:REK917605 ROF917605:ROG917605 RYB917605:RYC917605 SHX917605:SHY917605 SRT917605:SRU917605 TBP917605:TBQ917605 TLL917605:TLM917605 TVH917605:TVI917605 UFD917605:UFE917605 UOZ917605:UPA917605 UYV917605:UYW917605 VIR917605:VIS917605 VSN917605:VSO917605 WCJ917605:WCK917605 WMF917605:WMG917605 WWB917605:WWC917605 T983141:U983141 JP983141:JQ983141 TL983141:TM983141 ADH983141:ADI983141 AND983141:ANE983141 AWZ983141:AXA983141 BGV983141:BGW983141 BQR983141:BQS983141 CAN983141:CAO983141 CKJ983141:CKK983141 CUF983141:CUG983141 DEB983141:DEC983141 DNX983141:DNY983141 DXT983141:DXU983141 EHP983141:EHQ983141 ERL983141:ERM983141 FBH983141:FBI983141 FLD983141:FLE983141 FUZ983141:FVA983141 GEV983141:GEW983141 GOR983141:GOS983141 GYN983141:GYO983141 HIJ983141:HIK983141 HSF983141:HSG983141 ICB983141:ICC983141 ILX983141:ILY983141 IVT983141:IVU983141 JFP983141:JFQ983141 JPL983141:JPM983141 JZH983141:JZI983141 KJD983141:KJE983141 KSZ983141:KTA983141 LCV983141:LCW983141 LMR983141:LMS983141 LWN983141:LWO983141 MGJ983141:MGK983141 MQF983141:MQG983141 NAB983141:NAC983141 NJX983141:NJY983141 NTT983141:NTU983141 ODP983141:ODQ983141 ONL983141:ONM983141 OXH983141:OXI983141 PHD983141:PHE983141 PQZ983141:PRA983141 QAV983141:QAW983141 QKR983141:QKS983141 QUN983141:QUO983141 REJ983141:REK983141 ROF983141:ROG983141 RYB983141:RYC983141 SHX983141:SHY983141 SRT983141:SRU983141 TBP983141:TBQ983141 TLL983141:TLM983141 TVH983141:TVI983141 UFD983141:UFE983141 UOZ983141:UPA983141 UYV983141:UYW983141 VIR983141:VIS983141 VSN983141:VSO983141 WCJ983141:WCK983141 WMF983141:WMG983141 WWB983141:WWC983141 H101:I101 JD101:JE101 SZ101:TA101 ACV101:ACW101 AMR101:AMS101 AWN101:AWO101 BGJ101:BGK101 BQF101:BQG101 CAB101:CAC101 CJX101:CJY101 CTT101:CTU101 DDP101:DDQ101 DNL101:DNM101 DXH101:DXI101 EHD101:EHE101 EQZ101:ERA101 FAV101:FAW101 FKR101:FKS101 FUN101:FUO101 GEJ101:GEK101 GOF101:GOG101 GYB101:GYC101 HHX101:HHY101 HRT101:HRU101 IBP101:IBQ101 ILL101:ILM101 IVH101:IVI101 JFD101:JFE101 JOZ101:JPA101 JYV101:JYW101 KIR101:KIS101 KSN101:KSO101 LCJ101:LCK101 LMF101:LMG101 LWB101:LWC101 MFX101:MFY101 MPT101:MPU101 MZP101:MZQ101 NJL101:NJM101 NTH101:NTI101 ODD101:ODE101 OMZ101:ONA101 OWV101:OWW101 PGR101:PGS101 PQN101:PQO101 QAJ101:QAK101 QKF101:QKG101 QUB101:QUC101 RDX101:RDY101 RNT101:RNU101 RXP101:RXQ101 SHL101:SHM101 SRH101:SRI101 TBD101:TBE101 TKZ101:TLA101 TUV101:TUW101 UER101:UES101 UON101:UOO101 UYJ101:UYK101 VIF101:VIG101 VSB101:VSC101 WBX101:WBY101 WLT101:WLU101 WVP101:WVQ101 H65637:I65637 JD65637:JE65637 SZ65637:TA65637 ACV65637:ACW65637 AMR65637:AMS65637 AWN65637:AWO65637 BGJ65637:BGK65637 BQF65637:BQG65637 CAB65637:CAC65637 CJX65637:CJY65637 CTT65637:CTU65637 DDP65637:DDQ65637 DNL65637:DNM65637 DXH65637:DXI65637 EHD65637:EHE65637 EQZ65637:ERA65637 FAV65637:FAW65637 FKR65637:FKS65637 FUN65637:FUO65637 GEJ65637:GEK65637 GOF65637:GOG65637 GYB65637:GYC65637 HHX65637:HHY65637 HRT65637:HRU65637 IBP65637:IBQ65637 ILL65637:ILM65637 IVH65637:IVI65637 JFD65637:JFE65637 JOZ65637:JPA65637 JYV65637:JYW65637 KIR65637:KIS65637 KSN65637:KSO65637 LCJ65637:LCK65637 LMF65637:LMG65637 LWB65637:LWC65637 MFX65637:MFY65637 MPT65637:MPU65637 MZP65637:MZQ65637 NJL65637:NJM65637 NTH65637:NTI65637 ODD65637:ODE65637 OMZ65637:ONA65637 OWV65637:OWW65637 PGR65637:PGS65637 PQN65637:PQO65637 QAJ65637:QAK65637 QKF65637:QKG65637 QUB65637:QUC65637 RDX65637:RDY65637 RNT65637:RNU65637 RXP65637:RXQ65637 SHL65637:SHM65637 SRH65637:SRI65637 TBD65637:TBE65637 TKZ65637:TLA65637 TUV65637:TUW65637 UER65637:UES65637 UON65637:UOO65637 UYJ65637:UYK65637 VIF65637:VIG65637 VSB65637:VSC65637 WBX65637:WBY65637 WLT65637:WLU65637 WVP65637:WVQ65637 H131173:I131173 JD131173:JE131173 SZ131173:TA131173 ACV131173:ACW131173 AMR131173:AMS131173 AWN131173:AWO131173 BGJ131173:BGK131173 BQF131173:BQG131173 CAB131173:CAC131173 CJX131173:CJY131173 CTT131173:CTU131173 DDP131173:DDQ131173 DNL131173:DNM131173 DXH131173:DXI131173 EHD131173:EHE131173 EQZ131173:ERA131173 FAV131173:FAW131173 FKR131173:FKS131173 FUN131173:FUO131173 GEJ131173:GEK131173 GOF131173:GOG131173 GYB131173:GYC131173 HHX131173:HHY131173 HRT131173:HRU131173 IBP131173:IBQ131173 ILL131173:ILM131173 IVH131173:IVI131173 JFD131173:JFE131173 JOZ131173:JPA131173 JYV131173:JYW131173 KIR131173:KIS131173 KSN131173:KSO131173 LCJ131173:LCK131173 LMF131173:LMG131173 LWB131173:LWC131173 MFX131173:MFY131173 MPT131173:MPU131173 MZP131173:MZQ131173 NJL131173:NJM131173 NTH131173:NTI131173 ODD131173:ODE131173 OMZ131173:ONA131173 OWV131173:OWW131173 PGR131173:PGS131173 PQN131173:PQO131173 QAJ131173:QAK131173 QKF131173:QKG131173 QUB131173:QUC131173 RDX131173:RDY131173 RNT131173:RNU131173 RXP131173:RXQ131173 SHL131173:SHM131173 SRH131173:SRI131173 TBD131173:TBE131173 TKZ131173:TLA131173 TUV131173:TUW131173 UER131173:UES131173 UON131173:UOO131173 UYJ131173:UYK131173 VIF131173:VIG131173 VSB131173:VSC131173 WBX131173:WBY131173 WLT131173:WLU131173 WVP131173:WVQ131173 H196709:I196709 JD196709:JE196709 SZ196709:TA196709 ACV196709:ACW196709 AMR196709:AMS196709 AWN196709:AWO196709 BGJ196709:BGK196709 BQF196709:BQG196709 CAB196709:CAC196709 CJX196709:CJY196709 CTT196709:CTU196709 DDP196709:DDQ196709 DNL196709:DNM196709 DXH196709:DXI196709 EHD196709:EHE196709 EQZ196709:ERA196709 FAV196709:FAW196709 FKR196709:FKS196709 FUN196709:FUO196709 GEJ196709:GEK196709 GOF196709:GOG196709 GYB196709:GYC196709 HHX196709:HHY196709 HRT196709:HRU196709 IBP196709:IBQ196709 ILL196709:ILM196709 IVH196709:IVI196709 JFD196709:JFE196709 JOZ196709:JPA196709 JYV196709:JYW196709 KIR196709:KIS196709 KSN196709:KSO196709 LCJ196709:LCK196709 LMF196709:LMG196709 LWB196709:LWC196709 MFX196709:MFY196709 MPT196709:MPU196709 MZP196709:MZQ196709 NJL196709:NJM196709 NTH196709:NTI196709 ODD196709:ODE196709 OMZ196709:ONA196709 OWV196709:OWW196709 PGR196709:PGS196709 PQN196709:PQO196709 QAJ196709:QAK196709 QKF196709:QKG196709 QUB196709:QUC196709 RDX196709:RDY196709 RNT196709:RNU196709 RXP196709:RXQ196709 SHL196709:SHM196709 SRH196709:SRI196709 TBD196709:TBE196709 TKZ196709:TLA196709 TUV196709:TUW196709 UER196709:UES196709 UON196709:UOO196709 UYJ196709:UYK196709 VIF196709:VIG196709 VSB196709:VSC196709 WBX196709:WBY196709 WLT196709:WLU196709 WVP196709:WVQ196709 H262245:I262245 JD262245:JE262245 SZ262245:TA262245 ACV262245:ACW262245 AMR262245:AMS262245 AWN262245:AWO262245 BGJ262245:BGK262245 BQF262245:BQG262245 CAB262245:CAC262245 CJX262245:CJY262245 CTT262245:CTU262245 DDP262245:DDQ262245 DNL262245:DNM262245 DXH262245:DXI262245 EHD262245:EHE262245 EQZ262245:ERA262245 FAV262245:FAW262245 FKR262245:FKS262245 FUN262245:FUO262245 GEJ262245:GEK262245 GOF262245:GOG262245 GYB262245:GYC262245 HHX262245:HHY262245 HRT262245:HRU262245 IBP262245:IBQ262245 ILL262245:ILM262245 IVH262245:IVI262245 JFD262245:JFE262245 JOZ262245:JPA262245 JYV262245:JYW262245 KIR262245:KIS262245 KSN262245:KSO262245 LCJ262245:LCK262245 LMF262245:LMG262245 LWB262245:LWC262245 MFX262245:MFY262245 MPT262245:MPU262245 MZP262245:MZQ262245 NJL262245:NJM262245 NTH262245:NTI262245 ODD262245:ODE262245 OMZ262245:ONA262245 OWV262245:OWW262245 PGR262245:PGS262245 PQN262245:PQO262245 QAJ262245:QAK262245 QKF262245:QKG262245 QUB262245:QUC262245 RDX262245:RDY262245 RNT262245:RNU262245 RXP262245:RXQ262245 SHL262245:SHM262245 SRH262245:SRI262245 TBD262245:TBE262245 TKZ262245:TLA262245 TUV262245:TUW262245 UER262245:UES262245 UON262245:UOO262245 UYJ262245:UYK262245 VIF262245:VIG262245 VSB262245:VSC262245 WBX262245:WBY262245 WLT262245:WLU262245 WVP262245:WVQ262245 H327781:I327781 JD327781:JE327781 SZ327781:TA327781 ACV327781:ACW327781 AMR327781:AMS327781 AWN327781:AWO327781 BGJ327781:BGK327781 BQF327781:BQG327781 CAB327781:CAC327781 CJX327781:CJY327781 CTT327781:CTU327781 DDP327781:DDQ327781 DNL327781:DNM327781 DXH327781:DXI327781 EHD327781:EHE327781 EQZ327781:ERA327781 FAV327781:FAW327781 FKR327781:FKS327781 FUN327781:FUO327781 GEJ327781:GEK327781 GOF327781:GOG327781 GYB327781:GYC327781 HHX327781:HHY327781 HRT327781:HRU327781 IBP327781:IBQ327781 ILL327781:ILM327781 IVH327781:IVI327781 JFD327781:JFE327781 JOZ327781:JPA327781 JYV327781:JYW327781 KIR327781:KIS327781 KSN327781:KSO327781 LCJ327781:LCK327781 LMF327781:LMG327781 LWB327781:LWC327781 MFX327781:MFY327781 MPT327781:MPU327781 MZP327781:MZQ327781 NJL327781:NJM327781 NTH327781:NTI327781 ODD327781:ODE327781 OMZ327781:ONA327781 OWV327781:OWW327781 PGR327781:PGS327781 PQN327781:PQO327781 QAJ327781:QAK327781 QKF327781:QKG327781 QUB327781:QUC327781 RDX327781:RDY327781 RNT327781:RNU327781 RXP327781:RXQ327781 SHL327781:SHM327781 SRH327781:SRI327781 TBD327781:TBE327781 TKZ327781:TLA327781 TUV327781:TUW327781 UER327781:UES327781 UON327781:UOO327781 UYJ327781:UYK327781 VIF327781:VIG327781 VSB327781:VSC327781 WBX327781:WBY327781 WLT327781:WLU327781 WVP327781:WVQ327781 H393317:I393317 JD393317:JE393317 SZ393317:TA393317 ACV393317:ACW393317 AMR393317:AMS393317 AWN393317:AWO393317 BGJ393317:BGK393317 BQF393317:BQG393317 CAB393317:CAC393317 CJX393317:CJY393317 CTT393317:CTU393317 DDP393317:DDQ393317 DNL393317:DNM393317 DXH393317:DXI393317 EHD393317:EHE393317 EQZ393317:ERA393317 FAV393317:FAW393317 FKR393317:FKS393317 FUN393317:FUO393317 GEJ393317:GEK393317 GOF393317:GOG393317 GYB393317:GYC393317 HHX393317:HHY393317 HRT393317:HRU393317 IBP393317:IBQ393317 ILL393317:ILM393317 IVH393317:IVI393317 JFD393317:JFE393317 JOZ393317:JPA393317 JYV393317:JYW393317 KIR393317:KIS393317 KSN393317:KSO393317 LCJ393317:LCK393317 LMF393317:LMG393317 LWB393317:LWC393317 MFX393317:MFY393317 MPT393317:MPU393317 MZP393317:MZQ393317 NJL393317:NJM393317 NTH393317:NTI393317 ODD393317:ODE393317 OMZ393317:ONA393317 OWV393317:OWW393317 PGR393317:PGS393317 PQN393317:PQO393317 QAJ393317:QAK393317 QKF393317:QKG393317 QUB393317:QUC393317 RDX393317:RDY393317 RNT393317:RNU393317 RXP393317:RXQ393317 SHL393317:SHM393317 SRH393317:SRI393317 TBD393317:TBE393317 TKZ393317:TLA393317 TUV393317:TUW393317 UER393317:UES393317 UON393317:UOO393317 UYJ393317:UYK393317 VIF393317:VIG393317 VSB393317:VSC393317 WBX393317:WBY393317 WLT393317:WLU393317 WVP393317:WVQ393317 H458853:I458853 JD458853:JE458853 SZ458853:TA458853 ACV458853:ACW458853 AMR458853:AMS458853 AWN458853:AWO458853 BGJ458853:BGK458853 BQF458853:BQG458853 CAB458853:CAC458853 CJX458853:CJY458853 CTT458853:CTU458853 DDP458853:DDQ458853 DNL458853:DNM458853 DXH458853:DXI458853 EHD458853:EHE458853 EQZ458853:ERA458853 FAV458853:FAW458853 FKR458853:FKS458853 FUN458853:FUO458853 GEJ458853:GEK458853 GOF458853:GOG458853 GYB458853:GYC458853 HHX458853:HHY458853 HRT458853:HRU458853 IBP458853:IBQ458853 ILL458853:ILM458853 IVH458853:IVI458853 JFD458853:JFE458853 JOZ458853:JPA458853 JYV458853:JYW458853 KIR458853:KIS458853 KSN458853:KSO458853 LCJ458853:LCK458853 LMF458853:LMG458853 LWB458853:LWC458853 MFX458853:MFY458853 MPT458853:MPU458853 MZP458853:MZQ458853 NJL458853:NJM458853 NTH458853:NTI458853 ODD458853:ODE458853 OMZ458853:ONA458853 OWV458853:OWW458853 PGR458853:PGS458853 PQN458853:PQO458853 QAJ458853:QAK458853 QKF458853:QKG458853 QUB458853:QUC458853 RDX458853:RDY458853 RNT458853:RNU458853 RXP458853:RXQ458853 SHL458853:SHM458853 SRH458853:SRI458853 TBD458853:TBE458853 TKZ458853:TLA458853 TUV458853:TUW458853 UER458853:UES458853 UON458853:UOO458853 UYJ458853:UYK458853 VIF458853:VIG458853 VSB458853:VSC458853 WBX458853:WBY458853 WLT458853:WLU458853 WVP458853:WVQ458853 H524389:I524389 JD524389:JE524389 SZ524389:TA524389 ACV524389:ACW524389 AMR524389:AMS524389 AWN524389:AWO524389 BGJ524389:BGK524389 BQF524389:BQG524389 CAB524389:CAC524389 CJX524389:CJY524389 CTT524389:CTU524389 DDP524389:DDQ524389 DNL524389:DNM524389 DXH524389:DXI524389 EHD524389:EHE524389 EQZ524389:ERA524389 FAV524389:FAW524389 FKR524389:FKS524389 FUN524389:FUO524389 GEJ524389:GEK524389 GOF524389:GOG524389 GYB524389:GYC524389 HHX524389:HHY524389 HRT524389:HRU524389 IBP524389:IBQ524389 ILL524389:ILM524389 IVH524389:IVI524389 JFD524389:JFE524389 JOZ524389:JPA524389 JYV524389:JYW524389 KIR524389:KIS524389 KSN524389:KSO524389 LCJ524389:LCK524389 LMF524389:LMG524389 LWB524389:LWC524389 MFX524389:MFY524389 MPT524389:MPU524389 MZP524389:MZQ524389 NJL524389:NJM524389 NTH524389:NTI524389 ODD524389:ODE524389 OMZ524389:ONA524389 OWV524389:OWW524389 PGR524389:PGS524389 PQN524389:PQO524389 QAJ524389:QAK524389 QKF524389:QKG524389 QUB524389:QUC524389 RDX524389:RDY524389 RNT524389:RNU524389 RXP524389:RXQ524389 SHL524389:SHM524389 SRH524389:SRI524389 TBD524389:TBE524389 TKZ524389:TLA524389 TUV524389:TUW524389 UER524389:UES524389 UON524389:UOO524389 UYJ524389:UYK524389 VIF524389:VIG524389 VSB524389:VSC524389 WBX524389:WBY524389 WLT524389:WLU524389 WVP524389:WVQ524389 H589925:I589925 JD589925:JE589925 SZ589925:TA589925 ACV589925:ACW589925 AMR589925:AMS589925 AWN589925:AWO589925 BGJ589925:BGK589925 BQF589925:BQG589925 CAB589925:CAC589925 CJX589925:CJY589925 CTT589925:CTU589925 DDP589925:DDQ589925 DNL589925:DNM589925 DXH589925:DXI589925 EHD589925:EHE589925 EQZ589925:ERA589925 FAV589925:FAW589925 FKR589925:FKS589925 FUN589925:FUO589925 GEJ589925:GEK589925 GOF589925:GOG589925 GYB589925:GYC589925 HHX589925:HHY589925 HRT589925:HRU589925 IBP589925:IBQ589925 ILL589925:ILM589925 IVH589925:IVI589925 JFD589925:JFE589925 JOZ589925:JPA589925 JYV589925:JYW589925 KIR589925:KIS589925 KSN589925:KSO589925 LCJ589925:LCK589925 LMF589925:LMG589925 LWB589925:LWC589925 MFX589925:MFY589925 MPT589925:MPU589925 MZP589925:MZQ589925 NJL589925:NJM589925 NTH589925:NTI589925 ODD589925:ODE589925 OMZ589925:ONA589925 OWV589925:OWW589925 PGR589925:PGS589925 PQN589925:PQO589925 QAJ589925:QAK589925 QKF589925:QKG589925 QUB589925:QUC589925 RDX589925:RDY589925 RNT589925:RNU589925 RXP589925:RXQ589925 SHL589925:SHM589925 SRH589925:SRI589925 TBD589925:TBE589925 TKZ589925:TLA589925 TUV589925:TUW589925 UER589925:UES589925 UON589925:UOO589925 UYJ589925:UYK589925 VIF589925:VIG589925 VSB589925:VSC589925 WBX589925:WBY589925 WLT589925:WLU589925 WVP589925:WVQ589925 H655461:I655461 JD655461:JE655461 SZ655461:TA655461 ACV655461:ACW655461 AMR655461:AMS655461 AWN655461:AWO655461 BGJ655461:BGK655461 BQF655461:BQG655461 CAB655461:CAC655461 CJX655461:CJY655461 CTT655461:CTU655461 DDP655461:DDQ655461 DNL655461:DNM655461 DXH655461:DXI655461 EHD655461:EHE655461 EQZ655461:ERA655461 FAV655461:FAW655461 FKR655461:FKS655461 FUN655461:FUO655461 GEJ655461:GEK655461 GOF655461:GOG655461 GYB655461:GYC655461 HHX655461:HHY655461 HRT655461:HRU655461 IBP655461:IBQ655461 ILL655461:ILM655461 IVH655461:IVI655461 JFD655461:JFE655461 JOZ655461:JPA655461 JYV655461:JYW655461 KIR655461:KIS655461 KSN655461:KSO655461 LCJ655461:LCK655461 LMF655461:LMG655461 LWB655461:LWC655461 MFX655461:MFY655461 MPT655461:MPU655461 MZP655461:MZQ655461 NJL655461:NJM655461 NTH655461:NTI655461 ODD655461:ODE655461 OMZ655461:ONA655461 OWV655461:OWW655461 PGR655461:PGS655461 PQN655461:PQO655461 QAJ655461:QAK655461 QKF655461:QKG655461 QUB655461:QUC655461 RDX655461:RDY655461 RNT655461:RNU655461 RXP655461:RXQ655461 SHL655461:SHM655461 SRH655461:SRI655461 TBD655461:TBE655461 TKZ655461:TLA655461 TUV655461:TUW655461 UER655461:UES655461 UON655461:UOO655461 UYJ655461:UYK655461 VIF655461:VIG655461 VSB655461:VSC655461 WBX655461:WBY655461 WLT655461:WLU655461 WVP655461:WVQ655461 H720997:I720997 JD720997:JE720997 SZ720997:TA720997 ACV720997:ACW720997 AMR720997:AMS720997 AWN720997:AWO720997 BGJ720997:BGK720997 BQF720997:BQG720997 CAB720997:CAC720997 CJX720997:CJY720997 CTT720997:CTU720997 DDP720997:DDQ720997 DNL720997:DNM720997 DXH720997:DXI720997 EHD720997:EHE720997 EQZ720997:ERA720997 FAV720997:FAW720997 FKR720997:FKS720997 FUN720997:FUO720997 GEJ720997:GEK720997 GOF720997:GOG720997 GYB720997:GYC720997 HHX720997:HHY720997 HRT720997:HRU720997 IBP720997:IBQ720997 ILL720997:ILM720997 IVH720997:IVI720997 JFD720997:JFE720997 JOZ720997:JPA720997 JYV720997:JYW720997 KIR720997:KIS720997 KSN720997:KSO720997 LCJ720997:LCK720997 LMF720997:LMG720997 LWB720997:LWC720997 MFX720997:MFY720997 MPT720997:MPU720997 MZP720997:MZQ720997 NJL720997:NJM720997 NTH720997:NTI720997 ODD720997:ODE720997 OMZ720997:ONA720997 OWV720997:OWW720997 PGR720997:PGS720997 PQN720997:PQO720997 QAJ720997:QAK720997 QKF720997:QKG720997 QUB720997:QUC720997 RDX720997:RDY720997 RNT720997:RNU720997 RXP720997:RXQ720997 SHL720997:SHM720997 SRH720997:SRI720997 TBD720997:TBE720997 TKZ720997:TLA720997 TUV720997:TUW720997 UER720997:UES720997 UON720997:UOO720997 UYJ720997:UYK720997 VIF720997:VIG720997 VSB720997:VSC720997 WBX720997:WBY720997 WLT720997:WLU720997 WVP720997:WVQ720997 H786533:I786533 JD786533:JE786533 SZ786533:TA786533 ACV786533:ACW786533 AMR786533:AMS786533 AWN786533:AWO786533 BGJ786533:BGK786533 BQF786533:BQG786533 CAB786533:CAC786533 CJX786533:CJY786533 CTT786533:CTU786533 DDP786533:DDQ786533 DNL786533:DNM786533 DXH786533:DXI786533 EHD786533:EHE786533 EQZ786533:ERA786533 FAV786533:FAW786533 FKR786533:FKS786533 FUN786533:FUO786533 GEJ786533:GEK786533 GOF786533:GOG786533 GYB786533:GYC786533 HHX786533:HHY786533 HRT786533:HRU786533 IBP786533:IBQ786533 ILL786533:ILM786533 IVH786533:IVI786533 JFD786533:JFE786533 JOZ786533:JPA786533 JYV786533:JYW786533 KIR786533:KIS786533 KSN786533:KSO786533 LCJ786533:LCK786533 LMF786533:LMG786533 LWB786533:LWC786533 MFX786533:MFY786533 MPT786533:MPU786533 MZP786533:MZQ786533 NJL786533:NJM786533 NTH786533:NTI786533 ODD786533:ODE786533 OMZ786533:ONA786533 OWV786533:OWW786533 PGR786533:PGS786533 PQN786533:PQO786533 QAJ786533:QAK786533 QKF786533:QKG786533 QUB786533:QUC786533 RDX786533:RDY786533 RNT786533:RNU786533 RXP786533:RXQ786533 SHL786533:SHM786533 SRH786533:SRI786533 TBD786533:TBE786533 TKZ786533:TLA786533 TUV786533:TUW786533 UER786533:UES786533 UON786533:UOO786533 UYJ786533:UYK786533 VIF786533:VIG786533 VSB786533:VSC786533 WBX786533:WBY786533 WLT786533:WLU786533 WVP786533:WVQ786533 H852069:I852069 JD852069:JE852069 SZ852069:TA852069 ACV852069:ACW852069 AMR852069:AMS852069 AWN852069:AWO852069 BGJ852069:BGK852069 BQF852069:BQG852069 CAB852069:CAC852069 CJX852069:CJY852069 CTT852069:CTU852069 DDP852069:DDQ852069 DNL852069:DNM852069 DXH852069:DXI852069 EHD852069:EHE852069 EQZ852069:ERA852069 FAV852069:FAW852069 FKR852069:FKS852069 FUN852069:FUO852069 GEJ852069:GEK852069 GOF852069:GOG852069 GYB852069:GYC852069 HHX852069:HHY852069 HRT852069:HRU852069 IBP852069:IBQ852069 ILL852069:ILM852069 IVH852069:IVI852069 JFD852069:JFE852069 JOZ852069:JPA852069 JYV852069:JYW852069 KIR852069:KIS852069 KSN852069:KSO852069 LCJ852069:LCK852069 LMF852069:LMG852069 LWB852069:LWC852069 MFX852069:MFY852069 MPT852069:MPU852069 MZP852069:MZQ852069 NJL852069:NJM852069 NTH852069:NTI852069 ODD852069:ODE852069 OMZ852069:ONA852069 OWV852069:OWW852069 PGR852069:PGS852069 PQN852069:PQO852069 QAJ852069:QAK852069 QKF852069:QKG852069 QUB852069:QUC852069 RDX852069:RDY852069 RNT852069:RNU852069 RXP852069:RXQ852069 SHL852069:SHM852069 SRH852069:SRI852069 TBD852069:TBE852069 TKZ852069:TLA852069 TUV852069:TUW852069 UER852069:UES852069 UON852069:UOO852069 UYJ852069:UYK852069 VIF852069:VIG852069 VSB852069:VSC852069 WBX852069:WBY852069 WLT852069:WLU852069 WVP852069:WVQ852069 H917605:I917605 JD917605:JE917605 SZ917605:TA917605 ACV917605:ACW917605 AMR917605:AMS917605 AWN917605:AWO917605 BGJ917605:BGK917605 BQF917605:BQG917605 CAB917605:CAC917605 CJX917605:CJY917605 CTT917605:CTU917605 DDP917605:DDQ917605 DNL917605:DNM917605 DXH917605:DXI917605 EHD917605:EHE917605 EQZ917605:ERA917605 FAV917605:FAW917605 FKR917605:FKS917605 FUN917605:FUO917605 GEJ917605:GEK917605 GOF917605:GOG917605 GYB917605:GYC917605 HHX917605:HHY917605 HRT917605:HRU917605 IBP917605:IBQ917605 ILL917605:ILM917605 IVH917605:IVI917605 JFD917605:JFE917605 JOZ917605:JPA917605 JYV917605:JYW917605 KIR917605:KIS917605 KSN917605:KSO917605 LCJ917605:LCK917605 LMF917605:LMG917605 LWB917605:LWC917605 MFX917605:MFY917605 MPT917605:MPU917605 MZP917605:MZQ917605 NJL917605:NJM917605 NTH917605:NTI917605 ODD917605:ODE917605 OMZ917605:ONA917605 OWV917605:OWW917605 PGR917605:PGS917605 PQN917605:PQO917605 QAJ917605:QAK917605 QKF917605:QKG917605 QUB917605:QUC917605 RDX917605:RDY917605 RNT917605:RNU917605 RXP917605:RXQ917605 SHL917605:SHM917605 SRH917605:SRI917605 TBD917605:TBE917605 TKZ917605:TLA917605 TUV917605:TUW917605 UER917605:UES917605 UON917605:UOO917605 UYJ917605:UYK917605 VIF917605:VIG917605 VSB917605:VSC917605 WBX917605:WBY917605 WLT917605:WLU917605 WVP917605:WVQ917605 H983141:I983141 JD983141:JE983141 SZ983141:TA983141 ACV983141:ACW983141 AMR983141:AMS983141 AWN983141:AWO983141 BGJ983141:BGK983141 BQF983141:BQG983141 CAB983141:CAC983141 CJX983141:CJY983141 CTT983141:CTU983141 DDP983141:DDQ983141 DNL983141:DNM983141 DXH983141:DXI983141 EHD983141:EHE983141 EQZ983141:ERA983141 FAV983141:FAW983141 FKR983141:FKS983141 FUN983141:FUO983141 GEJ983141:GEK983141 GOF983141:GOG983141 GYB983141:GYC983141 HHX983141:HHY983141 HRT983141:HRU983141 IBP983141:IBQ983141 ILL983141:ILM983141 IVH983141:IVI983141 JFD983141:JFE983141 JOZ983141:JPA983141 JYV983141:JYW983141 KIR983141:KIS983141 KSN983141:KSO983141 LCJ983141:LCK983141 LMF983141:LMG983141 LWB983141:LWC983141 MFX983141:MFY983141 MPT983141:MPU983141 MZP983141:MZQ983141 NJL983141:NJM983141 NTH983141:NTI983141 ODD983141:ODE983141 OMZ983141:ONA983141 OWV983141:OWW983141 PGR983141:PGS983141 PQN983141:PQO983141 QAJ983141:QAK983141 QKF983141:QKG983141 QUB983141:QUC983141 RDX983141:RDY983141 RNT983141:RNU983141 RXP983141:RXQ983141 SHL983141:SHM983141 SRH983141:SRI983141 TBD983141:TBE983141 TKZ983141:TLA983141 TUV983141:TUW983141 UER983141:UES983141 UON983141:UOO983141 UYJ983141:UYK983141 VIF983141:VIG983141 VSB983141:VSC983141 WBX983141:WBY983141 WLT983141:WLU983141 WVP983141:WVQ983141</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8" tint="0.79992065187536243"/>
    <pageSetUpPr fitToPage="1"/>
  </sheetPr>
  <dimension ref="A1:AP324"/>
  <sheetViews>
    <sheetView zoomScaleNormal="100" workbookViewId="0">
      <selection activeCell="O72" sqref="O72"/>
    </sheetView>
  </sheetViews>
  <sheetFormatPr defaultColWidth="3.625" defaultRowHeight="15" customHeight="1"/>
  <cols>
    <col min="1" max="24" width="3.625" style="979" customWidth="1"/>
    <col min="25" max="25" width="11.875" style="979" bestFit="1" customWidth="1"/>
    <col min="26" max="26" width="3.625" style="980" customWidth="1"/>
    <col min="27" max="280" width="3.625" style="979" customWidth="1"/>
    <col min="281" max="281" width="11.875" style="979" bestFit="1" customWidth="1"/>
    <col min="282" max="536" width="3.625" style="979" customWidth="1"/>
    <col min="537" max="537" width="11.875" style="979" bestFit="1" customWidth="1"/>
    <col min="538" max="792" width="3.625" style="979" customWidth="1"/>
    <col min="793" max="793" width="11.875" style="979" bestFit="1" customWidth="1"/>
    <col min="794" max="1048" width="3.625" style="979" customWidth="1"/>
    <col min="1049" max="1049" width="11.875" style="979" bestFit="1" customWidth="1"/>
    <col min="1050" max="1304" width="3.625" style="979" customWidth="1"/>
    <col min="1305" max="1305" width="11.875" style="979" bestFit="1" customWidth="1"/>
    <col min="1306" max="1560" width="3.625" style="979" customWidth="1"/>
    <col min="1561" max="1561" width="11.875" style="979" bestFit="1" customWidth="1"/>
    <col min="1562" max="1816" width="3.625" style="979" customWidth="1"/>
    <col min="1817" max="1817" width="11.875" style="979" bestFit="1" customWidth="1"/>
    <col min="1818" max="2072" width="3.625" style="979" customWidth="1"/>
    <col min="2073" max="2073" width="11.875" style="979" bestFit="1" customWidth="1"/>
    <col min="2074" max="2328" width="3.625" style="979" customWidth="1"/>
    <col min="2329" max="2329" width="11.875" style="979" bestFit="1" customWidth="1"/>
    <col min="2330" max="2584" width="3.625" style="979" customWidth="1"/>
    <col min="2585" max="2585" width="11.875" style="979" bestFit="1" customWidth="1"/>
    <col min="2586" max="2840" width="3.625" style="979" customWidth="1"/>
    <col min="2841" max="2841" width="11.875" style="979" bestFit="1" customWidth="1"/>
    <col min="2842" max="3096" width="3.625" style="979" customWidth="1"/>
    <col min="3097" max="3097" width="11.875" style="979" bestFit="1" customWidth="1"/>
    <col min="3098" max="3352" width="3.625" style="979" customWidth="1"/>
    <col min="3353" max="3353" width="11.875" style="979" bestFit="1" customWidth="1"/>
    <col min="3354" max="3608" width="3.625" style="979" customWidth="1"/>
    <col min="3609" max="3609" width="11.875" style="979" bestFit="1" customWidth="1"/>
    <col min="3610" max="3864" width="3.625" style="979" customWidth="1"/>
    <col min="3865" max="3865" width="11.875" style="979" bestFit="1" customWidth="1"/>
    <col min="3866" max="4120" width="3.625" style="979" customWidth="1"/>
    <col min="4121" max="4121" width="11.875" style="979" bestFit="1" customWidth="1"/>
    <col min="4122" max="4376" width="3.625" style="979" customWidth="1"/>
    <col min="4377" max="4377" width="11.875" style="979" bestFit="1" customWidth="1"/>
    <col min="4378" max="4632" width="3.625" style="979" customWidth="1"/>
    <col min="4633" max="4633" width="11.875" style="979" bestFit="1" customWidth="1"/>
    <col min="4634" max="4888" width="3.625" style="979" customWidth="1"/>
    <col min="4889" max="4889" width="11.875" style="979" bestFit="1" customWidth="1"/>
    <col min="4890" max="5144" width="3.625" style="979" customWidth="1"/>
    <col min="5145" max="5145" width="11.875" style="979" bestFit="1" customWidth="1"/>
    <col min="5146" max="5400" width="3.625" style="979" customWidth="1"/>
    <col min="5401" max="5401" width="11.875" style="979" bestFit="1" customWidth="1"/>
    <col min="5402" max="5656" width="3.625" style="979" customWidth="1"/>
    <col min="5657" max="5657" width="11.875" style="979" bestFit="1" customWidth="1"/>
    <col min="5658" max="5912" width="3.625" style="979" customWidth="1"/>
    <col min="5913" max="5913" width="11.875" style="979" bestFit="1" customWidth="1"/>
    <col min="5914" max="6168" width="3.625" style="979" customWidth="1"/>
    <col min="6169" max="6169" width="11.875" style="979" bestFit="1" customWidth="1"/>
    <col min="6170" max="6424" width="3.625" style="979" customWidth="1"/>
    <col min="6425" max="6425" width="11.875" style="979" bestFit="1" customWidth="1"/>
    <col min="6426" max="6680" width="3.625" style="979" customWidth="1"/>
    <col min="6681" max="6681" width="11.875" style="979" bestFit="1" customWidth="1"/>
    <col min="6682" max="6936" width="3.625" style="979" customWidth="1"/>
    <col min="6937" max="6937" width="11.875" style="979" bestFit="1" customWidth="1"/>
    <col min="6938" max="7192" width="3.625" style="979" customWidth="1"/>
    <col min="7193" max="7193" width="11.875" style="979" bestFit="1" customWidth="1"/>
    <col min="7194" max="7448" width="3.625" style="979" customWidth="1"/>
    <col min="7449" max="7449" width="11.875" style="979" bestFit="1" customWidth="1"/>
    <col min="7450" max="7704" width="3.625" style="979" customWidth="1"/>
    <col min="7705" max="7705" width="11.875" style="979" bestFit="1" customWidth="1"/>
    <col min="7706" max="7960" width="3.625" style="979" customWidth="1"/>
    <col min="7961" max="7961" width="11.875" style="979" bestFit="1" customWidth="1"/>
    <col min="7962" max="8216" width="3.625" style="979" customWidth="1"/>
    <col min="8217" max="8217" width="11.875" style="979" bestFit="1" customWidth="1"/>
    <col min="8218" max="8472" width="3.625" style="979" customWidth="1"/>
    <col min="8473" max="8473" width="11.875" style="979" bestFit="1" customWidth="1"/>
    <col min="8474" max="8728" width="3.625" style="979" customWidth="1"/>
    <col min="8729" max="8729" width="11.875" style="979" bestFit="1" customWidth="1"/>
    <col min="8730" max="8984" width="3.625" style="979" customWidth="1"/>
    <col min="8985" max="8985" width="11.875" style="979" bestFit="1" customWidth="1"/>
    <col min="8986" max="9240" width="3.625" style="979" customWidth="1"/>
    <col min="9241" max="9241" width="11.875" style="979" bestFit="1" customWidth="1"/>
    <col min="9242" max="9496" width="3.625" style="979" customWidth="1"/>
    <col min="9497" max="9497" width="11.875" style="979" bestFit="1" customWidth="1"/>
    <col min="9498" max="9752" width="3.625" style="979" customWidth="1"/>
    <col min="9753" max="9753" width="11.875" style="979" bestFit="1" customWidth="1"/>
    <col min="9754" max="10008" width="3.625" style="979" customWidth="1"/>
    <col min="10009" max="10009" width="11.875" style="979" bestFit="1" customWidth="1"/>
    <col min="10010" max="10264" width="3.625" style="979" customWidth="1"/>
    <col min="10265" max="10265" width="11.875" style="979" bestFit="1" customWidth="1"/>
    <col min="10266" max="10520" width="3.625" style="979" customWidth="1"/>
    <col min="10521" max="10521" width="11.875" style="979" bestFit="1" customWidth="1"/>
    <col min="10522" max="10776" width="3.625" style="979" customWidth="1"/>
    <col min="10777" max="10777" width="11.875" style="979" bestFit="1" customWidth="1"/>
    <col min="10778" max="11032" width="3.625" style="979" customWidth="1"/>
    <col min="11033" max="11033" width="11.875" style="979" bestFit="1" customWidth="1"/>
    <col min="11034" max="11288" width="3.625" style="979" customWidth="1"/>
    <col min="11289" max="11289" width="11.875" style="979" bestFit="1" customWidth="1"/>
    <col min="11290" max="11544" width="3.625" style="979" customWidth="1"/>
    <col min="11545" max="11545" width="11.875" style="979" bestFit="1" customWidth="1"/>
    <col min="11546" max="11800" width="3.625" style="979" customWidth="1"/>
    <col min="11801" max="11801" width="11.875" style="979" bestFit="1" customWidth="1"/>
    <col min="11802" max="12056" width="3.625" style="979" customWidth="1"/>
    <col min="12057" max="12057" width="11.875" style="979" bestFit="1" customWidth="1"/>
    <col min="12058" max="12312" width="3.625" style="979" customWidth="1"/>
    <col min="12313" max="12313" width="11.875" style="979" bestFit="1" customWidth="1"/>
    <col min="12314" max="12568" width="3.625" style="979" customWidth="1"/>
    <col min="12569" max="12569" width="11.875" style="979" bestFit="1" customWidth="1"/>
    <col min="12570" max="12824" width="3.625" style="979" customWidth="1"/>
    <col min="12825" max="12825" width="11.875" style="979" bestFit="1" customWidth="1"/>
    <col min="12826" max="13080" width="3.625" style="979" customWidth="1"/>
    <col min="13081" max="13081" width="11.875" style="979" bestFit="1" customWidth="1"/>
    <col min="13082" max="13336" width="3.625" style="979" customWidth="1"/>
    <col min="13337" max="13337" width="11.875" style="979" bestFit="1" customWidth="1"/>
    <col min="13338" max="13592" width="3.625" style="979" customWidth="1"/>
    <col min="13593" max="13593" width="11.875" style="979" bestFit="1" customWidth="1"/>
    <col min="13594" max="13848" width="3.625" style="979" customWidth="1"/>
    <col min="13849" max="13849" width="11.875" style="979" bestFit="1" customWidth="1"/>
    <col min="13850" max="14104" width="3.625" style="979" customWidth="1"/>
    <col min="14105" max="14105" width="11.875" style="979" bestFit="1" customWidth="1"/>
    <col min="14106" max="14360" width="3.625" style="979" customWidth="1"/>
    <col min="14361" max="14361" width="11.875" style="979" bestFit="1" customWidth="1"/>
    <col min="14362" max="14616" width="3.625" style="979" customWidth="1"/>
    <col min="14617" max="14617" width="11.875" style="979" bestFit="1" customWidth="1"/>
    <col min="14618" max="14872" width="3.625" style="979" customWidth="1"/>
    <col min="14873" max="14873" width="11.875" style="979" bestFit="1" customWidth="1"/>
    <col min="14874" max="15128" width="3.625" style="979" customWidth="1"/>
    <col min="15129" max="15129" width="11.875" style="979" bestFit="1" customWidth="1"/>
    <col min="15130" max="15384" width="3.625" style="979" customWidth="1"/>
    <col min="15385" max="15385" width="11.875" style="979" bestFit="1" customWidth="1"/>
    <col min="15386" max="15640" width="3.625" style="979" customWidth="1"/>
    <col min="15641" max="15641" width="11.875" style="979" bestFit="1" customWidth="1"/>
    <col min="15642" max="15896" width="3.625" style="979" customWidth="1"/>
    <col min="15897" max="15897" width="11.875" style="979" bestFit="1" customWidth="1"/>
    <col min="15898" max="16152" width="3.625" style="979" customWidth="1"/>
    <col min="16153" max="16153" width="11.875" style="979" bestFit="1" customWidth="1"/>
    <col min="16154" max="16384" width="3.625" style="979" customWidth="1"/>
  </cols>
  <sheetData>
    <row r="1" spans="1:42" s="934" customFormat="1" ht="15" customHeight="1">
      <c r="A1" s="933" t="s">
        <v>3662</v>
      </c>
      <c r="B1" s="933"/>
      <c r="C1" s="933"/>
      <c r="D1" s="933"/>
      <c r="E1" s="933"/>
      <c r="F1" s="933"/>
      <c r="G1" s="933"/>
      <c r="H1" s="933"/>
      <c r="I1" s="933"/>
      <c r="J1" s="933"/>
      <c r="K1" s="933"/>
      <c r="L1" s="933"/>
      <c r="M1" s="933"/>
      <c r="N1" s="933"/>
      <c r="O1" s="933"/>
      <c r="P1" s="933"/>
      <c r="Q1" s="933"/>
      <c r="R1" s="933"/>
      <c r="S1" s="933"/>
      <c r="T1" s="933"/>
      <c r="U1" s="933"/>
      <c r="V1" s="933"/>
      <c r="W1" s="933"/>
      <c r="X1" s="933"/>
      <c r="Z1" s="933"/>
      <c r="AA1" s="933"/>
    </row>
    <row r="2" spans="1:42" s="935" customFormat="1" ht="15" customHeight="1">
      <c r="Z2" s="936"/>
    </row>
    <row r="3" spans="1:42" s="935" customFormat="1" ht="15" customHeight="1">
      <c r="A3" s="1641" t="s">
        <v>3090</v>
      </c>
      <c r="B3" s="1641"/>
      <c r="C3" s="1641"/>
      <c r="D3" s="1641"/>
      <c r="E3" s="1641"/>
      <c r="F3" s="1641"/>
      <c r="G3" s="1641"/>
      <c r="H3" s="1641"/>
      <c r="I3" s="1641"/>
      <c r="J3" s="1641"/>
      <c r="K3" s="1641"/>
      <c r="L3" s="1641"/>
      <c r="M3" s="1641"/>
      <c r="N3" s="1641"/>
      <c r="O3" s="1641"/>
      <c r="P3" s="1641"/>
      <c r="Q3" s="1641"/>
      <c r="R3" s="1641"/>
      <c r="S3" s="1641"/>
      <c r="T3" s="1641"/>
      <c r="U3" s="1641"/>
      <c r="V3" s="1641"/>
      <c r="W3" s="1641"/>
      <c r="X3" s="1641"/>
      <c r="Z3" s="936"/>
      <c r="AA3" s="937"/>
    </row>
    <row r="4" spans="1:42" s="935" customFormat="1" ht="15" customHeight="1">
      <c r="A4" s="1642" t="s">
        <v>13</v>
      </c>
      <c r="B4" s="1642"/>
      <c r="C4" s="1642"/>
      <c r="D4" s="1642"/>
      <c r="E4" s="1642"/>
      <c r="F4" s="1642"/>
      <c r="G4" s="1642"/>
      <c r="H4" s="1642"/>
      <c r="I4" s="1642"/>
      <c r="J4" s="1642"/>
      <c r="K4" s="1642"/>
      <c r="L4" s="1642"/>
      <c r="M4" s="1642"/>
      <c r="N4" s="1642"/>
      <c r="O4" s="1642"/>
      <c r="P4" s="1642"/>
      <c r="Q4" s="1642"/>
      <c r="R4" s="1642"/>
      <c r="S4" s="1642"/>
      <c r="T4" s="1642"/>
      <c r="U4" s="1642"/>
      <c r="V4" s="1642"/>
      <c r="W4" s="1642"/>
      <c r="X4" s="1642"/>
      <c r="Z4" s="936"/>
      <c r="AA4" s="938"/>
      <c r="AH4" s="934"/>
      <c r="AI4" s="939"/>
      <c r="AJ4" s="934"/>
      <c r="AK4" s="934"/>
      <c r="AL4" s="934"/>
      <c r="AM4" s="934"/>
      <c r="AN4" s="934"/>
      <c r="AO4" s="934"/>
      <c r="AP4" s="934"/>
    </row>
    <row r="5" spans="1:42" s="935" customFormat="1" ht="15" customHeight="1">
      <c r="A5" s="1642"/>
      <c r="B5" s="1642"/>
      <c r="C5" s="1642"/>
      <c r="D5" s="1642"/>
      <c r="E5" s="1642"/>
      <c r="F5" s="1642"/>
      <c r="G5" s="1642"/>
      <c r="H5" s="1642"/>
      <c r="I5" s="1642"/>
      <c r="J5" s="1642"/>
      <c r="K5" s="1642"/>
      <c r="L5" s="1642"/>
      <c r="M5" s="1642"/>
      <c r="N5" s="1642"/>
      <c r="O5" s="1642"/>
      <c r="P5" s="1642"/>
      <c r="Q5" s="1642"/>
      <c r="R5" s="1642"/>
      <c r="S5" s="1642"/>
      <c r="T5" s="1642"/>
      <c r="U5" s="1642"/>
      <c r="V5" s="1642"/>
      <c r="W5" s="1642"/>
      <c r="X5" s="1642"/>
      <c r="Z5" s="936"/>
      <c r="AA5" s="938"/>
      <c r="AH5" s="940"/>
      <c r="AI5" s="941"/>
      <c r="AJ5" s="941"/>
      <c r="AK5" s="941"/>
      <c r="AL5" s="941"/>
      <c r="AM5" s="941"/>
      <c r="AN5" s="941"/>
      <c r="AO5" s="941"/>
      <c r="AP5" s="941"/>
    </row>
    <row r="6" spans="1:42" s="935" customFormat="1" ht="15" customHeight="1">
      <c r="A6" s="1641" t="s">
        <v>3091</v>
      </c>
      <c r="B6" s="1641"/>
      <c r="C6" s="1641"/>
      <c r="D6" s="1641"/>
      <c r="E6" s="1641"/>
      <c r="F6" s="1641"/>
      <c r="G6" s="1641"/>
      <c r="H6" s="1641"/>
      <c r="I6" s="1641"/>
      <c r="J6" s="1641"/>
      <c r="K6" s="1641"/>
      <c r="L6" s="1641"/>
      <c r="M6" s="1641"/>
      <c r="N6" s="1641"/>
      <c r="O6" s="1641"/>
      <c r="P6" s="1641"/>
      <c r="Q6" s="1641"/>
      <c r="R6" s="1641"/>
      <c r="S6" s="1641"/>
      <c r="T6" s="1641"/>
      <c r="U6" s="1641"/>
      <c r="V6" s="1641"/>
      <c r="W6" s="1641"/>
      <c r="X6" s="1641"/>
      <c r="Z6" s="936"/>
      <c r="AA6" s="937"/>
      <c r="AH6" s="942"/>
      <c r="AI6" s="941"/>
      <c r="AJ6" s="941"/>
      <c r="AK6" s="941"/>
      <c r="AL6" s="941"/>
      <c r="AM6" s="941"/>
      <c r="AN6" s="941"/>
      <c r="AO6" s="941"/>
      <c r="AP6" s="941"/>
    </row>
    <row r="7" spans="1:42" s="935" customFormat="1" ht="15" customHeight="1">
      <c r="A7" s="937"/>
      <c r="B7" s="937"/>
      <c r="C7" s="937"/>
      <c r="D7" s="937"/>
      <c r="E7" s="937"/>
      <c r="F7" s="937"/>
      <c r="G7" s="937"/>
      <c r="H7" s="937"/>
      <c r="I7" s="937"/>
      <c r="J7" s="937"/>
      <c r="K7" s="937"/>
      <c r="L7" s="937"/>
      <c r="M7" s="937"/>
      <c r="N7" s="937"/>
      <c r="O7" s="937"/>
      <c r="P7" s="937"/>
      <c r="Q7" s="937"/>
      <c r="R7" s="937"/>
      <c r="S7" s="937"/>
      <c r="T7" s="937"/>
      <c r="U7" s="937"/>
      <c r="V7" s="937"/>
      <c r="W7" s="937"/>
      <c r="X7" s="937"/>
      <c r="Z7" s="936"/>
      <c r="AA7" s="937"/>
      <c r="AH7" s="942"/>
      <c r="AI7" s="941"/>
      <c r="AJ7" s="941"/>
      <c r="AK7" s="941"/>
      <c r="AL7" s="941"/>
      <c r="AM7" s="941"/>
      <c r="AN7" s="941"/>
      <c r="AO7" s="941"/>
      <c r="AP7" s="941"/>
    </row>
    <row r="8" spans="1:42" s="935" customFormat="1" ht="15" customHeight="1">
      <c r="Q8" s="1643" t="s">
        <v>3663</v>
      </c>
      <c r="R8" s="1643"/>
      <c r="S8" s="1643"/>
      <c r="T8" s="1643"/>
      <c r="U8" s="1643"/>
      <c r="V8" s="1643"/>
      <c r="W8" s="1643"/>
      <c r="X8" s="943"/>
      <c r="Z8" s="936"/>
      <c r="AH8" s="942"/>
      <c r="AI8" s="941"/>
      <c r="AJ8" s="941"/>
      <c r="AK8" s="941"/>
      <c r="AL8" s="941"/>
      <c r="AM8" s="941"/>
      <c r="AN8" s="941"/>
      <c r="AO8" s="941"/>
      <c r="AP8" s="941"/>
    </row>
    <row r="9" spans="1:42" s="935" customFormat="1" ht="15" customHeight="1">
      <c r="V9" s="944"/>
      <c r="W9" s="944"/>
      <c r="X9" s="944"/>
      <c r="Z9" s="936"/>
      <c r="AH9" s="942"/>
      <c r="AI9" s="941"/>
      <c r="AJ9" s="941"/>
      <c r="AK9" s="941"/>
      <c r="AL9" s="941"/>
      <c r="AM9" s="941"/>
      <c r="AN9" s="941"/>
      <c r="AO9" s="941"/>
      <c r="AP9" s="941"/>
    </row>
    <row r="10" spans="1:42" s="935" customFormat="1" ht="15" customHeight="1">
      <c r="A10" s="945" t="s">
        <v>3092</v>
      </c>
      <c r="B10" s="946"/>
      <c r="C10" s="946"/>
      <c r="D10" s="946"/>
      <c r="E10" s="946"/>
      <c r="F10" s="946"/>
      <c r="G10" s="946"/>
      <c r="H10" s="946"/>
      <c r="I10" s="946"/>
      <c r="J10" s="946"/>
      <c r="K10" s="946"/>
      <c r="L10" s="946"/>
      <c r="M10" s="946"/>
      <c r="N10" s="946"/>
      <c r="O10" s="946"/>
      <c r="P10" s="946"/>
      <c r="Q10" s="947"/>
      <c r="R10" s="947"/>
      <c r="S10" s="947"/>
      <c r="T10" s="947"/>
      <c r="U10" s="947"/>
      <c r="V10" s="947"/>
      <c r="W10" s="947"/>
      <c r="X10" s="947"/>
      <c r="Z10" s="936"/>
      <c r="AH10" s="942"/>
      <c r="AI10" s="941"/>
      <c r="AJ10" s="941"/>
      <c r="AK10" s="941"/>
      <c r="AL10" s="941"/>
      <c r="AM10" s="941"/>
      <c r="AN10" s="941"/>
      <c r="AO10" s="941"/>
      <c r="AP10" s="941"/>
    </row>
    <row r="11" spans="1:42" s="934" customFormat="1" ht="15" customHeight="1">
      <c r="A11" s="933" t="s">
        <v>15</v>
      </c>
      <c r="B11" s="933"/>
      <c r="C11" s="933"/>
      <c r="D11" s="933"/>
      <c r="E11" s="933"/>
      <c r="F11" s="933"/>
      <c r="G11" s="933"/>
      <c r="H11" s="933"/>
      <c r="I11" s="933"/>
      <c r="J11" s="933"/>
      <c r="K11" s="933"/>
      <c r="L11" s="933"/>
      <c r="M11" s="933"/>
      <c r="N11" s="933"/>
      <c r="O11" s="933"/>
      <c r="P11" s="933"/>
      <c r="Q11" s="933"/>
      <c r="R11" s="933"/>
      <c r="S11" s="933"/>
      <c r="T11" s="933"/>
      <c r="U11" s="933"/>
      <c r="V11" s="933"/>
      <c r="W11" s="933"/>
      <c r="X11" s="933"/>
      <c r="Y11" s="936" t="s">
        <v>3093</v>
      </c>
      <c r="Z11" s="936"/>
      <c r="AA11" s="943"/>
      <c r="AB11" s="935"/>
      <c r="AC11" s="935"/>
      <c r="AD11" s="935"/>
      <c r="AE11" s="935"/>
    </row>
    <row r="12" spans="1:42" s="934" customFormat="1" ht="15" customHeight="1">
      <c r="A12" s="933"/>
      <c r="B12" s="933" t="s">
        <v>19</v>
      </c>
      <c r="C12" s="933"/>
      <c r="D12" s="933"/>
      <c r="E12" s="933"/>
      <c r="F12" s="933"/>
      <c r="G12" s="1640" t="str">
        <f>cst_wskakunin_owner1__space</f>
        <v>松山　梨香子</v>
      </c>
      <c r="H12" s="1640"/>
      <c r="I12" s="1640"/>
      <c r="J12" s="1640"/>
      <c r="K12" s="1640"/>
      <c r="L12" s="1640"/>
      <c r="M12" s="1640"/>
      <c r="N12" s="1640"/>
      <c r="O12" s="1640"/>
      <c r="P12" s="1640"/>
      <c r="Q12" s="1640"/>
      <c r="R12" s="1640"/>
      <c r="S12" s="1640"/>
      <c r="T12" s="1640"/>
      <c r="U12" s="1640"/>
      <c r="V12" s="1640"/>
      <c r="W12" s="1640"/>
      <c r="X12" s="948"/>
      <c r="Y12" s="949" t="s">
        <v>2845</v>
      </c>
      <c r="Z12" s="936"/>
      <c r="AA12" s="944"/>
      <c r="AB12" s="935"/>
      <c r="AC12" s="935"/>
      <c r="AD12" s="935"/>
      <c r="AE12" s="935"/>
    </row>
    <row r="13" spans="1:42" s="934" customFormat="1" ht="15" customHeight="1">
      <c r="A13" s="933"/>
      <c r="B13" s="933"/>
      <c r="C13" s="933"/>
      <c r="D13" s="933"/>
      <c r="E13" s="933"/>
      <c r="F13" s="933"/>
      <c r="G13" s="1640"/>
      <c r="H13" s="1640"/>
      <c r="I13" s="1640"/>
      <c r="J13" s="1640"/>
      <c r="K13" s="1640"/>
      <c r="L13" s="1640"/>
      <c r="M13" s="1640"/>
      <c r="N13" s="1640"/>
      <c r="O13" s="1640"/>
      <c r="P13" s="1640"/>
      <c r="Q13" s="1640"/>
      <c r="R13" s="1640"/>
      <c r="S13" s="1640"/>
      <c r="T13" s="1640"/>
      <c r="U13" s="1640"/>
      <c r="V13" s="1640"/>
      <c r="W13" s="1640"/>
      <c r="X13" s="948"/>
      <c r="Y13" s="950" t="str">
        <f>HYPERLINK("#A1：X54")</f>
        <v>#A1：X54</v>
      </c>
      <c r="Z13" s="951" t="s">
        <v>2723</v>
      </c>
      <c r="AA13" s="947"/>
      <c r="AB13" s="946"/>
      <c r="AC13" s="946"/>
      <c r="AD13" s="946"/>
      <c r="AE13" s="946"/>
    </row>
    <row r="14" spans="1:42" s="934" customFormat="1" ht="15" customHeight="1">
      <c r="A14" s="933"/>
      <c r="B14" s="933" t="s">
        <v>20</v>
      </c>
      <c r="C14" s="933"/>
      <c r="D14" s="933"/>
      <c r="E14" s="933"/>
      <c r="F14" s="933"/>
      <c r="G14" s="952" t="s">
        <v>2429</v>
      </c>
      <c r="H14" s="1644" t="str">
        <f>cst_wskakunin_owner1_ZIP</f>
        <v/>
      </c>
      <c r="I14" s="1644"/>
      <c r="J14" s="1644"/>
      <c r="K14" s="1644"/>
      <c r="L14" s="1644"/>
      <c r="M14" s="1644"/>
      <c r="N14" s="1644"/>
      <c r="O14" s="1644"/>
      <c r="P14" s="1644"/>
      <c r="Q14" s="1644"/>
      <c r="R14" s="1644"/>
      <c r="S14" s="1644"/>
      <c r="T14" s="1644"/>
      <c r="U14" s="1644"/>
      <c r="V14" s="1644"/>
      <c r="W14" s="1644"/>
      <c r="X14" s="933"/>
      <c r="Y14" s="950" t="str">
        <f>HYPERLINK("#A55：X108")</f>
        <v>#A55：X108</v>
      </c>
      <c r="Z14" s="953" t="s">
        <v>3664</v>
      </c>
      <c r="AA14" s="954"/>
      <c r="AB14" s="955"/>
      <c r="AC14" s="955"/>
      <c r="AD14" s="955"/>
      <c r="AE14" s="955"/>
    </row>
    <row r="15" spans="1:42" s="934" customFormat="1" ht="15" customHeight="1">
      <c r="A15" s="933"/>
      <c r="B15" s="933" t="s">
        <v>21</v>
      </c>
      <c r="C15" s="933"/>
      <c r="D15" s="933"/>
      <c r="E15" s="933"/>
      <c r="F15" s="933"/>
      <c r="G15" s="1640" t="str">
        <f>cst_wskakunin_owner1__address</f>
        <v/>
      </c>
      <c r="H15" s="1640"/>
      <c r="I15" s="1640"/>
      <c r="J15" s="1640"/>
      <c r="K15" s="1640"/>
      <c r="L15" s="1640"/>
      <c r="M15" s="1640"/>
      <c r="N15" s="1640"/>
      <c r="O15" s="1640"/>
      <c r="P15" s="1640"/>
      <c r="Q15" s="1640"/>
      <c r="R15" s="1640"/>
      <c r="S15" s="1640"/>
      <c r="T15" s="1640"/>
      <c r="U15" s="1640"/>
      <c r="V15" s="1640"/>
      <c r="W15" s="1640"/>
      <c r="X15" s="948"/>
      <c r="Y15" s="950" t="str">
        <f>HYPERLINK("#A109：X162")</f>
        <v>#A109：X162</v>
      </c>
      <c r="Z15" s="953" t="s">
        <v>3095</v>
      </c>
      <c r="AA15" s="956"/>
      <c r="AB15" s="955"/>
      <c r="AC15" s="955"/>
      <c r="AD15" s="955"/>
      <c r="AE15" s="955"/>
    </row>
    <row r="16" spans="1:42" s="934" customFormat="1" ht="15" customHeight="1">
      <c r="A16" s="933"/>
      <c r="B16" s="933"/>
      <c r="C16" s="933"/>
      <c r="D16" s="933"/>
      <c r="E16" s="933"/>
      <c r="F16" s="933"/>
      <c r="G16" s="1640"/>
      <c r="H16" s="1640"/>
      <c r="I16" s="1640"/>
      <c r="J16" s="1640"/>
      <c r="K16" s="1640"/>
      <c r="L16" s="1640"/>
      <c r="M16" s="1640"/>
      <c r="N16" s="1640"/>
      <c r="O16" s="1640"/>
      <c r="P16" s="1640"/>
      <c r="Q16" s="1640"/>
      <c r="R16" s="1640"/>
      <c r="S16" s="1640"/>
      <c r="T16" s="1640"/>
      <c r="U16" s="1640"/>
      <c r="V16" s="1640"/>
      <c r="W16" s="1640"/>
      <c r="X16" s="948"/>
      <c r="Y16" s="950" t="str">
        <f>HYPERLINK("#A163：X216")</f>
        <v>#A163：X216</v>
      </c>
      <c r="Z16" s="953" t="s">
        <v>3096</v>
      </c>
      <c r="AA16" s="956"/>
      <c r="AB16" s="955"/>
      <c r="AC16" s="955"/>
      <c r="AD16" s="955"/>
      <c r="AE16" s="955"/>
    </row>
    <row r="17" spans="1:31" s="934" customFormat="1" ht="15" customHeight="1">
      <c r="A17" s="933"/>
      <c r="B17" s="933" t="s">
        <v>22</v>
      </c>
      <c r="C17" s="933"/>
      <c r="D17" s="933"/>
      <c r="E17" s="933"/>
      <c r="F17" s="933"/>
      <c r="G17" s="1644" t="str">
        <f>cst_wskakunin_owner1_TEL</f>
        <v/>
      </c>
      <c r="H17" s="1644"/>
      <c r="I17" s="1644"/>
      <c r="J17" s="1644"/>
      <c r="K17" s="1644"/>
      <c r="L17" s="1644"/>
      <c r="M17" s="1644"/>
      <c r="N17" s="1644"/>
      <c r="O17" s="1644"/>
      <c r="P17" s="1644"/>
      <c r="Q17" s="1644"/>
      <c r="R17" s="1644"/>
      <c r="S17" s="1644"/>
      <c r="T17" s="1644"/>
      <c r="U17" s="1644"/>
      <c r="V17" s="1644"/>
      <c r="W17" s="1644"/>
      <c r="X17" s="948"/>
      <c r="Y17" s="950" t="str">
        <f>HYPERLINK("#A217：X270")</f>
        <v>#A217：X270</v>
      </c>
      <c r="Z17" s="953" t="s">
        <v>3098</v>
      </c>
      <c r="AA17" s="954"/>
      <c r="AB17" s="955"/>
      <c r="AC17" s="955"/>
      <c r="AD17" s="955"/>
      <c r="AE17" s="955"/>
    </row>
    <row r="18" spans="1:31" s="934" customFormat="1" ht="15" customHeight="1">
      <c r="A18" s="957" t="s">
        <v>3097</v>
      </c>
      <c r="B18" s="957"/>
      <c r="C18" s="957"/>
      <c r="D18" s="957"/>
      <c r="E18" s="957"/>
      <c r="F18" s="957"/>
      <c r="G18" s="957"/>
      <c r="H18" s="957"/>
      <c r="I18" s="957"/>
      <c r="J18" s="957"/>
      <c r="K18" s="957"/>
      <c r="L18" s="957"/>
      <c r="M18" s="957"/>
      <c r="N18" s="957"/>
      <c r="O18" s="957"/>
      <c r="P18" s="957"/>
      <c r="Q18" s="957"/>
      <c r="R18" s="957"/>
      <c r="S18" s="957"/>
      <c r="T18" s="957"/>
      <c r="U18" s="957"/>
      <c r="V18" s="957"/>
      <c r="W18" s="957"/>
      <c r="X18" s="957"/>
      <c r="Z18" s="933"/>
      <c r="AA18" s="933"/>
    </row>
    <row r="19" spans="1:31" s="934" customFormat="1" ht="15" customHeight="1">
      <c r="A19" s="933"/>
      <c r="B19" s="933" t="s">
        <v>19</v>
      </c>
      <c r="C19" s="933"/>
      <c r="D19" s="933"/>
      <c r="E19" s="933"/>
      <c r="F19" s="933"/>
      <c r="G19" s="1640" t="str">
        <f>IF(cst_wskakunin_sekou1_JIMU_NAME="",cst_wskakunin_sekkei1_NAME,cst_wskakunin_sekou1_NAME)</f>
        <v>松山　梨香子</v>
      </c>
      <c r="H19" s="1640"/>
      <c r="I19" s="1640"/>
      <c r="J19" s="1640"/>
      <c r="K19" s="1640"/>
      <c r="L19" s="1640"/>
      <c r="M19" s="1640"/>
      <c r="N19" s="1640"/>
      <c r="O19" s="1640"/>
      <c r="P19" s="1640"/>
      <c r="Q19" s="1640"/>
      <c r="R19" s="1640"/>
      <c r="S19" s="1640"/>
      <c r="T19" s="1640"/>
      <c r="U19" s="1640"/>
      <c r="V19" s="1640"/>
      <c r="W19" s="1640"/>
      <c r="X19" s="933"/>
      <c r="Z19" s="933"/>
      <c r="AA19" s="933"/>
    </row>
    <row r="20" spans="1:31" s="942" customFormat="1" ht="15" customHeight="1">
      <c r="A20" s="933"/>
      <c r="B20" s="933" t="s">
        <v>37</v>
      </c>
      <c r="C20" s="933"/>
      <c r="D20" s="933"/>
      <c r="E20" s="933"/>
      <c r="F20" s="933"/>
      <c r="G20" s="1640" t="str">
        <f>IF(cst_wskakunin_sekou1_JIMU_NAME="",cst_wskakunin_sekkei1_JIMU_NAME,cst_wskakunin_sekou1_JIMU_NAME)</f>
        <v/>
      </c>
      <c r="H20" s="1640"/>
      <c r="I20" s="1640"/>
      <c r="J20" s="1640"/>
      <c r="K20" s="1640"/>
      <c r="L20" s="1640"/>
      <c r="M20" s="1640"/>
      <c r="N20" s="1640"/>
      <c r="O20" s="1640"/>
      <c r="P20" s="1640"/>
      <c r="Q20" s="1640"/>
      <c r="R20" s="1640"/>
      <c r="S20" s="1640"/>
      <c r="T20" s="1640"/>
      <c r="U20" s="1640"/>
      <c r="V20" s="1640"/>
      <c r="W20" s="1640"/>
      <c r="X20" s="958"/>
      <c r="Z20" s="933"/>
      <c r="AA20" s="958"/>
    </row>
    <row r="21" spans="1:31" s="942" customFormat="1" ht="15" customHeight="1">
      <c r="A21" s="933"/>
      <c r="B21" s="933" t="s">
        <v>3099</v>
      </c>
      <c r="C21" s="933"/>
      <c r="D21" s="933"/>
      <c r="E21" s="933"/>
      <c r="F21" s="933"/>
      <c r="G21" s="1640"/>
      <c r="H21" s="1640"/>
      <c r="I21" s="1640"/>
      <c r="J21" s="1640"/>
      <c r="K21" s="1640"/>
      <c r="L21" s="1640"/>
      <c r="M21" s="1640"/>
      <c r="N21" s="1640"/>
      <c r="O21" s="1640"/>
      <c r="P21" s="1640"/>
      <c r="Q21" s="1640"/>
      <c r="R21" s="1640"/>
      <c r="S21" s="1640"/>
      <c r="T21" s="1640"/>
      <c r="U21" s="1640"/>
      <c r="V21" s="1640"/>
      <c r="W21" s="1640"/>
      <c r="X21" s="958"/>
      <c r="Z21" s="933"/>
      <c r="AA21" s="958"/>
    </row>
    <row r="22" spans="1:31" s="942" customFormat="1" ht="15" customHeight="1">
      <c r="A22" s="933"/>
      <c r="B22" s="933" t="s">
        <v>20</v>
      </c>
      <c r="C22" s="933"/>
      <c r="D22" s="933"/>
      <c r="E22" s="933"/>
      <c r="F22" s="933"/>
      <c r="G22" s="952" t="s">
        <v>2429</v>
      </c>
      <c r="H22" s="1644" t="str">
        <f>IF(cst_wskakunin_sekou1_JIMU_NAME="",cst_wskakunin_sekkei1_ZIP,cst_wskakunin_sekou1_ZIP)</f>
        <v/>
      </c>
      <c r="I22" s="1644"/>
      <c r="J22" s="1644"/>
      <c r="K22" s="1644"/>
      <c r="L22" s="1644"/>
      <c r="M22" s="1644"/>
      <c r="N22" s="1644"/>
      <c r="O22" s="1644"/>
      <c r="P22" s="1644"/>
      <c r="Q22" s="1644"/>
      <c r="R22" s="1644"/>
      <c r="S22" s="1644"/>
      <c r="T22" s="1644"/>
      <c r="U22" s="1644"/>
      <c r="V22" s="1644"/>
      <c r="W22" s="1644"/>
      <c r="Z22" s="933"/>
    </row>
    <row r="23" spans="1:31" s="942" customFormat="1" ht="15" customHeight="1">
      <c r="A23" s="933"/>
      <c r="B23" s="933" t="s">
        <v>25</v>
      </c>
      <c r="C23" s="933"/>
      <c r="D23" s="933"/>
      <c r="E23" s="933"/>
      <c r="F23" s="933"/>
      <c r="G23" s="1640" t="str">
        <f>IF(cst_wskakunin_sekou1_JIMU_NAME="",cst_wskakunin_sekkei1__address,cst_wskakunin_sekou1__address)</f>
        <v/>
      </c>
      <c r="H23" s="1640"/>
      <c r="I23" s="1640"/>
      <c r="J23" s="1640"/>
      <c r="K23" s="1640"/>
      <c r="L23" s="1640"/>
      <c r="M23" s="1640"/>
      <c r="N23" s="1640"/>
      <c r="O23" s="1640"/>
      <c r="P23" s="1640"/>
      <c r="Q23" s="1640"/>
      <c r="R23" s="1640"/>
      <c r="S23" s="1640"/>
      <c r="T23" s="1640"/>
      <c r="U23" s="1640"/>
      <c r="V23" s="1640"/>
      <c r="W23" s="1640"/>
      <c r="Z23" s="933"/>
    </row>
    <row r="24" spans="1:31" s="942" customFormat="1" ht="15" customHeight="1">
      <c r="A24" s="933"/>
      <c r="B24" s="933"/>
      <c r="C24" s="933"/>
      <c r="D24" s="933"/>
      <c r="E24" s="933"/>
      <c r="F24" s="933"/>
      <c r="G24" s="1640"/>
      <c r="H24" s="1640"/>
      <c r="I24" s="1640"/>
      <c r="J24" s="1640"/>
      <c r="K24" s="1640"/>
      <c r="L24" s="1640"/>
      <c r="M24" s="1640"/>
      <c r="N24" s="1640"/>
      <c r="O24" s="1640"/>
      <c r="P24" s="1640"/>
      <c r="Q24" s="1640"/>
      <c r="R24" s="1640"/>
      <c r="S24" s="1640"/>
      <c r="T24" s="1640"/>
      <c r="U24" s="1640"/>
      <c r="V24" s="1640"/>
      <c r="W24" s="1640"/>
      <c r="Z24" s="933"/>
    </row>
    <row r="25" spans="1:31" s="942" customFormat="1" ht="15" customHeight="1">
      <c r="A25" s="933"/>
      <c r="B25" s="933" t="s">
        <v>22</v>
      </c>
      <c r="C25" s="933"/>
      <c r="D25" s="933"/>
      <c r="E25" s="933"/>
      <c r="F25" s="933"/>
      <c r="G25" s="1644" t="str">
        <f>IF(cst_wskakunin_sekou1_JIMU_NAME="",cst_wskakunin_sekkei1_TEL,cst_wskakunin_sekou1_TEL)</f>
        <v/>
      </c>
      <c r="H25" s="1644"/>
      <c r="I25" s="1644"/>
      <c r="J25" s="1644"/>
      <c r="K25" s="1644"/>
      <c r="L25" s="1644"/>
      <c r="M25" s="1644"/>
      <c r="N25" s="1644"/>
      <c r="O25" s="1644"/>
      <c r="P25" s="1644"/>
      <c r="Q25" s="1644"/>
      <c r="R25" s="1644"/>
      <c r="S25" s="1644"/>
      <c r="T25" s="1644"/>
      <c r="U25" s="1644"/>
      <c r="V25" s="1644"/>
      <c r="W25" s="1644"/>
      <c r="Z25" s="933"/>
    </row>
    <row r="26" spans="1:31" s="934" customFormat="1" ht="15" customHeight="1">
      <c r="A26" s="957" t="s">
        <v>3100</v>
      </c>
      <c r="B26" s="957"/>
      <c r="C26" s="957"/>
      <c r="D26" s="957"/>
      <c r="E26" s="957"/>
      <c r="F26" s="957"/>
      <c r="G26" s="957"/>
      <c r="H26" s="957"/>
      <c r="I26" s="957"/>
      <c r="J26" s="957"/>
      <c r="K26" s="957"/>
      <c r="L26" s="957"/>
      <c r="M26" s="957"/>
      <c r="N26" s="957"/>
      <c r="O26" s="957"/>
      <c r="P26" s="957"/>
      <c r="Q26" s="957"/>
      <c r="R26" s="957"/>
      <c r="S26" s="957"/>
      <c r="T26" s="957"/>
      <c r="U26" s="957"/>
      <c r="V26" s="957"/>
      <c r="W26" s="957"/>
      <c r="X26" s="957"/>
      <c r="Z26" s="933"/>
      <c r="AA26" s="933"/>
    </row>
    <row r="27" spans="1:31" s="934" customFormat="1" ht="15" customHeight="1">
      <c r="A27" s="933"/>
      <c r="B27" s="933" t="s">
        <v>19</v>
      </c>
      <c r="C27" s="933"/>
      <c r="D27" s="933"/>
      <c r="E27" s="933"/>
      <c r="F27" s="933"/>
      <c r="G27" s="1644" t="str">
        <f>cst_wskakunin_kanri1_NAME</f>
        <v/>
      </c>
      <c r="H27" s="1644"/>
      <c r="I27" s="1644"/>
      <c r="J27" s="1644"/>
      <c r="K27" s="1644"/>
      <c r="L27" s="1644"/>
      <c r="M27" s="1644"/>
      <c r="N27" s="1644"/>
      <c r="O27" s="1644"/>
      <c r="P27" s="1644"/>
      <c r="Q27" s="1644"/>
      <c r="R27" s="1644"/>
      <c r="S27" s="1644"/>
      <c r="T27" s="1644"/>
      <c r="U27" s="1644"/>
      <c r="V27" s="1644"/>
      <c r="W27" s="1644"/>
      <c r="X27" s="948"/>
      <c r="Z27" s="933"/>
      <c r="AA27" s="948"/>
    </row>
    <row r="28" spans="1:31" s="934" customFormat="1" ht="15" customHeight="1">
      <c r="A28" s="933"/>
      <c r="B28" s="933" t="s">
        <v>37</v>
      </c>
      <c r="C28" s="933"/>
      <c r="D28" s="933"/>
      <c r="E28" s="933"/>
      <c r="F28" s="933"/>
      <c r="G28" s="1640" t="str">
        <f>cst_wskakunin_kanri1_JIMU_NAME</f>
        <v/>
      </c>
      <c r="H28" s="1640"/>
      <c r="I28" s="1640"/>
      <c r="J28" s="1640"/>
      <c r="K28" s="1640"/>
      <c r="L28" s="1640"/>
      <c r="M28" s="1640"/>
      <c r="N28" s="1640"/>
      <c r="O28" s="1640"/>
      <c r="P28" s="1640"/>
      <c r="Q28" s="1640"/>
      <c r="R28" s="1640"/>
      <c r="S28" s="1640"/>
      <c r="T28" s="1640"/>
      <c r="U28" s="1640"/>
      <c r="V28" s="1640"/>
      <c r="W28" s="1640"/>
      <c r="X28" s="933"/>
      <c r="Z28" s="933"/>
      <c r="AA28" s="933"/>
    </row>
    <row r="29" spans="1:31" s="934" customFormat="1" ht="15" customHeight="1">
      <c r="A29" s="933"/>
      <c r="B29" s="933" t="s">
        <v>3099</v>
      </c>
      <c r="C29" s="933"/>
      <c r="D29" s="933"/>
      <c r="E29" s="933"/>
      <c r="F29" s="933"/>
      <c r="G29" s="1640"/>
      <c r="H29" s="1640"/>
      <c r="I29" s="1640"/>
      <c r="J29" s="1640"/>
      <c r="K29" s="1640"/>
      <c r="L29" s="1640"/>
      <c r="M29" s="1640"/>
      <c r="N29" s="1640"/>
      <c r="O29" s="1640"/>
      <c r="P29" s="1640"/>
      <c r="Q29" s="1640"/>
      <c r="R29" s="1640"/>
      <c r="S29" s="1640"/>
      <c r="T29" s="1640"/>
      <c r="U29" s="1640"/>
      <c r="V29" s="1640"/>
      <c r="W29" s="1640"/>
      <c r="X29" s="948"/>
      <c r="Z29" s="933"/>
      <c r="AA29" s="948"/>
    </row>
    <row r="30" spans="1:31" s="934" customFormat="1" ht="15" customHeight="1">
      <c r="A30" s="933"/>
      <c r="B30" s="933" t="s">
        <v>20</v>
      </c>
      <c r="C30" s="933"/>
      <c r="D30" s="933"/>
      <c r="E30" s="933"/>
      <c r="F30" s="933"/>
      <c r="G30" s="952" t="s">
        <v>2429</v>
      </c>
      <c r="H30" s="1644" t="str">
        <f>cst_wskakunin_kanri1_ZIP</f>
        <v/>
      </c>
      <c r="I30" s="1644"/>
      <c r="J30" s="1644"/>
      <c r="K30" s="1644"/>
      <c r="L30" s="1644"/>
      <c r="M30" s="1644"/>
      <c r="N30" s="1644"/>
      <c r="O30" s="1644"/>
      <c r="P30" s="1644"/>
      <c r="Q30" s="1644"/>
      <c r="R30" s="1644"/>
      <c r="S30" s="1644"/>
      <c r="T30" s="1644"/>
      <c r="U30" s="1644"/>
      <c r="V30" s="1644"/>
      <c r="W30" s="1644"/>
      <c r="X30" s="933"/>
      <c r="Z30" s="933"/>
      <c r="AA30" s="933"/>
    </row>
    <row r="31" spans="1:31" s="934" customFormat="1" ht="15" customHeight="1">
      <c r="A31" s="933"/>
      <c r="B31" s="933" t="s">
        <v>25</v>
      </c>
      <c r="C31" s="933"/>
      <c r="D31" s="933"/>
      <c r="E31" s="933"/>
      <c r="F31" s="933"/>
      <c r="G31" s="1640" t="str">
        <f>cst_wskakunin_kanri1__address</f>
        <v/>
      </c>
      <c r="H31" s="1640"/>
      <c r="I31" s="1640"/>
      <c r="J31" s="1640"/>
      <c r="K31" s="1640"/>
      <c r="L31" s="1640"/>
      <c r="M31" s="1640"/>
      <c r="N31" s="1640"/>
      <c r="O31" s="1640"/>
      <c r="P31" s="1640"/>
      <c r="Q31" s="1640"/>
      <c r="R31" s="1640"/>
      <c r="S31" s="1640"/>
      <c r="T31" s="1640"/>
      <c r="U31" s="1640"/>
      <c r="V31" s="1640"/>
      <c r="W31" s="1640"/>
      <c r="X31" s="948"/>
      <c r="Z31" s="933"/>
      <c r="AA31" s="948"/>
    </row>
    <row r="32" spans="1:31" s="934" customFormat="1" ht="15" customHeight="1">
      <c r="A32" s="933"/>
      <c r="B32" s="933"/>
      <c r="C32" s="933"/>
      <c r="D32" s="933"/>
      <c r="E32" s="933"/>
      <c r="F32" s="933"/>
      <c r="G32" s="1640"/>
      <c r="H32" s="1640"/>
      <c r="I32" s="1640"/>
      <c r="J32" s="1640"/>
      <c r="K32" s="1640"/>
      <c r="L32" s="1640"/>
      <c r="M32" s="1640"/>
      <c r="N32" s="1640"/>
      <c r="O32" s="1640"/>
      <c r="P32" s="1640"/>
      <c r="Q32" s="1640"/>
      <c r="R32" s="1640"/>
      <c r="S32" s="1640"/>
      <c r="T32" s="1640"/>
      <c r="U32" s="1640"/>
      <c r="V32" s="1640"/>
      <c r="W32" s="1640"/>
      <c r="X32" s="948"/>
      <c r="Z32" s="933"/>
      <c r="AA32" s="948"/>
    </row>
    <row r="33" spans="1:42" s="934" customFormat="1" ht="15" customHeight="1">
      <c r="A33" s="933"/>
      <c r="B33" s="933" t="s">
        <v>22</v>
      </c>
      <c r="C33" s="933"/>
      <c r="D33" s="933"/>
      <c r="E33" s="933"/>
      <c r="F33" s="933"/>
      <c r="G33" s="1644" t="str">
        <f>cst_wskakunin_kanri1_TEL</f>
        <v/>
      </c>
      <c r="H33" s="1644"/>
      <c r="I33" s="1644"/>
      <c r="J33" s="1644"/>
      <c r="K33" s="1644"/>
      <c r="L33" s="1644"/>
      <c r="M33" s="1644"/>
      <c r="N33" s="1644"/>
      <c r="O33" s="1644"/>
      <c r="P33" s="1644"/>
      <c r="Q33" s="1644"/>
      <c r="R33" s="1644"/>
      <c r="S33" s="1644"/>
      <c r="T33" s="1644"/>
      <c r="U33" s="1644"/>
      <c r="V33" s="1644"/>
      <c r="W33" s="1644"/>
      <c r="X33" s="948"/>
      <c r="Z33" s="933"/>
      <c r="AA33" s="948"/>
    </row>
    <row r="34" spans="1:42" s="934" customFormat="1" ht="15" customHeight="1">
      <c r="A34" s="957" t="s">
        <v>3086</v>
      </c>
      <c r="B34" s="957"/>
      <c r="C34" s="957"/>
      <c r="D34" s="957"/>
      <c r="E34" s="957"/>
      <c r="F34" s="957"/>
      <c r="G34" s="957"/>
      <c r="H34" s="957"/>
      <c r="I34" s="957"/>
      <c r="J34" s="957"/>
      <c r="K34" s="957"/>
      <c r="L34" s="957"/>
      <c r="M34" s="957"/>
      <c r="N34" s="957"/>
      <c r="O34" s="957"/>
      <c r="P34" s="957"/>
      <c r="Q34" s="957"/>
      <c r="R34" s="957"/>
      <c r="S34" s="957"/>
      <c r="T34" s="957"/>
      <c r="U34" s="957"/>
      <c r="V34" s="957"/>
      <c r="W34" s="957"/>
      <c r="X34" s="957"/>
      <c r="Z34" s="933"/>
      <c r="AA34" s="933"/>
    </row>
    <row r="35" spans="1:42" s="934" customFormat="1" ht="15" customHeight="1">
      <c r="A35" s="933"/>
      <c r="B35" s="933" t="s">
        <v>31</v>
      </c>
      <c r="C35" s="933"/>
      <c r="D35" s="933"/>
      <c r="E35" s="933"/>
      <c r="F35" s="933"/>
      <c r="I35" s="1646" t="s">
        <v>3665</v>
      </c>
      <c r="J35" s="1646"/>
      <c r="K35" s="1646"/>
      <c r="L35" s="1646"/>
      <c r="M35" s="1646"/>
      <c r="N35" s="1646"/>
      <c r="O35" s="1646"/>
      <c r="P35" s="1646"/>
      <c r="Z35" s="933"/>
      <c r="AA35" s="933"/>
    </row>
    <row r="36" spans="1:42" s="934" customFormat="1" ht="15" customHeight="1">
      <c r="A36" s="933"/>
      <c r="B36" s="933" t="s">
        <v>3101</v>
      </c>
      <c r="C36" s="933"/>
      <c r="D36" s="933"/>
      <c r="E36" s="933"/>
      <c r="F36" s="933"/>
      <c r="I36" s="1646" t="s">
        <v>3379</v>
      </c>
      <c r="J36" s="1646"/>
      <c r="K36" s="1646"/>
      <c r="L36" s="1646"/>
      <c r="M36" s="1646"/>
      <c r="N36" s="1646"/>
      <c r="O36" s="1646"/>
      <c r="P36" s="1646"/>
      <c r="Z36" s="933"/>
      <c r="AA36" s="933"/>
    </row>
    <row r="37" spans="1:42" s="934" customFormat="1" ht="15" customHeight="1">
      <c r="A37" s="933"/>
      <c r="B37" s="933" t="s">
        <v>406</v>
      </c>
      <c r="C37" s="933"/>
      <c r="D37" s="933"/>
      <c r="E37" s="933"/>
      <c r="F37" s="933"/>
      <c r="I37" s="933" t="str">
        <f ca="1">cst_Pre_Corp__SHINSEI</f>
        <v>一般財団法人　岩手県建築住宅センター</v>
      </c>
      <c r="J37" s="933"/>
      <c r="K37" s="933"/>
      <c r="L37" s="933"/>
      <c r="M37" s="933"/>
      <c r="N37" s="933"/>
      <c r="O37" s="933"/>
      <c r="P37" s="933"/>
      <c r="Z37" s="933"/>
      <c r="AA37" s="933"/>
    </row>
    <row r="38" spans="1:42" s="934" customFormat="1" ht="15" customHeight="1">
      <c r="A38" s="959"/>
      <c r="B38" s="959"/>
      <c r="C38" s="959"/>
      <c r="D38" s="959"/>
      <c r="E38" s="959"/>
      <c r="F38" s="959"/>
      <c r="I38" s="959" t="str">
        <f ca="1">"　　"&amp;cst_Pre_Daihyou__SHINSEI</f>
        <v>　　理事長　　渡 邊 健 治</v>
      </c>
      <c r="J38" s="959"/>
      <c r="K38" s="959"/>
      <c r="L38" s="959"/>
      <c r="M38" s="959"/>
      <c r="N38" s="959"/>
      <c r="O38" s="959"/>
      <c r="P38" s="959"/>
      <c r="Z38" s="933"/>
      <c r="AA38" s="933"/>
    </row>
    <row r="39" spans="1:42" s="934" customFormat="1" ht="15" customHeight="1">
      <c r="A39" s="957" t="s">
        <v>3102</v>
      </c>
      <c r="B39" s="957"/>
      <c r="C39" s="957"/>
      <c r="D39" s="957"/>
      <c r="E39" s="957"/>
      <c r="F39" s="957"/>
      <c r="G39" s="957"/>
      <c r="H39" s="957"/>
      <c r="I39" s="957"/>
      <c r="J39" s="957"/>
      <c r="K39" s="957"/>
      <c r="L39" s="957"/>
      <c r="M39" s="957"/>
      <c r="N39" s="957"/>
      <c r="O39" s="957"/>
      <c r="P39" s="957"/>
      <c r="Q39" s="957"/>
      <c r="R39" s="957"/>
      <c r="S39" s="957"/>
      <c r="T39" s="957"/>
      <c r="U39" s="957"/>
      <c r="V39" s="957"/>
      <c r="W39" s="957"/>
      <c r="X39" s="957"/>
      <c r="Z39" s="933"/>
      <c r="AA39" s="933"/>
      <c r="AI39" s="939"/>
    </row>
    <row r="40" spans="1:42" s="934" customFormat="1" ht="15" customHeight="1">
      <c r="A40" s="933"/>
      <c r="B40" s="933" t="s">
        <v>19</v>
      </c>
      <c r="C40" s="933"/>
      <c r="D40" s="933"/>
      <c r="E40" s="933"/>
      <c r="F40" s="933"/>
      <c r="G40" s="1645"/>
      <c r="H40" s="1645"/>
      <c r="I40" s="1645"/>
      <c r="J40" s="1645"/>
      <c r="K40" s="1645"/>
      <c r="L40" s="1645"/>
      <c r="M40" s="1645"/>
      <c r="N40" s="1645"/>
      <c r="O40" s="1645"/>
      <c r="P40" s="1645"/>
      <c r="Q40" s="1645"/>
      <c r="R40" s="1645"/>
      <c r="S40" s="1645"/>
      <c r="T40" s="1645"/>
      <c r="U40" s="1645"/>
      <c r="V40" s="1645"/>
      <c r="W40" s="1645"/>
      <c r="X40" s="933"/>
      <c r="Z40" s="933"/>
      <c r="AA40" s="933"/>
      <c r="AH40" s="940"/>
      <c r="AI40" s="941"/>
      <c r="AJ40" s="941"/>
      <c r="AK40" s="941"/>
      <c r="AL40" s="941"/>
      <c r="AM40" s="941"/>
      <c r="AN40" s="941"/>
      <c r="AO40" s="941"/>
      <c r="AP40" s="941"/>
    </row>
    <row r="41" spans="1:42" s="942" customFormat="1" ht="15" customHeight="1">
      <c r="A41" s="933"/>
      <c r="B41" s="933" t="s">
        <v>37</v>
      </c>
      <c r="C41" s="933"/>
      <c r="D41" s="933"/>
      <c r="E41" s="933"/>
      <c r="F41" s="933"/>
      <c r="G41" s="1645"/>
      <c r="H41" s="1645"/>
      <c r="I41" s="1645"/>
      <c r="J41" s="1645"/>
      <c r="K41" s="1645"/>
      <c r="L41" s="1645"/>
      <c r="M41" s="1645"/>
      <c r="N41" s="1645"/>
      <c r="O41" s="1645"/>
      <c r="P41" s="1645"/>
      <c r="Q41" s="1645"/>
      <c r="R41" s="1645"/>
      <c r="S41" s="1645"/>
      <c r="T41" s="1645"/>
      <c r="U41" s="1645"/>
      <c r="V41" s="1645"/>
      <c r="W41" s="1645"/>
      <c r="X41" s="958"/>
      <c r="Z41" s="933"/>
      <c r="AA41" s="958"/>
      <c r="AI41" s="941"/>
      <c r="AJ41" s="941"/>
      <c r="AK41" s="941"/>
      <c r="AL41" s="941"/>
      <c r="AM41" s="941"/>
      <c r="AN41" s="941"/>
      <c r="AO41" s="941"/>
      <c r="AP41" s="941"/>
    </row>
    <row r="42" spans="1:42" s="942" customFormat="1" ht="15" customHeight="1">
      <c r="A42" s="933"/>
      <c r="B42" s="933" t="s">
        <v>20</v>
      </c>
      <c r="C42" s="933"/>
      <c r="D42" s="933"/>
      <c r="E42" s="933"/>
      <c r="F42" s="933"/>
      <c r="G42" s="952" t="s">
        <v>2429</v>
      </c>
      <c r="H42" s="1647"/>
      <c r="I42" s="1647"/>
      <c r="J42" s="1647"/>
      <c r="K42" s="1647"/>
      <c r="L42" s="1647"/>
      <c r="M42" s="1647"/>
      <c r="N42" s="1647"/>
      <c r="O42" s="1647"/>
      <c r="P42" s="1647"/>
      <c r="Q42" s="1647"/>
      <c r="R42" s="1647"/>
      <c r="S42" s="1647"/>
      <c r="T42" s="1647"/>
      <c r="U42" s="1647"/>
      <c r="V42" s="1647"/>
      <c r="W42" s="1647"/>
      <c r="Z42" s="933"/>
      <c r="AI42" s="941"/>
      <c r="AJ42" s="941"/>
      <c r="AK42" s="941"/>
      <c r="AL42" s="941"/>
      <c r="AM42" s="941"/>
      <c r="AN42" s="941"/>
      <c r="AO42" s="941"/>
      <c r="AP42" s="941"/>
    </row>
    <row r="43" spans="1:42" s="942" customFormat="1" ht="15" customHeight="1">
      <c r="A43" s="933"/>
      <c r="B43" s="933" t="s">
        <v>25</v>
      </c>
      <c r="C43" s="933"/>
      <c r="D43" s="933"/>
      <c r="E43" s="933"/>
      <c r="F43" s="933"/>
      <c r="G43" s="1645"/>
      <c r="H43" s="1645"/>
      <c r="I43" s="1645"/>
      <c r="J43" s="1645"/>
      <c r="K43" s="1645"/>
      <c r="L43" s="1645"/>
      <c r="M43" s="1645"/>
      <c r="N43" s="1645"/>
      <c r="O43" s="1645"/>
      <c r="P43" s="1645"/>
      <c r="Q43" s="1645"/>
      <c r="R43" s="1645"/>
      <c r="S43" s="1645"/>
      <c r="T43" s="1645"/>
      <c r="U43" s="1645"/>
      <c r="V43" s="1645"/>
      <c r="W43" s="1645"/>
      <c r="Z43" s="933"/>
      <c r="AI43" s="941"/>
      <c r="AJ43" s="941"/>
      <c r="AK43" s="941"/>
      <c r="AL43" s="941"/>
      <c r="AM43" s="941"/>
      <c r="AN43" s="941"/>
      <c r="AO43" s="941"/>
      <c r="AP43" s="941"/>
    </row>
    <row r="44" spans="1:42" s="942" customFormat="1" ht="15" customHeight="1">
      <c r="A44" s="933"/>
      <c r="B44" s="933"/>
      <c r="C44" s="933"/>
      <c r="D44" s="933"/>
      <c r="E44" s="933"/>
      <c r="F44" s="933"/>
      <c r="G44" s="1645"/>
      <c r="H44" s="1645"/>
      <c r="I44" s="1645"/>
      <c r="J44" s="1645"/>
      <c r="K44" s="1645"/>
      <c r="L44" s="1645"/>
      <c r="M44" s="1645"/>
      <c r="N44" s="1645"/>
      <c r="O44" s="1645"/>
      <c r="P44" s="1645"/>
      <c r="Q44" s="1645"/>
      <c r="R44" s="1645"/>
      <c r="S44" s="1645"/>
      <c r="T44" s="1645"/>
      <c r="U44" s="1645"/>
      <c r="V44" s="1645"/>
      <c r="W44" s="1645"/>
      <c r="Z44" s="933"/>
      <c r="AI44" s="941"/>
      <c r="AJ44" s="941"/>
      <c r="AK44" s="941"/>
      <c r="AL44" s="941"/>
      <c r="AM44" s="941"/>
      <c r="AN44" s="941"/>
      <c r="AO44" s="941"/>
      <c r="AP44" s="941"/>
    </row>
    <row r="45" spans="1:42" s="942" customFormat="1" ht="15" customHeight="1">
      <c r="A45" s="933"/>
      <c r="B45" s="933" t="s">
        <v>22</v>
      </c>
      <c r="C45" s="933"/>
      <c r="D45" s="933"/>
      <c r="E45" s="933"/>
      <c r="F45" s="933"/>
      <c r="G45" s="1647"/>
      <c r="H45" s="1647"/>
      <c r="I45" s="1647"/>
      <c r="J45" s="1647"/>
      <c r="K45" s="1647"/>
      <c r="L45" s="1647"/>
      <c r="M45" s="1647"/>
      <c r="N45" s="1647"/>
      <c r="O45" s="1647"/>
      <c r="P45" s="1647"/>
      <c r="Q45" s="1647"/>
      <c r="R45" s="1647"/>
      <c r="S45" s="1647"/>
      <c r="T45" s="1647"/>
      <c r="U45" s="1647"/>
      <c r="V45" s="1647"/>
      <c r="W45" s="1647"/>
      <c r="Z45" s="933"/>
      <c r="AI45" s="941"/>
      <c r="AJ45" s="941"/>
      <c r="AK45" s="941"/>
      <c r="AL45" s="941"/>
      <c r="AM45" s="941"/>
      <c r="AN45" s="941"/>
      <c r="AO45" s="941"/>
      <c r="AP45" s="941"/>
    </row>
    <row r="46" spans="1:42" s="942" customFormat="1" ht="15" customHeight="1">
      <c r="A46" s="957" t="s">
        <v>3103</v>
      </c>
      <c r="B46" s="957"/>
      <c r="C46" s="957"/>
      <c r="D46" s="957"/>
      <c r="E46" s="957"/>
      <c r="F46" s="957"/>
      <c r="G46" s="957"/>
      <c r="H46" s="957"/>
      <c r="I46" s="957"/>
      <c r="J46" s="957"/>
      <c r="K46" s="957"/>
      <c r="L46" s="957"/>
      <c r="M46" s="957"/>
      <c r="N46" s="957"/>
      <c r="O46" s="957"/>
      <c r="P46" s="957"/>
      <c r="Q46" s="957"/>
      <c r="R46" s="957"/>
      <c r="S46" s="957"/>
      <c r="T46" s="957"/>
      <c r="U46" s="957"/>
      <c r="V46" s="957"/>
      <c r="W46" s="957"/>
      <c r="X46" s="957"/>
      <c r="Z46" s="933"/>
      <c r="AA46" s="933"/>
    </row>
    <row r="47" spans="1:42" s="942" customFormat="1" ht="15" customHeight="1">
      <c r="A47" s="933"/>
      <c r="B47" s="933"/>
      <c r="C47" s="933"/>
      <c r="D47" s="933"/>
      <c r="E47" s="933"/>
      <c r="F47" s="933"/>
      <c r="G47" s="933"/>
      <c r="H47" s="933"/>
      <c r="I47" s="933"/>
      <c r="J47" s="933"/>
      <c r="K47" s="933"/>
      <c r="L47" s="933"/>
      <c r="M47" s="933"/>
      <c r="N47" s="933"/>
      <c r="O47" s="933"/>
      <c r="P47" s="933"/>
      <c r="Q47" s="933"/>
      <c r="R47" s="933"/>
      <c r="S47" s="933"/>
      <c r="T47" s="933"/>
      <c r="U47" s="933"/>
      <c r="V47" s="933"/>
      <c r="W47" s="933"/>
      <c r="X47" s="933"/>
      <c r="Z47" s="933"/>
      <c r="AA47" s="933"/>
    </row>
    <row r="48" spans="1:42" s="942" customFormat="1" ht="15" customHeight="1">
      <c r="A48" s="937"/>
      <c r="B48" s="937"/>
      <c r="C48" s="937"/>
      <c r="D48" s="937"/>
      <c r="E48" s="937"/>
      <c r="F48" s="937"/>
      <c r="G48" s="937"/>
      <c r="H48" s="937"/>
      <c r="I48" s="937"/>
      <c r="J48" s="937"/>
      <c r="K48" s="937"/>
      <c r="L48" s="937"/>
      <c r="M48" s="937"/>
      <c r="N48" s="937"/>
      <c r="O48" s="937"/>
      <c r="P48" s="937"/>
      <c r="Q48" s="937"/>
      <c r="R48" s="937"/>
      <c r="S48" s="937"/>
      <c r="T48" s="937"/>
      <c r="U48" s="937"/>
      <c r="V48" s="960"/>
      <c r="W48" s="960"/>
      <c r="X48" s="961"/>
      <c r="Z48" s="933"/>
      <c r="AA48" s="933"/>
    </row>
    <row r="49" spans="1:40" s="942" customFormat="1" ht="15" customHeight="1">
      <c r="A49" s="937"/>
      <c r="B49" s="937"/>
      <c r="C49" s="937"/>
      <c r="D49" s="937"/>
      <c r="E49" s="937"/>
      <c r="F49" s="937"/>
      <c r="G49" s="937"/>
      <c r="H49" s="937"/>
      <c r="I49" s="937"/>
      <c r="J49" s="937"/>
      <c r="K49" s="937"/>
      <c r="L49" s="937"/>
      <c r="M49" s="937"/>
      <c r="N49" s="937"/>
      <c r="O49" s="937"/>
      <c r="P49" s="937"/>
      <c r="Q49" s="937"/>
      <c r="R49" s="937"/>
      <c r="S49" s="937"/>
      <c r="T49" s="937"/>
      <c r="U49" s="937"/>
      <c r="V49" s="960"/>
      <c r="W49" s="960"/>
      <c r="X49" s="961"/>
      <c r="Z49" s="933"/>
      <c r="AA49" s="933"/>
    </row>
    <row r="50" spans="1:40" s="942" customFormat="1" ht="15" customHeight="1">
      <c r="A50" s="937"/>
      <c r="B50" s="937"/>
      <c r="C50" s="937"/>
      <c r="D50" s="937"/>
      <c r="E50" s="937"/>
      <c r="F50" s="937"/>
      <c r="G50" s="937"/>
      <c r="H50" s="937"/>
      <c r="I50" s="937"/>
      <c r="J50" s="937"/>
      <c r="K50" s="937"/>
      <c r="L50" s="937"/>
      <c r="M50" s="937"/>
      <c r="N50" s="937"/>
      <c r="O50" s="937"/>
      <c r="P50" s="937"/>
      <c r="Q50" s="937"/>
      <c r="R50" s="937"/>
      <c r="S50" s="937"/>
      <c r="T50" s="937"/>
      <c r="U50" s="937"/>
      <c r="V50" s="960"/>
      <c r="W50" s="960"/>
      <c r="X50" s="961"/>
      <c r="Z50" s="933"/>
      <c r="AA50" s="933"/>
    </row>
    <row r="51" spans="1:40" s="942" customFormat="1" ht="15" customHeight="1">
      <c r="A51" s="937"/>
      <c r="B51" s="937"/>
      <c r="C51" s="937"/>
      <c r="D51" s="937"/>
      <c r="E51" s="937"/>
      <c r="F51" s="937"/>
      <c r="G51" s="937"/>
      <c r="H51" s="937"/>
      <c r="I51" s="937"/>
      <c r="J51" s="937"/>
      <c r="K51" s="937"/>
      <c r="L51" s="937"/>
      <c r="M51" s="937"/>
      <c r="N51" s="937"/>
      <c r="O51" s="937"/>
      <c r="P51" s="937"/>
      <c r="Q51" s="937"/>
      <c r="R51" s="937"/>
      <c r="S51" s="937"/>
      <c r="T51" s="937"/>
      <c r="U51" s="937"/>
      <c r="V51" s="962"/>
      <c r="W51" s="962"/>
      <c r="X51" s="961"/>
      <c r="Z51" s="933"/>
      <c r="AA51" s="933"/>
    </row>
    <row r="52" spans="1:40" s="942" customFormat="1" ht="15" customHeight="1">
      <c r="A52" s="937"/>
      <c r="B52" s="963"/>
      <c r="C52" s="937"/>
      <c r="D52" s="937"/>
      <c r="E52" s="937"/>
      <c r="F52" s="937"/>
      <c r="G52" s="937"/>
      <c r="H52" s="937"/>
      <c r="I52" s="937"/>
      <c r="J52" s="937"/>
      <c r="K52" s="937"/>
      <c r="L52" s="937"/>
      <c r="M52" s="937"/>
      <c r="N52" s="937"/>
      <c r="O52" s="937"/>
      <c r="P52" s="937"/>
      <c r="Q52" s="937"/>
      <c r="R52" s="937"/>
      <c r="S52" s="937"/>
      <c r="T52" s="937"/>
      <c r="U52" s="937"/>
      <c r="V52" s="960"/>
      <c r="W52" s="960"/>
      <c r="X52" s="960"/>
      <c r="Z52" s="933"/>
      <c r="AA52" s="933"/>
    </row>
    <row r="53" spans="1:40" s="942" customFormat="1" ht="15" customHeight="1">
      <c r="A53" s="937"/>
      <c r="B53" s="937"/>
      <c r="C53" s="937"/>
      <c r="D53" s="937"/>
      <c r="E53" s="937"/>
      <c r="F53" s="937"/>
      <c r="G53" s="937"/>
      <c r="H53" s="937"/>
      <c r="I53" s="937"/>
      <c r="J53" s="937"/>
      <c r="K53" s="937"/>
      <c r="L53" s="937"/>
      <c r="M53" s="937"/>
      <c r="N53" s="937"/>
      <c r="O53" s="937"/>
      <c r="P53" s="937"/>
      <c r="Q53" s="937"/>
      <c r="R53" s="937"/>
      <c r="S53" s="937"/>
      <c r="T53" s="937"/>
      <c r="U53" s="937"/>
      <c r="V53" s="937"/>
      <c r="W53" s="937"/>
      <c r="X53" s="937"/>
      <c r="Z53" s="933"/>
      <c r="AA53" s="933"/>
    </row>
    <row r="54" spans="1:40" s="942" customFormat="1" ht="15" customHeight="1">
      <c r="A54" s="937"/>
      <c r="B54" s="937"/>
      <c r="C54" s="937"/>
      <c r="D54" s="937"/>
      <c r="E54" s="937"/>
      <c r="F54" s="937"/>
      <c r="G54" s="937"/>
      <c r="H54" s="937"/>
      <c r="I54" s="937"/>
      <c r="J54" s="937"/>
      <c r="K54" s="937"/>
      <c r="L54" s="937"/>
      <c r="M54" s="937"/>
      <c r="N54" s="937"/>
      <c r="O54" s="937"/>
      <c r="P54" s="937"/>
      <c r="Q54" s="937"/>
      <c r="R54" s="937"/>
      <c r="S54" s="937"/>
      <c r="T54" s="937"/>
      <c r="U54" s="937"/>
      <c r="V54" s="937"/>
      <c r="W54" s="937"/>
      <c r="X54" s="937"/>
      <c r="Z54" s="933"/>
      <c r="AA54" s="933"/>
    </row>
    <row r="55" spans="1:40" s="942" customFormat="1" ht="15" customHeight="1">
      <c r="A55" s="1641" t="s">
        <v>3104</v>
      </c>
      <c r="B55" s="1641"/>
      <c r="C55" s="1641"/>
      <c r="D55" s="1641"/>
      <c r="E55" s="1641"/>
      <c r="F55" s="1641"/>
      <c r="G55" s="1641"/>
      <c r="H55" s="1641"/>
      <c r="I55" s="1641"/>
      <c r="J55" s="1641"/>
      <c r="K55" s="1641"/>
      <c r="L55" s="1641"/>
      <c r="M55" s="1641"/>
      <c r="N55" s="1641"/>
      <c r="O55" s="1641"/>
      <c r="P55" s="1641"/>
      <c r="Q55" s="1641"/>
      <c r="R55" s="1641"/>
      <c r="S55" s="1641"/>
      <c r="T55" s="1641"/>
      <c r="U55" s="1641"/>
      <c r="V55" s="1641"/>
      <c r="W55" s="1641"/>
      <c r="X55" s="1641"/>
      <c r="Y55" s="936" t="s">
        <v>3093</v>
      </c>
      <c r="Z55" s="936"/>
      <c r="AA55" s="943"/>
      <c r="AB55" s="935"/>
      <c r="AC55" s="935"/>
      <c r="AD55" s="935"/>
      <c r="AE55" s="935"/>
    </row>
    <row r="56" spans="1:40" s="942" customFormat="1" ht="15" customHeight="1">
      <c r="A56" s="957" t="s">
        <v>3666</v>
      </c>
      <c r="B56" s="957"/>
      <c r="C56" s="957"/>
      <c r="D56" s="957"/>
      <c r="E56" s="957"/>
      <c r="F56" s="957"/>
      <c r="G56" s="957"/>
      <c r="H56" s="957"/>
      <c r="I56" s="957"/>
      <c r="J56" s="957"/>
      <c r="K56" s="957"/>
      <c r="L56" s="957"/>
      <c r="M56" s="964"/>
      <c r="N56" s="964"/>
      <c r="O56" s="964"/>
      <c r="P56" s="964"/>
      <c r="Q56" s="964"/>
      <c r="R56" s="964"/>
      <c r="S56" s="964"/>
      <c r="T56" s="964"/>
      <c r="U56" s="964"/>
      <c r="V56" s="964"/>
      <c r="W56" s="964"/>
      <c r="X56" s="964"/>
      <c r="Y56" s="949" t="s">
        <v>2845</v>
      </c>
      <c r="Z56" s="936"/>
      <c r="AA56" s="944"/>
      <c r="AB56" s="935"/>
      <c r="AC56" s="935"/>
      <c r="AD56" s="935"/>
      <c r="AE56" s="935"/>
    </row>
    <row r="57" spans="1:40" s="942" customFormat="1" ht="15" customHeight="1">
      <c r="A57" s="933"/>
      <c r="B57" s="933" t="s">
        <v>3667</v>
      </c>
      <c r="C57" s="933"/>
      <c r="D57" s="933"/>
      <c r="E57" s="933"/>
      <c r="I57" s="1648">
        <f>cst_wskakunin_KOUJI_TYAKUSYU_YOTEI_DATE</f>
        <v>45417</v>
      </c>
      <c r="J57" s="1648"/>
      <c r="K57" s="1648"/>
      <c r="L57" s="1648"/>
      <c r="M57" s="1648"/>
      <c r="W57" s="933"/>
      <c r="Y57" s="950" t="str">
        <f>HYPERLINK("#A1：X54")</f>
        <v>#A1：X54</v>
      </c>
      <c r="Z57" s="951" t="s">
        <v>2723</v>
      </c>
      <c r="AA57" s="947"/>
      <c r="AB57" s="946"/>
      <c r="AC57" s="946"/>
      <c r="AD57" s="946"/>
      <c r="AE57" s="946"/>
    </row>
    <row r="58" spans="1:40" s="942" customFormat="1" ht="15" customHeight="1">
      <c r="A58" s="933"/>
      <c r="B58" s="933" t="s">
        <v>3668</v>
      </c>
      <c r="C58" s="933"/>
      <c r="D58" s="933"/>
      <c r="E58" s="933"/>
      <c r="I58" s="1648" t="str">
        <f>cst_wskakunin_KOUJI_KANRYOU_YOTEI_DATE</f>
        <v/>
      </c>
      <c r="J58" s="1648"/>
      <c r="K58" s="1648"/>
      <c r="L58" s="1648"/>
      <c r="M58" s="1648"/>
      <c r="N58" s="933"/>
      <c r="O58" s="933"/>
      <c r="P58" s="933"/>
      <c r="Q58" s="933"/>
      <c r="W58" s="933"/>
      <c r="X58" s="933"/>
      <c r="Y58" s="950" t="str">
        <f>HYPERLINK("#A55：X108")</f>
        <v>#A55：X108</v>
      </c>
      <c r="Z58" s="953" t="s">
        <v>3664</v>
      </c>
      <c r="AA58" s="954"/>
      <c r="AB58" s="955"/>
      <c r="AC58" s="955"/>
      <c r="AD58" s="955"/>
      <c r="AE58" s="955"/>
    </row>
    <row r="59" spans="1:40" s="942" customFormat="1" ht="15" customHeight="1">
      <c r="A59" s="959"/>
      <c r="B59" s="959"/>
      <c r="C59" s="959"/>
      <c r="D59" s="959"/>
      <c r="E59" s="959"/>
      <c r="F59" s="959"/>
      <c r="G59" s="959"/>
      <c r="H59" s="959"/>
      <c r="I59" s="959"/>
      <c r="J59" s="959"/>
      <c r="K59" s="959"/>
      <c r="L59" s="959"/>
      <c r="M59" s="959"/>
      <c r="N59" s="959"/>
      <c r="O59" s="959"/>
      <c r="P59" s="959"/>
      <c r="Q59" s="959"/>
      <c r="R59" s="959"/>
      <c r="S59" s="959"/>
      <c r="T59" s="959"/>
      <c r="U59" s="959"/>
      <c r="V59" s="959"/>
      <c r="W59" s="959"/>
      <c r="X59" s="959"/>
      <c r="Y59" s="950" t="str">
        <f>HYPERLINK("#A109：X162")</f>
        <v>#A109：X162</v>
      </c>
      <c r="Z59" s="953" t="s">
        <v>3095</v>
      </c>
      <c r="AA59" s="956"/>
      <c r="AB59" s="955"/>
      <c r="AC59" s="955"/>
      <c r="AD59" s="955"/>
      <c r="AE59" s="955"/>
      <c r="AF59" s="934"/>
      <c r="AG59" s="939"/>
      <c r="AH59" s="934"/>
      <c r="AI59" s="934"/>
      <c r="AJ59" s="934"/>
      <c r="AK59" s="934"/>
      <c r="AL59" s="934"/>
      <c r="AM59" s="934"/>
      <c r="AN59" s="934"/>
    </row>
    <row r="60" spans="1:40" s="942" customFormat="1" ht="15" customHeight="1">
      <c r="A60" s="933" t="s">
        <v>3669</v>
      </c>
      <c r="B60" s="933"/>
      <c r="C60" s="933"/>
      <c r="D60" s="933"/>
      <c r="E60" s="933"/>
      <c r="F60" s="933"/>
      <c r="G60" s="933"/>
      <c r="H60" s="933"/>
      <c r="I60" s="933"/>
      <c r="J60" s="933"/>
      <c r="K60" s="933"/>
      <c r="L60" s="933"/>
      <c r="M60" s="933"/>
      <c r="N60" s="933"/>
      <c r="O60" s="933"/>
      <c r="P60" s="933"/>
      <c r="Q60" s="933"/>
      <c r="R60" s="933"/>
      <c r="S60" s="933"/>
      <c r="T60" s="933"/>
      <c r="U60" s="933"/>
      <c r="V60" s="933"/>
      <c r="W60" s="933"/>
      <c r="X60" s="933"/>
      <c r="Y60" s="950" t="str">
        <f>HYPERLINK("#A163：X216")</f>
        <v>#A163：X216</v>
      </c>
      <c r="Z60" s="953" t="s">
        <v>3096</v>
      </c>
      <c r="AA60" s="956"/>
      <c r="AB60" s="955"/>
      <c r="AC60" s="955"/>
      <c r="AD60" s="955"/>
      <c r="AE60" s="955"/>
      <c r="AF60" s="940"/>
      <c r="AG60" s="941"/>
      <c r="AH60" s="941"/>
      <c r="AI60" s="941"/>
      <c r="AJ60" s="941"/>
      <c r="AK60" s="941"/>
      <c r="AL60" s="941"/>
      <c r="AM60" s="941"/>
      <c r="AN60" s="941"/>
    </row>
    <row r="61" spans="1:40" s="942" customFormat="1" ht="15" customHeight="1">
      <c r="A61" s="933"/>
      <c r="B61" s="933" t="s">
        <v>3670</v>
      </c>
      <c r="C61" s="933"/>
      <c r="D61" s="933"/>
      <c r="I61" s="965" t="s">
        <v>28</v>
      </c>
      <c r="J61" s="1649" t="s">
        <v>3106</v>
      </c>
      <c r="K61" s="1649"/>
      <c r="L61" s="965" t="s">
        <v>28</v>
      </c>
      <c r="M61" s="1649" t="s">
        <v>3107</v>
      </c>
      <c r="N61" s="1649"/>
      <c r="O61" s="1649"/>
      <c r="P61" s="1649"/>
      <c r="Q61" s="965" t="s">
        <v>28</v>
      </c>
      <c r="R61" s="1649" t="s">
        <v>3108</v>
      </c>
      <c r="S61" s="1649"/>
      <c r="T61" s="1649"/>
      <c r="U61" s="966"/>
      <c r="V61" s="966"/>
      <c r="W61" s="966"/>
      <c r="X61" s="967"/>
      <c r="Y61" s="950" t="str">
        <f>HYPERLINK("#A217：X270")</f>
        <v>#A217：X270</v>
      </c>
      <c r="Z61" s="953" t="s">
        <v>3098</v>
      </c>
      <c r="AA61" s="954"/>
      <c r="AB61" s="955"/>
      <c r="AC61" s="955"/>
      <c r="AD61" s="955"/>
      <c r="AE61" s="955"/>
      <c r="AG61" s="941"/>
      <c r="AH61" s="941"/>
      <c r="AI61" s="941"/>
      <c r="AJ61" s="941"/>
      <c r="AK61" s="941"/>
      <c r="AL61" s="941"/>
      <c r="AM61" s="941"/>
      <c r="AN61" s="941"/>
    </row>
    <row r="62" spans="1:40" s="942" customFormat="1" ht="15" customHeight="1">
      <c r="A62" s="933"/>
      <c r="B62" s="933"/>
      <c r="C62" s="933"/>
      <c r="D62" s="933"/>
      <c r="I62" s="965" t="s">
        <v>28</v>
      </c>
      <c r="J62" s="1649" t="s">
        <v>3109</v>
      </c>
      <c r="K62" s="1649"/>
      <c r="L62" s="965" t="s">
        <v>28</v>
      </c>
      <c r="M62" s="1649" t="s">
        <v>3110</v>
      </c>
      <c r="N62" s="1649"/>
      <c r="O62" s="1649"/>
      <c r="P62" s="1649"/>
      <c r="Q62" s="965" t="s">
        <v>28</v>
      </c>
      <c r="R62" s="1649" t="s">
        <v>3111</v>
      </c>
      <c r="S62" s="1649"/>
      <c r="T62" s="1649"/>
      <c r="U62" s="966"/>
      <c r="V62" s="966"/>
      <c r="W62" s="966"/>
      <c r="X62" s="967"/>
      <c r="Y62" s="934"/>
      <c r="Z62" s="933"/>
      <c r="AA62" s="933"/>
      <c r="AB62" s="934"/>
      <c r="AC62" s="934"/>
      <c r="AD62" s="934"/>
      <c r="AE62" s="934"/>
      <c r="AG62" s="941"/>
      <c r="AH62" s="941"/>
      <c r="AI62" s="941"/>
      <c r="AJ62" s="941"/>
      <c r="AK62" s="941"/>
      <c r="AL62" s="941"/>
      <c r="AM62" s="941"/>
      <c r="AN62" s="941"/>
    </row>
    <row r="63" spans="1:40" s="942" customFormat="1" ht="15" customHeight="1">
      <c r="A63" s="933"/>
      <c r="B63" s="933" t="s">
        <v>3671</v>
      </c>
      <c r="C63" s="933"/>
      <c r="D63" s="933"/>
      <c r="E63" s="933"/>
      <c r="F63" s="933"/>
      <c r="G63" s="933"/>
      <c r="H63" s="933"/>
      <c r="I63" s="933"/>
      <c r="J63" s="965" t="s">
        <v>28</v>
      </c>
      <c r="K63" s="933" t="s">
        <v>3672</v>
      </c>
      <c r="L63" s="933"/>
      <c r="M63" s="933"/>
      <c r="N63" s="933"/>
      <c r="O63" s="933"/>
      <c r="P63" s="965" t="s">
        <v>28</v>
      </c>
      <c r="Q63" s="933" t="s">
        <v>3673</v>
      </c>
      <c r="R63" s="966"/>
      <c r="S63" s="966"/>
      <c r="T63" s="966"/>
      <c r="U63" s="966"/>
      <c r="V63" s="966"/>
      <c r="W63" s="966"/>
      <c r="X63" s="967"/>
      <c r="Z63" s="933"/>
      <c r="AG63" s="941"/>
      <c r="AH63" s="941"/>
      <c r="AI63" s="941"/>
      <c r="AJ63" s="941"/>
      <c r="AK63" s="941"/>
      <c r="AL63" s="941"/>
      <c r="AM63" s="941"/>
      <c r="AN63" s="941"/>
    </row>
    <row r="64" spans="1:40" s="942" customFormat="1" ht="15" customHeight="1">
      <c r="A64" s="933"/>
      <c r="B64" s="933"/>
      <c r="C64" s="933"/>
      <c r="D64" s="933"/>
      <c r="E64" s="933"/>
      <c r="F64" s="933"/>
      <c r="G64" s="933"/>
      <c r="H64" s="933"/>
      <c r="I64" s="933"/>
      <c r="J64" s="965" t="s">
        <v>28</v>
      </c>
      <c r="K64" s="933" t="s">
        <v>3674</v>
      </c>
      <c r="L64" s="933"/>
      <c r="M64" s="933"/>
      <c r="N64" s="933"/>
      <c r="O64" s="933"/>
      <c r="P64" s="966"/>
      <c r="Q64" s="966"/>
      <c r="R64" s="966"/>
      <c r="S64" s="966"/>
      <c r="T64" s="966"/>
      <c r="U64" s="966"/>
      <c r="V64" s="966"/>
      <c r="W64" s="966"/>
      <c r="X64" s="967"/>
      <c r="Z64" s="933"/>
      <c r="AG64" s="941"/>
      <c r="AH64" s="941"/>
      <c r="AI64" s="941"/>
      <c r="AJ64" s="941"/>
      <c r="AK64" s="941"/>
      <c r="AL64" s="941"/>
      <c r="AM64" s="941"/>
      <c r="AN64" s="941"/>
    </row>
    <row r="65" spans="1:40" s="942" customFormat="1" ht="15" customHeight="1">
      <c r="A65" s="933"/>
      <c r="B65" s="933"/>
      <c r="C65" s="933"/>
      <c r="D65" s="933"/>
      <c r="E65" s="933"/>
      <c r="F65" s="933"/>
      <c r="G65" s="933"/>
      <c r="H65" s="933"/>
      <c r="I65" s="933"/>
      <c r="J65" s="965" t="s">
        <v>28</v>
      </c>
      <c r="K65" s="933" t="s">
        <v>3675</v>
      </c>
      <c r="L65" s="933"/>
      <c r="M65" s="933"/>
      <c r="N65" s="933"/>
      <c r="O65" s="933"/>
      <c r="P65" s="966"/>
      <c r="Q65" s="966"/>
      <c r="R65" s="965" t="s">
        <v>28</v>
      </c>
      <c r="S65" s="933" t="s">
        <v>3676</v>
      </c>
      <c r="T65" s="966"/>
      <c r="U65" s="966"/>
      <c r="V65" s="966"/>
      <c r="W65" s="966"/>
      <c r="X65" s="967"/>
      <c r="Z65" s="933"/>
      <c r="AA65" s="966"/>
      <c r="AG65" s="941"/>
      <c r="AH65" s="941"/>
      <c r="AI65" s="941"/>
      <c r="AJ65" s="941"/>
      <c r="AK65" s="941"/>
      <c r="AL65" s="941"/>
      <c r="AM65" s="941"/>
      <c r="AN65" s="941"/>
    </row>
    <row r="66" spans="1:40" s="942" customFormat="1" ht="15" customHeight="1">
      <c r="A66" s="959"/>
      <c r="B66" s="959"/>
      <c r="C66" s="959"/>
      <c r="D66" s="959"/>
      <c r="E66" s="959"/>
      <c r="F66" s="959"/>
      <c r="G66" s="959"/>
      <c r="H66" s="959"/>
      <c r="I66" s="959"/>
      <c r="J66" s="959"/>
      <c r="K66" s="959"/>
      <c r="L66" s="959"/>
      <c r="M66" s="959"/>
      <c r="N66" s="959"/>
      <c r="O66" s="959"/>
      <c r="P66" s="959"/>
      <c r="Q66" s="959"/>
      <c r="R66" s="959"/>
      <c r="S66" s="959"/>
      <c r="T66" s="959"/>
      <c r="U66" s="959"/>
      <c r="V66" s="959"/>
      <c r="W66" s="959"/>
      <c r="X66" s="959"/>
      <c r="Z66" s="933"/>
      <c r="AA66" s="933"/>
      <c r="AG66" s="941"/>
      <c r="AH66" s="941"/>
      <c r="AI66" s="941"/>
      <c r="AJ66" s="941"/>
      <c r="AK66" s="941"/>
      <c r="AL66" s="941"/>
      <c r="AM66" s="941"/>
      <c r="AN66" s="941"/>
    </row>
    <row r="67" spans="1:40" s="942" customFormat="1" ht="15" customHeight="1">
      <c r="A67" s="933" t="s">
        <v>3677</v>
      </c>
      <c r="B67" s="933"/>
      <c r="C67" s="933"/>
      <c r="D67" s="933"/>
      <c r="E67" s="933"/>
      <c r="F67" s="933"/>
      <c r="G67" s="933"/>
      <c r="H67" s="933"/>
      <c r="I67" s="933"/>
      <c r="J67" s="933"/>
      <c r="K67" s="933"/>
      <c r="L67" s="933"/>
      <c r="M67" s="933"/>
      <c r="N67" s="933"/>
      <c r="O67" s="933"/>
      <c r="P67" s="933"/>
      <c r="Q67" s="933"/>
      <c r="R67" s="933"/>
      <c r="S67" s="933"/>
      <c r="T67" s="933"/>
      <c r="U67" s="933"/>
      <c r="V67" s="933"/>
      <c r="W67" s="933"/>
      <c r="X67" s="933"/>
      <c r="Z67" s="933"/>
      <c r="AA67" s="933"/>
      <c r="AG67" s="941"/>
      <c r="AH67" s="941"/>
      <c r="AI67" s="941"/>
      <c r="AJ67" s="941"/>
      <c r="AK67" s="941"/>
      <c r="AL67" s="941"/>
      <c r="AM67" s="941"/>
      <c r="AN67" s="941"/>
    </row>
    <row r="68" spans="1:40" s="942" customFormat="1" ht="15" customHeight="1">
      <c r="A68" s="933"/>
      <c r="B68" s="933" t="s">
        <v>563</v>
      </c>
      <c r="C68" s="933"/>
      <c r="D68" s="933"/>
      <c r="E68" s="933"/>
      <c r="F68" s="1640" t="str">
        <f>cst_wskakunin_BUILD__address</f>
        <v>岩手県盛岡市</v>
      </c>
      <c r="G68" s="1640"/>
      <c r="H68" s="1640"/>
      <c r="I68" s="1640"/>
      <c r="J68" s="1640"/>
      <c r="K68" s="1640"/>
      <c r="L68" s="1640"/>
      <c r="M68" s="1640"/>
      <c r="N68" s="1640"/>
      <c r="O68" s="1640"/>
      <c r="P68" s="1640"/>
      <c r="Q68" s="1640"/>
      <c r="R68" s="1640"/>
      <c r="S68" s="1640"/>
      <c r="T68" s="1640"/>
      <c r="U68" s="1640"/>
      <c r="V68" s="1640"/>
      <c r="W68" s="1640"/>
      <c r="X68" s="933"/>
      <c r="Z68" s="933"/>
      <c r="AA68" s="933"/>
      <c r="AG68" s="941"/>
      <c r="AH68" s="941"/>
      <c r="AI68" s="941"/>
      <c r="AJ68" s="941"/>
      <c r="AK68" s="941"/>
      <c r="AL68" s="941"/>
      <c r="AM68" s="941"/>
      <c r="AN68" s="941"/>
    </row>
    <row r="69" spans="1:40" s="942" customFormat="1" ht="15" customHeight="1">
      <c r="A69" s="933"/>
      <c r="B69" s="933"/>
      <c r="C69" s="933"/>
      <c r="D69" s="933"/>
      <c r="E69" s="933"/>
      <c r="F69" s="1640"/>
      <c r="G69" s="1640"/>
      <c r="H69" s="1640"/>
      <c r="I69" s="1640"/>
      <c r="J69" s="1640"/>
      <c r="K69" s="1640"/>
      <c r="L69" s="1640"/>
      <c r="M69" s="1640"/>
      <c r="N69" s="1640"/>
      <c r="O69" s="1640"/>
      <c r="P69" s="1640"/>
      <c r="Q69" s="1640"/>
      <c r="R69" s="1640"/>
      <c r="S69" s="1640"/>
      <c r="T69" s="1640"/>
      <c r="U69" s="1640"/>
      <c r="V69" s="1640"/>
      <c r="W69" s="1640"/>
      <c r="X69" s="933"/>
      <c r="Z69" s="933"/>
      <c r="AA69" s="933"/>
    </row>
    <row r="70" spans="1:40" s="942" customFormat="1" ht="15" customHeight="1">
      <c r="A70" s="933"/>
      <c r="C70" s="933"/>
      <c r="D70" s="933"/>
      <c r="E70" s="933"/>
      <c r="F70" s="1640"/>
      <c r="G70" s="1640"/>
      <c r="H70" s="1640"/>
      <c r="I70" s="1640"/>
      <c r="J70" s="1640"/>
      <c r="K70" s="1640"/>
      <c r="L70" s="1640"/>
      <c r="M70" s="1640"/>
      <c r="N70" s="1640"/>
      <c r="O70" s="1640"/>
      <c r="P70" s="1640"/>
      <c r="Q70" s="1640"/>
      <c r="R70" s="1640"/>
      <c r="S70" s="1640"/>
      <c r="T70" s="1640"/>
      <c r="U70" s="1640"/>
      <c r="V70" s="1640"/>
      <c r="W70" s="1640"/>
      <c r="X70" s="933"/>
      <c r="Z70" s="933"/>
      <c r="AA70" s="933"/>
    </row>
    <row r="71" spans="1:40" s="942" customFormat="1" ht="15" customHeight="1">
      <c r="A71" s="933"/>
      <c r="B71" s="933" t="s">
        <v>3112</v>
      </c>
      <c r="C71" s="933"/>
      <c r="D71" s="933"/>
      <c r="E71" s="933"/>
      <c r="F71" s="968" t="str">
        <f>IF(wskakunin_KUIKI_SIGAIKA=1,"☑","□")</f>
        <v>□</v>
      </c>
      <c r="G71" s="933" t="s">
        <v>3113</v>
      </c>
      <c r="H71" s="933"/>
      <c r="I71" s="933"/>
      <c r="J71" s="933"/>
      <c r="K71" s="933"/>
      <c r="L71" s="933"/>
      <c r="M71" s="933"/>
      <c r="N71" s="933"/>
      <c r="O71" s="933"/>
      <c r="P71" s="933"/>
      <c r="Q71" s="968" t="str">
        <f>IF(wskakunin_KUIKI_TYOSEI=1,"☑","□")</f>
        <v>□</v>
      </c>
      <c r="R71" s="933" t="s">
        <v>3114</v>
      </c>
      <c r="S71" s="933"/>
      <c r="T71" s="933"/>
      <c r="U71" s="933"/>
      <c r="V71" s="933"/>
      <c r="W71" s="933"/>
      <c r="X71" s="933"/>
      <c r="Z71" s="933"/>
      <c r="AA71" s="933"/>
    </row>
    <row r="72" spans="1:40" s="942" customFormat="1" ht="15" customHeight="1">
      <c r="A72" s="933"/>
      <c r="B72" s="933"/>
      <c r="C72" s="933"/>
      <c r="D72" s="933"/>
      <c r="E72" s="933"/>
      <c r="F72" s="968" t="str">
        <f>IF(wskakunin_KUIKI_HISETTEI=1,"☑","□")</f>
        <v>☑</v>
      </c>
      <c r="G72" s="933" t="s">
        <v>3115</v>
      </c>
      <c r="H72" s="933"/>
      <c r="I72" s="933"/>
      <c r="J72" s="933"/>
      <c r="K72" s="933"/>
      <c r="L72" s="933"/>
      <c r="M72" s="933"/>
      <c r="N72" s="933"/>
      <c r="O72" s="933"/>
      <c r="P72" s="933"/>
      <c r="Q72" s="968" t="str">
        <f>IF(wskakunin_KUIKI_JYUN_TOSHI=1,"☑","□")</f>
        <v>□</v>
      </c>
      <c r="R72" s="933" t="s">
        <v>3116</v>
      </c>
      <c r="S72" s="933"/>
      <c r="T72" s="933"/>
      <c r="U72" s="933"/>
      <c r="V72" s="933"/>
      <c r="W72" s="933"/>
      <c r="X72" s="933"/>
      <c r="Z72" s="933"/>
      <c r="AA72" s="933"/>
    </row>
    <row r="73" spans="1:40" s="942" customFormat="1" ht="15" customHeight="1">
      <c r="A73" s="933"/>
      <c r="B73" s="933"/>
      <c r="C73" s="933"/>
      <c r="D73" s="933"/>
      <c r="E73" s="933"/>
      <c r="F73" s="968" t="str">
        <f>IF(wskakunin_KUIKI_KUIKIGAI=1,"☑","□")</f>
        <v>□</v>
      </c>
      <c r="G73" s="933" t="s">
        <v>3117</v>
      </c>
      <c r="H73" s="933"/>
      <c r="I73" s="933"/>
      <c r="J73" s="933"/>
      <c r="K73" s="933"/>
      <c r="L73" s="933"/>
      <c r="M73" s="933"/>
      <c r="N73" s="933"/>
      <c r="O73" s="933"/>
      <c r="P73" s="933"/>
      <c r="Q73" s="933"/>
      <c r="R73" s="933"/>
      <c r="S73" s="933"/>
      <c r="T73" s="933"/>
      <c r="U73" s="933"/>
      <c r="V73" s="933"/>
      <c r="W73" s="933"/>
      <c r="X73" s="933"/>
      <c r="Z73" s="933"/>
      <c r="AA73" s="933"/>
    </row>
    <row r="74" spans="1:40" s="942" customFormat="1" ht="15" customHeight="1">
      <c r="A74" s="959"/>
      <c r="B74" s="959"/>
      <c r="C74" s="959"/>
      <c r="D74" s="959"/>
      <c r="E74" s="959"/>
      <c r="F74" s="959"/>
      <c r="G74" s="959"/>
      <c r="H74" s="959"/>
      <c r="I74" s="959"/>
      <c r="J74" s="959"/>
      <c r="K74" s="959"/>
      <c r="L74" s="959"/>
      <c r="M74" s="959"/>
      <c r="N74" s="959"/>
      <c r="O74" s="959"/>
      <c r="P74" s="959"/>
      <c r="Q74" s="959"/>
      <c r="R74" s="959"/>
      <c r="S74" s="959"/>
      <c r="T74" s="959"/>
      <c r="U74" s="959"/>
      <c r="V74" s="959"/>
      <c r="W74" s="959"/>
      <c r="X74" s="959"/>
      <c r="Z74" s="933"/>
      <c r="AA74" s="933"/>
    </row>
    <row r="75" spans="1:40" s="942" customFormat="1" ht="15" customHeight="1">
      <c r="A75" s="957" t="s">
        <v>3118</v>
      </c>
      <c r="B75" s="957"/>
      <c r="C75" s="957"/>
      <c r="D75" s="957"/>
      <c r="E75" s="957"/>
      <c r="F75" s="969" t="str">
        <f>IF(wskakunin_KOUJI_SINTIKU=1,"☑","□")</f>
        <v>□</v>
      </c>
      <c r="G75" s="957" t="s">
        <v>3119</v>
      </c>
      <c r="H75" s="957"/>
      <c r="I75" s="969" t="str">
        <f>IF(wskakunin_KOUJI_ZOUTIKU=1,"☑","□")</f>
        <v>☑</v>
      </c>
      <c r="J75" s="957" t="s">
        <v>3120</v>
      </c>
      <c r="K75" s="957"/>
      <c r="L75" s="969" t="str">
        <f>IF(wskakunin_KOUJI_KAITIKU=1,"☑","□")</f>
        <v>□</v>
      </c>
      <c r="M75" s="957" t="s">
        <v>3121</v>
      </c>
      <c r="N75" s="957"/>
      <c r="O75" s="969" t="str">
        <f>IF(wskakunin_KOUJI_ITEN=1,"☑","□")</f>
        <v>□</v>
      </c>
      <c r="P75" s="957" t="s">
        <v>3122</v>
      </c>
      <c r="Q75" s="957"/>
      <c r="R75" s="957"/>
      <c r="S75" s="957"/>
      <c r="T75" s="957"/>
      <c r="U75" s="957"/>
      <c r="V75" s="957"/>
      <c r="W75" s="957"/>
      <c r="X75" s="957"/>
      <c r="Z75" s="933"/>
      <c r="AA75" s="933"/>
    </row>
    <row r="76" spans="1:40" s="942" customFormat="1" ht="15" customHeight="1">
      <c r="A76" s="959"/>
      <c r="B76" s="959"/>
      <c r="C76" s="959"/>
      <c r="D76" s="959"/>
      <c r="E76" s="959"/>
      <c r="F76" s="959"/>
      <c r="G76" s="959"/>
      <c r="H76" s="959"/>
      <c r="I76" s="959"/>
      <c r="J76" s="959"/>
      <c r="K76" s="959"/>
      <c r="L76" s="959"/>
      <c r="M76" s="959"/>
      <c r="N76" s="959"/>
      <c r="O76" s="959"/>
      <c r="P76" s="959"/>
      <c r="Q76" s="959"/>
      <c r="R76" s="959"/>
      <c r="S76" s="959"/>
      <c r="T76" s="959"/>
      <c r="U76" s="959"/>
      <c r="V76" s="959"/>
      <c r="W76" s="959"/>
      <c r="X76" s="959"/>
      <c r="Z76" s="933"/>
      <c r="AA76" s="933"/>
    </row>
    <row r="77" spans="1:40" s="942" customFormat="1" ht="15" customHeight="1">
      <c r="A77" s="957" t="s">
        <v>3123</v>
      </c>
      <c r="B77" s="957"/>
      <c r="C77" s="957"/>
      <c r="D77" s="957"/>
      <c r="E77" s="957"/>
      <c r="F77" s="957"/>
      <c r="G77" s="957" t="s">
        <v>3124</v>
      </c>
      <c r="H77" s="957"/>
      <c r="I77" s="957"/>
      <c r="J77" s="957"/>
      <c r="K77" s="957"/>
      <c r="L77" s="957"/>
      <c r="M77" s="970" t="s">
        <v>401</v>
      </c>
      <c r="N77" s="971"/>
      <c r="O77" s="970" t="s">
        <v>6</v>
      </c>
      <c r="P77" s="957"/>
      <c r="Q77" s="957"/>
      <c r="R77" s="957"/>
      <c r="S77" s="957"/>
      <c r="T77" s="957"/>
      <c r="U77" s="957"/>
      <c r="V77" s="957"/>
      <c r="W77" s="957"/>
      <c r="X77" s="957"/>
      <c r="Y77" s="936" t="s">
        <v>3678</v>
      </c>
      <c r="Z77" s="933"/>
      <c r="AA77" s="933"/>
    </row>
    <row r="78" spans="1:40" s="942" customFormat="1" ht="15" customHeight="1">
      <c r="A78" s="933"/>
      <c r="B78" s="933"/>
      <c r="C78" s="933"/>
      <c r="D78" s="933"/>
      <c r="E78" s="933"/>
      <c r="F78" s="933"/>
      <c r="G78" s="933" t="s">
        <v>3125</v>
      </c>
      <c r="H78" s="933"/>
      <c r="I78" s="933"/>
      <c r="J78" s="933"/>
      <c r="K78" s="933"/>
      <c r="L78" s="933"/>
      <c r="M78" s="937" t="s">
        <v>401</v>
      </c>
      <c r="N78" s="981"/>
      <c r="O78" s="937" t="s">
        <v>6</v>
      </c>
      <c r="P78" s="933"/>
      <c r="Q78" s="933"/>
      <c r="R78" s="933"/>
      <c r="S78" s="933"/>
      <c r="T78" s="933"/>
      <c r="U78" s="933"/>
      <c r="V78" s="933"/>
      <c r="W78" s="933"/>
      <c r="X78" s="933"/>
      <c r="Y78" s="949" t="s">
        <v>2845</v>
      </c>
      <c r="Z78" s="933"/>
      <c r="AA78" s="933"/>
    </row>
    <row r="79" spans="1:40" s="942" customFormat="1" ht="15" customHeight="1">
      <c r="A79" s="933"/>
      <c r="B79" s="933"/>
      <c r="C79" s="933"/>
      <c r="D79" s="933"/>
      <c r="E79" s="933"/>
      <c r="F79" s="933"/>
      <c r="G79" s="933" t="s">
        <v>3126</v>
      </c>
      <c r="H79" s="933"/>
      <c r="I79" s="933"/>
      <c r="J79" s="933"/>
      <c r="K79" s="933"/>
      <c r="L79" s="933"/>
      <c r="M79" s="937" t="s">
        <v>401</v>
      </c>
      <c r="N79" s="981"/>
      <c r="O79" s="937" t="s">
        <v>6</v>
      </c>
      <c r="P79" s="933"/>
      <c r="Q79" s="933"/>
      <c r="R79" s="933"/>
      <c r="S79" s="933"/>
      <c r="T79" s="933"/>
      <c r="U79" s="933"/>
      <c r="V79" s="933"/>
      <c r="W79" s="933"/>
      <c r="X79" s="933"/>
      <c r="Z79" s="933"/>
      <c r="AA79" s="933"/>
    </row>
    <row r="80" spans="1:40" s="942" customFormat="1" ht="15" customHeight="1">
      <c r="A80" s="959"/>
      <c r="B80" s="959"/>
      <c r="C80" s="959"/>
      <c r="D80" s="959"/>
      <c r="E80" s="959"/>
      <c r="F80" s="959"/>
      <c r="G80" s="959"/>
      <c r="H80" s="959"/>
      <c r="I80" s="959"/>
      <c r="J80" s="959"/>
      <c r="K80" s="959"/>
      <c r="L80" s="959"/>
      <c r="M80" s="959"/>
      <c r="N80" s="959"/>
      <c r="O80" s="959"/>
      <c r="P80" s="959"/>
      <c r="Q80" s="959"/>
      <c r="R80" s="959"/>
      <c r="S80" s="959"/>
      <c r="T80" s="959"/>
      <c r="U80" s="959"/>
      <c r="V80" s="959"/>
      <c r="W80" s="959"/>
      <c r="X80" s="959"/>
      <c r="Z80" s="933"/>
      <c r="AA80" s="933"/>
    </row>
    <row r="81" spans="1:33" s="942" customFormat="1" ht="15" customHeight="1">
      <c r="A81" s="933" t="s">
        <v>3127</v>
      </c>
      <c r="B81" s="933"/>
      <c r="C81" s="933"/>
      <c r="D81" s="933"/>
      <c r="E81" s="933"/>
      <c r="F81" s="933"/>
      <c r="G81" s="933"/>
      <c r="H81" s="933"/>
      <c r="I81" s="933"/>
      <c r="J81" s="933"/>
      <c r="K81" s="933"/>
      <c r="L81" s="933"/>
      <c r="M81" s="933"/>
      <c r="N81" s="933"/>
      <c r="O81" s="933"/>
      <c r="P81" s="933"/>
      <c r="Q81" s="933"/>
      <c r="R81" s="933"/>
      <c r="S81" s="933"/>
      <c r="T81" s="933"/>
      <c r="U81" s="933"/>
      <c r="V81" s="933"/>
      <c r="W81" s="933"/>
      <c r="X81" s="933"/>
      <c r="Z81" s="933"/>
      <c r="AA81" s="933"/>
    </row>
    <row r="82" spans="1:33" s="942" customFormat="1" ht="15" customHeight="1">
      <c r="A82" s="933"/>
      <c r="B82" s="933" t="s">
        <v>3128</v>
      </c>
      <c r="C82" s="933"/>
      <c r="D82" s="933"/>
      <c r="E82" s="933"/>
      <c r="F82" s="933"/>
      <c r="G82" s="937" t="s">
        <v>401</v>
      </c>
      <c r="H82" s="1650" t="s">
        <v>376</v>
      </c>
      <c r="I82" s="1650"/>
      <c r="J82" s="1650"/>
      <c r="K82" s="937" t="s">
        <v>6</v>
      </c>
      <c r="L82" s="933"/>
      <c r="M82" s="937" t="s">
        <v>401</v>
      </c>
      <c r="N82" s="1650" t="s">
        <v>376</v>
      </c>
      <c r="O82" s="1650"/>
      <c r="P82" s="1650"/>
      <c r="Q82" s="937" t="s">
        <v>6</v>
      </c>
      <c r="R82" s="933"/>
      <c r="S82" s="937" t="s">
        <v>401</v>
      </c>
      <c r="T82" s="1650" t="s">
        <v>376</v>
      </c>
      <c r="U82" s="1650"/>
      <c r="V82" s="1650"/>
      <c r="W82" s="937" t="s">
        <v>6</v>
      </c>
      <c r="X82" s="933"/>
      <c r="Z82" s="933"/>
      <c r="AA82" s="933"/>
    </row>
    <row r="83" spans="1:33" s="942" customFormat="1" ht="15" customHeight="1">
      <c r="A83" s="933"/>
      <c r="B83" s="933" t="s">
        <v>3129</v>
      </c>
      <c r="C83" s="933"/>
      <c r="D83" s="933"/>
      <c r="E83" s="933"/>
      <c r="F83" s="933"/>
      <c r="G83" s="973" t="s">
        <v>28</v>
      </c>
      <c r="H83" s="933" t="s">
        <v>3130</v>
      </c>
      <c r="I83" s="937"/>
      <c r="J83" s="937"/>
      <c r="K83" s="937"/>
      <c r="L83" s="937"/>
      <c r="M83" s="973" t="s">
        <v>28</v>
      </c>
      <c r="N83" s="933" t="s">
        <v>3130</v>
      </c>
      <c r="O83" s="937"/>
      <c r="P83" s="937"/>
      <c r="Q83" s="937"/>
      <c r="R83" s="937"/>
      <c r="S83" s="973" t="s">
        <v>28</v>
      </c>
      <c r="T83" s="933" t="s">
        <v>3130</v>
      </c>
      <c r="U83" s="937"/>
      <c r="V83" s="937"/>
      <c r="W83" s="937"/>
      <c r="X83" s="937"/>
      <c r="Z83" s="933"/>
      <c r="AA83" s="933"/>
    </row>
    <row r="84" spans="1:33" s="942" customFormat="1" ht="15" customHeight="1">
      <c r="A84" s="933"/>
      <c r="C84" s="933"/>
      <c r="D84" s="933"/>
      <c r="E84" s="933"/>
      <c r="F84" s="933"/>
      <c r="G84" s="973" t="s">
        <v>28</v>
      </c>
      <c r="H84" s="933" t="s">
        <v>3131</v>
      </c>
      <c r="I84" s="933"/>
      <c r="J84" s="933"/>
      <c r="K84" s="933"/>
      <c r="L84" s="933"/>
      <c r="M84" s="973" t="s">
        <v>28</v>
      </c>
      <c r="N84" s="933" t="s">
        <v>3131</v>
      </c>
      <c r="O84" s="933"/>
      <c r="P84" s="933"/>
      <c r="Q84" s="933"/>
      <c r="R84" s="933"/>
      <c r="S84" s="973" t="s">
        <v>28</v>
      </c>
      <c r="T84" s="933" t="s">
        <v>3131</v>
      </c>
      <c r="U84" s="933"/>
      <c r="V84" s="933"/>
      <c r="W84" s="933"/>
      <c r="X84" s="933"/>
      <c r="Z84" s="933"/>
      <c r="AA84" s="933"/>
    </row>
    <row r="85" spans="1:33" s="942" customFormat="1" ht="15" customHeight="1">
      <c r="A85" s="933"/>
      <c r="B85" s="933"/>
      <c r="C85" s="933"/>
      <c r="D85" s="933"/>
      <c r="E85" s="933"/>
      <c r="F85" s="933"/>
      <c r="G85" s="933"/>
      <c r="H85" s="933" t="s">
        <v>3132</v>
      </c>
      <c r="I85" s="933"/>
      <c r="J85" s="933"/>
      <c r="K85" s="933"/>
      <c r="L85" s="933"/>
      <c r="M85" s="933"/>
      <c r="N85" s="933" t="s">
        <v>3132</v>
      </c>
      <c r="O85" s="933"/>
      <c r="P85" s="933"/>
      <c r="Q85" s="933"/>
      <c r="R85" s="933"/>
      <c r="S85" s="933"/>
      <c r="T85" s="933" t="s">
        <v>3132</v>
      </c>
      <c r="U85" s="933"/>
      <c r="V85" s="933"/>
      <c r="W85" s="933"/>
      <c r="X85" s="933"/>
      <c r="Z85" s="933"/>
      <c r="AA85" s="933"/>
    </row>
    <row r="86" spans="1:33" s="942" customFormat="1" ht="15" customHeight="1">
      <c r="A86" s="933"/>
      <c r="B86" s="933"/>
      <c r="C86" s="933"/>
      <c r="D86" s="933"/>
      <c r="E86" s="933"/>
      <c r="F86" s="933"/>
      <c r="G86" s="973" t="s">
        <v>28</v>
      </c>
      <c r="H86" s="933" t="s">
        <v>3133</v>
      </c>
      <c r="I86" s="933"/>
      <c r="J86" s="933"/>
      <c r="K86" s="933"/>
      <c r="L86" s="933"/>
      <c r="M86" s="973" t="s">
        <v>28</v>
      </c>
      <c r="N86" s="933" t="s">
        <v>3133</v>
      </c>
      <c r="O86" s="933"/>
      <c r="P86" s="933"/>
      <c r="Q86" s="933"/>
      <c r="R86" s="933"/>
      <c r="S86" s="973" t="s">
        <v>28</v>
      </c>
      <c r="T86" s="933" t="s">
        <v>3133</v>
      </c>
      <c r="U86" s="933"/>
      <c r="V86" s="933"/>
      <c r="W86" s="933"/>
      <c r="X86" s="933"/>
      <c r="Z86" s="933"/>
      <c r="AA86" s="933"/>
    </row>
    <row r="87" spans="1:33" s="942" customFormat="1" ht="15" customHeight="1">
      <c r="A87" s="933"/>
      <c r="B87" s="933"/>
      <c r="C87" s="933"/>
      <c r="D87" s="933"/>
      <c r="E87" s="933"/>
      <c r="F87" s="933"/>
      <c r="G87" s="973" t="s">
        <v>28</v>
      </c>
      <c r="H87" s="933" t="s">
        <v>3134</v>
      </c>
      <c r="I87" s="933"/>
      <c r="J87" s="933"/>
      <c r="K87" s="933"/>
      <c r="L87" s="933"/>
      <c r="M87" s="973" t="s">
        <v>28</v>
      </c>
      <c r="N87" s="933" t="s">
        <v>3134</v>
      </c>
      <c r="O87" s="933"/>
      <c r="P87" s="933"/>
      <c r="Q87" s="933"/>
      <c r="R87" s="933"/>
      <c r="S87" s="973" t="s">
        <v>28</v>
      </c>
      <c r="T87" s="933" t="s">
        <v>3134</v>
      </c>
      <c r="U87" s="933"/>
      <c r="V87" s="933"/>
      <c r="W87" s="933"/>
      <c r="X87" s="933"/>
      <c r="Z87" s="933"/>
      <c r="AA87" s="933"/>
    </row>
    <row r="88" spans="1:33" s="942" customFormat="1" ht="15" customHeight="1">
      <c r="A88" s="933"/>
      <c r="D88" s="933"/>
      <c r="E88" s="933"/>
      <c r="F88" s="933"/>
      <c r="G88" s="973" t="s">
        <v>28</v>
      </c>
      <c r="H88" s="933" t="s">
        <v>3135</v>
      </c>
      <c r="I88" s="933"/>
      <c r="J88" s="933"/>
      <c r="K88" s="933"/>
      <c r="L88" s="933"/>
      <c r="M88" s="973" t="s">
        <v>28</v>
      </c>
      <c r="N88" s="933" t="s">
        <v>3135</v>
      </c>
      <c r="O88" s="933"/>
      <c r="P88" s="933"/>
      <c r="Q88" s="933"/>
      <c r="R88" s="933"/>
      <c r="S88" s="973" t="s">
        <v>28</v>
      </c>
      <c r="T88" s="933" t="s">
        <v>3135</v>
      </c>
      <c r="U88" s="933"/>
      <c r="V88" s="933"/>
      <c r="W88" s="933"/>
      <c r="X88" s="933"/>
      <c r="Z88" s="933"/>
      <c r="AA88" s="933"/>
    </row>
    <row r="89" spans="1:33" s="942" customFormat="1" ht="15" customHeight="1">
      <c r="A89" s="933"/>
      <c r="B89" s="933"/>
      <c r="C89" s="933"/>
      <c r="D89" s="933"/>
      <c r="E89" s="933"/>
      <c r="F89" s="933"/>
      <c r="G89" s="973" t="s">
        <v>28</v>
      </c>
      <c r="H89" s="933" t="s">
        <v>3136</v>
      </c>
      <c r="I89" s="933"/>
      <c r="J89" s="933"/>
      <c r="K89" s="933"/>
      <c r="L89" s="933"/>
      <c r="M89" s="973" t="s">
        <v>28</v>
      </c>
      <c r="N89" s="933" t="s">
        <v>3136</v>
      </c>
      <c r="O89" s="933"/>
      <c r="P89" s="933"/>
      <c r="Q89" s="933"/>
      <c r="R89" s="933"/>
      <c r="S89" s="973" t="s">
        <v>28</v>
      </c>
      <c r="T89" s="933" t="s">
        <v>3136</v>
      </c>
      <c r="U89" s="933"/>
      <c r="V89" s="933"/>
      <c r="W89" s="933"/>
      <c r="X89" s="933"/>
      <c r="Z89" s="933"/>
      <c r="AA89" s="933"/>
    </row>
    <row r="90" spans="1:33" s="942" customFormat="1" ht="15" customHeight="1">
      <c r="A90" s="933"/>
      <c r="B90" s="933"/>
      <c r="C90" s="933"/>
      <c r="D90" s="933"/>
      <c r="E90" s="933"/>
      <c r="F90" s="933"/>
      <c r="G90" s="973" t="s">
        <v>28</v>
      </c>
      <c r="H90" s="933" t="s">
        <v>3137</v>
      </c>
      <c r="I90" s="933"/>
      <c r="J90" s="933"/>
      <c r="K90" s="933"/>
      <c r="L90" s="933"/>
      <c r="M90" s="973" t="s">
        <v>28</v>
      </c>
      <c r="N90" s="933" t="s">
        <v>3137</v>
      </c>
      <c r="O90" s="933"/>
      <c r="P90" s="933"/>
      <c r="Q90" s="933"/>
      <c r="R90" s="933"/>
      <c r="S90" s="973" t="s">
        <v>28</v>
      </c>
      <c r="T90" s="933" t="s">
        <v>3137</v>
      </c>
      <c r="U90" s="933"/>
      <c r="V90" s="933"/>
      <c r="W90" s="933"/>
      <c r="X90" s="933"/>
      <c r="Z90" s="933"/>
      <c r="AA90" s="933"/>
      <c r="AG90" s="958"/>
    </row>
    <row r="91" spans="1:33" s="942" customFormat="1" ht="15" customHeight="1">
      <c r="A91" s="933"/>
      <c r="B91" s="933"/>
      <c r="C91" s="933"/>
      <c r="D91" s="933"/>
      <c r="E91" s="933"/>
      <c r="F91" s="933"/>
      <c r="G91" s="973" t="s">
        <v>28</v>
      </c>
      <c r="H91" s="974" t="s">
        <v>3679</v>
      </c>
      <c r="I91" s="933"/>
      <c r="J91" s="933"/>
      <c r="K91" s="933"/>
      <c r="L91" s="933"/>
      <c r="M91" s="973" t="s">
        <v>28</v>
      </c>
      <c r="N91" s="974" t="s">
        <v>3679</v>
      </c>
      <c r="O91" s="933"/>
      <c r="P91" s="933"/>
      <c r="Q91" s="933"/>
      <c r="R91" s="933"/>
      <c r="S91" s="973" t="s">
        <v>28</v>
      </c>
      <c r="T91" s="974" t="s">
        <v>3679</v>
      </c>
      <c r="U91" s="933"/>
      <c r="V91" s="933"/>
      <c r="W91" s="933"/>
      <c r="X91" s="933"/>
      <c r="Z91" s="933"/>
      <c r="AA91" s="933"/>
    </row>
    <row r="92" spans="1:33" s="942" customFormat="1" ht="15" customHeight="1">
      <c r="A92" s="933"/>
      <c r="B92" s="1649" t="s">
        <v>3138</v>
      </c>
      <c r="C92" s="1649"/>
      <c r="D92" s="1649"/>
      <c r="E92" s="1649"/>
      <c r="F92" s="1649"/>
      <c r="G92" s="973" t="s">
        <v>28</v>
      </c>
      <c r="H92" s="933" t="s">
        <v>3139</v>
      </c>
      <c r="I92" s="933"/>
      <c r="J92" s="933"/>
      <c r="K92" s="933"/>
      <c r="L92" s="933"/>
      <c r="M92" s="973" t="s">
        <v>28</v>
      </c>
      <c r="N92" s="933" t="s">
        <v>3139</v>
      </c>
      <c r="O92" s="933"/>
      <c r="P92" s="933"/>
      <c r="Q92" s="933"/>
      <c r="R92" s="933"/>
      <c r="S92" s="973" t="s">
        <v>28</v>
      </c>
      <c r="T92" s="933" t="s">
        <v>3139</v>
      </c>
      <c r="U92" s="933"/>
      <c r="V92" s="933"/>
      <c r="W92" s="933"/>
      <c r="X92" s="933"/>
      <c r="Z92" s="933"/>
      <c r="AA92" s="933"/>
    </row>
    <row r="93" spans="1:33" s="942" customFormat="1" ht="15" customHeight="1">
      <c r="A93" s="933"/>
      <c r="B93" s="933"/>
      <c r="C93" s="933"/>
      <c r="D93" s="933"/>
      <c r="E93" s="933"/>
      <c r="F93" s="933"/>
      <c r="G93" s="973" t="s">
        <v>28</v>
      </c>
      <c r="H93" s="1649" t="s">
        <v>3680</v>
      </c>
      <c r="I93" s="1649"/>
      <c r="J93" s="1649"/>
      <c r="K93" s="1649"/>
      <c r="L93" s="1649"/>
      <c r="M93" s="973" t="s">
        <v>28</v>
      </c>
      <c r="N93" s="1649" t="s">
        <v>3680</v>
      </c>
      <c r="O93" s="1649"/>
      <c r="P93" s="1649"/>
      <c r="Q93" s="1649"/>
      <c r="R93" s="1649"/>
      <c r="S93" s="973" t="s">
        <v>28</v>
      </c>
      <c r="T93" s="1649" t="s">
        <v>3680</v>
      </c>
      <c r="U93" s="1649"/>
      <c r="V93" s="1649"/>
      <c r="W93" s="1649"/>
      <c r="X93" s="1649"/>
      <c r="Z93" s="933"/>
      <c r="AA93" s="933"/>
    </row>
    <row r="94" spans="1:33" s="942" customFormat="1" ht="15" customHeight="1">
      <c r="A94" s="933"/>
      <c r="B94" s="933"/>
      <c r="C94" s="933"/>
      <c r="D94" s="933"/>
      <c r="E94" s="933"/>
      <c r="F94" s="933"/>
      <c r="G94" s="973" t="s">
        <v>28</v>
      </c>
      <c r="H94" s="933" t="s">
        <v>3681</v>
      </c>
      <c r="I94" s="933"/>
      <c r="J94" s="933"/>
      <c r="K94" s="933"/>
      <c r="L94" s="933"/>
      <c r="M94" s="973" t="s">
        <v>28</v>
      </c>
      <c r="N94" s="933" t="s">
        <v>3681</v>
      </c>
      <c r="O94" s="933"/>
      <c r="P94" s="933"/>
      <c r="Q94" s="933"/>
      <c r="R94" s="933"/>
      <c r="S94" s="973" t="s">
        <v>28</v>
      </c>
      <c r="T94" s="933" t="s">
        <v>3681</v>
      </c>
      <c r="U94" s="933"/>
      <c r="V94" s="933"/>
      <c r="W94" s="933"/>
      <c r="X94" s="933"/>
      <c r="Z94" s="933"/>
      <c r="AA94" s="933"/>
    </row>
    <row r="95" spans="1:33" s="942" customFormat="1" ht="15" customHeight="1">
      <c r="A95" s="933"/>
      <c r="B95" s="933"/>
      <c r="C95" s="933"/>
      <c r="D95" s="933"/>
      <c r="E95" s="933"/>
      <c r="F95" s="933"/>
      <c r="G95" s="973" t="s">
        <v>28</v>
      </c>
      <c r="H95" s="933" t="s">
        <v>3140</v>
      </c>
      <c r="I95" s="933"/>
      <c r="J95" s="933"/>
      <c r="K95" s="933"/>
      <c r="L95" s="933"/>
      <c r="M95" s="973" t="s">
        <v>28</v>
      </c>
      <c r="N95" s="933" t="s">
        <v>3140</v>
      </c>
      <c r="O95" s="933"/>
      <c r="P95" s="933"/>
      <c r="Q95" s="933"/>
      <c r="R95" s="933"/>
      <c r="S95" s="973" t="s">
        <v>28</v>
      </c>
      <c r="T95" s="933" t="s">
        <v>3140</v>
      </c>
      <c r="U95" s="933"/>
      <c r="V95" s="933"/>
      <c r="W95" s="933"/>
      <c r="X95" s="933"/>
      <c r="Z95" s="933"/>
      <c r="AA95" s="933"/>
    </row>
    <row r="96" spans="1:33" s="942" customFormat="1" ht="15" customHeight="1">
      <c r="A96" s="933"/>
      <c r="B96" s="933"/>
      <c r="C96" s="933"/>
      <c r="D96" s="933"/>
      <c r="E96" s="933"/>
      <c r="F96" s="933"/>
      <c r="G96" s="973" t="s">
        <v>28</v>
      </c>
      <c r="H96" s="1649" t="s">
        <v>3682</v>
      </c>
      <c r="I96" s="1649"/>
      <c r="J96" s="1649"/>
      <c r="K96" s="1649"/>
      <c r="L96" s="1649"/>
      <c r="M96" s="973" t="s">
        <v>28</v>
      </c>
      <c r="N96" s="1649" t="s">
        <v>3682</v>
      </c>
      <c r="O96" s="1649"/>
      <c r="P96" s="1649"/>
      <c r="Q96" s="1649"/>
      <c r="R96" s="1649"/>
      <c r="S96" s="973" t="s">
        <v>28</v>
      </c>
      <c r="T96" s="1649" t="s">
        <v>3682</v>
      </c>
      <c r="U96" s="1649"/>
      <c r="V96" s="1649"/>
      <c r="W96" s="1649"/>
      <c r="X96" s="1649"/>
      <c r="Z96" s="933"/>
      <c r="AA96" s="933"/>
    </row>
    <row r="97" spans="1:31" s="942" customFormat="1" ht="15" customHeight="1">
      <c r="A97" s="933"/>
      <c r="B97" s="933"/>
      <c r="C97" s="933"/>
      <c r="D97" s="933"/>
      <c r="E97" s="933"/>
      <c r="F97" s="933"/>
      <c r="G97" s="973" t="s">
        <v>28</v>
      </c>
      <c r="H97" s="933" t="s">
        <v>3141</v>
      </c>
      <c r="I97" s="933"/>
      <c r="J97" s="933"/>
      <c r="K97" s="933"/>
      <c r="L97" s="933"/>
      <c r="M97" s="973" t="s">
        <v>28</v>
      </c>
      <c r="N97" s="933" t="s">
        <v>3141</v>
      </c>
      <c r="O97" s="933"/>
      <c r="P97" s="933"/>
      <c r="Q97" s="933"/>
      <c r="R97" s="933"/>
      <c r="S97" s="973" t="s">
        <v>28</v>
      </c>
      <c r="T97" s="933" t="s">
        <v>3141</v>
      </c>
      <c r="U97" s="933"/>
      <c r="V97" s="933"/>
      <c r="W97" s="933"/>
      <c r="X97" s="933"/>
      <c r="Z97" s="933"/>
      <c r="AA97" s="933"/>
    </row>
    <row r="98" spans="1:31" s="942" customFormat="1" ht="15" customHeight="1">
      <c r="A98" s="933"/>
      <c r="B98" s="933" t="s">
        <v>3683</v>
      </c>
      <c r="C98" s="933"/>
      <c r="D98" s="933"/>
      <c r="E98" s="933"/>
      <c r="F98" s="933"/>
      <c r="G98" s="937" t="s">
        <v>401</v>
      </c>
      <c r="H98" s="1651" t="str">
        <f>cst_koujikikan_month</f>
        <v/>
      </c>
      <c r="I98" s="1651"/>
      <c r="J98" s="933" t="s">
        <v>3684</v>
      </c>
      <c r="M98" s="937" t="s">
        <v>401</v>
      </c>
      <c r="N98" s="1652"/>
      <c r="O98" s="1652"/>
      <c r="P98" s="933" t="s">
        <v>3684</v>
      </c>
      <c r="S98" s="937" t="s">
        <v>401</v>
      </c>
      <c r="T98" s="1652"/>
      <c r="U98" s="1652"/>
      <c r="V98" s="933" t="s">
        <v>3684</v>
      </c>
      <c r="Z98" s="933"/>
      <c r="AA98" s="933"/>
    </row>
    <row r="99" spans="1:31" s="942" customFormat="1" ht="15" customHeight="1">
      <c r="A99" s="933"/>
      <c r="B99" s="933" t="s">
        <v>3685</v>
      </c>
      <c r="C99" s="933"/>
      <c r="D99" s="933"/>
      <c r="E99" s="933"/>
      <c r="F99" s="933"/>
      <c r="G99" s="933"/>
      <c r="L99" s="933"/>
      <c r="M99" s="933"/>
      <c r="R99" s="933"/>
      <c r="S99" s="933"/>
      <c r="X99" s="933"/>
      <c r="Z99" s="933"/>
      <c r="AA99" s="933"/>
    </row>
    <row r="100" spans="1:31" s="942" customFormat="1" ht="15" customHeight="1">
      <c r="A100" s="933"/>
      <c r="B100" s="933"/>
      <c r="C100" s="933"/>
      <c r="D100" s="933"/>
      <c r="E100" s="933"/>
      <c r="F100" s="933"/>
      <c r="G100" s="937" t="s">
        <v>401</v>
      </c>
      <c r="H100" s="1653" t="str">
        <f>cst_wskakunin_p4_1_YUKA_MENSEKI_SHINSEI</f>
        <v/>
      </c>
      <c r="I100" s="1653"/>
      <c r="J100" s="1653"/>
      <c r="K100" s="933" t="s">
        <v>3142</v>
      </c>
      <c r="L100" s="933"/>
      <c r="M100" s="937" t="s">
        <v>401</v>
      </c>
      <c r="N100" s="1653" t="str">
        <f>cst_wskakunin_p4_2_YUKA_MENSEKI_SHINSEI</f>
        <v/>
      </c>
      <c r="O100" s="1653"/>
      <c r="P100" s="1653"/>
      <c r="Q100" s="933" t="s">
        <v>3142</v>
      </c>
      <c r="R100" s="933"/>
      <c r="S100" s="937" t="s">
        <v>401</v>
      </c>
      <c r="T100" s="1653" t="str">
        <f>cst_wskakunin_p4_3_YUKA_MENSEKI_SHINSEI</f>
        <v/>
      </c>
      <c r="U100" s="1653"/>
      <c r="V100" s="1653"/>
      <c r="W100" s="933" t="s">
        <v>3142</v>
      </c>
      <c r="X100" s="933"/>
      <c r="Z100" s="933"/>
      <c r="AA100" s="933"/>
    </row>
    <row r="101" spans="1:31" s="942" customFormat="1" ht="15" customHeight="1">
      <c r="A101" s="933"/>
      <c r="B101" s="933" t="s">
        <v>3686</v>
      </c>
      <c r="C101" s="933"/>
      <c r="D101" s="933"/>
      <c r="E101" s="933"/>
      <c r="F101" s="933"/>
      <c r="G101" s="937" t="s">
        <v>401</v>
      </c>
      <c r="H101" s="1652"/>
      <c r="I101" s="1652"/>
      <c r="J101" s="933" t="s">
        <v>3143</v>
      </c>
      <c r="K101" s="934"/>
      <c r="L101" s="933"/>
      <c r="M101" s="937" t="s">
        <v>401</v>
      </c>
      <c r="N101" s="1652"/>
      <c r="O101" s="1652"/>
      <c r="P101" s="933" t="s">
        <v>3143</v>
      </c>
      <c r="Q101" s="934"/>
      <c r="R101" s="933"/>
      <c r="S101" s="937" t="s">
        <v>401</v>
      </c>
      <c r="T101" s="1652"/>
      <c r="U101" s="1652"/>
      <c r="V101" s="933" t="s">
        <v>3143</v>
      </c>
      <c r="W101" s="934"/>
      <c r="X101" s="933"/>
      <c r="Z101" s="933"/>
      <c r="AA101" s="933"/>
    </row>
    <row r="102" spans="1:31" s="942" customFormat="1" ht="15" customHeight="1">
      <c r="A102" s="933"/>
      <c r="B102" s="933" t="s">
        <v>3687</v>
      </c>
      <c r="C102" s="934"/>
      <c r="D102" s="934"/>
      <c r="E102" s="934"/>
      <c r="F102" s="934"/>
      <c r="G102" s="934"/>
      <c r="H102" s="934"/>
      <c r="I102" s="934"/>
      <c r="J102" s="934"/>
      <c r="K102" s="934"/>
      <c r="L102" s="933"/>
      <c r="M102" s="934"/>
      <c r="N102" s="934"/>
      <c r="O102" s="934"/>
      <c r="P102" s="934"/>
      <c r="Q102" s="934"/>
      <c r="R102" s="933"/>
      <c r="S102" s="934"/>
      <c r="T102" s="934"/>
      <c r="U102" s="934"/>
      <c r="V102" s="934"/>
      <c r="W102" s="934"/>
      <c r="X102" s="933"/>
      <c r="Z102" s="933"/>
      <c r="AA102" s="933"/>
    </row>
    <row r="103" spans="1:31" s="942" customFormat="1" ht="15" customHeight="1">
      <c r="A103" s="933"/>
      <c r="B103" s="934"/>
      <c r="C103" s="934"/>
      <c r="D103" s="934"/>
      <c r="E103" s="934"/>
      <c r="F103" s="934"/>
      <c r="G103" s="937" t="s">
        <v>401</v>
      </c>
      <c r="H103" s="1654">
        <f>cst_wskakunin_p4_1_KAISU_TIKAI_NOZOKU</f>
        <v>2</v>
      </c>
      <c r="I103" s="1654"/>
      <c r="J103" s="933" t="s">
        <v>3144</v>
      </c>
      <c r="K103" s="933"/>
      <c r="L103" s="933"/>
      <c r="M103" s="937" t="s">
        <v>401</v>
      </c>
      <c r="N103" s="1654" t="str">
        <f>cst_wskakunin_p4_2_KAISU_TIKAI_NOZOKU</f>
        <v/>
      </c>
      <c r="O103" s="1654"/>
      <c r="P103" s="933" t="s">
        <v>3144</v>
      </c>
      <c r="Q103" s="933"/>
      <c r="R103" s="933"/>
      <c r="S103" s="937" t="s">
        <v>401</v>
      </c>
      <c r="T103" s="1654" t="str">
        <f>cst_wskakunin_p4_3_KAISU_TIKAI_NOZOKU</f>
        <v/>
      </c>
      <c r="U103" s="1654"/>
      <c r="V103" s="933" t="s">
        <v>3144</v>
      </c>
      <c r="W103" s="933"/>
      <c r="X103" s="933"/>
      <c r="Z103" s="933"/>
      <c r="AA103" s="933"/>
    </row>
    <row r="104" spans="1:31" s="942" customFormat="1" ht="15" customHeight="1">
      <c r="A104" s="933"/>
      <c r="B104" s="933" t="s">
        <v>3688</v>
      </c>
      <c r="C104" s="933"/>
      <c r="D104" s="933"/>
      <c r="E104" s="933"/>
      <c r="F104" s="933"/>
      <c r="G104" s="934"/>
      <c r="H104" s="934"/>
      <c r="I104" s="934"/>
      <c r="J104" s="934"/>
      <c r="K104" s="934"/>
      <c r="L104" s="933"/>
      <c r="M104" s="934"/>
      <c r="N104" s="934"/>
      <c r="O104" s="934"/>
      <c r="P104" s="934"/>
      <c r="Q104" s="934"/>
      <c r="R104" s="933"/>
      <c r="S104" s="934"/>
      <c r="T104" s="934"/>
      <c r="U104" s="934"/>
      <c r="V104" s="934"/>
      <c r="W104" s="934"/>
      <c r="X104" s="933"/>
      <c r="Z104" s="933"/>
      <c r="AA104" s="933"/>
    </row>
    <row r="105" spans="1:31" s="942" customFormat="1" ht="15" customHeight="1">
      <c r="A105" s="933"/>
      <c r="B105" s="934"/>
      <c r="C105" s="933"/>
      <c r="D105" s="933"/>
      <c r="E105" s="933"/>
      <c r="F105" s="933"/>
      <c r="G105" s="937" t="s">
        <v>401</v>
      </c>
      <c r="H105" s="1654" t="str">
        <f>cst_wskakunin_p4_1_KAISU_TIKAI</f>
        <v/>
      </c>
      <c r="I105" s="1654"/>
      <c r="J105" s="933" t="s">
        <v>3144</v>
      </c>
      <c r="K105" s="933"/>
      <c r="L105" s="933"/>
      <c r="M105" s="937" t="s">
        <v>401</v>
      </c>
      <c r="N105" s="1654" t="str">
        <f>cst_wskakunin_p4_2_KAISU_TIKAI</f>
        <v/>
      </c>
      <c r="O105" s="1654"/>
      <c r="P105" s="933" t="s">
        <v>3144</v>
      </c>
      <c r="Q105" s="933"/>
      <c r="R105" s="933"/>
      <c r="S105" s="937" t="s">
        <v>401</v>
      </c>
      <c r="T105" s="1654" t="str">
        <f>cst_wskakunin_p4_3_KAISU_TIKAI</f>
        <v/>
      </c>
      <c r="U105" s="1654"/>
      <c r="V105" s="933" t="s">
        <v>3144</v>
      </c>
      <c r="W105" s="933"/>
      <c r="X105" s="933"/>
      <c r="Z105" s="933"/>
      <c r="AA105" s="933"/>
    </row>
    <row r="106" spans="1:31" s="942" customFormat="1" ht="15" customHeight="1">
      <c r="A106" s="933"/>
      <c r="B106" s="933"/>
      <c r="C106" s="933"/>
      <c r="D106" s="933"/>
      <c r="E106" s="933"/>
      <c r="F106" s="933"/>
      <c r="G106" s="933"/>
      <c r="H106" s="933"/>
      <c r="I106" s="933"/>
      <c r="J106" s="933"/>
      <c r="K106" s="933"/>
      <c r="L106" s="933"/>
      <c r="M106" s="933"/>
      <c r="N106" s="933"/>
      <c r="O106" s="933"/>
      <c r="P106" s="933"/>
      <c r="Q106" s="933"/>
      <c r="R106" s="933"/>
      <c r="S106" s="933"/>
      <c r="T106" s="933"/>
      <c r="U106" s="933"/>
      <c r="V106" s="933"/>
      <c r="W106" s="933"/>
      <c r="X106" s="933"/>
      <c r="Z106" s="933"/>
      <c r="AA106" s="933"/>
    </row>
    <row r="107" spans="1:31" s="942" customFormat="1" ht="15" customHeight="1">
      <c r="A107" s="957" t="s">
        <v>3145</v>
      </c>
      <c r="B107" s="957"/>
      <c r="C107" s="957"/>
      <c r="D107" s="957"/>
      <c r="E107" s="957"/>
      <c r="F107" s="957"/>
      <c r="G107" s="957"/>
      <c r="H107" s="957"/>
      <c r="I107" s="957"/>
      <c r="J107" s="957"/>
      <c r="K107" s="957"/>
      <c r="L107" s="957"/>
      <c r="M107" s="957"/>
      <c r="N107" s="957"/>
      <c r="O107" s="1656">
        <f>cst_wskakunin_SHIKITI_MENSEKI_1_TOTAL</f>
        <v>300</v>
      </c>
      <c r="P107" s="1656"/>
      <c r="Q107" s="1656"/>
      <c r="R107" s="957" t="s">
        <v>3146</v>
      </c>
      <c r="S107" s="957"/>
      <c r="T107" s="957"/>
      <c r="U107" s="957"/>
      <c r="V107" s="957"/>
      <c r="W107" s="957"/>
      <c r="X107" s="957"/>
      <c r="Z107" s="933"/>
      <c r="AA107" s="933"/>
    </row>
    <row r="108" spans="1:31" s="942" customFormat="1" ht="15" customHeight="1">
      <c r="A108" s="933"/>
      <c r="B108" s="933"/>
      <c r="C108" s="933"/>
      <c r="D108" s="933"/>
      <c r="E108" s="933"/>
      <c r="F108" s="933"/>
      <c r="G108" s="933"/>
      <c r="H108" s="933"/>
      <c r="I108" s="933"/>
      <c r="J108" s="933"/>
      <c r="K108" s="933"/>
      <c r="L108" s="933"/>
      <c r="M108" s="933"/>
      <c r="N108" s="933"/>
      <c r="O108" s="933"/>
      <c r="P108" s="933"/>
      <c r="Q108" s="933"/>
      <c r="R108" s="933"/>
      <c r="S108" s="933"/>
      <c r="T108" s="933"/>
      <c r="U108" s="933"/>
      <c r="V108" s="933"/>
      <c r="W108" s="933"/>
      <c r="X108" s="933"/>
      <c r="Z108" s="933"/>
      <c r="AA108" s="933"/>
    </row>
    <row r="109" spans="1:31" s="942" customFormat="1" ht="15" customHeight="1">
      <c r="A109" s="1641" t="s">
        <v>419</v>
      </c>
      <c r="B109" s="1641"/>
      <c r="C109" s="1641"/>
      <c r="D109" s="1641"/>
      <c r="E109" s="1641"/>
      <c r="F109" s="1641"/>
      <c r="G109" s="1641"/>
      <c r="H109" s="1641"/>
      <c r="I109" s="1641"/>
      <c r="J109" s="1641"/>
      <c r="K109" s="1641"/>
      <c r="L109" s="1641"/>
      <c r="M109" s="1641"/>
      <c r="N109" s="1641"/>
      <c r="O109" s="1641"/>
      <c r="P109" s="1641"/>
      <c r="Q109" s="1641"/>
      <c r="R109" s="1641"/>
      <c r="S109" s="1641"/>
      <c r="T109" s="1641"/>
      <c r="U109" s="1641"/>
      <c r="V109" s="1641"/>
      <c r="W109" s="1641"/>
      <c r="X109" s="1641"/>
      <c r="Y109" s="936" t="s">
        <v>3093</v>
      </c>
      <c r="Z109" s="936"/>
      <c r="AA109" s="943"/>
      <c r="AB109" s="935"/>
      <c r="AC109" s="935"/>
      <c r="AD109" s="935"/>
      <c r="AE109" s="935"/>
    </row>
    <row r="110" spans="1:31" s="942" customFormat="1" ht="15" customHeight="1">
      <c r="A110" s="957"/>
      <c r="B110" s="957"/>
      <c r="C110" s="957"/>
      <c r="D110" s="957"/>
      <c r="E110" s="957"/>
      <c r="F110" s="957"/>
      <c r="G110" s="957"/>
      <c r="H110" s="957"/>
      <c r="I110" s="957"/>
      <c r="J110" s="957"/>
      <c r="K110" s="957"/>
      <c r="L110" s="957"/>
      <c r="M110" s="957"/>
      <c r="N110" s="957"/>
      <c r="O110" s="957"/>
      <c r="P110" s="957"/>
      <c r="Q110" s="957"/>
      <c r="R110" s="957"/>
      <c r="S110" s="957"/>
      <c r="T110" s="957"/>
      <c r="U110" s="957"/>
      <c r="V110" s="957"/>
      <c r="W110" s="957"/>
      <c r="X110" s="957"/>
      <c r="Y110" s="949" t="s">
        <v>2845</v>
      </c>
      <c r="Z110" s="936"/>
      <c r="AA110" s="944"/>
      <c r="AB110" s="935"/>
      <c r="AC110" s="935"/>
      <c r="AD110" s="935"/>
      <c r="AE110" s="935"/>
    </row>
    <row r="111" spans="1:31" s="942" customFormat="1" ht="15" customHeight="1">
      <c r="A111" s="1657" t="s">
        <v>3147</v>
      </c>
      <c r="B111" s="1657"/>
      <c r="C111" s="1657"/>
      <c r="D111" s="1657"/>
      <c r="E111" s="1657"/>
      <c r="F111" s="1657"/>
      <c r="G111" s="933"/>
      <c r="H111" s="933"/>
      <c r="I111" s="933"/>
      <c r="J111" s="933"/>
      <c r="K111" s="933"/>
      <c r="L111" s="933"/>
      <c r="M111" s="933"/>
      <c r="N111" s="933"/>
      <c r="O111" s="933"/>
      <c r="P111" s="933"/>
      <c r="Q111" s="933"/>
      <c r="R111" s="933"/>
      <c r="S111" s="933"/>
      <c r="T111" s="933"/>
      <c r="U111" s="933"/>
      <c r="V111" s="933"/>
      <c r="W111" s="933"/>
      <c r="X111" s="933"/>
      <c r="Y111" s="950" t="str">
        <f>HYPERLINK("#A1：X54")</f>
        <v>#A1：X54</v>
      </c>
      <c r="Z111" s="951" t="s">
        <v>2723</v>
      </c>
      <c r="AA111" s="947"/>
      <c r="AB111" s="946"/>
      <c r="AC111" s="946"/>
      <c r="AD111" s="946"/>
      <c r="AE111" s="946"/>
    </row>
    <row r="112" spans="1:31" s="942" customFormat="1" ht="15" customHeight="1">
      <c r="A112" s="933"/>
      <c r="B112" s="933" t="s">
        <v>3128</v>
      </c>
      <c r="C112" s="933"/>
      <c r="D112" s="933"/>
      <c r="E112" s="933"/>
      <c r="F112" s="933"/>
      <c r="G112" s="933"/>
      <c r="H112" s="937" t="s">
        <v>401</v>
      </c>
      <c r="I112" s="933"/>
      <c r="J112" s="975">
        <v>1</v>
      </c>
      <c r="K112" s="933"/>
      <c r="L112" s="937" t="s">
        <v>6</v>
      </c>
      <c r="Y112" s="950" t="str">
        <f>HYPERLINK("#A55：X108")</f>
        <v>#A55：X108</v>
      </c>
      <c r="Z112" s="953" t="s">
        <v>3664</v>
      </c>
      <c r="AA112" s="954"/>
      <c r="AB112" s="955"/>
      <c r="AC112" s="955"/>
      <c r="AD112" s="955"/>
      <c r="AE112" s="955"/>
    </row>
    <row r="113" spans="1:31" s="942" customFormat="1" ht="15" customHeight="1">
      <c r="A113" s="933"/>
      <c r="B113" s="933" t="s">
        <v>3689</v>
      </c>
      <c r="C113" s="933"/>
      <c r="D113" s="933"/>
      <c r="E113" s="933"/>
      <c r="F113" s="933"/>
      <c r="G113" s="933"/>
      <c r="H113" s="933"/>
      <c r="I113" s="934"/>
      <c r="J113" s="934"/>
      <c r="K113" s="934"/>
      <c r="L113" s="934"/>
      <c r="M113" s="934"/>
      <c r="N113" s="934"/>
      <c r="O113" s="934"/>
      <c r="P113" s="934"/>
      <c r="Q113" s="934"/>
      <c r="R113" s="934"/>
      <c r="S113" s="934"/>
      <c r="T113" s="934"/>
      <c r="U113" s="934"/>
      <c r="V113" s="934"/>
      <c r="W113" s="934"/>
      <c r="X113" s="934"/>
      <c r="Y113" s="950" t="str">
        <f>HYPERLINK("#A109：X162")</f>
        <v>#A109：X162</v>
      </c>
      <c r="Z113" s="953" t="s">
        <v>3095</v>
      </c>
      <c r="AA113" s="956"/>
      <c r="AB113" s="955"/>
      <c r="AC113" s="955"/>
      <c r="AD113" s="955"/>
      <c r="AE113" s="955"/>
    </row>
    <row r="114" spans="1:31" s="942" customFormat="1" ht="15" customHeight="1">
      <c r="A114" s="933"/>
      <c r="B114" s="933"/>
      <c r="C114" s="933"/>
      <c r="D114" s="933"/>
      <c r="E114" s="933"/>
      <c r="F114" s="1649" t="s">
        <v>3690</v>
      </c>
      <c r="G114" s="1649"/>
      <c r="H114" s="1649"/>
      <c r="I114" s="973" t="s">
        <v>28</v>
      </c>
      <c r="J114" s="933" t="s">
        <v>47</v>
      </c>
      <c r="K114" s="933"/>
      <c r="L114" s="973" t="s">
        <v>28</v>
      </c>
      <c r="M114" s="933" t="s">
        <v>368</v>
      </c>
      <c r="N114" s="933"/>
      <c r="O114" s="973" t="s">
        <v>28</v>
      </c>
      <c r="P114" s="933" t="s">
        <v>3691</v>
      </c>
      <c r="Q114" s="933"/>
      <c r="R114" s="933"/>
      <c r="S114" s="933"/>
      <c r="T114" s="933"/>
      <c r="U114" s="933"/>
      <c r="V114" s="934"/>
      <c r="W114" s="934"/>
      <c r="X114" s="934"/>
      <c r="Y114" s="950" t="str">
        <f>HYPERLINK("#A163：X216")</f>
        <v>#A163：X216</v>
      </c>
      <c r="Z114" s="953" t="s">
        <v>3096</v>
      </c>
      <c r="AA114" s="956"/>
      <c r="AB114" s="955"/>
      <c r="AC114" s="955"/>
      <c r="AD114" s="955"/>
      <c r="AE114" s="955"/>
    </row>
    <row r="115" spans="1:31" s="942" customFormat="1" ht="15" customHeight="1">
      <c r="A115" s="933"/>
      <c r="B115" s="933"/>
      <c r="C115" s="933"/>
      <c r="D115" s="933"/>
      <c r="E115" s="933"/>
      <c r="F115" s="1649" t="s">
        <v>3692</v>
      </c>
      <c r="G115" s="1649"/>
      <c r="H115" s="1649"/>
      <c r="I115" s="933"/>
      <c r="J115" s="933"/>
      <c r="K115" s="933"/>
      <c r="L115" s="973" t="s">
        <v>28</v>
      </c>
      <c r="M115" s="933" t="s">
        <v>368</v>
      </c>
      <c r="N115" s="933"/>
      <c r="O115" s="973" t="s">
        <v>28</v>
      </c>
      <c r="P115" s="933" t="s">
        <v>3691</v>
      </c>
      <c r="Q115" s="933"/>
      <c r="R115" s="933"/>
      <c r="S115" s="933"/>
      <c r="T115" s="933"/>
      <c r="U115" s="933"/>
      <c r="V115" s="933"/>
      <c r="W115" s="933"/>
      <c r="X115" s="933"/>
      <c r="Y115" s="950" t="str">
        <f>HYPERLINK("#A217：X270")</f>
        <v>#A217：X270</v>
      </c>
      <c r="Z115" s="953" t="s">
        <v>3098</v>
      </c>
      <c r="AA115" s="954"/>
      <c r="AB115" s="955"/>
      <c r="AC115" s="955"/>
      <c r="AD115" s="955"/>
      <c r="AE115" s="955"/>
    </row>
    <row r="116" spans="1:31" s="942" customFormat="1" ht="15" customHeight="1">
      <c r="A116" s="933"/>
      <c r="B116" s="933"/>
      <c r="C116" s="933"/>
      <c r="D116" s="933"/>
      <c r="E116" s="933"/>
      <c r="F116" s="933"/>
      <c r="G116" s="933"/>
      <c r="H116" s="933"/>
      <c r="I116" s="933"/>
      <c r="J116" s="933"/>
      <c r="K116" s="933"/>
      <c r="L116" s="933"/>
      <c r="M116" s="933"/>
      <c r="N116" s="933"/>
      <c r="O116" s="933"/>
      <c r="P116" s="933"/>
      <c r="Q116" s="933"/>
      <c r="R116" s="933"/>
      <c r="S116" s="933"/>
      <c r="T116" s="933"/>
      <c r="U116" s="933"/>
      <c r="V116" s="933"/>
      <c r="W116" s="933"/>
      <c r="X116" s="933"/>
      <c r="Y116" s="934"/>
      <c r="Z116" s="933"/>
      <c r="AA116" s="933"/>
      <c r="AB116" s="934"/>
      <c r="AC116" s="934"/>
      <c r="AD116" s="934"/>
      <c r="AE116" s="934"/>
    </row>
    <row r="117" spans="1:31" s="942" customFormat="1" ht="15" customHeight="1">
      <c r="A117" s="933"/>
      <c r="B117" s="933" t="s">
        <v>3693</v>
      </c>
      <c r="C117" s="933"/>
      <c r="D117" s="933"/>
      <c r="E117" s="933"/>
      <c r="F117" s="934"/>
      <c r="G117" s="934"/>
      <c r="H117" s="973" t="s">
        <v>28</v>
      </c>
      <c r="I117" s="933" t="s">
        <v>3694</v>
      </c>
      <c r="J117" s="933"/>
      <c r="K117" s="933"/>
      <c r="L117" s="933"/>
      <c r="M117" s="933"/>
      <c r="N117" s="973" t="s">
        <v>28</v>
      </c>
      <c r="O117" s="933" t="s">
        <v>3695</v>
      </c>
      <c r="P117" s="933"/>
      <c r="Q117" s="934"/>
      <c r="R117" s="973" t="s">
        <v>28</v>
      </c>
      <c r="S117" s="933" t="s">
        <v>3696</v>
      </c>
      <c r="T117" s="933"/>
      <c r="U117" s="933"/>
      <c r="V117" s="933"/>
      <c r="W117" s="933"/>
      <c r="X117" s="933"/>
      <c r="Z117" s="933"/>
      <c r="AA117" s="933"/>
    </row>
    <row r="118" spans="1:31" s="942" customFormat="1" ht="15" customHeight="1">
      <c r="A118" s="933"/>
      <c r="B118" s="933"/>
      <c r="C118" s="933"/>
      <c r="D118" s="933"/>
      <c r="E118" s="933"/>
      <c r="F118" s="934"/>
      <c r="G118" s="934"/>
      <c r="H118" s="973" t="s">
        <v>28</v>
      </c>
      <c r="I118" s="933" t="s">
        <v>3697</v>
      </c>
      <c r="J118" s="933"/>
      <c r="K118" s="933"/>
      <c r="L118" s="933"/>
      <c r="M118" s="933"/>
      <c r="N118" s="933"/>
      <c r="O118" s="933"/>
      <c r="P118" s="933"/>
      <c r="Q118" s="934"/>
      <c r="R118" s="973" t="s">
        <v>28</v>
      </c>
      <c r="S118" s="933" t="s">
        <v>3148</v>
      </c>
      <c r="T118" s="933"/>
      <c r="U118" s="933"/>
      <c r="V118" s="933"/>
      <c r="W118" s="933"/>
      <c r="X118" s="933"/>
      <c r="Z118" s="933"/>
      <c r="AA118" s="933"/>
    </row>
    <row r="119" spans="1:31" s="942" customFormat="1" ht="15" customHeight="1">
      <c r="A119" s="933"/>
      <c r="B119" s="933"/>
      <c r="C119" s="933"/>
      <c r="D119" s="933"/>
      <c r="E119" s="933"/>
      <c r="F119" s="934"/>
      <c r="G119" s="934"/>
      <c r="H119" s="933"/>
      <c r="I119" s="933"/>
      <c r="J119" s="933"/>
      <c r="K119" s="933"/>
      <c r="L119" s="933"/>
      <c r="M119" s="933"/>
      <c r="N119" s="933"/>
      <c r="O119" s="933"/>
      <c r="P119" s="933"/>
      <c r="Q119" s="933"/>
      <c r="R119" s="933"/>
      <c r="S119" s="933"/>
      <c r="T119" s="933"/>
      <c r="U119" s="933"/>
      <c r="V119" s="933"/>
      <c r="W119" s="933"/>
      <c r="X119" s="933"/>
      <c r="Z119" s="933"/>
      <c r="AA119" s="933"/>
    </row>
    <row r="120" spans="1:31" s="942" customFormat="1" ht="15" customHeight="1">
      <c r="A120" s="933"/>
      <c r="B120" s="933" t="s">
        <v>3698</v>
      </c>
      <c r="C120" s="933"/>
      <c r="D120" s="933"/>
      <c r="E120" s="933"/>
      <c r="F120" s="934"/>
      <c r="G120" s="934"/>
      <c r="H120" s="973" t="s">
        <v>28</v>
      </c>
      <c r="I120" s="933" t="s">
        <v>3149</v>
      </c>
      <c r="J120" s="933"/>
      <c r="K120" s="933"/>
      <c r="L120" s="933"/>
      <c r="M120" s="973" t="s">
        <v>28</v>
      </c>
      <c r="N120" s="933" t="s">
        <v>3150</v>
      </c>
      <c r="O120" s="933"/>
      <c r="P120" s="933"/>
      <c r="Q120" s="933"/>
      <c r="R120" s="933"/>
      <c r="S120" s="973" t="s">
        <v>28</v>
      </c>
      <c r="T120" s="933" t="s">
        <v>3151</v>
      </c>
      <c r="U120" s="933"/>
      <c r="V120" s="933"/>
      <c r="W120" s="933"/>
      <c r="X120" s="933"/>
      <c r="Z120" s="933"/>
      <c r="AA120" s="933"/>
    </row>
    <row r="121" spans="1:31" s="942" customFormat="1" ht="15" customHeight="1">
      <c r="A121" s="933"/>
      <c r="B121" s="933"/>
      <c r="C121" s="933"/>
      <c r="D121" s="933"/>
      <c r="E121" s="933"/>
      <c r="F121" s="933"/>
      <c r="G121" s="933"/>
      <c r="H121" s="933"/>
      <c r="I121" s="933"/>
      <c r="J121" s="933"/>
      <c r="K121" s="933"/>
      <c r="L121" s="933"/>
      <c r="M121" s="933"/>
      <c r="N121" s="933"/>
      <c r="O121" s="933"/>
      <c r="P121" s="933"/>
      <c r="Q121" s="933"/>
      <c r="R121" s="933"/>
      <c r="S121" s="933"/>
      <c r="T121" s="933"/>
      <c r="U121" s="933"/>
      <c r="V121" s="933"/>
      <c r="W121" s="933"/>
      <c r="X121" s="933"/>
      <c r="Z121" s="933"/>
      <c r="AA121" s="933"/>
    </row>
    <row r="122" spans="1:31" s="942" customFormat="1" ht="15" customHeight="1">
      <c r="A122" s="933"/>
      <c r="B122" s="933" t="s">
        <v>3699</v>
      </c>
      <c r="C122" s="933"/>
      <c r="D122" s="933"/>
      <c r="E122" s="933"/>
      <c r="F122" s="934"/>
      <c r="G122" s="934"/>
      <c r="H122" s="973" t="s">
        <v>28</v>
      </c>
      <c r="I122" s="933" t="s">
        <v>3700</v>
      </c>
      <c r="J122" s="933"/>
      <c r="K122" s="933"/>
      <c r="L122" s="933"/>
      <c r="M122" s="973" t="s">
        <v>28</v>
      </c>
      <c r="N122" s="933" t="s">
        <v>3701</v>
      </c>
      <c r="O122" s="933"/>
      <c r="P122" s="933"/>
      <c r="Q122" s="933"/>
      <c r="R122" s="933"/>
      <c r="S122" s="973" t="s">
        <v>28</v>
      </c>
      <c r="T122" s="933" t="s">
        <v>3702</v>
      </c>
      <c r="U122" s="934"/>
      <c r="V122" s="934"/>
      <c r="W122" s="934"/>
      <c r="X122" s="934"/>
      <c r="Y122" s="933"/>
      <c r="Z122" s="933"/>
    </row>
    <row r="123" spans="1:31" s="942" customFormat="1" ht="15" customHeight="1">
      <c r="A123" s="933"/>
      <c r="B123" s="933"/>
      <c r="C123" s="933"/>
      <c r="D123" s="933"/>
      <c r="E123" s="933"/>
      <c r="F123" s="934"/>
      <c r="G123" s="934"/>
      <c r="H123" s="934"/>
      <c r="I123" s="934"/>
      <c r="J123" s="934"/>
      <c r="K123" s="934"/>
      <c r="L123" s="934"/>
      <c r="M123" s="934"/>
      <c r="N123" s="934"/>
      <c r="O123" s="934"/>
      <c r="P123" s="934"/>
      <c r="Q123" s="934"/>
      <c r="R123" s="934"/>
      <c r="S123" s="934"/>
      <c r="T123" s="934"/>
      <c r="U123" s="934"/>
      <c r="V123" s="934"/>
      <c r="W123" s="934"/>
      <c r="X123" s="934"/>
      <c r="Y123" s="933"/>
      <c r="Z123" s="933"/>
    </row>
    <row r="124" spans="1:31" s="942" customFormat="1" ht="15" customHeight="1">
      <c r="A124" s="933"/>
      <c r="B124" s="933" t="s">
        <v>3703</v>
      </c>
      <c r="C124" s="933"/>
      <c r="D124" s="933"/>
      <c r="E124" s="933"/>
      <c r="F124" s="934"/>
      <c r="G124" s="934"/>
      <c r="H124" s="973" t="s">
        <v>28</v>
      </c>
      <c r="I124" s="933" t="s">
        <v>3704</v>
      </c>
      <c r="J124" s="933"/>
      <c r="K124" s="933"/>
      <c r="L124" s="933"/>
      <c r="M124" s="973" t="s">
        <v>28</v>
      </c>
      <c r="N124" s="933" t="s">
        <v>3705</v>
      </c>
      <c r="O124" s="933"/>
      <c r="P124" s="933"/>
      <c r="Q124" s="933"/>
      <c r="R124" s="933"/>
      <c r="S124" s="973" t="s">
        <v>28</v>
      </c>
      <c r="T124" s="933" t="s">
        <v>3706</v>
      </c>
      <c r="U124" s="934"/>
      <c r="V124" s="934"/>
      <c r="W124" s="934"/>
      <c r="X124" s="934"/>
      <c r="Y124" s="933"/>
      <c r="Z124" s="933"/>
    </row>
    <row r="125" spans="1:31" s="942" customFormat="1" ht="15" customHeight="1">
      <c r="A125" s="933"/>
      <c r="B125" s="933"/>
      <c r="C125" s="933"/>
      <c r="D125" s="933"/>
      <c r="E125" s="933"/>
      <c r="F125" s="933"/>
      <c r="G125" s="933"/>
      <c r="H125" s="933"/>
      <c r="I125" s="933"/>
      <c r="J125" s="933"/>
      <c r="K125" s="933"/>
      <c r="L125" s="933"/>
      <c r="M125" s="933"/>
      <c r="N125" s="933"/>
      <c r="O125" s="933"/>
      <c r="P125" s="933"/>
      <c r="Q125" s="933"/>
      <c r="R125" s="933"/>
      <c r="S125" s="933"/>
      <c r="T125" s="933"/>
      <c r="U125" s="933"/>
      <c r="V125" s="933"/>
      <c r="W125" s="933"/>
      <c r="X125" s="933"/>
      <c r="Y125" s="933"/>
      <c r="Z125" s="933"/>
    </row>
    <row r="126" spans="1:31" s="942" customFormat="1" ht="15" customHeight="1">
      <c r="A126" s="933"/>
      <c r="B126" s="1657" t="s">
        <v>3707</v>
      </c>
      <c r="C126" s="1657"/>
      <c r="D126" s="1657"/>
      <c r="E126" s="1657"/>
      <c r="F126" s="933"/>
      <c r="G126" s="933"/>
      <c r="H126" s="973" t="s">
        <v>28</v>
      </c>
      <c r="I126" s="933" t="s">
        <v>3152</v>
      </c>
      <c r="J126" s="934"/>
      <c r="K126" s="933"/>
      <c r="L126" s="973" t="s">
        <v>28</v>
      </c>
      <c r="M126" s="933" t="s">
        <v>3153</v>
      </c>
      <c r="N126" s="933"/>
      <c r="O126" s="933"/>
      <c r="P126" s="973" t="s">
        <v>28</v>
      </c>
      <c r="Q126" s="1649" t="s">
        <v>3154</v>
      </c>
      <c r="R126" s="1649"/>
      <c r="S126" s="1649"/>
      <c r="T126" s="973"/>
      <c r="U126" s="1649" t="s">
        <v>3155</v>
      </c>
      <c r="V126" s="1649"/>
      <c r="W126" s="1649"/>
      <c r="X126" s="933"/>
      <c r="Y126" s="933"/>
      <c r="Z126" s="933"/>
    </row>
    <row r="127" spans="1:31" s="942" customFormat="1" ht="15" customHeight="1">
      <c r="A127" s="933"/>
      <c r="B127" s="933" t="s">
        <v>3708</v>
      </c>
      <c r="C127" s="933"/>
      <c r="D127" s="934"/>
      <c r="E127" s="934"/>
      <c r="F127" s="934"/>
      <c r="G127" s="934"/>
      <c r="H127" s="976" t="s">
        <v>401</v>
      </c>
      <c r="I127" s="1655"/>
      <c r="J127" s="1655"/>
      <c r="K127" s="960" t="s">
        <v>3709</v>
      </c>
      <c r="L127" s="976" t="s">
        <v>401</v>
      </c>
      <c r="M127" s="1655"/>
      <c r="N127" s="1655"/>
      <c r="O127" s="960" t="s">
        <v>3709</v>
      </c>
      <c r="P127" s="976" t="s">
        <v>401</v>
      </c>
      <c r="Q127" s="1655"/>
      <c r="R127" s="1655"/>
      <c r="S127" s="960" t="s">
        <v>3709</v>
      </c>
      <c r="T127" s="976" t="s">
        <v>401</v>
      </c>
      <c r="U127" s="1655"/>
      <c r="V127" s="1655"/>
      <c r="W127" s="960" t="s">
        <v>3709</v>
      </c>
      <c r="X127" s="934"/>
      <c r="Y127" s="933"/>
      <c r="Z127" s="933"/>
    </row>
    <row r="128" spans="1:31" s="942" customFormat="1" ht="15" customHeight="1">
      <c r="A128" s="933"/>
      <c r="B128" s="1659" t="s">
        <v>3710</v>
      </c>
      <c r="C128" s="1659"/>
      <c r="D128" s="1659"/>
      <c r="E128" s="1659"/>
      <c r="F128" s="1659"/>
      <c r="G128" s="1659"/>
      <c r="H128" s="976" t="s">
        <v>401</v>
      </c>
      <c r="I128" s="1660"/>
      <c r="J128" s="1660"/>
      <c r="K128" s="960" t="s">
        <v>3711</v>
      </c>
      <c r="L128" s="976" t="s">
        <v>401</v>
      </c>
      <c r="M128" s="1660"/>
      <c r="N128" s="1660"/>
      <c r="O128" s="960" t="s">
        <v>3711</v>
      </c>
      <c r="P128" s="976" t="s">
        <v>401</v>
      </c>
      <c r="Q128" s="1660"/>
      <c r="R128" s="1660"/>
      <c r="S128" s="960" t="s">
        <v>3711</v>
      </c>
      <c r="T128" s="976" t="s">
        <v>401</v>
      </c>
      <c r="U128" s="1660"/>
      <c r="V128" s="1660"/>
      <c r="W128" s="960" t="s">
        <v>3711</v>
      </c>
      <c r="X128" s="934"/>
      <c r="Y128" s="933"/>
      <c r="Z128" s="933"/>
    </row>
    <row r="129" spans="1:26" s="942" customFormat="1" ht="15" customHeight="1">
      <c r="A129" s="933"/>
      <c r="B129" s="933"/>
      <c r="C129" s="933"/>
      <c r="D129" s="934"/>
      <c r="E129" s="934"/>
      <c r="F129" s="934"/>
      <c r="G129" s="934"/>
      <c r="H129" s="934"/>
      <c r="I129" s="934"/>
      <c r="J129" s="934"/>
      <c r="K129" s="934"/>
      <c r="L129" s="934"/>
      <c r="M129" s="934"/>
      <c r="N129" s="934"/>
      <c r="O129" s="934"/>
      <c r="P129" s="934"/>
      <c r="Q129" s="934"/>
      <c r="R129" s="934"/>
      <c r="S129" s="934"/>
      <c r="T129" s="934"/>
      <c r="U129" s="934"/>
      <c r="V129" s="934"/>
      <c r="W129" s="934"/>
      <c r="X129" s="934"/>
      <c r="Y129" s="933"/>
      <c r="Z129" s="933"/>
    </row>
    <row r="130" spans="1:26" s="942" customFormat="1" ht="15" customHeight="1">
      <c r="A130" s="957"/>
      <c r="B130" s="957"/>
      <c r="C130" s="977"/>
      <c r="D130" s="977"/>
      <c r="E130" s="977"/>
      <c r="F130" s="977"/>
      <c r="G130" s="977"/>
      <c r="H130" s="977"/>
      <c r="I130" s="977"/>
      <c r="J130" s="977"/>
      <c r="K130" s="977"/>
      <c r="L130" s="977"/>
      <c r="M130" s="977"/>
      <c r="N130" s="977"/>
      <c r="O130" s="977"/>
      <c r="P130" s="977"/>
      <c r="Q130" s="977"/>
      <c r="R130" s="977"/>
      <c r="S130" s="977"/>
      <c r="T130" s="977"/>
      <c r="U130" s="977"/>
      <c r="V130" s="977"/>
      <c r="W130" s="977"/>
      <c r="X130" s="970"/>
      <c r="Y130" s="933"/>
      <c r="Z130" s="933"/>
    </row>
    <row r="131" spans="1:26" s="942" customFormat="1" ht="15" customHeight="1">
      <c r="A131" s="933"/>
      <c r="B131" s="933"/>
      <c r="C131" s="934"/>
      <c r="D131" s="934"/>
      <c r="E131" s="934"/>
      <c r="F131" s="934"/>
      <c r="G131" s="934"/>
      <c r="H131" s="934"/>
      <c r="I131" s="934"/>
      <c r="J131" s="934"/>
      <c r="K131" s="934"/>
      <c r="L131" s="934"/>
      <c r="M131" s="934"/>
      <c r="N131" s="934"/>
      <c r="O131" s="934"/>
      <c r="P131" s="934"/>
      <c r="Q131" s="934"/>
      <c r="R131" s="934"/>
      <c r="S131" s="934"/>
      <c r="T131" s="934"/>
      <c r="U131" s="934"/>
      <c r="V131" s="934"/>
      <c r="W131" s="934"/>
      <c r="X131" s="937"/>
      <c r="Y131" s="933"/>
      <c r="Z131" s="933"/>
    </row>
    <row r="132" spans="1:26" s="942" customFormat="1" ht="15" customHeight="1">
      <c r="A132" s="933"/>
      <c r="B132" s="933"/>
      <c r="C132" s="934"/>
      <c r="D132" s="934"/>
      <c r="E132" s="934"/>
      <c r="F132" s="934"/>
      <c r="G132" s="934"/>
      <c r="H132" s="934"/>
      <c r="I132" s="934"/>
      <c r="J132" s="934"/>
      <c r="K132" s="934"/>
      <c r="L132" s="934"/>
      <c r="M132" s="934"/>
      <c r="N132" s="934"/>
      <c r="O132" s="934"/>
      <c r="P132" s="934"/>
      <c r="Q132" s="934"/>
      <c r="R132" s="934"/>
      <c r="S132" s="934"/>
      <c r="T132" s="934"/>
      <c r="U132" s="934"/>
      <c r="V132" s="934"/>
      <c r="W132" s="934"/>
      <c r="X132" s="937"/>
      <c r="Y132" s="933"/>
      <c r="Z132" s="933"/>
    </row>
    <row r="133" spans="1:26" s="942" customFormat="1" ht="15" customHeight="1">
      <c r="A133" s="933"/>
      <c r="B133" s="933"/>
      <c r="C133" s="933"/>
      <c r="D133" s="934"/>
      <c r="E133" s="934"/>
      <c r="F133" s="934"/>
      <c r="G133" s="934"/>
      <c r="H133" s="934"/>
      <c r="I133" s="934"/>
      <c r="J133" s="933"/>
      <c r="K133" s="933"/>
      <c r="L133" s="933"/>
      <c r="M133" s="933"/>
      <c r="N133" s="933"/>
      <c r="O133" s="933"/>
      <c r="P133" s="933"/>
      <c r="Q133" s="933"/>
      <c r="R133" s="933"/>
      <c r="S133" s="933"/>
      <c r="T133" s="933"/>
      <c r="U133" s="933"/>
      <c r="V133" s="933"/>
      <c r="W133" s="933"/>
      <c r="X133" s="933"/>
      <c r="Y133" s="933"/>
      <c r="Z133" s="933"/>
    </row>
    <row r="134" spans="1:26" s="942" customFormat="1" ht="15" customHeight="1">
      <c r="A134" s="933"/>
      <c r="B134" s="933"/>
      <c r="C134" s="933"/>
      <c r="D134" s="933"/>
      <c r="E134" s="933"/>
      <c r="F134" s="933"/>
      <c r="G134" s="933"/>
      <c r="H134" s="933"/>
      <c r="I134" s="933"/>
      <c r="J134" s="933"/>
      <c r="K134" s="933"/>
      <c r="L134" s="933"/>
      <c r="M134" s="933"/>
      <c r="N134" s="933"/>
      <c r="O134" s="933"/>
      <c r="P134" s="933"/>
      <c r="Q134" s="933"/>
      <c r="R134" s="933"/>
      <c r="S134" s="933"/>
      <c r="T134" s="933"/>
      <c r="U134" s="933"/>
      <c r="V134" s="933"/>
      <c r="W134" s="933"/>
      <c r="X134" s="933"/>
      <c r="Y134" s="933"/>
      <c r="Z134" s="933"/>
    </row>
    <row r="135" spans="1:26" s="942" customFormat="1" ht="15" customHeight="1">
      <c r="A135" s="933"/>
      <c r="B135" s="933"/>
      <c r="C135" s="933"/>
      <c r="D135" s="933"/>
      <c r="E135" s="933"/>
      <c r="F135" s="933"/>
      <c r="G135" s="933"/>
      <c r="H135" s="933"/>
      <c r="I135" s="933"/>
      <c r="J135" s="933"/>
      <c r="K135" s="933"/>
      <c r="L135" s="933"/>
      <c r="M135" s="933"/>
      <c r="N135" s="933"/>
      <c r="O135" s="933"/>
      <c r="P135" s="933"/>
      <c r="Q135" s="933"/>
      <c r="R135" s="933"/>
      <c r="S135" s="933"/>
      <c r="T135" s="933"/>
      <c r="U135" s="933"/>
      <c r="V135" s="933"/>
      <c r="W135" s="933"/>
      <c r="X135" s="933"/>
      <c r="Y135" s="933"/>
      <c r="Z135" s="933"/>
    </row>
    <row r="136" spans="1:26" s="942" customFormat="1" ht="15" customHeight="1">
      <c r="A136" s="933"/>
      <c r="B136" s="933"/>
      <c r="C136" s="933"/>
      <c r="D136" s="933"/>
      <c r="E136" s="933"/>
      <c r="F136" s="933"/>
      <c r="G136" s="933"/>
      <c r="H136" s="933"/>
      <c r="I136" s="933"/>
      <c r="J136" s="933"/>
      <c r="K136" s="933"/>
      <c r="L136" s="933"/>
      <c r="M136" s="933"/>
      <c r="N136" s="933"/>
      <c r="O136" s="933"/>
      <c r="P136" s="933"/>
      <c r="Q136" s="933"/>
      <c r="R136" s="933"/>
      <c r="S136" s="933"/>
      <c r="T136" s="933"/>
      <c r="U136" s="933"/>
      <c r="V136" s="933"/>
      <c r="W136" s="933"/>
      <c r="X136" s="933"/>
      <c r="Y136" s="933"/>
      <c r="Z136" s="933"/>
    </row>
    <row r="137" spans="1:26" s="942" customFormat="1" ht="15" customHeight="1">
      <c r="A137" s="933"/>
      <c r="B137" s="933"/>
      <c r="C137" s="933"/>
      <c r="D137" s="933"/>
      <c r="E137" s="933"/>
      <c r="F137" s="933"/>
      <c r="G137" s="933"/>
      <c r="H137" s="933"/>
      <c r="I137" s="933"/>
      <c r="J137" s="933"/>
      <c r="K137" s="933"/>
      <c r="L137" s="933"/>
      <c r="M137" s="933"/>
      <c r="N137" s="933"/>
      <c r="O137" s="933"/>
      <c r="P137" s="933"/>
      <c r="Q137" s="933"/>
      <c r="R137" s="933"/>
      <c r="S137" s="933"/>
      <c r="T137" s="933"/>
      <c r="U137" s="933"/>
      <c r="V137" s="933"/>
      <c r="W137" s="933"/>
      <c r="X137" s="933"/>
      <c r="Y137" s="933"/>
      <c r="Z137" s="933"/>
    </row>
    <row r="138" spans="1:26" s="942" customFormat="1" ht="15" customHeight="1">
      <c r="A138" s="933"/>
      <c r="B138" s="933"/>
      <c r="C138" s="933"/>
      <c r="D138" s="933"/>
      <c r="E138" s="933"/>
      <c r="F138" s="933"/>
      <c r="G138" s="933"/>
      <c r="H138" s="933"/>
      <c r="I138" s="933"/>
      <c r="J138" s="933"/>
      <c r="K138" s="933"/>
      <c r="L138" s="933"/>
      <c r="M138" s="933"/>
      <c r="N138" s="933"/>
      <c r="O138" s="933"/>
      <c r="P138" s="933"/>
      <c r="Q138" s="933"/>
      <c r="R138" s="933"/>
      <c r="S138" s="933"/>
      <c r="T138" s="933"/>
      <c r="U138" s="933"/>
      <c r="V138" s="933"/>
      <c r="W138" s="933"/>
      <c r="X138" s="933"/>
      <c r="Y138" s="933"/>
      <c r="Z138" s="933"/>
    </row>
    <row r="139" spans="1:26" s="942" customFormat="1" ht="15" customHeight="1">
      <c r="A139" s="933"/>
      <c r="B139" s="933"/>
      <c r="C139" s="933"/>
      <c r="D139" s="933"/>
      <c r="E139" s="933"/>
      <c r="F139" s="933"/>
      <c r="G139" s="933"/>
      <c r="H139" s="933"/>
      <c r="I139" s="933"/>
      <c r="J139" s="933"/>
      <c r="K139" s="933"/>
      <c r="L139" s="933"/>
      <c r="M139" s="933"/>
      <c r="N139" s="933"/>
      <c r="O139" s="933"/>
      <c r="P139" s="933"/>
      <c r="Q139" s="933"/>
      <c r="R139" s="933"/>
      <c r="S139" s="933"/>
      <c r="T139" s="933"/>
      <c r="U139" s="933"/>
      <c r="V139" s="933"/>
      <c r="W139" s="933"/>
      <c r="X139" s="933"/>
      <c r="Y139" s="933"/>
      <c r="Z139" s="933"/>
    </row>
    <row r="140" spans="1:26" s="934" customFormat="1" ht="15" customHeight="1">
      <c r="A140" s="933"/>
      <c r="B140" s="933"/>
      <c r="C140" s="933"/>
      <c r="D140" s="933"/>
      <c r="E140" s="933"/>
      <c r="F140" s="933"/>
      <c r="G140" s="933"/>
      <c r="H140" s="933"/>
      <c r="I140" s="933"/>
      <c r="J140" s="933"/>
      <c r="K140" s="933"/>
      <c r="L140" s="933"/>
      <c r="M140" s="933"/>
      <c r="N140" s="933"/>
      <c r="O140" s="933"/>
      <c r="P140" s="933"/>
      <c r="Q140" s="933"/>
      <c r="R140" s="933"/>
      <c r="S140" s="933"/>
      <c r="T140" s="933"/>
      <c r="U140" s="933"/>
      <c r="V140" s="933"/>
      <c r="W140" s="933"/>
      <c r="X140" s="933"/>
      <c r="Y140" s="933"/>
      <c r="Z140" s="933"/>
    </row>
    <row r="141" spans="1:26" s="934" customFormat="1" ht="15" customHeight="1">
      <c r="A141" s="933"/>
      <c r="B141" s="933"/>
      <c r="C141" s="933"/>
      <c r="D141" s="933"/>
      <c r="E141" s="933"/>
      <c r="F141" s="933"/>
      <c r="G141" s="933"/>
      <c r="H141" s="933"/>
      <c r="I141" s="933"/>
      <c r="J141" s="933"/>
      <c r="K141" s="933"/>
      <c r="L141" s="933"/>
      <c r="M141" s="933"/>
      <c r="N141" s="933"/>
      <c r="O141" s="933"/>
      <c r="P141" s="933"/>
      <c r="Q141" s="933"/>
      <c r="R141" s="933"/>
      <c r="S141" s="933"/>
      <c r="T141" s="933"/>
      <c r="U141" s="933"/>
      <c r="V141" s="933"/>
      <c r="W141" s="933"/>
      <c r="X141" s="933"/>
      <c r="Y141" s="933"/>
      <c r="Z141" s="933"/>
    </row>
    <row r="142" spans="1:26" s="934" customFormat="1" ht="15" customHeight="1">
      <c r="A142" s="933"/>
      <c r="B142" s="933"/>
      <c r="C142" s="933"/>
      <c r="D142" s="933"/>
      <c r="E142" s="933"/>
      <c r="F142" s="933"/>
      <c r="G142" s="933"/>
      <c r="H142" s="933"/>
      <c r="I142" s="933"/>
      <c r="J142" s="933"/>
      <c r="K142" s="933"/>
      <c r="L142" s="933"/>
      <c r="M142" s="933"/>
      <c r="N142" s="933"/>
      <c r="O142" s="933"/>
      <c r="P142" s="933"/>
      <c r="Q142" s="933"/>
      <c r="R142" s="933"/>
      <c r="S142" s="933"/>
      <c r="T142" s="933"/>
      <c r="U142" s="933"/>
      <c r="V142" s="933"/>
      <c r="W142" s="933"/>
      <c r="X142" s="933"/>
      <c r="Y142" s="933"/>
      <c r="Z142" s="933"/>
    </row>
    <row r="143" spans="1:26" s="934" customFormat="1" ht="15" customHeight="1">
      <c r="A143" s="933"/>
      <c r="B143" s="933"/>
      <c r="C143" s="933"/>
      <c r="D143" s="933"/>
      <c r="E143" s="933"/>
      <c r="F143" s="933"/>
      <c r="G143" s="933"/>
      <c r="H143" s="933"/>
      <c r="I143" s="933"/>
      <c r="J143" s="933"/>
      <c r="K143" s="933"/>
      <c r="L143" s="933"/>
      <c r="M143" s="933"/>
      <c r="N143" s="933"/>
      <c r="O143" s="933"/>
      <c r="P143" s="933"/>
      <c r="Q143" s="933"/>
      <c r="R143" s="933"/>
      <c r="S143" s="933"/>
      <c r="T143" s="933"/>
      <c r="U143" s="933"/>
      <c r="V143" s="933"/>
      <c r="W143" s="933"/>
      <c r="X143" s="933"/>
      <c r="Y143" s="933"/>
      <c r="Z143" s="933"/>
    </row>
    <row r="144" spans="1:26" s="934" customFormat="1" ht="15" customHeight="1">
      <c r="A144" s="933"/>
      <c r="B144" s="933"/>
      <c r="C144" s="933"/>
      <c r="D144" s="933"/>
      <c r="E144" s="933"/>
      <c r="F144" s="933"/>
      <c r="G144" s="933"/>
      <c r="H144" s="933"/>
      <c r="I144" s="933"/>
      <c r="J144" s="933"/>
      <c r="K144" s="933"/>
      <c r="L144" s="933"/>
      <c r="M144" s="933"/>
      <c r="N144" s="933"/>
      <c r="O144" s="933"/>
      <c r="P144" s="933"/>
      <c r="Q144" s="933"/>
      <c r="R144" s="933"/>
      <c r="S144" s="933"/>
      <c r="T144" s="933"/>
      <c r="U144" s="933"/>
      <c r="V144" s="933"/>
      <c r="W144" s="933"/>
      <c r="X144" s="933"/>
      <c r="Y144" s="933"/>
      <c r="Z144" s="933"/>
    </row>
    <row r="145" spans="1:27" s="934" customFormat="1" ht="15" customHeight="1">
      <c r="A145" s="933"/>
      <c r="B145" s="933"/>
      <c r="C145" s="933"/>
      <c r="D145" s="933"/>
      <c r="E145" s="933"/>
      <c r="F145" s="933"/>
      <c r="G145" s="933"/>
      <c r="H145" s="933"/>
      <c r="I145" s="933"/>
      <c r="J145" s="933"/>
      <c r="K145" s="933"/>
      <c r="L145" s="933"/>
      <c r="M145" s="933"/>
      <c r="N145" s="933"/>
      <c r="O145" s="933"/>
      <c r="P145" s="933"/>
      <c r="Q145" s="933"/>
      <c r="R145" s="933"/>
      <c r="S145" s="933"/>
      <c r="T145" s="933"/>
      <c r="U145" s="933"/>
      <c r="V145" s="933"/>
      <c r="W145" s="933"/>
      <c r="X145" s="933"/>
      <c r="Y145" s="933"/>
      <c r="Z145" s="933"/>
    </row>
    <row r="146" spans="1:27" s="934" customFormat="1" ht="15" customHeight="1">
      <c r="A146" s="933"/>
      <c r="B146" s="933"/>
      <c r="C146" s="933"/>
      <c r="D146" s="933"/>
      <c r="E146" s="933"/>
      <c r="F146" s="933"/>
      <c r="G146" s="933"/>
      <c r="H146" s="933"/>
      <c r="I146" s="933"/>
      <c r="J146" s="933"/>
      <c r="K146" s="933"/>
      <c r="L146" s="933"/>
      <c r="M146" s="933"/>
      <c r="N146" s="933"/>
      <c r="O146" s="933"/>
      <c r="P146" s="933"/>
      <c r="Q146" s="933"/>
      <c r="R146" s="933"/>
      <c r="S146" s="933"/>
      <c r="T146" s="933"/>
      <c r="U146" s="933"/>
      <c r="V146" s="933"/>
      <c r="W146" s="933"/>
      <c r="X146" s="933"/>
      <c r="Z146" s="933"/>
      <c r="AA146" s="933"/>
    </row>
    <row r="147" spans="1:27" s="934" customFormat="1" ht="15" customHeight="1">
      <c r="A147" s="933"/>
      <c r="B147" s="933"/>
      <c r="C147" s="933"/>
      <c r="D147" s="933"/>
      <c r="E147" s="933"/>
      <c r="F147" s="933"/>
      <c r="G147" s="933"/>
      <c r="H147" s="933"/>
      <c r="I147" s="933"/>
      <c r="J147" s="933"/>
      <c r="K147" s="933"/>
      <c r="L147" s="933"/>
      <c r="M147" s="933"/>
      <c r="N147" s="933"/>
      <c r="O147" s="933"/>
      <c r="P147" s="933"/>
      <c r="Q147" s="933"/>
      <c r="R147" s="933"/>
      <c r="S147" s="933"/>
      <c r="T147" s="933"/>
      <c r="U147" s="933"/>
      <c r="V147" s="933"/>
      <c r="W147" s="933"/>
      <c r="X147" s="933"/>
      <c r="Z147" s="933"/>
      <c r="AA147" s="933"/>
    </row>
    <row r="148" spans="1:27" s="934" customFormat="1" ht="15" customHeight="1">
      <c r="A148" s="933"/>
      <c r="B148" s="933"/>
      <c r="C148" s="933"/>
      <c r="D148" s="933"/>
      <c r="E148" s="933"/>
      <c r="F148" s="933"/>
      <c r="G148" s="933"/>
      <c r="H148" s="933"/>
      <c r="I148" s="933"/>
      <c r="J148" s="933"/>
      <c r="K148" s="933"/>
      <c r="L148" s="933"/>
      <c r="M148" s="933"/>
      <c r="N148" s="933"/>
      <c r="O148" s="933"/>
      <c r="P148" s="933"/>
      <c r="Q148" s="933"/>
      <c r="R148" s="933"/>
      <c r="S148" s="933"/>
      <c r="T148" s="933"/>
      <c r="U148" s="933"/>
      <c r="V148" s="933"/>
      <c r="W148" s="933"/>
      <c r="X148" s="933"/>
      <c r="Z148" s="933"/>
      <c r="AA148" s="933"/>
    </row>
    <row r="149" spans="1:27" s="934" customFormat="1" ht="15" customHeight="1">
      <c r="A149" s="933"/>
      <c r="B149" s="933"/>
      <c r="C149" s="933"/>
      <c r="D149" s="933"/>
      <c r="E149" s="933"/>
      <c r="F149" s="933"/>
      <c r="G149" s="933"/>
      <c r="H149" s="933"/>
      <c r="I149" s="933"/>
      <c r="J149" s="933"/>
      <c r="K149" s="933"/>
      <c r="L149" s="933"/>
      <c r="M149" s="933"/>
      <c r="N149" s="933"/>
      <c r="O149" s="933"/>
      <c r="P149" s="933"/>
      <c r="Q149" s="933"/>
      <c r="R149" s="933"/>
      <c r="S149" s="933"/>
      <c r="T149" s="933"/>
      <c r="U149" s="933"/>
      <c r="V149" s="933"/>
      <c r="W149" s="933"/>
      <c r="X149" s="933"/>
      <c r="Z149" s="933"/>
      <c r="AA149" s="933"/>
    </row>
    <row r="150" spans="1:27" s="934" customFormat="1" ht="15" customHeight="1">
      <c r="A150" s="933"/>
      <c r="B150" s="933"/>
      <c r="C150" s="933"/>
      <c r="D150" s="933"/>
      <c r="E150" s="933"/>
      <c r="F150" s="933"/>
      <c r="G150" s="933"/>
      <c r="H150" s="933"/>
      <c r="I150" s="933"/>
      <c r="J150" s="933"/>
      <c r="K150" s="933"/>
      <c r="L150" s="933"/>
      <c r="M150" s="933"/>
      <c r="N150" s="933"/>
      <c r="O150" s="933"/>
      <c r="P150" s="933"/>
      <c r="Q150" s="933"/>
      <c r="R150" s="933"/>
      <c r="S150" s="933"/>
      <c r="T150" s="933"/>
      <c r="U150" s="933"/>
      <c r="V150" s="933"/>
      <c r="W150" s="933"/>
      <c r="X150" s="933"/>
      <c r="Z150" s="933"/>
      <c r="AA150" s="933"/>
    </row>
    <row r="151" spans="1:27" s="934" customFormat="1" ht="15" customHeight="1">
      <c r="A151" s="933"/>
      <c r="B151" s="933"/>
      <c r="C151" s="933"/>
      <c r="D151" s="933"/>
      <c r="E151" s="933"/>
      <c r="F151" s="933"/>
      <c r="G151" s="933"/>
      <c r="H151" s="933"/>
      <c r="I151" s="933"/>
      <c r="J151" s="933"/>
      <c r="K151" s="933"/>
      <c r="L151" s="933"/>
      <c r="M151" s="933"/>
      <c r="N151" s="933"/>
      <c r="O151" s="933"/>
      <c r="P151" s="933"/>
      <c r="Q151" s="933"/>
      <c r="R151" s="933"/>
      <c r="S151" s="933"/>
      <c r="T151" s="933"/>
      <c r="U151" s="933"/>
      <c r="V151" s="933"/>
      <c r="W151" s="933"/>
      <c r="X151" s="933"/>
      <c r="Z151" s="933"/>
      <c r="AA151" s="933"/>
    </row>
    <row r="152" spans="1:27" s="934" customFormat="1" ht="15" customHeight="1">
      <c r="A152" s="933"/>
      <c r="B152" s="933"/>
      <c r="C152" s="933"/>
      <c r="D152" s="933"/>
      <c r="E152" s="933"/>
      <c r="F152" s="933"/>
      <c r="G152" s="933"/>
      <c r="H152" s="933"/>
      <c r="I152" s="933"/>
      <c r="J152" s="933"/>
      <c r="K152" s="933"/>
      <c r="L152" s="933"/>
      <c r="M152" s="933"/>
      <c r="N152" s="933"/>
      <c r="O152" s="933"/>
      <c r="P152" s="933"/>
      <c r="Q152" s="933"/>
      <c r="R152" s="933"/>
      <c r="S152" s="933"/>
      <c r="T152" s="933"/>
      <c r="U152" s="933"/>
      <c r="V152" s="933"/>
      <c r="W152" s="933"/>
      <c r="X152" s="933"/>
      <c r="Z152" s="933"/>
      <c r="AA152" s="933"/>
    </row>
    <row r="153" spans="1:27" s="934" customFormat="1" ht="15" customHeight="1">
      <c r="A153" s="933"/>
      <c r="B153" s="933"/>
      <c r="C153" s="933"/>
      <c r="D153" s="933"/>
      <c r="E153" s="933"/>
      <c r="F153" s="933"/>
      <c r="G153" s="933"/>
      <c r="H153" s="933"/>
      <c r="I153" s="933"/>
      <c r="J153" s="933"/>
      <c r="K153" s="933"/>
      <c r="L153" s="933"/>
      <c r="M153" s="933"/>
      <c r="N153" s="933"/>
      <c r="O153" s="933"/>
      <c r="P153" s="933"/>
      <c r="Q153" s="933"/>
      <c r="R153" s="933"/>
      <c r="S153" s="933"/>
      <c r="T153" s="933"/>
      <c r="U153" s="933"/>
      <c r="V153" s="933"/>
      <c r="W153" s="933"/>
      <c r="X153" s="933"/>
      <c r="Z153" s="933"/>
      <c r="AA153" s="933"/>
    </row>
    <row r="154" spans="1:27" s="934" customFormat="1" ht="15" customHeight="1">
      <c r="A154" s="933"/>
      <c r="B154" s="933"/>
      <c r="C154" s="933"/>
      <c r="D154" s="933"/>
      <c r="E154" s="933"/>
      <c r="F154" s="933"/>
      <c r="G154" s="933"/>
      <c r="H154" s="933"/>
      <c r="I154" s="933"/>
      <c r="J154" s="933"/>
      <c r="K154" s="933"/>
      <c r="L154" s="933"/>
      <c r="M154" s="933"/>
      <c r="N154" s="933"/>
      <c r="O154" s="933"/>
      <c r="P154" s="933"/>
      <c r="Q154" s="933"/>
      <c r="R154" s="933"/>
      <c r="S154" s="933"/>
      <c r="T154" s="933"/>
      <c r="U154" s="933"/>
      <c r="V154" s="933"/>
      <c r="W154" s="933"/>
      <c r="X154" s="933"/>
      <c r="Z154" s="933"/>
      <c r="AA154" s="933"/>
    </row>
    <row r="155" spans="1:27" s="934" customFormat="1" ht="15" customHeight="1">
      <c r="A155" s="933"/>
      <c r="B155" s="933"/>
      <c r="C155" s="933"/>
      <c r="D155" s="933"/>
      <c r="E155" s="933"/>
      <c r="F155" s="933"/>
      <c r="G155" s="933"/>
      <c r="H155" s="933"/>
      <c r="I155" s="933"/>
      <c r="J155" s="933"/>
      <c r="K155" s="933"/>
      <c r="L155" s="933"/>
      <c r="M155" s="933"/>
      <c r="N155" s="933"/>
      <c r="O155" s="933"/>
      <c r="P155" s="933"/>
      <c r="Q155" s="933"/>
      <c r="R155" s="933"/>
      <c r="S155" s="933"/>
      <c r="T155" s="933"/>
      <c r="U155" s="933"/>
      <c r="V155" s="933"/>
      <c r="W155" s="933"/>
      <c r="X155" s="933"/>
      <c r="Z155" s="933"/>
      <c r="AA155" s="933"/>
    </row>
    <row r="156" spans="1:27" s="934" customFormat="1" ht="15" customHeight="1">
      <c r="A156" s="933"/>
      <c r="B156" s="933"/>
      <c r="C156" s="933"/>
      <c r="D156" s="933"/>
      <c r="E156" s="933"/>
      <c r="F156" s="933"/>
      <c r="G156" s="933"/>
      <c r="H156" s="933"/>
      <c r="I156" s="933"/>
      <c r="J156" s="933"/>
      <c r="K156" s="933"/>
      <c r="L156" s="933"/>
      <c r="M156" s="933"/>
      <c r="N156" s="933"/>
      <c r="O156" s="933"/>
      <c r="P156" s="933"/>
      <c r="Q156" s="933"/>
      <c r="R156" s="933"/>
      <c r="S156" s="933"/>
      <c r="T156" s="933"/>
      <c r="U156" s="933"/>
      <c r="V156" s="933"/>
      <c r="W156" s="933"/>
      <c r="X156" s="933"/>
      <c r="Z156" s="933"/>
      <c r="AA156" s="933"/>
    </row>
    <row r="157" spans="1:27" s="934" customFormat="1" ht="15" customHeight="1">
      <c r="A157" s="933"/>
      <c r="B157" s="933"/>
      <c r="C157" s="933"/>
      <c r="D157" s="933"/>
      <c r="E157" s="933"/>
      <c r="F157" s="933"/>
      <c r="G157" s="933"/>
      <c r="H157" s="933"/>
      <c r="I157" s="933"/>
      <c r="J157" s="933"/>
      <c r="K157" s="933"/>
      <c r="L157" s="933"/>
      <c r="M157" s="933"/>
      <c r="N157" s="933"/>
      <c r="O157" s="933"/>
      <c r="P157" s="933"/>
      <c r="Q157" s="933"/>
      <c r="R157" s="933"/>
      <c r="S157" s="933"/>
      <c r="T157" s="933"/>
      <c r="U157" s="933"/>
      <c r="V157" s="933"/>
      <c r="W157" s="933"/>
      <c r="X157" s="933"/>
      <c r="Z157" s="933"/>
      <c r="AA157" s="933"/>
    </row>
    <row r="158" spans="1:27" s="934" customFormat="1" ht="15" customHeight="1">
      <c r="A158" s="933"/>
      <c r="B158" s="933"/>
      <c r="C158" s="933"/>
      <c r="D158" s="933"/>
      <c r="E158" s="933"/>
      <c r="F158" s="933"/>
      <c r="G158" s="933"/>
      <c r="H158" s="933"/>
      <c r="I158" s="933"/>
      <c r="J158" s="933"/>
      <c r="K158" s="933"/>
      <c r="L158" s="933"/>
      <c r="M158" s="933"/>
      <c r="N158" s="933"/>
      <c r="O158" s="933"/>
      <c r="P158" s="933"/>
      <c r="Q158" s="933"/>
      <c r="R158" s="933"/>
      <c r="S158" s="933"/>
      <c r="T158" s="933"/>
      <c r="U158" s="933"/>
      <c r="V158" s="933"/>
      <c r="W158" s="933"/>
      <c r="X158" s="933"/>
      <c r="Z158" s="933"/>
      <c r="AA158" s="933"/>
    </row>
    <row r="159" spans="1:27" s="934" customFormat="1" ht="15" customHeight="1">
      <c r="A159" s="933"/>
      <c r="B159" s="933"/>
      <c r="C159" s="933"/>
      <c r="D159" s="933"/>
      <c r="E159" s="933"/>
      <c r="F159" s="933"/>
      <c r="G159" s="933"/>
      <c r="H159" s="933"/>
      <c r="I159" s="933"/>
      <c r="J159" s="933"/>
      <c r="K159" s="933"/>
      <c r="L159" s="933"/>
      <c r="M159" s="933"/>
      <c r="N159" s="933"/>
      <c r="O159" s="933"/>
      <c r="P159" s="933"/>
      <c r="Q159" s="933"/>
      <c r="R159" s="933"/>
      <c r="S159" s="933"/>
      <c r="T159" s="933"/>
      <c r="U159" s="933"/>
      <c r="V159" s="933"/>
      <c r="W159" s="933"/>
      <c r="X159" s="933"/>
      <c r="Z159" s="933"/>
      <c r="AA159" s="933"/>
    </row>
    <row r="160" spans="1:27" s="934" customFormat="1" ht="15" customHeight="1">
      <c r="A160" s="933"/>
      <c r="B160" s="933"/>
      <c r="C160" s="933"/>
      <c r="D160" s="933"/>
      <c r="E160" s="933"/>
      <c r="F160" s="933"/>
      <c r="G160" s="933"/>
      <c r="H160" s="933"/>
      <c r="I160" s="933"/>
      <c r="J160" s="933"/>
      <c r="K160" s="933"/>
      <c r="L160" s="933"/>
      <c r="M160" s="933"/>
      <c r="N160" s="933"/>
      <c r="O160" s="933"/>
      <c r="P160" s="933"/>
      <c r="Q160" s="933"/>
      <c r="R160" s="933"/>
      <c r="S160" s="933"/>
      <c r="T160" s="933"/>
      <c r="U160" s="933"/>
      <c r="V160" s="933"/>
      <c r="W160" s="933"/>
      <c r="X160" s="933"/>
      <c r="Z160" s="933"/>
      <c r="AA160" s="933"/>
    </row>
    <row r="161" spans="1:31" s="934" customFormat="1" ht="15" customHeight="1">
      <c r="A161" s="933"/>
      <c r="B161" s="933"/>
      <c r="C161" s="933"/>
      <c r="D161" s="933"/>
      <c r="E161" s="933"/>
      <c r="F161" s="933"/>
      <c r="G161" s="933"/>
      <c r="H161" s="933"/>
      <c r="I161" s="933"/>
      <c r="J161" s="933"/>
      <c r="K161" s="933"/>
      <c r="L161" s="933"/>
      <c r="M161" s="933"/>
      <c r="N161" s="933"/>
      <c r="O161" s="933"/>
      <c r="P161" s="933"/>
      <c r="Q161" s="933"/>
      <c r="R161" s="933"/>
      <c r="S161" s="933"/>
      <c r="T161" s="933"/>
      <c r="U161" s="933"/>
      <c r="V161" s="933"/>
      <c r="W161" s="933"/>
      <c r="X161" s="933"/>
      <c r="Z161" s="933"/>
      <c r="AA161" s="933"/>
    </row>
    <row r="162" spans="1:31" s="934" customFormat="1" ht="15" customHeight="1">
      <c r="A162" s="933"/>
      <c r="B162" s="933"/>
      <c r="C162" s="933"/>
      <c r="D162" s="933"/>
      <c r="E162" s="933"/>
      <c r="F162" s="933"/>
      <c r="G162" s="933"/>
      <c r="H162" s="933"/>
      <c r="I162" s="933"/>
      <c r="J162" s="933"/>
      <c r="K162" s="933"/>
      <c r="L162" s="933"/>
      <c r="M162" s="933"/>
      <c r="N162" s="933"/>
      <c r="O162" s="933"/>
      <c r="P162" s="933"/>
      <c r="Q162" s="933"/>
      <c r="R162" s="933"/>
      <c r="S162" s="933"/>
      <c r="T162" s="933"/>
      <c r="U162" s="933"/>
      <c r="V162" s="933"/>
      <c r="W162" s="933"/>
      <c r="X162" s="933"/>
      <c r="Z162" s="933"/>
      <c r="AA162" s="933"/>
    </row>
    <row r="163" spans="1:31" s="942" customFormat="1" ht="15" customHeight="1">
      <c r="A163" s="1641" t="s">
        <v>3156</v>
      </c>
      <c r="B163" s="1641"/>
      <c r="C163" s="1641"/>
      <c r="D163" s="1641"/>
      <c r="E163" s="1641"/>
      <c r="F163" s="1641"/>
      <c r="G163" s="1641"/>
      <c r="H163" s="1641"/>
      <c r="I163" s="1641"/>
      <c r="J163" s="1641"/>
      <c r="K163" s="1641"/>
      <c r="L163" s="1641"/>
      <c r="M163" s="1641"/>
      <c r="N163" s="1641"/>
      <c r="O163" s="1641"/>
      <c r="P163" s="1641"/>
      <c r="Q163" s="1641"/>
      <c r="R163" s="1641"/>
      <c r="S163" s="1641"/>
      <c r="T163" s="1641"/>
      <c r="U163" s="1641"/>
      <c r="V163" s="1641"/>
      <c r="W163" s="1641"/>
      <c r="X163" s="1641"/>
      <c r="Y163" s="936" t="s">
        <v>3093</v>
      </c>
      <c r="Z163" s="936"/>
      <c r="AA163" s="943"/>
      <c r="AB163" s="935"/>
      <c r="AC163" s="935"/>
      <c r="AD163" s="935"/>
      <c r="AE163" s="935"/>
    </row>
    <row r="164" spans="1:31" s="942" customFormat="1" ht="15" customHeight="1">
      <c r="A164" s="957"/>
      <c r="B164" s="957"/>
      <c r="C164" s="957"/>
      <c r="D164" s="957"/>
      <c r="E164" s="957"/>
      <c r="F164" s="957"/>
      <c r="G164" s="957"/>
      <c r="H164" s="957"/>
      <c r="I164" s="957"/>
      <c r="J164" s="957"/>
      <c r="K164" s="957"/>
      <c r="L164" s="957"/>
      <c r="M164" s="957"/>
      <c r="N164" s="957"/>
      <c r="O164" s="957"/>
      <c r="P164" s="957"/>
      <c r="Q164" s="957"/>
      <c r="R164" s="957"/>
      <c r="S164" s="957"/>
      <c r="T164" s="957"/>
      <c r="U164" s="957"/>
      <c r="V164" s="957"/>
      <c r="W164" s="957"/>
      <c r="X164" s="957"/>
      <c r="Y164" s="949" t="s">
        <v>2845</v>
      </c>
      <c r="Z164" s="936"/>
      <c r="AA164" s="944"/>
      <c r="AB164" s="935"/>
      <c r="AC164" s="935"/>
      <c r="AD164" s="935"/>
      <c r="AE164" s="935"/>
    </row>
    <row r="165" spans="1:31" s="942" customFormat="1" ht="15" customHeight="1">
      <c r="A165" s="933" t="s">
        <v>3157</v>
      </c>
      <c r="B165" s="933"/>
      <c r="C165" s="933"/>
      <c r="D165" s="933"/>
      <c r="E165" s="933"/>
      <c r="F165" s="933"/>
      <c r="G165" s="933" t="s">
        <v>3124</v>
      </c>
      <c r="H165" s="933"/>
      <c r="I165" s="933"/>
      <c r="J165" s="933"/>
      <c r="K165" s="933"/>
      <c r="L165" s="933"/>
      <c r="M165" s="937" t="s">
        <v>401</v>
      </c>
      <c r="N165" s="972"/>
      <c r="O165" s="937" t="s">
        <v>6</v>
      </c>
      <c r="P165" s="933"/>
      <c r="Q165" s="933"/>
      <c r="R165" s="933"/>
      <c r="S165" s="933"/>
      <c r="T165" s="933"/>
      <c r="U165" s="933"/>
      <c r="V165" s="933"/>
      <c r="W165" s="933"/>
      <c r="X165" s="933"/>
      <c r="Y165" s="950" t="str">
        <f>HYPERLINK("#A1：X54")</f>
        <v>#A1：X54</v>
      </c>
      <c r="Z165" s="951" t="s">
        <v>2723</v>
      </c>
      <c r="AA165" s="947"/>
      <c r="AB165" s="946"/>
      <c r="AC165" s="946"/>
      <c r="AD165" s="946"/>
      <c r="AE165" s="946"/>
    </row>
    <row r="166" spans="1:31" s="942" customFormat="1" ht="15" customHeight="1">
      <c r="A166" s="933"/>
      <c r="B166" s="933"/>
      <c r="C166" s="933"/>
      <c r="D166" s="933"/>
      <c r="E166" s="933"/>
      <c r="F166" s="933"/>
      <c r="G166" s="933" t="s">
        <v>3125</v>
      </c>
      <c r="H166" s="933"/>
      <c r="I166" s="933"/>
      <c r="J166" s="933"/>
      <c r="K166" s="933"/>
      <c r="L166" s="933"/>
      <c r="M166" s="937" t="s">
        <v>401</v>
      </c>
      <c r="N166" s="972"/>
      <c r="O166" s="937" t="s">
        <v>6</v>
      </c>
      <c r="P166" s="933"/>
      <c r="Q166" s="933"/>
      <c r="R166" s="933"/>
      <c r="S166" s="933"/>
      <c r="T166" s="933"/>
      <c r="U166" s="933"/>
      <c r="V166" s="933"/>
      <c r="W166" s="933"/>
      <c r="X166" s="933"/>
      <c r="Y166" s="950" t="str">
        <f>HYPERLINK("#A55：X108")</f>
        <v>#A55：X108</v>
      </c>
      <c r="Z166" s="953" t="s">
        <v>3664</v>
      </c>
      <c r="AA166" s="954"/>
      <c r="AB166" s="955"/>
      <c r="AC166" s="955"/>
      <c r="AD166" s="955"/>
      <c r="AE166" s="955"/>
    </row>
    <row r="167" spans="1:31" s="942" customFormat="1" ht="15" customHeight="1">
      <c r="A167" s="933"/>
      <c r="B167" s="933"/>
      <c r="C167" s="933"/>
      <c r="D167" s="933"/>
      <c r="E167" s="933"/>
      <c r="F167" s="933"/>
      <c r="G167" s="933" t="s">
        <v>3126</v>
      </c>
      <c r="H167" s="933"/>
      <c r="I167" s="933"/>
      <c r="J167" s="933"/>
      <c r="K167" s="933"/>
      <c r="L167" s="933"/>
      <c r="M167" s="937" t="s">
        <v>401</v>
      </c>
      <c r="N167" s="972"/>
      <c r="O167" s="937" t="s">
        <v>6</v>
      </c>
      <c r="P167" s="933"/>
      <c r="Q167" s="933"/>
      <c r="R167" s="933"/>
      <c r="S167" s="933"/>
      <c r="T167" s="933"/>
      <c r="U167" s="933"/>
      <c r="V167" s="933"/>
      <c r="W167" s="933"/>
      <c r="X167" s="933"/>
      <c r="Y167" s="950" t="str">
        <f>HYPERLINK("#A109：X162")</f>
        <v>#A109：X162</v>
      </c>
      <c r="Z167" s="953" t="s">
        <v>3095</v>
      </c>
      <c r="AA167" s="956"/>
      <c r="AB167" s="955"/>
      <c r="AC167" s="955"/>
      <c r="AD167" s="955"/>
      <c r="AE167" s="955"/>
    </row>
    <row r="168" spans="1:31" s="934" customFormat="1" ht="15" customHeight="1">
      <c r="A168" s="933"/>
      <c r="B168" s="933"/>
      <c r="C168" s="933"/>
      <c r="D168" s="933"/>
      <c r="E168" s="933"/>
      <c r="F168" s="933"/>
      <c r="G168" s="933"/>
      <c r="H168" s="933"/>
      <c r="I168" s="933"/>
      <c r="J168" s="933"/>
      <c r="K168" s="933"/>
      <c r="L168" s="933"/>
      <c r="M168" s="933"/>
      <c r="N168" s="933"/>
      <c r="O168" s="933"/>
      <c r="P168" s="933"/>
      <c r="Q168" s="933"/>
      <c r="R168" s="933"/>
      <c r="S168" s="933"/>
      <c r="T168" s="933"/>
      <c r="U168" s="933"/>
      <c r="V168" s="933"/>
      <c r="W168" s="933"/>
      <c r="X168" s="933"/>
      <c r="Y168" s="950" t="str">
        <f>HYPERLINK("#A163：X216")</f>
        <v>#A163：X216</v>
      </c>
      <c r="Z168" s="953" t="s">
        <v>3096</v>
      </c>
      <c r="AA168" s="956"/>
      <c r="AB168" s="955"/>
      <c r="AC168" s="955"/>
      <c r="AD168" s="955"/>
      <c r="AE168" s="955"/>
    </row>
    <row r="169" spans="1:31" s="934" customFormat="1" ht="15" customHeight="1">
      <c r="A169" s="933" t="s">
        <v>3717</v>
      </c>
      <c r="B169" s="933"/>
      <c r="C169" s="933"/>
      <c r="D169" s="933"/>
      <c r="E169" s="933"/>
      <c r="F169" s="973" t="s">
        <v>28</v>
      </c>
      <c r="G169" s="933" t="s">
        <v>3158</v>
      </c>
      <c r="H169" s="933"/>
      <c r="I169" s="933"/>
      <c r="J169" s="933"/>
      <c r="K169" s="933"/>
      <c r="L169" s="933"/>
      <c r="M169" s="933"/>
      <c r="N169" s="933"/>
      <c r="O169" s="973" t="s">
        <v>28</v>
      </c>
      <c r="P169" s="933" t="s">
        <v>3159</v>
      </c>
      <c r="Q169" s="933"/>
      <c r="R169" s="933"/>
      <c r="S169" s="933"/>
      <c r="T169" s="933"/>
      <c r="U169" s="933"/>
      <c r="V169" s="933"/>
      <c r="W169" s="933"/>
      <c r="X169" s="933"/>
      <c r="Y169" s="950" t="str">
        <f>HYPERLINK("#A217：X270")</f>
        <v>#A217：X270</v>
      </c>
      <c r="Z169" s="953" t="s">
        <v>3098</v>
      </c>
      <c r="AA169" s="954"/>
      <c r="AB169" s="955"/>
      <c r="AC169" s="955"/>
      <c r="AD169" s="955"/>
      <c r="AE169" s="955"/>
    </row>
    <row r="170" spans="1:31" s="934" customFormat="1" ht="15" customHeight="1">
      <c r="A170" s="933"/>
      <c r="B170" s="933"/>
      <c r="C170" s="933"/>
      <c r="D170" s="933"/>
      <c r="E170" s="933"/>
      <c r="F170" s="933"/>
      <c r="G170" s="933"/>
      <c r="H170" s="933"/>
      <c r="I170" s="933"/>
      <c r="J170" s="933"/>
      <c r="K170" s="933"/>
      <c r="L170" s="933"/>
      <c r="M170" s="933"/>
      <c r="N170" s="933"/>
      <c r="O170" s="933"/>
      <c r="P170" s="933"/>
      <c r="Q170" s="933"/>
      <c r="R170" s="933"/>
      <c r="S170" s="933"/>
      <c r="T170" s="933"/>
      <c r="U170" s="933"/>
      <c r="V170" s="933"/>
      <c r="W170" s="933"/>
      <c r="X170" s="933"/>
      <c r="Z170" s="933"/>
      <c r="AA170" s="933"/>
    </row>
    <row r="171" spans="1:31" s="934" customFormat="1" ht="15" customHeight="1">
      <c r="A171" s="933" t="s">
        <v>3712</v>
      </c>
      <c r="B171" s="933"/>
      <c r="C171" s="933"/>
      <c r="D171" s="933"/>
      <c r="E171" s="933"/>
      <c r="F171" s="973" t="s">
        <v>28</v>
      </c>
      <c r="G171" s="933" t="s">
        <v>3139</v>
      </c>
      <c r="H171" s="933"/>
      <c r="I171" s="933"/>
      <c r="J171" s="933"/>
      <c r="K171" s="933"/>
      <c r="L171" s="933"/>
      <c r="M171" s="933"/>
      <c r="N171" s="933"/>
      <c r="O171" s="973" t="s">
        <v>28</v>
      </c>
      <c r="P171" s="933" t="s">
        <v>3159</v>
      </c>
      <c r="Q171" s="933"/>
      <c r="R171" s="933"/>
      <c r="S171" s="933"/>
      <c r="T171" s="933"/>
      <c r="U171" s="933"/>
      <c r="V171" s="933"/>
      <c r="W171" s="933"/>
      <c r="X171" s="933"/>
      <c r="Z171" s="933"/>
      <c r="AA171" s="933"/>
    </row>
    <row r="172" spans="1:31" s="934" customFormat="1" ht="15" customHeight="1">
      <c r="A172" s="933"/>
      <c r="B172" s="933"/>
      <c r="C172" s="933"/>
      <c r="D172" s="933"/>
      <c r="E172" s="933"/>
      <c r="F172" s="933"/>
      <c r="G172" s="933"/>
      <c r="H172" s="933"/>
      <c r="I172" s="933"/>
      <c r="J172" s="933"/>
      <c r="K172" s="933"/>
      <c r="L172" s="933"/>
      <c r="M172" s="933"/>
      <c r="N172" s="933"/>
      <c r="O172" s="933"/>
      <c r="P172" s="933"/>
      <c r="Q172" s="933"/>
      <c r="R172" s="933"/>
      <c r="S172" s="933"/>
      <c r="T172" s="933"/>
      <c r="U172" s="933"/>
      <c r="V172" s="933"/>
      <c r="W172" s="933"/>
      <c r="X172" s="933"/>
      <c r="Z172" s="933"/>
      <c r="AA172" s="933"/>
    </row>
    <row r="173" spans="1:31" s="934" customFormat="1" ht="15" customHeight="1">
      <c r="A173" s="933" t="s">
        <v>3160</v>
      </c>
      <c r="B173" s="933"/>
      <c r="C173" s="933"/>
      <c r="D173" s="933"/>
      <c r="E173" s="933"/>
      <c r="F173" s="933"/>
      <c r="G173" s="978"/>
      <c r="H173" s="933"/>
      <c r="I173" s="933"/>
      <c r="J173" s="933"/>
      <c r="K173" s="933"/>
      <c r="L173" s="933"/>
      <c r="M173" s="933"/>
      <c r="N173" s="933"/>
      <c r="O173" s="933"/>
      <c r="P173" s="933"/>
      <c r="Q173" s="933"/>
      <c r="R173" s="933"/>
      <c r="S173" s="933"/>
      <c r="T173" s="933"/>
      <c r="U173" s="933"/>
      <c r="V173" s="933"/>
      <c r="W173" s="933"/>
      <c r="X173" s="933"/>
      <c r="Z173" s="933"/>
      <c r="AA173" s="933"/>
    </row>
    <row r="174" spans="1:31" s="934" customFormat="1" ht="15" customHeight="1">
      <c r="A174" s="933"/>
      <c r="B174" s="933"/>
      <c r="C174" s="933"/>
      <c r="D174" s="933"/>
      <c r="E174" s="933"/>
      <c r="F174" s="933"/>
      <c r="G174" s="933"/>
      <c r="H174" s="933"/>
      <c r="I174" s="933"/>
      <c r="J174" s="933"/>
      <c r="K174" s="933"/>
      <c r="L174" s="933"/>
      <c r="M174" s="933"/>
      <c r="N174" s="933"/>
      <c r="O174" s="933"/>
      <c r="P174" s="933"/>
      <c r="Q174" s="933"/>
      <c r="R174" s="933"/>
      <c r="S174" s="933"/>
      <c r="T174" s="933"/>
      <c r="U174" s="933"/>
      <c r="V174" s="933"/>
      <c r="W174" s="933"/>
      <c r="X174" s="933"/>
      <c r="Z174" s="933"/>
      <c r="AA174" s="933"/>
    </row>
    <row r="175" spans="1:31" s="934" customFormat="1" ht="15" customHeight="1">
      <c r="A175" s="933" t="s">
        <v>3161</v>
      </c>
      <c r="B175" s="933"/>
      <c r="C175" s="933"/>
      <c r="D175" s="933"/>
      <c r="E175" s="933"/>
      <c r="F175" s="933"/>
      <c r="G175" s="978"/>
      <c r="H175" s="933" t="s">
        <v>3713</v>
      </c>
      <c r="I175" s="933"/>
      <c r="J175" s="933"/>
      <c r="K175" s="933"/>
      <c r="L175" s="933"/>
      <c r="M175" s="933"/>
      <c r="N175" s="933"/>
      <c r="O175" s="933"/>
      <c r="P175" s="933"/>
      <c r="Q175" s="933"/>
      <c r="R175" s="933"/>
      <c r="S175" s="933"/>
      <c r="T175" s="933"/>
      <c r="U175" s="933"/>
      <c r="V175" s="933"/>
      <c r="W175" s="933"/>
      <c r="X175" s="933"/>
      <c r="Z175" s="933"/>
      <c r="AA175" s="933"/>
    </row>
    <row r="176" spans="1:31" s="934" customFormat="1" ht="15" customHeight="1">
      <c r="A176" s="933"/>
      <c r="B176" s="933"/>
      <c r="C176" s="933"/>
      <c r="D176" s="933"/>
      <c r="E176" s="933"/>
      <c r="F176" s="933"/>
      <c r="G176" s="933"/>
      <c r="H176" s="933"/>
      <c r="I176" s="933"/>
      <c r="J176" s="933"/>
      <c r="K176" s="933"/>
      <c r="L176" s="933"/>
      <c r="M176" s="933"/>
      <c r="N176" s="933"/>
      <c r="O176" s="933"/>
      <c r="P176" s="933"/>
      <c r="Q176" s="933"/>
      <c r="R176" s="933"/>
      <c r="S176" s="933"/>
      <c r="T176" s="933"/>
      <c r="U176" s="933"/>
      <c r="V176" s="933"/>
      <c r="W176" s="933"/>
      <c r="X176" s="933"/>
      <c r="Z176" s="933"/>
      <c r="AA176" s="933"/>
    </row>
    <row r="177" spans="1:27" s="934" customFormat="1" ht="15" customHeight="1">
      <c r="A177" s="933" t="s">
        <v>3162</v>
      </c>
      <c r="B177" s="933"/>
      <c r="C177" s="933"/>
      <c r="D177" s="933"/>
      <c r="E177" s="933"/>
      <c r="F177" s="933"/>
      <c r="G177" s="933"/>
      <c r="H177" s="973" t="s">
        <v>28</v>
      </c>
      <c r="I177" s="933" t="s">
        <v>3152</v>
      </c>
      <c r="J177" s="933"/>
      <c r="L177" s="973" t="s">
        <v>28</v>
      </c>
      <c r="M177" s="933" t="s">
        <v>3153</v>
      </c>
      <c r="N177" s="933"/>
      <c r="P177" s="973" t="s">
        <v>28</v>
      </c>
      <c r="Q177" s="933" t="s">
        <v>3154</v>
      </c>
      <c r="R177" s="933"/>
      <c r="S177" s="933"/>
      <c r="T177" s="933"/>
      <c r="U177" s="933"/>
      <c r="V177" s="933"/>
      <c r="W177" s="933"/>
      <c r="X177" s="933"/>
      <c r="Z177" s="933"/>
      <c r="AA177" s="937"/>
    </row>
    <row r="178" spans="1:27" s="934" customFormat="1" ht="15" customHeight="1">
      <c r="A178" s="933"/>
      <c r="B178" s="933"/>
      <c r="C178" s="933"/>
      <c r="D178" s="933"/>
      <c r="E178" s="933"/>
      <c r="F178" s="933"/>
      <c r="G178" s="933"/>
      <c r="H178" s="933"/>
      <c r="I178" s="933"/>
      <c r="J178" s="933"/>
      <c r="K178" s="933"/>
      <c r="L178" s="933"/>
      <c r="M178" s="933"/>
      <c r="N178" s="933"/>
      <c r="O178" s="933"/>
      <c r="P178" s="933"/>
      <c r="Q178" s="933"/>
      <c r="R178" s="933"/>
      <c r="S178" s="933"/>
      <c r="T178" s="933"/>
      <c r="U178" s="933"/>
      <c r="V178" s="933"/>
      <c r="W178" s="933"/>
      <c r="X178" s="933"/>
      <c r="Z178" s="933"/>
      <c r="AA178" s="937"/>
    </row>
    <row r="179" spans="1:27" s="934" customFormat="1" ht="15" customHeight="1">
      <c r="A179" s="933" t="s">
        <v>3163</v>
      </c>
      <c r="B179" s="933"/>
      <c r="C179" s="933"/>
      <c r="D179" s="933"/>
      <c r="E179" s="933"/>
      <c r="F179" s="933"/>
      <c r="G179" s="933"/>
      <c r="K179" s="1661"/>
      <c r="L179" s="1661"/>
      <c r="M179" s="1661"/>
      <c r="N179" s="933" t="s">
        <v>3146</v>
      </c>
      <c r="O179" s="933"/>
      <c r="P179" s="933"/>
      <c r="U179" s="933"/>
      <c r="V179" s="933"/>
      <c r="W179" s="933"/>
      <c r="X179" s="933"/>
      <c r="Z179" s="933"/>
      <c r="AA179" s="937"/>
    </row>
    <row r="180" spans="1:27" s="934" customFormat="1" ht="15" customHeight="1">
      <c r="A180" s="933"/>
      <c r="B180" s="933"/>
      <c r="C180" s="933"/>
      <c r="D180" s="933"/>
      <c r="E180" s="933"/>
      <c r="F180" s="933"/>
      <c r="G180" s="933"/>
      <c r="O180" s="933"/>
      <c r="P180" s="933"/>
      <c r="U180" s="933"/>
      <c r="V180" s="933"/>
      <c r="W180" s="933"/>
      <c r="X180" s="933"/>
      <c r="Z180" s="933"/>
      <c r="AA180" s="933"/>
    </row>
    <row r="181" spans="1:27" s="934" customFormat="1" ht="15" customHeight="1">
      <c r="A181" s="933" t="s">
        <v>3164</v>
      </c>
      <c r="B181" s="933"/>
      <c r="C181" s="933"/>
      <c r="D181" s="933"/>
      <c r="E181" s="933"/>
      <c r="F181" s="933"/>
      <c r="G181" s="933"/>
      <c r="K181" s="1662"/>
      <c r="L181" s="1662"/>
      <c r="M181" s="1662"/>
      <c r="N181" s="933" t="s">
        <v>3714</v>
      </c>
      <c r="O181" s="933"/>
      <c r="P181" s="933"/>
      <c r="U181" s="933"/>
      <c r="V181" s="933"/>
      <c r="W181" s="933"/>
      <c r="X181" s="933"/>
      <c r="Z181" s="933"/>
      <c r="AA181" s="933"/>
    </row>
    <row r="182" spans="1:27" s="934" customFormat="1" ht="15" customHeight="1">
      <c r="A182" s="933"/>
      <c r="B182" s="933"/>
      <c r="C182" s="933"/>
      <c r="D182" s="933"/>
      <c r="E182" s="933"/>
      <c r="F182" s="933"/>
      <c r="G182" s="933"/>
      <c r="H182" s="933"/>
      <c r="I182" s="933"/>
      <c r="J182" s="933"/>
      <c r="K182" s="933"/>
      <c r="L182" s="933"/>
      <c r="M182" s="933"/>
      <c r="N182" s="933"/>
      <c r="O182" s="933"/>
      <c r="P182" s="933"/>
      <c r="Q182" s="933"/>
      <c r="R182" s="933"/>
      <c r="S182" s="933"/>
      <c r="T182" s="933"/>
      <c r="U182" s="933"/>
      <c r="V182" s="933"/>
      <c r="W182" s="933"/>
      <c r="X182" s="933"/>
      <c r="Z182" s="933"/>
      <c r="AA182" s="937"/>
    </row>
    <row r="183" spans="1:27" s="934" customFormat="1" ht="15" customHeight="1">
      <c r="A183" s="957"/>
      <c r="B183" s="957"/>
      <c r="C183" s="957"/>
      <c r="D183" s="957"/>
      <c r="E183" s="957"/>
      <c r="F183" s="957"/>
      <c r="G183" s="957"/>
      <c r="H183" s="957"/>
      <c r="I183" s="957"/>
      <c r="J183" s="957"/>
      <c r="K183" s="957"/>
      <c r="L183" s="957"/>
      <c r="M183" s="957"/>
      <c r="N183" s="957"/>
      <c r="O183" s="957"/>
      <c r="P183" s="957"/>
      <c r="Q183" s="957"/>
      <c r="R183" s="957"/>
      <c r="S183" s="957"/>
      <c r="T183" s="957"/>
      <c r="U183" s="957"/>
      <c r="V183" s="957"/>
      <c r="W183" s="957"/>
      <c r="X183" s="957"/>
      <c r="Z183" s="933"/>
      <c r="AA183" s="937"/>
    </row>
    <row r="184" spans="1:27" s="934" customFormat="1" ht="15" customHeight="1">
      <c r="A184" s="933"/>
      <c r="B184" s="933"/>
      <c r="C184" s="933"/>
      <c r="D184" s="933"/>
      <c r="E184" s="933"/>
      <c r="F184" s="933"/>
      <c r="G184" s="933"/>
      <c r="H184" s="933"/>
      <c r="I184" s="933"/>
      <c r="J184" s="933"/>
      <c r="K184" s="933"/>
      <c r="L184" s="933"/>
      <c r="M184" s="933"/>
      <c r="N184" s="933"/>
      <c r="O184" s="933"/>
      <c r="P184" s="933"/>
      <c r="Q184" s="933"/>
      <c r="R184" s="933"/>
      <c r="S184" s="933"/>
      <c r="T184" s="933"/>
      <c r="U184" s="933"/>
      <c r="V184" s="933"/>
      <c r="W184" s="933"/>
      <c r="X184" s="933"/>
      <c r="Z184" s="933"/>
      <c r="AA184" s="937"/>
    </row>
    <row r="185" spans="1:27" s="934" customFormat="1" ht="15" customHeight="1">
      <c r="A185" s="933"/>
      <c r="B185" s="933"/>
      <c r="C185" s="933"/>
      <c r="D185" s="933"/>
      <c r="E185" s="933"/>
      <c r="F185" s="933"/>
      <c r="G185" s="933"/>
      <c r="H185" s="933"/>
      <c r="I185" s="933"/>
      <c r="J185" s="933"/>
      <c r="K185" s="933"/>
      <c r="L185" s="933"/>
      <c r="M185" s="933"/>
      <c r="N185" s="933"/>
      <c r="O185" s="933"/>
      <c r="P185" s="933"/>
      <c r="Q185" s="933"/>
      <c r="R185" s="933"/>
      <c r="S185" s="933"/>
      <c r="T185" s="933"/>
      <c r="U185" s="933"/>
      <c r="V185" s="933"/>
      <c r="W185" s="933"/>
      <c r="X185" s="933"/>
      <c r="Z185" s="933"/>
    </row>
    <row r="186" spans="1:27" s="934" customFormat="1" ht="15" customHeight="1">
      <c r="A186" s="933"/>
      <c r="B186" s="933"/>
      <c r="C186" s="933"/>
      <c r="D186" s="933"/>
      <c r="E186" s="933"/>
      <c r="F186" s="933"/>
      <c r="G186" s="933"/>
      <c r="H186" s="933"/>
      <c r="I186" s="933"/>
      <c r="J186" s="933"/>
      <c r="K186" s="933"/>
      <c r="L186" s="933"/>
      <c r="M186" s="933"/>
      <c r="N186" s="933"/>
      <c r="O186" s="933"/>
      <c r="P186" s="933"/>
      <c r="Q186" s="933"/>
      <c r="R186" s="933"/>
      <c r="S186" s="933"/>
      <c r="T186" s="933"/>
      <c r="U186" s="933"/>
      <c r="V186" s="933"/>
      <c r="W186" s="933"/>
      <c r="X186" s="933"/>
      <c r="Z186" s="933"/>
    </row>
    <row r="187" spans="1:27" s="934" customFormat="1" ht="15" customHeight="1">
      <c r="A187" s="933"/>
      <c r="B187" s="933"/>
      <c r="C187" s="933"/>
      <c r="D187" s="933"/>
      <c r="E187" s="933"/>
      <c r="F187" s="933"/>
      <c r="G187" s="933"/>
      <c r="H187" s="933"/>
      <c r="I187" s="933"/>
      <c r="J187" s="933"/>
      <c r="K187" s="933"/>
      <c r="L187" s="933"/>
      <c r="M187" s="933"/>
      <c r="N187" s="933"/>
      <c r="O187" s="933"/>
      <c r="P187" s="933"/>
      <c r="Q187" s="933"/>
      <c r="R187" s="933"/>
      <c r="S187" s="933"/>
      <c r="T187" s="933"/>
      <c r="U187" s="933"/>
      <c r="V187" s="933"/>
      <c r="W187" s="933"/>
      <c r="X187" s="933"/>
      <c r="Z187" s="933"/>
    </row>
    <row r="188" spans="1:27" s="934" customFormat="1" ht="15" customHeight="1">
      <c r="A188" s="933"/>
      <c r="B188" s="933"/>
      <c r="C188" s="933"/>
      <c r="D188" s="933"/>
      <c r="E188" s="933"/>
      <c r="F188" s="933"/>
      <c r="G188" s="933"/>
      <c r="H188" s="933"/>
      <c r="I188" s="933"/>
      <c r="J188" s="933"/>
      <c r="K188" s="933"/>
      <c r="L188" s="933"/>
      <c r="M188" s="933"/>
      <c r="N188" s="933"/>
      <c r="O188" s="933"/>
      <c r="P188" s="933"/>
      <c r="Q188" s="933"/>
      <c r="R188" s="933"/>
      <c r="S188" s="933"/>
      <c r="T188" s="933"/>
      <c r="U188" s="933"/>
      <c r="V188" s="933"/>
      <c r="W188" s="933"/>
      <c r="X188" s="933"/>
      <c r="Z188" s="933"/>
    </row>
    <row r="189" spans="1:27" s="934" customFormat="1" ht="15" customHeight="1">
      <c r="A189" s="933"/>
      <c r="B189" s="933"/>
      <c r="C189" s="933"/>
      <c r="D189" s="933"/>
      <c r="E189" s="933"/>
      <c r="F189" s="933"/>
      <c r="G189" s="933"/>
      <c r="H189" s="933"/>
      <c r="I189" s="933"/>
      <c r="J189" s="933"/>
      <c r="K189" s="933"/>
      <c r="L189" s="933"/>
      <c r="M189" s="933"/>
      <c r="N189" s="933"/>
      <c r="O189" s="933"/>
      <c r="P189" s="933"/>
      <c r="Q189" s="933"/>
      <c r="R189" s="933"/>
      <c r="S189" s="933"/>
      <c r="T189" s="933"/>
      <c r="U189" s="933"/>
      <c r="V189" s="933"/>
      <c r="W189" s="933"/>
      <c r="X189" s="933"/>
      <c r="Z189" s="933"/>
    </row>
    <row r="190" spans="1:27" s="934" customFormat="1" ht="15" customHeight="1">
      <c r="A190" s="933"/>
      <c r="B190" s="933"/>
      <c r="C190" s="933"/>
      <c r="D190" s="933"/>
      <c r="E190" s="933"/>
      <c r="F190" s="933"/>
      <c r="G190" s="933"/>
      <c r="H190" s="933"/>
      <c r="I190" s="933"/>
      <c r="J190" s="933"/>
      <c r="K190" s="933"/>
      <c r="L190" s="933"/>
      <c r="M190" s="933"/>
      <c r="N190" s="933"/>
      <c r="O190" s="933"/>
      <c r="P190" s="933"/>
      <c r="Q190" s="933"/>
      <c r="R190" s="933"/>
      <c r="S190" s="933"/>
      <c r="T190" s="933"/>
      <c r="U190" s="933"/>
      <c r="V190" s="933"/>
      <c r="W190" s="933"/>
      <c r="X190" s="933"/>
      <c r="Z190" s="933"/>
    </row>
    <row r="191" spans="1:27" s="934" customFormat="1" ht="15" customHeight="1">
      <c r="A191" s="933"/>
      <c r="B191" s="933"/>
      <c r="C191" s="933"/>
      <c r="D191" s="933"/>
      <c r="E191" s="933"/>
      <c r="F191" s="933"/>
      <c r="G191" s="933"/>
      <c r="H191" s="933"/>
      <c r="I191" s="933"/>
      <c r="J191" s="933"/>
      <c r="K191" s="933"/>
      <c r="L191" s="933"/>
      <c r="M191" s="933"/>
      <c r="N191" s="933"/>
      <c r="O191" s="933"/>
      <c r="P191" s="933"/>
      <c r="Q191" s="933"/>
      <c r="R191" s="933"/>
      <c r="S191" s="933"/>
      <c r="T191" s="933"/>
      <c r="U191" s="933"/>
      <c r="V191" s="933"/>
      <c r="W191" s="933"/>
      <c r="X191" s="933"/>
      <c r="Z191" s="933"/>
    </row>
    <row r="192" spans="1:27" s="934" customFormat="1" ht="15" customHeight="1">
      <c r="A192" s="933"/>
      <c r="B192" s="933"/>
      <c r="C192" s="933"/>
      <c r="D192" s="933"/>
      <c r="E192" s="933"/>
      <c r="F192" s="933"/>
      <c r="G192" s="933"/>
      <c r="H192" s="933"/>
      <c r="I192" s="933"/>
      <c r="J192" s="933"/>
      <c r="K192" s="933"/>
      <c r="L192" s="933"/>
      <c r="M192" s="933"/>
      <c r="N192" s="933"/>
      <c r="O192" s="933"/>
      <c r="P192" s="933"/>
      <c r="Q192" s="933"/>
      <c r="R192" s="933"/>
      <c r="S192" s="933"/>
      <c r="T192" s="933"/>
      <c r="U192" s="933"/>
      <c r="V192" s="933"/>
      <c r="W192" s="933"/>
      <c r="X192" s="933"/>
      <c r="Z192" s="933"/>
    </row>
    <row r="193" spans="1:27" s="934" customFormat="1" ht="15" customHeight="1">
      <c r="A193" s="933"/>
      <c r="B193" s="933"/>
      <c r="C193" s="933"/>
      <c r="D193" s="933"/>
      <c r="E193" s="933"/>
      <c r="F193" s="933"/>
      <c r="G193" s="933"/>
      <c r="H193" s="933"/>
      <c r="I193" s="933"/>
      <c r="J193" s="933"/>
      <c r="K193" s="933"/>
      <c r="L193" s="933"/>
      <c r="M193" s="933"/>
      <c r="N193" s="933"/>
      <c r="O193" s="933"/>
      <c r="P193" s="933"/>
      <c r="Q193" s="933"/>
      <c r="R193" s="933"/>
      <c r="S193" s="933"/>
      <c r="T193" s="933"/>
      <c r="U193" s="933"/>
      <c r="V193" s="933"/>
      <c r="W193" s="933"/>
      <c r="X193" s="933"/>
      <c r="Z193" s="933"/>
    </row>
    <row r="194" spans="1:27" s="934" customFormat="1" ht="15" customHeight="1">
      <c r="A194" s="933"/>
      <c r="B194" s="933"/>
      <c r="C194" s="933"/>
      <c r="D194" s="933"/>
      <c r="E194" s="933"/>
      <c r="F194" s="933"/>
      <c r="G194" s="933"/>
      <c r="H194" s="933"/>
      <c r="I194" s="933"/>
      <c r="J194" s="933"/>
      <c r="K194" s="933"/>
      <c r="L194" s="933"/>
      <c r="M194" s="933"/>
      <c r="N194" s="933"/>
      <c r="O194" s="933"/>
      <c r="P194" s="933"/>
      <c r="Q194" s="933"/>
      <c r="R194" s="933"/>
      <c r="S194" s="933"/>
      <c r="T194" s="933"/>
      <c r="U194" s="933"/>
      <c r="V194" s="933"/>
      <c r="W194" s="933"/>
      <c r="X194" s="933"/>
      <c r="Z194" s="933"/>
      <c r="AA194" s="933"/>
    </row>
    <row r="195" spans="1:27" s="934" customFormat="1" ht="15" customHeight="1">
      <c r="A195" s="933"/>
      <c r="B195" s="933"/>
      <c r="C195" s="933"/>
      <c r="D195" s="933"/>
      <c r="E195" s="933"/>
      <c r="F195" s="933"/>
      <c r="G195" s="933"/>
      <c r="H195" s="933"/>
      <c r="I195" s="933"/>
      <c r="J195" s="933"/>
      <c r="K195" s="933"/>
      <c r="L195" s="933"/>
      <c r="M195" s="933"/>
      <c r="N195" s="933"/>
      <c r="O195" s="933"/>
      <c r="P195" s="933"/>
      <c r="Q195" s="933"/>
      <c r="R195" s="933"/>
      <c r="S195" s="933"/>
      <c r="T195" s="933"/>
      <c r="U195" s="933"/>
      <c r="V195" s="933"/>
      <c r="W195" s="933"/>
      <c r="X195" s="933"/>
      <c r="Z195" s="933"/>
      <c r="AA195" s="937"/>
    </row>
    <row r="196" spans="1:27" s="934" customFormat="1" ht="15" customHeight="1">
      <c r="A196" s="933"/>
      <c r="B196" s="933"/>
      <c r="C196" s="933"/>
      <c r="D196" s="933"/>
      <c r="E196" s="933"/>
      <c r="F196" s="933"/>
      <c r="G196" s="933"/>
      <c r="H196" s="933"/>
      <c r="I196" s="933"/>
      <c r="J196" s="933"/>
      <c r="K196" s="933"/>
      <c r="L196" s="933"/>
      <c r="M196" s="933"/>
      <c r="N196" s="933"/>
      <c r="O196" s="933"/>
      <c r="P196" s="933"/>
      <c r="Q196" s="933"/>
      <c r="R196" s="933"/>
      <c r="S196" s="933"/>
      <c r="T196" s="933"/>
      <c r="U196" s="933"/>
      <c r="V196" s="933"/>
      <c r="W196" s="933"/>
      <c r="X196" s="933"/>
      <c r="Z196" s="933"/>
      <c r="AA196" s="937"/>
    </row>
    <row r="197" spans="1:27" s="934" customFormat="1" ht="15" customHeight="1">
      <c r="A197" s="933"/>
      <c r="B197" s="933"/>
      <c r="C197" s="933"/>
      <c r="D197" s="933"/>
      <c r="E197" s="933"/>
      <c r="F197" s="933"/>
      <c r="G197" s="933"/>
      <c r="H197" s="933"/>
      <c r="I197" s="933"/>
      <c r="J197" s="933"/>
      <c r="K197" s="933"/>
      <c r="L197" s="933"/>
      <c r="M197" s="933"/>
      <c r="N197" s="933"/>
      <c r="O197" s="933"/>
      <c r="P197" s="933"/>
      <c r="Q197" s="933"/>
      <c r="R197" s="933"/>
      <c r="S197" s="933"/>
      <c r="T197" s="933"/>
      <c r="U197" s="933"/>
      <c r="V197" s="933"/>
      <c r="W197" s="933"/>
      <c r="X197" s="933"/>
      <c r="Z197" s="933"/>
    </row>
    <row r="198" spans="1:27" s="934" customFormat="1" ht="15" customHeight="1">
      <c r="A198" s="933"/>
      <c r="B198" s="933"/>
      <c r="C198" s="933"/>
      <c r="D198" s="933"/>
      <c r="E198" s="933"/>
      <c r="F198" s="933"/>
      <c r="G198" s="933"/>
      <c r="H198" s="933"/>
      <c r="I198" s="933"/>
      <c r="J198" s="933"/>
      <c r="K198" s="933"/>
      <c r="L198" s="933"/>
      <c r="M198" s="933"/>
      <c r="N198" s="933"/>
      <c r="O198" s="933"/>
      <c r="P198" s="933"/>
      <c r="Q198" s="933"/>
      <c r="R198" s="933"/>
      <c r="S198" s="933"/>
      <c r="T198" s="933"/>
      <c r="U198" s="933"/>
      <c r="V198" s="933"/>
      <c r="W198" s="933"/>
      <c r="X198" s="933"/>
      <c r="Z198" s="933"/>
      <c r="AA198" s="933"/>
    </row>
    <row r="199" spans="1:27" s="934" customFormat="1" ht="15" customHeight="1">
      <c r="A199" s="933"/>
      <c r="B199" s="933"/>
      <c r="C199" s="933"/>
      <c r="D199" s="933"/>
      <c r="E199" s="933"/>
      <c r="F199" s="933"/>
      <c r="G199" s="933"/>
      <c r="H199" s="933"/>
      <c r="I199" s="933"/>
      <c r="J199" s="933"/>
      <c r="K199" s="933"/>
      <c r="L199" s="933"/>
      <c r="M199" s="933"/>
      <c r="N199" s="933"/>
      <c r="O199" s="933"/>
      <c r="P199" s="933"/>
      <c r="Q199" s="933"/>
      <c r="R199" s="933"/>
      <c r="S199" s="933"/>
      <c r="T199" s="933"/>
      <c r="U199" s="933"/>
      <c r="V199" s="933"/>
      <c r="W199" s="933"/>
      <c r="X199" s="933"/>
      <c r="Z199" s="933"/>
      <c r="AA199" s="933"/>
    </row>
    <row r="200" spans="1:27" s="934" customFormat="1" ht="15" customHeight="1">
      <c r="A200" s="933"/>
      <c r="B200" s="933"/>
      <c r="C200" s="933"/>
      <c r="D200" s="933"/>
      <c r="E200" s="933"/>
      <c r="F200" s="933"/>
      <c r="G200" s="933"/>
      <c r="H200" s="933"/>
      <c r="I200" s="933"/>
      <c r="J200" s="933"/>
      <c r="K200" s="933"/>
      <c r="L200" s="933"/>
      <c r="M200" s="933"/>
      <c r="N200" s="933"/>
      <c r="O200" s="933"/>
      <c r="P200" s="933"/>
      <c r="Q200" s="933"/>
      <c r="R200" s="933"/>
      <c r="S200" s="933"/>
      <c r="T200" s="933"/>
      <c r="U200" s="933"/>
      <c r="V200" s="933"/>
      <c r="W200" s="933"/>
      <c r="X200" s="933"/>
      <c r="Z200" s="933"/>
      <c r="AA200" s="933"/>
    </row>
    <row r="201" spans="1:27" s="934" customFormat="1" ht="15" customHeight="1">
      <c r="A201" s="933"/>
      <c r="B201" s="933"/>
      <c r="C201" s="933"/>
      <c r="D201" s="933"/>
      <c r="E201" s="933"/>
      <c r="F201" s="933"/>
      <c r="G201" s="933"/>
      <c r="H201" s="933"/>
      <c r="I201" s="933"/>
      <c r="J201" s="933"/>
      <c r="K201" s="933"/>
      <c r="L201" s="933"/>
      <c r="M201" s="933"/>
      <c r="N201" s="933"/>
      <c r="O201" s="933"/>
      <c r="P201" s="933"/>
      <c r="Q201" s="933"/>
      <c r="R201" s="933"/>
      <c r="S201" s="933"/>
      <c r="T201" s="933"/>
      <c r="U201" s="933"/>
      <c r="V201" s="933"/>
      <c r="W201" s="933"/>
      <c r="X201" s="933"/>
      <c r="Z201" s="933"/>
      <c r="AA201" s="933"/>
    </row>
    <row r="202" spans="1:27" s="934" customFormat="1" ht="15" customHeight="1">
      <c r="A202" s="933"/>
      <c r="B202" s="933"/>
      <c r="C202" s="933"/>
      <c r="D202" s="933"/>
      <c r="E202" s="933"/>
      <c r="F202" s="933"/>
      <c r="G202" s="933"/>
      <c r="H202" s="933"/>
      <c r="I202" s="933"/>
      <c r="J202" s="933"/>
      <c r="K202" s="933"/>
      <c r="L202" s="933"/>
      <c r="M202" s="933"/>
      <c r="N202" s="933"/>
      <c r="O202" s="933"/>
      <c r="P202" s="933"/>
      <c r="Q202" s="933"/>
      <c r="R202" s="933"/>
      <c r="S202" s="933"/>
      <c r="T202" s="933"/>
      <c r="U202" s="933"/>
      <c r="V202" s="933"/>
      <c r="W202" s="933"/>
      <c r="X202" s="933"/>
      <c r="Z202" s="933"/>
      <c r="AA202" s="933"/>
    </row>
    <row r="203" spans="1:27" s="934" customFormat="1" ht="15" customHeight="1">
      <c r="A203" s="933"/>
      <c r="B203" s="933"/>
      <c r="C203" s="933"/>
      <c r="D203" s="933"/>
      <c r="E203" s="933"/>
      <c r="F203" s="933"/>
      <c r="G203" s="933"/>
      <c r="H203" s="933"/>
      <c r="I203" s="933"/>
      <c r="J203" s="933"/>
      <c r="K203" s="933"/>
      <c r="L203" s="933"/>
      <c r="M203" s="933"/>
      <c r="N203" s="933"/>
      <c r="O203" s="933"/>
      <c r="P203" s="933"/>
      <c r="Q203" s="933"/>
      <c r="R203" s="933"/>
      <c r="S203" s="933"/>
      <c r="T203" s="933"/>
      <c r="U203" s="933"/>
      <c r="V203" s="933"/>
      <c r="W203" s="933"/>
      <c r="X203" s="933"/>
      <c r="Z203" s="933"/>
      <c r="AA203" s="933"/>
    </row>
    <row r="204" spans="1:27" s="934" customFormat="1" ht="15" customHeight="1">
      <c r="A204" s="933"/>
      <c r="B204" s="933"/>
      <c r="C204" s="933"/>
      <c r="D204" s="933"/>
      <c r="E204" s="933"/>
      <c r="F204" s="933"/>
      <c r="G204" s="933"/>
      <c r="H204" s="933"/>
      <c r="I204" s="933"/>
      <c r="J204" s="933"/>
      <c r="K204" s="933"/>
      <c r="L204" s="933"/>
      <c r="M204" s="933"/>
      <c r="N204" s="933"/>
      <c r="O204" s="933"/>
      <c r="P204" s="933"/>
      <c r="Q204" s="933"/>
      <c r="R204" s="933"/>
      <c r="S204" s="933"/>
      <c r="T204" s="933"/>
      <c r="U204" s="933"/>
      <c r="V204" s="933"/>
      <c r="W204" s="933"/>
      <c r="X204" s="933"/>
      <c r="Z204" s="933"/>
      <c r="AA204" s="933"/>
    </row>
    <row r="205" spans="1:27" s="934" customFormat="1" ht="15" customHeight="1">
      <c r="A205" s="933"/>
      <c r="B205" s="933"/>
      <c r="C205" s="933"/>
      <c r="D205" s="933"/>
      <c r="E205" s="933"/>
      <c r="F205" s="933"/>
      <c r="G205" s="933"/>
      <c r="H205" s="933"/>
      <c r="I205" s="933"/>
      <c r="J205" s="933"/>
      <c r="K205" s="933"/>
      <c r="L205" s="933"/>
      <c r="M205" s="933"/>
      <c r="N205" s="933"/>
      <c r="O205" s="933"/>
      <c r="P205" s="933"/>
      <c r="Q205" s="933"/>
      <c r="R205" s="933"/>
      <c r="S205" s="933"/>
      <c r="T205" s="933"/>
      <c r="U205" s="933"/>
      <c r="V205" s="933"/>
      <c r="W205" s="933"/>
      <c r="X205" s="933"/>
      <c r="Z205" s="933"/>
      <c r="AA205" s="933"/>
    </row>
    <row r="206" spans="1:27" s="934" customFormat="1" ht="15" customHeight="1">
      <c r="A206" s="933"/>
      <c r="B206" s="933"/>
      <c r="C206" s="933"/>
      <c r="D206" s="933"/>
      <c r="E206" s="933"/>
      <c r="F206" s="933"/>
      <c r="G206" s="933"/>
      <c r="H206" s="933"/>
      <c r="I206" s="933"/>
      <c r="J206" s="933"/>
      <c r="K206" s="933"/>
      <c r="L206" s="933"/>
      <c r="M206" s="933"/>
      <c r="N206" s="933"/>
      <c r="O206" s="933"/>
      <c r="P206" s="933"/>
      <c r="Q206" s="933"/>
      <c r="R206" s="933"/>
      <c r="S206" s="933"/>
      <c r="T206" s="933"/>
      <c r="U206" s="933"/>
      <c r="V206" s="933"/>
      <c r="W206" s="933"/>
      <c r="X206" s="933"/>
      <c r="Z206" s="933"/>
      <c r="AA206" s="933"/>
    </row>
    <row r="207" spans="1:27" s="934" customFormat="1" ht="15" customHeight="1">
      <c r="A207" s="933"/>
      <c r="B207" s="933"/>
      <c r="C207" s="933"/>
      <c r="D207" s="933"/>
      <c r="E207" s="933"/>
      <c r="F207" s="933"/>
      <c r="G207" s="933"/>
      <c r="H207" s="933"/>
      <c r="I207" s="933"/>
      <c r="J207" s="933"/>
      <c r="K207" s="933"/>
      <c r="L207" s="933"/>
      <c r="M207" s="933"/>
      <c r="N207" s="933"/>
      <c r="O207" s="933"/>
      <c r="P207" s="933"/>
      <c r="Q207" s="933"/>
      <c r="R207" s="933"/>
      <c r="S207" s="933"/>
      <c r="T207" s="933"/>
      <c r="U207" s="933"/>
      <c r="V207" s="933"/>
      <c r="W207" s="933"/>
      <c r="X207" s="933"/>
      <c r="Z207" s="933"/>
      <c r="AA207" s="933"/>
    </row>
    <row r="208" spans="1:27" s="934" customFormat="1" ht="15" customHeight="1">
      <c r="A208" s="933"/>
      <c r="B208" s="933"/>
      <c r="C208" s="933"/>
      <c r="D208" s="933"/>
      <c r="E208" s="933"/>
      <c r="F208" s="933"/>
      <c r="G208" s="933"/>
      <c r="H208" s="933"/>
      <c r="I208" s="933"/>
      <c r="J208" s="933"/>
      <c r="K208" s="933"/>
      <c r="L208" s="933"/>
      <c r="M208" s="933"/>
      <c r="N208" s="933"/>
      <c r="O208" s="933"/>
      <c r="P208" s="933"/>
      <c r="Q208" s="933"/>
      <c r="R208" s="933"/>
      <c r="S208" s="933"/>
      <c r="T208" s="933"/>
      <c r="U208" s="933"/>
      <c r="V208" s="933"/>
      <c r="W208" s="933"/>
      <c r="X208" s="933"/>
      <c r="Z208" s="933"/>
      <c r="AA208" s="933"/>
    </row>
    <row r="209" spans="1:34" s="934" customFormat="1" ht="15" customHeight="1">
      <c r="A209" s="933"/>
      <c r="B209" s="933"/>
      <c r="C209" s="933"/>
      <c r="D209" s="933"/>
      <c r="E209" s="933"/>
      <c r="F209" s="933"/>
      <c r="G209" s="933"/>
      <c r="H209" s="933"/>
      <c r="I209" s="933"/>
      <c r="J209" s="933"/>
      <c r="K209" s="933"/>
      <c r="L209" s="933"/>
      <c r="M209" s="933"/>
      <c r="N209" s="933"/>
      <c r="O209" s="933"/>
      <c r="P209" s="933"/>
      <c r="Q209" s="933"/>
      <c r="R209" s="933"/>
      <c r="S209" s="933"/>
      <c r="T209" s="933"/>
      <c r="U209" s="933"/>
      <c r="V209" s="933"/>
      <c r="W209" s="933"/>
      <c r="X209" s="933"/>
      <c r="Z209" s="933"/>
      <c r="AA209" s="933"/>
    </row>
    <row r="210" spans="1:34" s="934" customFormat="1" ht="15" customHeight="1">
      <c r="A210" s="933"/>
      <c r="B210" s="933"/>
      <c r="C210" s="933"/>
      <c r="D210" s="933"/>
      <c r="E210" s="933"/>
      <c r="F210" s="933"/>
      <c r="G210" s="933"/>
      <c r="H210" s="933"/>
      <c r="I210" s="933"/>
      <c r="J210" s="933"/>
      <c r="K210" s="933"/>
      <c r="L210" s="933"/>
      <c r="M210" s="933"/>
      <c r="N210" s="933"/>
      <c r="O210" s="933"/>
      <c r="P210" s="933"/>
      <c r="Q210" s="933"/>
      <c r="R210" s="933"/>
      <c r="S210" s="933"/>
      <c r="T210" s="933"/>
      <c r="U210" s="933"/>
      <c r="V210" s="933"/>
      <c r="W210" s="933"/>
      <c r="X210" s="933"/>
      <c r="Z210" s="933"/>
      <c r="AA210" s="933"/>
    </row>
    <row r="211" spans="1:34" s="934" customFormat="1" ht="15" customHeight="1">
      <c r="A211" s="933"/>
      <c r="B211" s="933"/>
      <c r="C211" s="933"/>
      <c r="D211" s="933"/>
      <c r="E211" s="933"/>
      <c r="F211" s="933"/>
      <c r="G211" s="933"/>
      <c r="H211" s="933"/>
      <c r="I211" s="933"/>
      <c r="J211" s="933"/>
      <c r="K211" s="933"/>
      <c r="L211" s="933"/>
      <c r="M211" s="933"/>
      <c r="N211" s="933"/>
      <c r="O211" s="933"/>
      <c r="P211" s="933"/>
      <c r="Q211" s="933"/>
      <c r="R211" s="933"/>
      <c r="S211" s="933"/>
      <c r="T211" s="933"/>
      <c r="U211" s="933"/>
      <c r="V211" s="933"/>
      <c r="W211" s="933"/>
      <c r="X211" s="933"/>
      <c r="Z211" s="933"/>
      <c r="AA211" s="933"/>
    </row>
    <row r="212" spans="1:34" s="934" customFormat="1" ht="15" customHeight="1">
      <c r="A212" s="933"/>
      <c r="B212" s="933"/>
      <c r="C212" s="933"/>
      <c r="D212" s="933"/>
      <c r="E212" s="933"/>
      <c r="F212" s="933"/>
      <c r="G212" s="933"/>
      <c r="H212" s="933"/>
      <c r="I212" s="933"/>
      <c r="J212" s="933"/>
      <c r="K212" s="933"/>
      <c r="L212" s="933"/>
      <c r="M212" s="933"/>
      <c r="N212" s="933"/>
      <c r="O212" s="933"/>
      <c r="P212" s="933"/>
      <c r="Q212" s="933"/>
      <c r="R212" s="933"/>
      <c r="S212" s="933"/>
      <c r="T212" s="933"/>
      <c r="U212" s="933"/>
      <c r="V212" s="933"/>
      <c r="W212" s="933"/>
      <c r="X212" s="933"/>
      <c r="Z212" s="933"/>
      <c r="AA212" s="933"/>
    </row>
    <row r="213" spans="1:34" s="934" customFormat="1" ht="15" customHeight="1">
      <c r="A213" s="933"/>
      <c r="B213" s="933"/>
      <c r="C213" s="933"/>
      <c r="D213" s="933"/>
      <c r="E213" s="933"/>
      <c r="F213" s="933"/>
      <c r="G213" s="933"/>
      <c r="H213" s="933"/>
      <c r="I213" s="933"/>
      <c r="J213" s="933"/>
      <c r="K213" s="933"/>
      <c r="L213" s="933"/>
      <c r="M213" s="933"/>
      <c r="N213" s="933"/>
      <c r="O213" s="933"/>
      <c r="P213" s="933"/>
      <c r="Q213" s="933"/>
      <c r="R213" s="933"/>
      <c r="S213" s="933"/>
      <c r="T213" s="933"/>
      <c r="U213" s="933"/>
      <c r="V213" s="933"/>
      <c r="W213" s="933"/>
      <c r="X213" s="933"/>
      <c r="Z213" s="933"/>
      <c r="AA213" s="933"/>
    </row>
    <row r="214" spans="1:34" s="934" customFormat="1" ht="15" customHeight="1">
      <c r="A214" s="933"/>
      <c r="B214" s="933"/>
      <c r="C214" s="933"/>
      <c r="D214" s="933"/>
      <c r="E214" s="933"/>
      <c r="F214" s="933"/>
      <c r="G214" s="933"/>
      <c r="H214" s="933"/>
      <c r="I214" s="933"/>
      <c r="J214" s="933"/>
      <c r="K214" s="933"/>
      <c r="L214" s="933"/>
      <c r="M214" s="933"/>
      <c r="N214" s="933"/>
      <c r="O214" s="933"/>
      <c r="P214" s="933"/>
      <c r="Q214" s="933"/>
      <c r="R214" s="933"/>
      <c r="S214" s="933"/>
      <c r="T214" s="933"/>
      <c r="U214" s="933"/>
      <c r="V214" s="933"/>
      <c r="W214" s="933"/>
      <c r="X214" s="933"/>
      <c r="Z214" s="933"/>
      <c r="AA214" s="933"/>
    </row>
    <row r="215" spans="1:34" s="934" customFormat="1" ht="15" customHeight="1">
      <c r="A215" s="933"/>
      <c r="B215" s="933"/>
      <c r="C215" s="933"/>
      <c r="D215" s="933"/>
      <c r="E215" s="933"/>
      <c r="F215" s="933"/>
      <c r="G215" s="933"/>
      <c r="H215" s="933"/>
      <c r="I215" s="933"/>
      <c r="J215" s="933"/>
      <c r="K215" s="933"/>
      <c r="L215" s="933"/>
      <c r="M215" s="933"/>
      <c r="N215" s="933"/>
      <c r="O215" s="933"/>
      <c r="P215" s="933"/>
      <c r="Q215" s="933"/>
      <c r="R215" s="933"/>
      <c r="S215" s="933"/>
      <c r="T215" s="933"/>
      <c r="U215" s="933"/>
      <c r="V215" s="933"/>
      <c r="W215" s="933"/>
      <c r="X215" s="933"/>
      <c r="Z215" s="933"/>
      <c r="AA215" s="933"/>
    </row>
    <row r="216" spans="1:34" s="934" customFormat="1" ht="15" customHeight="1">
      <c r="A216" s="933"/>
      <c r="B216" s="933"/>
      <c r="C216" s="933"/>
      <c r="D216" s="933"/>
      <c r="E216" s="933"/>
      <c r="F216" s="933"/>
      <c r="G216" s="933"/>
      <c r="H216" s="933"/>
      <c r="I216" s="933"/>
      <c r="J216" s="933"/>
      <c r="K216" s="933"/>
      <c r="L216" s="933"/>
      <c r="M216" s="933"/>
      <c r="N216" s="933"/>
      <c r="O216" s="933"/>
      <c r="P216" s="933"/>
      <c r="Q216" s="933"/>
      <c r="R216" s="933"/>
      <c r="S216" s="933"/>
      <c r="T216" s="933"/>
      <c r="U216" s="933"/>
      <c r="V216" s="933"/>
      <c r="W216" s="933"/>
      <c r="X216" s="933"/>
      <c r="Z216" s="933"/>
      <c r="AA216" s="933"/>
    </row>
    <row r="217" spans="1:34" s="942" customFormat="1" ht="15" customHeight="1">
      <c r="A217" s="1641" t="s">
        <v>3165</v>
      </c>
      <c r="B217" s="1641"/>
      <c r="C217" s="1641"/>
      <c r="D217" s="1641"/>
      <c r="E217" s="1641"/>
      <c r="F217" s="1641"/>
      <c r="G217" s="1641"/>
      <c r="H217" s="1641"/>
      <c r="I217" s="1641"/>
      <c r="J217" s="1641"/>
      <c r="K217" s="1641"/>
      <c r="L217" s="1641"/>
      <c r="M217" s="1641"/>
      <c r="N217" s="1641"/>
      <c r="O217" s="1641"/>
      <c r="P217" s="1641"/>
      <c r="Q217" s="1641"/>
      <c r="R217" s="1641"/>
      <c r="S217" s="1641"/>
      <c r="T217" s="1641"/>
      <c r="U217" s="1641"/>
      <c r="V217" s="1641"/>
      <c r="W217" s="1641"/>
      <c r="X217" s="1641"/>
      <c r="Y217" s="936" t="s">
        <v>3093</v>
      </c>
      <c r="Z217" s="936"/>
      <c r="AA217" s="943"/>
      <c r="AB217" s="935"/>
      <c r="AC217" s="935"/>
      <c r="AD217" s="935"/>
      <c r="AE217" s="935"/>
    </row>
    <row r="218" spans="1:34" s="942" customFormat="1" ht="15" customHeight="1">
      <c r="A218" s="935" t="s">
        <v>3166</v>
      </c>
      <c r="B218" s="937"/>
      <c r="C218" s="937"/>
      <c r="D218" s="937"/>
      <c r="E218" s="937"/>
      <c r="F218" s="937"/>
      <c r="G218" s="937"/>
      <c r="H218" s="937"/>
      <c r="I218" s="937"/>
      <c r="J218" s="937"/>
      <c r="K218" s="937"/>
      <c r="L218" s="937"/>
      <c r="M218" s="937"/>
      <c r="N218" s="937"/>
      <c r="O218" s="937"/>
      <c r="P218" s="937"/>
      <c r="Q218" s="937"/>
      <c r="R218" s="937"/>
      <c r="S218" s="937"/>
      <c r="T218" s="937"/>
      <c r="U218" s="937"/>
      <c r="V218" s="937"/>
      <c r="W218" s="937"/>
      <c r="X218" s="937"/>
      <c r="Y218" s="949" t="s">
        <v>2845</v>
      </c>
      <c r="Z218" s="936"/>
      <c r="AA218" s="944"/>
      <c r="AB218" s="935"/>
      <c r="AC218" s="935"/>
      <c r="AD218" s="935"/>
      <c r="AE218" s="935"/>
    </row>
    <row r="219" spans="1:34" s="942" customFormat="1" ht="15" customHeight="1">
      <c r="A219" s="957" t="s">
        <v>3167</v>
      </c>
      <c r="B219" s="957"/>
      <c r="C219" s="957"/>
      <c r="D219" s="957"/>
      <c r="E219" s="957"/>
      <c r="F219" s="957"/>
      <c r="G219" s="957"/>
      <c r="H219" s="957"/>
      <c r="I219" s="957"/>
      <c r="J219" s="957"/>
      <c r="K219" s="957"/>
      <c r="L219" s="957"/>
      <c r="M219" s="957"/>
      <c r="N219" s="957"/>
      <c r="O219" s="957"/>
      <c r="P219" s="957"/>
      <c r="Q219" s="957"/>
      <c r="R219" s="957"/>
      <c r="S219" s="957"/>
      <c r="T219" s="957"/>
      <c r="U219" s="957"/>
      <c r="V219" s="957"/>
      <c r="W219" s="957"/>
      <c r="X219" s="957"/>
      <c r="Y219" s="950" t="str">
        <f>HYPERLINK("#A1：X54")</f>
        <v>#A1：X54</v>
      </c>
      <c r="Z219" s="951" t="s">
        <v>2723</v>
      </c>
      <c r="AA219" s="947"/>
      <c r="AB219" s="946"/>
      <c r="AC219" s="946"/>
      <c r="AD219" s="946"/>
      <c r="AE219" s="946"/>
    </row>
    <row r="220" spans="1:34" s="942" customFormat="1" ht="15" customHeight="1">
      <c r="A220" s="933"/>
      <c r="B220" s="933" t="s">
        <v>19</v>
      </c>
      <c r="C220" s="933"/>
      <c r="D220" s="933"/>
      <c r="E220" s="933"/>
      <c r="F220" s="933"/>
      <c r="G220" s="1658" t="str">
        <f>cst_wskakunin_owner2__space</f>
        <v/>
      </c>
      <c r="H220" s="1658"/>
      <c r="I220" s="1658"/>
      <c r="J220" s="1658"/>
      <c r="K220" s="1658"/>
      <c r="L220" s="1658"/>
      <c r="M220" s="1658"/>
      <c r="N220" s="1658"/>
      <c r="O220" s="1658"/>
      <c r="P220" s="1658"/>
      <c r="Q220" s="1658"/>
      <c r="R220" s="1658"/>
      <c r="S220" s="1658"/>
      <c r="T220" s="1658"/>
      <c r="U220" s="1658"/>
      <c r="V220" s="1658"/>
      <c r="W220" s="1658"/>
      <c r="X220" s="948"/>
      <c r="Y220" s="950" t="str">
        <f>HYPERLINK("#A55：X108")</f>
        <v>#A55：X108</v>
      </c>
      <c r="Z220" s="953" t="s">
        <v>3664</v>
      </c>
      <c r="AA220" s="954"/>
      <c r="AB220" s="955"/>
      <c r="AC220" s="955"/>
      <c r="AD220" s="955"/>
      <c r="AE220" s="955"/>
    </row>
    <row r="221" spans="1:34" s="942" customFormat="1" ht="15" customHeight="1">
      <c r="A221" s="933"/>
      <c r="B221" s="933"/>
      <c r="C221" s="933"/>
      <c r="D221" s="933"/>
      <c r="E221" s="933"/>
      <c r="F221" s="933"/>
      <c r="G221" s="1658"/>
      <c r="H221" s="1658"/>
      <c r="I221" s="1658"/>
      <c r="J221" s="1658"/>
      <c r="K221" s="1658"/>
      <c r="L221" s="1658"/>
      <c r="M221" s="1658"/>
      <c r="N221" s="1658"/>
      <c r="O221" s="1658"/>
      <c r="P221" s="1658"/>
      <c r="Q221" s="1658"/>
      <c r="R221" s="1658"/>
      <c r="S221" s="1658"/>
      <c r="T221" s="1658"/>
      <c r="U221" s="1658"/>
      <c r="V221" s="1658"/>
      <c r="W221" s="1658"/>
      <c r="X221" s="948"/>
      <c r="Y221" s="950" t="str">
        <f>HYPERLINK("#A109：X162")</f>
        <v>#A109：X162</v>
      </c>
      <c r="Z221" s="953" t="s">
        <v>3095</v>
      </c>
      <c r="AA221" s="956"/>
      <c r="AB221" s="955"/>
      <c r="AC221" s="955"/>
      <c r="AD221" s="955"/>
      <c r="AE221" s="955"/>
    </row>
    <row r="222" spans="1:34" s="942" customFormat="1" ht="15" customHeight="1">
      <c r="A222" s="933"/>
      <c r="B222" s="933" t="s">
        <v>20</v>
      </c>
      <c r="C222" s="933"/>
      <c r="D222" s="933"/>
      <c r="E222" s="933"/>
      <c r="F222" s="933"/>
      <c r="G222" s="952" t="s">
        <v>2429</v>
      </c>
      <c r="H222" s="1663" t="str">
        <f>cst_wskakunin_owner2_ZIP</f>
        <v/>
      </c>
      <c r="I222" s="1663"/>
      <c r="J222" s="1663"/>
      <c r="K222" s="1663"/>
      <c r="L222" s="1663"/>
      <c r="M222" s="1663"/>
      <c r="N222" s="1663"/>
      <c r="O222" s="1663"/>
      <c r="P222" s="1663"/>
      <c r="Q222" s="1663"/>
      <c r="R222" s="1663"/>
      <c r="S222" s="1663"/>
      <c r="T222" s="1663"/>
      <c r="U222" s="1663"/>
      <c r="V222" s="1663"/>
      <c r="W222" s="1663"/>
      <c r="X222" s="933"/>
      <c r="Y222" s="950" t="str">
        <f>HYPERLINK("#A163：X216")</f>
        <v>#A163：X216</v>
      </c>
      <c r="Z222" s="953" t="s">
        <v>3096</v>
      </c>
      <c r="AA222" s="956"/>
      <c r="AB222" s="955"/>
      <c r="AC222" s="955"/>
      <c r="AD222" s="955"/>
      <c r="AE222" s="955"/>
      <c r="AH222" s="958"/>
    </row>
    <row r="223" spans="1:34" s="942" customFormat="1" ht="15" customHeight="1">
      <c r="A223" s="933"/>
      <c r="B223" s="933" t="s">
        <v>21</v>
      </c>
      <c r="C223" s="933"/>
      <c r="D223" s="933"/>
      <c r="E223" s="933"/>
      <c r="F223" s="933"/>
      <c r="G223" s="1658" t="str">
        <f>cst_wskakunin_owner2__address</f>
        <v/>
      </c>
      <c r="H223" s="1658"/>
      <c r="I223" s="1658"/>
      <c r="J223" s="1658"/>
      <c r="K223" s="1658"/>
      <c r="L223" s="1658"/>
      <c r="M223" s="1658"/>
      <c r="N223" s="1658"/>
      <c r="O223" s="1658"/>
      <c r="P223" s="1658"/>
      <c r="Q223" s="1658"/>
      <c r="R223" s="1658"/>
      <c r="S223" s="1658"/>
      <c r="T223" s="1658"/>
      <c r="U223" s="1658"/>
      <c r="V223" s="1658"/>
      <c r="W223" s="1658"/>
      <c r="X223" s="948"/>
      <c r="Y223" s="950" t="str">
        <f>HYPERLINK("#A217：X270")</f>
        <v>#A217：X270</v>
      </c>
      <c r="Z223" s="953" t="s">
        <v>3098</v>
      </c>
      <c r="AA223" s="954"/>
      <c r="AB223" s="955"/>
      <c r="AC223" s="955"/>
      <c r="AD223" s="955"/>
      <c r="AE223" s="955"/>
    </row>
    <row r="224" spans="1:34" s="934" customFormat="1" ht="15" customHeight="1">
      <c r="A224" s="933"/>
      <c r="B224" s="933"/>
      <c r="C224" s="933"/>
      <c r="D224" s="933"/>
      <c r="E224" s="933"/>
      <c r="F224" s="933"/>
      <c r="G224" s="1658"/>
      <c r="H224" s="1658"/>
      <c r="I224" s="1658"/>
      <c r="J224" s="1658"/>
      <c r="K224" s="1658"/>
      <c r="L224" s="1658"/>
      <c r="M224" s="1658"/>
      <c r="N224" s="1658"/>
      <c r="O224" s="1658"/>
      <c r="P224" s="1658"/>
      <c r="Q224" s="1658"/>
      <c r="R224" s="1658"/>
      <c r="S224" s="1658"/>
      <c r="T224" s="1658"/>
      <c r="U224" s="1658"/>
      <c r="V224" s="1658"/>
      <c r="W224" s="1658"/>
      <c r="X224" s="948"/>
    </row>
    <row r="225" spans="1:27" s="934" customFormat="1" ht="15" customHeight="1">
      <c r="A225" s="933"/>
      <c r="B225" s="933" t="s">
        <v>22</v>
      </c>
      <c r="C225" s="933"/>
      <c r="D225" s="933"/>
      <c r="E225" s="933"/>
      <c r="F225" s="933"/>
      <c r="G225" s="1663" t="str">
        <f>cst_wskakunin_owner2_TEL</f>
        <v/>
      </c>
      <c r="H225" s="1663"/>
      <c r="I225" s="1663"/>
      <c r="J225" s="1663"/>
      <c r="K225" s="1663"/>
      <c r="L225" s="1663"/>
      <c r="M225" s="1663"/>
      <c r="N225" s="1663"/>
      <c r="O225" s="1663"/>
      <c r="P225" s="1663"/>
      <c r="Q225" s="1663"/>
      <c r="R225" s="1663"/>
      <c r="S225" s="1663"/>
      <c r="T225" s="1663"/>
      <c r="U225" s="1663"/>
      <c r="V225" s="1663"/>
      <c r="W225" s="1663"/>
      <c r="X225" s="948"/>
      <c r="Z225" s="933"/>
      <c r="AA225" s="933"/>
    </row>
    <row r="226" spans="1:27" s="934" customFormat="1" ht="15" customHeight="1">
      <c r="A226" s="933"/>
      <c r="B226" s="933"/>
      <c r="C226" s="933"/>
      <c r="D226" s="933"/>
      <c r="E226" s="933"/>
      <c r="F226" s="933"/>
      <c r="G226" s="933"/>
      <c r="H226" s="933"/>
      <c r="I226" s="933"/>
      <c r="J226" s="933"/>
      <c r="K226" s="933"/>
      <c r="L226" s="933"/>
      <c r="M226" s="933"/>
      <c r="N226" s="933"/>
      <c r="O226" s="933"/>
      <c r="P226" s="933"/>
      <c r="Q226" s="933"/>
      <c r="R226" s="933"/>
      <c r="S226" s="933"/>
      <c r="T226" s="933"/>
      <c r="U226" s="933"/>
      <c r="V226" s="933"/>
      <c r="W226" s="933"/>
      <c r="X226" s="933"/>
      <c r="Z226" s="933"/>
      <c r="AA226" s="933"/>
    </row>
    <row r="227" spans="1:27" s="934" customFormat="1" ht="15" customHeight="1">
      <c r="A227" s="957" t="s">
        <v>3168</v>
      </c>
      <c r="B227" s="957"/>
      <c r="C227" s="957"/>
      <c r="D227" s="957"/>
      <c r="E227" s="957"/>
      <c r="F227" s="957"/>
      <c r="G227" s="957"/>
      <c r="H227" s="957"/>
      <c r="I227" s="957"/>
      <c r="J227" s="957"/>
      <c r="K227" s="957"/>
      <c r="L227" s="957"/>
      <c r="M227" s="957"/>
      <c r="N227" s="957"/>
      <c r="O227" s="957"/>
      <c r="P227" s="957"/>
      <c r="Q227" s="957"/>
      <c r="R227" s="957"/>
      <c r="S227" s="957"/>
      <c r="T227" s="957"/>
      <c r="U227" s="957"/>
      <c r="V227" s="957"/>
      <c r="W227" s="957"/>
      <c r="X227" s="957"/>
      <c r="Z227" s="933"/>
      <c r="AA227" s="933"/>
    </row>
    <row r="228" spans="1:27" s="934" customFormat="1" ht="15" customHeight="1">
      <c r="A228" s="933"/>
      <c r="B228" s="933" t="s">
        <v>19</v>
      </c>
      <c r="C228" s="933"/>
      <c r="D228" s="933"/>
      <c r="E228" s="933"/>
      <c r="F228" s="933"/>
      <c r="G228" s="1658" t="str">
        <f>cst_wskakunin_owner3__space</f>
        <v/>
      </c>
      <c r="H228" s="1658"/>
      <c r="I228" s="1658"/>
      <c r="J228" s="1658"/>
      <c r="K228" s="1658"/>
      <c r="L228" s="1658"/>
      <c r="M228" s="1658"/>
      <c r="N228" s="1658"/>
      <c r="O228" s="1658"/>
      <c r="P228" s="1658"/>
      <c r="Q228" s="1658"/>
      <c r="R228" s="1658"/>
      <c r="S228" s="1658"/>
      <c r="T228" s="1658"/>
      <c r="U228" s="1658"/>
      <c r="V228" s="1658"/>
      <c r="W228" s="1658"/>
      <c r="X228" s="948"/>
      <c r="Z228" s="933"/>
      <c r="AA228" s="933"/>
    </row>
    <row r="229" spans="1:27" s="934" customFormat="1" ht="15" customHeight="1">
      <c r="A229" s="933"/>
      <c r="B229" s="933"/>
      <c r="C229" s="933"/>
      <c r="D229" s="933"/>
      <c r="E229" s="933"/>
      <c r="F229" s="933"/>
      <c r="G229" s="1658"/>
      <c r="H229" s="1658"/>
      <c r="I229" s="1658"/>
      <c r="J229" s="1658"/>
      <c r="K229" s="1658"/>
      <c r="L229" s="1658"/>
      <c r="M229" s="1658"/>
      <c r="N229" s="1658"/>
      <c r="O229" s="1658"/>
      <c r="P229" s="1658"/>
      <c r="Q229" s="1658"/>
      <c r="R229" s="1658"/>
      <c r="S229" s="1658"/>
      <c r="T229" s="1658"/>
      <c r="U229" s="1658"/>
      <c r="V229" s="1658"/>
      <c r="W229" s="1658"/>
      <c r="X229" s="948"/>
      <c r="Z229" s="933"/>
      <c r="AA229" s="933"/>
    </row>
    <row r="230" spans="1:27" s="934" customFormat="1" ht="15" customHeight="1">
      <c r="A230" s="933"/>
      <c r="B230" s="933" t="s">
        <v>20</v>
      </c>
      <c r="C230" s="933"/>
      <c r="D230" s="933"/>
      <c r="E230" s="933"/>
      <c r="F230" s="933"/>
      <c r="G230" s="952" t="s">
        <v>2429</v>
      </c>
      <c r="H230" s="1663" t="str">
        <f>cst_wskakunin_owner3_ZIP</f>
        <v/>
      </c>
      <c r="I230" s="1663"/>
      <c r="J230" s="1663"/>
      <c r="K230" s="1663"/>
      <c r="L230" s="1663"/>
      <c r="M230" s="1663"/>
      <c r="N230" s="1663"/>
      <c r="O230" s="1663"/>
      <c r="P230" s="1663"/>
      <c r="Q230" s="1663"/>
      <c r="R230" s="1663"/>
      <c r="S230" s="1663"/>
      <c r="T230" s="1663"/>
      <c r="U230" s="1663"/>
      <c r="V230" s="1663"/>
      <c r="W230" s="1663"/>
      <c r="X230" s="933"/>
      <c r="Z230" s="933"/>
      <c r="AA230" s="933"/>
    </row>
    <row r="231" spans="1:27" s="934" customFormat="1" ht="15" customHeight="1">
      <c r="A231" s="933"/>
      <c r="B231" s="933" t="s">
        <v>21</v>
      </c>
      <c r="C231" s="933"/>
      <c r="D231" s="933"/>
      <c r="E231" s="933"/>
      <c r="F231" s="933"/>
      <c r="G231" s="1658" t="str">
        <f>cst_wskakunin_owner3__address</f>
        <v/>
      </c>
      <c r="H231" s="1658"/>
      <c r="I231" s="1658"/>
      <c r="J231" s="1658"/>
      <c r="K231" s="1658"/>
      <c r="L231" s="1658"/>
      <c r="M231" s="1658"/>
      <c r="N231" s="1658"/>
      <c r="O231" s="1658"/>
      <c r="P231" s="1658"/>
      <c r="Q231" s="1658"/>
      <c r="R231" s="1658"/>
      <c r="S231" s="1658"/>
      <c r="T231" s="1658"/>
      <c r="U231" s="1658"/>
      <c r="V231" s="1658"/>
      <c r="W231" s="1658"/>
      <c r="X231" s="948"/>
      <c r="Z231" s="933"/>
      <c r="AA231" s="933"/>
    </row>
    <row r="232" spans="1:27" s="934" customFormat="1" ht="15" customHeight="1">
      <c r="A232" s="933"/>
      <c r="B232" s="933"/>
      <c r="C232" s="933"/>
      <c r="D232" s="933"/>
      <c r="E232" s="933"/>
      <c r="F232" s="933"/>
      <c r="G232" s="1658"/>
      <c r="H232" s="1658"/>
      <c r="I232" s="1658"/>
      <c r="J232" s="1658"/>
      <c r="K232" s="1658"/>
      <c r="L232" s="1658"/>
      <c r="M232" s="1658"/>
      <c r="N232" s="1658"/>
      <c r="O232" s="1658"/>
      <c r="P232" s="1658"/>
      <c r="Q232" s="1658"/>
      <c r="R232" s="1658"/>
      <c r="S232" s="1658"/>
      <c r="T232" s="1658"/>
      <c r="U232" s="1658"/>
      <c r="V232" s="1658"/>
      <c r="W232" s="1658"/>
      <c r="X232" s="948"/>
      <c r="Z232" s="933"/>
      <c r="AA232" s="933"/>
    </row>
    <row r="233" spans="1:27" s="934" customFormat="1" ht="15" customHeight="1">
      <c r="A233" s="933"/>
      <c r="B233" s="933" t="s">
        <v>22</v>
      </c>
      <c r="C233" s="933"/>
      <c r="D233" s="933"/>
      <c r="E233" s="933"/>
      <c r="F233" s="933"/>
      <c r="G233" s="1663" t="str">
        <f>cst_wskakunin_owner3_TEL</f>
        <v/>
      </c>
      <c r="H233" s="1663"/>
      <c r="I233" s="1663"/>
      <c r="J233" s="1663"/>
      <c r="K233" s="1663"/>
      <c r="L233" s="1663"/>
      <c r="M233" s="1663"/>
      <c r="N233" s="1663"/>
      <c r="O233" s="1663"/>
      <c r="P233" s="1663"/>
      <c r="Q233" s="1663"/>
      <c r="R233" s="1663"/>
      <c r="S233" s="1663"/>
      <c r="T233" s="1663"/>
      <c r="U233" s="1663"/>
      <c r="V233" s="1663"/>
      <c r="W233" s="1663"/>
      <c r="X233" s="948"/>
      <c r="Z233" s="933"/>
      <c r="AA233" s="933"/>
    </row>
    <row r="234" spans="1:27" s="934" customFormat="1" ht="15" customHeight="1">
      <c r="A234" s="933"/>
      <c r="B234" s="933"/>
      <c r="C234" s="933"/>
      <c r="D234" s="933"/>
      <c r="E234" s="933"/>
      <c r="F234" s="933"/>
      <c r="G234" s="933"/>
      <c r="H234" s="933"/>
      <c r="I234" s="933"/>
      <c r="J234" s="933"/>
      <c r="K234" s="933"/>
      <c r="L234" s="933"/>
      <c r="M234" s="933"/>
      <c r="N234" s="933"/>
      <c r="O234" s="933"/>
      <c r="P234" s="933"/>
      <c r="Q234" s="933"/>
      <c r="R234" s="933"/>
      <c r="S234" s="933"/>
      <c r="T234" s="933"/>
      <c r="U234" s="933"/>
      <c r="V234" s="933"/>
      <c r="W234" s="933"/>
      <c r="X234" s="933"/>
      <c r="Z234" s="933"/>
      <c r="AA234" s="933"/>
    </row>
    <row r="235" spans="1:27" s="934" customFormat="1" ht="15" customHeight="1">
      <c r="A235" s="957" t="s">
        <v>3169</v>
      </c>
      <c r="B235" s="957"/>
      <c r="C235" s="957"/>
      <c r="D235" s="957"/>
      <c r="E235" s="957"/>
      <c r="F235" s="957"/>
      <c r="G235" s="957"/>
      <c r="H235" s="957"/>
      <c r="I235" s="957"/>
      <c r="J235" s="957"/>
      <c r="K235" s="957"/>
      <c r="L235" s="957"/>
      <c r="M235" s="957"/>
      <c r="N235" s="957"/>
      <c r="O235" s="957"/>
      <c r="P235" s="957"/>
      <c r="Q235" s="957"/>
      <c r="R235" s="957"/>
      <c r="S235" s="957"/>
      <c r="T235" s="957"/>
      <c r="U235" s="957"/>
      <c r="V235" s="957"/>
      <c r="W235" s="957"/>
      <c r="X235" s="957"/>
      <c r="Z235" s="933"/>
      <c r="AA235" s="933"/>
    </row>
    <row r="236" spans="1:27" s="934" customFormat="1" ht="15" customHeight="1">
      <c r="A236" s="933"/>
      <c r="B236" s="933" t="s">
        <v>19</v>
      </c>
      <c r="C236" s="933"/>
      <c r="D236" s="933"/>
      <c r="E236" s="933"/>
      <c r="F236" s="933"/>
      <c r="G236" s="1658" t="str">
        <f>cst_wskakunin_owner4__space</f>
        <v/>
      </c>
      <c r="H236" s="1658"/>
      <c r="I236" s="1658"/>
      <c r="J236" s="1658"/>
      <c r="K236" s="1658"/>
      <c r="L236" s="1658"/>
      <c r="M236" s="1658"/>
      <c r="N236" s="1658"/>
      <c r="O236" s="1658"/>
      <c r="P236" s="1658"/>
      <c r="Q236" s="1658"/>
      <c r="R236" s="1658"/>
      <c r="S236" s="1658"/>
      <c r="T236" s="1658"/>
      <c r="U236" s="1658"/>
      <c r="V236" s="1658"/>
      <c r="W236" s="1658"/>
      <c r="X236" s="948"/>
      <c r="Z236" s="933"/>
      <c r="AA236" s="933"/>
    </row>
    <row r="237" spans="1:27" s="934" customFormat="1" ht="15" customHeight="1">
      <c r="A237" s="933"/>
      <c r="B237" s="933"/>
      <c r="C237" s="933"/>
      <c r="D237" s="933"/>
      <c r="E237" s="933"/>
      <c r="F237" s="933"/>
      <c r="G237" s="1658"/>
      <c r="H237" s="1658"/>
      <c r="I237" s="1658"/>
      <c r="J237" s="1658"/>
      <c r="K237" s="1658"/>
      <c r="L237" s="1658"/>
      <c r="M237" s="1658"/>
      <c r="N237" s="1658"/>
      <c r="O237" s="1658"/>
      <c r="P237" s="1658"/>
      <c r="Q237" s="1658"/>
      <c r="R237" s="1658"/>
      <c r="S237" s="1658"/>
      <c r="T237" s="1658"/>
      <c r="U237" s="1658"/>
      <c r="V237" s="1658"/>
      <c r="W237" s="1658"/>
      <c r="X237" s="948"/>
      <c r="Z237" s="933"/>
      <c r="AA237" s="933"/>
    </row>
    <row r="238" spans="1:27" s="934" customFormat="1" ht="15" customHeight="1">
      <c r="A238" s="933"/>
      <c r="B238" s="933" t="s">
        <v>20</v>
      </c>
      <c r="C238" s="933"/>
      <c r="D238" s="933"/>
      <c r="E238" s="933"/>
      <c r="F238" s="933"/>
      <c r="G238" s="952" t="s">
        <v>2429</v>
      </c>
      <c r="H238" s="1663" t="str">
        <f>cst_wskakunin_owner4_ZIP</f>
        <v/>
      </c>
      <c r="I238" s="1663"/>
      <c r="J238" s="1663"/>
      <c r="K238" s="1663"/>
      <c r="L238" s="1663"/>
      <c r="M238" s="1663"/>
      <c r="N238" s="1663"/>
      <c r="O238" s="1663"/>
      <c r="P238" s="1663"/>
      <c r="Q238" s="1663"/>
      <c r="R238" s="1663"/>
      <c r="S238" s="1663"/>
      <c r="T238" s="1663"/>
      <c r="U238" s="1663"/>
      <c r="V238" s="1663"/>
      <c r="W238" s="1663"/>
      <c r="X238" s="933"/>
      <c r="Z238" s="933"/>
      <c r="AA238" s="933"/>
    </row>
    <row r="239" spans="1:27" s="934" customFormat="1" ht="15" customHeight="1">
      <c r="A239" s="933"/>
      <c r="B239" s="933" t="s">
        <v>21</v>
      </c>
      <c r="C239" s="933"/>
      <c r="D239" s="933"/>
      <c r="E239" s="933"/>
      <c r="F239" s="933"/>
      <c r="G239" s="1658" t="str">
        <f>cst_wskakunin_owner4__address</f>
        <v/>
      </c>
      <c r="H239" s="1658"/>
      <c r="I239" s="1658"/>
      <c r="J239" s="1658"/>
      <c r="K239" s="1658"/>
      <c r="L239" s="1658"/>
      <c r="M239" s="1658"/>
      <c r="N239" s="1658"/>
      <c r="O239" s="1658"/>
      <c r="P239" s="1658"/>
      <c r="Q239" s="1658"/>
      <c r="R239" s="1658"/>
      <c r="S239" s="1658"/>
      <c r="T239" s="1658"/>
      <c r="U239" s="1658"/>
      <c r="V239" s="1658"/>
      <c r="W239" s="1658"/>
      <c r="X239" s="948"/>
      <c r="Z239" s="933"/>
      <c r="AA239" s="933"/>
    </row>
    <row r="240" spans="1:27" s="934" customFormat="1" ht="15" customHeight="1">
      <c r="A240" s="933"/>
      <c r="B240" s="933"/>
      <c r="C240" s="933"/>
      <c r="D240" s="933"/>
      <c r="E240" s="933"/>
      <c r="F240" s="933"/>
      <c r="G240" s="1658"/>
      <c r="H240" s="1658"/>
      <c r="I240" s="1658"/>
      <c r="J240" s="1658"/>
      <c r="K240" s="1658"/>
      <c r="L240" s="1658"/>
      <c r="M240" s="1658"/>
      <c r="N240" s="1658"/>
      <c r="O240" s="1658"/>
      <c r="P240" s="1658"/>
      <c r="Q240" s="1658"/>
      <c r="R240" s="1658"/>
      <c r="S240" s="1658"/>
      <c r="T240" s="1658"/>
      <c r="U240" s="1658"/>
      <c r="V240" s="1658"/>
      <c r="W240" s="1658"/>
      <c r="X240" s="948"/>
      <c r="Z240" s="933"/>
      <c r="AA240" s="933"/>
    </row>
    <row r="241" spans="1:27" s="934" customFormat="1" ht="15" customHeight="1">
      <c r="A241" s="933"/>
      <c r="B241" s="933" t="s">
        <v>22</v>
      </c>
      <c r="C241" s="933"/>
      <c r="D241" s="933"/>
      <c r="E241" s="933"/>
      <c r="F241" s="933"/>
      <c r="G241" s="1663" t="str">
        <f>cst_wskakunin_owner4_TEL</f>
        <v/>
      </c>
      <c r="H241" s="1663"/>
      <c r="I241" s="1663"/>
      <c r="J241" s="1663"/>
      <c r="K241" s="1663"/>
      <c r="L241" s="1663"/>
      <c r="M241" s="1663"/>
      <c r="N241" s="1663"/>
      <c r="O241" s="1663"/>
      <c r="P241" s="1663"/>
      <c r="Q241" s="1663"/>
      <c r="R241" s="1663"/>
      <c r="S241" s="1663"/>
      <c r="T241" s="1663"/>
      <c r="U241" s="1663"/>
      <c r="V241" s="1663"/>
      <c r="W241" s="1663"/>
      <c r="X241" s="948"/>
      <c r="Z241" s="933"/>
      <c r="AA241" s="933"/>
    </row>
    <row r="242" spans="1:27" s="934" customFormat="1" ht="15" customHeight="1">
      <c r="A242" s="933"/>
      <c r="B242" s="933"/>
      <c r="C242" s="933"/>
      <c r="D242" s="933"/>
      <c r="E242" s="933"/>
      <c r="F242" s="933"/>
      <c r="G242" s="933"/>
      <c r="H242" s="933"/>
      <c r="I242" s="933"/>
      <c r="J242" s="933"/>
      <c r="K242" s="933"/>
      <c r="L242" s="933"/>
      <c r="M242" s="933"/>
      <c r="N242" s="933"/>
      <c r="O242" s="933"/>
      <c r="P242" s="933"/>
      <c r="Q242" s="933"/>
      <c r="R242" s="933"/>
      <c r="S242" s="933"/>
      <c r="T242" s="933"/>
      <c r="U242" s="933"/>
      <c r="V242" s="933"/>
      <c r="W242" s="933"/>
      <c r="X242" s="933"/>
      <c r="Z242" s="933"/>
      <c r="AA242" s="933"/>
    </row>
    <row r="243" spans="1:27" s="934" customFormat="1" ht="15" customHeight="1">
      <c r="A243" s="933"/>
      <c r="B243" s="933"/>
      <c r="C243" s="933"/>
      <c r="D243" s="933"/>
      <c r="E243" s="933"/>
      <c r="F243" s="933"/>
      <c r="G243" s="933"/>
      <c r="H243" s="933"/>
      <c r="I243" s="933"/>
      <c r="J243" s="933"/>
      <c r="K243" s="933"/>
      <c r="L243" s="933"/>
      <c r="M243" s="933"/>
      <c r="N243" s="933"/>
      <c r="O243" s="933"/>
      <c r="P243" s="933"/>
      <c r="Q243" s="933"/>
      <c r="R243" s="933"/>
      <c r="S243" s="933"/>
      <c r="T243" s="933"/>
      <c r="U243" s="933"/>
      <c r="V243" s="933"/>
      <c r="W243" s="933"/>
      <c r="X243" s="933"/>
      <c r="Z243" s="933"/>
      <c r="AA243" s="933"/>
    </row>
    <row r="244" spans="1:27" s="934" customFormat="1" ht="15" customHeight="1">
      <c r="A244" s="933"/>
      <c r="B244" s="933"/>
      <c r="C244" s="933"/>
      <c r="D244" s="933"/>
      <c r="E244" s="933"/>
      <c r="F244" s="933"/>
      <c r="G244" s="933"/>
      <c r="H244" s="933"/>
      <c r="I244" s="933"/>
      <c r="J244" s="933"/>
      <c r="K244" s="933"/>
      <c r="L244" s="933"/>
      <c r="M244" s="933"/>
      <c r="N244" s="933"/>
      <c r="O244" s="933"/>
      <c r="P244" s="933"/>
      <c r="Q244" s="933"/>
      <c r="R244" s="933"/>
      <c r="S244" s="933"/>
      <c r="T244" s="933"/>
      <c r="U244" s="933"/>
      <c r="V244" s="933"/>
      <c r="W244" s="933"/>
      <c r="X244" s="933"/>
      <c r="Z244" s="933"/>
      <c r="AA244" s="933"/>
    </row>
    <row r="245" spans="1:27" s="934" customFormat="1" ht="15" customHeight="1">
      <c r="A245" s="933"/>
      <c r="B245" s="933"/>
      <c r="C245" s="933"/>
      <c r="D245" s="933"/>
      <c r="E245" s="933"/>
      <c r="F245" s="933"/>
      <c r="G245" s="933"/>
      <c r="H245" s="933"/>
      <c r="I245" s="933"/>
      <c r="J245" s="933"/>
      <c r="K245" s="933"/>
      <c r="L245" s="933"/>
      <c r="M245" s="933"/>
      <c r="N245" s="933"/>
      <c r="O245" s="933"/>
      <c r="P245" s="933"/>
      <c r="Q245" s="933"/>
      <c r="R245" s="933"/>
      <c r="S245" s="933"/>
      <c r="T245" s="933"/>
      <c r="U245" s="933"/>
      <c r="V245" s="933"/>
      <c r="W245" s="933"/>
      <c r="X245" s="933"/>
      <c r="Z245" s="933"/>
      <c r="AA245" s="933"/>
    </row>
    <row r="246" spans="1:27" s="934" customFormat="1" ht="15" customHeight="1">
      <c r="A246" s="933"/>
      <c r="B246" s="933"/>
      <c r="C246" s="933"/>
      <c r="D246" s="933"/>
      <c r="E246" s="933"/>
      <c r="F246" s="933"/>
      <c r="G246" s="933"/>
      <c r="H246" s="933"/>
      <c r="I246" s="933"/>
      <c r="J246" s="933"/>
      <c r="K246" s="933"/>
      <c r="L246" s="933"/>
      <c r="M246" s="933"/>
      <c r="N246" s="933"/>
      <c r="O246" s="933"/>
      <c r="P246" s="933"/>
      <c r="Q246" s="933"/>
      <c r="R246" s="933"/>
      <c r="S246" s="933"/>
      <c r="T246" s="933"/>
      <c r="U246" s="933"/>
      <c r="V246" s="933"/>
      <c r="W246" s="933"/>
      <c r="X246" s="933"/>
      <c r="Z246" s="933"/>
      <c r="AA246" s="933"/>
    </row>
    <row r="247" spans="1:27" s="934" customFormat="1" ht="15" customHeight="1">
      <c r="A247" s="933"/>
      <c r="B247" s="933"/>
      <c r="C247" s="933"/>
      <c r="D247" s="933"/>
      <c r="E247" s="933"/>
      <c r="F247" s="933"/>
      <c r="G247" s="933"/>
      <c r="H247" s="933"/>
      <c r="I247" s="933"/>
      <c r="J247" s="933"/>
      <c r="K247" s="933"/>
      <c r="L247" s="933"/>
      <c r="M247" s="933"/>
      <c r="N247" s="933"/>
      <c r="O247" s="933"/>
      <c r="P247" s="933"/>
      <c r="Q247" s="933"/>
      <c r="R247" s="933"/>
      <c r="S247" s="933"/>
      <c r="T247" s="933"/>
      <c r="U247" s="933"/>
      <c r="V247" s="933"/>
      <c r="W247" s="933"/>
      <c r="X247" s="933"/>
      <c r="Z247" s="933"/>
      <c r="AA247" s="933"/>
    </row>
    <row r="248" spans="1:27" s="934" customFormat="1" ht="15" customHeight="1">
      <c r="A248" s="933"/>
      <c r="B248" s="933"/>
      <c r="C248" s="933"/>
      <c r="D248" s="933"/>
      <c r="E248" s="933"/>
      <c r="F248" s="933"/>
      <c r="G248" s="933"/>
      <c r="H248" s="933"/>
      <c r="I248" s="933"/>
      <c r="J248" s="933"/>
      <c r="K248" s="933"/>
      <c r="L248" s="933"/>
      <c r="M248" s="933"/>
      <c r="N248" s="933"/>
      <c r="O248" s="933"/>
      <c r="P248" s="933"/>
      <c r="Q248" s="933"/>
      <c r="R248" s="933"/>
      <c r="S248" s="933"/>
      <c r="T248" s="933"/>
      <c r="U248" s="933"/>
      <c r="V248" s="933"/>
      <c r="W248" s="933"/>
      <c r="X248" s="933"/>
      <c r="Z248" s="933"/>
      <c r="AA248" s="933"/>
    </row>
    <row r="249" spans="1:27" s="934" customFormat="1" ht="15" customHeight="1">
      <c r="A249" s="933"/>
      <c r="B249" s="933"/>
      <c r="C249" s="933"/>
      <c r="D249" s="933"/>
      <c r="E249" s="933"/>
      <c r="F249" s="933"/>
      <c r="G249" s="933"/>
      <c r="H249" s="933"/>
      <c r="I249" s="933"/>
      <c r="J249" s="933"/>
      <c r="K249" s="933"/>
      <c r="L249" s="933"/>
      <c r="M249" s="933"/>
      <c r="N249" s="933"/>
      <c r="O249" s="933"/>
      <c r="P249" s="933"/>
      <c r="Q249" s="933"/>
      <c r="R249" s="933"/>
      <c r="S249" s="933"/>
      <c r="T249" s="933"/>
      <c r="U249" s="933"/>
      <c r="V249" s="933"/>
      <c r="W249" s="933"/>
      <c r="X249" s="933"/>
      <c r="Z249" s="933"/>
      <c r="AA249" s="933"/>
    </row>
    <row r="250" spans="1:27" s="934" customFormat="1" ht="15" customHeight="1">
      <c r="A250" s="933"/>
      <c r="B250" s="933"/>
      <c r="C250" s="933"/>
      <c r="D250" s="933"/>
      <c r="E250" s="933"/>
      <c r="F250" s="933"/>
      <c r="G250" s="933"/>
      <c r="H250" s="933"/>
      <c r="I250" s="933"/>
      <c r="J250" s="933"/>
      <c r="K250" s="933"/>
      <c r="L250" s="933"/>
      <c r="M250" s="933"/>
      <c r="N250" s="933"/>
      <c r="O250" s="933"/>
      <c r="P250" s="933"/>
      <c r="Q250" s="933"/>
      <c r="R250" s="933"/>
      <c r="S250" s="933"/>
      <c r="T250" s="933"/>
      <c r="U250" s="933"/>
      <c r="V250" s="933"/>
      <c r="W250" s="933"/>
      <c r="X250" s="933"/>
      <c r="Z250" s="933"/>
      <c r="AA250" s="933"/>
    </row>
    <row r="251" spans="1:27" s="934" customFormat="1" ht="15" customHeight="1">
      <c r="A251" s="933"/>
      <c r="B251" s="933"/>
      <c r="C251" s="933"/>
      <c r="D251" s="933"/>
      <c r="E251" s="933"/>
      <c r="F251" s="933"/>
      <c r="G251" s="933"/>
      <c r="H251" s="933"/>
      <c r="I251" s="933"/>
      <c r="J251" s="933"/>
      <c r="K251" s="933"/>
      <c r="L251" s="933"/>
      <c r="M251" s="933"/>
      <c r="N251" s="933"/>
      <c r="O251" s="933"/>
      <c r="P251" s="933"/>
      <c r="Q251" s="933"/>
      <c r="R251" s="933"/>
      <c r="S251" s="933"/>
      <c r="T251" s="933"/>
      <c r="U251" s="933"/>
      <c r="V251" s="933"/>
      <c r="W251" s="933"/>
      <c r="X251" s="933"/>
      <c r="Z251" s="933"/>
      <c r="AA251" s="933"/>
    </row>
    <row r="252" spans="1:27" s="934" customFormat="1" ht="15" customHeight="1">
      <c r="A252" s="933"/>
      <c r="B252" s="933"/>
      <c r="C252" s="933"/>
      <c r="D252" s="933"/>
      <c r="E252" s="933"/>
      <c r="F252" s="933"/>
      <c r="G252" s="933"/>
      <c r="H252" s="933"/>
      <c r="I252" s="933"/>
      <c r="J252" s="933"/>
      <c r="K252" s="933"/>
      <c r="L252" s="933"/>
      <c r="M252" s="933"/>
      <c r="N252" s="933"/>
      <c r="O252" s="933"/>
      <c r="P252" s="933"/>
      <c r="Q252" s="933"/>
      <c r="R252" s="933"/>
      <c r="S252" s="933"/>
      <c r="T252" s="933"/>
      <c r="U252" s="933"/>
      <c r="V252" s="933"/>
      <c r="W252" s="933"/>
      <c r="X252" s="933"/>
      <c r="Z252" s="933"/>
      <c r="AA252" s="933"/>
    </row>
    <row r="253" spans="1:27" s="934" customFormat="1" ht="15" customHeight="1">
      <c r="A253" s="933"/>
      <c r="B253" s="933"/>
      <c r="C253" s="933"/>
      <c r="D253" s="933"/>
      <c r="E253" s="933"/>
      <c r="F253" s="933"/>
      <c r="G253" s="933"/>
      <c r="H253" s="933"/>
      <c r="I253" s="933"/>
      <c r="J253" s="933"/>
      <c r="K253" s="933"/>
      <c r="L253" s="933"/>
      <c r="M253" s="933"/>
      <c r="N253" s="933"/>
      <c r="O253" s="933"/>
      <c r="P253" s="933"/>
      <c r="Q253" s="933"/>
      <c r="R253" s="933"/>
      <c r="S253" s="933"/>
      <c r="T253" s="933"/>
      <c r="U253" s="933"/>
      <c r="V253" s="933"/>
      <c r="W253" s="933"/>
      <c r="X253" s="933"/>
      <c r="Z253" s="933"/>
      <c r="AA253" s="933"/>
    </row>
    <row r="254" spans="1:27" s="934" customFormat="1" ht="15" customHeight="1">
      <c r="A254" s="933"/>
      <c r="B254" s="933"/>
      <c r="C254" s="933"/>
      <c r="D254" s="933"/>
      <c r="E254" s="933"/>
      <c r="F254" s="933"/>
      <c r="G254" s="933"/>
      <c r="H254" s="933"/>
      <c r="I254" s="933"/>
      <c r="J254" s="933"/>
      <c r="K254" s="933"/>
      <c r="L254" s="933"/>
      <c r="M254" s="933"/>
      <c r="N254" s="933"/>
      <c r="O254" s="933"/>
      <c r="P254" s="933"/>
      <c r="Q254" s="933"/>
      <c r="R254" s="933"/>
      <c r="S254" s="933"/>
      <c r="T254" s="933"/>
      <c r="U254" s="933"/>
      <c r="V254" s="933"/>
      <c r="W254" s="933"/>
      <c r="X254" s="933"/>
      <c r="Z254" s="933"/>
      <c r="AA254" s="933"/>
    </row>
    <row r="255" spans="1:27" s="934" customFormat="1" ht="15" customHeight="1">
      <c r="A255" s="933"/>
      <c r="B255" s="933"/>
      <c r="C255" s="933"/>
      <c r="D255" s="933"/>
      <c r="E255" s="933"/>
      <c r="F255" s="933"/>
      <c r="G255" s="933"/>
      <c r="H255" s="933"/>
      <c r="I255" s="933"/>
      <c r="J255" s="933"/>
      <c r="K255" s="933"/>
      <c r="L255" s="933"/>
      <c r="M255" s="933"/>
      <c r="N255" s="933"/>
      <c r="O255" s="933"/>
      <c r="P255" s="933"/>
      <c r="Q255" s="933"/>
      <c r="R255" s="933"/>
      <c r="S255" s="933"/>
      <c r="T255" s="933"/>
      <c r="U255" s="933"/>
      <c r="V255" s="933"/>
      <c r="W255" s="933"/>
      <c r="X255" s="933"/>
      <c r="Z255" s="933"/>
      <c r="AA255" s="933"/>
    </row>
    <row r="256" spans="1:27" s="934" customFormat="1" ht="15" customHeight="1">
      <c r="A256" s="933"/>
      <c r="B256" s="933"/>
      <c r="C256" s="933"/>
      <c r="D256" s="933"/>
      <c r="E256" s="933"/>
      <c r="F256" s="933"/>
      <c r="G256" s="933"/>
      <c r="H256" s="933"/>
      <c r="I256" s="933"/>
      <c r="J256" s="933"/>
      <c r="K256" s="933"/>
      <c r="L256" s="933"/>
      <c r="M256" s="933"/>
      <c r="N256" s="933"/>
      <c r="O256" s="933"/>
      <c r="P256" s="933"/>
      <c r="Q256" s="933"/>
      <c r="R256" s="933"/>
      <c r="S256" s="933"/>
      <c r="T256" s="933"/>
      <c r="U256" s="933"/>
      <c r="V256" s="933"/>
      <c r="W256" s="933"/>
      <c r="X256" s="933"/>
      <c r="Z256" s="933"/>
      <c r="AA256" s="933"/>
    </row>
    <row r="257" spans="1:31" s="934" customFormat="1" ht="15" customHeight="1">
      <c r="A257" s="933"/>
      <c r="B257" s="933"/>
      <c r="C257" s="933"/>
      <c r="D257" s="933"/>
      <c r="E257" s="933"/>
      <c r="F257" s="933"/>
      <c r="G257" s="933"/>
      <c r="H257" s="933"/>
      <c r="I257" s="933"/>
      <c r="J257" s="933"/>
      <c r="K257" s="933"/>
      <c r="L257" s="933"/>
      <c r="M257" s="933"/>
      <c r="N257" s="933"/>
      <c r="O257" s="933"/>
      <c r="P257" s="933"/>
      <c r="Q257" s="933"/>
      <c r="R257" s="933"/>
      <c r="S257" s="933"/>
      <c r="T257" s="933"/>
      <c r="U257" s="933"/>
      <c r="V257" s="933"/>
      <c r="W257" s="933"/>
      <c r="X257" s="933"/>
      <c r="Z257" s="933"/>
      <c r="AA257" s="933"/>
    </row>
    <row r="258" spans="1:31" s="934" customFormat="1" ht="15" customHeight="1">
      <c r="A258" s="933"/>
      <c r="B258" s="933"/>
      <c r="C258" s="933"/>
      <c r="D258" s="933"/>
      <c r="E258" s="933"/>
      <c r="F258" s="933"/>
      <c r="G258" s="933"/>
      <c r="H258" s="933"/>
      <c r="I258" s="933"/>
      <c r="J258" s="933"/>
      <c r="K258" s="933"/>
      <c r="L258" s="933"/>
      <c r="M258" s="933"/>
      <c r="N258" s="933"/>
      <c r="O258" s="933"/>
      <c r="P258" s="933"/>
      <c r="Q258" s="933"/>
      <c r="R258" s="933"/>
      <c r="S258" s="933"/>
      <c r="T258" s="933"/>
      <c r="U258" s="933"/>
      <c r="V258" s="933"/>
      <c r="W258" s="933"/>
      <c r="X258" s="933"/>
      <c r="Z258" s="933"/>
      <c r="AA258" s="933"/>
    </row>
    <row r="259" spans="1:31" s="934" customFormat="1" ht="15" customHeight="1">
      <c r="A259" s="933"/>
      <c r="B259" s="933"/>
      <c r="C259" s="933"/>
      <c r="D259" s="933"/>
      <c r="E259" s="933"/>
      <c r="F259" s="933"/>
      <c r="G259" s="933"/>
      <c r="H259" s="933"/>
      <c r="I259" s="933"/>
      <c r="J259" s="933"/>
      <c r="K259" s="933"/>
      <c r="L259" s="933"/>
      <c r="M259" s="933"/>
      <c r="N259" s="933"/>
      <c r="O259" s="933"/>
      <c r="P259" s="933"/>
      <c r="Q259" s="933"/>
      <c r="R259" s="933"/>
      <c r="S259" s="933"/>
      <c r="T259" s="933"/>
      <c r="U259" s="933"/>
      <c r="V259" s="933"/>
      <c r="W259" s="933"/>
      <c r="X259" s="933"/>
      <c r="Z259" s="933"/>
      <c r="AA259" s="933"/>
    </row>
    <row r="260" spans="1:31" s="934" customFormat="1" ht="15" customHeight="1">
      <c r="A260" s="933"/>
      <c r="B260" s="933"/>
      <c r="C260" s="933"/>
      <c r="D260" s="933"/>
      <c r="E260" s="933"/>
      <c r="F260" s="933"/>
      <c r="G260" s="933"/>
      <c r="H260" s="933"/>
      <c r="I260" s="933"/>
      <c r="J260" s="933"/>
      <c r="K260" s="933"/>
      <c r="L260" s="933"/>
      <c r="M260" s="933"/>
      <c r="N260" s="933"/>
      <c r="O260" s="933"/>
      <c r="P260" s="933"/>
      <c r="Q260" s="933"/>
      <c r="R260" s="933"/>
      <c r="S260" s="933"/>
      <c r="T260" s="933"/>
      <c r="U260" s="933"/>
      <c r="V260" s="933"/>
      <c r="W260" s="933"/>
      <c r="X260" s="933"/>
      <c r="Z260" s="933"/>
      <c r="AA260" s="933"/>
    </row>
    <row r="261" spans="1:31" s="934" customFormat="1" ht="15" customHeight="1">
      <c r="A261" s="933"/>
      <c r="B261" s="933"/>
      <c r="C261" s="933"/>
      <c r="D261" s="933"/>
      <c r="E261" s="933"/>
      <c r="F261" s="933"/>
      <c r="G261" s="933"/>
      <c r="H261" s="933"/>
      <c r="I261" s="933"/>
      <c r="J261" s="933"/>
      <c r="K261" s="933"/>
      <c r="L261" s="933"/>
      <c r="M261" s="933"/>
      <c r="N261" s="933"/>
      <c r="O261" s="933"/>
      <c r="P261" s="933"/>
      <c r="Q261" s="933"/>
      <c r="R261" s="933"/>
      <c r="S261" s="933"/>
      <c r="T261" s="933"/>
      <c r="U261" s="933"/>
      <c r="V261" s="933"/>
      <c r="W261" s="933"/>
      <c r="X261" s="933"/>
      <c r="Z261" s="933"/>
      <c r="AA261" s="933"/>
    </row>
    <row r="262" spans="1:31" s="934" customFormat="1" ht="15" customHeight="1">
      <c r="A262" s="933"/>
      <c r="B262" s="933"/>
      <c r="C262" s="933"/>
      <c r="D262" s="933"/>
      <c r="E262" s="933"/>
      <c r="F262" s="933"/>
      <c r="G262" s="933"/>
      <c r="H262" s="933"/>
      <c r="I262" s="933"/>
      <c r="J262" s="933"/>
      <c r="K262" s="933"/>
      <c r="L262" s="933"/>
      <c r="M262" s="933"/>
      <c r="N262" s="933"/>
      <c r="O262" s="933"/>
      <c r="P262" s="933"/>
      <c r="Q262" s="933"/>
      <c r="R262" s="933"/>
      <c r="S262" s="933"/>
      <c r="T262" s="933"/>
      <c r="U262" s="933"/>
      <c r="V262" s="933"/>
      <c r="W262" s="933"/>
      <c r="X262" s="933"/>
      <c r="Z262" s="933"/>
      <c r="AA262" s="933"/>
    </row>
    <row r="263" spans="1:31" s="934" customFormat="1" ht="15" customHeight="1">
      <c r="A263" s="933"/>
      <c r="B263" s="933"/>
      <c r="C263" s="933"/>
      <c r="D263" s="933"/>
      <c r="E263" s="933"/>
      <c r="F263" s="933"/>
      <c r="G263" s="933"/>
      <c r="H263" s="933"/>
      <c r="I263" s="933"/>
      <c r="J263" s="933"/>
      <c r="K263" s="933"/>
      <c r="L263" s="933"/>
      <c r="M263" s="933"/>
      <c r="N263" s="933"/>
      <c r="O263" s="933"/>
      <c r="P263" s="933"/>
      <c r="Q263" s="933"/>
      <c r="R263" s="933"/>
      <c r="S263" s="933"/>
      <c r="T263" s="933"/>
      <c r="U263" s="933"/>
      <c r="V263" s="933"/>
      <c r="W263" s="933"/>
      <c r="X263" s="933"/>
      <c r="Z263" s="933"/>
      <c r="AA263" s="933"/>
    </row>
    <row r="264" spans="1:31" s="934" customFormat="1" ht="15" customHeight="1">
      <c r="A264" s="933"/>
      <c r="B264" s="933"/>
      <c r="C264" s="933"/>
      <c r="D264" s="933"/>
      <c r="E264" s="933"/>
      <c r="F264" s="933"/>
      <c r="G264" s="933"/>
      <c r="H264" s="933"/>
      <c r="I264" s="933"/>
      <c r="J264" s="933"/>
      <c r="K264" s="933"/>
      <c r="L264" s="933"/>
      <c r="M264" s="933"/>
      <c r="N264" s="933"/>
      <c r="O264" s="933"/>
      <c r="P264" s="933"/>
      <c r="Q264" s="933"/>
      <c r="R264" s="933"/>
      <c r="S264" s="933"/>
      <c r="T264" s="933"/>
      <c r="U264" s="933"/>
      <c r="V264" s="933"/>
      <c r="W264" s="933"/>
      <c r="X264" s="933"/>
      <c r="Z264" s="933"/>
      <c r="AA264" s="933"/>
    </row>
    <row r="265" spans="1:31" s="934" customFormat="1" ht="15" customHeight="1">
      <c r="A265" s="933"/>
      <c r="B265" s="933"/>
      <c r="C265" s="933"/>
      <c r="D265" s="933"/>
      <c r="E265" s="933"/>
      <c r="F265" s="933"/>
      <c r="G265" s="933"/>
      <c r="H265" s="933"/>
      <c r="I265" s="933"/>
      <c r="J265" s="933"/>
      <c r="K265" s="933"/>
      <c r="L265" s="933"/>
      <c r="M265" s="933"/>
      <c r="N265" s="933"/>
      <c r="O265" s="933"/>
      <c r="P265" s="933"/>
      <c r="Q265" s="933"/>
      <c r="R265" s="933"/>
      <c r="S265" s="933"/>
      <c r="T265" s="933"/>
      <c r="U265" s="933"/>
      <c r="V265" s="933"/>
      <c r="W265" s="933"/>
      <c r="X265" s="933"/>
      <c r="Z265" s="933"/>
      <c r="AA265" s="933"/>
    </row>
    <row r="266" spans="1:31" s="934" customFormat="1" ht="15" customHeight="1">
      <c r="A266" s="933"/>
      <c r="B266" s="933"/>
      <c r="C266" s="933"/>
      <c r="D266" s="933"/>
      <c r="E266" s="933"/>
      <c r="F266" s="933"/>
      <c r="G266" s="933"/>
      <c r="H266" s="933"/>
      <c r="I266" s="933"/>
      <c r="J266" s="933"/>
      <c r="K266" s="933"/>
      <c r="L266" s="933"/>
      <c r="M266" s="933"/>
      <c r="N266" s="933"/>
      <c r="O266" s="933"/>
      <c r="P266" s="933"/>
      <c r="Q266" s="933"/>
      <c r="R266" s="933"/>
      <c r="S266" s="933"/>
      <c r="T266" s="933"/>
      <c r="U266" s="933"/>
      <c r="V266" s="933"/>
      <c r="W266" s="933"/>
      <c r="X266" s="933"/>
      <c r="Z266" s="933"/>
      <c r="AA266" s="933"/>
    </row>
    <row r="267" spans="1:31" s="934" customFormat="1" ht="15" customHeight="1">
      <c r="A267" s="933"/>
      <c r="B267" s="933"/>
      <c r="C267" s="933"/>
      <c r="D267" s="933"/>
      <c r="E267" s="933"/>
      <c r="F267" s="933"/>
      <c r="G267" s="933"/>
      <c r="H267" s="933"/>
      <c r="I267" s="933"/>
      <c r="J267" s="933"/>
      <c r="K267" s="933"/>
      <c r="L267" s="933"/>
      <c r="M267" s="933"/>
      <c r="N267" s="933"/>
      <c r="O267" s="933"/>
      <c r="P267" s="933"/>
      <c r="Q267" s="933"/>
      <c r="R267" s="933"/>
      <c r="S267" s="933"/>
      <c r="T267" s="933"/>
      <c r="U267" s="933"/>
      <c r="V267" s="933"/>
      <c r="W267" s="933"/>
      <c r="X267" s="933"/>
      <c r="Z267" s="933"/>
      <c r="AA267" s="933"/>
    </row>
    <row r="268" spans="1:31" s="934" customFormat="1" ht="15" customHeight="1">
      <c r="A268" s="933"/>
      <c r="B268" s="933"/>
      <c r="C268" s="933"/>
      <c r="D268" s="933"/>
      <c r="E268" s="933"/>
      <c r="F268" s="933"/>
      <c r="G268" s="933"/>
      <c r="H268" s="933"/>
      <c r="I268" s="933"/>
      <c r="J268" s="933"/>
      <c r="K268" s="933"/>
      <c r="L268" s="933"/>
      <c r="M268" s="933"/>
      <c r="N268" s="933"/>
      <c r="O268" s="933"/>
      <c r="P268" s="933"/>
      <c r="Q268" s="933"/>
      <c r="R268" s="933"/>
      <c r="S268" s="933"/>
      <c r="T268" s="933"/>
      <c r="U268" s="933"/>
      <c r="V268" s="933"/>
      <c r="W268" s="933"/>
      <c r="X268" s="933"/>
      <c r="Z268" s="933"/>
      <c r="AA268" s="933"/>
    </row>
    <row r="269" spans="1:31" s="934" customFormat="1" ht="15" customHeight="1">
      <c r="A269" s="933"/>
      <c r="B269" s="933"/>
      <c r="C269" s="933"/>
      <c r="D269" s="933"/>
      <c r="E269" s="933"/>
      <c r="F269" s="933"/>
      <c r="G269" s="933"/>
      <c r="H269" s="933"/>
      <c r="I269" s="933"/>
      <c r="J269" s="933"/>
      <c r="K269" s="933"/>
      <c r="L269" s="933"/>
      <c r="M269" s="933"/>
      <c r="N269" s="933"/>
      <c r="O269" s="933"/>
      <c r="P269" s="933"/>
      <c r="Q269" s="933"/>
      <c r="R269" s="933"/>
      <c r="S269" s="933"/>
      <c r="T269" s="933"/>
      <c r="U269" s="933"/>
      <c r="V269" s="933"/>
      <c r="W269" s="933"/>
      <c r="X269" s="933"/>
      <c r="Z269" s="933"/>
      <c r="AA269" s="933"/>
    </row>
    <row r="270" spans="1:31" s="934" customFormat="1" ht="15" customHeight="1">
      <c r="A270" s="933"/>
      <c r="B270" s="933"/>
      <c r="C270" s="933"/>
      <c r="D270" s="933"/>
      <c r="E270" s="933"/>
      <c r="F270" s="933"/>
      <c r="G270" s="933"/>
      <c r="H270" s="933"/>
      <c r="I270" s="933"/>
      <c r="J270" s="933"/>
      <c r="K270" s="933"/>
      <c r="L270" s="933"/>
      <c r="M270" s="933"/>
      <c r="N270" s="933"/>
      <c r="O270" s="933"/>
      <c r="P270" s="933"/>
      <c r="Q270" s="933"/>
      <c r="R270" s="933"/>
      <c r="S270" s="933"/>
      <c r="T270" s="933"/>
      <c r="U270" s="933"/>
      <c r="V270" s="933"/>
      <c r="W270" s="933"/>
      <c r="X270" s="933"/>
      <c r="Z270" s="933"/>
      <c r="AA270" s="933"/>
    </row>
    <row r="271" spans="1:31" s="942" customFormat="1" ht="15" customHeight="1">
      <c r="A271" s="979"/>
      <c r="B271" s="979"/>
      <c r="C271" s="979"/>
      <c r="D271" s="979"/>
      <c r="E271" s="979"/>
      <c r="F271" s="979"/>
      <c r="G271" s="979"/>
      <c r="H271" s="979"/>
      <c r="I271" s="979"/>
      <c r="J271" s="979"/>
      <c r="K271" s="979"/>
      <c r="L271" s="979"/>
      <c r="M271" s="979"/>
      <c r="N271" s="979"/>
      <c r="O271" s="979"/>
      <c r="P271" s="979"/>
      <c r="Q271" s="979"/>
      <c r="R271" s="979"/>
      <c r="S271" s="979"/>
      <c r="T271" s="979"/>
      <c r="U271" s="979"/>
      <c r="V271" s="979"/>
      <c r="W271" s="979"/>
      <c r="X271" s="979"/>
      <c r="Y271" s="979"/>
      <c r="Z271" s="980"/>
      <c r="AA271" s="979"/>
      <c r="AB271" s="979"/>
      <c r="AC271" s="979"/>
      <c r="AD271" s="979"/>
      <c r="AE271" s="979"/>
    </row>
    <row r="272" spans="1:31" s="942" customFormat="1" ht="15" customHeight="1">
      <c r="A272" s="979"/>
      <c r="B272" s="979"/>
      <c r="C272" s="979"/>
      <c r="D272" s="979"/>
      <c r="E272" s="979"/>
      <c r="F272" s="979"/>
      <c r="G272" s="979"/>
      <c r="H272" s="979"/>
      <c r="I272" s="979"/>
      <c r="J272" s="979"/>
      <c r="K272" s="979"/>
      <c r="L272" s="979"/>
      <c r="M272" s="979"/>
      <c r="N272" s="979"/>
      <c r="O272" s="979"/>
      <c r="P272" s="979"/>
      <c r="Q272" s="979"/>
      <c r="R272" s="979"/>
      <c r="S272" s="979"/>
      <c r="T272" s="979"/>
      <c r="U272" s="979"/>
      <c r="V272" s="979"/>
      <c r="W272" s="979"/>
      <c r="X272" s="979"/>
      <c r="Y272" s="979"/>
      <c r="Z272" s="980"/>
      <c r="AA272" s="979"/>
      <c r="AB272" s="979"/>
      <c r="AC272" s="979"/>
      <c r="AD272" s="979"/>
      <c r="AE272" s="979"/>
    </row>
    <row r="273" spans="1:31" s="934" customFormat="1" ht="15" customHeight="1">
      <c r="A273" s="979"/>
      <c r="B273" s="979"/>
      <c r="C273" s="979"/>
      <c r="D273" s="979"/>
      <c r="E273" s="979"/>
      <c r="F273" s="979"/>
      <c r="G273" s="979"/>
      <c r="H273" s="979"/>
      <c r="I273" s="979"/>
      <c r="J273" s="979"/>
      <c r="K273" s="979"/>
      <c r="L273" s="979"/>
      <c r="M273" s="979"/>
      <c r="N273" s="979"/>
      <c r="O273" s="979"/>
      <c r="P273" s="979"/>
      <c r="Q273" s="979"/>
      <c r="R273" s="979"/>
      <c r="S273" s="979"/>
      <c r="T273" s="979"/>
      <c r="U273" s="979"/>
      <c r="V273" s="979"/>
      <c r="W273" s="979"/>
      <c r="X273" s="979"/>
      <c r="Y273" s="979"/>
      <c r="Z273" s="980"/>
      <c r="AA273" s="979"/>
      <c r="AB273" s="979"/>
      <c r="AC273" s="979"/>
      <c r="AD273" s="979"/>
      <c r="AE273" s="979"/>
    </row>
    <row r="274" spans="1:31" s="934" customFormat="1" ht="15" customHeight="1">
      <c r="A274" s="979"/>
      <c r="B274" s="979"/>
      <c r="C274" s="979"/>
      <c r="D274" s="979"/>
      <c r="E274" s="979"/>
      <c r="F274" s="979"/>
      <c r="G274" s="979"/>
      <c r="H274" s="979"/>
      <c r="I274" s="979"/>
      <c r="J274" s="979"/>
      <c r="K274" s="979"/>
      <c r="L274" s="979"/>
      <c r="M274" s="979"/>
      <c r="N274" s="979"/>
      <c r="O274" s="979"/>
      <c r="P274" s="979"/>
      <c r="Q274" s="979"/>
      <c r="R274" s="979"/>
      <c r="S274" s="979"/>
      <c r="T274" s="979"/>
      <c r="U274" s="979"/>
      <c r="V274" s="979"/>
      <c r="W274" s="979"/>
      <c r="X274" s="979"/>
      <c r="Y274" s="979"/>
      <c r="Z274" s="980"/>
      <c r="AA274" s="979"/>
      <c r="AB274" s="979"/>
      <c r="AC274" s="979"/>
      <c r="AD274" s="979"/>
      <c r="AE274" s="979"/>
    </row>
    <row r="275" spans="1:31" s="934" customFormat="1" ht="15" customHeight="1">
      <c r="A275" s="979"/>
      <c r="B275" s="979"/>
      <c r="C275" s="979"/>
      <c r="D275" s="979"/>
      <c r="E275" s="979"/>
      <c r="F275" s="979"/>
      <c r="G275" s="979"/>
      <c r="H275" s="979"/>
      <c r="I275" s="979"/>
      <c r="J275" s="979"/>
      <c r="K275" s="979"/>
      <c r="L275" s="979"/>
      <c r="M275" s="979"/>
      <c r="N275" s="979"/>
      <c r="O275" s="979"/>
      <c r="P275" s="979"/>
      <c r="Q275" s="979"/>
      <c r="R275" s="979"/>
      <c r="S275" s="979"/>
      <c r="T275" s="979"/>
      <c r="U275" s="979"/>
      <c r="V275" s="979"/>
      <c r="W275" s="979"/>
      <c r="X275" s="979"/>
      <c r="Y275" s="979"/>
      <c r="Z275" s="980"/>
      <c r="AA275" s="979"/>
      <c r="AB275" s="979"/>
      <c r="AC275" s="979"/>
      <c r="AD275" s="979"/>
      <c r="AE275" s="979"/>
    </row>
    <row r="276" spans="1:31" s="934" customFormat="1" ht="15" customHeight="1">
      <c r="A276" s="979"/>
      <c r="B276" s="979"/>
      <c r="C276" s="979"/>
      <c r="D276" s="979"/>
      <c r="E276" s="979"/>
      <c r="F276" s="979"/>
      <c r="G276" s="979"/>
      <c r="H276" s="979"/>
      <c r="I276" s="979"/>
      <c r="J276" s="979"/>
      <c r="K276" s="979"/>
      <c r="L276" s="979"/>
      <c r="M276" s="979"/>
      <c r="N276" s="979"/>
      <c r="O276" s="979"/>
      <c r="P276" s="979"/>
      <c r="Q276" s="979"/>
      <c r="R276" s="979"/>
      <c r="S276" s="979"/>
      <c r="T276" s="979"/>
      <c r="U276" s="979"/>
      <c r="V276" s="979"/>
      <c r="W276" s="979"/>
      <c r="X276" s="979"/>
      <c r="Y276" s="979"/>
      <c r="Z276" s="980"/>
      <c r="AA276" s="979"/>
      <c r="AB276" s="979"/>
      <c r="AC276" s="979"/>
      <c r="AD276" s="979"/>
      <c r="AE276" s="979"/>
    </row>
    <row r="277" spans="1:31" s="934" customFormat="1" ht="15" customHeight="1">
      <c r="A277" s="979"/>
      <c r="B277" s="979"/>
      <c r="C277" s="979"/>
      <c r="D277" s="979"/>
      <c r="E277" s="979"/>
      <c r="F277" s="979"/>
      <c r="G277" s="979"/>
      <c r="H277" s="979"/>
      <c r="I277" s="979"/>
      <c r="J277" s="979"/>
      <c r="K277" s="979"/>
      <c r="L277" s="979"/>
      <c r="M277" s="979"/>
      <c r="N277" s="979"/>
      <c r="O277" s="979"/>
      <c r="P277" s="979"/>
      <c r="Q277" s="979"/>
      <c r="R277" s="979"/>
      <c r="S277" s="979"/>
      <c r="T277" s="979"/>
      <c r="U277" s="979"/>
      <c r="V277" s="979"/>
      <c r="W277" s="979"/>
      <c r="X277" s="979"/>
      <c r="Y277" s="979"/>
      <c r="Z277" s="980"/>
      <c r="AA277" s="979"/>
      <c r="AB277" s="979"/>
      <c r="AC277" s="979"/>
      <c r="AD277" s="979"/>
      <c r="AE277" s="979"/>
    </row>
    <row r="278" spans="1:31" s="934" customFormat="1" ht="15" customHeight="1">
      <c r="A278" s="979"/>
      <c r="B278" s="979"/>
      <c r="C278" s="979"/>
      <c r="D278" s="979"/>
      <c r="E278" s="979"/>
      <c r="F278" s="979"/>
      <c r="G278" s="979"/>
      <c r="H278" s="979"/>
      <c r="I278" s="979"/>
      <c r="J278" s="979"/>
      <c r="K278" s="979"/>
      <c r="L278" s="979"/>
      <c r="M278" s="979"/>
      <c r="N278" s="979"/>
      <c r="O278" s="979"/>
      <c r="P278" s="979"/>
      <c r="Q278" s="979"/>
      <c r="R278" s="979"/>
      <c r="S278" s="979"/>
      <c r="T278" s="979"/>
      <c r="U278" s="979"/>
      <c r="V278" s="979"/>
      <c r="W278" s="979"/>
      <c r="X278" s="979"/>
      <c r="Y278" s="979"/>
      <c r="Z278" s="980"/>
      <c r="AA278" s="979"/>
      <c r="AB278" s="979"/>
      <c r="AC278" s="979"/>
      <c r="AD278" s="979"/>
      <c r="AE278" s="979"/>
    </row>
    <row r="279" spans="1:31" s="934" customFormat="1" ht="15" customHeight="1">
      <c r="A279" s="979"/>
      <c r="B279" s="979"/>
      <c r="C279" s="979"/>
      <c r="D279" s="979"/>
      <c r="E279" s="979"/>
      <c r="F279" s="979"/>
      <c r="G279" s="979"/>
      <c r="H279" s="979"/>
      <c r="I279" s="979"/>
      <c r="J279" s="979"/>
      <c r="K279" s="979"/>
      <c r="L279" s="979"/>
      <c r="M279" s="979"/>
      <c r="N279" s="979"/>
      <c r="O279" s="979"/>
      <c r="P279" s="979"/>
      <c r="Q279" s="979"/>
      <c r="R279" s="979"/>
      <c r="S279" s="979"/>
      <c r="T279" s="979"/>
      <c r="U279" s="979"/>
      <c r="V279" s="979"/>
      <c r="W279" s="979"/>
      <c r="X279" s="979"/>
      <c r="Y279" s="979"/>
      <c r="Z279" s="980"/>
      <c r="AA279" s="979"/>
      <c r="AB279" s="979"/>
      <c r="AC279" s="979"/>
      <c r="AD279" s="979"/>
      <c r="AE279" s="979"/>
    </row>
    <row r="280" spans="1:31" s="934" customFormat="1" ht="15" customHeight="1">
      <c r="A280" s="979"/>
      <c r="B280" s="979"/>
      <c r="C280" s="979"/>
      <c r="D280" s="979"/>
      <c r="E280" s="979"/>
      <c r="F280" s="979"/>
      <c r="G280" s="979"/>
      <c r="H280" s="979"/>
      <c r="I280" s="979"/>
      <c r="J280" s="979"/>
      <c r="K280" s="979"/>
      <c r="L280" s="979"/>
      <c r="M280" s="979"/>
      <c r="N280" s="979"/>
      <c r="O280" s="979"/>
      <c r="P280" s="979"/>
      <c r="Q280" s="979"/>
      <c r="R280" s="979"/>
      <c r="S280" s="979"/>
      <c r="T280" s="979"/>
      <c r="U280" s="979"/>
      <c r="V280" s="979"/>
      <c r="W280" s="979"/>
      <c r="X280" s="979"/>
      <c r="Y280" s="979"/>
      <c r="Z280" s="980"/>
      <c r="AA280" s="979"/>
      <c r="AB280" s="979"/>
      <c r="AC280" s="979"/>
      <c r="AD280" s="979"/>
      <c r="AE280" s="979"/>
    </row>
    <row r="281" spans="1:31" s="934" customFormat="1" ht="15" customHeight="1">
      <c r="A281" s="979"/>
      <c r="B281" s="979"/>
      <c r="C281" s="979"/>
      <c r="D281" s="979"/>
      <c r="E281" s="979"/>
      <c r="F281" s="979"/>
      <c r="G281" s="979"/>
      <c r="H281" s="979"/>
      <c r="I281" s="979"/>
      <c r="J281" s="979"/>
      <c r="K281" s="979"/>
      <c r="L281" s="979"/>
      <c r="M281" s="979"/>
      <c r="N281" s="979"/>
      <c r="O281" s="979"/>
      <c r="P281" s="979"/>
      <c r="Q281" s="979"/>
      <c r="R281" s="979"/>
      <c r="S281" s="979"/>
      <c r="T281" s="979"/>
      <c r="U281" s="979"/>
      <c r="V281" s="979"/>
      <c r="W281" s="979"/>
      <c r="X281" s="979"/>
      <c r="Y281" s="979"/>
      <c r="Z281" s="980"/>
      <c r="AA281" s="979"/>
      <c r="AB281" s="979"/>
      <c r="AC281" s="979"/>
      <c r="AD281" s="979"/>
      <c r="AE281" s="979"/>
    </row>
    <row r="282" spans="1:31" s="934" customFormat="1" ht="15" customHeight="1">
      <c r="A282" s="979"/>
      <c r="B282" s="979"/>
      <c r="C282" s="979"/>
      <c r="D282" s="979"/>
      <c r="E282" s="979"/>
      <c r="F282" s="979"/>
      <c r="G282" s="979"/>
      <c r="H282" s="979"/>
      <c r="I282" s="979"/>
      <c r="J282" s="979"/>
      <c r="K282" s="979"/>
      <c r="L282" s="979"/>
      <c r="M282" s="979"/>
      <c r="N282" s="979"/>
      <c r="O282" s="979"/>
      <c r="P282" s="979"/>
      <c r="Q282" s="979"/>
      <c r="R282" s="979"/>
      <c r="S282" s="979"/>
      <c r="T282" s="979"/>
      <c r="U282" s="979"/>
      <c r="V282" s="979"/>
      <c r="W282" s="979"/>
      <c r="X282" s="979"/>
      <c r="Y282" s="979"/>
      <c r="Z282" s="980"/>
      <c r="AA282" s="979"/>
      <c r="AB282" s="979"/>
      <c r="AC282" s="979"/>
      <c r="AD282" s="979"/>
      <c r="AE282" s="979"/>
    </row>
    <row r="283" spans="1:31" s="934" customFormat="1" ht="15" customHeight="1">
      <c r="A283" s="979"/>
      <c r="B283" s="979"/>
      <c r="C283" s="979"/>
      <c r="D283" s="979"/>
      <c r="E283" s="979"/>
      <c r="F283" s="979"/>
      <c r="G283" s="979"/>
      <c r="H283" s="979"/>
      <c r="I283" s="979"/>
      <c r="J283" s="979"/>
      <c r="K283" s="979"/>
      <c r="L283" s="979"/>
      <c r="M283" s="979"/>
      <c r="N283" s="979"/>
      <c r="O283" s="979"/>
      <c r="P283" s="979"/>
      <c r="Q283" s="979"/>
      <c r="R283" s="979"/>
      <c r="S283" s="979"/>
      <c r="T283" s="979"/>
      <c r="U283" s="979"/>
      <c r="V283" s="979"/>
      <c r="W283" s="979"/>
      <c r="X283" s="979"/>
      <c r="Y283" s="979"/>
      <c r="Z283" s="980"/>
      <c r="AA283" s="979"/>
      <c r="AB283" s="979"/>
      <c r="AC283" s="979"/>
      <c r="AD283" s="979"/>
      <c r="AE283" s="979"/>
    </row>
    <row r="284" spans="1:31" s="934" customFormat="1" ht="15" customHeight="1">
      <c r="A284" s="979"/>
      <c r="B284" s="979"/>
      <c r="C284" s="979"/>
      <c r="D284" s="979"/>
      <c r="E284" s="979"/>
      <c r="F284" s="979"/>
      <c r="G284" s="979"/>
      <c r="H284" s="979"/>
      <c r="I284" s="979"/>
      <c r="J284" s="979"/>
      <c r="K284" s="979"/>
      <c r="L284" s="979"/>
      <c r="M284" s="979"/>
      <c r="N284" s="979"/>
      <c r="O284" s="979"/>
      <c r="P284" s="979"/>
      <c r="Q284" s="979"/>
      <c r="R284" s="979"/>
      <c r="S284" s="979"/>
      <c r="T284" s="979"/>
      <c r="U284" s="979"/>
      <c r="V284" s="979"/>
      <c r="W284" s="979"/>
      <c r="X284" s="979"/>
      <c r="Y284" s="979"/>
      <c r="Z284" s="980"/>
      <c r="AA284" s="979"/>
      <c r="AB284" s="979"/>
      <c r="AC284" s="979"/>
      <c r="AD284" s="979"/>
      <c r="AE284" s="979"/>
    </row>
    <row r="285" spans="1:31" s="934" customFormat="1" ht="15" customHeight="1">
      <c r="A285" s="979"/>
      <c r="B285" s="979"/>
      <c r="C285" s="979"/>
      <c r="D285" s="979"/>
      <c r="E285" s="979"/>
      <c r="F285" s="979"/>
      <c r="G285" s="979"/>
      <c r="H285" s="979"/>
      <c r="I285" s="979"/>
      <c r="J285" s="979"/>
      <c r="K285" s="979"/>
      <c r="L285" s="979"/>
      <c r="M285" s="979"/>
      <c r="N285" s="979"/>
      <c r="O285" s="979"/>
      <c r="P285" s="979"/>
      <c r="Q285" s="979"/>
      <c r="R285" s="979"/>
      <c r="S285" s="979"/>
      <c r="T285" s="979"/>
      <c r="U285" s="979"/>
      <c r="V285" s="979"/>
      <c r="W285" s="979"/>
      <c r="X285" s="979"/>
      <c r="Y285" s="979"/>
      <c r="Z285" s="980"/>
      <c r="AA285" s="979"/>
      <c r="AB285" s="979"/>
      <c r="AC285" s="979"/>
      <c r="AD285" s="979"/>
      <c r="AE285" s="979"/>
    </row>
    <row r="286" spans="1:31" s="934" customFormat="1" ht="15" customHeight="1">
      <c r="A286" s="979"/>
      <c r="B286" s="979"/>
      <c r="C286" s="979"/>
      <c r="D286" s="979"/>
      <c r="E286" s="979"/>
      <c r="F286" s="979"/>
      <c r="G286" s="979"/>
      <c r="H286" s="979"/>
      <c r="I286" s="979"/>
      <c r="J286" s="979"/>
      <c r="K286" s="979"/>
      <c r="L286" s="979"/>
      <c r="M286" s="979"/>
      <c r="N286" s="979"/>
      <c r="O286" s="979"/>
      <c r="P286" s="979"/>
      <c r="Q286" s="979"/>
      <c r="R286" s="979"/>
      <c r="S286" s="979"/>
      <c r="T286" s="979"/>
      <c r="U286" s="979"/>
      <c r="V286" s="979"/>
      <c r="W286" s="979"/>
      <c r="X286" s="979"/>
      <c r="Y286" s="979"/>
      <c r="Z286" s="980"/>
      <c r="AA286" s="979"/>
      <c r="AB286" s="979"/>
      <c r="AC286" s="979"/>
      <c r="AD286" s="979"/>
      <c r="AE286" s="979"/>
    </row>
    <row r="287" spans="1:31" s="934" customFormat="1" ht="15" customHeight="1">
      <c r="A287" s="979"/>
      <c r="B287" s="979"/>
      <c r="C287" s="979"/>
      <c r="D287" s="979"/>
      <c r="E287" s="979"/>
      <c r="F287" s="979"/>
      <c r="G287" s="979"/>
      <c r="H287" s="979"/>
      <c r="I287" s="979"/>
      <c r="J287" s="979"/>
      <c r="K287" s="979"/>
      <c r="L287" s="979"/>
      <c r="M287" s="979"/>
      <c r="N287" s="979"/>
      <c r="O287" s="979"/>
      <c r="P287" s="979"/>
      <c r="Q287" s="979"/>
      <c r="R287" s="979"/>
      <c r="S287" s="979"/>
      <c r="T287" s="979"/>
      <c r="U287" s="979"/>
      <c r="V287" s="979"/>
      <c r="W287" s="979"/>
      <c r="X287" s="979"/>
      <c r="Y287" s="979"/>
      <c r="Z287" s="980"/>
      <c r="AA287" s="979"/>
      <c r="AB287" s="979"/>
      <c r="AC287" s="979"/>
      <c r="AD287" s="979"/>
      <c r="AE287" s="979"/>
    </row>
    <row r="288" spans="1:31" s="934" customFormat="1" ht="15" customHeight="1">
      <c r="A288" s="979"/>
      <c r="B288" s="979"/>
      <c r="C288" s="979"/>
      <c r="D288" s="979"/>
      <c r="E288" s="979"/>
      <c r="F288" s="979"/>
      <c r="G288" s="979"/>
      <c r="H288" s="979"/>
      <c r="I288" s="979"/>
      <c r="J288" s="979"/>
      <c r="K288" s="979"/>
      <c r="L288" s="979"/>
      <c r="M288" s="979"/>
      <c r="N288" s="979"/>
      <c r="O288" s="979"/>
      <c r="P288" s="979"/>
      <c r="Q288" s="979"/>
      <c r="R288" s="979"/>
      <c r="S288" s="979"/>
      <c r="T288" s="979"/>
      <c r="U288" s="979"/>
      <c r="V288" s="979"/>
      <c r="W288" s="979"/>
      <c r="X288" s="979"/>
      <c r="Y288" s="979"/>
      <c r="Z288" s="980"/>
      <c r="AA288" s="979"/>
      <c r="AB288" s="979"/>
      <c r="AC288" s="979"/>
      <c r="AD288" s="979"/>
      <c r="AE288" s="979"/>
    </row>
    <row r="289" spans="1:31" s="934" customFormat="1" ht="15" customHeight="1">
      <c r="A289" s="979"/>
      <c r="B289" s="979"/>
      <c r="C289" s="979"/>
      <c r="D289" s="979"/>
      <c r="E289" s="979"/>
      <c r="F289" s="979"/>
      <c r="G289" s="979"/>
      <c r="H289" s="979"/>
      <c r="I289" s="979"/>
      <c r="J289" s="979"/>
      <c r="K289" s="979"/>
      <c r="L289" s="979"/>
      <c r="M289" s="979"/>
      <c r="N289" s="979"/>
      <c r="O289" s="979"/>
      <c r="P289" s="979"/>
      <c r="Q289" s="979"/>
      <c r="R289" s="979"/>
      <c r="S289" s="979"/>
      <c r="T289" s="979"/>
      <c r="U289" s="979"/>
      <c r="V289" s="979"/>
      <c r="W289" s="979"/>
      <c r="X289" s="979"/>
      <c r="Y289" s="979"/>
      <c r="Z289" s="980"/>
      <c r="AA289" s="979"/>
      <c r="AB289" s="979"/>
      <c r="AC289" s="979"/>
      <c r="AD289" s="979"/>
      <c r="AE289" s="979"/>
    </row>
    <row r="290" spans="1:31" s="934" customFormat="1" ht="15" customHeight="1">
      <c r="A290" s="979"/>
      <c r="B290" s="979"/>
      <c r="C290" s="979"/>
      <c r="D290" s="979"/>
      <c r="E290" s="979"/>
      <c r="F290" s="979"/>
      <c r="G290" s="979"/>
      <c r="H290" s="979"/>
      <c r="I290" s="979"/>
      <c r="J290" s="979"/>
      <c r="K290" s="979"/>
      <c r="L290" s="979"/>
      <c r="M290" s="979"/>
      <c r="N290" s="979"/>
      <c r="O290" s="979"/>
      <c r="P290" s="979"/>
      <c r="Q290" s="979"/>
      <c r="R290" s="979"/>
      <c r="S290" s="979"/>
      <c r="T290" s="979"/>
      <c r="U290" s="979"/>
      <c r="V290" s="979"/>
      <c r="W290" s="979"/>
      <c r="X290" s="979"/>
      <c r="Y290" s="979"/>
      <c r="Z290" s="980"/>
      <c r="AA290" s="979"/>
      <c r="AB290" s="979"/>
      <c r="AC290" s="979"/>
      <c r="AD290" s="979"/>
      <c r="AE290" s="979"/>
    </row>
    <row r="291" spans="1:31" s="934" customFormat="1" ht="15" customHeight="1">
      <c r="A291" s="979"/>
      <c r="B291" s="979"/>
      <c r="C291" s="979"/>
      <c r="D291" s="979"/>
      <c r="E291" s="979"/>
      <c r="F291" s="979"/>
      <c r="G291" s="979"/>
      <c r="H291" s="979"/>
      <c r="I291" s="979"/>
      <c r="J291" s="979"/>
      <c r="K291" s="979"/>
      <c r="L291" s="979"/>
      <c r="M291" s="979"/>
      <c r="N291" s="979"/>
      <c r="O291" s="979"/>
      <c r="P291" s="979"/>
      <c r="Q291" s="979"/>
      <c r="R291" s="979"/>
      <c r="S291" s="979"/>
      <c r="T291" s="979"/>
      <c r="U291" s="979"/>
      <c r="V291" s="979"/>
      <c r="W291" s="979"/>
      <c r="X291" s="979"/>
      <c r="Y291" s="979"/>
      <c r="Z291" s="980"/>
      <c r="AA291" s="979"/>
      <c r="AB291" s="979"/>
      <c r="AC291" s="979"/>
      <c r="AD291" s="979"/>
      <c r="AE291" s="979"/>
    </row>
    <row r="292" spans="1:31" s="934" customFormat="1" ht="15" customHeight="1">
      <c r="A292" s="979"/>
      <c r="B292" s="979"/>
      <c r="C292" s="979"/>
      <c r="D292" s="979"/>
      <c r="E292" s="979"/>
      <c r="F292" s="979"/>
      <c r="G292" s="979"/>
      <c r="H292" s="979"/>
      <c r="I292" s="979"/>
      <c r="J292" s="979"/>
      <c r="K292" s="979"/>
      <c r="L292" s="979"/>
      <c r="M292" s="979"/>
      <c r="N292" s="979"/>
      <c r="O292" s="979"/>
      <c r="P292" s="979"/>
      <c r="Q292" s="979"/>
      <c r="R292" s="979"/>
      <c r="S292" s="979"/>
      <c r="T292" s="979"/>
      <c r="U292" s="979"/>
      <c r="V292" s="979"/>
      <c r="W292" s="979"/>
      <c r="X292" s="979"/>
      <c r="Y292" s="979"/>
      <c r="Z292" s="980"/>
      <c r="AA292" s="979"/>
      <c r="AB292" s="979"/>
      <c r="AC292" s="979"/>
      <c r="AD292" s="979"/>
      <c r="AE292" s="979"/>
    </row>
    <row r="293" spans="1:31" s="934" customFormat="1" ht="15" customHeight="1">
      <c r="A293" s="979"/>
      <c r="B293" s="979"/>
      <c r="C293" s="979"/>
      <c r="D293" s="979"/>
      <c r="E293" s="979"/>
      <c r="F293" s="979"/>
      <c r="G293" s="979"/>
      <c r="H293" s="979"/>
      <c r="I293" s="979"/>
      <c r="J293" s="979"/>
      <c r="K293" s="979"/>
      <c r="L293" s="979"/>
      <c r="M293" s="979"/>
      <c r="N293" s="979"/>
      <c r="O293" s="979"/>
      <c r="P293" s="979"/>
      <c r="Q293" s="979"/>
      <c r="R293" s="979"/>
      <c r="S293" s="979"/>
      <c r="T293" s="979"/>
      <c r="U293" s="979"/>
      <c r="V293" s="979"/>
      <c r="W293" s="979"/>
      <c r="X293" s="979"/>
      <c r="Y293" s="979"/>
      <c r="Z293" s="980"/>
      <c r="AA293" s="979"/>
      <c r="AB293" s="979"/>
      <c r="AC293" s="979"/>
      <c r="AD293" s="979"/>
      <c r="AE293" s="979"/>
    </row>
    <row r="294" spans="1:31" s="934" customFormat="1" ht="15" customHeight="1">
      <c r="A294" s="979"/>
      <c r="B294" s="979"/>
      <c r="C294" s="979"/>
      <c r="D294" s="979"/>
      <c r="E294" s="979"/>
      <c r="F294" s="979"/>
      <c r="G294" s="979"/>
      <c r="H294" s="979"/>
      <c r="I294" s="979"/>
      <c r="J294" s="979"/>
      <c r="K294" s="979"/>
      <c r="L294" s="979"/>
      <c r="M294" s="979"/>
      <c r="N294" s="979"/>
      <c r="O294" s="979"/>
      <c r="P294" s="979"/>
      <c r="Q294" s="979"/>
      <c r="R294" s="979"/>
      <c r="S294" s="979"/>
      <c r="T294" s="979"/>
      <c r="U294" s="979"/>
      <c r="V294" s="979"/>
      <c r="W294" s="979"/>
      <c r="X294" s="979"/>
      <c r="Y294" s="979"/>
      <c r="Z294" s="980"/>
      <c r="AA294" s="979"/>
      <c r="AB294" s="979"/>
      <c r="AC294" s="979"/>
      <c r="AD294" s="979"/>
      <c r="AE294" s="979"/>
    </row>
    <row r="295" spans="1:31" s="934" customFormat="1" ht="15" customHeight="1">
      <c r="A295" s="979"/>
      <c r="B295" s="979"/>
      <c r="C295" s="979"/>
      <c r="D295" s="979"/>
      <c r="E295" s="979"/>
      <c r="F295" s="979"/>
      <c r="G295" s="979"/>
      <c r="H295" s="979"/>
      <c r="I295" s="979"/>
      <c r="J295" s="979"/>
      <c r="K295" s="979"/>
      <c r="L295" s="979"/>
      <c r="M295" s="979"/>
      <c r="N295" s="979"/>
      <c r="O295" s="979"/>
      <c r="P295" s="979"/>
      <c r="Q295" s="979"/>
      <c r="R295" s="979"/>
      <c r="S295" s="979"/>
      <c r="T295" s="979"/>
      <c r="U295" s="979"/>
      <c r="V295" s="979"/>
      <c r="W295" s="979"/>
      <c r="X295" s="979"/>
      <c r="Y295" s="979"/>
      <c r="Z295" s="980"/>
      <c r="AA295" s="979"/>
      <c r="AB295" s="979"/>
      <c r="AC295" s="979"/>
      <c r="AD295" s="979"/>
      <c r="AE295" s="979"/>
    </row>
    <row r="296" spans="1:31" s="934" customFormat="1" ht="15" customHeight="1">
      <c r="A296" s="979"/>
      <c r="B296" s="979"/>
      <c r="C296" s="979"/>
      <c r="D296" s="979"/>
      <c r="E296" s="979"/>
      <c r="F296" s="979"/>
      <c r="G296" s="979"/>
      <c r="H296" s="979"/>
      <c r="I296" s="979"/>
      <c r="J296" s="979"/>
      <c r="K296" s="979"/>
      <c r="L296" s="979"/>
      <c r="M296" s="979"/>
      <c r="N296" s="979"/>
      <c r="O296" s="979"/>
      <c r="P296" s="979"/>
      <c r="Q296" s="979"/>
      <c r="R296" s="979"/>
      <c r="S296" s="979"/>
      <c r="T296" s="979"/>
      <c r="U296" s="979"/>
      <c r="V296" s="979"/>
      <c r="W296" s="979"/>
      <c r="X296" s="979"/>
      <c r="Y296" s="979"/>
      <c r="Z296" s="980"/>
      <c r="AA296" s="979"/>
      <c r="AB296" s="979"/>
      <c r="AC296" s="979"/>
      <c r="AD296" s="979"/>
      <c r="AE296" s="979"/>
    </row>
    <row r="297" spans="1:31" s="934" customFormat="1" ht="15" customHeight="1">
      <c r="A297" s="979"/>
      <c r="B297" s="979"/>
      <c r="C297" s="979"/>
      <c r="D297" s="979"/>
      <c r="E297" s="979"/>
      <c r="F297" s="979"/>
      <c r="G297" s="979"/>
      <c r="H297" s="979"/>
      <c r="I297" s="979"/>
      <c r="J297" s="979"/>
      <c r="K297" s="979"/>
      <c r="L297" s="979"/>
      <c r="M297" s="979"/>
      <c r="N297" s="979"/>
      <c r="O297" s="979"/>
      <c r="P297" s="979"/>
      <c r="Q297" s="979"/>
      <c r="R297" s="979"/>
      <c r="S297" s="979"/>
      <c r="T297" s="979"/>
      <c r="U297" s="979"/>
      <c r="V297" s="979"/>
      <c r="W297" s="979"/>
      <c r="X297" s="979"/>
      <c r="Y297" s="979"/>
      <c r="Z297" s="980"/>
      <c r="AA297" s="979"/>
      <c r="AB297" s="979"/>
      <c r="AC297" s="979"/>
      <c r="AD297" s="979"/>
      <c r="AE297" s="979"/>
    </row>
    <row r="298" spans="1:31" s="934" customFormat="1" ht="15" customHeight="1">
      <c r="A298" s="979"/>
      <c r="B298" s="979"/>
      <c r="C298" s="979"/>
      <c r="D298" s="979"/>
      <c r="E298" s="979"/>
      <c r="F298" s="979"/>
      <c r="G298" s="979"/>
      <c r="H298" s="979"/>
      <c r="I298" s="979"/>
      <c r="J298" s="979"/>
      <c r="K298" s="979"/>
      <c r="L298" s="979"/>
      <c r="M298" s="979"/>
      <c r="N298" s="979"/>
      <c r="O298" s="979"/>
      <c r="P298" s="979"/>
      <c r="Q298" s="979"/>
      <c r="R298" s="979"/>
      <c r="S298" s="979"/>
      <c r="T298" s="979"/>
      <c r="U298" s="979"/>
      <c r="V298" s="979"/>
      <c r="W298" s="979"/>
      <c r="X298" s="979"/>
      <c r="Y298" s="979"/>
      <c r="Z298" s="980"/>
      <c r="AA298" s="979"/>
      <c r="AB298" s="979"/>
      <c r="AC298" s="979"/>
      <c r="AD298" s="979"/>
      <c r="AE298" s="979"/>
    </row>
    <row r="299" spans="1:31" s="934" customFormat="1" ht="15" customHeight="1">
      <c r="A299" s="979"/>
      <c r="B299" s="979"/>
      <c r="C299" s="979"/>
      <c r="D299" s="979"/>
      <c r="E299" s="979"/>
      <c r="F299" s="979"/>
      <c r="G299" s="979"/>
      <c r="H299" s="979"/>
      <c r="I299" s="979"/>
      <c r="J299" s="979"/>
      <c r="K299" s="979"/>
      <c r="L299" s="979"/>
      <c r="M299" s="979"/>
      <c r="N299" s="979"/>
      <c r="O299" s="979"/>
      <c r="P299" s="979"/>
      <c r="Q299" s="979"/>
      <c r="R299" s="979"/>
      <c r="S299" s="979"/>
      <c r="T299" s="979"/>
      <c r="U299" s="979"/>
      <c r="V299" s="979"/>
      <c r="W299" s="979"/>
      <c r="X299" s="979"/>
      <c r="Y299" s="979"/>
      <c r="Z299" s="980"/>
      <c r="AA299" s="979"/>
      <c r="AB299" s="979"/>
      <c r="AC299" s="979"/>
      <c r="AD299" s="979"/>
      <c r="AE299" s="979"/>
    </row>
    <row r="300" spans="1:31" s="934" customFormat="1" ht="15" customHeight="1">
      <c r="A300" s="979"/>
      <c r="B300" s="979"/>
      <c r="C300" s="979"/>
      <c r="D300" s="979"/>
      <c r="E300" s="979"/>
      <c r="F300" s="979"/>
      <c r="G300" s="979"/>
      <c r="H300" s="979"/>
      <c r="I300" s="979"/>
      <c r="J300" s="979"/>
      <c r="K300" s="979"/>
      <c r="L300" s="979"/>
      <c r="M300" s="979"/>
      <c r="N300" s="979"/>
      <c r="O300" s="979"/>
      <c r="P300" s="979"/>
      <c r="Q300" s="979"/>
      <c r="R300" s="979"/>
      <c r="S300" s="979"/>
      <c r="T300" s="979"/>
      <c r="U300" s="979"/>
      <c r="V300" s="979"/>
      <c r="W300" s="979"/>
      <c r="X300" s="979"/>
      <c r="Y300" s="979"/>
      <c r="Z300" s="980"/>
      <c r="AA300" s="979"/>
      <c r="AB300" s="979"/>
      <c r="AC300" s="979"/>
      <c r="AD300" s="979"/>
      <c r="AE300" s="979"/>
    </row>
    <row r="301" spans="1:31" s="934" customFormat="1" ht="15" customHeight="1">
      <c r="A301" s="979"/>
      <c r="B301" s="979"/>
      <c r="C301" s="979"/>
      <c r="D301" s="979"/>
      <c r="E301" s="979"/>
      <c r="F301" s="979"/>
      <c r="G301" s="979"/>
      <c r="H301" s="979"/>
      <c r="I301" s="979"/>
      <c r="J301" s="979"/>
      <c r="K301" s="979"/>
      <c r="L301" s="979"/>
      <c r="M301" s="979"/>
      <c r="N301" s="979"/>
      <c r="O301" s="979"/>
      <c r="P301" s="979"/>
      <c r="Q301" s="979"/>
      <c r="R301" s="979"/>
      <c r="S301" s="979"/>
      <c r="T301" s="979"/>
      <c r="U301" s="979"/>
      <c r="V301" s="979"/>
      <c r="W301" s="979"/>
      <c r="X301" s="979"/>
      <c r="Y301" s="979"/>
      <c r="Z301" s="980"/>
      <c r="AA301" s="979"/>
      <c r="AB301" s="979"/>
      <c r="AC301" s="979"/>
      <c r="AD301" s="979"/>
      <c r="AE301" s="979"/>
    </row>
    <row r="302" spans="1:31" s="934" customFormat="1" ht="15" customHeight="1">
      <c r="A302" s="979"/>
      <c r="B302" s="979"/>
      <c r="C302" s="979"/>
      <c r="D302" s="979"/>
      <c r="E302" s="979"/>
      <c r="F302" s="979"/>
      <c r="G302" s="979"/>
      <c r="H302" s="979"/>
      <c r="I302" s="979"/>
      <c r="J302" s="979"/>
      <c r="K302" s="979"/>
      <c r="L302" s="979"/>
      <c r="M302" s="979"/>
      <c r="N302" s="979"/>
      <c r="O302" s="979"/>
      <c r="P302" s="979"/>
      <c r="Q302" s="979"/>
      <c r="R302" s="979"/>
      <c r="S302" s="979"/>
      <c r="T302" s="979"/>
      <c r="U302" s="979"/>
      <c r="V302" s="979"/>
      <c r="W302" s="979"/>
      <c r="X302" s="979"/>
      <c r="Y302" s="979"/>
      <c r="Z302" s="980"/>
      <c r="AA302" s="979"/>
      <c r="AB302" s="979"/>
      <c r="AC302" s="979"/>
      <c r="AD302" s="979"/>
      <c r="AE302" s="979"/>
    </row>
    <row r="303" spans="1:31" s="934" customFormat="1" ht="15" customHeight="1">
      <c r="A303" s="979"/>
      <c r="B303" s="979"/>
      <c r="C303" s="979"/>
      <c r="D303" s="979"/>
      <c r="E303" s="979"/>
      <c r="F303" s="979"/>
      <c r="G303" s="979"/>
      <c r="H303" s="979"/>
      <c r="I303" s="979"/>
      <c r="J303" s="979"/>
      <c r="K303" s="979"/>
      <c r="L303" s="979"/>
      <c r="M303" s="979"/>
      <c r="N303" s="979"/>
      <c r="O303" s="979"/>
      <c r="P303" s="979"/>
      <c r="Q303" s="979"/>
      <c r="R303" s="979"/>
      <c r="S303" s="979"/>
      <c r="T303" s="979"/>
      <c r="U303" s="979"/>
      <c r="V303" s="979"/>
      <c r="W303" s="979"/>
      <c r="X303" s="979"/>
      <c r="Y303" s="979"/>
      <c r="Z303" s="980"/>
      <c r="AA303" s="979"/>
      <c r="AB303" s="979"/>
      <c r="AC303" s="979"/>
      <c r="AD303" s="979"/>
      <c r="AE303" s="979"/>
    </row>
    <row r="304" spans="1:31" s="934" customFormat="1" ht="15" customHeight="1">
      <c r="A304" s="979"/>
      <c r="B304" s="979"/>
      <c r="C304" s="979"/>
      <c r="D304" s="979"/>
      <c r="E304" s="979"/>
      <c r="F304" s="979"/>
      <c r="G304" s="979"/>
      <c r="H304" s="979"/>
      <c r="I304" s="979"/>
      <c r="J304" s="979"/>
      <c r="K304" s="979"/>
      <c r="L304" s="979"/>
      <c r="M304" s="979"/>
      <c r="N304" s="979"/>
      <c r="O304" s="979"/>
      <c r="P304" s="979"/>
      <c r="Q304" s="979"/>
      <c r="R304" s="979"/>
      <c r="S304" s="979"/>
      <c r="T304" s="979"/>
      <c r="U304" s="979"/>
      <c r="V304" s="979"/>
      <c r="W304" s="979"/>
      <c r="X304" s="979"/>
      <c r="Y304" s="979"/>
      <c r="Z304" s="980"/>
      <c r="AA304" s="979"/>
      <c r="AB304" s="979"/>
      <c r="AC304" s="979"/>
      <c r="AD304" s="979"/>
      <c r="AE304" s="979"/>
    </row>
    <row r="305" spans="1:31" s="934" customFormat="1" ht="15" customHeight="1">
      <c r="A305" s="979"/>
      <c r="B305" s="979"/>
      <c r="C305" s="979"/>
      <c r="D305" s="979"/>
      <c r="E305" s="979"/>
      <c r="F305" s="979"/>
      <c r="G305" s="979"/>
      <c r="H305" s="979"/>
      <c r="I305" s="979"/>
      <c r="J305" s="979"/>
      <c r="K305" s="979"/>
      <c r="L305" s="979"/>
      <c r="M305" s="979"/>
      <c r="N305" s="979"/>
      <c r="O305" s="979"/>
      <c r="P305" s="979"/>
      <c r="Q305" s="979"/>
      <c r="R305" s="979"/>
      <c r="S305" s="979"/>
      <c r="T305" s="979"/>
      <c r="U305" s="979"/>
      <c r="V305" s="979"/>
      <c r="W305" s="979"/>
      <c r="X305" s="979"/>
      <c r="Y305" s="979"/>
      <c r="Z305" s="980"/>
      <c r="AA305" s="979"/>
      <c r="AB305" s="979"/>
      <c r="AC305" s="979"/>
      <c r="AD305" s="979"/>
      <c r="AE305" s="979"/>
    </row>
    <row r="306" spans="1:31" s="934" customFormat="1" ht="15" customHeight="1">
      <c r="A306" s="979"/>
      <c r="B306" s="979"/>
      <c r="C306" s="979"/>
      <c r="D306" s="979"/>
      <c r="E306" s="979"/>
      <c r="F306" s="979"/>
      <c r="G306" s="979"/>
      <c r="H306" s="979"/>
      <c r="I306" s="979"/>
      <c r="J306" s="979"/>
      <c r="K306" s="979"/>
      <c r="L306" s="979"/>
      <c r="M306" s="979"/>
      <c r="N306" s="979"/>
      <c r="O306" s="979"/>
      <c r="P306" s="979"/>
      <c r="Q306" s="979"/>
      <c r="R306" s="979"/>
      <c r="S306" s="979"/>
      <c r="T306" s="979"/>
      <c r="U306" s="979"/>
      <c r="V306" s="979"/>
      <c r="W306" s="979"/>
      <c r="X306" s="979"/>
      <c r="Y306" s="979"/>
      <c r="Z306" s="980"/>
      <c r="AA306" s="979"/>
      <c r="AB306" s="979"/>
      <c r="AC306" s="979"/>
      <c r="AD306" s="979"/>
      <c r="AE306" s="979"/>
    </row>
    <row r="307" spans="1:31" s="934" customFormat="1" ht="15" customHeight="1">
      <c r="A307" s="979"/>
      <c r="B307" s="979"/>
      <c r="C307" s="979"/>
      <c r="D307" s="979"/>
      <c r="E307" s="979"/>
      <c r="F307" s="979"/>
      <c r="G307" s="979"/>
      <c r="H307" s="979"/>
      <c r="I307" s="979"/>
      <c r="J307" s="979"/>
      <c r="K307" s="979"/>
      <c r="L307" s="979"/>
      <c r="M307" s="979"/>
      <c r="N307" s="979"/>
      <c r="O307" s="979"/>
      <c r="P307" s="979"/>
      <c r="Q307" s="979"/>
      <c r="R307" s="979"/>
      <c r="S307" s="979"/>
      <c r="T307" s="979"/>
      <c r="U307" s="979"/>
      <c r="V307" s="979"/>
      <c r="W307" s="979"/>
      <c r="X307" s="979"/>
      <c r="Y307" s="979"/>
      <c r="Z307" s="980"/>
      <c r="AA307" s="979"/>
      <c r="AB307" s="979"/>
      <c r="AC307" s="979"/>
      <c r="AD307" s="979"/>
      <c r="AE307" s="979"/>
    </row>
    <row r="308" spans="1:31" s="934" customFormat="1" ht="15" customHeight="1">
      <c r="A308" s="979"/>
      <c r="B308" s="979"/>
      <c r="C308" s="979"/>
      <c r="D308" s="979"/>
      <c r="E308" s="979"/>
      <c r="F308" s="979"/>
      <c r="G308" s="979"/>
      <c r="H308" s="979"/>
      <c r="I308" s="979"/>
      <c r="J308" s="979"/>
      <c r="K308" s="979"/>
      <c r="L308" s="979"/>
      <c r="M308" s="979"/>
      <c r="N308" s="979"/>
      <c r="O308" s="979"/>
      <c r="P308" s="979"/>
      <c r="Q308" s="979"/>
      <c r="R308" s="979"/>
      <c r="S308" s="979"/>
      <c r="T308" s="979"/>
      <c r="U308" s="979"/>
      <c r="V308" s="979"/>
      <c r="W308" s="979"/>
      <c r="X308" s="979"/>
      <c r="Y308" s="979"/>
      <c r="Z308" s="980"/>
      <c r="AA308" s="979"/>
      <c r="AB308" s="979"/>
      <c r="AC308" s="979"/>
      <c r="AD308" s="979"/>
      <c r="AE308" s="979"/>
    </row>
    <row r="309" spans="1:31" s="934" customFormat="1" ht="15" customHeight="1">
      <c r="A309" s="979"/>
      <c r="B309" s="979"/>
      <c r="C309" s="979"/>
      <c r="D309" s="979"/>
      <c r="E309" s="979"/>
      <c r="F309" s="979"/>
      <c r="G309" s="979"/>
      <c r="H309" s="979"/>
      <c r="I309" s="979"/>
      <c r="J309" s="979"/>
      <c r="K309" s="979"/>
      <c r="L309" s="979"/>
      <c r="M309" s="979"/>
      <c r="N309" s="979"/>
      <c r="O309" s="979"/>
      <c r="P309" s="979"/>
      <c r="Q309" s="979"/>
      <c r="R309" s="979"/>
      <c r="S309" s="979"/>
      <c r="T309" s="979"/>
      <c r="U309" s="979"/>
      <c r="V309" s="979"/>
      <c r="W309" s="979"/>
      <c r="X309" s="979"/>
      <c r="Y309" s="979"/>
      <c r="Z309" s="980"/>
      <c r="AA309" s="979"/>
      <c r="AB309" s="979"/>
      <c r="AC309" s="979"/>
      <c r="AD309" s="979"/>
      <c r="AE309" s="979"/>
    </row>
    <row r="310" spans="1:31" s="934" customFormat="1" ht="15" customHeight="1">
      <c r="A310" s="979"/>
      <c r="B310" s="979"/>
      <c r="C310" s="979"/>
      <c r="D310" s="979"/>
      <c r="E310" s="979"/>
      <c r="F310" s="979"/>
      <c r="G310" s="979"/>
      <c r="H310" s="979"/>
      <c r="I310" s="979"/>
      <c r="J310" s="979"/>
      <c r="K310" s="979"/>
      <c r="L310" s="979"/>
      <c r="M310" s="979"/>
      <c r="N310" s="979"/>
      <c r="O310" s="979"/>
      <c r="P310" s="979"/>
      <c r="Q310" s="979"/>
      <c r="R310" s="979"/>
      <c r="S310" s="979"/>
      <c r="T310" s="979"/>
      <c r="U310" s="979"/>
      <c r="V310" s="979"/>
      <c r="W310" s="979"/>
      <c r="X310" s="979"/>
      <c r="Y310" s="979"/>
      <c r="Z310" s="980"/>
      <c r="AA310" s="979"/>
      <c r="AB310" s="979"/>
      <c r="AC310" s="979"/>
      <c r="AD310" s="979"/>
      <c r="AE310" s="979"/>
    </row>
    <row r="311" spans="1:31" s="934" customFormat="1" ht="15" customHeight="1">
      <c r="A311" s="979"/>
      <c r="B311" s="979"/>
      <c r="C311" s="979"/>
      <c r="D311" s="979"/>
      <c r="E311" s="979"/>
      <c r="F311" s="979"/>
      <c r="G311" s="979"/>
      <c r="H311" s="979"/>
      <c r="I311" s="979"/>
      <c r="J311" s="979"/>
      <c r="K311" s="979"/>
      <c r="L311" s="979"/>
      <c r="M311" s="979"/>
      <c r="N311" s="979"/>
      <c r="O311" s="979"/>
      <c r="P311" s="979"/>
      <c r="Q311" s="979"/>
      <c r="R311" s="979"/>
      <c r="S311" s="979"/>
      <c r="T311" s="979"/>
      <c r="U311" s="979"/>
      <c r="V311" s="979"/>
      <c r="W311" s="979"/>
      <c r="X311" s="979"/>
      <c r="Y311" s="979"/>
      <c r="Z311" s="980"/>
      <c r="AA311" s="979"/>
      <c r="AB311" s="979"/>
      <c r="AC311" s="979"/>
      <c r="AD311" s="979"/>
      <c r="AE311" s="979"/>
    </row>
    <row r="312" spans="1:31" s="934" customFormat="1" ht="15" customHeight="1">
      <c r="A312" s="979"/>
      <c r="B312" s="979"/>
      <c r="C312" s="979"/>
      <c r="D312" s="979"/>
      <c r="E312" s="979"/>
      <c r="F312" s="979"/>
      <c r="G312" s="979"/>
      <c r="H312" s="979"/>
      <c r="I312" s="979"/>
      <c r="J312" s="979"/>
      <c r="K312" s="979"/>
      <c r="L312" s="979"/>
      <c r="M312" s="979"/>
      <c r="N312" s="979"/>
      <c r="O312" s="979"/>
      <c r="P312" s="979"/>
      <c r="Q312" s="979"/>
      <c r="R312" s="979"/>
      <c r="S312" s="979"/>
      <c r="T312" s="979"/>
      <c r="U312" s="979"/>
      <c r="V312" s="979"/>
      <c r="W312" s="979"/>
      <c r="X312" s="979"/>
      <c r="Y312" s="979"/>
      <c r="Z312" s="980"/>
      <c r="AA312" s="979"/>
      <c r="AB312" s="979"/>
      <c r="AC312" s="979"/>
      <c r="AD312" s="979"/>
      <c r="AE312" s="979"/>
    </row>
    <row r="313" spans="1:31" s="934" customFormat="1" ht="15" customHeight="1">
      <c r="A313" s="979"/>
      <c r="B313" s="979"/>
      <c r="C313" s="979"/>
      <c r="D313" s="979"/>
      <c r="E313" s="979"/>
      <c r="F313" s="979"/>
      <c r="G313" s="979"/>
      <c r="H313" s="979"/>
      <c r="I313" s="979"/>
      <c r="J313" s="979"/>
      <c r="K313" s="979"/>
      <c r="L313" s="979"/>
      <c r="M313" s="979"/>
      <c r="N313" s="979"/>
      <c r="O313" s="979"/>
      <c r="P313" s="979"/>
      <c r="Q313" s="979"/>
      <c r="R313" s="979"/>
      <c r="S313" s="979"/>
      <c r="T313" s="979"/>
      <c r="U313" s="979"/>
      <c r="V313" s="979"/>
      <c r="W313" s="979"/>
      <c r="X313" s="979"/>
      <c r="Y313" s="979"/>
      <c r="Z313" s="980"/>
      <c r="AA313" s="979"/>
      <c r="AB313" s="979"/>
      <c r="AC313" s="979"/>
      <c r="AD313" s="979"/>
      <c r="AE313" s="979"/>
    </row>
    <row r="314" spans="1:31" s="934" customFormat="1" ht="15" customHeight="1">
      <c r="A314" s="979"/>
      <c r="B314" s="979"/>
      <c r="C314" s="979"/>
      <c r="D314" s="979"/>
      <c r="E314" s="979"/>
      <c r="F314" s="979"/>
      <c r="G314" s="979"/>
      <c r="H314" s="979"/>
      <c r="I314" s="979"/>
      <c r="J314" s="979"/>
      <c r="K314" s="979"/>
      <c r="L314" s="979"/>
      <c r="M314" s="979"/>
      <c r="N314" s="979"/>
      <c r="O314" s="979"/>
      <c r="P314" s="979"/>
      <c r="Q314" s="979"/>
      <c r="R314" s="979"/>
      <c r="S314" s="979"/>
      <c r="T314" s="979"/>
      <c r="U314" s="979"/>
      <c r="V314" s="979"/>
      <c r="W314" s="979"/>
      <c r="X314" s="979"/>
      <c r="Y314" s="979"/>
      <c r="Z314" s="980"/>
      <c r="AA314" s="979"/>
      <c r="AB314" s="979"/>
      <c r="AC314" s="979"/>
      <c r="AD314" s="979"/>
      <c r="AE314" s="979"/>
    </row>
    <row r="315" spans="1:31" s="934" customFormat="1" ht="15" customHeight="1">
      <c r="A315" s="979"/>
      <c r="B315" s="979"/>
      <c r="C315" s="979"/>
      <c r="D315" s="979"/>
      <c r="E315" s="979"/>
      <c r="F315" s="979"/>
      <c r="G315" s="979"/>
      <c r="H315" s="979"/>
      <c r="I315" s="979"/>
      <c r="J315" s="979"/>
      <c r="K315" s="979"/>
      <c r="L315" s="979"/>
      <c r="M315" s="979"/>
      <c r="N315" s="979"/>
      <c r="O315" s="979"/>
      <c r="P315" s="979"/>
      <c r="Q315" s="979"/>
      <c r="R315" s="979"/>
      <c r="S315" s="979"/>
      <c r="T315" s="979"/>
      <c r="U315" s="979"/>
      <c r="V315" s="979"/>
      <c r="W315" s="979"/>
      <c r="X315" s="979"/>
      <c r="Y315" s="979"/>
      <c r="Z315" s="980"/>
      <c r="AA315" s="979"/>
      <c r="AB315" s="979"/>
      <c r="AC315" s="979"/>
      <c r="AD315" s="979"/>
      <c r="AE315" s="979"/>
    </row>
    <row r="316" spans="1:31" s="934" customFormat="1" ht="15" customHeight="1">
      <c r="A316" s="979"/>
      <c r="B316" s="979"/>
      <c r="C316" s="979"/>
      <c r="D316" s="979"/>
      <c r="E316" s="979"/>
      <c r="F316" s="979"/>
      <c r="G316" s="979"/>
      <c r="H316" s="979"/>
      <c r="I316" s="979"/>
      <c r="J316" s="979"/>
      <c r="K316" s="979"/>
      <c r="L316" s="979"/>
      <c r="M316" s="979"/>
      <c r="N316" s="979"/>
      <c r="O316" s="979"/>
      <c r="P316" s="979"/>
      <c r="Q316" s="979"/>
      <c r="R316" s="979"/>
      <c r="S316" s="979"/>
      <c r="T316" s="979"/>
      <c r="U316" s="979"/>
      <c r="V316" s="979"/>
      <c r="W316" s="979"/>
      <c r="X316" s="979"/>
      <c r="Y316" s="979"/>
      <c r="Z316" s="980"/>
      <c r="AA316" s="979"/>
      <c r="AB316" s="979"/>
      <c r="AC316" s="979"/>
      <c r="AD316" s="979"/>
      <c r="AE316" s="979"/>
    </row>
    <row r="317" spans="1:31" s="934" customFormat="1" ht="15" customHeight="1">
      <c r="A317" s="979"/>
      <c r="B317" s="979"/>
      <c r="C317" s="979"/>
      <c r="D317" s="979"/>
      <c r="E317" s="979"/>
      <c r="F317" s="979"/>
      <c r="G317" s="979"/>
      <c r="H317" s="979"/>
      <c r="I317" s="979"/>
      <c r="J317" s="979"/>
      <c r="K317" s="979"/>
      <c r="L317" s="979"/>
      <c r="M317" s="979"/>
      <c r="N317" s="979"/>
      <c r="O317" s="979"/>
      <c r="P317" s="979"/>
      <c r="Q317" s="979"/>
      <c r="R317" s="979"/>
      <c r="S317" s="979"/>
      <c r="T317" s="979"/>
      <c r="U317" s="979"/>
      <c r="V317" s="979"/>
      <c r="W317" s="979"/>
      <c r="X317" s="979"/>
      <c r="Y317" s="979"/>
      <c r="Z317" s="980"/>
      <c r="AA317" s="979"/>
      <c r="AB317" s="979"/>
      <c r="AC317" s="979"/>
      <c r="AD317" s="979"/>
      <c r="AE317" s="979"/>
    </row>
    <row r="318" spans="1:31" s="934" customFormat="1" ht="15" customHeight="1">
      <c r="A318" s="979"/>
      <c r="B318" s="979"/>
      <c r="C318" s="979"/>
      <c r="D318" s="979"/>
      <c r="E318" s="979"/>
      <c r="F318" s="979"/>
      <c r="G318" s="979"/>
      <c r="H318" s="979"/>
      <c r="I318" s="979"/>
      <c r="J318" s="979"/>
      <c r="K318" s="979"/>
      <c r="L318" s="979"/>
      <c r="M318" s="979"/>
      <c r="N318" s="979"/>
      <c r="O318" s="979"/>
      <c r="P318" s="979"/>
      <c r="Q318" s="979"/>
      <c r="R318" s="979"/>
      <c r="S318" s="979"/>
      <c r="T318" s="979"/>
      <c r="U318" s="979"/>
      <c r="V318" s="979"/>
      <c r="W318" s="979"/>
      <c r="X318" s="979"/>
      <c r="Y318" s="979"/>
      <c r="Z318" s="980"/>
      <c r="AA318" s="979"/>
      <c r="AB318" s="979"/>
      <c r="AC318" s="979"/>
      <c r="AD318" s="979"/>
      <c r="AE318" s="979"/>
    </row>
    <row r="319" spans="1:31" s="934" customFormat="1" ht="15" customHeight="1">
      <c r="A319" s="979"/>
      <c r="B319" s="979"/>
      <c r="C319" s="979"/>
      <c r="D319" s="979"/>
      <c r="E319" s="979"/>
      <c r="F319" s="979"/>
      <c r="G319" s="979"/>
      <c r="H319" s="979"/>
      <c r="I319" s="979"/>
      <c r="J319" s="979"/>
      <c r="K319" s="979"/>
      <c r="L319" s="979"/>
      <c r="M319" s="979"/>
      <c r="N319" s="979"/>
      <c r="O319" s="979"/>
      <c r="P319" s="979"/>
      <c r="Q319" s="979"/>
      <c r="R319" s="979"/>
      <c r="S319" s="979"/>
      <c r="T319" s="979"/>
      <c r="U319" s="979"/>
      <c r="V319" s="979"/>
      <c r="W319" s="979"/>
      <c r="X319" s="979"/>
      <c r="Y319" s="979"/>
      <c r="Z319" s="980"/>
      <c r="AA319" s="979"/>
      <c r="AB319" s="979"/>
      <c r="AC319" s="979"/>
      <c r="AD319" s="979"/>
      <c r="AE319" s="979"/>
    </row>
    <row r="320" spans="1:31" s="934" customFormat="1" ht="15" customHeight="1">
      <c r="A320" s="979"/>
      <c r="B320" s="979"/>
      <c r="C320" s="979"/>
      <c r="D320" s="979"/>
      <c r="E320" s="979"/>
      <c r="F320" s="979"/>
      <c r="G320" s="979"/>
      <c r="H320" s="979"/>
      <c r="I320" s="979"/>
      <c r="J320" s="979"/>
      <c r="K320" s="979"/>
      <c r="L320" s="979"/>
      <c r="M320" s="979"/>
      <c r="N320" s="979"/>
      <c r="O320" s="979"/>
      <c r="P320" s="979"/>
      <c r="Q320" s="979"/>
      <c r="R320" s="979"/>
      <c r="S320" s="979"/>
      <c r="T320" s="979"/>
      <c r="U320" s="979"/>
      <c r="V320" s="979"/>
      <c r="W320" s="979"/>
      <c r="X320" s="979"/>
      <c r="Y320" s="979"/>
      <c r="Z320" s="980"/>
      <c r="AA320" s="979"/>
      <c r="AB320" s="979"/>
      <c r="AC320" s="979"/>
      <c r="AD320" s="979"/>
      <c r="AE320" s="979"/>
    </row>
    <row r="321" spans="1:31" s="934" customFormat="1" ht="15" customHeight="1">
      <c r="A321" s="979"/>
      <c r="B321" s="979"/>
      <c r="C321" s="979"/>
      <c r="D321" s="979"/>
      <c r="E321" s="979"/>
      <c r="F321" s="979"/>
      <c r="G321" s="979"/>
      <c r="H321" s="979"/>
      <c r="I321" s="979"/>
      <c r="J321" s="979"/>
      <c r="K321" s="979"/>
      <c r="L321" s="979"/>
      <c r="M321" s="979"/>
      <c r="N321" s="979"/>
      <c r="O321" s="979"/>
      <c r="P321" s="979"/>
      <c r="Q321" s="979"/>
      <c r="R321" s="979"/>
      <c r="S321" s="979"/>
      <c r="T321" s="979"/>
      <c r="U321" s="979"/>
      <c r="V321" s="979"/>
      <c r="W321" s="979"/>
      <c r="X321" s="979"/>
      <c r="Y321" s="979"/>
      <c r="Z321" s="980"/>
      <c r="AA321" s="979"/>
      <c r="AB321" s="979"/>
      <c r="AC321" s="979"/>
      <c r="AD321" s="979"/>
      <c r="AE321" s="979"/>
    </row>
    <row r="322" spans="1:31" s="934" customFormat="1" ht="15" customHeight="1">
      <c r="A322" s="979"/>
      <c r="B322" s="979"/>
      <c r="C322" s="979"/>
      <c r="D322" s="979"/>
      <c r="E322" s="979"/>
      <c r="F322" s="979"/>
      <c r="G322" s="979"/>
      <c r="H322" s="979"/>
      <c r="I322" s="979"/>
      <c r="J322" s="979"/>
      <c r="K322" s="979"/>
      <c r="L322" s="979"/>
      <c r="M322" s="979"/>
      <c r="N322" s="979"/>
      <c r="O322" s="979"/>
      <c r="P322" s="979"/>
      <c r="Q322" s="979"/>
      <c r="R322" s="979"/>
      <c r="S322" s="979"/>
      <c r="T322" s="979"/>
      <c r="U322" s="979"/>
      <c r="V322" s="979"/>
      <c r="W322" s="979"/>
      <c r="X322" s="979"/>
      <c r="Y322" s="979"/>
      <c r="Z322" s="980"/>
      <c r="AA322" s="979"/>
      <c r="AB322" s="979"/>
      <c r="AC322" s="979"/>
      <c r="AD322" s="979"/>
      <c r="AE322" s="979"/>
    </row>
    <row r="323" spans="1:31" s="934" customFormat="1" ht="15" customHeight="1">
      <c r="A323" s="979"/>
      <c r="B323" s="979"/>
      <c r="C323" s="979"/>
      <c r="D323" s="979"/>
      <c r="E323" s="979"/>
      <c r="F323" s="979"/>
      <c r="G323" s="979"/>
      <c r="H323" s="979"/>
      <c r="I323" s="979"/>
      <c r="J323" s="979"/>
      <c r="K323" s="979"/>
      <c r="L323" s="979"/>
      <c r="M323" s="979"/>
      <c r="N323" s="979"/>
      <c r="O323" s="979"/>
      <c r="P323" s="979"/>
      <c r="Q323" s="979"/>
      <c r="R323" s="979"/>
      <c r="S323" s="979"/>
      <c r="T323" s="979"/>
      <c r="U323" s="979"/>
      <c r="V323" s="979"/>
      <c r="W323" s="979"/>
      <c r="X323" s="979"/>
      <c r="Y323" s="979"/>
      <c r="Z323" s="980"/>
      <c r="AA323" s="979"/>
      <c r="AB323" s="979"/>
      <c r="AC323" s="979"/>
      <c r="AD323" s="979"/>
      <c r="AE323" s="979"/>
    </row>
    <row r="324" spans="1:31" s="934" customFormat="1" ht="15" customHeight="1">
      <c r="A324" s="979"/>
      <c r="B324" s="979"/>
      <c r="C324" s="979"/>
      <c r="D324" s="979"/>
      <c r="E324" s="979"/>
      <c r="F324" s="979"/>
      <c r="G324" s="979"/>
      <c r="H324" s="979"/>
      <c r="I324" s="979"/>
      <c r="J324" s="979"/>
      <c r="K324" s="979"/>
      <c r="L324" s="979"/>
      <c r="M324" s="979"/>
      <c r="N324" s="979"/>
      <c r="O324" s="979"/>
      <c r="P324" s="979"/>
      <c r="Q324" s="979"/>
      <c r="R324" s="979"/>
      <c r="S324" s="979"/>
      <c r="T324" s="979"/>
      <c r="U324" s="979"/>
      <c r="V324" s="979"/>
      <c r="W324" s="979"/>
      <c r="X324" s="979"/>
      <c r="Y324" s="979"/>
      <c r="Z324" s="980"/>
      <c r="AA324" s="979"/>
      <c r="AB324" s="979"/>
      <c r="AC324" s="979"/>
      <c r="AD324" s="979"/>
      <c r="AE324" s="979"/>
    </row>
  </sheetData>
  <mergeCells count="93">
    <mergeCell ref="H238:W238"/>
    <mergeCell ref="G239:W240"/>
    <mergeCell ref="G241:W241"/>
    <mergeCell ref="G225:W225"/>
    <mergeCell ref="G228:W229"/>
    <mergeCell ref="H230:W230"/>
    <mergeCell ref="G231:W232"/>
    <mergeCell ref="G233:W233"/>
    <mergeCell ref="G236:W237"/>
    <mergeCell ref="G223:W224"/>
    <mergeCell ref="B128:G128"/>
    <mergeCell ref="I128:J128"/>
    <mergeCell ref="M128:N128"/>
    <mergeCell ref="Q128:R128"/>
    <mergeCell ref="U128:V128"/>
    <mergeCell ref="A163:X163"/>
    <mergeCell ref="K179:M179"/>
    <mergeCell ref="K181:M181"/>
    <mergeCell ref="A217:X217"/>
    <mergeCell ref="G220:W221"/>
    <mergeCell ref="H222:W222"/>
    <mergeCell ref="I127:J127"/>
    <mergeCell ref="M127:N127"/>
    <mergeCell ref="Q127:R127"/>
    <mergeCell ref="U127:V127"/>
    <mergeCell ref="H105:I105"/>
    <mergeCell ref="N105:O105"/>
    <mergeCell ref="T105:U105"/>
    <mergeCell ref="O107:Q107"/>
    <mergeCell ref="A109:X109"/>
    <mergeCell ref="A111:F111"/>
    <mergeCell ref="F114:H114"/>
    <mergeCell ref="F115:H115"/>
    <mergeCell ref="B126:E126"/>
    <mergeCell ref="Q126:S126"/>
    <mergeCell ref="U126:W126"/>
    <mergeCell ref="H101:I101"/>
    <mergeCell ref="N101:O101"/>
    <mergeCell ref="T101:U101"/>
    <mergeCell ref="H103:I103"/>
    <mergeCell ref="N103:O103"/>
    <mergeCell ref="T103:U103"/>
    <mergeCell ref="H98:I98"/>
    <mergeCell ref="N98:O98"/>
    <mergeCell ref="T98:U98"/>
    <mergeCell ref="H100:J100"/>
    <mergeCell ref="N100:P100"/>
    <mergeCell ref="T100:V100"/>
    <mergeCell ref="B92:F92"/>
    <mergeCell ref="H93:L93"/>
    <mergeCell ref="N93:R93"/>
    <mergeCell ref="T93:X93"/>
    <mergeCell ref="H96:L96"/>
    <mergeCell ref="N96:R96"/>
    <mergeCell ref="T96:X96"/>
    <mergeCell ref="J62:K62"/>
    <mergeCell ref="M62:P62"/>
    <mergeCell ref="R62:T62"/>
    <mergeCell ref="F68:W70"/>
    <mergeCell ref="H82:J82"/>
    <mergeCell ref="N82:P82"/>
    <mergeCell ref="T82:V82"/>
    <mergeCell ref="G45:W45"/>
    <mergeCell ref="A55:X55"/>
    <mergeCell ref="I57:M57"/>
    <mergeCell ref="I58:M58"/>
    <mergeCell ref="J61:K61"/>
    <mergeCell ref="M61:P61"/>
    <mergeCell ref="R61:T61"/>
    <mergeCell ref="G43:W44"/>
    <mergeCell ref="G25:W25"/>
    <mergeCell ref="G27:W27"/>
    <mergeCell ref="G28:W29"/>
    <mergeCell ref="H30:W30"/>
    <mergeCell ref="G31:W32"/>
    <mergeCell ref="G33:W33"/>
    <mergeCell ref="I35:P35"/>
    <mergeCell ref="I36:P36"/>
    <mergeCell ref="G40:W40"/>
    <mergeCell ref="G41:W41"/>
    <mergeCell ref="H42:W42"/>
    <mergeCell ref="G23:W24"/>
    <mergeCell ref="A3:X3"/>
    <mergeCell ref="A4:X5"/>
    <mergeCell ref="A6:X6"/>
    <mergeCell ref="Q8:W8"/>
    <mergeCell ref="G12:W13"/>
    <mergeCell ref="H14:W14"/>
    <mergeCell ref="G15:W16"/>
    <mergeCell ref="G17:W17"/>
    <mergeCell ref="G19:W19"/>
    <mergeCell ref="G20:W21"/>
    <mergeCell ref="H22:W22"/>
  </mergeCells>
  <phoneticPr fontId="165"/>
  <dataValidations count="2">
    <dataValidation type="list" allowBlank="1" showInputMessage="1" showErrorMessage="1" sqref="H82:J82 H65618:J65618 H131154:J131154 H196690:J196690 H262226:J262226 H327762:J327762 H393298:J393298 H458834:J458834 H524370:J524370 H589906:J589906 H655442:J655442 H720978:J720978 H786514:J786514 H852050:J852050 H917586:J917586 H983122:J983122 N82:P82 N65618:P65618 N131154:P131154 N196690:P196690 N262226:P262226 N327762:P327762 N393298:P393298 N458834:P458834 N524370:P524370 N589906:P589906 N655442:P655442 N720978:P720978 N786514:P786514 N852050:P852050 N917586:P917586 N983122:P983122 T82:V82 T65618:V65618 T131154:V131154 T196690:V196690 T262226:V262226 T327762:V327762 T393298:V393298 T458834:V458834 T524370:V524370 T589906:V589906 T655442:V655442 T720978:V720978 T786514:V786514 T852050:V852050 T917586:V917586 T983122:V983122 JD82:JF82 JD65618:JF65618 JD131154:JF131154 JD196690:JF196690 JD262226:JF262226 JD327762:JF327762 JD393298:JF393298 JD458834:JF458834 JD524370:JF524370 JD589906:JF589906 JD655442:JF655442 JD720978:JF720978 JD786514:JF786514 JD852050:JF852050 JD917586:JF917586 JD983122:JF983122 JJ82:JL82 JJ65618:JL65618 JJ131154:JL131154 JJ196690:JL196690 JJ262226:JL262226 JJ327762:JL327762 JJ393298:JL393298 JJ458834:JL458834 JJ524370:JL524370 JJ589906:JL589906 JJ655442:JL655442 JJ720978:JL720978 JJ786514:JL786514 JJ852050:JL852050 JJ917586:JL917586 JJ983122:JL983122 JP82:JR82 JP65618:JR65618 JP131154:JR131154 JP196690:JR196690 JP262226:JR262226 JP327762:JR327762 JP393298:JR393298 JP458834:JR458834 JP524370:JR524370 JP589906:JR589906 JP655442:JR655442 JP720978:JR720978 JP786514:JR786514 JP852050:JR852050 JP917586:JR917586 JP983122:JR983122 SZ82:TB82 SZ65618:TB65618 SZ131154:TB131154 SZ196690:TB196690 SZ262226:TB262226 SZ327762:TB327762 SZ393298:TB393298 SZ458834:TB458834 SZ524370:TB524370 SZ589906:TB589906 SZ655442:TB655442 SZ720978:TB720978 SZ786514:TB786514 SZ852050:TB852050 SZ917586:TB917586 SZ983122:TB983122 TF82:TH82 TF65618:TH65618 TF131154:TH131154 TF196690:TH196690 TF262226:TH262226 TF327762:TH327762 TF393298:TH393298 TF458834:TH458834 TF524370:TH524370 TF589906:TH589906 TF655442:TH655442 TF720978:TH720978 TF786514:TH786514 TF852050:TH852050 TF917586:TH917586 TF983122:TH983122 TL82:TN82 TL65618:TN65618 TL131154:TN131154 TL196690:TN196690 TL262226:TN262226 TL327762:TN327762 TL393298:TN393298 TL458834:TN458834 TL524370:TN524370 TL589906:TN589906 TL655442:TN655442 TL720978:TN720978 TL786514:TN786514 TL852050:TN852050 TL917586:TN917586 TL983122:TN983122 ACV82:ACX82 ACV65618:ACX65618 ACV131154:ACX131154 ACV196690:ACX196690 ACV262226:ACX262226 ACV327762:ACX327762 ACV393298:ACX393298 ACV458834:ACX458834 ACV524370:ACX524370 ACV589906:ACX589906 ACV655442:ACX655442 ACV720978:ACX720978 ACV786514:ACX786514 ACV852050:ACX852050 ACV917586:ACX917586 ACV983122:ACX983122 ADB82:ADD82 ADB65618:ADD65618 ADB131154:ADD131154 ADB196690:ADD196690 ADB262226:ADD262226 ADB327762:ADD327762 ADB393298:ADD393298 ADB458834:ADD458834 ADB524370:ADD524370 ADB589906:ADD589906 ADB655442:ADD655442 ADB720978:ADD720978 ADB786514:ADD786514 ADB852050:ADD852050 ADB917586:ADD917586 ADB983122:ADD983122 ADH82:ADJ82 ADH65618:ADJ65618 ADH131154:ADJ131154 ADH196690:ADJ196690 ADH262226:ADJ262226 ADH327762:ADJ327762 ADH393298:ADJ393298 ADH458834:ADJ458834 ADH524370:ADJ524370 ADH589906:ADJ589906 ADH655442:ADJ655442 ADH720978:ADJ720978 ADH786514:ADJ786514 ADH852050:ADJ852050 ADH917586:ADJ917586 ADH983122:ADJ983122 AMR82:AMT82 AMR65618:AMT65618 AMR131154:AMT131154 AMR196690:AMT196690 AMR262226:AMT262226 AMR327762:AMT327762 AMR393298:AMT393298 AMR458834:AMT458834 AMR524370:AMT524370 AMR589906:AMT589906 AMR655442:AMT655442 AMR720978:AMT720978 AMR786514:AMT786514 AMR852050:AMT852050 AMR917586:AMT917586 AMR983122:AMT983122 AMX82:AMZ82 AMX65618:AMZ65618 AMX131154:AMZ131154 AMX196690:AMZ196690 AMX262226:AMZ262226 AMX327762:AMZ327762 AMX393298:AMZ393298 AMX458834:AMZ458834 AMX524370:AMZ524370 AMX589906:AMZ589906 AMX655442:AMZ655442 AMX720978:AMZ720978 AMX786514:AMZ786514 AMX852050:AMZ852050 AMX917586:AMZ917586 AMX983122:AMZ983122 AND82:ANF82 AND65618:ANF65618 AND131154:ANF131154 AND196690:ANF196690 AND262226:ANF262226 AND327762:ANF327762 AND393298:ANF393298 AND458834:ANF458834 AND524370:ANF524370 AND589906:ANF589906 AND655442:ANF655442 AND720978:ANF720978 AND786514:ANF786514 AND852050:ANF852050 AND917586:ANF917586 AND983122:ANF983122 AWN82:AWP82 AWN65618:AWP65618 AWN131154:AWP131154 AWN196690:AWP196690 AWN262226:AWP262226 AWN327762:AWP327762 AWN393298:AWP393298 AWN458834:AWP458834 AWN524370:AWP524370 AWN589906:AWP589906 AWN655442:AWP655442 AWN720978:AWP720978 AWN786514:AWP786514 AWN852050:AWP852050 AWN917586:AWP917586 AWN983122:AWP983122 AWT82:AWV82 AWT65618:AWV65618 AWT131154:AWV131154 AWT196690:AWV196690 AWT262226:AWV262226 AWT327762:AWV327762 AWT393298:AWV393298 AWT458834:AWV458834 AWT524370:AWV524370 AWT589906:AWV589906 AWT655442:AWV655442 AWT720978:AWV720978 AWT786514:AWV786514 AWT852050:AWV852050 AWT917586:AWV917586 AWT983122:AWV983122 AWZ82:AXB82 AWZ65618:AXB65618 AWZ131154:AXB131154 AWZ196690:AXB196690 AWZ262226:AXB262226 AWZ327762:AXB327762 AWZ393298:AXB393298 AWZ458834:AXB458834 AWZ524370:AXB524370 AWZ589906:AXB589906 AWZ655442:AXB655442 AWZ720978:AXB720978 AWZ786514:AXB786514 AWZ852050:AXB852050 AWZ917586:AXB917586 AWZ983122:AXB983122 BGJ82:BGL82 BGJ65618:BGL65618 BGJ131154:BGL131154 BGJ196690:BGL196690 BGJ262226:BGL262226 BGJ327762:BGL327762 BGJ393298:BGL393298 BGJ458834:BGL458834 BGJ524370:BGL524370 BGJ589906:BGL589906 BGJ655442:BGL655442 BGJ720978:BGL720978 BGJ786514:BGL786514 BGJ852050:BGL852050 BGJ917586:BGL917586 BGJ983122:BGL983122 BGP82:BGR82 BGP65618:BGR65618 BGP131154:BGR131154 BGP196690:BGR196690 BGP262226:BGR262226 BGP327762:BGR327762 BGP393298:BGR393298 BGP458834:BGR458834 BGP524370:BGR524370 BGP589906:BGR589906 BGP655442:BGR655442 BGP720978:BGR720978 BGP786514:BGR786514 BGP852050:BGR852050 BGP917586:BGR917586 BGP983122:BGR983122 BGV82:BGX82 BGV65618:BGX65618 BGV131154:BGX131154 BGV196690:BGX196690 BGV262226:BGX262226 BGV327762:BGX327762 BGV393298:BGX393298 BGV458834:BGX458834 BGV524370:BGX524370 BGV589906:BGX589906 BGV655442:BGX655442 BGV720978:BGX720978 BGV786514:BGX786514 BGV852050:BGX852050 BGV917586:BGX917586 BGV983122:BGX983122 BQF82:BQH82 BQF65618:BQH65618 BQF131154:BQH131154 BQF196690:BQH196690 BQF262226:BQH262226 BQF327762:BQH327762 BQF393298:BQH393298 BQF458834:BQH458834 BQF524370:BQH524370 BQF589906:BQH589906 BQF655442:BQH655442 BQF720978:BQH720978 BQF786514:BQH786514 BQF852050:BQH852050 BQF917586:BQH917586 BQF983122:BQH983122 BQL82:BQN82 BQL65618:BQN65618 BQL131154:BQN131154 BQL196690:BQN196690 BQL262226:BQN262226 BQL327762:BQN327762 BQL393298:BQN393298 BQL458834:BQN458834 BQL524370:BQN524370 BQL589906:BQN589906 BQL655442:BQN655442 BQL720978:BQN720978 BQL786514:BQN786514 BQL852050:BQN852050 BQL917586:BQN917586 BQL983122:BQN983122 BQR82:BQT82 BQR65618:BQT65618 BQR131154:BQT131154 BQR196690:BQT196690 BQR262226:BQT262226 BQR327762:BQT327762 BQR393298:BQT393298 BQR458834:BQT458834 BQR524370:BQT524370 BQR589906:BQT589906 BQR655442:BQT655442 BQR720978:BQT720978 BQR786514:BQT786514 BQR852050:BQT852050 BQR917586:BQT917586 BQR983122:BQT983122 CAB82:CAD82 CAB65618:CAD65618 CAB131154:CAD131154 CAB196690:CAD196690 CAB262226:CAD262226 CAB327762:CAD327762 CAB393298:CAD393298 CAB458834:CAD458834 CAB524370:CAD524370 CAB589906:CAD589906 CAB655442:CAD655442 CAB720978:CAD720978 CAB786514:CAD786514 CAB852050:CAD852050 CAB917586:CAD917586 CAB983122:CAD983122 CAH82:CAJ82 CAH65618:CAJ65618 CAH131154:CAJ131154 CAH196690:CAJ196690 CAH262226:CAJ262226 CAH327762:CAJ327762 CAH393298:CAJ393298 CAH458834:CAJ458834 CAH524370:CAJ524370 CAH589906:CAJ589906 CAH655442:CAJ655442 CAH720978:CAJ720978 CAH786514:CAJ786514 CAH852050:CAJ852050 CAH917586:CAJ917586 CAH983122:CAJ983122 CAN82:CAP82 CAN65618:CAP65618 CAN131154:CAP131154 CAN196690:CAP196690 CAN262226:CAP262226 CAN327762:CAP327762 CAN393298:CAP393298 CAN458834:CAP458834 CAN524370:CAP524370 CAN589906:CAP589906 CAN655442:CAP655442 CAN720978:CAP720978 CAN786514:CAP786514 CAN852050:CAP852050 CAN917586:CAP917586 CAN983122:CAP983122 CJX82:CJZ82 CJX65618:CJZ65618 CJX131154:CJZ131154 CJX196690:CJZ196690 CJX262226:CJZ262226 CJX327762:CJZ327762 CJX393298:CJZ393298 CJX458834:CJZ458834 CJX524370:CJZ524370 CJX589906:CJZ589906 CJX655442:CJZ655442 CJX720978:CJZ720978 CJX786514:CJZ786514 CJX852050:CJZ852050 CJX917586:CJZ917586 CJX983122:CJZ983122 CKD82:CKF82 CKD65618:CKF65618 CKD131154:CKF131154 CKD196690:CKF196690 CKD262226:CKF262226 CKD327762:CKF327762 CKD393298:CKF393298 CKD458834:CKF458834 CKD524370:CKF524370 CKD589906:CKF589906 CKD655442:CKF655442 CKD720978:CKF720978 CKD786514:CKF786514 CKD852050:CKF852050 CKD917586:CKF917586 CKD983122:CKF983122 CKJ82:CKL82 CKJ65618:CKL65618 CKJ131154:CKL131154 CKJ196690:CKL196690 CKJ262226:CKL262226 CKJ327762:CKL327762 CKJ393298:CKL393298 CKJ458834:CKL458834 CKJ524370:CKL524370 CKJ589906:CKL589906 CKJ655442:CKL655442 CKJ720978:CKL720978 CKJ786514:CKL786514 CKJ852050:CKL852050 CKJ917586:CKL917586 CKJ983122:CKL983122 CTT82:CTV82 CTT65618:CTV65618 CTT131154:CTV131154 CTT196690:CTV196690 CTT262226:CTV262226 CTT327762:CTV327762 CTT393298:CTV393298 CTT458834:CTV458834 CTT524370:CTV524370 CTT589906:CTV589906 CTT655442:CTV655442 CTT720978:CTV720978 CTT786514:CTV786514 CTT852050:CTV852050 CTT917586:CTV917586 CTT983122:CTV983122 CTZ82:CUB82 CTZ65618:CUB65618 CTZ131154:CUB131154 CTZ196690:CUB196690 CTZ262226:CUB262226 CTZ327762:CUB327762 CTZ393298:CUB393298 CTZ458834:CUB458834 CTZ524370:CUB524370 CTZ589906:CUB589906 CTZ655442:CUB655442 CTZ720978:CUB720978 CTZ786514:CUB786514 CTZ852050:CUB852050 CTZ917586:CUB917586 CTZ983122:CUB983122 CUF82:CUH82 CUF65618:CUH65618 CUF131154:CUH131154 CUF196690:CUH196690 CUF262226:CUH262226 CUF327762:CUH327762 CUF393298:CUH393298 CUF458834:CUH458834 CUF524370:CUH524370 CUF589906:CUH589906 CUF655442:CUH655442 CUF720978:CUH720978 CUF786514:CUH786514 CUF852050:CUH852050 CUF917586:CUH917586 CUF983122:CUH983122 DDP82:DDR82 DDP65618:DDR65618 DDP131154:DDR131154 DDP196690:DDR196690 DDP262226:DDR262226 DDP327762:DDR327762 DDP393298:DDR393298 DDP458834:DDR458834 DDP524370:DDR524370 DDP589906:DDR589906 DDP655442:DDR655442 DDP720978:DDR720978 DDP786514:DDR786514 DDP852050:DDR852050 DDP917586:DDR917586 DDP983122:DDR983122 DDV82:DDX82 DDV65618:DDX65618 DDV131154:DDX131154 DDV196690:DDX196690 DDV262226:DDX262226 DDV327762:DDX327762 DDV393298:DDX393298 DDV458834:DDX458834 DDV524370:DDX524370 DDV589906:DDX589906 DDV655442:DDX655442 DDV720978:DDX720978 DDV786514:DDX786514 DDV852050:DDX852050 DDV917586:DDX917586 DDV983122:DDX983122 DEB82:DED82 DEB65618:DED65618 DEB131154:DED131154 DEB196690:DED196690 DEB262226:DED262226 DEB327762:DED327762 DEB393298:DED393298 DEB458834:DED458834 DEB524370:DED524370 DEB589906:DED589906 DEB655442:DED655442 DEB720978:DED720978 DEB786514:DED786514 DEB852050:DED852050 DEB917586:DED917586 DEB983122:DED983122 DNL82:DNN82 DNL65618:DNN65618 DNL131154:DNN131154 DNL196690:DNN196690 DNL262226:DNN262226 DNL327762:DNN327762 DNL393298:DNN393298 DNL458834:DNN458834 DNL524370:DNN524370 DNL589906:DNN589906 DNL655442:DNN655442 DNL720978:DNN720978 DNL786514:DNN786514 DNL852050:DNN852050 DNL917586:DNN917586 DNL983122:DNN983122 DNR82:DNT82 DNR65618:DNT65618 DNR131154:DNT131154 DNR196690:DNT196690 DNR262226:DNT262226 DNR327762:DNT327762 DNR393298:DNT393298 DNR458834:DNT458834 DNR524370:DNT524370 DNR589906:DNT589906 DNR655442:DNT655442 DNR720978:DNT720978 DNR786514:DNT786514 DNR852050:DNT852050 DNR917586:DNT917586 DNR983122:DNT983122 DNX82:DNZ82 DNX65618:DNZ65618 DNX131154:DNZ131154 DNX196690:DNZ196690 DNX262226:DNZ262226 DNX327762:DNZ327762 DNX393298:DNZ393298 DNX458834:DNZ458834 DNX524370:DNZ524370 DNX589906:DNZ589906 DNX655442:DNZ655442 DNX720978:DNZ720978 DNX786514:DNZ786514 DNX852050:DNZ852050 DNX917586:DNZ917586 DNX983122:DNZ983122 DXH82:DXJ82 DXH65618:DXJ65618 DXH131154:DXJ131154 DXH196690:DXJ196690 DXH262226:DXJ262226 DXH327762:DXJ327762 DXH393298:DXJ393298 DXH458834:DXJ458834 DXH524370:DXJ524370 DXH589906:DXJ589906 DXH655442:DXJ655442 DXH720978:DXJ720978 DXH786514:DXJ786514 DXH852050:DXJ852050 DXH917586:DXJ917586 DXH983122:DXJ983122 DXN82:DXP82 DXN65618:DXP65618 DXN131154:DXP131154 DXN196690:DXP196690 DXN262226:DXP262226 DXN327762:DXP327762 DXN393298:DXP393298 DXN458834:DXP458834 DXN524370:DXP524370 DXN589906:DXP589906 DXN655442:DXP655442 DXN720978:DXP720978 DXN786514:DXP786514 DXN852050:DXP852050 DXN917586:DXP917586 DXN983122:DXP983122 DXT82:DXV82 DXT65618:DXV65618 DXT131154:DXV131154 DXT196690:DXV196690 DXT262226:DXV262226 DXT327762:DXV327762 DXT393298:DXV393298 DXT458834:DXV458834 DXT524370:DXV524370 DXT589906:DXV589906 DXT655442:DXV655442 DXT720978:DXV720978 DXT786514:DXV786514 DXT852050:DXV852050 DXT917586:DXV917586 DXT983122:DXV983122 EHD82:EHF82 EHD65618:EHF65618 EHD131154:EHF131154 EHD196690:EHF196690 EHD262226:EHF262226 EHD327762:EHF327762 EHD393298:EHF393298 EHD458834:EHF458834 EHD524370:EHF524370 EHD589906:EHF589906 EHD655442:EHF655442 EHD720978:EHF720978 EHD786514:EHF786514 EHD852050:EHF852050 EHD917586:EHF917586 EHD983122:EHF983122 EHJ82:EHL82 EHJ65618:EHL65618 EHJ131154:EHL131154 EHJ196690:EHL196690 EHJ262226:EHL262226 EHJ327762:EHL327762 EHJ393298:EHL393298 EHJ458834:EHL458834 EHJ524370:EHL524370 EHJ589906:EHL589906 EHJ655442:EHL655442 EHJ720978:EHL720978 EHJ786514:EHL786514 EHJ852050:EHL852050 EHJ917586:EHL917586 EHJ983122:EHL983122 EHP82:EHR82 EHP65618:EHR65618 EHP131154:EHR131154 EHP196690:EHR196690 EHP262226:EHR262226 EHP327762:EHR327762 EHP393298:EHR393298 EHP458834:EHR458834 EHP524370:EHR524370 EHP589906:EHR589906 EHP655442:EHR655442 EHP720978:EHR720978 EHP786514:EHR786514 EHP852050:EHR852050 EHP917586:EHR917586 EHP983122:EHR983122 EQZ82:ERB82 EQZ65618:ERB65618 EQZ131154:ERB131154 EQZ196690:ERB196690 EQZ262226:ERB262226 EQZ327762:ERB327762 EQZ393298:ERB393298 EQZ458834:ERB458834 EQZ524370:ERB524370 EQZ589906:ERB589906 EQZ655442:ERB655442 EQZ720978:ERB720978 EQZ786514:ERB786514 EQZ852050:ERB852050 EQZ917586:ERB917586 EQZ983122:ERB983122 ERF82:ERH82 ERF65618:ERH65618 ERF131154:ERH131154 ERF196690:ERH196690 ERF262226:ERH262226 ERF327762:ERH327762 ERF393298:ERH393298 ERF458834:ERH458834 ERF524370:ERH524370 ERF589906:ERH589906 ERF655442:ERH655442 ERF720978:ERH720978 ERF786514:ERH786514 ERF852050:ERH852050 ERF917586:ERH917586 ERF983122:ERH983122 ERL82:ERN82 ERL65618:ERN65618 ERL131154:ERN131154 ERL196690:ERN196690 ERL262226:ERN262226 ERL327762:ERN327762 ERL393298:ERN393298 ERL458834:ERN458834 ERL524370:ERN524370 ERL589906:ERN589906 ERL655442:ERN655442 ERL720978:ERN720978 ERL786514:ERN786514 ERL852050:ERN852050 ERL917586:ERN917586 ERL983122:ERN983122 FAV82:FAX82 FAV65618:FAX65618 FAV131154:FAX131154 FAV196690:FAX196690 FAV262226:FAX262226 FAV327762:FAX327762 FAV393298:FAX393298 FAV458834:FAX458834 FAV524370:FAX524370 FAV589906:FAX589906 FAV655442:FAX655442 FAV720978:FAX720978 FAV786514:FAX786514 FAV852050:FAX852050 FAV917586:FAX917586 FAV983122:FAX983122 FBB82:FBD82 FBB65618:FBD65618 FBB131154:FBD131154 FBB196690:FBD196690 FBB262226:FBD262226 FBB327762:FBD327762 FBB393298:FBD393298 FBB458834:FBD458834 FBB524370:FBD524370 FBB589906:FBD589906 FBB655442:FBD655442 FBB720978:FBD720978 FBB786514:FBD786514 FBB852050:FBD852050 FBB917586:FBD917586 FBB983122:FBD983122 FBH82:FBJ82 FBH65618:FBJ65618 FBH131154:FBJ131154 FBH196690:FBJ196690 FBH262226:FBJ262226 FBH327762:FBJ327762 FBH393298:FBJ393298 FBH458834:FBJ458834 FBH524370:FBJ524370 FBH589906:FBJ589906 FBH655442:FBJ655442 FBH720978:FBJ720978 FBH786514:FBJ786514 FBH852050:FBJ852050 FBH917586:FBJ917586 FBH983122:FBJ983122 FKR82:FKT82 FKR65618:FKT65618 FKR131154:FKT131154 FKR196690:FKT196690 FKR262226:FKT262226 FKR327762:FKT327762 FKR393298:FKT393298 FKR458834:FKT458834 FKR524370:FKT524370 FKR589906:FKT589906 FKR655442:FKT655442 FKR720978:FKT720978 FKR786514:FKT786514 FKR852050:FKT852050 FKR917586:FKT917586 FKR983122:FKT983122 FKX82:FKZ82 FKX65618:FKZ65618 FKX131154:FKZ131154 FKX196690:FKZ196690 FKX262226:FKZ262226 FKX327762:FKZ327762 FKX393298:FKZ393298 FKX458834:FKZ458834 FKX524370:FKZ524370 FKX589906:FKZ589906 FKX655442:FKZ655442 FKX720978:FKZ720978 FKX786514:FKZ786514 FKX852050:FKZ852050 FKX917586:FKZ917586 FKX983122:FKZ983122 FLD82:FLF82 FLD65618:FLF65618 FLD131154:FLF131154 FLD196690:FLF196690 FLD262226:FLF262226 FLD327762:FLF327762 FLD393298:FLF393298 FLD458834:FLF458834 FLD524370:FLF524370 FLD589906:FLF589906 FLD655442:FLF655442 FLD720978:FLF720978 FLD786514:FLF786514 FLD852050:FLF852050 FLD917586:FLF917586 FLD983122:FLF983122 FUN82:FUP82 FUN65618:FUP65618 FUN131154:FUP131154 FUN196690:FUP196690 FUN262226:FUP262226 FUN327762:FUP327762 FUN393298:FUP393298 FUN458834:FUP458834 FUN524370:FUP524370 FUN589906:FUP589906 FUN655442:FUP655442 FUN720978:FUP720978 FUN786514:FUP786514 FUN852050:FUP852050 FUN917586:FUP917586 FUN983122:FUP983122 FUT82:FUV82 FUT65618:FUV65618 FUT131154:FUV131154 FUT196690:FUV196690 FUT262226:FUV262226 FUT327762:FUV327762 FUT393298:FUV393298 FUT458834:FUV458834 FUT524370:FUV524370 FUT589906:FUV589906 FUT655442:FUV655442 FUT720978:FUV720978 FUT786514:FUV786514 FUT852050:FUV852050 FUT917586:FUV917586 FUT983122:FUV983122 FUZ82:FVB82 FUZ65618:FVB65618 FUZ131154:FVB131154 FUZ196690:FVB196690 FUZ262226:FVB262226 FUZ327762:FVB327762 FUZ393298:FVB393298 FUZ458834:FVB458834 FUZ524370:FVB524370 FUZ589906:FVB589906 FUZ655442:FVB655442 FUZ720978:FVB720978 FUZ786514:FVB786514 FUZ852050:FVB852050 FUZ917586:FVB917586 FUZ983122:FVB983122 GEJ82:GEL82 GEJ65618:GEL65618 GEJ131154:GEL131154 GEJ196690:GEL196690 GEJ262226:GEL262226 GEJ327762:GEL327762 GEJ393298:GEL393298 GEJ458834:GEL458834 GEJ524370:GEL524370 GEJ589906:GEL589906 GEJ655442:GEL655442 GEJ720978:GEL720978 GEJ786514:GEL786514 GEJ852050:GEL852050 GEJ917586:GEL917586 GEJ983122:GEL983122 GEP82:GER82 GEP65618:GER65618 GEP131154:GER131154 GEP196690:GER196690 GEP262226:GER262226 GEP327762:GER327762 GEP393298:GER393298 GEP458834:GER458834 GEP524370:GER524370 GEP589906:GER589906 GEP655442:GER655442 GEP720978:GER720978 GEP786514:GER786514 GEP852050:GER852050 GEP917586:GER917586 GEP983122:GER983122 GEV82:GEX82 GEV65618:GEX65618 GEV131154:GEX131154 GEV196690:GEX196690 GEV262226:GEX262226 GEV327762:GEX327762 GEV393298:GEX393298 GEV458834:GEX458834 GEV524370:GEX524370 GEV589906:GEX589906 GEV655442:GEX655442 GEV720978:GEX720978 GEV786514:GEX786514 GEV852050:GEX852050 GEV917586:GEX917586 GEV983122:GEX983122 GOF82:GOH82 GOF65618:GOH65618 GOF131154:GOH131154 GOF196690:GOH196690 GOF262226:GOH262226 GOF327762:GOH327762 GOF393298:GOH393298 GOF458834:GOH458834 GOF524370:GOH524370 GOF589906:GOH589906 GOF655442:GOH655442 GOF720978:GOH720978 GOF786514:GOH786514 GOF852050:GOH852050 GOF917586:GOH917586 GOF983122:GOH983122 GOL82:GON82 GOL65618:GON65618 GOL131154:GON131154 GOL196690:GON196690 GOL262226:GON262226 GOL327762:GON327762 GOL393298:GON393298 GOL458834:GON458834 GOL524370:GON524370 GOL589906:GON589906 GOL655442:GON655442 GOL720978:GON720978 GOL786514:GON786514 GOL852050:GON852050 GOL917586:GON917586 GOL983122:GON983122 GOR82:GOT82 GOR65618:GOT65618 GOR131154:GOT131154 GOR196690:GOT196690 GOR262226:GOT262226 GOR327762:GOT327762 GOR393298:GOT393298 GOR458834:GOT458834 GOR524370:GOT524370 GOR589906:GOT589906 GOR655442:GOT655442 GOR720978:GOT720978 GOR786514:GOT786514 GOR852050:GOT852050 GOR917586:GOT917586 GOR983122:GOT983122 GYB82:GYD82 GYB65618:GYD65618 GYB131154:GYD131154 GYB196690:GYD196690 GYB262226:GYD262226 GYB327762:GYD327762 GYB393298:GYD393298 GYB458834:GYD458834 GYB524370:GYD524370 GYB589906:GYD589906 GYB655442:GYD655442 GYB720978:GYD720978 GYB786514:GYD786514 GYB852050:GYD852050 GYB917586:GYD917586 GYB983122:GYD983122 GYH82:GYJ82 GYH65618:GYJ65618 GYH131154:GYJ131154 GYH196690:GYJ196690 GYH262226:GYJ262226 GYH327762:GYJ327762 GYH393298:GYJ393298 GYH458834:GYJ458834 GYH524370:GYJ524370 GYH589906:GYJ589906 GYH655442:GYJ655442 GYH720978:GYJ720978 GYH786514:GYJ786514 GYH852050:GYJ852050 GYH917586:GYJ917586 GYH983122:GYJ983122 GYN82:GYP82 GYN65618:GYP65618 GYN131154:GYP131154 GYN196690:GYP196690 GYN262226:GYP262226 GYN327762:GYP327762 GYN393298:GYP393298 GYN458834:GYP458834 GYN524370:GYP524370 GYN589906:GYP589906 GYN655442:GYP655442 GYN720978:GYP720978 GYN786514:GYP786514 GYN852050:GYP852050 GYN917586:GYP917586 GYN983122:GYP983122 HHX82:HHZ82 HHX65618:HHZ65618 HHX131154:HHZ131154 HHX196690:HHZ196690 HHX262226:HHZ262226 HHX327762:HHZ327762 HHX393298:HHZ393298 HHX458834:HHZ458834 HHX524370:HHZ524370 HHX589906:HHZ589906 HHX655442:HHZ655442 HHX720978:HHZ720978 HHX786514:HHZ786514 HHX852050:HHZ852050 HHX917586:HHZ917586 HHX983122:HHZ983122 HID82:HIF82 HID65618:HIF65618 HID131154:HIF131154 HID196690:HIF196690 HID262226:HIF262226 HID327762:HIF327762 HID393298:HIF393298 HID458834:HIF458834 HID524370:HIF524370 HID589906:HIF589906 HID655442:HIF655442 HID720978:HIF720978 HID786514:HIF786514 HID852050:HIF852050 HID917586:HIF917586 HID983122:HIF983122 HIJ82:HIL82 HIJ65618:HIL65618 HIJ131154:HIL131154 HIJ196690:HIL196690 HIJ262226:HIL262226 HIJ327762:HIL327762 HIJ393298:HIL393298 HIJ458834:HIL458834 HIJ524370:HIL524370 HIJ589906:HIL589906 HIJ655442:HIL655442 HIJ720978:HIL720978 HIJ786514:HIL786514 HIJ852050:HIL852050 HIJ917586:HIL917586 HIJ983122:HIL983122 HRT82:HRV82 HRT65618:HRV65618 HRT131154:HRV131154 HRT196690:HRV196690 HRT262226:HRV262226 HRT327762:HRV327762 HRT393298:HRV393298 HRT458834:HRV458834 HRT524370:HRV524370 HRT589906:HRV589906 HRT655442:HRV655442 HRT720978:HRV720978 HRT786514:HRV786514 HRT852050:HRV852050 HRT917586:HRV917586 HRT983122:HRV983122 HRZ82:HSB82 HRZ65618:HSB65618 HRZ131154:HSB131154 HRZ196690:HSB196690 HRZ262226:HSB262226 HRZ327762:HSB327762 HRZ393298:HSB393298 HRZ458834:HSB458834 HRZ524370:HSB524370 HRZ589906:HSB589906 HRZ655442:HSB655442 HRZ720978:HSB720978 HRZ786514:HSB786514 HRZ852050:HSB852050 HRZ917586:HSB917586 HRZ983122:HSB983122 HSF82:HSH82 HSF65618:HSH65618 HSF131154:HSH131154 HSF196690:HSH196690 HSF262226:HSH262226 HSF327762:HSH327762 HSF393298:HSH393298 HSF458834:HSH458834 HSF524370:HSH524370 HSF589906:HSH589906 HSF655442:HSH655442 HSF720978:HSH720978 HSF786514:HSH786514 HSF852050:HSH852050 HSF917586:HSH917586 HSF983122:HSH983122 IBP82:IBR82 IBP65618:IBR65618 IBP131154:IBR131154 IBP196690:IBR196690 IBP262226:IBR262226 IBP327762:IBR327762 IBP393298:IBR393298 IBP458834:IBR458834 IBP524370:IBR524370 IBP589906:IBR589906 IBP655442:IBR655442 IBP720978:IBR720978 IBP786514:IBR786514 IBP852050:IBR852050 IBP917586:IBR917586 IBP983122:IBR983122 IBV82:IBX82 IBV65618:IBX65618 IBV131154:IBX131154 IBV196690:IBX196690 IBV262226:IBX262226 IBV327762:IBX327762 IBV393298:IBX393298 IBV458834:IBX458834 IBV524370:IBX524370 IBV589906:IBX589906 IBV655442:IBX655442 IBV720978:IBX720978 IBV786514:IBX786514 IBV852050:IBX852050 IBV917586:IBX917586 IBV983122:IBX983122 ICB82:ICD82 ICB65618:ICD65618 ICB131154:ICD131154 ICB196690:ICD196690 ICB262226:ICD262226 ICB327762:ICD327762 ICB393298:ICD393298 ICB458834:ICD458834 ICB524370:ICD524370 ICB589906:ICD589906 ICB655442:ICD655442 ICB720978:ICD720978 ICB786514:ICD786514 ICB852050:ICD852050 ICB917586:ICD917586 ICB983122:ICD983122 ILL82:ILN82 ILL65618:ILN65618 ILL131154:ILN131154 ILL196690:ILN196690 ILL262226:ILN262226 ILL327762:ILN327762 ILL393298:ILN393298 ILL458834:ILN458834 ILL524370:ILN524370 ILL589906:ILN589906 ILL655442:ILN655442 ILL720978:ILN720978 ILL786514:ILN786514 ILL852050:ILN852050 ILL917586:ILN917586 ILL983122:ILN983122 ILR82:ILT82 ILR65618:ILT65618 ILR131154:ILT131154 ILR196690:ILT196690 ILR262226:ILT262226 ILR327762:ILT327762 ILR393298:ILT393298 ILR458834:ILT458834 ILR524370:ILT524370 ILR589906:ILT589906 ILR655442:ILT655442 ILR720978:ILT720978 ILR786514:ILT786514 ILR852050:ILT852050 ILR917586:ILT917586 ILR983122:ILT983122 ILX82:ILZ82 ILX65618:ILZ65618 ILX131154:ILZ131154 ILX196690:ILZ196690 ILX262226:ILZ262226 ILX327762:ILZ327762 ILX393298:ILZ393298 ILX458834:ILZ458834 ILX524370:ILZ524370 ILX589906:ILZ589906 ILX655442:ILZ655442 ILX720978:ILZ720978 ILX786514:ILZ786514 ILX852050:ILZ852050 ILX917586:ILZ917586 ILX983122:ILZ983122 IVH82:IVJ82 IVH65618:IVJ65618 IVH131154:IVJ131154 IVH196690:IVJ196690 IVH262226:IVJ262226 IVH327762:IVJ327762 IVH393298:IVJ393298 IVH458834:IVJ458834 IVH524370:IVJ524370 IVH589906:IVJ589906 IVH655442:IVJ655442 IVH720978:IVJ720978 IVH786514:IVJ786514 IVH852050:IVJ852050 IVH917586:IVJ917586 IVH983122:IVJ983122 IVN82:IVP82 IVN65618:IVP65618 IVN131154:IVP131154 IVN196690:IVP196690 IVN262226:IVP262226 IVN327762:IVP327762 IVN393298:IVP393298 IVN458834:IVP458834 IVN524370:IVP524370 IVN589906:IVP589906 IVN655442:IVP655442 IVN720978:IVP720978 IVN786514:IVP786514 IVN852050:IVP852050 IVN917586:IVP917586 IVN983122:IVP983122 IVT82:IVV82 IVT65618:IVV65618 IVT131154:IVV131154 IVT196690:IVV196690 IVT262226:IVV262226 IVT327762:IVV327762 IVT393298:IVV393298 IVT458834:IVV458834 IVT524370:IVV524370 IVT589906:IVV589906 IVT655442:IVV655442 IVT720978:IVV720978 IVT786514:IVV786514 IVT852050:IVV852050 IVT917586:IVV917586 IVT983122:IVV983122 JFD82:JFF82 JFD65618:JFF65618 JFD131154:JFF131154 JFD196690:JFF196690 JFD262226:JFF262226 JFD327762:JFF327762 JFD393298:JFF393298 JFD458834:JFF458834 JFD524370:JFF524370 JFD589906:JFF589906 JFD655442:JFF655442 JFD720978:JFF720978 JFD786514:JFF786514 JFD852050:JFF852050 JFD917586:JFF917586 JFD983122:JFF983122 JFJ82:JFL82 JFJ65618:JFL65618 JFJ131154:JFL131154 JFJ196690:JFL196690 JFJ262226:JFL262226 JFJ327762:JFL327762 JFJ393298:JFL393298 JFJ458834:JFL458834 JFJ524370:JFL524370 JFJ589906:JFL589906 JFJ655442:JFL655442 JFJ720978:JFL720978 JFJ786514:JFL786514 JFJ852050:JFL852050 JFJ917586:JFL917586 JFJ983122:JFL983122 JFP82:JFR82 JFP65618:JFR65618 JFP131154:JFR131154 JFP196690:JFR196690 JFP262226:JFR262226 JFP327762:JFR327762 JFP393298:JFR393298 JFP458834:JFR458834 JFP524370:JFR524370 JFP589906:JFR589906 JFP655442:JFR655442 JFP720978:JFR720978 JFP786514:JFR786514 JFP852050:JFR852050 JFP917586:JFR917586 JFP983122:JFR983122 JOZ82:JPB82 JOZ65618:JPB65618 JOZ131154:JPB131154 JOZ196690:JPB196690 JOZ262226:JPB262226 JOZ327762:JPB327762 JOZ393298:JPB393298 JOZ458834:JPB458834 JOZ524370:JPB524370 JOZ589906:JPB589906 JOZ655442:JPB655442 JOZ720978:JPB720978 JOZ786514:JPB786514 JOZ852050:JPB852050 JOZ917586:JPB917586 JOZ983122:JPB983122 JPF82:JPH82 JPF65618:JPH65618 JPF131154:JPH131154 JPF196690:JPH196690 JPF262226:JPH262226 JPF327762:JPH327762 JPF393298:JPH393298 JPF458834:JPH458834 JPF524370:JPH524370 JPF589906:JPH589906 JPF655442:JPH655442 JPF720978:JPH720978 JPF786514:JPH786514 JPF852050:JPH852050 JPF917586:JPH917586 JPF983122:JPH983122 JPL82:JPN82 JPL65618:JPN65618 JPL131154:JPN131154 JPL196690:JPN196690 JPL262226:JPN262226 JPL327762:JPN327762 JPL393298:JPN393298 JPL458834:JPN458834 JPL524370:JPN524370 JPL589906:JPN589906 JPL655442:JPN655442 JPL720978:JPN720978 JPL786514:JPN786514 JPL852050:JPN852050 JPL917586:JPN917586 JPL983122:JPN983122 JYV82:JYX82 JYV65618:JYX65618 JYV131154:JYX131154 JYV196690:JYX196690 JYV262226:JYX262226 JYV327762:JYX327762 JYV393298:JYX393298 JYV458834:JYX458834 JYV524370:JYX524370 JYV589906:JYX589906 JYV655442:JYX655442 JYV720978:JYX720978 JYV786514:JYX786514 JYV852050:JYX852050 JYV917586:JYX917586 JYV983122:JYX983122 JZB82:JZD82 JZB65618:JZD65618 JZB131154:JZD131154 JZB196690:JZD196690 JZB262226:JZD262226 JZB327762:JZD327762 JZB393298:JZD393298 JZB458834:JZD458834 JZB524370:JZD524370 JZB589906:JZD589906 JZB655442:JZD655442 JZB720978:JZD720978 JZB786514:JZD786514 JZB852050:JZD852050 JZB917586:JZD917586 JZB983122:JZD983122 JZH82:JZJ82 JZH65618:JZJ65618 JZH131154:JZJ131154 JZH196690:JZJ196690 JZH262226:JZJ262226 JZH327762:JZJ327762 JZH393298:JZJ393298 JZH458834:JZJ458834 JZH524370:JZJ524370 JZH589906:JZJ589906 JZH655442:JZJ655442 JZH720978:JZJ720978 JZH786514:JZJ786514 JZH852050:JZJ852050 JZH917586:JZJ917586 JZH983122:JZJ983122 KIR82:KIT82 KIR65618:KIT65618 KIR131154:KIT131154 KIR196690:KIT196690 KIR262226:KIT262226 KIR327762:KIT327762 KIR393298:KIT393298 KIR458834:KIT458834 KIR524370:KIT524370 KIR589906:KIT589906 KIR655442:KIT655442 KIR720978:KIT720978 KIR786514:KIT786514 KIR852050:KIT852050 KIR917586:KIT917586 KIR983122:KIT983122 KIX82:KIZ82 KIX65618:KIZ65618 KIX131154:KIZ131154 KIX196690:KIZ196690 KIX262226:KIZ262226 KIX327762:KIZ327762 KIX393298:KIZ393298 KIX458834:KIZ458834 KIX524370:KIZ524370 KIX589906:KIZ589906 KIX655442:KIZ655442 KIX720978:KIZ720978 KIX786514:KIZ786514 KIX852050:KIZ852050 KIX917586:KIZ917586 KIX983122:KIZ983122 KJD82:KJF82 KJD65618:KJF65618 KJD131154:KJF131154 KJD196690:KJF196690 KJD262226:KJF262226 KJD327762:KJF327762 KJD393298:KJF393298 KJD458834:KJF458834 KJD524370:KJF524370 KJD589906:KJF589906 KJD655442:KJF655442 KJD720978:KJF720978 KJD786514:KJF786514 KJD852050:KJF852050 KJD917586:KJF917586 KJD983122:KJF983122 KSN82:KSP82 KSN65618:KSP65618 KSN131154:KSP131154 KSN196690:KSP196690 KSN262226:KSP262226 KSN327762:KSP327762 KSN393298:KSP393298 KSN458834:KSP458834 KSN524370:KSP524370 KSN589906:KSP589906 KSN655442:KSP655442 KSN720978:KSP720978 KSN786514:KSP786514 KSN852050:KSP852050 KSN917586:KSP917586 KSN983122:KSP983122 KST82:KSV82 KST65618:KSV65618 KST131154:KSV131154 KST196690:KSV196690 KST262226:KSV262226 KST327762:KSV327762 KST393298:KSV393298 KST458834:KSV458834 KST524370:KSV524370 KST589906:KSV589906 KST655442:KSV655442 KST720978:KSV720978 KST786514:KSV786514 KST852050:KSV852050 KST917586:KSV917586 KST983122:KSV983122 KSZ82:KTB82 KSZ65618:KTB65618 KSZ131154:KTB131154 KSZ196690:KTB196690 KSZ262226:KTB262226 KSZ327762:KTB327762 KSZ393298:KTB393298 KSZ458834:KTB458834 KSZ524370:KTB524370 KSZ589906:KTB589906 KSZ655442:KTB655442 KSZ720978:KTB720978 KSZ786514:KTB786514 KSZ852050:KTB852050 KSZ917586:KTB917586 KSZ983122:KTB983122 LCJ82:LCL82 LCJ65618:LCL65618 LCJ131154:LCL131154 LCJ196690:LCL196690 LCJ262226:LCL262226 LCJ327762:LCL327762 LCJ393298:LCL393298 LCJ458834:LCL458834 LCJ524370:LCL524370 LCJ589906:LCL589906 LCJ655442:LCL655442 LCJ720978:LCL720978 LCJ786514:LCL786514 LCJ852050:LCL852050 LCJ917586:LCL917586 LCJ983122:LCL983122 LCP82:LCR82 LCP65618:LCR65618 LCP131154:LCR131154 LCP196690:LCR196690 LCP262226:LCR262226 LCP327762:LCR327762 LCP393298:LCR393298 LCP458834:LCR458834 LCP524370:LCR524370 LCP589906:LCR589906 LCP655442:LCR655442 LCP720978:LCR720978 LCP786514:LCR786514 LCP852050:LCR852050 LCP917586:LCR917586 LCP983122:LCR983122 LCV82:LCX82 LCV65618:LCX65618 LCV131154:LCX131154 LCV196690:LCX196690 LCV262226:LCX262226 LCV327762:LCX327762 LCV393298:LCX393298 LCV458834:LCX458834 LCV524370:LCX524370 LCV589906:LCX589906 LCV655442:LCX655442 LCV720978:LCX720978 LCV786514:LCX786514 LCV852050:LCX852050 LCV917586:LCX917586 LCV983122:LCX983122 LMF82:LMH82 LMF65618:LMH65618 LMF131154:LMH131154 LMF196690:LMH196690 LMF262226:LMH262226 LMF327762:LMH327762 LMF393298:LMH393298 LMF458834:LMH458834 LMF524370:LMH524370 LMF589906:LMH589906 LMF655442:LMH655442 LMF720978:LMH720978 LMF786514:LMH786514 LMF852050:LMH852050 LMF917586:LMH917586 LMF983122:LMH983122 LML82:LMN82 LML65618:LMN65618 LML131154:LMN131154 LML196690:LMN196690 LML262226:LMN262226 LML327762:LMN327762 LML393298:LMN393298 LML458834:LMN458834 LML524370:LMN524370 LML589906:LMN589906 LML655442:LMN655442 LML720978:LMN720978 LML786514:LMN786514 LML852050:LMN852050 LML917586:LMN917586 LML983122:LMN983122 LMR82:LMT82 LMR65618:LMT65618 LMR131154:LMT131154 LMR196690:LMT196690 LMR262226:LMT262226 LMR327762:LMT327762 LMR393298:LMT393298 LMR458834:LMT458834 LMR524370:LMT524370 LMR589906:LMT589906 LMR655442:LMT655442 LMR720978:LMT720978 LMR786514:LMT786514 LMR852050:LMT852050 LMR917586:LMT917586 LMR983122:LMT983122 LWB82:LWD82 LWB65618:LWD65618 LWB131154:LWD131154 LWB196690:LWD196690 LWB262226:LWD262226 LWB327762:LWD327762 LWB393298:LWD393298 LWB458834:LWD458834 LWB524370:LWD524370 LWB589906:LWD589906 LWB655442:LWD655442 LWB720978:LWD720978 LWB786514:LWD786514 LWB852050:LWD852050 LWB917586:LWD917586 LWB983122:LWD983122 LWH82:LWJ82 LWH65618:LWJ65618 LWH131154:LWJ131154 LWH196690:LWJ196690 LWH262226:LWJ262226 LWH327762:LWJ327762 LWH393298:LWJ393298 LWH458834:LWJ458834 LWH524370:LWJ524370 LWH589906:LWJ589906 LWH655442:LWJ655442 LWH720978:LWJ720978 LWH786514:LWJ786514 LWH852050:LWJ852050 LWH917586:LWJ917586 LWH983122:LWJ983122 LWN82:LWP82 LWN65618:LWP65618 LWN131154:LWP131154 LWN196690:LWP196690 LWN262226:LWP262226 LWN327762:LWP327762 LWN393298:LWP393298 LWN458834:LWP458834 LWN524370:LWP524370 LWN589906:LWP589906 LWN655442:LWP655442 LWN720978:LWP720978 LWN786514:LWP786514 LWN852050:LWP852050 LWN917586:LWP917586 LWN983122:LWP983122 MFX82:MFZ82 MFX65618:MFZ65618 MFX131154:MFZ131154 MFX196690:MFZ196690 MFX262226:MFZ262226 MFX327762:MFZ327762 MFX393298:MFZ393298 MFX458834:MFZ458834 MFX524370:MFZ524370 MFX589906:MFZ589906 MFX655442:MFZ655442 MFX720978:MFZ720978 MFX786514:MFZ786514 MFX852050:MFZ852050 MFX917586:MFZ917586 MFX983122:MFZ983122 MGD82:MGF82 MGD65618:MGF65618 MGD131154:MGF131154 MGD196690:MGF196690 MGD262226:MGF262226 MGD327762:MGF327762 MGD393298:MGF393298 MGD458834:MGF458834 MGD524370:MGF524370 MGD589906:MGF589906 MGD655442:MGF655442 MGD720978:MGF720978 MGD786514:MGF786514 MGD852050:MGF852050 MGD917586:MGF917586 MGD983122:MGF983122 MGJ82:MGL82 MGJ65618:MGL65618 MGJ131154:MGL131154 MGJ196690:MGL196690 MGJ262226:MGL262226 MGJ327762:MGL327762 MGJ393298:MGL393298 MGJ458834:MGL458834 MGJ524370:MGL524370 MGJ589906:MGL589906 MGJ655442:MGL655442 MGJ720978:MGL720978 MGJ786514:MGL786514 MGJ852050:MGL852050 MGJ917586:MGL917586 MGJ983122:MGL983122 MPT82:MPV82 MPT65618:MPV65618 MPT131154:MPV131154 MPT196690:MPV196690 MPT262226:MPV262226 MPT327762:MPV327762 MPT393298:MPV393298 MPT458834:MPV458834 MPT524370:MPV524370 MPT589906:MPV589906 MPT655442:MPV655442 MPT720978:MPV720978 MPT786514:MPV786514 MPT852050:MPV852050 MPT917586:MPV917586 MPT983122:MPV983122 MPZ82:MQB82 MPZ65618:MQB65618 MPZ131154:MQB131154 MPZ196690:MQB196690 MPZ262226:MQB262226 MPZ327762:MQB327762 MPZ393298:MQB393298 MPZ458834:MQB458834 MPZ524370:MQB524370 MPZ589906:MQB589906 MPZ655442:MQB655442 MPZ720978:MQB720978 MPZ786514:MQB786514 MPZ852050:MQB852050 MPZ917586:MQB917586 MPZ983122:MQB983122 MQF82:MQH82 MQF65618:MQH65618 MQF131154:MQH131154 MQF196690:MQH196690 MQF262226:MQH262226 MQF327762:MQH327762 MQF393298:MQH393298 MQF458834:MQH458834 MQF524370:MQH524370 MQF589906:MQH589906 MQF655442:MQH655442 MQF720978:MQH720978 MQF786514:MQH786514 MQF852050:MQH852050 MQF917586:MQH917586 MQF983122:MQH983122 MZP82:MZR82 MZP65618:MZR65618 MZP131154:MZR131154 MZP196690:MZR196690 MZP262226:MZR262226 MZP327762:MZR327762 MZP393298:MZR393298 MZP458834:MZR458834 MZP524370:MZR524370 MZP589906:MZR589906 MZP655442:MZR655442 MZP720978:MZR720978 MZP786514:MZR786514 MZP852050:MZR852050 MZP917586:MZR917586 MZP983122:MZR983122 MZV82:MZX82 MZV65618:MZX65618 MZV131154:MZX131154 MZV196690:MZX196690 MZV262226:MZX262226 MZV327762:MZX327762 MZV393298:MZX393298 MZV458834:MZX458834 MZV524370:MZX524370 MZV589906:MZX589906 MZV655442:MZX655442 MZV720978:MZX720978 MZV786514:MZX786514 MZV852050:MZX852050 MZV917586:MZX917586 MZV983122:MZX983122 NAB82:NAD82 NAB65618:NAD65618 NAB131154:NAD131154 NAB196690:NAD196690 NAB262226:NAD262226 NAB327762:NAD327762 NAB393298:NAD393298 NAB458834:NAD458834 NAB524370:NAD524370 NAB589906:NAD589906 NAB655442:NAD655442 NAB720978:NAD720978 NAB786514:NAD786514 NAB852050:NAD852050 NAB917586:NAD917586 NAB983122:NAD983122 NJL82:NJN82 NJL65618:NJN65618 NJL131154:NJN131154 NJL196690:NJN196690 NJL262226:NJN262226 NJL327762:NJN327762 NJL393298:NJN393298 NJL458834:NJN458834 NJL524370:NJN524370 NJL589906:NJN589906 NJL655442:NJN655442 NJL720978:NJN720978 NJL786514:NJN786514 NJL852050:NJN852050 NJL917586:NJN917586 NJL983122:NJN983122 NJR82:NJT82 NJR65618:NJT65618 NJR131154:NJT131154 NJR196690:NJT196690 NJR262226:NJT262226 NJR327762:NJT327762 NJR393298:NJT393298 NJR458834:NJT458834 NJR524370:NJT524370 NJR589906:NJT589906 NJR655442:NJT655442 NJR720978:NJT720978 NJR786514:NJT786514 NJR852050:NJT852050 NJR917586:NJT917586 NJR983122:NJT983122 NJX82:NJZ82 NJX65618:NJZ65618 NJX131154:NJZ131154 NJX196690:NJZ196690 NJX262226:NJZ262226 NJX327762:NJZ327762 NJX393298:NJZ393298 NJX458834:NJZ458834 NJX524370:NJZ524370 NJX589906:NJZ589906 NJX655442:NJZ655442 NJX720978:NJZ720978 NJX786514:NJZ786514 NJX852050:NJZ852050 NJX917586:NJZ917586 NJX983122:NJZ983122 NTH82:NTJ82 NTH65618:NTJ65618 NTH131154:NTJ131154 NTH196690:NTJ196690 NTH262226:NTJ262226 NTH327762:NTJ327762 NTH393298:NTJ393298 NTH458834:NTJ458834 NTH524370:NTJ524370 NTH589906:NTJ589906 NTH655442:NTJ655442 NTH720978:NTJ720978 NTH786514:NTJ786514 NTH852050:NTJ852050 NTH917586:NTJ917586 NTH983122:NTJ983122 NTN82:NTP82 NTN65618:NTP65618 NTN131154:NTP131154 NTN196690:NTP196690 NTN262226:NTP262226 NTN327762:NTP327762 NTN393298:NTP393298 NTN458834:NTP458834 NTN524370:NTP524370 NTN589906:NTP589906 NTN655442:NTP655442 NTN720978:NTP720978 NTN786514:NTP786514 NTN852050:NTP852050 NTN917586:NTP917586 NTN983122:NTP983122 NTT82:NTV82 NTT65618:NTV65618 NTT131154:NTV131154 NTT196690:NTV196690 NTT262226:NTV262226 NTT327762:NTV327762 NTT393298:NTV393298 NTT458834:NTV458834 NTT524370:NTV524370 NTT589906:NTV589906 NTT655442:NTV655442 NTT720978:NTV720978 NTT786514:NTV786514 NTT852050:NTV852050 NTT917586:NTV917586 NTT983122:NTV983122 ODD82:ODF82 ODD65618:ODF65618 ODD131154:ODF131154 ODD196690:ODF196690 ODD262226:ODF262226 ODD327762:ODF327762 ODD393298:ODF393298 ODD458834:ODF458834 ODD524370:ODF524370 ODD589906:ODF589906 ODD655442:ODF655442 ODD720978:ODF720978 ODD786514:ODF786514 ODD852050:ODF852050 ODD917586:ODF917586 ODD983122:ODF983122 ODJ82:ODL82 ODJ65618:ODL65618 ODJ131154:ODL131154 ODJ196690:ODL196690 ODJ262226:ODL262226 ODJ327762:ODL327762 ODJ393298:ODL393298 ODJ458834:ODL458834 ODJ524370:ODL524370 ODJ589906:ODL589906 ODJ655442:ODL655442 ODJ720978:ODL720978 ODJ786514:ODL786514 ODJ852050:ODL852050 ODJ917586:ODL917586 ODJ983122:ODL983122 ODP82:ODR82 ODP65618:ODR65618 ODP131154:ODR131154 ODP196690:ODR196690 ODP262226:ODR262226 ODP327762:ODR327762 ODP393298:ODR393298 ODP458834:ODR458834 ODP524370:ODR524370 ODP589906:ODR589906 ODP655442:ODR655442 ODP720978:ODR720978 ODP786514:ODR786514 ODP852050:ODR852050 ODP917586:ODR917586 ODP983122:ODR983122 OMZ82:ONB82 OMZ65618:ONB65618 OMZ131154:ONB131154 OMZ196690:ONB196690 OMZ262226:ONB262226 OMZ327762:ONB327762 OMZ393298:ONB393298 OMZ458834:ONB458834 OMZ524370:ONB524370 OMZ589906:ONB589906 OMZ655442:ONB655442 OMZ720978:ONB720978 OMZ786514:ONB786514 OMZ852050:ONB852050 OMZ917586:ONB917586 OMZ983122:ONB983122 ONF82:ONH82 ONF65618:ONH65618 ONF131154:ONH131154 ONF196690:ONH196690 ONF262226:ONH262226 ONF327762:ONH327762 ONF393298:ONH393298 ONF458834:ONH458834 ONF524370:ONH524370 ONF589906:ONH589906 ONF655442:ONH655442 ONF720978:ONH720978 ONF786514:ONH786514 ONF852050:ONH852050 ONF917586:ONH917586 ONF983122:ONH983122 ONL82:ONN82 ONL65618:ONN65618 ONL131154:ONN131154 ONL196690:ONN196690 ONL262226:ONN262226 ONL327762:ONN327762 ONL393298:ONN393298 ONL458834:ONN458834 ONL524370:ONN524370 ONL589906:ONN589906 ONL655442:ONN655442 ONL720978:ONN720978 ONL786514:ONN786514 ONL852050:ONN852050 ONL917586:ONN917586 ONL983122:ONN983122 OWV82:OWX82 OWV65618:OWX65618 OWV131154:OWX131154 OWV196690:OWX196690 OWV262226:OWX262226 OWV327762:OWX327762 OWV393298:OWX393298 OWV458834:OWX458834 OWV524370:OWX524370 OWV589906:OWX589906 OWV655442:OWX655442 OWV720978:OWX720978 OWV786514:OWX786514 OWV852050:OWX852050 OWV917586:OWX917586 OWV983122:OWX983122 OXB82:OXD82 OXB65618:OXD65618 OXB131154:OXD131154 OXB196690:OXD196690 OXB262226:OXD262226 OXB327762:OXD327762 OXB393298:OXD393298 OXB458834:OXD458834 OXB524370:OXD524370 OXB589906:OXD589906 OXB655442:OXD655442 OXB720978:OXD720978 OXB786514:OXD786514 OXB852050:OXD852050 OXB917586:OXD917586 OXB983122:OXD983122 OXH82:OXJ82 OXH65618:OXJ65618 OXH131154:OXJ131154 OXH196690:OXJ196690 OXH262226:OXJ262226 OXH327762:OXJ327762 OXH393298:OXJ393298 OXH458834:OXJ458834 OXH524370:OXJ524370 OXH589906:OXJ589906 OXH655442:OXJ655442 OXH720978:OXJ720978 OXH786514:OXJ786514 OXH852050:OXJ852050 OXH917586:OXJ917586 OXH983122:OXJ983122 PGR82:PGT82 PGR65618:PGT65618 PGR131154:PGT131154 PGR196690:PGT196690 PGR262226:PGT262226 PGR327762:PGT327762 PGR393298:PGT393298 PGR458834:PGT458834 PGR524370:PGT524370 PGR589906:PGT589906 PGR655442:PGT655442 PGR720978:PGT720978 PGR786514:PGT786514 PGR852050:PGT852050 PGR917586:PGT917586 PGR983122:PGT983122 PGX82:PGZ82 PGX65618:PGZ65618 PGX131154:PGZ131154 PGX196690:PGZ196690 PGX262226:PGZ262226 PGX327762:PGZ327762 PGX393298:PGZ393298 PGX458834:PGZ458834 PGX524370:PGZ524370 PGX589906:PGZ589906 PGX655442:PGZ655442 PGX720978:PGZ720978 PGX786514:PGZ786514 PGX852050:PGZ852050 PGX917586:PGZ917586 PGX983122:PGZ983122 PHD82:PHF82 PHD65618:PHF65618 PHD131154:PHF131154 PHD196690:PHF196690 PHD262226:PHF262226 PHD327762:PHF327762 PHD393298:PHF393298 PHD458834:PHF458834 PHD524370:PHF524370 PHD589906:PHF589906 PHD655442:PHF655442 PHD720978:PHF720978 PHD786514:PHF786514 PHD852050:PHF852050 PHD917586:PHF917586 PHD983122:PHF983122 PQN82:PQP82 PQN65618:PQP65618 PQN131154:PQP131154 PQN196690:PQP196690 PQN262226:PQP262226 PQN327762:PQP327762 PQN393298:PQP393298 PQN458834:PQP458834 PQN524370:PQP524370 PQN589906:PQP589906 PQN655442:PQP655442 PQN720978:PQP720978 PQN786514:PQP786514 PQN852050:PQP852050 PQN917586:PQP917586 PQN983122:PQP983122 PQT82:PQV82 PQT65618:PQV65618 PQT131154:PQV131154 PQT196690:PQV196690 PQT262226:PQV262226 PQT327762:PQV327762 PQT393298:PQV393298 PQT458834:PQV458834 PQT524370:PQV524370 PQT589906:PQV589906 PQT655442:PQV655442 PQT720978:PQV720978 PQT786514:PQV786514 PQT852050:PQV852050 PQT917586:PQV917586 PQT983122:PQV983122 PQZ82:PRB82 PQZ65618:PRB65618 PQZ131154:PRB131154 PQZ196690:PRB196690 PQZ262226:PRB262226 PQZ327762:PRB327762 PQZ393298:PRB393298 PQZ458834:PRB458834 PQZ524370:PRB524370 PQZ589906:PRB589906 PQZ655442:PRB655442 PQZ720978:PRB720978 PQZ786514:PRB786514 PQZ852050:PRB852050 PQZ917586:PRB917586 PQZ983122:PRB983122 QAJ82:QAL82 QAJ65618:QAL65618 QAJ131154:QAL131154 QAJ196690:QAL196690 QAJ262226:QAL262226 QAJ327762:QAL327762 QAJ393298:QAL393298 QAJ458834:QAL458834 QAJ524370:QAL524370 QAJ589906:QAL589906 QAJ655442:QAL655442 QAJ720978:QAL720978 QAJ786514:QAL786514 QAJ852050:QAL852050 QAJ917586:QAL917586 QAJ983122:QAL983122 QAP82:QAR82 QAP65618:QAR65618 QAP131154:QAR131154 QAP196690:QAR196690 QAP262226:QAR262226 QAP327762:QAR327762 QAP393298:QAR393298 QAP458834:QAR458834 QAP524370:QAR524370 QAP589906:QAR589906 QAP655442:QAR655442 QAP720978:QAR720978 QAP786514:QAR786514 QAP852050:QAR852050 QAP917586:QAR917586 QAP983122:QAR983122 QAV82:QAX82 QAV65618:QAX65618 QAV131154:QAX131154 QAV196690:QAX196690 QAV262226:QAX262226 QAV327762:QAX327762 QAV393298:QAX393298 QAV458834:QAX458834 QAV524370:QAX524370 QAV589906:QAX589906 QAV655442:QAX655442 QAV720978:QAX720978 QAV786514:QAX786514 QAV852050:QAX852050 QAV917586:QAX917586 QAV983122:QAX983122 QKF82:QKH82 QKF65618:QKH65618 QKF131154:QKH131154 QKF196690:QKH196690 QKF262226:QKH262226 QKF327762:QKH327762 QKF393298:QKH393298 QKF458834:QKH458834 QKF524370:QKH524370 QKF589906:QKH589906 QKF655442:QKH655442 QKF720978:QKH720978 QKF786514:QKH786514 QKF852050:QKH852050 QKF917586:QKH917586 QKF983122:QKH983122 QKL82:QKN82 QKL65618:QKN65618 QKL131154:QKN131154 QKL196690:QKN196690 QKL262226:QKN262226 QKL327762:QKN327762 QKL393298:QKN393298 QKL458834:QKN458834 QKL524370:QKN524370 QKL589906:QKN589906 QKL655442:QKN655442 QKL720978:QKN720978 QKL786514:QKN786514 QKL852050:QKN852050 QKL917586:QKN917586 QKL983122:QKN983122 QKR82:QKT82 QKR65618:QKT65618 QKR131154:QKT131154 QKR196690:QKT196690 QKR262226:QKT262226 QKR327762:QKT327762 QKR393298:QKT393298 QKR458834:QKT458834 QKR524370:QKT524370 QKR589906:QKT589906 QKR655442:QKT655442 QKR720978:QKT720978 QKR786514:QKT786514 QKR852050:QKT852050 QKR917586:QKT917586 QKR983122:QKT983122 QUB82:QUD82 QUB65618:QUD65618 QUB131154:QUD131154 QUB196690:QUD196690 QUB262226:QUD262226 QUB327762:QUD327762 QUB393298:QUD393298 QUB458834:QUD458834 QUB524370:QUD524370 QUB589906:QUD589906 QUB655442:QUD655442 QUB720978:QUD720978 QUB786514:QUD786514 QUB852050:QUD852050 QUB917586:QUD917586 QUB983122:QUD983122 QUH82:QUJ82 QUH65618:QUJ65618 QUH131154:QUJ131154 QUH196690:QUJ196690 QUH262226:QUJ262226 QUH327762:QUJ327762 QUH393298:QUJ393298 QUH458834:QUJ458834 QUH524370:QUJ524370 QUH589906:QUJ589906 QUH655442:QUJ655442 QUH720978:QUJ720978 QUH786514:QUJ786514 QUH852050:QUJ852050 QUH917586:QUJ917586 QUH983122:QUJ983122 QUN82:QUP82 QUN65618:QUP65618 QUN131154:QUP131154 QUN196690:QUP196690 QUN262226:QUP262226 QUN327762:QUP327762 QUN393298:QUP393298 QUN458834:QUP458834 QUN524370:QUP524370 QUN589906:QUP589906 QUN655442:QUP655442 QUN720978:QUP720978 QUN786514:QUP786514 QUN852050:QUP852050 QUN917586:QUP917586 QUN983122:QUP983122 RDX82:RDZ82 RDX65618:RDZ65618 RDX131154:RDZ131154 RDX196690:RDZ196690 RDX262226:RDZ262226 RDX327762:RDZ327762 RDX393298:RDZ393298 RDX458834:RDZ458834 RDX524370:RDZ524370 RDX589906:RDZ589906 RDX655442:RDZ655442 RDX720978:RDZ720978 RDX786514:RDZ786514 RDX852050:RDZ852050 RDX917586:RDZ917586 RDX983122:RDZ983122 RED82:REF82 RED65618:REF65618 RED131154:REF131154 RED196690:REF196690 RED262226:REF262226 RED327762:REF327762 RED393298:REF393298 RED458834:REF458834 RED524370:REF524370 RED589906:REF589906 RED655442:REF655442 RED720978:REF720978 RED786514:REF786514 RED852050:REF852050 RED917586:REF917586 RED983122:REF983122 REJ82:REL82 REJ65618:REL65618 REJ131154:REL131154 REJ196690:REL196690 REJ262226:REL262226 REJ327762:REL327762 REJ393298:REL393298 REJ458834:REL458834 REJ524370:REL524370 REJ589906:REL589906 REJ655442:REL655442 REJ720978:REL720978 REJ786514:REL786514 REJ852050:REL852050 REJ917586:REL917586 REJ983122:REL983122 RNT82:RNV82 RNT65618:RNV65618 RNT131154:RNV131154 RNT196690:RNV196690 RNT262226:RNV262226 RNT327762:RNV327762 RNT393298:RNV393298 RNT458834:RNV458834 RNT524370:RNV524370 RNT589906:RNV589906 RNT655442:RNV655442 RNT720978:RNV720978 RNT786514:RNV786514 RNT852050:RNV852050 RNT917586:RNV917586 RNT983122:RNV983122 RNZ82:ROB82 RNZ65618:ROB65618 RNZ131154:ROB131154 RNZ196690:ROB196690 RNZ262226:ROB262226 RNZ327762:ROB327762 RNZ393298:ROB393298 RNZ458834:ROB458834 RNZ524370:ROB524370 RNZ589906:ROB589906 RNZ655442:ROB655442 RNZ720978:ROB720978 RNZ786514:ROB786514 RNZ852050:ROB852050 RNZ917586:ROB917586 RNZ983122:ROB983122 ROF82:ROH82 ROF65618:ROH65618 ROF131154:ROH131154 ROF196690:ROH196690 ROF262226:ROH262226 ROF327762:ROH327762 ROF393298:ROH393298 ROF458834:ROH458834 ROF524370:ROH524370 ROF589906:ROH589906 ROF655442:ROH655442 ROF720978:ROH720978 ROF786514:ROH786514 ROF852050:ROH852050 ROF917586:ROH917586 ROF983122:ROH983122 RXP82:RXR82 RXP65618:RXR65618 RXP131154:RXR131154 RXP196690:RXR196690 RXP262226:RXR262226 RXP327762:RXR327762 RXP393298:RXR393298 RXP458834:RXR458834 RXP524370:RXR524370 RXP589906:RXR589906 RXP655442:RXR655442 RXP720978:RXR720978 RXP786514:RXR786514 RXP852050:RXR852050 RXP917586:RXR917586 RXP983122:RXR983122 RXV82:RXX82 RXV65618:RXX65618 RXV131154:RXX131154 RXV196690:RXX196690 RXV262226:RXX262226 RXV327762:RXX327762 RXV393298:RXX393298 RXV458834:RXX458834 RXV524370:RXX524370 RXV589906:RXX589906 RXV655442:RXX655442 RXV720978:RXX720978 RXV786514:RXX786514 RXV852050:RXX852050 RXV917586:RXX917586 RXV983122:RXX983122 RYB82:RYD82 RYB65618:RYD65618 RYB131154:RYD131154 RYB196690:RYD196690 RYB262226:RYD262226 RYB327762:RYD327762 RYB393298:RYD393298 RYB458834:RYD458834 RYB524370:RYD524370 RYB589906:RYD589906 RYB655442:RYD655442 RYB720978:RYD720978 RYB786514:RYD786514 RYB852050:RYD852050 RYB917586:RYD917586 RYB983122:RYD983122 SHL82:SHN82 SHL65618:SHN65618 SHL131154:SHN131154 SHL196690:SHN196690 SHL262226:SHN262226 SHL327762:SHN327762 SHL393298:SHN393298 SHL458834:SHN458834 SHL524370:SHN524370 SHL589906:SHN589906 SHL655442:SHN655442 SHL720978:SHN720978 SHL786514:SHN786514 SHL852050:SHN852050 SHL917586:SHN917586 SHL983122:SHN983122 SHR82:SHT82 SHR65618:SHT65618 SHR131154:SHT131154 SHR196690:SHT196690 SHR262226:SHT262226 SHR327762:SHT327762 SHR393298:SHT393298 SHR458834:SHT458834 SHR524370:SHT524370 SHR589906:SHT589906 SHR655442:SHT655442 SHR720978:SHT720978 SHR786514:SHT786514 SHR852050:SHT852050 SHR917586:SHT917586 SHR983122:SHT983122 SHX82:SHZ82 SHX65618:SHZ65618 SHX131154:SHZ131154 SHX196690:SHZ196690 SHX262226:SHZ262226 SHX327762:SHZ327762 SHX393298:SHZ393298 SHX458834:SHZ458834 SHX524370:SHZ524370 SHX589906:SHZ589906 SHX655442:SHZ655442 SHX720978:SHZ720978 SHX786514:SHZ786514 SHX852050:SHZ852050 SHX917586:SHZ917586 SHX983122:SHZ983122 SRH82:SRJ82 SRH65618:SRJ65618 SRH131154:SRJ131154 SRH196690:SRJ196690 SRH262226:SRJ262226 SRH327762:SRJ327762 SRH393298:SRJ393298 SRH458834:SRJ458834 SRH524370:SRJ524370 SRH589906:SRJ589906 SRH655442:SRJ655442 SRH720978:SRJ720978 SRH786514:SRJ786514 SRH852050:SRJ852050 SRH917586:SRJ917586 SRH983122:SRJ983122 SRN82:SRP82 SRN65618:SRP65618 SRN131154:SRP131154 SRN196690:SRP196690 SRN262226:SRP262226 SRN327762:SRP327762 SRN393298:SRP393298 SRN458834:SRP458834 SRN524370:SRP524370 SRN589906:SRP589906 SRN655442:SRP655442 SRN720978:SRP720978 SRN786514:SRP786514 SRN852050:SRP852050 SRN917586:SRP917586 SRN983122:SRP983122 SRT82:SRV82 SRT65618:SRV65618 SRT131154:SRV131154 SRT196690:SRV196690 SRT262226:SRV262226 SRT327762:SRV327762 SRT393298:SRV393298 SRT458834:SRV458834 SRT524370:SRV524370 SRT589906:SRV589906 SRT655442:SRV655442 SRT720978:SRV720978 SRT786514:SRV786514 SRT852050:SRV852050 SRT917586:SRV917586 SRT983122:SRV983122 TBD82:TBF82 TBD65618:TBF65618 TBD131154:TBF131154 TBD196690:TBF196690 TBD262226:TBF262226 TBD327762:TBF327762 TBD393298:TBF393298 TBD458834:TBF458834 TBD524370:TBF524370 TBD589906:TBF589906 TBD655442:TBF655442 TBD720978:TBF720978 TBD786514:TBF786514 TBD852050:TBF852050 TBD917586:TBF917586 TBD983122:TBF983122 TBJ82:TBL82 TBJ65618:TBL65618 TBJ131154:TBL131154 TBJ196690:TBL196690 TBJ262226:TBL262226 TBJ327762:TBL327762 TBJ393298:TBL393298 TBJ458834:TBL458834 TBJ524370:TBL524370 TBJ589906:TBL589906 TBJ655442:TBL655442 TBJ720978:TBL720978 TBJ786514:TBL786514 TBJ852050:TBL852050 TBJ917586:TBL917586 TBJ983122:TBL983122 TBP82:TBR82 TBP65618:TBR65618 TBP131154:TBR131154 TBP196690:TBR196690 TBP262226:TBR262226 TBP327762:TBR327762 TBP393298:TBR393298 TBP458834:TBR458834 TBP524370:TBR524370 TBP589906:TBR589906 TBP655442:TBR655442 TBP720978:TBR720978 TBP786514:TBR786514 TBP852050:TBR852050 TBP917586:TBR917586 TBP983122:TBR983122 TKZ82:TLB82 TKZ65618:TLB65618 TKZ131154:TLB131154 TKZ196690:TLB196690 TKZ262226:TLB262226 TKZ327762:TLB327762 TKZ393298:TLB393298 TKZ458834:TLB458834 TKZ524370:TLB524370 TKZ589906:TLB589906 TKZ655442:TLB655442 TKZ720978:TLB720978 TKZ786514:TLB786514 TKZ852050:TLB852050 TKZ917586:TLB917586 TKZ983122:TLB983122 TLF82:TLH82 TLF65618:TLH65618 TLF131154:TLH131154 TLF196690:TLH196690 TLF262226:TLH262226 TLF327762:TLH327762 TLF393298:TLH393298 TLF458834:TLH458834 TLF524370:TLH524370 TLF589906:TLH589906 TLF655442:TLH655442 TLF720978:TLH720978 TLF786514:TLH786514 TLF852050:TLH852050 TLF917586:TLH917586 TLF983122:TLH983122 TLL82:TLN82 TLL65618:TLN65618 TLL131154:TLN131154 TLL196690:TLN196690 TLL262226:TLN262226 TLL327762:TLN327762 TLL393298:TLN393298 TLL458834:TLN458834 TLL524370:TLN524370 TLL589906:TLN589906 TLL655442:TLN655442 TLL720978:TLN720978 TLL786514:TLN786514 TLL852050:TLN852050 TLL917586:TLN917586 TLL983122:TLN983122 TUV82:TUX82 TUV65618:TUX65618 TUV131154:TUX131154 TUV196690:TUX196690 TUV262226:TUX262226 TUV327762:TUX327762 TUV393298:TUX393298 TUV458834:TUX458834 TUV524370:TUX524370 TUV589906:TUX589906 TUV655442:TUX655442 TUV720978:TUX720978 TUV786514:TUX786514 TUV852050:TUX852050 TUV917586:TUX917586 TUV983122:TUX983122 TVB82:TVD82 TVB65618:TVD65618 TVB131154:TVD131154 TVB196690:TVD196690 TVB262226:TVD262226 TVB327762:TVD327762 TVB393298:TVD393298 TVB458834:TVD458834 TVB524370:TVD524370 TVB589906:TVD589906 TVB655442:TVD655442 TVB720978:TVD720978 TVB786514:TVD786514 TVB852050:TVD852050 TVB917586:TVD917586 TVB983122:TVD983122 TVH82:TVJ82 TVH65618:TVJ65618 TVH131154:TVJ131154 TVH196690:TVJ196690 TVH262226:TVJ262226 TVH327762:TVJ327762 TVH393298:TVJ393298 TVH458834:TVJ458834 TVH524370:TVJ524370 TVH589906:TVJ589906 TVH655442:TVJ655442 TVH720978:TVJ720978 TVH786514:TVJ786514 TVH852050:TVJ852050 TVH917586:TVJ917586 TVH983122:TVJ983122 UER82:UET82 UER65618:UET65618 UER131154:UET131154 UER196690:UET196690 UER262226:UET262226 UER327762:UET327762 UER393298:UET393298 UER458834:UET458834 UER524370:UET524370 UER589906:UET589906 UER655442:UET655442 UER720978:UET720978 UER786514:UET786514 UER852050:UET852050 UER917586:UET917586 UER983122:UET983122 UEX82:UEZ82 UEX65618:UEZ65618 UEX131154:UEZ131154 UEX196690:UEZ196690 UEX262226:UEZ262226 UEX327762:UEZ327762 UEX393298:UEZ393298 UEX458834:UEZ458834 UEX524370:UEZ524370 UEX589906:UEZ589906 UEX655442:UEZ655442 UEX720978:UEZ720978 UEX786514:UEZ786514 UEX852050:UEZ852050 UEX917586:UEZ917586 UEX983122:UEZ983122 UFD82:UFF82 UFD65618:UFF65618 UFD131154:UFF131154 UFD196690:UFF196690 UFD262226:UFF262226 UFD327762:UFF327762 UFD393298:UFF393298 UFD458834:UFF458834 UFD524370:UFF524370 UFD589906:UFF589906 UFD655442:UFF655442 UFD720978:UFF720978 UFD786514:UFF786514 UFD852050:UFF852050 UFD917586:UFF917586 UFD983122:UFF983122 UON82:UOP82 UON65618:UOP65618 UON131154:UOP131154 UON196690:UOP196690 UON262226:UOP262226 UON327762:UOP327762 UON393298:UOP393298 UON458834:UOP458834 UON524370:UOP524370 UON589906:UOP589906 UON655442:UOP655442 UON720978:UOP720978 UON786514:UOP786514 UON852050:UOP852050 UON917586:UOP917586 UON983122:UOP983122 UOT82:UOV82 UOT65618:UOV65618 UOT131154:UOV131154 UOT196690:UOV196690 UOT262226:UOV262226 UOT327762:UOV327762 UOT393298:UOV393298 UOT458834:UOV458834 UOT524370:UOV524370 UOT589906:UOV589906 UOT655442:UOV655442 UOT720978:UOV720978 UOT786514:UOV786514 UOT852050:UOV852050 UOT917586:UOV917586 UOT983122:UOV983122 UOZ82:UPB82 UOZ65618:UPB65618 UOZ131154:UPB131154 UOZ196690:UPB196690 UOZ262226:UPB262226 UOZ327762:UPB327762 UOZ393298:UPB393298 UOZ458834:UPB458834 UOZ524370:UPB524370 UOZ589906:UPB589906 UOZ655442:UPB655442 UOZ720978:UPB720978 UOZ786514:UPB786514 UOZ852050:UPB852050 UOZ917586:UPB917586 UOZ983122:UPB983122 UYJ82:UYL82 UYJ65618:UYL65618 UYJ131154:UYL131154 UYJ196690:UYL196690 UYJ262226:UYL262226 UYJ327762:UYL327762 UYJ393298:UYL393298 UYJ458834:UYL458834 UYJ524370:UYL524370 UYJ589906:UYL589906 UYJ655442:UYL655442 UYJ720978:UYL720978 UYJ786514:UYL786514 UYJ852050:UYL852050 UYJ917586:UYL917586 UYJ983122:UYL983122 UYP82:UYR82 UYP65618:UYR65618 UYP131154:UYR131154 UYP196690:UYR196690 UYP262226:UYR262226 UYP327762:UYR327762 UYP393298:UYR393298 UYP458834:UYR458834 UYP524370:UYR524370 UYP589906:UYR589906 UYP655442:UYR655442 UYP720978:UYR720978 UYP786514:UYR786514 UYP852050:UYR852050 UYP917586:UYR917586 UYP983122:UYR983122 UYV82:UYX82 UYV65618:UYX65618 UYV131154:UYX131154 UYV196690:UYX196690 UYV262226:UYX262226 UYV327762:UYX327762 UYV393298:UYX393298 UYV458834:UYX458834 UYV524370:UYX524370 UYV589906:UYX589906 UYV655442:UYX655442 UYV720978:UYX720978 UYV786514:UYX786514 UYV852050:UYX852050 UYV917586:UYX917586 UYV983122:UYX983122 VIF82:VIH82 VIF65618:VIH65618 VIF131154:VIH131154 VIF196690:VIH196690 VIF262226:VIH262226 VIF327762:VIH327762 VIF393298:VIH393298 VIF458834:VIH458834 VIF524370:VIH524370 VIF589906:VIH589906 VIF655442:VIH655442 VIF720978:VIH720978 VIF786514:VIH786514 VIF852050:VIH852050 VIF917586:VIH917586 VIF983122:VIH983122 VIL82:VIN82 VIL65618:VIN65618 VIL131154:VIN131154 VIL196690:VIN196690 VIL262226:VIN262226 VIL327762:VIN327762 VIL393298:VIN393298 VIL458834:VIN458834 VIL524370:VIN524370 VIL589906:VIN589906 VIL655442:VIN655442 VIL720978:VIN720978 VIL786514:VIN786514 VIL852050:VIN852050 VIL917586:VIN917586 VIL983122:VIN983122 VIR82:VIT82 VIR65618:VIT65618 VIR131154:VIT131154 VIR196690:VIT196690 VIR262226:VIT262226 VIR327762:VIT327762 VIR393298:VIT393298 VIR458834:VIT458834 VIR524370:VIT524370 VIR589906:VIT589906 VIR655442:VIT655442 VIR720978:VIT720978 VIR786514:VIT786514 VIR852050:VIT852050 VIR917586:VIT917586 VIR983122:VIT983122 VSB82:VSD82 VSB65618:VSD65618 VSB131154:VSD131154 VSB196690:VSD196690 VSB262226:VSD262226 VSB327762:VSD327762 VSB393298:VSD393298 VSB458834:VSD458834 VSB524370:VSD524370 VSB589906:VSD589906 VSB655442:VSD655442 VSB720978:VSD720978 VSB786514:VSD786514 VSB852050:VSD852050 VSB917586:VSD917586 VSB983122:VSD983122 VSH82:VSJ82 VSH65618:VSJ65618 VSH131154:VSJ131154 VSH196690:VSJ196690 VSH262226:VSJ262226 VSH327762:VSJ327762 VSH393298:VSJ393298 VSH458834:VSJ458834 VSH524370:VSJ524370 VSH589906:VSJ589906 VSH655442:VSJ655442 VSH720978:VSJ720978 VSH786514:VSJ786514 VSH852050:VSJ852050 VSH917586:VSJ917586 VSH983122:VSJ983122 VSN82:VSP82 VSN65618:VSP65618 VSN131154:VSP131154 VSN196690:VSP196690 VSN262226:VSP262226 VSN327762:VSP327762 VSN393298:VSP393298 VSN458834:VSP458834 VSN524370:VSP524370 VSN589906:VSP589906 VSN655442:VSP655442 VSN720978:VSP720978 VSN786514:VSP786514 VSN852050:VSP852050 VSN917586:VSP917586 VSN983122:VSP983122 WBX82:WBZ82 WBX65618:WBZ65618 WBX131154:WBZ131154 WBX196690:WBZ196690 WBX262226:WBZ262226 WBX327762:WBZ327762 WBX393298:WBZ393298 WBX458834:WBZ458834 WBX524370:WBZ524370 WBX589906:WBZ589906 WBX655442:WBZ655442 WBX720978:WBZ720978 WBX786514:WBZ786514 WBX852050:WBZ852050 WBX917586:WBZ917586 WBX983122:WBZ983122 WCD82:WCF82 WCD65618:WCF65618 WCD131154:WCF131154 WCD196690:WCF196690 WCD262226:WCF262226 WCD327762:WCF327762 WCD393298:WCF393298 WCD458834:WCF458834 WCD524370:WCF524370 WCD589906:WCF589906 WCD655442:WCF655442 WCD720978:WCF720978 WCD786514:WCF786514 WCD852050:WCF852050 WCD917586:WCF917586 WCD983122:WCF983122 WCJ82:WCL82 WCJ65618:WCL65618 WCJ131154:WCL131154 WCJ196690:WCL196690 WCJ262226:WCL262226 WCJ327762:WCL327762 WCJ393298:WCL393298 WCJ458834:WCL458834 WCJ524370:WCL524370 WCJ589906:WCL589906 WCJ655442:WCL655442 WCJ720978:WCL720978 WCJ786514:WCL786514 WCJ852050:WCL852050 WCJ917586:WCL917586 WCJ983122:WCL983122 WLT82:WLV82 WLT65618:WLV65618 WLT131154:WLV131154 WLT196690:WLV196690 WLT262226:WLV262226 WLT327762:WLV327762 WLT393298:WLV393298 WLT458834:WLV458834 WLT524370:WLV524370 WLT589906:WLV589906 WLT655442:WLV655442 WLT720978:WLV720978 WLT786514:WLV786514 WLT852050:WLV852050 WLT917586:WLV917586 WLT983122:WLV983122 WLZ82:WMB82 WLZ65618:WMB65618 WLZ131154:WMB131154 WLZ196690:WMB196690 WLZ262226:WMB262226 WLZ327762:WMB327762 WLZ393298:WMB393298 WLZ458834:WMB458834 WLZ524370:WMB524370 WLZ589906:WMB589906 WLZ655442:WMB655442 WLZ720978:WMB720978 WLZ786514:WMB786514 WLZ852050:WMB852050 WLZ917586:WMB917586 WLZ983122:WMB983122 WMF82:WMH82 WMF65618:WMH65618 WMF131154:WMH131154 WMF196690:WMH196690 WMF262226:WMH262226 WMF327762:WMH327762 WMF393298:WMH393298 WMF458834:WMH458834 WMF524370:WMH524370 WMF589906:WMH589906 WMF655442:WMH655442 WMF720978:WMH720978 WMF786514:WMH786514 WMF852050:WMH852050 WMF917586:WMH917586 WMF983122:WMH983122 WVP82:WVR82 WVP65618:WVR65618 WVP131154:WVR131154 WVP196690:WVR196690 WVP262226:WVR262226 WVP327762:WVR327762 WVP393298:WVR393298 WVP458834:WVR458834 WVP524370:WVR524370 WVP589906:WVR589906 WVP655442:WVR655442 WVP720978:WVR720978 WVP786514:WVR786514 WVP852050:WVR852050 WVP917586:WVR917586 WVP983122:WVR983122 WVV82:WVX82 WVV65618:WVX65618 WVV131154:WVX131154 WVV196690:WVX196690 WVV262226:WVX262226 WVV327762:WVX327762 WVV393298:WVX393298 WVV458834:WVX458834 WVV524370:WVX524370 WVV589906:WVX589906 WVV655442:WVX655442 WVV720978:WVX720978 WVV786514:WVX786514 WVV852050:WVX852050 WVV917586:WVX917586 WVV983122:WVX983122 WWB82:WWD82 WWB65618:WWD65618 WWB131154:WWD131154 WWB196690:WWD196690 WWB262226:WWD262226 WWB327762:WWD327762 WWB393298:WWD393298 WWB458834:WWD458834 WWB524370:WWD524370 WWB589906:WWD589906 WWB655442:WWD655442 WWB720978:WWD720978 WWB786514:WWD786514 WWB852050:WWD852050 WWB917586:WWD917586 WWB983122:WWD983122" xr:uid="{00000000-0002-0000-1500-000000000000}">
      <formula1>"　,1,2,3"</formula1>
    </dataValidation>
    <dataValidation type="list" allowBlank="1" showInputMessage="1" showErrorMessage="1" sqref="N77 N165 N65613 N65701 N131149 N131237 N196685 N196773 N262221 N262309 N327757 N327845 N393293 N393381 N458829 N458917 N524365 N524453 N589901 N589989 N655437 N655525 N720973 N721061 N786509 N786597 N852045 N852133 N917581 N917669 N983117 N983205 JJ77 JJ165 JJ65613 JJ65701 JJ131149 JJ131237 JJ196685 JJ196773 JJ262221 JJ262309 JJ327757 JJ327845 JJ393293 JJ393381 JJ458829 JJ458917 JJ524365 JJ524453 JJ589901 JJ589989 JJ655437 JJ655525 JJ720973 JJ721061 JJ786509 JJ786597 JJ852045 JJ852133 JJ917581 JJ917669 JJ983117 JJ983205 TF77 TF165 TF65613 TF65701 TF131149 TF131237 TF196685 TF196773 TF262221 TF262309 TF327757 TF327845 TF393293 TF393381 TF458829 TF458917 TF524365 TF524453 TF589901 TF589989 TF655437 TF655525 TF720973 TF721061 TF786509 TF786597 TF852045 TF852133 TF917581 TF917669 TF983117 TF983205 ADB77 ADB165 ADB65613 ADB65701 ADB131149 ADB131237 ADB196685 ADB196773 ADB262221 ADB262309 ADB327757 ADB327845 ADB393293 ADB393381 ADB458829 ADB458917 ADB524365 ADB524453 ADB589901 ADB589989 ADB655437 ADB655525 ADB720973 ADB721061 ADB786509 ADB786597 ADB852045 ADB852133 ADB917581 ADB917669 ADB983117 ADB983205 AMX77 AMX165 AMX65613 AMX65701 AMX131149 AMX131237 AMX196685 AMX196773 AMX262221 AMX262309 AMX327757 AMX327845 AMX393293 AMX393381 AMX458829 AMX458917 AMX524365 AMX524453 AMX589901 AMX589989 AMX655437 AMX655525 AMX720973 AMX721061 AMX786509 AMX786597 AMX852045 AMX852133 AMX917581 AMX917669 AMX983117 AMX983205 AWT77 AWT165 AWT65613 AWT65701 AWT131149 AWT131237 AWT196685 AWT196773 AWT262221 AWT262309 AWT327757 AWT327845 AWT393293 AWT393381 AWT458829 AWT458917 AWT524365 AWT524453 AWT589901 AWT589989 AWT655437 AWT655525 AWT720973 AWT721061 AWT786509 AWT786597 AWT852045 AWT852133 AWT917581 AWT917669 AWT983117 AWT983205 BGP77 BGP165 BGP65613 BGP65701 BGP131149 BGP131237 BGP196685 BGP196773 BGP262221 BGP262309 BGP327757 BGP327845 BGP393293 BGP393381 BGP458829 BGP458917 BGP524365 BGP524453 BGP589901 BGP589989 BGP655437 BGP655525 BGP720973 BGP721061 BGP786509 BGP786597 BGP852045 BGP852133 BGP917581 BGP917669 BGP983117 BGP983205 BQL77 BQL165 BQL65613 BQL65701 BQL131149 BQL131237 BQL196685 BQL196773 BQL262221 BQL262309 BQL327757 BQL327845 BQL393293 BQL393381 BQL458829 BQL458917 BQL524365 BQL524453 BQL589901 BQL589989 BQL655437 BQL655525 BQL720973 BQL721061 BQL786509 BQL786597 BQL852045 BQL852133 BQL917581 BQL917669 BQL983117 BQL983205 CAH77 CAH165 CAH65613 CAH65701 CAH131149 CAH131237 CAH196685 CAH196773 CAH262221 CAH262309 CAH327757 CAH327845 CAH393293 CAH393381 CAH458829 CAH458917 CAH524365 CAH524453 CAH589901 CAH589989 CAH655437 CAH655525 CAH720973 CAH721061 CAH786509 CAH786597 CAH852045 CAH852133 CAH917581 CAH917669 CAH983117 CAH983205 CKD77 CKD165 CKD65613 CKD65701 CKD131149 CKD131237 CKD196685 CKD196773 CKD262221 CKD262309 CKD327757 CKD327845 CKD393293 CKD393381 CKD458829 CKD458917 CKD524365 CKD524453 CKD589901 CKD589989 CKD655437 CKD655525 CKD720973 CKD721061 CKD786509 CKD786597 CKD852045 CKD852133 CKD917581 CKD917669 CKD983117 CKD983205 CTZ77 CTZ165 CTZ65613 CTZ65701 CTZ131149 CTZ131237 CTZ196685 CTZ196773 CTZ262221 CTZ262309 CTZ327757 CTZ327845 CTZ393293 CTZ393381 CTZ458829 CTZ458917 CTZ524365 CTZ524453 CTZ589901 CTZ589989 CTZ655437 CTZ655525 CTZ720973 CTZ721061 CTZ786509 CTZ786597 CTZ852045 CTZ852133 CTZ917581 CTZ917669 CTZ983117 CTZ983205 DDV77 DDV165 DDV65613 DDV65701 DDV131149 DDV131237 DDV196685 DDV196773 DDV262221 DDV262309 DDV327757 DDV327845 DDV393293 DDV393381 DDV458829 DDV458917 DDV524365 DDV524453 DDV589901 DDV589989 DDV655437 DDV655525 DDV720973 DDV721061 DDV786509 DDV786597 DDV852045 DDV852133 DDV917581 DDV917669 DDV983117 DDV983205 DNR77 DNR165 DNR65613 DNR65701 DNR131149 DNR131237 DNR196685 DNR196773 DNR262221 DNR262309 DNR327757 DNR327845 DNR393293 DNR393381 DNR458829 DNR458917 DNR524365 DNR524453 DNR589901 DNR589989 DNR655437 DNR655525 DNR720973 DNR721061 DNR786509 DNR786597 DNR852045 DNR852133 DNR917581 DNR917669 DNR983117 DNR983205 DXN77 DXN165 DXN65613 DXN65701 DXN131149 DXN131237 DXN196685 DXN196773 DXN262221 DXN262309 DXN327757 DXN327845 DXN393293 DXN393381 DXN458829 DXN458917 DXN524365 DXN524453 DXN589901 DXN589989 DXN655437 DXN655525 DXN720973 DXN721061 DXN786509 DXN786597 DXN852045 DXN852133 DXN917581 DXN917669 DXN983117 DXN983205 EHJ77 EHJ165 EHJ65613 EHJ65701 EHJ131149 EHJ131237 EHJ196685 EHJ196773 EHJ262221 EHJ262309 EHJ327757 EHJ327845 EHJ393293 EHJ393381 EHJ458829 EHJ458917 EHJ524365 EHJ524453 EHJ589901 EHJ589989 EHJ655437 EHJ655525 EHJ720973 EHJ721061 EHJ786509 EHJ786597 EHJ852045 EHJ852133 EHJ917581 EHJ917669 EHJ983117 EHJ983205 ERF77 ERF165 ERF65613 ERF65701 ERF131149 ERF131237 ERF196685 ERF196773 ERF262221 ERF262309 ERF327757 ERF327845 ERF393293 ERF393381 ERF458829 ERF458917 ERF524365 ERF524453 ERF589901 ERF589989 ERF655437 ERF655525 ERF720973 ERF721061 ERF786509 ERF786597 ERF852045 ERF852133 ERF917581 ERF917669 ERF983117 ERF983205 FBB77 FBB165 FBB65613 FBB65701 FBB131149 FBB131237 FBB196685 FBB196773 FBB262221 FBB262309 FBB327757 FBB327845 FBB393293 FBB393381 FBB458829 FBB458917 FBB524365 FBB524453 FBB589901 FBB589989 FBB655437 FBB655525 FBB720973 FBB721061 FBB786509 FBB786597 FBB852045 FBB852133 FBB917581 FBB917669 FBB983117 FBB983205 FKX77 FKX165 FKX65613 FKX65701 FKX131149 FKX131237 FKX196685 FKX196773 FKX262221 FKX262309 FKX327757 FKX327845 FKX393293 FKX393381 FKX458829 FKX458917 FKX524365 FKX524453 FKX589901 FKX589989 FKX655437 FKX655525 FKX720973 FKX721061 FKX786509 FKX786597 FKX852045 FKX852133 FKX917581 FKX917669 FKX983117 FKX983205 FUT77 FUT165 FUT65613 FUT65701 FUT131149 FUT131237 FUT196685 FUT196773 FUT262221 FUT262309 FUT327757 FUT327845 FUT393293 FUT393381 FUT458829 FUT458917 FUT524365 FUT524453 FUT589901 FUT589989 FUT655437 FUT655525 FUT720973 FUT721061 FUT786509 FUT786597 FUT852045 FUT852133 FUT917581 FUT917669 FUT983117 FUT983205 GEP77 GEP165 GEP65613 GEP65701 GEP131149 GEP131237 GEP196685 GEP196773 GEP262221 GEP262309 GEP327757 GEP327845 GEP393293 GEP393381 GEP458829 GEP458917 GEP524365 GEP524453 GEP589901 GEP589989 GEP655437 GEP655525 GEP720973 GEP721061 GEP786509 GEP786597 GEP852045 GEP852133 GEP917581 GEP917669 GEP983117 GEP983205 GOL77 GOL165 GOL65613 GOL65701 GOL131149 GOL131237 GOL196685 GOL196773 GOL262221 GOL262309 GOL327757 GOL327845 GOL393293 GOL393381 GOL458829 GOL458917 GOL524365 GOL524453 GOL589901 GOL589989 GOL655437 GOL655525 GOL720973 GOL721061 GOL786509 GOL786597 GOL852045 GOL852133 GOL917581 GOL917669 GOL983117 GOL983205 GYH77 GYH165 GYH65613 GYH65701 GYH131149 GYH131237 GYH196685 GYH196773 GYH262221 GYH262309 GYH327757 GYH327845 GYH393293 GYH393381 GYH458829 GYH458917 GYH524365 GYH524453 GYH589901 GYH589989 GYH655437 GYH655525 GYH720973 GYH721061 GYH786509 GYH786597 GYH852045 GYH852133 GYH917581 GYH917669 GYH983117 GYH983205 HID77 HID165 HID65613 HID65701 HID131149 HID131237 HID196685 HID196773 HID262221 HID262309 HID327757 HID327845 HID393293 HID393381 HID458829 HID458917 HID524365 HID524453 HID589901 HID589989 HID655437 HID655525 HID720973 HID721061 HID786509 HID786597 HID852045 HID852133 HID917581 HID917669 HID983117 HID983205 HRZ77 HRZ165 HRZ65613 HRZ65701 HRZ131149 HRZ131237 HRZ196685 HRZ196773 HRZ262221 HRZ262309 HRZ327757 HRZ327845 HRZ393293 HRZ393381 HRZ458829 HRZ458917 HRZ524365 HRZ524453 HRZ589901 HRZ589989 HRZ655437 HRZ655525 HRZ720973 HRZ721061 HRZ786509 HRZ786597 HRZ852045 HRZ852133 HRZ917581 HRZ917669 HRZ983117 HRZ983205 IBV77 IBV165 IBV65613 IBV65701 IBV131149 IBV131237 IBV196685 IBV196773 IBV262221 IBV262309 IBV327757 IBV327845 IBV393293 IBV393381 IBV458829 IBV458917 IBV524365 IBV524453 IBV589901 IBV589989 IBV655437 IBV655525 IBV720973 IBV721061 IBV786509 IBV786597 IBV852045 IBV852133 IBV917581 IBV917669 IBV983117 IBV983205 ILR77 ILR165 ILR65613 ILR65701 ILR131149 ILR131237 ILR196685 ILR196773 ILR262221 ILR262309 ILR327757 ILR327845 ILR393293 ILR393381 ILR458829 ILR458917 ILR524365 ILR524453 ILR589901 ILR589989 ILR655437 ILR655525 ILR720973 ILR721061 ILR786509 ILR786597 ILR852045 ILR852133 ILR917581 ILR917669 ILR983117 ILR983205 IVN77 IVN165 IVN65613 IVN65701 IVN131149 IVN131237 IVN196685 IVN196773 IVN262221 IVN262309 IVN327757 IVN327845 IVN393293 IVN393381 IVN458829 IVN458917 IVN524365 IVN524453 IVN589901 IVN589989 IVN655437 IVN655525 IVN720973 IVN721061 IVN786509 IVN786597 IVN852045 IVN852133 IVN917581 IVN917669 IVN983117 IVN983205 JFJ77 JFJ165 JFJ65613 JFJ65701 JFJ131149 JFJ131237 JFJ196685 JFJ196773 JFJ262221 JFJ262309 JFJ327757 JFJ327845 JFJ393293 JFJ393381 JFJ458829 JFJ458917 JFJ524365 JFJ524453 JFJ589901 JFJ589989 JFJ655437 JFJ655525 JFJ720973 JFJ721061 JFJ786509 JFJ786597 JFJ852045 JFJ852133 JFJ917581 JFJ917669 JFJ983117 JFJ983205 JPF77 JPF165 JPF65613 JPF65701 JPF131149 JPF131237 JPF196685 JPF196773 JPF262221 JPF262309 JPF327757 JPF327845 JPF393293 JPF393381 JPF458829 JPF458917 JPF524365 JPF524453 JPF589901 JPF589989 JPF655437 JPF655525 JPF720973 JPF721061 JPF786509 JPF786597 JPF852045 JPF852133 JPF917581 JPF917669 JPF983117 JPF983205 JZB77 JZB165 JZB65613 JZB65701 JZB131149 JZB131237 JZB196685 JZB196773 JZB262221 JZB262309 JZB327757 JZB327845 JZB393293 JZB393381 JZB458829 JZB458917 JZB524365 JZB524453 JZB589901 JZB589989 JZB655437 JZB655525 JZB720973 JZB721061 JZB786509 JZB786597 JZB852045 JZB852133 JZB917581 JZB917669 JZB983117 JZB983205 KIX77 KIX165 KIX65613 KIX65701 KIX131149 KIX131237 KIX196685 KIX196773 KIX262221 KIX262309 KIX327757 KIX327845 KIX393293 KIX393381 KIX458829 KIX458917 KIX524365 KIX524453 KIX589901 KIX589989 KIX655437 KIX655525 KIX720973 KIX721061 KIX786509 KIX786597 KIX852045 KIX852133 KIX917581 KIX917669 KIX983117 KIX983205 KST77 KST165 KST65613 KST65701 KST131149 KST131237 KST196685 KST196773 KST262221 KST262309 KST327757 KST327845 KST393293 KST393381 KST458829 KST458917 KST524365 KST524453 KST589901 KST589989 KST655437 KST655525 KST720973 KST721061 KST786509 KST786597 KST852045 KST852133 KST917581 KST917669 KST983117 KST983205 LCP77 LCP165 LCP65613 LCP65701 LCP131149 LCP131237 LCP196685 LCP196773 LCP262221 LCP262309 LCP327757 LCP327845 LCP393293 LCP393381 LCP458829 LCP458917 LCP524365 LCP524453 LCP589901 LCP589989 LCP655437 LCP655525 LCP720973 LCP721061 LCP786509 LCP786597 LCP852045 LCP852133 LCP917581 LCP917669 LCP983117 LCP983205 LML77 LML165 LML65613 LML65701 LML131149 LML131237 LML196685 LML196773 LML262221 LML262309 LML327757 LML327845 LML393293 LML393381 LML458829 LML458917 LML524365 LML524453 LML589901 LML589989 LML655437 LML655525 LML720973 LML721061 LML786509 LML786597 LML852045 LML852133 LML917581 LML917669 LML983117 LML983205 LWH77 LWH165 LWH65613 LWH65701 LWH131149 LWH131237 LWH196685 LWH196773 LWH262221 LWH262309 LWH327757 LWH327845 LWH393293 LWH393381 LWH458829 LWH458917 LWH524365 LWH524453 LWH589901 LWH589989 LWH655437 LWH655525 LWH720973 LWH721061 LWH786509 LWH786597 LWH852045 LWH852133 LWH917581 LWH917669 LWH983117 LWH983205 MGD77 MGD165 MGD65613 MGD65701 MGD131149 MGD131237 MGD196685 MGD196773 MGD262221 MGD262309 MGD327757 MGD327845 MGD393293 MGD393381 MGD458829 MGD458917 MGD524365 MGD524453 MGD589901 MGD589989 MGD655437 MGD655525 MGD720973 MGD721061 MGD786509 MGD786597 MGD852045 MGD852133 MGD917581 MGD917669 MGD983117 MGD983205 MPZ77 MPZ165 MPZ65613 MPZ65701 MPZ131149 MPZ131237 MPZ196685 MPZ196773 MPZ262221 MPZ262309 MPZ327757 MPZ327845 MPZ393293 MPZ393381 MPZ458829 MPZ458917 MPZ524365 MPZ524453 MPZ589901 MPZ589989 MPZ655437 MPZ655525 MPZ720973 MPZ721061 MPZ786509 MPZ786597 MPZ852045 MPZ852133 MPZ917581 MPZ917669 MPZ983117 MPZ983205 MZV77 MZV165 MZV65613 MZV65701 MZV131149 MZV131237 MZV196685 MZV196773 MZV262221 MZV262309 MZV327757 MZV327845 MZV393293 MZV393381 MZV458829 MZV458917 MZV524365 MZV524453 MZV589901 MZV589989 MZV655437 MZV655525 MZV720973 MZV721061 MZV786509 MZV786597 MZV852045 MZV852133 MZV917581 MZV917669 MZV983117 MZV983205 NJR77 NJR165 NJR65613 NJR65701 NJR131149 NJR131237 NJR196685 NJR196773 NJR262221 NJR262309 NJR327757 NJR327845 NJR393293 NJR393381 NJR458829 NJR458917 NJR524365 NJR524453 NJR589901 NJR589989 NJR655437 NJR655525 NJR720973 NJR721061 NJR786509 NJR786597 NJR852045 NJR852133 NJR917581 NJR917669 NJR983117 NJR983205 NTN77 NTN165 NTN65613 NTN65701 NTN131149 NTN131237 NTN196685 NTN196773 NTN262221 NTN262309 NTN327757 NTN327845 NTN393293 NTN393381 NTN458829 NTN458917 NTN524365 NTN524453 NTN589901 NTN589989 NTN655437 NTN655525 NTN720973 NTN721061 NTN786509 NTN786597 NTN852045 NTN852133 NTN917581 NTN917669 NTN983117 NTN983205 ODJ77 ODJ165 ODJ65613 ODJ65701 ODJ131149 ODJ131237 ODJ196685 ODJ196773 ODJ262221 ODJ262309 ODJ327757 ODJ327845 ODJ393293 ODJ393381 ODJ458829 ODJ458917 ODJ524365 ODJ524453 ODJ589901 ODJ589989 ODJ655437 ODJ655525 ODJ720973 ODJ721061 ODJ786509 ODJ786597 ODJ852045 ODJ852133 ODJ917581 ODJ917669 ODJ983117 ODJ983205 ONF77 ONF165 ONF65613 ONF65701 ONF131149 ONF131237 ONF196685 ONF196773 ONF262221 ONF262309 ONF327757 ONF327845 ONF393293 ONF393381 ONF458829 ONF458917 ONF524365 ONF524453 ONF589901 ONF589989 ONF655437 ONF655525 ONF720973 ONF721061 ONF786509 ONF786597 ONF852045 ONF852133 ONF917581 ONF917669 ONF983117 ONF983205 OXB77 OXB165 OXB65613 OXB65701 OXB131149 OXB131237 OXB196685 OXB196773 OXB262221 OXB262309 OXB327757 OXB327845 OXB393293 OXB393381 OXB458829 OXB458917 OXB524365 OXB524453 OXB589901 OXB589989 OXB655437 OXB655525 OXB720973 OXB721061 OXB786509 OXB786597 OXB852045 OXB852133 OXB917581 OXB917669 OXB983117 OXB983205 PGX77 PGX165 PGX65613 PGX65701 PGX131149 PGX131237 PGX196685 PGX196773 PGX262221 PGX262309 PGX327757 PGX327845 PGX393293 PGX393381 PGX458829 PGX458917 PGX524365 PGX524453 PGX589901 PGX589989 PGX655437 PGX655525 PGX720973 PGX721061 PGX786509 PGX786597 PGX852045 PGX852133 PGX917581 PGX917669 PGX983117 PGX983205 PQT77 PQT165 PQT65613 PQT65701 PQT131149 PQT131237 PQT196685 PQT196773 PQT262221 PQT262309 PQT327757 PQT327845 PQT393293 PQT393381 PQT458829 PQT458917 PQT524365 PQT524453 PQT589901 PQT589989 PQT655437 PQT655525 PQT720973 PQT721061 PQT786509 PQT786597 PQT852045 PQT852133 PQT917581 PQT917669 PQT983117 PQT983205 QAP77 QAP165 QAP65613 QAP65701 QAP131149 QAP131237 QAP196685 QAP196773 QAP262221 QAP262309 QAP327757 QAP327845 QAP393293 QAP393381 QAP458829 QAP458917 QAP524365 QAP524453 QAP589901 QAP589989 QAP655437 QAP655525 QAP720973 QAP721061 QAP786509 QAP786597 QAP852045 QAP852133 QAP917581 QAP917669 QAP983117 QAP983205 QKL77 QKL165 QKL65613 QKL65701 QKL131149 QKL131237 QKL196685 QKL196773 QKL262221 QKL262309 QKL327757 QKL327845 QKL393293 QKL393381 QKL458829 QKL458917 QKL524365 QKL524453 QKL589901 QKL589989 QKL655437 QKL655525 QKL720973 QKL721061 QKL786509 QKL786597 QKL852045 QKL852133 QKL917581 QKL917669 QKL983117 QKL983205 QUH77 QUH165 QUH65613 QUH65701 QUH131149 QUH131237 QUH196685 QUH196773 QUH262221 QUH262309 QUH327757 QUH327845 QUH393293 QUH393381 QUH458829 QUH458917 QUH524365 QUH524453 QUH589901 QUH589989 QUH655437 QUH655525 QUH720973 QUH721061 QUH786509 QUH786597 QUH852045 QUH852133 QUH917581 QUH917669 QUH983117 QUH983205 RED77 RED165 RED65613 RED65701 RED131149 RED131237 RED196685 RED196773 RED262221 RED262309 RED327757 RED327845 RED393293 RED393381 RED458829 RED458917 RED524365 RED524453 RED589901 RED589989 RED655437 RED655525 RED720973 RED721061 RED786509 RED786597 RED852045 RED852133 RED917581 RED917669 RED983117 RED983205 RNZ77 RNZ165 RNZ65613 RNZ65701 RNZ131149 RNZ131237 RNZ196685 RNZ196773 RNZ262221 RNZ262309 RNZ327757 RNZ327845 RNZ393293 RNZ393381 RNZ458829 RNZ458917 RNZ524365 RNZ524453 RNZ589901 RNZ589989 RNZ655437 RNZ655525 RNZ720973 RNZ721061 RNZ786509 RNZ786597 RNZ852045 RNZ852133 RNZ917581 RNZ917669 RNZ983117 RNZ983205 RXV77 RXV165 RXV65613 RXV65701 RXV131149 RXV131237 RXV196685 RXV196773 RXV262221 RXV262309 RXV327757 RXV327845 RXV393293 RXV393381 RXV458829 RXV458917 RXV524365 RXV524453 RXV589901 RXV589989 RXV655437 RXV655525 RXV720973 RXV721061 RXV786509 RXV786597 RXV852045 RXV852133 RXV917581 RXV917669 RXV983117 RXV983205 SHR77 SHR165 SHR65613 SHR65701 SHR131149 SHR131237 SHR196685 SHR196773 SHR262221 SHR262309 SHR327757 SHR327845 SHR393293 SHR393381 SHR458829 SHR458917 SHR524365 SHR524453 SHR589901 SHR589989 SHR655437 SHR655525 SHR720973 SHR721061 SHR786509 SHR786597 SHR852045 SHR852133 SHR917581 SHR917669 SHR983117 SHR983205 SRN77 SRN165 SRN65613 SRN65701 SRN131149 SRN131237 SRN196685 SRN196773 SRN262221 SRN262309 SRN327757 SRN327845 SRN393293 SRN393381 SRN458829 SRN458917 SRN524365 SRN524453 SRN589901 SRN589989 SRN655437 SRN655525 SRN720973 SRN721061 SRN786509 SRN786597 SRN852045 SRN852133 SRN917581 SRN917669 SRN983117 SRN983205 TBJ77 TBJ165 TBJ65613 TBJ65701 TBJ131149 TBJ131237 TBJ196685 TBJ196773 TBJ262221 TBJ262309 TBJ327757 TBJ327845 TBJ393293 TBJ393381 TBJ458829 TBJ458917 TBJ524365 TBJ524453 TBJ589901 TBJ589989 TBJ655437 TBJ655525 TBJ720973 TBJ721061 TBJ786509 TBJ786597 TBJ852045 TBJ852133 TBJ917581 TBJ917669 TBJ983117 TBJ983205 TLF77 TLF165 TLF65613 TLF65701 TLF131149 TLF131237 TLF196685 TLF196773 TLF262221 TLF262309 TLF327757 TLF327845 TLF393293 TLF393381 TLF458829 TLF458917 TLF524365 TLF524453 TLF589901 TLF589989 TLF655437 TLF655525 TLF720973 TLF721061 TLF786509 TLF786597 TLF852045 TLF852133 TLF917581 TLF917669 TLF983117 TLF983205 TVB77 TVB165 TVB65613 TVB65701 TVB131149 TVB131237 TVB196685 TVB196773 TVB262221 TVB262309 TVB327757 TVB327845 TVB393293 TVB393381 TVB458829 TVB458917 TVB524365 TVB524453 TVB589901 TVB589989 TVB655437 TVB655525 TVB720973 TVB721061 TVB786509 TVB786597 TVB852045 TVB852133 TVB917581 TVB917669 TVB983117 TVB983205 UEX77 UEX165 UEX65613 UEX65701 UEX131149 UEX131237 UEX196685 UEX196773 UEX262221 UEX262309 UEX327757 UEX327845 UEX393293 UEX393381 UEX458829 UEX458917 UEX524365 UEX524453 UEX589901 UEX589989 UEX655437 UEX655525 UEX720973 UEX721061 UEX786509 UEX786597 UEX852045 UEX852133 UEX917581 UEX917669 UEX983117 UEX983205 UOT77 UOT165 UOT65613 UOT65701 UOT131149 UOT131237 UOT196685 UOT196773 UOT262221 UOT262309 UOT327757 UOT327845 UOT393293 UOT393381 UOT458829 UOT458917 UOT524365 UOT524453 UOT589901 UOT589989 UOT655437 UOT655525 UOT720973 UOT721061 UOT786509 UOT786597 UOT852045 UOT852133 UOT917581 UOT917669 UOT983117 UOT983205 UYP77 UYP165 UYP65613 UYP65701 UYP131149 UYP131237 UYP196685 UYP196773 UYP262221 UYP262309 UYP327757 UYP327845 UYP393293 UYP393381 UYP458829 UYP458917 UYP524365 UYP524453 UYP589901 UYP589989 UYP655437 UYP655525 UYP720973 UYP721061 UYP786509 UYP786597 UYP852045 UYP852133 UYP917581 UYP917669 UYP983117 UYP983205 VIL77 VIL165 VIL65613 VIL65701 VIL131149 VIL131237 VIL196685 VIL196773 VIL262221 VIL262309 VIL327757 VIL327845 VIL393293 VIL393381 VIL458829 VIL458917 VIL524365 VIL524453 VIL589901 VIL589989 VIL655437 VIL655525 VIL720973 VIL721061 VIL786509 VIL786597 VIL852045 VIL852133 VIL917581 VIL917669 VIL983117 VIL983205 VSH77 VSH165 VSH65613 VSH65701 VSH131149 VSH131237 VSH196685 VSH196773 VSH262221 VSH262309 VSH327757 VSH327845 VSH393293 VSH393381 VSH458829 VSH458917 VSH524365 VSH524453 VSH589901 VSH589989 VSH655437 VSH655525 VSH720973 VSH721061 VSH786509 VSH786597 VSH852045 VSH852133 VSH917581 VSH917669 VSH983117 VSH983205 WCD77 WCD165 WCD65613 WCD65701 WCD131149 WCD131237 WCD196685 WCD196773 WCD262221 WCD262309 WCD327757 WCD327845 WCD393293 WCD393381 WCD458829 WCD458917 WCD524365 WCD524453 WCD589901 WCD589989 WCD655437 WCD655525 WCD720973 WCD721061 WCD786509 WCD786597 WCD852045 WCD852133 WCD917581 WCD917669 WCD983117 WCD983205 WLZ77 WLZ165 WLZ65613 WLZ65701 WLZ131149 WLZ131237 WLZ196685 WLZ196773 WLZ262221 WLZ262309 WLZ327757 WLZ327845 WLZ393293 WLZ393381 WLZ458829 WLZ458917 WLZ524365 WLZ524453 WLZ589901 WLZ589989 WLZ655437 WLZ655525 WLZ720973 WLZ721061 WLZ786509 WLZ786597 WLZ852045 WLZ852133 WLZ917581 WLZ917669 WLZ983117 WLZ983205 WVV77 WVV165 WVV65613 WVV65701 WVV131149 WVV131237 WVV196685 WVV196773 WVV262221 WVV262309 WVV327757 WVV327845 WVV393293 WVV393381 WVV458829 WVV458917 WVV524365 WVV524453 WVV589901 WVV589989 WVV655437 WVV655525 WVV720973 WVV721061 WVV786509 WVV786597 WVV852045 WVV852133 WVV917581 WVV917669 WVV983117 WVV983205" xr:uid="{00000000-0002-0000-1500-000001000000}">
      <formula1>"　,01,02,03,04,05"</formula1>
    </dataValidation>
  </dataValidations>
  <pageMargins left="0.70866141732283472" right="0.70866141732283472" top="0.74803149606299213" bottom="0.74803149606299213" header="0.31496062992125984" footer="0.31496062992125984"/>
  <pageSetup paperSize="9" fitToHeight="0" orientation="portrait" blackAndWhite="1" r:id="rId1"/>
  <drawing r:id="rId2"/>
  <legacyDrawing r:id="rId3"/>
  <extLst>
    <ext xmlns:x14="http://schemas.microsoft.com/office/spreadsheetml/2009/9/main" uri="{CCE6A557-97BC-4b89-ADB6-D9C93CAAB3DF}">
      <x14:dataValidations xmlns:xm="http://schemas.microsoft.com/office/excel/2006/main" count="2">
        <x14:dataValidation allowBlank="1" showInputMessage="1" showErrorMessage="1" xr:uid="{9F57AAED-7F37-4315-9E94-7CEE6275BC5A}">
          <xm:sqref>I127:J128 JE127:JF128 TA127:TB128 ACW127:ACX128 AMS127:AMT128 AWO127:AWP128 BGK127:BGL128 BQG127:BQH128 CAC127:CAD128 CJY127:CJZ128 CTU127:CTV128 DDQ127:DDR128 DNM127:DNN128 DXI127:DXJ128 EHE127:EHF128 ERA127:ERB128 FAW127:FAX128 FKS127:FKT128 FUO127:FUP128 GEK127:GEL128 GOG127:GOH128 GYC127:GYD128 HHY127:HHZ128 HRU127:HRV128 IBQ127:IBR128 ILM127:ILN128 IVI127:IVJ128 JFE127:JFF128 JPA127:JPB128 JYW127:JYX128 KIS127:KIT128 KSO127:KSP128 LCK127:LCL128 LMG127:LMH128 LWC127:LWD128 MFY127:MFZ128 MPU127:MPV128 MZQ127:MZR128 NJM127:NJN128 NTI127:NTJ128 ODE127:ODF128 ONA127:ONB128 OWW127:OWX128 PGS127:PGT128 PQO127:PQP128 QAK127:QAL128 QKG127:QKH128 QUC127:QUD128 RDY127:RDZ128 RNU127:RNV128 RXQ127:RXR128 SHM127:SHN128 SRI127:SRJ128 TBE127:TBF128 TLA127:TLB128 TUW127:TUX128 UES127:UET128 UOO127:UOP128 UYK127:UYL128 VIG127:VIH128 VSC127:VSD128 WBY127:WBZ128 WLU127:WLV128 WVQ127:WVR128 I65663:J65664 JE65663:JF65664 TA65663:TB65664 ACW65663:ACX65664 AMS65663:AMT65664 AWO65663:AWP65664 BGK65663:BGL65664 BQG65663:BQH65664 CAC65663:CAD65664 CJY65663:CJZ65664 CTU65663:CTV65664 DDQ65663:DDR65664 DNM65663:DNN65664 DXI65663:DXJ65664 EHE65663:EHF65664 ERA65663:ERB65664 FAW65663:FAX65664 FKS65663:FKT65664 FUO65663:FUP65664 GEK65663:GEL65664 GOG65663:GOH65664 GYC65663:GYD65664 HHY65663:HHZ65664 HRU65663:HRV65664 IBQ65663:IBR65664 ILM65663:ILN65664 IVI65663:IVJ65664 JFE65663:JFF65664 JPA65663:JPB65664 JYW65663:JYX65664 KIS65663:KIT65664 KSO65663:KSP65664 LCK65663:LCL65664 LMG65663:LMH65664 LWC65663:LWD65664 MFY65663:MFZ65664 MPU65663:MPV65664 MZQ65663:MZR65664 NJM65663:NJN65664 NTI65663:NTJ65664 ODE65663:ODF65664 ONA65663:ONB65664 OWW65663:OWX65664 PGS65663:PGT65664 PQO65663:PQP65664 QAK65663:QAL65664 QKG65663:QKH65664 QUC65663:QUD65664 RDY65663:RDZ65664 RNU65663:RNV65664 RXQ65663:RXR65664 SHM65663:SHN65664 SRI65663:SRJ65664 TBE65663:TBF65664 TLA65663:TLB65664 TUW65663:TUX65664 UES65663:UET65664 UOO65663:UOP65664 UYK65663:UYL65664 VIG65663:VIH65664 VSC65663:VSD65664 WBY65663:WBZ65664 WLU65663:WLV65664 WVQ65663:WVR65664 I131199:J131200 JE131199:JF131200 TA131199:TB131200 ACW131199:ACX131200 AMS131199:AMT131200 AWO131199:AWP131200 BGK131199:BGL131200 BQG131199:BQH131200 CAC131199:CAD131200 CJY131199:CJZ131200 CTU131199:CTV131200 DDQ131199:DDR131200 DNM131199:DNN131200 DXI131199:DXJ131200 EHE131199:EHF131200 ERA131199:ERB131200 FAW131199:FAX131200 FKS131199:FKT131200 FUO131199:FUP131200 GEK131199:GEL131200 GOG131199:GOH131200 GYC131199:GYD131200 HHY131199:HHZ131200 HRU131199:HRV131200 IBQ131199:IBR131200 ILM131199:ILN131200 IVI131199:IVJ131200 JFE131199:JFF131200 JPA131199:JPB131200 JYW131199:JYX131200 KIS131199:KIT131200 KSO131199:KSP131200 LCK131199:LCL131200 LMG131199:LMH131200 LWC131199:LWD131200 MFY131199:MFZ131200 MPU131199:MPV131200 MZQ131199:MZR131200 NJM131199:NJN131200 NTI131199:NTJ131200 ODE131199:ODF131200 ONA131199:ONB131200 OWW131199:OWX131200 PGS131199:PGT131200 PQO131199:PQP131200 QAK131199:QAL131200 QKG131199:QKH131200 QUC131199:QUD131200 RDY131199:RDZ131200 RNU131199:RNV131200 RXQ131199:RXR131200 SHM131199:SHN131200 SRI131199:SRJ131200 TBE131199:TBF131200 TLA131199:TLB131200 TUW131199:TUX131200 UES131199:UET131200 UOO131199:UOP131200 UYK131199:UYL131200 VIG131199:VIH131200 VSC131199:VSD131200 WBY131199:WBZ131200 WLU131199:WLV131200 WVQ131199:WVR131200 I196735:J196736 JE196735:JF196736 TA196735:TB196736 ACW196735:ACX196736 AMS196735:AMT196736 AWO196735:AWP196736 BGK196735:BGL196736 BQG196735:BQH196736 CAC196735:CAD196736 CJY196735:CJZ196736 CTU196735:CTV196736 DDQ196735:DDR196736 DNM196735:DNN196736 DXI196735:DXJ196736 EHE196735:EHF196736 ERA196735:ERB196736 FAW196735:FAX196736 FKS196735:FKT196736 FUO196735:FUP196736 GEK196735:GEL196736 GOG196735:GOH196736 GYC196735:GYD196736 HHY196735:HHZ196736 HRU196735:HRV196736 IBQ196735:IBR196736 ILM196735:ILN196736 IVI196735:IVJ196736 JFE196735:JFF196736 JPA196735:JPB196736 JYW196735:JYX196736 KIS196735:KIT196736 KSO196735:KSP196736 LCK196735:LCL196736 LMG196735:LMH196736 LWC196735:LWD196736 MFY196735:MFZ196736 MPU196735:MPV196736 MZQ196735:MZR196736 NJM196735:NJN196736 NTI196735:NTJ196736 ODE196735:ODF196736 ONA196735:ONB196736 OWW196735:OWX196736 PGS196735:PGT196736 PQO196735:PQP196736 QAK196735:QAL196736 QKG196735:QKH196736 QUC196735:QUD196736 RDY196735:RDZ196736 RNU196735:RNV196736 RXQ196735:RXR196736 SHM196735:SHN196736 SRI196735:SRJ196736 TBE196735:TBF196736 TLA196735:TLB196736 TUW196735:TUX196736 UES196735:UET196736 UOO196735:UOP196736 UYK196735:UYL196736 VIG196735:VIH196736 VSC196735:VSD196736 WBY196735:WBZ196736 WLU196735:WLV196736 WVQ196735:WVR196736 I262271:J262272 JE262271:JF262272 TA262271:TB262272 ACW262271:ACX262272 AMS262271:AMT262272 AWO262271:AWP262272 BGK262271:BGL262272 BQG262271:BQH262272 CAC262271:CAD262272 CJY262271:CJZ262272 CTU262271:CTV262272 DDQ262271:DDR262272 DNM262271:DNN262272 DXI262271:DXJ262272 EHE262271:EHF262272 ERA262271:ERB262272 FAW262271:FAX262272 FKS262271:FKT262272 FUO262271:FUP262272 GEK262271:GEL262272 GOG262271:GOH262272 GYC262271:GYD262272 HHY262271:HHZ262272 HRU262271:HRV262272 IBQ262271:IBR262272 ILM262271:ILN262272 IVI262271:IVJ262272 JFE262271:JFF262272 JPA262271:JPB262272 JYW262271:JYX262272 KIS262271:KIT262272 KSO262271:KSP262272 LCK262271:LCL262272 LMG262271:LMH262272 LWC262271:LWD262272 MFY262271:MFZ262272 MPU262271:MPV262272 MZQ262271:MZR262272 NJM262271:NJN262272 NTI262271:NTJ262272 ODE262271:ODF262272 ONA262271:ONB262272 OWW262271:OWX262272 PGS262271:PGT262272 PQO262271:PQP262272 QAK262271:QAL262272 QKG262271:QKH262272 QUC262271:QUD262272 RDY262271:RDZ262272 RNU262271:RNV262272 RXQ262271:RXR262272 SHM262271:SHN262272 SRI262271:SRJ262272 TBE262271:TBF262272 TLA262271:TLB262272 TUW262271:TUX262272 UES262271:UET262272 UOO262271:UOP262272 UYK262271:UYL262272 VIG262271:VIH262272 VSC262271:VSD262272 WBY262271:WBZ262272 WLU262271:WLV262272 WVQ262271:WVR262272 I327807:J327808 JE327807:JF327808 TA327807:TB327808 ACW327807:ACX327808 AMS327807:AMT327808 AWO327807:AWP327808 BGK327807:BGL327808 BQG327807:BQH327808 CAC327807:CAD327808 CJY327807:CJZ327808 CTU327807:CTV327808 DDQ327807:DDR327808 DNM327807:DNN327808 DXI327807:DXJ327808 EHE327807:EHF327808 ERA327807:ERB327808 FAW327807:FAX327808 FKS327807:FKT327808 FUO327807:FUP327808 GEK327807:GEL327808 GOG327807:GOH327808 GYC327807:GYD327808 HHY327807:HHZ327808 HRU327807:HRV327808 IBQ327807:IBR327808 ILM327807:ILN327808 IVI327807:IVJ327808 JFE327807:JFF327808 JPA327807:JPB327808 JYW327807:JYX327808 KIS327807:KIT327808 KSO327807:KSP327808 LCK327807:LCL327808 LMG327807:LMH327808 LWC327807:LWD327808 MFY327807:MFZ327808 MPU327807:MPV327808 MZQ327807:MZR327808 NJM327807:NJN327808 NTI327807:NTJ327808 ODE327807:ODF327808 ONA327807:ONB327808 OWW327807:OWX327808 PGS327807:PGT327808 PQO327807:PQP327808 QAK327807:QAL327808 QKG327807:QKH327808 QUC327807:QUD327808 RDY327807:RDZ327808 RNU327807:RNV327808 RXQ327807:RXR327808 SHM327807:SHN327808 SRI327807:SRJ327808 TBE327807:TBF327808 TLA327807:TLB327808 TUW327807:TUX327808 UES327807:UET327808 UOO327807:UOP327808 UYK327807:UYL327808 VIG327807:VIH327808 VSC327807:VSD327808 WBY327807:WBZ327808 WLU327807:WLV327808 WVQ327807:WVR327808 I393343:J393344 JE393343:JF393344 TA393343:TB393344 ACW393343:ACX393344 AMS393343:AMT393344 AWO393343:AWP393344 BGK393343:BGL393344 BQG393343:BQH393344 CAC393343:CAD393344 CJY393343:CJZ393344 CTU393343:CTV393344 DDQ393343:DDR393344 DNM393343:DNN393344 DXI393343:DXJ393344 EHE393343:EHF393344 ERA393343:ERB393344 FAW393343:FAX393344 FKS393343:FKT393344 FUO393343:FUP393344 GEK393343:GEL393344 GOG393343:GOH393344 GYC393343:GYD393344 HHY393343:HHZ393344 HRU393343:HRV393344 IBQ393343:IBR393344 ILM393343:ILN393344 IVI393343:IVJ393344 JFE393343:JFF393344 JPA393343:JPB393344 JYW393343:JYX393344 KIS393343:KIT393344 KSO393343:KSP393344 LCK393343:LCL393344 LMG393343:LMH393344 LWC393343:LWD393344 MFY393343:MFZ393344 MPU393343:MPV393344 MZQ393343:MZR393344 NJM393343:NJN393344 NTI393343:NTJ393344 ODE393343:ODF393344 ONA393343:ONB393344 OWW393343:OWX393344 PGS393343:PGT393344 PQO393343:PQP393344 QAK393343:QAL393344 QKG393343:QKH393344 QUC393343:QUD393344 RDY393343:RDZ393344 RNU393343:RNV393344 RXQ393343:RXR393344 SHM393343:SHN393344 SRI393343:SRJ393344 TBE393343:TBF393344 TLA393343:TLB393344 TUW393343:TUX393344 UES393343:UET393344 UOO393343:UOP393344 UYK393343:UYL393344 VIG393343:VIH393344 VSC393343:VSD393344 WBY393343:WBZ393344 WLU393343:WLV393344 WVQ393343:WVR393344 I458879:J458880 JE458879:JF458880 TA458879:TB458880 ACW458879:ACX458880 AMS458879:AMT458880 AWO458879:AWP458880 BGK458879:BGL458880 BQG458879:BQH458880 CAC458879:CAD458880 CJY458879:CJZ458880 CTU458879:CTV458880 DDQ458879:DDR458880 DNM458879:DNN458880 DXI458879:DXJ458880 EHE458879:EHF458880 ERA458879:ERB458880 FAW458879:FAX458880 FKS458879:FKT458880 FUO458879:FUP458880 GEK458879:GEL458880 GOG458879:GOH458880 GYC458879:GYD458880 HHY458879:HHZ458880 HRU458879:HRV458880 IBQ458879:IBR458880 ILM458879:ILN458880 IVI458879:IVJ458880 JFE458879:JFF458880 JPA458879:JPB458880 JYW458879:JYX458880 KIS458879:KIT458880 KSO458879:KSP458880 LCK458879:LCL458880 LMG458879:LMH458880 LWC458879:LWD458880 MFY458879:MFZ458880 MPU458879:MPV458880 MZQ458879:MZR458880 NJM458879:NJN458880 NTI458879:NTJ458880 ODE458879:ODF458880 ONA458879:ONB458880 OWW458879:OWX458880 PGS458879:PGT458880 PQO458879:PQP458880 QAK458879:QAL458880 QKG458879:QKH458880 QUC458879:QUD458880 RDY458879:RDZ458880 RNU458879:RNV458880 RXQ458879:RXR458880 SHM458879:SHN458880 SRI458879:SRJ458880 TBE458879:TBF458880 TLA458879:TLB458880 TUW458879:TUX458880 UES458879:UET458880 UOO458879:UOP458880 UYK458879:UYL458880 VIG458879:VIH458880 VSC458879:VSD458880 WBY458879:WBZ458880 WLU458879:WLV458880 WVQ458879:WVR458880 I524415:J524416 JE524415:JF524416 TA524415:TB524416 ACW524415:ACX524416 AMS524415:AMT524416 AWO524415:AWP524416 BGK524415:BGL524416 BQG524415:BQH524416 CAC524415:CAD524416 CJY524415:CJZ524416 CTU524415:CTV524416 DDQ524415:DDR524416 DNM524415:DNN524416 DXI524415:DXJ524416 EHE524415:EHF524416 ERA524415:ERB524416 FAW524415:FAX524416 FKS524415:FKT524416 FUO524415:FUP524416 GEK524415:GEL524416 GOG524415:GOH524416 GYC524415:GYD524416 HHY524415:HHZ524416 HRU524415:HRV524416 IBQ524415:IBR524416 ILM524415:ILN524416 IVI524415:IVJ524416 JFE524415:JFF524416 JPA524415:JPB524416 JYW524415:JYX524416 KIS524415:KIT524416 KSO524415:KSP524416 LCK524415:LCL524416 LMG524415:LMH524416 LWC524415:LWD524416 MFY524415:MFZ524416 MPU524415:MPV524416 MZQ524415:MZR524416 NJM524415:NJN524416 NTI524415:NTJ524416 ODE524415:ODF524416 ONA524415:ONB524416 OWW524415:OWX524416 PGS524415:PGT524416 PQO524415:PQP524416 QAK524415:QAL524416 QKG524415:QKH524416 QUC524415:QUD524416 RDY524415:RDZ524416 RNU524415:RNV524416 RXQ524415:RXR524416 SHM524415:SHN524416 SRI524415:SRJ524416 TBE524415:TBF524416 TLA524415:TLB524416 TUW524415:TUX524416 UES524415:UET524416 UOO524415:UOP524416 UYK524415:UYL524416 VIG524415:VIH524416 VSC524415:VSD524416 WBY524415:WBZ524416 WLU524415:WLV524416 WVQ524415:WVR524416 I589951:J589952 JE589951:JF589952 TA589951:TB589952 ACW589951:ACX589952 AMS589951:AMT589952 AWO589951:AWP589952 BGK589951:BGL589952 BQG589951:BQH589952 CAC589951:CAD589952 CJY589951:CJZ589952 CTU589951:CTV589952 DDQ589951:DDR589952 DNM589951:DNN589952 DXI589951:DXJ589952 EHE589951:EHF589952 ERA589951:ERB589952 FAW589951:FAX589952 FKS589951:FKT589952 FUO589951:FUP589952 GEK589951:GEL589952 GOG589951:GOH589952 GYC589951:GYD589952 HHY589951:HHZ589952 HRU589951:HRV589952 IBQ589951:IBR589952 ILM589951:ILN589952 IVI589951:IVJ589952 JFE589951:JFF589952 JPA589951:JPB589952 JYW589951:JYX589952 KIS589951:KIT589952 KSO589951:KSP589952 LCK589951:LCL589952 LMG589951:LMH589952 LWC589951:LWD589952 MFY589951:MFZ589952 MPU589951:MPV589952 MZQ589951:MZR589952 NJM589951:NJN589952 NTI589951:NTJ589952 ODE589951:ODF589952 ONA589951:ONB589952 OWW589951:OWX589952 PGS589951:PGT589952 PQO589951:PQP589952 QAK589951:QAL589952 QKG589951:QKH589952 QUC589951:QUD589952 RDY589951:RDZ589952 RNU589951:RNV589952 RXQ589951:RXR589952 SHM589951:SHN589952 SRI589951:SRJ589952 TBE589951:TBF589952 TLA589951:TLB589952 TUW589951:TUX589952 UES589951:UET589952 UOO589951:UOP589952 UYK589951:UYL589952 VIG589951:VIH589952 VSC589951:VSD589952 WBY589951:WBZ589952 WLU589951:WLV589952 WVQ589951:WVR589952 I655487:J655488 JE655487:JF655488 TA655487:TB655488 ACW655487:ACX655488 AMS655487:AMT655488 AWO655487:AWP655488 BGK655487:BGL655488 BQG655487:BQH655488 CAC655487:CAD655488 CJY655487:CJZ655488 CTU655487:CTV655488 DDQ655487:DDR655488 DNM655487:DNN655488 DXI655487:DXJ655488 EHE655487:EHF655488 ERA655487:ERB655488 FAW655487:FAX655488 FKS655487:FKT655488 FUO655487:FUP655488 GEK655487:GEL655488 GOG655487:GOH655488 GYC655487:GYD655488 HHY655487:HHZ655488 HRU655487:HRV655488 IBQ655487:IBR655488 ILM655487:ILN655488 IVI655487:IVJ655488 JFE655487:JFF655488 JPA655487:JPB655488 JYW655487:JYX655488 KIS655487:KIT655488 KSO655487:KSP655488 LCK655487:LCL655488 LMG655487:LMH655488 LWC655487:LWD655488 MFY655487:MFZ655488 MPU655487:MPV655488 MZQ655487:MZR655488 NJM655487:NJN655488 NTI655487:NTJ655488 ODE655487:ODF655488 ONA655487:ONB655488 OWW655487:OWX655488 PGS655487:PGT655488 PQO655487:PQP655488 QAK655487:QAL655488 QKG655487:QKH655488 QUC655487:QUD655488 RDY655487:RDZ655488 RNU655487:RNV655488 RXQ655487:RXR655488 SHM655487:SHN655488 SRI655487:SRJ655488 TBE655487:TBF655488 TLA655487:TLB655488 TUW655487:TUX655488 UES655487:UET655488 UOO655487:UOP655488 UYK655487:UYL655488 VIG655487:VIH655488 VSC655487:VSD655488 WBY655487:WBZ655488 WLU655487:WLV655488 WVQ655487:WVR655488 I721023:J721024 JE721023:JF721024 TA721023:TB721024 ACW721023:ACX721024 AMS721023:AMT721024 AWO721023:AWP721024 BGK721023:BGL721024 BQG721023:BQH721024 CAC721023:CAD721024 CJY721023:CJZ721024 CTU721023:CTV721024 DDQ721023:DDR721024 DNM721023:DNN721024 DXI721023:DXJ721024 EHE721023:EHF721024 ERA721023:ERB721024 FAW721023:FAX721024 FKS721023:FKT721024 FUO721023:FUP721024 GEK721023:GEL721024 GOG721023:GOH721024 GYC721023:GYD721024 HHY721023:HHZ721024 HRU721023:HRV721024 IBQ721023:IBR721024 ILM721023:ILN721024 IVI721023:IVJ721024 JFE721023:JFF721024 JPA721023:JPB721024 JYW721023:JYX721024 KIS721023:KIT721024 KSO721023:KSP721024 LCK721023:LCL721024 LMG721023:LMH721024 LWC721023:LWD721024 MFY721023:MFZ721024 MPU721023:MPV721024 MZQ721023:MZR721024 NJM721023:NJN721024 NTI721023:NTJ721024 ODE721023:ODF721024 ONA721023:ONB721024 OWW721023:OWX721024 PGS721023:PGT721024 PQO721023:PQP721024 QAK721023:QAL721024 QKG721023:QKH721024 QUC721023:QUD721024 RDY721023:RDZ721024 RNU721023:RNV721024 RXQ721023:RXR721024 SHM721023:SHN721024 SRI721023:SRJ721024 TBE721023:TBF721024 TLA721023:TLB721024 TUW721023:TUX721024 UES721023:UET721024 UOO721023:UOP721024 UYK721023:UYL721024 VIG721023:VIH721024 VSC721023:VSD721024 WBY721023:WBZ721024 WLU721023:WLV721024 WVQ721023:WVR721024 I786559:J786560 JE786559:JF786560 TA786559:TB786560 ACW786559:ACX786560 AMS786559:AMT786560 AWO786559:AWP786560 BGK786559:BGL786560 BQG786559:BQH786560 CAC786559:CAD786560 CJY786559:CJZ786560 CTU786559:CTV786560 DDQ786559:DDR786560 DNM786559:DNN786560 DXI786559:DXJ786560 EHE786559:EHF786560 ERA786559:ERB786560 FAW786559:FAX786560 FKS786559:FKT786560 FUO786559:FUP786560 GEK786559:GEL786560 GOG786559:GOH786560 GYC786559:GYD786560 HHY786559:HHZ786560 HRU786559:HRV786560 IBQ786559:IBR786560 ILM786559:ILN786560 IVI786559:IVJ786560 JFE786559:JFF786560 JPA786559:JPB786560 JYW786559:JYX786560 KIS786559:KIT786560 KSO786559:KSP786560 LCK786559:LCL786560 LMG786559:LMH786560 LWC786559:LWD786560 MFY786559:MFZ786560 MPU786559:MPV786560 MZQ786559:MZR786560 NJM786559:NJN786560 NTI786559:NTJ786560 ODE786559:ODF786560 ONA786559:ONB786560 OWW786559:OWX786560 PGS786559:PGT786560 PQO786559:PQP786560 QAK786559:QAL786560 QKG786559:QKH786560 QUC786559:QUD786560 RDY786559:RDZ786560 RNU786559:RNV786560 RXQ786559:RXR786560 SHM786559:SHN786560 SRI786559:SRJ786560 TBE786559:TBF786560 TLA786559:TLB786560 TUW786559:TUX786560 UES786559:UET786560 UOO786559:UOP786560 UYK786559:UYL786560 VIG786559:VIH786560 VSC786559:VSD786560 WBY786559:WBZ786560 WLU786559:WLV786560 WVQ786559:WVR786560 I852095:J852096 JE852095:JF852096 TA852095:TB852096 ACW852095:ACX852096 AMS852095:AMT852096 AWO852095:AWP852096 BGK852095:BGL852096 BQG852095:BQH852096 CAC852095:CAD852096 CJY852095:CJZ852096 CTU852095:CTV852096 DDQ852095:DDR852096 DNM852095:DNN852096 DXI852095:DXJ852096 EHE852095:EHF852096 ERA852095:ERB852096 FAW852095:FAX852096 FKS852095:FKT852096 FUO852095:FUP852096 GEK852095:GEL852096 GOG852095:GOH852096 GYC852095:GYD852096 HHY852095:HHZ852096 HRU852095:HRV852096 IBQ852095:IBR852096 ILM852095:ILN852096 IVI852095:IVJ852096 JFE852095:JFF852096 JPA852095:JPB852096 JYW852095:JYX852096 KIS852095:KIT852096 KSO852095:KSP852096 LCK852095:LCL852096 LMG852095:LMH852096 LWC852095:LWD852096 MFY852095:MFZ852096 MPU852095:MPV852096 MZQ852095:MZR852096 NJM852095:NJN852096 NTI852095:NTJ852096 ODE852095:ODF852096 ONA852095:ONB852096 OWW852095:OWX852096 PGS852095:PGT852096 PQO852095:PQP852096 QAK852095:QAL852096 QKG852095:QKH852096 QUC852095:QUD852096 RDY852095:RDZ852096 RNU852095:RNV852096 RXQ852095:RXR852096 SHM852095:SHN852096 SRI852095:SRJ852096 TBE852095:TBF852096 TLA852095:TLB852096 TUW852095:TUX852096 UES852095:UET852096 UOO852095:UOP852096 UYK852095:UYL852096 VIG852095:VIH852096 VSC852095:VSD852096 WBY852095:WBZ852096 WLU852095:WLV852096 WVQ852095:WVR852096 I917631:J917632 JE917631:JF917632 TA917631:TB917632 ACW917631:ACX917632 AMS917631:AMT917632 AWO917631:AWP917632 BGK917631:BGL917632 BQG917631:BQH917632 CAC917631:CAD917632 CJY917631:CJZ917632 CTU917631:CTV917632 DDQ917631:DDR917632 DNM917631:DNN917632 DXI917631:DXJ917632 EHE917631:EHF917632 ERA917631:ERB917632 FAW917631:FAX917632 FKS917631:FKT917632 FUO917631:FUP917632 GEK917631:GEL917632 GOG917631:GOH917632 GYC917631:GYD917632 HHY917631:HHZ917632 HRU917631:HRV917632 IBQ917631:IBR917632 ILM917631:ILN917632 IVI917631:IVJ917632 JFE917631:JFF917632 JPA917631:JPB917632 JYW917631:JYX917632 KIS917631:KIT917632 KSO917631:KSP917632 LCK917631:LCL917632 LMG917631:LMH917632 LWC917631:LWD917632 MFY917631:MFZ917632 MPU917631:MPV917632 MZQ917631:MZR917632 NJM917631:NJN917632 NTI917631:NTJ917632 ODE917631:ODF917632 ONA917631:ONB917632 OWW917631:OWX917632 PGS917631:PGT917632 PQO917631:PQP917632 QAK917631:QAL917632 QKG917631:QKH917632 QUC917631:QUD917632 RDY917631:RDZ917632 RNU917631:RNV917632 RXQ917631:RXR917632 SHM917631:SHN917632 SRI917631:SRJ917632 TBE917631:TBF917632 TLA917631:TLB917632 TUW917631:TUX917632 UES917631:UET917632 UOO917631:UOP917632 UYK917631:UYL917632 VIG917631:VIH917632 VSC917631:VSD917632 WBY917631:WBZ917632 WLU917631:WLV917632 WVQ917631:WVR917632 I983167:J983168 JE983167:JF983168 TA983167:TB983168 ACW983167:ACX983168 AMS983167:AMT983168 AWO983167:AWP983168 BGK983167:BGL983168 BQG983167:BQH983168 CAC983167:CAD983168 CJY983167:CJZ983168 CTU983167:CTV983168 DDQ983167:DDR983168 DNM983167:DNN983168 DXI983167:DXJ983168 EHE983167:EHF983168 ERA983167:ERB983168 FAW983167:FAX983168 FKS983167:FKT983168 FUO983167:FUP983168 GEK983167:GEL983168 GOG983167:GOH983168 GYC983167:GYD983168 HHY983167:HHZ983168 HRU983167:HRV983168 IBQ983167:IBR983168 ILM983167:ILN983168 IVI983167:IVJ983168 JFE983167:JFF983168 JPA983167:JPB983168 JYW983167:JYX983168 KIS983167:KIT983168 KSO983167:KSP983168 LCK983167:LCL983168 LMG983167:LMH983168 LWC983167:LWD983168 MFY983167:MFZ983168 MPU983167:MPV983168 MZQ983167:MZR983168 NJM983167:NJN983168 NTI983167:NTJ983168 ODE983167:ODF983168 ONA983167:ONB983168 OWW983167:OWX983168 PGS983167:PGT983168 PQO983167:PQP983168 QAK983167:QAL983168 QKG983167:QKH983168 QUC983167:QUD983168 RDY983167:RDZ983168 RNU983167:RNV983168 RXQ983167:RXR983168 SHM983167:SHN983168 SRI983167:SRJ983168 TBE983167:TBF983168 TLA983167:TLB983168 TUW983167:TUX983168 UES983167:UET983168 UOO983167:UOP983168 UYK983167:UYL983168 VIG983167:VIH983168 VSC983167:VSD983168 WBY983167:WBZ983168 WLU983167:WLV983168 WVQ983167:WVR983168 G17:W17 JC17:JS17 SY17:TO17 ACU17:ADK17 AMQ17:ANG17 AWM17:AXC17 BGI17:BGY17 BQE17:BQU17 CAA17:CAQ17 CJW17:CKM17 CTS17:CUI17 DDO17:DEE17 DNK17:DOA17 DXG17:DXW17 EHC17:EHS17 EQY17:ERO17 FAU17:FBK17 FKQ17:FLG17 FUM17:FVC17 GEI17:GEY17 GOE17:GOU17 GYA17:GYQ17 HHW17:HIM17 HRS17:HSI17 IBO17:ICE17 ILK17:IMA17 IVG17:IVW17 JFC17:JFS17 JOY17:JPO17 JYU17:JZK17 KIQ17:KJG17 KSM17:KTC17 LCI17:LCY17 LME17:LMU17 LWA17:LWQ17 MFW17:MGM17 MPS17:MQI17 MZO17:NAE17 NJK17:NKA17 NTG17:NTW17 ODC17:ODS17 OMY17:ONO17 OWU17:OXK17 PGQ17:PHG17 PQM17:PRC17 QAI17:QAY17 QKE17:QKU17 QUA17:QUQ17 RDW17:REM17 RNS17:ROI17 RXO17:RYE17 SHK17:SIA17 SRG17:SRW17 TBC17:TBS17 TKY17:TLO17 TUU17:TVK17 UEQ17:UFG17 UOM17:UPC17 UYI17:UYY17 VIE17:VIU17 VSA17:VSQ17 WBW17:WCM17 WLS17:WMI17 WVO17:WWE17 G65553:W65553 JC65553:JS65553 SY65553:TO65553 ACU65553:ADK65553 AMQ65553:ANG65553 AWM65553:AXC65553 BGI65553:BGY65553 BQE65553:BQU65553 CAA65553:CAQ65553 CJW65553:CKM65553 CTS65553:CUI65553 DDO65553:DEE65553 DNK65553:DOA65553 DXG65553:DXW65553 EHC65553:EHS65553 EQY65553:ERO65553 FAU65553:FBK65553 FKQ65553:FLG65553 FUM65553:FVC65553 GEI65553:GEY65553 GOE65553:GOU65553 GYA65553:GYQ65553 HHW65553:HIM65553 HRS65553:HSI65553 IBO65553:ICE65553 ILK65553:IMA65553 IVG65553:IVW65553 JFC65553:JFS65553 JOY65553:JPO65553 JYU65553:JZK65553 KIQ65553:KJG65553 KSM65553:KTC65553 LCI65553:LCY65553 LME65553:LMU65553 LWA65553:LWQ65553 MFW65553:MGM65553 MPS65553:MQI65553 MZO65553:NAE65553 NJK65553:NKA65553 NTG65553:NTW65553 ODC65553:ODS65553 OMY65553:ONO65553 OWU65553:OXK65553 PGQ65553:PHG65553 PQM65553:PRC65553 QAI65553:QAY65553 QKE65553:QKU65553 QUA65553:QUQ65553 RDW65553:REM65553 RNS65553:ROI65553 RXO65553:RYE65553 SHK65553:SIA65553 SRG65553:SRW65553 TBC65553:TBS65553 TKY65553:TLO65553 TUU65553:TVK65553 UEQ65553:UFG65553 UOM65553:UPC65553 UYI65553:UYY65553 VIE65553:VIU65553 VSA65553:VSQ65553 WBW65553:WCM65553 WLS65553:WMI65553 WVO65553:WWE65553 G131089:W131089 JC131089:JS131089 SY131089:TO131089 ACU131089:ADK131089 AMQ131089:ANG131089 AWM131089:AXC131089 BGI131089:BGY131089 BQE131089:BQU131089 CAA131089:CAQ131089 CJW131089:CKM131089 CTS131089:CUI131089 DDO131089:DEE131089 DNK131089:DOA131089 DXG131089:DXW131089 EHC131089:EHS131089 EQY131089:ERO131089 FAU131089:FBK131089 FKQ131089:FLG131089 FUM131089:FVC131089 GEI131089:GEY131089 GOE131089:GOU131089 GYA131089:GYQ131089 HHW131089:HIM131089 HRS131089:HSI131089 IBO131089:ICE131089 ILK131089:IMA131089 IVG131089:IVW131089 JFC131089:JFS131089 JOY131089:JPO131089 JYU131089:JZK131089 KIQ131089:KJG131089 KSM131089:KTC131089 LCI131089:LCY131089 LME131089:LMU131089 LWA131089:LWQ131089 MFW131089:MGM131089 MPS131089:MQI131089 MZO131089:NAE131089 NJK131089:NKA131089 NTG131089:NTW131089 ODC131089:ODS131089 OMY131089:ONO131089 OWU131089:OXK131089 PGQ131089:PHG131089 PQM131089:PRC131089 QAI131089:QAY131089 QKE131089:QKU131089 QUA131089:QUQ131089 RDW131089:REM131089 RNS131089:ROI131089 RXO131089:RYE131089 SHK131089:SIA131089 SRG131089:SRW131089 TBC131089:TBS131089 TKY131089:TLO131089 TUU131089:TVK131089 UEQ131089:UFG131089 UOM131089:UPC131089 UYI131089:UYY131089 VIE131089:VIU131089 VSA131089:VSQ131089 WBW131089:WCM131089 WLS131089:WMI131089 WVO131089:WWE131089 G196625:W196625 JC196625:JS196625 SY196625:TO196625 ACU196625:ADK196625 AMQ196625:ANG196625 AWM196625:AXC196625 BGI196625:BGY196625 BQE196625:BQU196625 CAA196625:CAQ196625 CJW196625:CKM196625 CTS196625:CUI196625 DDO196625:DEE196625 DNK196625:DOA196625 DXG196625:DXW196625 EHC196625:EHS196625 EQY196625:ERO196625 FAU196625:FBK196625 FKQ196625:FLG196625 FUM196625:FVC196625 GEI196625:GEY196625 GOE196625:GOU196625 GYA196625:GYQ196625 HHW196625:HIM196625 HRS196625:HSI196625 IBO196625:ICE196625 ILK196625:IMA196625 IVG196625:IVW196625 JFC196625:JFS196625 JOY196625:JPO196625 JYU196625:JZK196625 KIQ196625:KJG196625 KSM196625:KTC196625 LCI196625:LCY196625 LME196625:LMU196625 LWA196625:LWQ196625 MFW196625:MGM196625 MPS196625:MQI196625 MZO196625:NAE196625 NJK196625:NKA196625 NTG196625:NTW196625 ODC196625:ODS196625 OMY196625:ONO196625 OWU196625:OXK196625 PGQ196625:PHG196625 PQM196625:PRC196625 QAI196625:QAY196625 QKE196625:QKU196625 QUA196625:QUQ196625 RDW196625:REM196625 RNS196625:ROI196625 RXO196625:RYE196625 SHK196625:SIA196625 SRG196625:SRW196625 TBC196625:TBS196625 TKY196625:TLO196625 TUU196625:TVK196625 UEQ196625:UFG196625 UOM196625:UPC196625 UYI196625:UYY196625 VIE196625:VIU196625 VSA196625:VSQ196625 WBW196625:WCM196625 WLS196625:WMI196625 WVO196625:WWE196625 G262161:W262161 JC262161:JS262161 SY262161:TO262161 ACU262161:ADK262161 AMQ262161:ANG262161 AWM262161:AXC262161 BGI262161:BGY262161 BQE262161:BQU262161 CAA262161:CAQ262161 CJW262161:CKM262161 CTS262161:CUI262161 DDO262161:DEE262161 DNK262161:DOA262161 DXG262161:DXW262161 EHC262161:EHS262161 EQY262161:ERO262161 FAU262161:FBK262161 FKQ262161:FLG262161 FUM262161:FVC262161 GEI262161:GEY262161 GOE262161:GOU262161 GYA262161:GYQ262161 HHW262161:HIM262161 HRS262161:HSI262161 IBO262161:ICE262161 ILK262161:IMA262161 IVG262161:IVW262161 JFC262161:JFS262161 JOY262161:JPO262161 JYU262161:JZK262161 KIQ262161:KJG262161 KSM262161:KTC262161 LCI262161:LCY262161 LME262161:LMU262161 LWA262161:LWQ262161 MFW262161:MGM262161 MPS262161:MQI262161 MZO262161:NAE262161 NJK262161:NKA262161 NTG262161:NTW262161 ODC262161:ODS262161 OMY262161:ONO262161 OWU262161:OXK262161 PGQ262161:PHG262161 PQM262161:PRC262161 QAI262161:QAY262161 QKE262161:QKU262161 QUA262161:QUQ262161 RDW262161:REM262161 RNS262161:ROI262161 RXO262161:RYE262161 SHK262161:SIA262161 SRG262161:SRW262161 TBC262161:TBS262161 TKY262161:TLO262161 TUU262161:TVK262161 UEQ262161:UFG262161 UOM262161:UPC262161 UYI262161:UYY262161 VIE262161:VIU262161 VSA262161:VSQ262161 WBW262161:WCM262161 WLS262161:WMI262161 WVO262161:WWE262161 G327697:W327697 JC327697:JS327697 SY327697:TO327697 ACU327697:ADK327697 AMQ327697:ANG327697 AWM327697:AXC327697 BGI327697:BGY327697 BQE327697:BQU327697 CAA327697:CAQ327697 CJW327697:CKM327697 CTS327697:CUI327697 DDO327697:DEE327697 DNK327697:DOA327697 DXG327697:DXW327697 EHC327697:EHS327697 EQY327697:ERO327697 FAU327697:FBK327697 FKQ327697:FLG327697 FUM327697:FVC327697 GEI327697:GEY327697 GOE327697:GOU327697 GYA327697:GYQ327697 HHW327697:HIM327697 HRS327697:HSI327697 IBO327697:ICE327697 ILK327697:IMA327697 IVG327697:IVW327697 JFC327697:JFS327697 JOY327697:JPO327697 JYU327697:JZK327697 KIQ327697:KJG327697 KSM327697:KTC327697 LCI327697:LCY327697 LME327697:LMU327697 LWA327697:LWQ327697 MFW327697:MGM327697 MPS327697:MQI327697 MZO327697:NAE327697 NJK327697:NKA327697 NTG327697:NTW327697 ODC327697:ODS327697 OMY327697:ONO327697 OWU327697:OXK327697 PGQ327697:PHG327697 PQM327697:PRC327697 QAI327697:QAY327697 QKE327697:QKU327697 QUA327697:QUQ327697 RDW327697:REM327697 RNS327697:ROI327697 RXO327697:RYE327697 SHK327697:SIA327697 SRG327697:SRW327697 TBC327697:TBS327697 TKY327697:TLO327697 TUU327697:TVK327697 UEQ327697:UFG327697 UOM327697:UPC327697 UYI327697:UYY327697 VIE327697:VIU327697 VSA327697:VSQ327697 WBW327697:WCM327697 WLS327697:WMI327697 WVO327697:WWE327697 G393233:W393233 JC393233:JS393233 SY393233:TO393233 ACU393233:ADK393233 AMQ393233:ANG393233 AWM393233:AXC393233 BGI393233:BGY393233 BQE393233:BQU393233 CAA393233:CAQ393233 CJW393233:CKM393233 CTS393233:CUI393233 DDO393233:DEE393233 DNK393233:DOA393233 DXG393233:DXW393233 EHC393233:EHS393233 EQY393233:ERO393233 FAU393233:FBK393233 FKQ393233:FLG393233 FUM393233:FVC393233 GEI393233:GEY393233 GOE393233:GOU393233 GYA393233:GYQ393233 HHW393233:HIM393233 HRS393233:HSI393233 IBO393233:ICE393233 ILK393233:IMA393233 IVG393233:IVW393233 JFC393233:JFS393233 JOY393233:JPO393233 JYU393233:JZK393233 KIQ393233:KJG393233 KSM393233:KTC393233 LCI393233:LCY393233 LME393233:LMU393233 LWA393233:LWQ393233 MFW393233:MGM393233 MPS393233:MQI393233 MZO393233:NAE393233 NJK393233:NKA393233 NTG393233:NTW393233 ODC393233:ODS393233 OMY393233:ONO393233 OWU393233:OXK393233 PGQ393233:PHG393233 PQM393233:PRC393233 QAI393233:QAY393233 QKE393233:QKU393233 QUA393233:QUQ393233 RDW393233:REM393233 RNS393233:ROI393233 RXO393233:RYE393233 SHK393233:SIA393233 SRG393233:SRW393233 TBC393233:TBS393233 TKY393233:TLO393233 TUU393233:TVK393233 UEQ393233:UFG393233 UOM393233:UPC393233 UYI393233:UYY393233 VIE393233:VIU393233 VSA393233:VSQ393233 WBW393233:WCM393233 WLS393233:WMI393233 WVO393233:WWE393233 G458769:W458769 JC458769:JS458769 SY458769:TO458769 ACU458769:ADK458769 AMQ458769:ANG458769 AWM458769:AXC458769 BGI458769:BGY458769 BQE458769:BQU458769 CAA458769:CAQ458769 CJW458769:CKM458769 CTS458769:CUI458769 DDO458769:DEE458769 DNK458769:DOA458769 DXG458769:DXW458769 EHC458769:EHS458769 EQY458769:ERO458769 FAU458769:FBK458769 FKQ458769:FLG458769 FUM458769:FVC458769 GEI458769:GEY458769 GOE458769:GOU458769 GYA458769:GYQ458769 HHW458769:HIM458769 HRS458769:HSI458769 IBO458769:ICE458769 ILK458769:IMA458769 IVG458769:IVW458769 JFC458769:JFS458769 JOY458769:JPO458769 JYU458769:JZK458769 KIQ458769:KJG458769 KSM458769:KTC458769 LCI458769:LCY458769 LME458769:LMU458769 LWA458769:LWQ458769 MFW458769:MGM458769 MPS458769:MQI458769 MZO458769:NAE458769 NJK458769:NKA458769 NTG458769:NTW458769 ODC458769:ODS458769 OMY458769:ONO458769 OWU458769:OXK458769 PGQ458769:PHG458769 PQM458769:PRC458769 QAI458769:QAY458769 QKE458769:QKU458769 QUA458769:QUQ458769 RDW458769:REM458769 RNS458769:ROI458769 RXO458769:RYE458769 SHK458769:SIA458769 SRG458769:SRW458769 TBC458769:TBS458769 TKY458769:TLO458769 TUU458769:TVK458769 UEQ458769:UFG458769 UOM458769:UPC458769 UYI458769:UYY458769 VIE458769:VIU458769 VSA458769:VSQ458769 WBW458769:WCM458769 WLS458769:WMI458769 WVO458769:WWE458769 G524305:W524305 JC524305:JS524305 SY524305:TO524305 ACU524305:ADK524305 AMQ524305:ANG524305 AWM524305:AXC524305 BGI524305:BGY524305 BQE524305:BQU524305 CAA524305:CAQ524305 CJW524305:CKM524305 CTS524305:CUI524305 DDO524305:DEE524305 DNK524305:DOA524305 DXG524305:DXW524305 EHC524305:EHS524305 EQY524305:ERO524305 FAU524305:FBK524305 FKQ524305:FLG524305 FUM524305:FVC524305 GEI524305:GEY524305 GOE524305:GOU524305 GYA524305:GYQ524305 HHW524305:HIM524305 HRS524305:HSI524305 IBO524305:ICE524305 ILK524305:IMA524305 IVG524305:IVW524305 JFC524305:JFS524305 JOY524305:JPO524305 JYU524305:JZK524305 KIQ524305:KJG524305 KSM524305:KTC524305 LCI524305:LCY524305 LME524305:LMU524305 LWA524305:LWQ524305 MFW524305:MGM524305 MPS524305:MQI524305 MZO524305:NAE524305 NJK524305:NKA524305 NTG524305:NTW524305 ODC524305:ODS524305 OMY524305:ONO524305 OWU524305:OXK524305 PGQ524305:PHG524305 PQM524305:PRC524305 QAI524305:QAY524305 QKE524305:QKU524305 QUA524305:QUQ524305 RDW524305:REM524305 RNS524305:ROI524305 RXO524305:RYE524305 SHK524305:SIA524305 SRG524305:SRW524305 TBC524305:TBS524305 TKY524305:TLO524305 TUU524305:TVK524305 UEQ524305:UFG524305 UOM524305:UPC524305 UYI524305:UYY524305 VIE524305:VIU524305 VSA524305:VSQ524305 WBW524305:WCM524305 WLS524305:WMI524305 WVO524305:WWE524305 G589841:W589841 JC589841:JS589841 SY589841:TO589841 ACU589841:ADK589841 AMQ589841:ANG589841 AWM589841:AXC589841 BGI589841:BGY589841 BQE589841:BQU589841 CAA589841:CAQ589841 CJW589841:CKM589841 CTS589841:CUI589841 DDO589841:DEE589841 DNK589841:DOA589841 DXG589841:DXW589841 EHC589841:EHS589841 EQY589841:ERO589841 FAU589841:FBK589841 FKQ589841:FLG589841 FUM589841:FVC589841 GEI589841:GEY589841 GOE589841:GOU589841 GYA589841:GYQ589841 HHW589841:HIM589841 HRS589841:HSI589841 IBO589841:ICE589841 ILK589841:IMA589841 IVG589841:IVW589841 JFC589841:JFS589841 JOY589841:JPO589841 JYU589841:JZK589841 KIQ589841:KJG589841 KSM589841:KTC589841 LCI589841:LCY589841 LME589841:LMU589841 LWA589841:LWQ589841 MFW589841:MGM589841 MPS589841:MQI589841 MZO589841:NAE589841 NJK589841:NKA589841 NTG589841:NTW589841 ODC589841:ODS589841 OMY589841:ONO589841 OWU589841:OXK589841 PGQ589841:PHG589841 PQM589841:PRC589841 QAI589841:QAY589841 QKE589841:QKU589841 QUA589841:QUQ589841 RDW589841:REM589841 RNS589841:ROI589841 RXO589841:RYE589841 SHK589841:SIA589841 SRG589841:SRW589841 TBC589841:TBS589841 TKY589841:TLO589841 TUU589841:TVK589841 UEQ589841:UFG589841 UOM589841:UPC589841 UYI589841:UYY589841 VIE589841:VIU589841 VSA589841:VSQ589841 WBW589841:WCM589841 WLS589841:WMI589841 WVO589841:WWE589841 G655377:W655377 JC655377:JS655377 SY655377:TO655377 ACU655377:ADK655377 AMQ655377:ANG655377 AWM655377:AXC655377 BGI655377:BGY655377 BQE655377:BQU655377 CAA655377:CAQ655377 CJW655377:CKM655377 CTS655377:CUI655377 DDO655377:DEE655377 DNK655377:DOA655377 DXG655377:DXW655377 EHC655377:EHS655377 EQY655377:ERO655377 FAU655377:FBK655377 FKQ655377:FLG655377 FUM655377:FVC655377 GEI655377:GEY655377 GOE655377:GOU655377 GYA655377:GYQ655377 HHW655377:HIM655377 HRS655377:HSI655377 IBO655377:ICE655377 ILK655377:IMA655377 IVG655377:IVW655377 JFC655377:JFS655377 JOY655377:JPO655377 JYU655377:JZK655377 KIQ655377:KJG655377 KSM655377:KTC655377 LCI655377:LCY655377 LME655377:LMU655377 LWA655377:LWQ655377 MFW655377:MGM655377 MPS655377:MQI655377 MZO655377:NAE655377 NJK655377:NKA655377 NTG655377:NTW655377 ODC655377:ODS655377 OMY655377:ONO655377 OWU655377:OXK655377 PGQ655377:PHG655377 PQM655377:PRC655377 QAI655377:QAY655377 QKE655377:QKU655377 QUA655377:QUQ655377 RDW655377:REM655377 RNS655377:ROI655377 RXO655377:RYE655377 SHK655377:SIA655377 SRG655377:SRW655377 TBC655377:TBS655377 TKY655377:TLO655377 TUU655377:TVK655377 UEQ655377:UFG655377 UOM655377:UPC655377 UYI655377:UYY655377 VIE655377:VIU655377 VSA655377:VSQ655377 WBW655377:WCM655377 WLS655377:WMI655377 WVO655377:WWE655377 G720913:W720913 JC720913:JS720913 SY720913:TO720913 ACU720913:ADK720913 AMQ720913:ANG720913 AWM720913:AXC720913 BGI720913:BGY720913 BQE720913:BQU720913 CAA720913:CAQ720913 CJW720913:CKM720913 CTS720913:CUI720913 DDO720913:DEE720913 DNK720913:DOA720913 DXG720913:DXW720913 EHC720913:EHS720913 EQY720913:ERO720913 FAU720913:FBK720913 FKQ720913:FLG720913 FUM720913:FVC720913 GEI720913:GEY720913 GOE720913:GOU720913 GYA720913:GYQ720913 HHW720913:HIM720913 HRS720913:HSI720913 IBO720913:ICE720913 ILK720913:IMA720913 IVG720913:IVW720913 JFC720913:JFS720913 JOY720913:JPO720913 JYU720913:JZK720913 KIQ720913:KJG720913 KSM720913:KTC720913 LCI720913:LCY720913 LME720913:LMU720913 LWA720913:LWQ720913 MFW720913:MGM720913 MPS720913:MQI720913 MZO720913:NAE720913 NJK720913:NKA720913 NTG720913:NTW720913 ODC720913:ODS720913 OMY720913:ONO720913 OWU720913:OXK720913 PGQ720913:PHG720913 PQM720913:PRC720913 QAI720913:QAY720913 QKE720913:QKU720913 QUA720913:QUQ720913 RDW720913:REM720913 RNS720913:ROI720913 RXO720913:RYE720913 SHK720913:SIA720913 SRG720913:SRW720913 TBC720913:TBS720913 TKY720913:TLO720913 TUU720913:TVK720913 UEQ720913:UFG720913 UOM720913:UPC720913 UYI720913:UYY720913 VIE720913:VIU720913 VSA720913:VSQ720913 WBW720913:WCM720913 WLS720913:WMI720913 WVO720913:WWE720913 G786449:W786449 JC786449:JS786449 SY786449:TO786449 ACU786449:ADK786449 AMQ786449:ANG786449 AWM786449:AXC786449 BGI786449:BGY786449 BQE786449:BQU786449 CAA786449:CAQ786449 CJW786449:CKM786449 CTS786449:CUI786449 DDO786449:DEE786449 DNK786449:DOA786449 DXG786449:DXW786449 EHC786449:EHS786449 EQY786449:ERO786449 FAU786449:FBK786449 FKQ786449:FLG786449 FUM786449:FVC786449 GEI786449:GEY786449 GOE786449:GOU786449 GYA786449:GYQ786449 HHW786449:HIM786449 HRS786449:HSI786449 IBO786449:ICE786449 ILK786449:IMA786449 IVG786449:IVW786449 JFC786449:JFS786449 JOY786449:JPO786449 JYU786449:JZK786449 KIQ786449:KJG786449 KSM786449:KTC786449 LCI786449:LCY786449 LME786449:LMU786449 LWA786449:LWQ786449 MFW786449:MGM786449 MPS786449:MQI786449 MZO786449:NAE786449 NJK786449:NKA786449 NTG786449:NTW786449 ODC786449:ODS786449 OMY786449:ONO786449 OWU786449:OXK786449 PGQ786449:PHG786449 PQM786449:PRC786449 QAI786449:QAY786449 QKE786449:QKU786449 QUA786449:QUQ786449 RDW786449:REM786449 RNS786449:ROI786449 RXO786449:RYE786449 SHK786449:SIA786449 SRG786449:SRW786449 TBC786449:TBS786449 TKY786449:TLO786449 TUU786449:TVK786449 UEQ786449:UFG786449 UOM786449:UPC786449 UYI786449:UYY786449 VIE786449:VIU786449 VSA786449:VSQ786449 WBW786449:WCM786449 WLS786449:WMI786449 WVO786449:WWE786449 G851985:W851985 JC851985:JS851985 SY851985:TO851985 ACU851985:ADK851985 AMQ851985:ANG851985 AWM851985:AXC851985 BGI851985:BGY851985 BQE851985:BQU851985 CAA851985:CAQ851985 CJW851985:CKM851985 CTS851985:CUI851985 DDO851985:DEE851985 DNK851985:DOA851985 DXG851985:DXW851985 EHC851985:EHS851985 EQY851985:ERO851985 FAU851985:FBK851985 FKQ851985:FLG851985 FUM851985:FVC851985 GEI851985:GEY851985 GOE851985:GOU851985 GYA851985:GYQ851985 HHW851985:HIM851985 HRS851985:HSI851985 IBO851985:ICE851985 ILK851985:IMA851985 IVG851985:IVW851985 JFC851985:JFS851985 JOY851985:JPO851985 JYU851985:JZK851985 KIQ851985:KJG851985 KSM851985:KTC851985 LCI851985:LCY851985 LME851985:LMU851985 LWA851985:LWQ851985 MFW851985:MGM851985 MPS851985:MQI851985 MZO851985:NAE851985 NJK851985:NKA851985 NTG851985:NTW851985 ODC851985:ODS851985 OMY851985:ONO851985 OWU851985:OXK851985 PGQ851985:PHG851985 PQM851985:PRC851985 QAI851985:QAY851985 QKE851985:QKU851985 QUA851985:QUQ851985 RDW851985:REM851985 RNS851985:ROI851985 RXO851985:RYE851985 SHK851985:SIA851985 SRG851985:SRW851985 TBC851985:TBS851985 TKY851985:TLO851985 TUU851985:TVK851985 UEQ851985:UFG851985 UOM851985:UPC851985 UYI851985:UYY851985 VIE851985:VIU851985 VSA851985:VSQ851985 WBW851985:WCM851985 WLS851985:WMI851985 WVO851985:WWE851985 G917521:W917521 JC917521:JS917521 SY917521:TO917521 ACU917521:ADK917521 AMQ917521:ANG917521 AWM917521:AXC917521 BGI917521:BGY917521 BQE917521:BQU917521 CAA917521:CAQ917521 CJW917521:CKM917521 CTS917521:CUI917521 DDO917521:DEE917521 DNK917521:DOA917521 DXG917521:DXW917521 EHC917521:EHS917521 EQY917521:ERO917521 FAU917521:FBK917521 FKQ917521:FLG917521 FUM917521:FVC917521 GEI917521:GEY917521 GOE917521:GOU917521 GYA917521:GYQ917521 HHW917521:HIM917521 HRS917521:HSI917521 IBO917521:ICE917521 ILK917521:IMA917521 IVG917521:IVW917521 JFC917521:JFS917521 JOY917521:JPO917521 JYU917521:JZK917521 KIQ917521:KJG917521 KSM917521:KTC917521 LCI917521:LCY917521 LME917521:LMU917521 LWA917521:LWQ917521 MFW917521:MGM917521 MPS917521:MQI917521 MZO917521:NAE917521 NJK917521:NKA917521 NTG917521:NTW917521 ODC917521:ODS917521 OMY917521:ONO917521 OWU917521:OXK917521 PGQ917521:PHG917521 PQM917521:PRC917521 QAI917521:QAY917521 QKE917521:QKU917521 QUA917521:QUQ917521 RDW917521:REM917521 RNS917521:ROI917521 RXO917521:RYE917521 SHK917521:SIA917521 SRG917521:SRW917521 TBC917521:TBS917521 TKY917521:TLO917521 TUU917521:TVK917521 UEQ917521:UFG917521 UOM917521:UPC917521 UYI917521:UYY917521 VIE917521:VIU917521 VSA917521:VSQ917521 WBW917521:WCM917521 WLS917521:WMI917521 WVO917521:WWE917521 G983057:W983057 JC983057:JS983057 SY983057:TO983057 ACU983057:ADK983057 AMQ983057:ANG983057 AWM983057:AXC983057 BGI983057:BGY983057 BQE983057:BQU983057 CAA983057:CAQ983057 CJW983057:CKM983057 CTS983057:CUI983057 DDO983057:DEE983057 DNK983057:DOA983057 DXG983057:DXW983057 EHC983057:EHS983057 EQY983057:ERO983057 FAU983057:FBK983057 FKQ983057:FLG983057 FUM983057:FVC983057 GEI983057:GEY983057 GOE983057:GOU983057 GYA983057:GYQ983057 HHW983057:HIM983057 HRS983057:HSI983057 IBO983057:ICE983057 ILK983057:IMA983057 IVG983057:IVW983057 JFC983057:JFS983057 JOY983057:JPO983057 JYU983057:JZK983057 KIQ983057:KJG983057 KSM983057:KTC983057 LCI983057:LCY983057 LME983057:LMU983057 LWA983057:LWQ983057 MFW983057:MGM983057 MPS983057:MQI983057 MZO983057:NAE983057 NJK983057:NKA983057 NTG983057:NTW983057 ODC983057:ODS983057 OMY983057:ONO983057 OWU983057:OXK983057 PGQ983057:PHG983057 PQM983057:PRC983057 QAI983057:QAY983057 QKE983057:QKU983057 QUA983057:QUQ983057 RDW983057:REM983057 RNS983057:ROI983057 RXO983057:RYE983057 SHK983057:SIA983057 SRG983057:SRW983057 TBC983057:TBS983057 TKY983057:TLO983057 TUU983057:TVK983057 UEQ983057:UFG983057 UOM983057:UPC983057 UYI983057:UYY983057 VIE983057:VIU983057 VSA983057:VSQ983057 WBW983057:WCM983057 WLS983057:WMI983057 WVO983057:WWE983057 G25:W25 JC25:JS25 SY25:TO25 ACU25:ADK25 AMQ25:ANG25 AWM25:AXC25 BGI25:BGY25 BQE25:BQU25 CAA25:CAQ25 CJW25:CKM25 CTS25:CUI25 DDO25:DEE25 DNK25:DOA25 DXG25:DXW25 EHC25:EHS25 EQY25:ERO25 FAU25:FBK25 FKQ25:FLG25 FUM25:FVC25 GEI25:GEY25 GOE25:GOU25 GYA25:GYQ25 HHW25:HIM25 HRS25:HSI25 IBO25:ICE25 ILK25:IMA25 IVG25:IVW25 JFC25:JFS25 JOY25:JPO25 JYU25:JZK25 KIQ25:KJG25 KSM25:KTC25 LCI25:LCY25 LME25:LMU25 LWA25:LWQ25 MFW25:MGM25 MPS25:MQI25 MZO25:NAE25 NJK25:NKA25 NTG25:NTW25 ODC25:ODS25 OMY25:ONO25 OWU25:OXK25 PGQ25:PHG25 PQM25:PRC25 QAI25:QAY25 QKE25:QKU25 QUA25:QUQ25 RDW25:REM25 RNS25:ROI25 RXO25:RYE25 SHK25:SIA25 SRG25:SRW25 TBC25:TBS25 TKY25:TLO25 TUU25:TVK25 UEQ25:UFG25 UOM25:UPC25 UYI25:UYY25 VIE25:VIU25 VSA25:VSQ25 WBW25:WCM25 WLS25:WMI25 WVO25:WWE25 G65561:W65561 JC65561:JS65561 SY65561:TO65561 ACU65561:ADK65561 AMQ65561:ANG65561 AWM65561:AXC65561 BGI65561:BGY65561 BQE65561:BQU65561 CAA65561:CAQ65561 CJW65561:CKM65561 CTS65561:CUI65561 DDO65561:DEE65561 DNK65561:DOA65561 DXG65561:DXW65561 EHC65561:EHS65561 EQY65561:ERO65561 FAU65561:FBK65561 FKQ65561:FLG65561 FUM65561:FVC65561 GEI65561:GEY65561 GOE65561:GOU65561 GYA65561:GYQ65561 HHW65561:HIM65561 HRS65561:HSI65561 IBO65561:ICE65561 ILK65561:IMA65561 IVG65561:IVW65561 JFC65561:JFS65561 JOY65561:JPO65561 JYU65561:JZK65561 KIQ65561:KJG65561 KSM65561:KTC65561 LCI65561:LCY65561 LME65561:LMU65561 LWA65561:LWQ65561 MFW65561:MGM65561 MPS65561:MQI65561 MZO65561:NAE65561 NJK65561:NKA65561 NTG65561:NTW65561 ODC65561:ODS65561 OMY65561:ONO65561 OWU65561:OXK65561 PGQ65561:PHG65561 PQM65561:PRC65561 QAI65561:QAY65561 QKE65561:QKU65561 QUA65561:QUQ65561 RDW65561:REM65561 RNS65561:ROI65561 RXO65561:RYE65561 SHK65561:SIA65561 SRG65561:SRW65561 TBC65561:TBS65561 TKY65561:TLO65561 TUU65561:TVK65561 UEQ65561:UFG65561 UOM65561:UPC65561 UYI65561:UYY65561 VIE65561:VIU65561 VSA65561:VSQ65561 WBW65561:WCM65561 WLS65561:WMI65561 WVO65561:WWE65561 G131097:W131097 JC131097:JS131097 SY131097:TO131097 ACU131097:ADK131097 AMQ131097:ANG131097 AWM131097:AXC131097 BGI131097:BGY131097 BQE131097:BQU131097 CAA131097:CAQ131097 CJW131097:CKM131097 CTS131097:CUI131097 DDO131097:DEE131097 DNK131097:DOA131097 DXG131097:DXW131097 EHC131097:EHS131097 EQY131097:ERO131097 FAU131097:FBK131097 FKQ131097:FLG131097 FUM131097:FVC131097 GEI131097:GEY131097 GOE131097:GOU131097 GYA131097:GYQ131097 HHW131097:HIM131097 HRS131097:HSI131097 IBO131097:ICE131097 ILK131097:IMA131097 IVG131097:IVW131097 JFC131097:JFS131097 JOY131097:JPO131097 JYU131097:JZK131097 KIQ131097:KJG131097 KSM131097:KTC131097 LCI131097:LCY131097 LME131097:LMU131097 LWA131097:LWQ131097 MFW131097:MGM131097 MPS131097:MQI131097 MZO131097:NAE131097 NJK131097:NKA131097 NTG131097:NTW131097 ODC131097:ODS131097 OMY131097:ONO131097 OWU131097:OXK131097 PGQ131097:PHG131097 PQM131097:PRC131097 QAI131097:QAY131097 QKE131097:QKU131097 QUA131097:QUQ131097 RDW131097:REM131097 RNS131097:ROI131097 RXO131097:RYE131097 SHK131097:SIA131097 SRG131097:SRW131097 TBC131097:TBS131097 TKY131097:TLO131097 TUU131097:TVK131097 UEQ131097:UFG131097 UOM131097:UPC131097 UYI131097:UYY131097 VIE131097:VIU131097 VSA131097:VSQ131097 WBW131097:WCM131097 WLS131097:WMI131097 WVO131097:WWE131097 G196633:W196633 JC196633:JS196633 SY196633:TO196633 ACU196633:ADK196633 AMQ196633:ANG196633 AWM196633:AXC196633 BGI196633:BGY196633 BQE196633:BQU196633 CAA196633:CAQ196633 CJW196633:CKM196633 CTS196633:CUI196633 DDO196633:DEE196633 DNK196633:DOA196633 DXG196633:DXW196633 EHC196633:EHS196633 EQY196633:ERO196633 FAU196633:FBK196633 FKQ196633:FLG196633 FUM196633:FVC196633 GEI196633:GEY196633 GOE196633:GOU196633 GYA196633:GYQ196633 HHW196633:HIM196633 HRS196633:HSI196633 IBO196633:ICE196633 ILK196633:IMA196633 IVG196633:IVW196633 JFC196633:JFS196633 JOY196633:JPO196633 JYU196633:JZK196633 KIQ196633:KJG196633 KSM196633:KTC196633 LCI196633:LCY196633 LME196633:LMU196633 LWA196633:LWQ196633 MFW196633:MGM196633 MPS196633:MQI196633 MZO196633:NAE196633 NJK196633:NKA196633 NTG196633:NTW196633 ODC196633:ODS196633 OMY196633:ONO196633 OWU196633:OXK196633 PGQ196633:PHG196633 PQM196633:PRC196633 QAI196633:QAY196633 QKE196633:QKU196633 QUA196633:QUQ196633 RDW196633:REM196633 RNS196633:ROI196633 RXO196633:RYE196633 SHK196633:SIA196633 SRG196633:SRW196633 TBC196633:TBS196633 TKY196633:TLO196633 TUU196633:TVK196633 UEQ196633:UFG196633 UOM196633:UPC196633 UYI196633:UYY196633 VIE196633:VIU196633 VSA196633:VSQ196633 WBW196633:WCM196633 WLS196633:WMI196633 WVO196633:WWE196633 G262169:W262169 JC262169:JS262169 SY262169:TO262169 ACU262169:ADK262169 AMQ262169:ANG262169 AWM262169:AXC262169 BGI262169:BGY262169 BQE262169:BQU262169 CAA262169:CAQ262169 CJW262169:CKM262169 CTS262169:CUI262169 DDO262169:DEE262169 DNK262169:DOA262169 DXG262169:DXW262169 EHC262169:EHS262169 EQY262169:ERO262169 FAU262169:FBK262169 FKQ262169:FLG262169 FUM262169:FVC262169 GEI262169:GEY262169 GOE262169:GOU262169 GYA262169:GYQ262169 HHW262169:HIM262169 HRS262169:HSI262169 IBO262169:ICE262169 ILK262169:IMA262169 IVG262169:IVW262169 JFC262169:JFS262169 JOY262169:JPO262169 JYU262169:JZK262169 KIQ262169:KJG262169 KSM262169:KTC262169 LCI262169:LCY262169 LME262169:LMU262169 LWA262169:LWQ262169 MFW262169:MGM262169 MPS262169:MQI262169 MZO262169:NAE262169 NJK262169:NKA262169 NTG262169:NTW262169 ODC262169:ODS262169 OMY262169:ONO262169 OWU262169:OXK262169 PGQ262169:PHG262169 PQM262169:PRC262169 QAI262169:QAY262169 QKE262169:QKU262169 QUA262169:QUQ262169 RDW262169:REM262169 RNS262169:ROI262169 RXO262169:RYE262169 SHK262169:SIA262169 SRG262169:SRW262169 TBC262169:TBS262169 TKY262169:TLO262169 TUU262169:TVK262169 UEQ262169:UFG262169 UOM262169:UPC262169 UYI262169:UYY262169 VIE262169:VIU262169 VSA262169:VSQ262169 WBW262169:WCM262169 WLS262169:WMI262169 WVO262169:WWE262169 G327705:W327705 JC327705:JS327705 SY327705:TO327705 ACU327705:ADK327705 AMQ327705:ANG327705 AWM327705:AXC327705 BGI327705:BGY327705 BQE327705:BQU327705 CAA327705:CAQ327705 CJW327705:CKM327705 CTS327705:CUI327705 DDO327705:DEE327705 DNK327705:DOA327705 DXG327705:DXW327705 EHC327705:EHS327705 EQY327705:ERO327705 FAU327705:FBK327705 FKQ327705:FLG327705 FUM327705:FVC327705 GEI327705:GEY327705 GOE327705:GOU327705 GYA327705:GYQ327705 HHW327705:HIM327705 HRS327705:HSI327705 IBO327705:ICE327705 ILK327705:IMA327705 IVG327705:IVW327705 JFC327705:JFS327705 JOY327705:JPO327705 JYU327705:JZK327705 KIQ327705:KJG327705 KSM327705:KTC327705 LCI327705:LCY327705 LME327705:LMU327705 LWA327705:LWQ327705 MFW327705:MGM327705 MPS327705:MQI327705 MZO327705:NAE327705 NJK327705:NKA327705 NTG327705:NTW327705 ODC327705:ODS327705 OMY327705:ONO327705 OWU327705:OXK327705 PGQ327705:PHG327705 PQM327705:PRC327705 QAI327705:QAY327705 QKE327705:QKU327705 QUA327705:QUQ327705 RDW327705:REM327705 RNS327705:ROI327705 RXO327705:RYE327705 SHK327705:SIA327705 SRG327705:SRW327705 TBC327705:TBS327705 TKY327705:TLO327705 TUU327705:TVK327705 UEQ327705:UFG327705 UOM327705:UPC327705 UYI327705:UYY327705 VIE327705:VIU327705 VSA327705:VSQ327705 WBW327705:WCM327705 WLS327705:WMI327705 WVO327705:WWE327705 G393241:W393241 JC393241:JS393241 SY393241:TO393241 ACU393241:ADK393241 AMQ393241:ANG393241 AWM393241:AXC393241 BGI393241:BGY393241 BQE393241:BQU393241 CAA393241:CAQ393241 CJW393241:CKM393241 CTS393241:CUI393241 DDO393241:DEE393241 DNK393241:DOA393241 DXG393241:DXW393241 EHC393241:EHS393241 EQY393241:ERO393241 FAU393241:FBK393241 FKQ393241:FLG393241 FUM393241:FVC393241 GEI393241:GEY393241 GOE393241:GOU393241 GYA393241:GYQ393241 HHW393241:HIM393241 HRS393241:HSI393241 IBO393241:ICE393241 ILK393241:IMA393241 IVG393241:IVW393241 JFC393241:JFS393241 JOY393241:JPO393241 JYU393241:JZK393241 KIQ393241:KJG393241 KSM393241:KTC393241 LCI393241:LCY393241 LME393241:LMU393241 LWA393241:LWQ393241 MFW393241:MGM393241 MPS393241:MQI393241 MZO393241:NAE393241 NJK393241:NKA393241 NTG393241:NTW393241 ODC393241:ODS393241 OMY393241:ONO393241 OWU393241:OXK393241 PGQ393241:PHG393241 PQM393241:PRC393241 QAI393241:QAY393241 QKE393241:QKU393241 QUA393241:QUQ393241 RDW393241:REM393241 RNS393241:ROI393241 RXO393241:RYE393241 SHK393241:SIA393241 SRG393241:SRW393241 TBC393241:TBS393241 TKY393241:TLO393241 TUU393241:TVK393241 UEQ393241:UFG393241 UOM393241:UPC393241 UYI393241:UYY393241 VIE393241:VIU393241 VSA393241:VSQ393241 WBW393241:WCM393241 WLS393241:WMI393241 WVO393241:WWE393241 G458777:W458777 JC458777:JS458777 SY458777:TO458777 ACU458777:ADK458777 AMQ458777:ANG458777 AWM458777:AXC458777 BGI458777:BGY458777 BQE458777:BQU458777 CAA458777:CAQ458777 CJW458777:CKM458777 CTS458777:CUI458777 DDO458777:DEE458777 DNK458777:DOA458777 DXG458777:DXW458777 EHC458777:EHS458777 EQY458777:ERO458777 FAU458777:FBK458777 FKQ458777:FLG458777 FUM458777:FVC458777 GEI458777:GEY458777 GOE458777:GOU458777 GYA458777:GYQ458777 HHW458777:HIM458777 HRS458777:HSI458777 IBO458777:ICE458777 ILK458777:IMA458777 IVG458777:IVW458777 JFC458777:JFS458777 JOY458777:JPO458777 JYU458777:JZK458777 KIQ458777:KJG458777 KSM458777:KTC458777 LCI458777:LCY458777 LME458777:LMU458777 LWA458777:LWQ458777 MFW458777:MGM458777 MPS458777:MQI458777 MZO458777:NAE458777 NJK458777:NKA458777 NTG458777:NTW458777 ODC458777:ODS458777 OMY458777:ONO458777 OWU458777:OXK458777 PGQ458777:PHG458777 PQM458777:PRC458777 QAI458777:QAY458777 QKE458777:QKU458777 QUA458777:QUQ458777 RDW458777:REM458777 RNS458777:ROI458777 RXO458777:RYE458777 SHK458777:SIA458777 SRG458777:SRW458777 TBC458777:TBS458777 TKY458777:TLO458777 TUU458777:TVK458777 UEQ458777:UFG458777 UOM458777:UPC458777 UYI458777:UYY458777 VIE458777:VIU458777 VSA458777:VSQ458777 WBW458777:WCM458777 WLS458777:WMI458777 WVO458777:WWE458777 G524313:W524313 JC524313:JS524313 SY524313:TO524313 ACU524313:ADK524313 AMQ524313:ANG524313 AWM524313:AXC524313 BGI524313:BGY524313 BQE524313:BQU524313 CAA524313:CAQ524313 CJW524313:CKM524313 CTS524313:CUI524313 DDO524313:DEE524313 DNK524313:DOA524313 DXG524313:DXW524313 EHC524313:EHS524313 EQY524313:ERO524313 FAU524313:FBK524313 FKQ524313:FLG524313 FUM524313:FVC524313 GEI524313:GEY524313 GOE524313:GOU524313 GYA524313:GYQ524313 HHW524313:HIM524313 HRS524313:HSI524313 IBO524313:ICE524313 ILK524313:IMA524313 IVG524313:IVW524313 JFC524313:JFS524313 JOY524313:JPO524313 JYU524313:JZK524313 KIQ524313:KJG524313 KSM524313:KTC524313 LCI524313:LCY524313 LME524313:LMU524313 LWA524313:LWQ524313 MFW524313:MGM524313 MPS524313:MQI524313 MZO524313:NAE524313 NJK524313:NKA524313 NTG524313:NTW524313 ODC524313:ODS524313 OMY524313:ONO524313 OWU524313:OXK524313 PGQ524313:PHG524313 PQM524313:PRC524313 QAI524313:QAY524313 QKE524313:QKU524313 QUA524313:QUQ524313 RDW524313:REM524313 RNS524313:ROI524313 RXO524313:RYE524313 SHK524313:SIA524313 SRG524313:SRW524313 TBC524313:TBS524313 TKY524313:TLO524313 TUU524313:TVK524313 UEQ524313:UFG524313 UOM524313:UPC524313 UYI524313:UYY524313 VIE524313:VIU524313 VSA524313:VSQ524313 WBW524313:WCM524313 WLS524313:WMI524313 WVO524313:WWE524313 G589849:W589849 JC589849:JS589849 SY589849:TO589849 ACU589849:ADK589849 AMQ589849:ANG589849 AWM589849:AXC589849 BGI589849:BGY589849 BQE589849:BQU589849 CAA589849:CAQ589849 CJW589849:CKM589849 CTS589849:CUI589849 DDO589849:DEE589849 DNK589849:DOA589849 DXG589849:DXW589849 EHC589849:EHS589849 EQY589849:ERO589849 FAU589849:FBK589849 FKQ589849:FLG589849 FUM589849:FVC589849 GEI589849:GEY589849 GOE589849:GOU589849 GYA589849:GYQ589849 HHW589849:HIM589849 HRS589849:HSI589849 IBO589849:ICE589849 ILK589849:IMA589849 IVG589849:IVW589849 JFC589849:JFS589849 JOY589849:JPO589849 JYU589849:JZK589849 KIQ589849:KJG589849 KSM589849:KTC589849 LCI589849:LCY589849 LME589849:LMU589849 LWA589849:LWQ589849 MFW589849:MGM589849 MPS589849:MQI589849 MZO589849:NAE589849 NJK589849:NKA589849 NTG589849:NTW589849 ODC589849:ODS589849 OMY589849:ONO589849 OWU589849:OXK589849 PGQ589849:PHG589849 PQM589849:PRC589849 QAI589849:QAY589849 QKE589849:QKU589849 QUA589849:QUQ589849 RDW589849:REM589849 RNS589849:ROI589849 RXO589849:RYE589849 SHK589849:SIA589849 SRG589849:SRW589849 TBC589849:TBS589849 TKY589849:TLO589849 TUU589849:TVK589849 UEQ589849:UFG589849 UOM589849:UPC589849 UYI589849:UYY589849 VIE589849:VIU589849 VSA589849:VSQ589849 WBW589849:WCM589849 WLS589849:WMI589849 WVO589849:WWE589849 G655385:W655385 JC655385:JS655385 SY655385:TO655385 ACU655385:ADK655385 AMQ655385:ANG655385 AWM655385:AXC655385 BGI655385:BGY655385 BQE655385:BQU655385 CAA655385:CAQ655385 CJW655385:CKM655385 CTS655385:CUI655385 DDO655385:DEE655385 DNK655385:DOA655385 DXG655385:DXW655385 EHC655385:EHS655385 EQY655385:ERO655385 FAU655385:FBK655385 FKQ655385:FLG655385 FUM655385:FVC655385 GEI655385:GEY655385 GOE655385:GOU655385 GYA655385:GYQ655385 HHW655385:HIM655385 HRS655385:HSI655385 IBO655385:ICE655385 ILK655385:IMA655385 IVG655385:IVW655385 JFC655385:JFS655385 JOY655385:JPO655385 JYU655385:JZK655385 KIQ655385:KJG655385 KSM655385:KTC655385 LCI655385:LCY655385 LME655385:LMU655385 LWA655385:LWQ655385 MFW655385:MGM655385 MPS655385:MQI655385 MZO655385:NAE655385 NJK655385:NKA655385 NTG655385:NTW655385 ODC655385:ODS655385 OMY655385:ONO655385 OWU655385:OXK655385 PGQ655385:PHG655385 PQM655385:PRC655385 QAI655385:QAY655385 QKE655385:QKU655385 QUA655385:QUQ655385 RDW655385:REM655385 RNS655385:ROI655385 RXO655385:RYE655385 SHK655385:SIA655385 SRG655385:SRW655385 TBC655385:TBS655385 TKY655385:TLO655385 TUU655385:TVK655385 UEQ655385:UFG655385 UOM655385:UPC655385 UYI655385:UYY655385 VIE655385:VIU655385 VSA655385:VSQ655385 WBW655385:WCM655385 WLS655385:WMI655385 WVO655385:WWE655385 G720921:W720921 JC720921:JS720921 SY720921:TO720921 ACU720921:ADK720921 AMQ720921:ANG720921 AWM720921:AXC720921 BGI720921:BGY720921 BQE720921:BQU720921 CAA720921:CAQ720921 CJW720921:CKM720921 CTS720921:CUI720921 DDO720921:DEE720921 DNK720921:DOA720921 DXG720921:DXW720921 EHC720921:EHS720921 EQY720921:ERO720921 FAU720921:FBK720921 FKQ720921:FLG720921 FUM720921:FVC720921 GEI720921:GEY720921 GOE720921:GOU720921 GYA720921:GYQ720921 HHW720921:HIM720921 HRS720921:HSI720921 IBO720921:ICE720921 ILK720921:IMA720921 IVG720921:IVW720921 JFC720921:JFS720921 JOY720921:JPO720921 JYU720921:JZK720921 KIQ720921:KJG720921 KSM720921:KTC720921 LCI720921:LCY720921 LME720921:LMU720921 LWA720921:LWQ720921 MFW720921:MGM720921 MPS720921:MQI720921 MZO720921:NAE720921 NJK720921:NKA720921 NTG720921:NTW720921 ODC720921:ODS720921 OMY720921:ONO720921 OWU720921:OXK720921 PGQ720921:PHG720921 PQM720921:PRC720921 QAI720921:QAY720921 QKE720921:QKU720921 QUA720921:QUQ720921 RDW720921:REM720921 RNS720921:ROI720921 RXO720921:RYE720921 SHK720921:SIA720921 SRG720921:SRW720921 TBC720921:TBS720921 TKY720921:TLO720921 TUU720921:TVK720921 UEQ720921:UFG720921 UOM720921:UPC720921 UYI720921:UYY720921 VIE720921:VIU720921 VSA720921:VSQ720921 WBW720921:WCM720921 WLS720921:WMI720921 WVO720921:WWE720921 G786457:W786457 JC786457:JS786457 SY786457:TO786457 ACU786457:ADK786457 AMQ786457:ANG786457 AWM786457:AXC786457 BGI786457:BGY786457 BQE786457:BQU786457 CAA786457:CAQ786457 CJW786457:CKM786457 CTS786457:CUI786457 DDO786457:DEE786457 DNK786457:DOA786457 DXG786457:DXW786457 EHC786457:EHS786457 EQY786457:ERO786457 FAU786457:FBK786457 FKQ786457:FLG786457 FUM786457:FVC786457 GEI786457:GEY786457 GOE786457:GOU786457 GYA786457:GYQ786457 HHW786457:HIM786457 HRS786457:HSI786457 IBO786457:ICE786457 ILK786457:IMA786457 IVG786457:IVW786457 JFC786457:JFS786457 JOY786457:JPO786457 JYU786457:JZK786457 KIQ786457:KJG786457 KSM786457:KTC786457 LCI786457:LCY786457 LME786457:LMU786457 LWA786457:LWQ786457 MFW786457:MGM786457 MPS786457:MQI786457 MZO786457:NAE786457 NJK786457:NKA786457 NTG786457:NTW786457 ODC786457:ODS786457 OMY786457:ONO786457 OWU786457:OXK786457 PGQ786457:PHG786457 PQM786457:PRC786457 QAI786457:QAY786457 QKE786457:QKU786457 QUA786457:QUQ786457 RDW786457:REM786457 RNS786457:ROI786457 RXO786457:RYE786457 SHK786457:SIA786457 SRG786457:SRW786457 TBC786457:TBS786457 TKY786457:TLO786457 TUU786457:TVK786457 UEQ786457:UFG786457 UOM786457:UPC786457 UYI786457:UYY786457 VIE786457:VIU786457 VSA786457:VSQ786457 WBW786457:WCM786457 WLS786457:WMI786457 WVO786457:WWE786457 G851993:W851993 JC851993:JS851993 SY851993:TO851993 ACU851993:ADK851993 AMQ851993:ANG851993 AWM851993:AXC851993 BGI851993:BGY851993 BQE851993:BQU851993 CAA851993:CAQ851993 CJW851993:CKM851993 CTS851993:CUI851993 DDO851993:DEE851993 DNK851993:DOA851993 DXG851993:DXW851993 EHC851993:EHS851993 EQY851993:ERO851993 FAU851993:FBK851993 FKQ851993:FLG851993 FUM851993:FVC851993 GEI851993:GEY851993 GOE851993:GOU851993 GYA851993:GYQ851993 HHW851993:HIM851993 HRS851993:HSI851993 IBO851993:ICE851993 ILK851993:IMA851993 IVG851993:IVW851993 JFC851993:JFS851993 JOY851993:JPO851993 JYU851993:JZK851993 KIQ851993:KJG851993 KSM851993:KTC851993 LCI851993:LCY851993 LME851993:LMU851993 LWA851993:LWQ851993 MFW851993:MGM851993 MPS851993:MQI851993 MZO851993:NAE851993 NJK851993:NKA851993 NTG851993:NTW851993 ODC851993:ODS851993 OMY851993:ONO851993 OWU851993:OXK851993 PGQ851993:PHG851993 PQM851993:PRC851993 QAI851993:QAY851993 QKE851993:QKU851993 QUA851993:QUQ851993 RDW851993:REM851993 RNS851993:ROI851993 RXO851993:RYE851993 SHK851993:SIA851993 SRG851993:SRW851993 TBC851993:TBS851993 TKY851993:TLO851993 TUU851993:TVK851993 UEQ851993:UFG851993 UOM851993:UPC851993 UYI851993:UYY851993 VIE851993:VIU851993 VSA851993:VSQ851993 WBW851993:WCM851993 WLS851993:WMI851993 WVO851993:WWE851993 G917529:W917529 JC917529:JS917529 SY917529:TO917529 ACU917529:ADK917529 AMQ917529:ANG917529 AWM917529:AXC917529 BGI917529:BGY917529 BQE917529:BQU917529 CAA917529:CAQ917529 CJW917529:CKM917529 CTS917529:CUI917529 DDO917529:DEE917529 DNK917529:DOA917529 DXG917529:DXW917529 EHC917529:EHS917529 EQY917529:ERO917529 FAU917529:FBK917529 FKQ917529:FLG917529 FUM917529:FVC917529 GEI917529:GEY917529 GOE917529:GOU917529 GYA917529:GYQ917529 HHW917529:HIM917529 HRS917529:HSI917529 IBO917529:ICE917529 ILK917529:IMA917529 IVG917529:IVW917529 JFC917529:JFS917529 JOY917529:JPO917529 JYU917529:JZK917529 KIQ917529:KJG917529 KSM917529:KTC917529 LCI917529:LCY917529 LME917529:LMU917529 LWA917529:LWQ917529 MFW917529:MGM917529 MPS917529:MQI917529 MZO917529:NAE917529 NJK917529:NKA917529 NTG917529:NTW917529 ODC917529:ODS917529 OMY917529:ONO917529 OWU917529:OXK917529 PGQ917529:PHG917529 PQM917529:PRC917529 QAI917529:QAY917529 QKE917529:QKU917529 QUA917529:QUQ917529 RDW917529:REM917529 RNS917529:ROI917529 RXO917529:RYE917529 SHK917529:SIA917529 SRG917529:SRW917529 TBC917529:TBS917529 TKY917529:TLO917529 TUU917529:TVK917529 UEQ917529:UFG917529 UOM917529:UPC917529 UYI917529:UYY917529 VIE917529:VIU917529 VSA917529:VSQ917529 WBW917529:WCM917529 WLS917529:WMI917529 WVO917529:WWE917529 G983065:W983065 JC983065:JS983065 SY983065:TO983065 ACU983065:ADK983065 AMQ983065:ANG983065 AWM983065:AXC983065 BGI983065:BGY983065 BQE983065:BQU983065 CAA983065:CAQ983065 CJW983065:CKM983065 CTS983065:CUI983065 DDO983065:DEE983065 DNK983065:DOA983065 DXG983065:DXW983065 EHC983065:EHS983065 EQY983065:ERO983065 FAU983065:FBK983065 FKQ983065:FLG983065 FUM983065:FVC983065 GEI983065:GEY983065 GOE983065:GOU983065 GYA983065:GYQ983065 HHW983065:HIM983065 HRS983065:HSI983065 IBO983065:ICE983065 ILK983065:IMA983065 IVG983065:IVW983065 JFC983065:JFS983065 JOY983065:JPO983065 JYU983065:JZK983065 KIQ983065:KJG983065 KSM983065:KTC983065 LCI983065:LCY983065 LME983065:LMU983065 LWA983065:LWQ983065 MFW983065:MGM983065 MPS983065:MQI983065 MZO983065:NAE983065 NJK983065:NKA983065 NTG983065:NTW983065 ODC983065:ODS983065 OMY983065:ONO983065 OWU983065:OXK983065 PGQ983065:PHG983065 PQM983065:PRC983065 QAI983065:QAY983065 QKE983065:QKU983065 QUA983065:QUQ983065 RDW983065:REM983065 RNS983065:ROI983065 RXO983065:RYE983065 SHK983065:SIA983065 SRG983065:SRW983065 TBC983065:TBS983065 TKY983065:TLO983065 TUU983065:TVK983065 UEQ983065:UFG983065 UOM983065:UPC983065 UYI983065:UYY983065 VIE983065:VIU983065 VSA983065:VSQ983065 WBW983065:WCM983065 WLS983065:WMI983065 WVO983065:WWE983065 G33:W33 JC33:JS33 SY33:TO33 ACU33:ADK33 AMQ33:ANG33 AWM33:AXC33 BGI33:BGY33 BQE33:BQU33 CAA33:CAQ33 CJW33:CKM33 CTS33:CUI33 DDO33:DEE33 DNK33:DOA33 DXG33:DXW33 EHC33:EHS33 EQY33:ERO33 FAU33:FBK33 FKQ33:FLG33 FUM33:FVC33 GEI33:GEY33 GOE33:GOU33 GYA33:GYQ33 HHW33:HIM33 HRS33:HSI33 IBO33:ICE33 ILK33:IMA33 IVG33:IVW33 JFC33:JFS33 JOY33:JPO33 JYU33:JZK33 KIQ33:KJG33 KSM33:KTC33 LCI33:LCY33 LME33:LMU33 LWA33:LWQ33 MFW33:MGM33 MPS33:MQI33 MZO33:NAE33 NJK33:NKA33 NTG33:NTW33 ODC33:ODS33 OMY33:ONO33 OWU33:OXK33 PGQ33:PHG33 PQM33:PRC33 QAI33:QAY33 QKE33:QKU33 QUA33:QUQ33 RDW33:REM33 RNS33:ROI33 RXO33:RYE33 SHK33:SIA33 SRG33:SRW33 TBC33:TBS33 TKY33:TLO33 TUU33:TVK33 UEQ33:UFG33 UOM33:UPC33 UYI33:UYY33 VIE33:VIU33 VSA33:VSQ33 WBW33:WCM33 WLS33:WMI33 WVO33:WWE33 G65569:W65569 JC65569:JS65569 SY65569:TO65569 ACU65569:ADK65569 AMQ65569:ANG65569 AWM65569:AXC65569 BGI65569:BGY65569 BQE65569:BQU65569 CAA65569:CAQ65569 CJW65569:CKM65569 CTS65569:CUI65569 DDO65569:DEE65569 DNK65569:DOA65569 DXG65569:DXW65569 EHC65569:EHS65569 EQY65569:ERO65569 FAU65569:FBK65569 FKQ65569:FLG65569 FUM65569:FVC65569 GEI65569:GEY65569 GOE65569:GOU65569 GYA65569:GYQ65569 HHW65569:HIM65569 HRS65569:HSI65569 IBO65569:ICE65569 ILK65569:IMA65569 IVG65569:IVW65569 JFC65569:JFS65569 JOY65569:JPO65569 JYU65569:JZK65569 KIQ65569:KJG65569 KSM65569:KTC65569 LCI65569:LCY65569 LME65569:LMU65569 LWA65569:LWQ65569 MFW65569:MGM65569 MPS65569:MQI65569 MZO65569:NAE65569 NJK65569:NKA65569 NTG65569:NTW65569 ODC65569:ODS65569 OMY65569:ONO65569 OWU65569:OXK65569 PGQ65569:PHG65569 PQM65569:PRC65569 QAI65569:QAY65569 QKE65569:QKU65569 QUA65569:QUQ65569 RDW65569:REM65569 RNS65569:ROI65569 RXO65569:RYE65569 SHK65569:SIA65569 SRG65569:SRW65569 TBC65569:TBS65569 TKY65569:TLO65569 TUU65569:TVK65569 UEQ65569:UFG65569 UOM65569:UPC65569 UYI65569:UYY65569 VIE65569:VIU65569 VSA65569:VSQ65569 WBW65569:WCM65569 WLS65569:WMI65569 WVO65569:WWE65569 G131105:W131105 JC131105:JS131105 SY131105:TO131105 ACU131105:ADK131105 AMQ131105:ANG131105 AWM131105:AXC131105 BGI131105:BGY131105 BQE131105:BQU131105 CAA131105:CAQ131105 CJW131105:CKM131105 CTS131105:CUI131105 DDO131105:DEE131105 DNK131105:DOA131105 DXG131105:DXW131105 EHC131105:EHS131105 EQY131105:ERO131105 FAU131105:FBK131105 FKQ131105:FLG131105 FUM131105:FVC131105 GEI131105:GEY131105 GOE131105:GOU131105 GYA131105:GYQ131105 HHW131105:HIM131105 HRS131105:HSI131105 IBO131105:ICE131105 ILK131105:IMA131105 IVG131105:IVW131105 JFC131105:JFS131105 JOY131105:JPO131105 JYU131105:JZK131105 KIQ131105:KJG131105 KSM131105:KTC131105 LCI131105:LCY131105 LME131105:LMU131105 LWA131105:LWQ131105 MFW131105:MGM131105 MPS131105:MQI131105 MZO131105:NAE131105 NJK131105:NKA131105 NTG131105:NTW131105 ODC131105:ODS131105 OMY131105:ONO131105 OWU131105:OXK131105 PGQ131105:PHG131105 PQM131105:PRC131105 QAI131105:QAY131105 QKE131105:QKU131105 QUA131105:QUQ131105 RDW131105:REM131105 RNS131105:ROI131105 RXO131105:RYE131105 SHK131105:SIA131105 SRG131105:SRW131105 TBC131105:TBS131105 TKY131105:TLO131105 TUU131105:TVK131105 UEQ131105:UFG131105 UOM131105:UPC131105 UYI131105:UYY131105 VIE131105:VIU131105 VSA131105:VSQ131105 WBW131105:WCM131105 WLS131105:WMI131105 WVO131105:WWE131105 G196641:W196641 JC196641:JS196641 SY196641:TO196641 ACU196641:ADK196641 AMQ196641:ANG196641 AWM196641:AXC196641 BGI196641:BGY196641 BQE196641:BQU196641 CAA196641:CAQ196641 CJW196641:CKM196641 CTS196641:CUI196641 DDO196641:DEE196641 DNK196641:DOA196641 DXG196641:DXW196641 EHC196641:EHS196641 EQY196641:ERO196641 FAU196641:FBK196641 FKQ196641:FLG196641 FUM196641:FVC196641 GEI196641:GEY196641 GOE196641:GOU196641 GYA196641:GYQ196641 HHW196641:HIM196641 HRS196641:HSI196641 IBO196641:ICE196641 ILK196641:IMA196641 IVG196641:IVW196641 JFC196641:JFS196641 JOY196641:JPO196641 JYU196641:JZK196641 KIQ196641:KJG196641 KSM196641:KTC196641 LCI196641:LCY196641 LME196641:LMU196641 LWA196641:LWQ196641 MFW196641:MGM196641 MPS196641:MQI196641 MZO196641:NAE196641 NJK196641:NKA196641 NTG196641:NTW196641 ODC196641:ODS196641 OMY196641:ONO196641 OWU196641:OXK196641 PGQ196641:PHG196641 PQM196641:PRC196641 QAI196641:QAY196641 QKE196641:QKU196641 QUA196641:QUQ196641 RDW196641:REM196641 RNS196641:ROI196641 RXO196641:RYE196641 SHK196641:SIA196641 SRG196641:SRW196641 TBC196641:TBS196641 TKY196641:TLO196641 TUU196641:TVK196641 UEQ196641:UFG196641 UOM196641:UPC196641 UYI196641:UYY196641 VIE196641:VIU196641 VSA196641:VSQ196641 WBW196641:WCM196641 WLS196641:WMI196641 WVO196641:WWE196641 G262177:W262177 JC262177:JS262177 SY262177:TO262177 ACU262177:ADK262177 AMQ262177:ANG262177 AWM262177:AXC262177 BGI262177:BGY262177 BQE262177:BQU262177 CAA262177:CAQ262177 CJW262177:CKM262177 CTS262177:CUI262177 DDO262177:DEE262177 DNK262177:DOA262177 DXG262177:DXW262177 EHC262177:EHS262177 EQY262177:ERO262177 FAU262177:FBK262177 FKQ262177:FLG262177 FUM262177:FVC262177 GEI262177:GEY262177 GOE262177:GOU262177 GYA262177:GYQ262177 HHW262177:HIM262177 HRS262177:HSI262177 IBO262177:ICE262177 ILK262177:IMA262177 IVG262177:IVW262177 JFC262177:JFS262177 JOY262177:JPO262177 JYU262177:JZK262177 KIQ262177:KJG262177 KSM262177:KTC262177 LCI262177:LCY262177 LME262177:LMU262177 LWA262177:LWQ262177 MFW262177:MGM262177 MPS262177:MQI262177 MZO262177:NAE262177 NJK262177:NKA262177 NTG262177:NTW262177 ODC262177:ODS262177 OMY262177:ONO262177 OWU262177:OXK262177 PGQ262177:PHG262177 PQM262177:PRC262177 QAI262177:QAY262177 QKE262177:QKU262177 QUA262177:QUQ262177 RDW262177:REM262177 RNS262177:ROI262177 RXO262177:RYE262177 SHK262177:SIA262177 SRG262177:SRW262177 TBC262177:TBS262177 TKY262177:TLO262177 TUU262177:TVK262177 UEQ262177:UFG262177 UOM262177:UPC262177 UYI262177:UYY262177 VIE262177:VIU262177 VSA262177:VSQ262177 WBW262177:WCM262177 WLS262177:WMI262177 WVO262177:WWE262177 G327713:W327713 JC327713:JS327713 SY327713:TO327713 ACU327713:ADK327713 AMQ327713:ANG327713 AWM327713:AXC327713 BGI327713:BGY327713 BQE327713:BQU327713 CAA327713:CAQ327713 CJW327713:CKM327713 CTS327713:CUI327713 DDO327713:DEE327713 DNK327713:DOA327713 DXG327713:DXW327713 EHC327713:EHS327713 EQY327713:ERO327713 FAU327713:FBK327713 FKQ327713:FLG327713 FUM327713:FVC327713 GEI327713:GEY327713 GOE327713:GOU327713 GYA327713:GYQ327713 HHW327713:HIM327713 HRS327713:HSI327713 IBO327713:ICE327713 ILK327713:IMA327713 IVG327713:IVW327713 JFC327713:JFS327713 JOY327713:JPO327713 JYU327713:JZK327713 KIQ327713:KJG327713 KSM327713:KTC327713 LCI327713:LCY327713 LME327713:LMU327713 LWA327713:LWQ327713 MFW327713:MGM327713 MPS327713:MQI327713 MZO327713:NAE327713 NJK327713:NKA327713 NTG327713:NTW327713 ODC327713:ODS327713 OMY327713:ONO327713 OWU327713:OXK327713 PGQ327713:PHG327713 PQM327713:PRC327713 QAI327713:QAY327713 QKE327713:QKU327713 QUA327713:QUQ327713 RDW327713:REM327713 RNS327713:ROI327713 RXO327713:RYE327713 SHK327713:SIA327713 SRG327713:SRW327713 TBC327713:TBS327713 TKY327713:TLO327713 TUU327713:TVK327713 UEQ327713:UFG327713 UOM327713:UPC327713 UYI327713:UYY327713 VIE327713:VIU327713 VSA327713:VSQ327713 WBW327713:WCM327713 WLS327713:WMI327713 WVO327713:WWE327713 G393249:W393249 JC393249:JS393249 SY393249:TO393249 ACU393249:ADK393249 AMQ393249:ANG393249 AWM393249:AXC393249 BGI393249:BGY393249 BQE393249:BQU393249 CAA393249:CAQ393249 CJW393249:CKM393249 CTS393249:CUI393249 DDO393249:DEE393249 DNK393249:DOA393249 DXG393249:DXW393249 EHC393249:EHS393249 EQY393249:ERO393249 FAU393249:FBK393249 FKQ393249:FLG393249 FUM393249:FVC393249 GEI393249:GEY393249 GOE393249:GOU393249 GYA393249:GYQ393249 HHW393249:HIM393249 HRS393249:HSI393249 IBO393249:ICE393249 ILK393249:IMA393249 IVG393249:IVW393249 JFC393249:JFS393249 JOY393249:JPO393249 JYU393249:JZK393249 KIQ393249:KJG393249 KSM393249:KTC393249 LCI393249:LCY393249 LME393249:LMU393249 LWA393249:LWQ393249 MFW393249:MGM393249 MPS393249:MQI393249 MZO393249:NAE393249 NJK393249:NKA393249 NTG393249:NTW393249 ODC393249:ODS393249 OMY393249:ONO393249 OWU393249:OXK393249 PGQ393249:PHG393249 PQM393249:PRC393249 QAI393249:QAY393249 QKE393249:QKU393249 QUA393249:QUQ393249 RDW393249:REM393249 RNS393249:ROI393249 RXO393249:RYE393249 SHK393249:SIA393249 SRG393249:SRW393249 TBC393249:TBS393249 TKY393249:TLO393249 TUU393249:TVK393249 UEQ393249:UFG393249 UOM393249:UPC393249 UYI393249:UYY393249 VIE393249:VIU393249 VSA393249:VSQ393249 WBW393249:WCM393249 WLS393249:WMI393249 WVO393249:WWE393249 G458785:W458785 JC458785:JS458785 SY458785:TO458785 ACU458785:ADK458785 AMQ458785:ANG458785 AWM458785:AXC458785 BGI458785:BGY458785 BQE458785:BQU458785 CAA458785:CAQ458785 CJW458785:CKM458785 CTS458785:CUI458785 DDO458785:DEE458785 DNK458785:DOA458785 DXG458785:DXW458785 EHC458785:EHS458785 EQY458785:ERO458785 FAU458785:FBK458785 FKQ458785:FLG458785 FUM458785:FVC458785 GEI458785:GEY458785 GOE458785:GOU458785 GYA458785:GYQ458785 HHW458785:HIM458785 HRS458785:HSI458785 IBO458785:ICE458785 ILK458785:IMA458785 IVG458785:IVW458785 JFC458785:JFS458785 JOY458785:JPO458785 JYU458785:JZK458785 KIQ458785:KJG458785 KSM458785:KTC458785 LCI458785:LCY458785 LME458785:LMU458785 LWA458785:LWQ458785 MFW458785:MGM458785 MPS458785:MQI458785 MZO458785:NAE458785 NJK458785:NKA458785 NTG458785:NTW458785 ODC458785:ODS458785 OMY458785:ONO458785 OWU458785:OXK458785 PGQ458785:PHG458785 PQM458785:PRC458785 QAI458785:QAY458785 QKE458785:QKU458785 QUA458785:QUQ458785 RDW458785:REM458785 RNS458785:ROI458785 RXO458785:RYE458785 SHK458785:SIA458785 SRG458785:SRW458785 TBC458785:TBS458785 TKY458785:TLO458785 TUU458785:TVK458785 UEQ458785:UFG458785 UOM458785:UPC458785 UYI458785:UYY458785 VIE458785:VIU458785 VSA458785:VSQ458785 WBW458785:WCM458785 WLS458785:WMI458785 WVO458785:WWE458785 G524321:W524321 JC524321:JS524321 SY524321:TO524321 ACU524321:ADK524321 AMQ524321:ANG524321 AWM524321:AXC524321 BGI524321:BGY524321 BQE524321:BQU524321 CAA524321:CAQ524321 CJW524321:CKM524321 CTS524321:CUI524321 DDO524321:DEE524321 DNK524321:DOA524321 DXG524321:DXW524321 EHC524321:EHS524321 EQY524321:ERO524321 FAU524321:FBK524321 FKQ524321:FLG524321 FUM524321:FVC524321 GEI524321:GEY524321 GOE524321:GOU524321 GYA524321:GYQ524321 HHW524321:HIM524321 HRS524321:HSI524321 IBO524321:ICE524321 ILK524321:IMA524321 IVG524321:IVW524321 JFC524321:JFS524321 JOY524321:JPO524321 JYU524321:JZK524321 KIQ524321:KJG524321 KSM524321:KTC524321 LCI524321:LCY524321 LME524321:LMU524321 LWA524321:LWQ524321 MFW524321:MGM524321 MPS524321:MQI524321 MZO524321:NAE524321 NJK524321:NKA524321 NTG524321:NTW524321 ODC524321:ODS524321 OMY524321:ONO524321 OWU524321:OXK524321 PGQ524321:PHG524321 PQM524321:PRC524321 QAI524321:QAY524321 QKE524321:QKU524321 QUA524321:QUQ524321 RDW524321:REM524321 RNS524321:ROI524321 RXO524321:RYE524321 SHK524321:SIA524321 SRG524321:SRW524321 TBC524321:TBS524321 TKY524321:TLO524321 TUU524321:TVK524321 UEQ524321:UFG524321 UOM524321:UPC524321 UYI524321:UYY524321 VIE524321:VIU524321 VSA524321:VSQ524321 WBW524321:WCM524321 WLS524321:WMI524321 WVO524321:WWE524321 G589857:W589857 JC589857:JS589857 SY589857:TO589857 ACU589857:ADK589857 AMQ589857:ANG589857 AWM589857:AXC589857 BGI589857:BGY589857 BQE589857:BQU589857 CAA589857:CAQ589857 CJW589857:CKM589857 CTS589857:CUI589857 DDO589857:DEE589857 DNK589857:DOA589857 DXG589857:DXW589857 EHC589857:EHS589857 EQY589857:ERO589857 FAU589857:FBK589857 FKQ589857:FLG589857 FUM589857:FVC589857 GEI589857:GEY589857 GOE589857:GOU589857 GYA589857:GYQ589857 HHW589857:HIM589857 HRS589857:HSI589857 IBO589857:ICE589857 ILK589857:IMA589857 IVG589857:IVW589857 JFC589857:JFS589857 JOY589857:JPO589857 JYU589857:JZK589857 KIQ589857:KJG589857 KSM589857:KTC589857 LCI589857:LCY589857 LME589857:LMU589857 LWA589857:LWQ589857 MFW589857:MGM589857 MPS589857:MQI589857 MZO589857:NAE589857 NJK589857:NKA589857 NTG589857:NTW589857 ODC589857:ODS589857 OMY589857:ONO589857 OWU589857:OXK589857 PGQ589857:PHG589857 PQM589857:PRC589857 QAI589857:QAY589857 QKE589857:QKU589857 QUA589857:QUQ589857 RDW589857:REM589857 RNS589857:ROI589857 RXO589857:RYE589857 SHK589857:SIA589857 SRG589857:SRW589857 TBC589857:TBS589857 TKY589857:TLO589857 TUU589857:TVK589857 UEQ589857:UFG589857 UOM589857:UPC589857 UYI589857:UYY589857 VIE589857:VIU589857 VSA589857:VSQ589857 WBW589857:WCM589857 WLS589857:WMI589857 WVO589857:WWE589857 G655393:W655393 JC655393:JS655393 SY655393:TO655393 ACU655393:ADK655393 AMQ655393:ANG655393 AWM655393:AXC655393 BGI655393:BGY655393 BQE655393:BQU655393 CAA655393:CAQ655393 CJW655393:CKM655393 CTS655393:CUI655393 DDO655393:DEE655393 DNK655393:DOA655393 DXG655393:DXW655393 EHC655393:EHS655393 EQY655393:ERO655393 FAU655393:FBK655393 FKQ655393:FLG655393 FUM655393:FVC655393 GEI655393:GEY655393 GOE655393:GOU655393 GYA655393:GYQ655393 HHW655393:HIM655393 HRS655393:HSI655393 IBO655393:ICE655393 ILK655393:IMA655393 IVG655393:IVW655393 JFC655393:JFS655393 JOY655393:JPO655393 JYU655393:JZK655393 KIQ655393:KJG655393 KSM655393:KTC655393 LCI655393:LCY655393 LME655393:LMU655393 LWA655393:LWQ655393 MFW655393:MGM655393 MPS655393:MQI655393 MZO655393:NAE655393 NJK655393:NKA655393 NTG655393:NTW655393 ODC655393:ODS655393 OMY655393:ONO655393 OWU655393:OXK655393 PGQ655393:PHG655393 PQM655393:PRC655393 QAI655393:QAY655393 QKE655393:QKU655393 QUA655393:QUQ655393 RDW655393:REM655393 RNS655393:ROI655393 RXO655393:RYE655393 SHK655393:SIA655393 SRG655393:SRW655393 TBC655393:TBS655393 TKY655393:TLO655393 TUU655393:TVK655393 UEQ655393:UFG655393 UOM655393:UPC655393 UYI655393:UYY655393 VIE655393:VIU655393 VSA655393:VSQ655393 WBW655393:WCM655393 WLS655393:WMI655393 WVO655393:WWE655393 G720929:W720929 JC720929:JS720929 SY720929:TO720929 ACU720929:ADK720929 AMQ720929:ANG720929 AWM720929:AXC720929 BGI720929:BGY720929 BQE720929:BQU720929 CAA720929:CAQ720929 CJW720929:CKM720929 CTS720929:CUI720929 DDO720929:DEE720929 DNK720929:DOA720929 DXG720929:DXW720929 EHC720929:EHS720929 EQY720929:ERO720929 FAU720929:FBK720929 FKQ720929:FLG720929 FUM720929:FVC720929 GEI720929:GEY720929 GOE720929:GOU720929 GYA720929:GYQ720929 HHW720929:HIM720929 HRS720929:HSI720929 IBO720929:ICE720929 ILK720929:IMA720929 IVG720929:IVW720929 JFC720929:JFS720929 JOY720929:JPO720929 JYU720929:JZK720929 KIQ720929:KJG720929 KSM720929:KTC720929 LCI720929:LCY720929 LME720929:LMU720929 LWA720929:LWQ720929 MFW720929:MGM720929 MPS720929:MQI720929 MZO720929:NAE720929 NJK720929:NKA720929 NTG720929:NTW720929 ODC720929:ODS720929 OMY720929:ONO720929 OWU720929:OXK720929 PGQ720929:PHG720929 PQM720929:PRC720929 QAI720929:QAY720929 QKE720929:QKU720929 QUA720929:QUQ720929 RDW720929:REM720929 RNS720929:ROI720929 RXO720929:RYE720929 SHK720929:SIA720929 SRG720929:SRW720929 TBC720929:TBS720929 TKY720929:TLO720929 TUU720929:TVK720929 UEQ720929:UFG720929 UOM720929:UPC720929 UYI720929:UYY720929 VIE720929:VIU720929 VSA720929:VSQ720929 WBW720929:WCM720929 WLS720929:WMI720929 WVO720929:WWE720929 G786465:W786465 JC786465:JS786465 SY786465:TO786465 ACU786465:ADK786465 AMQ786465:ANG786465 AWM786465:AXC786465 BGI786465:BGY786465 BQE786465:BQU786465 CAA786465:CAQ786465 CJW786465:CKM786465 CTS786465:CUI786465 DDO786465:DEE786465 DNK786465:DOA786465 DXG786465:DXW786465 EHC786465:EHS786465 EQY786465:ERO786465 FAU786465:FBK786465 FKQ786465:FLG786465 FUM786465:FVC786465 GEI786465:GEY786465 GOE786465:GOU786465 GYA786465:GYQ786465 HHW786465:HIM786465 HRS786465:HSI786465 IBO786465:ICE786465 ILK786465:IMA786465 IVG786465:IVW786465 JFC786465:JFS786465 JOY786465:JPO786465 JYU786465:JZK786465 KIQ786465:KJG786465 KSM786465:KTC786465 LCI786465:LCY786465 LME786465:LMU786465 LWA786465:LWQ786465 MFW786465:MGM786465 MPS786465:MQI786465 MZO786465:NAE786465 NJK786465:NKA786465 NTG786465:NTW786465 ODC786465:ODS786465 OMY786465:ONO786465 OWU786465:OXK786465 PGQ786465:PHG786465 PQM786465:PRC786465 QAI786465:QAY786465 QKE786465:QKU786465 QUA786465:QUQ786465 RDW786465:REM786465 RNS786465:ROI786465 RXO786465:RYE786465 SHK786465:SIA786465 SRG786465:SRW786465 TBC786465:TBS786465 TKY786465:TLO786465 TUU786465:TVK786465 UEQ786465:UFG786465 UOM786465:UPC786465 UYI786465:UYY786465 VIE786465:VIU786465 VSA786465:VSQ786465 WBW786465:WCM786465 WLS786465:WMI786465 WVO786465:WWE786465 G852001:W852001 JC852001:JS852001 SY852001:TO852001 ACU852001:ADK852001 AMQ852001:ANG852001 AWM852001:AXC852001 BGI852001:BGY852001 BQE852001:BQU852001 CAA852001:CAQ852001 CJW852001:CKM852001 CTS852001:CUI852001 DDO852001:DEE852001 DNK852001:DOA852001 DXG852001:DXW852001 EHC852001:EHS852001 EQY852001:ERO852001 FAU852001:FBK852001 FKQ852001:FLG852001 FUM852001:FVC852001 GEI852001:GEY852001 GOE852001:GOU852001 GYA852001:GYQ852001 HHW852001:HIM852001 HRS852001:HSI852001 IBO852001:ICE852001 ILK852001:IMA852001 IVG852001:IVW852001 JFC852001:JFS852001 JOY852001:JPO852001 JYU852001:JZK852001 KIQ852001:KJG852001 KSM852001:KTC852001 LCI852001:LCY852001 LME852001:LMU852001 LWA852001:LWQ852001 MFW852001:MGM852001 MPS852001:MQI852001 MZO852001:NAE852001 NJK852001:NKA852001 NTG852001:NTW852001 ODC852001:ODS852001 OMY852001:ONO852001 OWU852001:OXK852001 PGQ852001:PHG852001 PQM852001:PRC852001 QAI852001:QAY852001 QKE852001:QKU852001 QUA852001:QUQ852001 RDW852001:REM852001 RNS852001:ROI852001 RXO852001:RYE852001 SHK852001:SIA852001 SRG852001:SRW852001 TBC852001:TBS852001 TKY852001:TLO852001 TUU852001:TVK852001 UEQ852001:UFG852001 UOM852001:UPC852001 UYI852001:UYY852001 VIE852001:VIU852001 VSA852001:VSQ852001 WBW852001:WCM852001 WLS852001:WMI852001 WVO852001:WWE852001 G917537:W917537 JC917537:JS917537 SY917537:TO917537 ACU917537:ADK917537 AMQ917537:ANG917537 AWM917537:AXC917537 BGI917537:BGY917537 BQE917537:BQU917537 CAA917537:CAQ917537 CJW917537:CKM917537 CTS917537:CUI917537 DDO917537:DEE917537 DNK917537:DOA917537 DXG917537:DXW917537 EHC917537:EHS917537 EQY917537:ERO917537 FAU917537:FBK917537 FKQ917537:FLG917537 FUM917537:FVC917537 GEI917537:GEY917537 GOE917537:GOU917537 GYA917537:GYQ917537 HHW917537:HIM917537 HRS917537:HSI917537 IBO917537:ICE917537 ILK917537:IMA917537 IVG917537:IVW917537 JFC917537:JFS917537 JOY917537:JPO917537 JYU917537:JZK917537 KIQ917537:KJG917537 KSM917537:KTC917537 LCI917537:LCY917537 LME917537:LMU917537 LWA917537:LWQ917537 MFW917537:MGM917537 MPS917537:MQI917537 MZO917537:NAE917537 NJK917537:NKA917537 NTG917537:NTW917537 ODC917537:ODS917537 OMY917537:ONO917537 OWU917537:OXK917537 PGQ917537:PHG917537 PQM917537:PRC917537 QAI917537:QAY917537 QKE917537:QKU917537 QUA917537:QUQ917537 RDW917537:REM917537 RNS917537:ROI917537 RXO917537:RYE917537 SHK917537:SIA917537 SRG917537:SRW917537 TBC917537:TBS917537 TKY917537:TLO917537 TUU917537:TVK917537 UEQ917537:UFG917537 UOM917537:UPC917537 UYI917537:UYY917537 VIE917537:VIU917537 VSA917537:VSQ917537 WBW917537:WCM917537 WLS917537:WMI917537 WVO917537:WWE917537 G983073:W983073 JC983073:JS983073 SY983073:TO983073 ACU983073:ADK983073 AMQ983073:ANG983073 AWM983073:AXC983073 BGI983073:BGY983073 BQE983073:BQU983073 CAA983073:CAQ983073 CJW983073:CKM983073 CTS983073:CUI983073 DDO983073:DEE983073 DNK983073:DOA983073 DXG983073:DXW983073 EHC983073:EHS983073 EQY983073:ERO983073 FAU983073:FBK983073 FKQ983073:FLG983073 FUM983073:FVC983073 GEI983073:GEY983073 GOE983073:GOU983073 GYA983073:GYQ983073 HHW983073:HIM983073 HRS983073:HSI983073 IBO983073:ICE983073 ILK983073:IMA983073 IVG983073:IVW983073 JFC983073:JFS983073 JOY983073:JPO983073 JYU983073:JZK983073 KIQ983073:KJG983073 KSM983073:KTC983073 LCI983073:LCY983073 LME983073:LMU983073 LWA983073:LWQ983073 MFW983073:MGM983073 MPS983073:MQI983073 MZO983073:NAE983073 NJK983073:NKA983073 NTG983073:NTW983073 ODC983073:ODS983073 OMY983073:ONO983073 OWU983073:OXK983073 PGQ983073:PHG983073 PQM983073:PRC983073 QAI983073:QAY983073 QKE983073:QKU983073 QUA983073:QUQ983073 RDW983073:REM983073 RNS983073:ROI983073 RXO983073:RYE983073 SHK983073:SIA983073 SRG983073:SRW983073 TBC983073:TBS983073 TKY983073:TLO983073 TUU983073:TVK983073 UEQ983073:UFG983073 UOM983073:UPC983073 UYI983073:UYY983073 VIE983073:VIU983073 VSA983073:VSQ983073 WBW983073:WCM983073 WLS983073:WMI983073 WVO983073:WWE983073 G45:W45 JC45:JS45 SY45:TO45 ACU45:ADK45 AMQ45:ANG45 AWM45:AXC45 BGI45:BGY45 BQE45:BQU45 CAA45:CAQ45 CJW45:CKM45 CTS45:CUI45 DDO45:DEE45 DNK45:DOA45 DXG45:DXW45 EHC45:EHS45 EQY45:ERO45 FAU45:FBK45 FKQ45:FLG45 FUM45:FVC45 GEI45:GEY45 GOE45:GOU45 GYA45:GYQ45 HHW45:HIM45 HRS45:HSI45 IBO45:ICE45 ILK45:IMA45 IVG45:IVW45 JFC45:JFS45 JOY45:JPO45 JYU45:JZK45 KIQ45:KJG45 KSM45:KTC45 LCI45:LCY45 LME45:LMU45 LWA45:LWQ45 MFW45:MGM45 MPS45:MQI45 MZO45:NAE45 NJK45:NKA45 NTG45:NTW45 ODC45:ODS45 OMY45:ONO45 OWU45:OXK45 PGQ45:PHG45 PQM45:PRC45 QAI45:QAY45 QKE45:QKU45 QUA45:QUQ45 RDW45:REM45 RNS45:ROI45 RXO45:RYE45 SHK45:SIA45 SRG45:SRW45 TBC45:TBS45 TKY45:TLO45 TUU45:TVK45 UEQ45:UFG45 UOM45:UPC45 UYI45:UYY45 VIE45:VIU45 VSA45:VSQ45 WBW45:WCM45 WLS45:WMI45 WVO45:WWE45 G65581:W65581 JC65581:JS65581 SY65581:TO65581 ACU65581:ADK65581 AMQ65581:ANG65581 AWM65581:AXC65581 BGI65581:BGY65581 BQE65581:BQU65581 CAA65581:CAQ65581 CJW65581:CKM65581 CTS65581:CUI65581 DDO65581:DEE65581 DNK65581:DOA65581 DXG65581:DXW65581 EHC65581:EHS65581 EQY65581:ERO65581 FAU65581:FBK65581 FKQ65581:FLG65581 FUM65581:FVC65581 GEI65581:GEY65581 GOE65581:GOU65581 GYA65581:GYQ65581 HHW65581:HIM65581 HRS65581:HSI65581 IBO65581:ICE65581 ILK65581:IMA65581 IVG65581:IVW65581 JFC65581:JFS65581 JOY65581:JPO65581 JYU65581:JZK65581 KIQ65581:KJG65581 KSM65581:KTC65581 LCI65581:LCY65581 LME65581:LMU65581 LWA65581:LWQ65581 MFW65581:MGM65581 MPS65581:MQI65581 MZO65581:NAE65581 NJK65581:NKA65581 NTG65581:NTW65581 ODC65581:ODS65581 OMY65581:ONO65581 OWU65581:OXK65581 PGQ65581:PHG65581 PQM65581:PRC65581 QAI65581:QAY65581 QKE65581:QKU65581 QUA65581:QUQ65581 RDW65581:REM65581 RNS65581:ROI65581 RXO65581:RYE65581 SHK65581:SIA65581 SRG65581:SRW65581 TBC65581:TBS65581 TKY65581:TLO65581 TUU65581:TVK65581 UEQ65581:UFG65581 UOM65581:UPC65581 UYI65581:UYY65581 VIE65581:VIU65581 VSA65581:VSQ65581 WBW65581:WCM65581 WLS65581:WMI65581 WVO65581:WWE65581 G131117:W131117 JC131117:JS131117 SY131117:TO131117 ACU131117:ADK131117 AMQ131117:ANG131117 AWM131117:AXC131117 BGI131117:BGY131117 BQE131117:BQU131117 CAA131117:CAQ131117 CJW131117:CKM131117 CTS131117:CUI131117 DDO131117:DEE131117 DNK131117:DOA131117 DXG131117:DXW131117 EHC131117:EHS131117 EQY131117:ERO131117 FAU131117:FBK131117 FKQ131117:FLG131117 FUM131117:FVC131117 GEI131117:GEY131117 GOE131117:GOU131117 GYA131117:GYQ131117 HHW131117:HIM131117 HRS131117:HSI131117 IBO131117:ICE131117 ILK131117:IMA131117 IVG131117:IVW131117 JFC131117:JFS131117 JOY131117:JPO131117 JYU131117:JZK131117 KIQ131117:KJG131117 KSM131117:KTC131117 LCI131117:LCY131117 LME131117:LMU131117 LWA131117:LWQ131117 MFW131117:MGM131117 MPS131117:MQI131117 MZO131117:NAE131117 NJK131117:NKA131117 NTG131117:NTW131117 ODC131117:ODS131117 OMY131117:ONO131117 OWU131117:OXK131117 PGQ131117:PHG131117 PQM131117:PRC131117 QAI131117:QAY131117 QKE131117:QKU131117 QUA131117:QUQ131117 RDW131117:REM131117 RNS131117:ROI131117 RXO131117:RYE131117 SHK131117:SIA131117 SRG131117:SRW131117 TBC131117:TBS131117 TKY131117:TLO131117 TUU131117:TVK131117 UEQ131117:UFG131117 UOM131117:UPC131117 UYI131117:UYY131117 VIE131117:VIU131117 VSA131117:VSQ131117 WBW131117:WCM131117 WLS131117:WMI131117 WVO131117:WWE131117 G196653:W196653 JC196653:JS196653 SY196653:TO196653 ACU196653:ADK196653 AMQ196653:ANG196653 AWM196653:AXC196653 BGI196653:BGY196653 BQE196653:BQU196653 CAA196653:CAQ196653 CJW196653:CKM196653 CTS196653:CUI196653 DDO196653:DEE196653 DNK196653:DOA196653 DXG196653:DXW196653 EHC196653:EHS196653 EQY196653:ERO196653 FAU196653:FBK196653 FKQ196653:FLG196653 FUM196653:FVC196653 GEI196653:GEY196653 GOE196653:GOU196653 GYA196653:GYQ196653 HHW196653:HIM196653 HRS196653:HSI196653 IBO196653:ICE196653 ILK196653:IMA196653 IVG196653:IVW196653 JFC196653:JFS196653 JOY196653:JPO196653 JYU196653:JZK196653 KIQ196653:KJG196653 KSM196653:KTC196653 LCI196653:LCY196653 LME196653:LMU196653 LWA196653:LWQ196653 MFW196653:MGM196653 MPS196653:MQI196653 MZO196653:NAE196653 NJK196653:NKA196653 NTG196653:NTW196653 ODC196653:ODS196653 OMY196653:ONO196653 OWU196653:OXK196653 PGQ196653:PHG196653 PQM196653:PRC196653 QAI196653:QAY196653 QKE196653:QKU196653 QUA196653:QUQ196653 RDW196653:REM196653 RNS196653:ROI196653 RXO196653:RYE196653 SHK196653:SIA196653 SRG196653:SRW196653 TBC196653:TBS196653 TKY196653:TLO196653 TUU196653:TVK196653 UEQ196653:UFG196653 UOM196653:UPC196653 UYI196653:UYY196653 VIE196653:VIU196653 VSA196653:VSQ196653 WBW196653:WCM196653 WLS196653:WMI196653 WVO196653:WWE196653 G262189:W262189 JC262189:JS262189 SY262189:TO262189 ACU262189:ADK262189 AMQ262189:ANG262189 AWM262189:AXC262189 BGI262189:BGY262189 BQE262189:BQU262189 CAA262189:CAQ262189 CJW262189:CKM262189 CTS262189:CUI262189 DDO262189:DEE262189 DNK262189:DOA262189 DXG262189:DXW262189 EHC262189:EHS262189 EQY262189:ERO262189 FAU262189:FBK262189 FKQ262189:FLG262189 FUM262189:FVC262189 GEI262189:GEY262189 GOE262189:GOU262189 GYA262189:GYQ262189 HHW262189:HIM262189 HRS262189:HSI262189 IBO262189:ICE262189 ILK262189:IMA262189 IVG262189:IVW262189 JFC262189:JFS262189 JOY262189:JPO262189 JYU262189:JZK262189 KIQ262189:KJG262189 KSM262189:KTC262189 LCI262189:LCY262189 LME262189:LMU262189 LWA262189:LWQ262189 MFW262189:MGM262189 MPS262189:MQI262189 MZO262189:NAE262189 NJK262189:NKA262189 NTG262189:NTW262189 ODC262189:ODS262189 OMY262189:ONO262189 OWU262189:OXK262189 PGQ262189:PHG262189 PQM262189:PRC262189 QAI262189:QAY262189 QKE262189:QKU262189 QUA262189:QUQ262189 RDW262189:REM262189 RNS262189:ROI262189 RXO262189:RYE262189 SHK262189:SIA262189 SRG262189:SRW262189 TBC262189:TBS262189 TKY262189:TLO262189 TUU262189:TVK262189 UEQ262189:UFG262189 UOM262189:UPC262189 UYI262189:UYY262189 VIE262189:VIU262189 VSA262189:VSQ262189 WBW262189:WCM262189 WLS262189:WMI262189 WVO262189:WWE262189 G327725:W327725 JC327725:JS327725 SY327725:TO327725 ACU327725:ADK327725 AMQ327725:ANG327725 AWM327725:AXC327725 BGI327725:BGY327725 BQE327725:BQU327725 CAA327725:CAQ327725 CJW327725:CKM327725 CTS327725:CUI327725 DDO327725:DEE327725 DNK327725:DOA327725 DXG327725:DXW327725 EHC327725:EHS327725 EQY327725:ERO327725 FAU327725:FBK327725 FKQ327725:FLG327725 FUM327725:FVC327725 GEI327725:GEY327725 GOE327725:GOU327725 GYA327725:GYQ327725 HHW327725:HIM327725 HRS327725:HSI327725 IBO327725:ICE327725 ILK327725:IMA327725 IVG327725:IVW327725 JFC327725:JFS327725 JOY327725:JPO327725 JYU327725:JZK327725 KIQ327725:KJG327725 KSM327725:KTC327725 LCI327725:LCY327725 LME327725:LMU327725 LWA327725:LWQ327725 MFW327725:MGM327725 MPS327725:MQI327725 MZO327725:NAE327725 NJK327725:NKA327725 NTG327725:NTW327725 ODC327725:ODS327725 OMY327725:ONO327725 OWU327725:OXK327725 PGQ327725:PHG327725 PQM327725:PRC327725 QAI327725:QAY327725 QKE327725:QKU327725 QUA327725:QUQ327725 RDW327725:REM327725 RNS327725:ROI327725 RXO327725:RYE327725 SHK327725:SIA327725 SRG327725:SRW327725 TBC327725:TBS327725 TKY327725:TLO327725 TUU327725:TVK327725 UEQ327725:UFG327725 UOM327725:UPC327725 UYI327725:UYY327725 VIE327725:VIU327725 VSA327725:VSQ327725 WBW327725:WCM327725 WLS327725:WMI327725 WVO327725:WWE327725 G393261:W393261 JC393261:JS393261 SY393261:TO393261 ACU393261:ADK393261 AMQ393261:ANG393261 AWM393261:AXC393261 BGI393261:BGY393261 BQE393261:BQU393261 CAA393261:CAQ393261 CJW393261:CKM393261 CTS393261:CUI393261 DDO393261:DEE393261 DNK393261:DOA393261 DXG393261:DXW393261 EHC393261:EHS393261 EQY393261:ERO393261 FAU393261:FBK393261 FKQ393261:FLG393261 FUM393261:FVC393261 GEI393261:GEY393261 GOE393261:GOU393261 GYA393261:GYQ393261 HHW393261:HIM393261 HRS393261:HSI393261 IBO393261:ICE393261 ILK393261:IMA393261 IVG393261:IVW393261 JFC393261:JFS393261 JOY393261:JPO393261 JYU393261:JZK393261 KIQ393261:KJG393261 KSM393261:KTC393261 LCI393261:LCY393261 LME393261:LMU393261 LWA393261:LWQ393261 MFW393261:MGM393261 MPS393261:MQI393261 MZO393261:NAE393261 NJK393261:NKA393261 NTG393261:NTW393261 ODC393261:ODS393261 OMY393261:ONO393261 OWU393261:OXK393261 PGQ393261:PHG393261 PQM393261:PRC393261 QAI393261:QAY393261 QKE393261:QKU393261 QUA393261:QUQ393261 RDW393261:REM393261 RNS393261:ROI393261 RXO393261:RYE393261 SHK393261:SIA393261 SRG393261:SRW393261 TBC393261:TBS393261 TKY393261:TLO393261 TUU393261:TVK393261 UEQ393261:UFG393261 UOM393261:UPC393261 UYI393261:UYY393261 VIE393261:VIU393261 VSA393261:VSQ393261 WBW393261:WCM393261 WLS393261:WMI393261 WVO393261:WWE393261 G458797:W458797 JC458797:JS458797 SY458797:TO458797 ACU458797:ADK458797 AMQ458797:ANG458797 AWM458797:AXC458797 BGI458797:BGY458797 BQE458797:BQU458797 CAA458797:CAQ458797 CJW458797:CKM458797 CTS458797:CUI458797 DDO458797:DEE458797 DNK458797:DOA458797 DXG458797:DXW458797 EHC458797:EHS458797 EQY458797:ERO458797 FAU458797:FBK458797 FKQ458797:FLG458797 FUM458797:FVC458797 GEI458797:GEY458797 GOE458797:GOU458797 GYA458797:GYQ458797 HHW458797:HIM458797 HRS458797:HSI458797 IBO458797:ICE458797 ILK458797:IMA458797 IVG458797:IVW458797 JFC458797:JFS458797 JOY458797:JPO458797 JYU458797:JZK458797 KIQ458797:KJG458797 KSM458797:KTC458797 LCI458797:LCY458797 LME458797:LMU458797 LWA458797:LWQ458797 MFW458797:MGM458797 MPS458797:MQI458797 MZO458797:NAE458797 NJK458797:NKA458797 NTG458797:NTW458797 ODC458797:ODS458797 OMY458797:ONO458797 OWU458797:OXK458797 PGQ458797:PHG458797 PQM458797:PRC458797 QAI458797:QAY458797 QKE458797:QKU458797 QUA458797:QUQ458797 RDW458797:REM458797 RNS458797:ROI458797 RXO458797:RYE458797 SHK458797:SIA458797 SRG458797:SRW458797 TBC458797:TBS458797 TKY458797:TLO458797 TUU458797:TVK458797 UEQ458797:UFG458797 UOM458797:UPC458797 UYI458797:UYY458797 VIE458797:VIU458797 VSA458797:VSQ458797 WBW458797:WCM458797 WLS458797:WMI458797 WVO458797:WWE458797 G524333:W524333 JC524333:JS524333 SY524333:TO524333 ACU524333:ADK524333 AMQ524333:ANG524333 AWM524333:AXC524333 BGI524333:BGY524333 BQE524333:BQU524333 CAA524333:CAQ524333 CJW524333:CKM524333 CTS524333:CUI524333 DDO524333:DEE524333 DNK524333:DOA524333 DXG524333:DXW524333 EHC524333:EHS524333 EQY524333:ERO524333 FAU524333:FBK524333 FKQ524333:FLG524333 FUM524333:FVC524333 GEI524333:GEY524333 GOE524333:GOU524333 GYA524333:GYQ524333 HHW524333:HIM524333 HRS524333:HSI524333 IBO524333:ICE524333 ILK524333:IMA524333 IVG524333:IVW524333 JFC524333:JFS524333 JOY524333:JPO524333 JYU524333:JZK524333 KIQ524333:KJG524333 KSM524333:KTC524333 LCI524333:LCY524333 LME524333:LMU524333 LWA524333:LWQ524333 MFW524333:MGM524333 MPS524333:MQI524333 MZO524333:NAE524333 NJK524333:NKA524333 NTG524333:NTW524333 ODC524333:ODS524333 OMY524333:ONO524333 OWU524333:OXK524333 PGQ524333:PHG524333 PQM524333:PRC524333 QAI524333:QAY524333 QKE524333:QKU524333 QUA524333:QUQ524333 RDW524333:REM524333 RNS524333:ROI524333 RXO524333:RYE524333 SHK524333:SIA524333 SRG524333:SRW524333 TBC524333:TBS524333 TKY524333:TLO524333 TUU524333:TVK524333 UEQ524333:UFG524333 UOM524333:UPC524333 UYI524333:UYY524333 VIE524333:VIU524333 VSA524333:VSQ524333 WBW524333:WCM524333 WLS524333:WMI524333 WVO524333:WWE524333 G589869:W589869 JC589869:JS589869 SY589869:TO589869 ACU589869:ADK589869 AMQ589869:ANG589869 AWM589869:AXC589869 BGI589869:BGY589869 BQE589869:BQU589869 CAA589869:CAQ589869 CJW589869:CKM589869 CTS589869:CUI589869 DDO589869:DEE589869 DNK589869:DOA589869 DXG589869:DXW589869 EHC589869:EHS589869 EQY589869:ERO589869 FAU589869:FBK589869 FKQ589869:FLG589869 FUM589869:FVC589869 GEI589869:GEY589869 GOE589869:GOU589869 GYA589869:GYQ589869 HHW589869:HIM589869 HRS589869:HSI589869 IBO589869:ICE589869 ILK589869:IMA589869 IVG589869:IVW589869 JFC589869:JFS589869 JOY589869:JPO589869 JYU589869:JZK589869 KIQ589869:KJG589869 KSM589869:KTC589869 LCI589869:LCY589869 LME589869:LMU589869 LWA589869:LWQ589869 MFW589869:MGM589869 MPS589869:MQI589869 MZO589869:NAE589869 NJK589869:NKA589869 NTG589869:NTW589869 ODC589869:ODS589869 OMY589869:ONO589869 OWU589869:OXK589869 PGQ589869:PHG589869 PQM589869:PRC589869 QAI589869:QAY589869 QKE589869:QKU589869 QUA589869:QUQ589869 RDW589869:REM589869 RNS589869:ROI589869 RXO589869:RYE589869 SHK589869:SIA589869 SRG589869:SRW589869 TBC589869:TBS589869 TKY589869:TLO589869 TUU589869:TVK589869 UEQ589869:UFG589869 UOM589869:UPC589869 UYI589869:UYY589869 VIE589869:VIU589869 VSA589869:VSQ589869 WBW589869:WCM589869 WLS589869:WMI589869 WVO589869:WWE589869 G655405:W655405 JC655405:JS655405 SY655405:TO655405 ACU655405:ADK655405 AMQ655405:ANG655405 AWM655405:AXC655405 BGI655405:BGY655405 BQE655405:BQU655405 CAA655405:CAQ655405 CJW655405:CKM655405 CTS655405:CUI655405 DDO655405:DEE655405 DNK655405:DOA655405 DXG655405:DXW655405 EHC655405:EHS655405 EQY655405:ERO655405 FAU655405:FBK655405 FKQ655405:FLG655405 FUM655405:FVC655405 GEI655405:GEY655405 GOE655405:GOU655405 GYA655405:GYQ655405 HHW655405:HIM655405 HRS655405:HSI655405 IBO655405:ICE655405 ILK655405:IMA655405 IVG655405:IVW655405 JFC655405:JFS655405 JOY655405:JPO655405 JYU655405:JZK655405 KIQ655405:KJG655405 KSM655405:KTC655405 LCI655405:LCY655405 LME655405:LMU655405 LWA655405:LWQ655405 MFW655405:MGM655405 MPS655405:MQI655405 MZO655405:NAE655405 NJK655405:NKA655405 NTG655405:NTW655405 ODC655405:ODS655405 OMY655405:ONO655405 OWU655405:OXK655405 PGQ655405:PHG655405 PQM655405:PRC655405 QAI655405:QAY655405 QKE655405:QKU655405 QUA655405:QUQ655405 RDW655405:REM655405 RNS655405:ROI655405 RXO655405:RYE655405 SHK655405:SIA655405 SRG655405:SRW655405 TBC655405:TBS655405 TKY655405:TLO655405 TUU655405:TVK655405 UEQ655405:UFG655405 UOM655405:UPC655405 UYI655405:UYY655405 VIE655405:VIU655405 VSA655405:VSQ655405 WBW655405:WCM655405 WLS655405:WMI655405 WVO655405:WWE655405 G720941:W720941 JC720941:JS720941 SY720941:TO720941 ACU720941:ADK720941 AMQ720941:ANG720941 AWM720941:AXC720941 BGI720941:BGY720941 BQE720941:BQU720941 CAA720941:CAQ720941 CJW720941:CKM720941 CTS720941:CUI720941 DDO720941:DEE720941 DNK720941:DOA720941 DXG720941:DXW720941 EHC720941:EHS720941 EQY720941:ERO720941 FAU720941:FBK720941 FKQ720941:FLG720941 FUM720941:FVC720941 GEI720941:GEY720941 GOE720941:GOU720941 GYA720941:GYQ720941 HHW720941:HIM720941 HRS720941:HSI720941 IBO720941:ICE720941 ILK720941:IMA720941 IVG720941:IVW720941 JFC720941:JFS720941 JOY720941:JPO720941 JYU720941:JZK720941 KIQ720941:KJG720941 KSM720941:KTC720941 LCI720941:LCY720941 LME720941:LMU720941 LWA720941:LWQ720941 MFW720941:MGM720941 MPS720941:MQI720941 MZO720941:NAE720941 NJK720941:NKA720941 NTG720941:NTW720941 ODC720941:ODS720941 OMY720941:ONO720941 OWU720941:OXK720941 PGQ720941:PHG720941 PQM720941:PRC720941 QAI720941:QAY720941 QKE720941:QKU720941 QUA720941:QUQ720941 RDW720941:REM720941 RNS720941:ROI720941 RXO720941:RYE720941 SHK720941:SIA720941 SRG720941:SRW720941 TBC720941:TBS720941 TKY720941:TLO720941 TUU720941:TVK720941 UEQ720941:UFG720941 UOM720941:UPC720941 UYI720941:UYY720941 VIE720941:VIU720941 VSA720941:VSQ720941 WBW720941:WCM720941 WLS720941:WMI720941 WVO720941:WWE720941 G786477:W786477 JC786477:JS786477 SY786477:TO786477 ACU786477:ADK786477 AMQ786477:ANG786477 AWM786477:AXC786477 BGI786477:BGY786477 BQE786477:BQU786477 CAA786477:CAQ786477 CJW786477:CKM786477 CTS786477:CUI786477 DDO786477:DEE786477 DNK786477:DOA786477 DXG786477:DXW786477 EHC786477:EHS786477 EQY786477:ERO786477 FAU786477:FBK786477 FKQ786477:FLG786477 FUM786477:FVC786477 GEI786477:GEY786477 GOE786477:GOU786477 GYA786477:GYQ786477 HHW786477:HIM786477 HRS786477:HSI786477 IBO786477:ICE786477 ILK786477:IMA786477 IVG786477:IVW786477 JFC786477:JFS786477 JOY786477:JPO786477 JYU786477:JZK786477 KIQ786477:KJG786477 KSM786477:KTC786477 LCI786477:LCY786477 LME786477:LMU786477 LWA786477:LWQ786477 MFW786477:MGM786477 MPS786477:MQI786477 MZO786477:NAE786477 NJK786477:NKA786477 NTG786477:NTW786477 ODC786477:ODS786477 OMY786477:ONO786477 OWU786477:OXK786477 PGQ786477:PHG786477 PQM786477:PRC786477 QAI786477:QAY786477 QKE786477:QKU786477 QUA786477:QUQ786477 RDW786477:REM786477 RNS786477:ROI786477 RXO786477:RYE786477 SHK786477:SIA786477 SRG786477:SRW786477 TBC786477:TBS786477 TKY786477:TLO786477 TUU786477:TVK786477 UEQ786477:UFG786477 UOM786477:UPC786477 UYI786477:UYY786477 VIE786477:VIU786477 VSA786477:VSQ786477 WBW786477:WCM786477 WLS786477:WMI786477 WVO786477:WWE786477 G852013:W852013 JC852013:JS852013 SY852013:TO852013 ACU852013:ADK852013 AMQ852013:ANG852013 AWM852013:AXC852013 BGI852013:BGY852013 BQE852013:BQU852013 CAA852013:CAQ852013 CJW852013:CKM852013 CTS852013:CUI852013 DDO852013:DEE852013 DNK852013:DOA852013 DXG852013:DXW852013 EHC852013:EHS852013 EQY852013:ERO852013 FAU852013:FBK852013 FKQ852013:FLG852013 FUM852013:FVC852013 GEI852013:GEY852013 GOE852013:GOU852013 GYA852013:GYQ852013 HHW852013:HIM852013 HRS852013:HSI852013 IBO852013:ICE852013 ILK852013:IMA852013 IVG852013:IVW852013 JFC852013:JFS852013 JOY852013:JPO852013 JYU852013:JZK852013 KIQ852013:KJG852013 KSM852013:KTC852013 LCI852013:LCY852013 LME852013:LMU852013 LWA852013:LWQ852013 MFW852013:MGM852013 MPS852013:MQI852013 MZO852013:NAE852013 NJK852013:NKA852013 NTG852013:NTW852013 ODC852013:ODS852013 OMY852013:ONO852013 OWU852013:OXK852013 PGQ852013:PHG852013 PQM852013:PRC852013 QAI852013:QAY852013 QKE852013:QKU852013 QUA852013:QUQ852013 RDW852013:REM852013 RNS852013:ROI852013 RXO852013:RYE852013 SHK852013:SIA852013 SRG852013:SRW852013 TBC852013:TBS852013 TKY852013:TLO852013 TUU852013:TVK852013 UEQ852013:UFG852013 UOM852013:UPC852013 UYI852013:UYY852013 VIE852013:VIU852013 VSA852013:VSQ852013 WBW852013:WCM852013 WLS852013:WMI852013 WVO852013:WWE852013 G917549:W917549 JC917549:JS917549 SY917549:TO917549 ACU917549:ADK917549 AMQ917549:ANG917549 AWM917549:AXC917549 BGI917549:BGY917549 BQE917549:BQU917549 CAA917549:CAQ917549 CJW917549:CKM917549 CTS917549:CUI917549 DDO917549:DEE917549 DNK917549:DOA917549 DXG917549:DXW917549 EHC917549:EHS917549 EQY917549:ERO917549 FAU917549:FBK917549 FKQ917549:FLG917549 FUM917549:FVC917549 GEI917549:GEY917549 GOE917549:GOU917549 GYA917549:GYQ917549 HHW917549:HIM917549 HRS917549:HSI917549 IBO917549:ICE917549 ILK917549:IMA917549 IVG917549:IVW917549 JFC917549:JFS917549 JOY917549:JPO917549 JYU917549:JZK917549 KIQ917549:KJG917549 KSM917549:KTC917549 LCI917549:LCY917549 LME917549:LMU917549 LWA917549:LWQ917549 MFW917549:MGM917549 MPS917549:MQI917549 MZO917549:NAE917549 NJK917549:NKA917549 NTG917549:NTW917549 ODC917549:ODS917549 OMY917549:ONO917549 OWU917549:OXK917549 PGQ917549:PHG917549 PQM917549:PRC917549 QAI917549:QAY917549 QKE917549:QKU917549 QUA917549:QUQ917549 RDW917549:REM917549 RNS917549:ROI917549 RXO917549:RYE917549 SHK917549:SIA917549 SRG917549:SRW917549 TBC917549:TBS917549 TKY917549:TLO917549 TUU917549:TVK917549 UEQ917549:UFG917549 UOM917549:UPC917549 UYI917549:UYY917549 VIE917549:VIU917549 VSA917549:VSQ917549 WBW917549:WCM917549 WLS917549:WMI917549 WVO917549:WWE917549 G983085:W983085 JC983085:JS983085 SY983085:TO983085 ACU983085:ADK983085 AMQ983085:ANG983085 AWM983085:AXC983085 BGI983085:BGY983085 BQE983085:BQU983085 CAA983085:CAQ983085 CJW983085:CKM983085 CTS983085:CUI983085 DDO983085:DEE983085 DNK983085:DOA983085 DXG983085:DXW983085 EHC983085:EHS983085 EQY983085:ERO983085 FAU983085:FBK983085 FKQ983085:FLG983085 FUM983085:FVC983085 GEI983085:GEY983085 GOE983085:GOU983085 GYA983085:GYQ983085 HHW983085:HIM983085 HRS983085:HSI983085 IBO983085:ICE983085 ILK983085:IMA983085 IVG983085:IVW983085 JFC983085:JFS983085 JOY983085:JPO983085 JYU983085:JZK983085 KIQ983085:KJG983085 KSM983085:KTC983085 LCI983085:LCY983085 LME983085:LMU983085 LWA983085:LWQ983085 MFW983085:MGM983085 MPS983085:MQI983085 MZO983085:NAE983085 NJK983085:NKA983085 NTG983085:NTW983085 ODC983085:ODS983085 OMY983085:ONO983085 OWU983085:OXK983085 PGQ983085:PHG983085 PQM983085:PRC983085 QAI983085:QAY983085 QKE983085:QKU983085 QUA983085:QUQ983085 RDW983085:REM983085 RNS983085:ROI983085 RXO983085:RYE983085 SHK983085:SIA983085 SRG983085:SRW983085 TBC983085:TBS983085 TKY983085:TLO983085 TUU983085:TVK983085 UEQ983085:UFG983085 UOM983085:UPC983085 UYI983085:UYY983085 VIE983085:VIU983085 VSA983085:VSQ983085 WBW983085:WCM983085 WLS983085:WMI983085 WVO983085:WWE983085 G173 JC173 SY173 ACU173 AMQ173 AWM173 BGI173 BQE173 CAA173 CJW173 CTS173 DDO173 DNK173 DXG173 EHC173 EQY173 FAU173 FKQ173 FUM173 GEI173 GOE173 GYA173 HHW173 HRS173 IBO173 ILK173 IVG173 JFC173 JOY173 JYU173 KIQ173 KSM173 LCI173 LME173 LWA173 MFW173 MPS173 MZO173 NJK173 NTG173 ODC173 OMY173 OWU173 PGQ173 PQM173 QAI173 QKE173 QUA173 RDW173 RNS173 RXO173 SHK173 SRG173 TBC173 TKY173 TUU173 UEQ173 UOM173 UYI173 VIE173 VSA173 WBW173 WLS173 WVO173 G65709 JC65709 SY65709 ACU65709 AMQ65709 AWM65709 BGI65709 BQE65709 CAA65709 CJW65709 CTS65709 DDO65709 DNK65709 DXG65709 EHC65709 EQY65709 FAU65709 FKQ65709 FUM65709 GEI65709 GOE65709 GYA65709 HHW65709 HRS65709 IBO65709 ILK65709 IVG65709 JFC65709 JOY65709 JYU65709 KIQ65709 KSM65709 LCI65709 LME65709 LWA65709 MFW65709 MPS65709 MZO65709 NJK65709 NTG65709 ODC65709 OMY65709 OWU65709 PGQ65709 PQM65709 QAI65709 QKE65709 QUA65709 RDW65709 RNS65709 RXO65709 SHK65709 SRG65709 TBC65709 TKY65709 TUU65709 UEQ65709 UOM65709 UYI65709 VIE65709 VSA65709 WBW65709 WLS65709 WVO65709 G131245 JC131245 SY131245 ACU131245 AMQ131245 AWM131245 BGI131245 BQE131245 CAA131245 CJW131245 CTS131245 DDO131245 DNK131245 DXG131245 EHC131245 EQY131245 FAU131245 FKQ131245 FUM131245 GEI131245 GOE131245 GYA131245 HHW131245 HRS131245 IBO131245 ILK131245 IVG131245 JFC131245 JOY131245 JYU131245 KIQ131245 KSM131245 LCI131245 LME131245 LWA131245 MFW131245 MPS131245 MZO131245 NJK131245 NTG131245 ODC131245 OMY131245 OWU131245 PGQ131245 PQM131245 QAI131245 QKE131245 QUA131245 RDW131245 RNS131245 RXO131245 SHK131245 SRG131245 TBC131245 TKY131245 TUU131245 UEQ131245 UOM131245 UYI131245 VIE131245 VSA131245 WBW131245 WLS131245 WVO131245 G196781 JC196781 SY196781 ACU196781 AMQ196781 AWM196781 BGI196781 BQE196781 CAA196781 CJW196781 CTS196781 DDO196781 DNK196781 DXG196781 EHC196781 EQY196781 FAU196781 FKQ196781 FUM196781 GEI196781 GOE196781 GYA196781 HHW196781 HRS196781 IBO196781 ILK196781 IVG196781 JFC196781 JOY196781 JYU196781 KIQ196781 KSM196781 LCI196781 LME196781 LWA196781 MFW196781 MPS196781 MZO196781 NJK196781 NTG196781 ODC196781 OMY196781 OWU196781 PGQ196781 PQM196781 QAI196781 QKE196781 QUA196781 RDW196781 RNS196781 RXO196781 SHK196781 SRG196781 TBC196781 TKY196781 TUU196781 UEQ196781 UOM196781 UYI196781 VIE196781 VSA196781 WBW196781 WLS196781 WVO196781 G262317 JC262317 SY262317 ACU262317 AMQ262317 AWM262317 BGI262317 BQE262317 CAA262317 CJW262317 CTS262317 DDO262317 DNK262317 DXG262317 EHC262317 EQY262317 FAU262317 FKQ262317 FUM262317 GEI262317 GOE262317 GYA262317 HHW262317 HRS262317 IBO262317 ILK262317 IVG262317 JFC262317 JOY262317 JYU262317 KIQ262317 KSM262317 LCI262317 LME262317 LWA262317 MFW262317 MPS262317 MZO262317 NJK262317 NTG262317 ODC262317 OMY262317 OWU262317 PGQ262317 PQM262317 QAI262317 QKE262317 QUA262317 RDW262317 RNS262317 RXO262317 SHK262317 SRG262317 TBC262317 TKY262317 TUU262317 UEQ262317 UOM262317 UYI262317 VIE262317 VSA262317 WBW262317 WLS262317 WVO262317 G327853 JC327853 SY327853 ACU327853 AMQ327853 AWM327853 BGI327853 BQE327853 CAA327853 CJW327853 CTS327853 DDO327853 DNK327853 DXG327853 EHC327853 EQY327853 FAU327853 FKQ327853 FUM327853 GEI327853 GOE327853 GYA327853 HHW327853 HRS327853 IBO327853 ILK327853 IVG327853 JFC327853 JOY327853 JYU327853 KIQ327853 KSM327853 LCI327853 LME327853 LWA327853 MFW327853 MPS327853 MZO327853 NJK327853 NTG327853 ODC327853 OMY327853 OWU327853 PGQ327853 PQM327853 QAI327853 QKE327853 QUA327853 RDW327853 RNS327853 RXO327853 SHK327853 SRG327853 TBC327853 TKY327853 TUU327853 UEQ327853 UOM327853 UYI327853 VIE327853 VSA327853 WBW327853 WLS327853 WVO327853 G393389 JC393389 SY393389 ACU393389 AMQ393389 AWM393389 BGI393389 BQE393389 CAA393389 CJW393389 CTS393389 DDO393389 DNK393389 DXG393389 EHC393389 EQY393389 FAU393389 FKQ393389 FUM393389 GEI393389 GOE393389 GYA393389 HHW393389 HRS393389 IBO393389 ILK393389 IVG393389 JFC393389 JOY393389 JYU393389 KIQ393389 KSM393389 LCI393389 LME393389 LWA393389 MFW393389 MPS393389 MZO393389 NJK393389 NTG393389 ODC393389 OMY393389 OWU393389 PGQ393389 PQM393389 QAI393389 QKE393389 QUA393389 RDW393389 RNS393389 RXO393389 SHK393389 SRG393389 TBC393389 TKY393389 TUU393389 UEQ393389 UOM393389 UYI393389 VIE393389 VSA393389 WBW393389 WLS393389 WVO393389 G458925 JC458925 SY458925 ACU458925 AMQ458925 AWM458925 BGI458925 BQE458925 CAA458925 CJW458925 CTS458925 DDO458925 DNK458925 DXG458925 EHC458925 EQY458925 FAU458925 FKQ458925 FUM458925 GEI458925 GOE458925 GYA458925 HHW458925 HRS458925 IBO458925 ILK458925 IVG458925 JFC458925 JOY458925 JYU458925 KIQ458925 KSM458925 LCI458925 LME458925 LWA458925 MFW458925 MPS458925 MZO458925 NJK458925 NTG458925 ODC458925 OMY458925 OWU458925 PGQ458925 PQM458925 QAI458925 QKE458925 QUA458925 RDW458925 RNS458925 RXO458925 SHK458925 SRG458925 TBC458925 TKY458925 TUU458925 UEQ458925 UOM458925 UYI458925 VIE458925 VSA458925 WBW458925 WLS458925 WVO458925 G524461 JC524461 SY524461 ACU524461 AMQ524461 AWM524461 BGI524461 BQE524461 CAA524461 CJW524461 CTS524461 DDO524461 DNK524461 DXG524461 EHC524461 EQY524461 FAU524461 FKQ524461 FUM524461 GEI524461 GOE524461 GYA524461 HHW524461 HRS524461 IBO524461 ILK524461 IVG524461 JFC524461 JOY524461 JYU524461 KIQ524461 KSM524461 LCI524461 LME524461 LWA524461 MFW524461 MPS524461 MZO524461 NJK524461 NTG524461 ODC524461 OMY524461 OWU524461 PGQ524461 PQM524461 QAI524461 QKE524461 QUA524461 RDW524461 RNS524461 RXO524461 SHK524461 SRG524461 TBC524461 TKY524461 TUU524461 UEQ524461 UOM524461 UYI524461 VIE524461 VSA524461 WBW524461 WLS524461 WVO524461 G589997 JC589997 SY589997 ACU589997 AMQ589997 AWM589997 BGI589997 BQE589997 CAA589997 CJW589997 CTS589997 DDO589997 DNK589997 DXG589997 EHC589997 EQY589997 FAU589997 FKQ589997 FUM589997 GEI589997 GOE589997 GYA589997 HHW589997 HRS589997 IBO589997 ILK589997 IVG589997 JFC589997 JOY589997 JYU589997 KIQ589997 KSM589997 LCI589997 LME589997 LWA589997 MFW589997 MPS589997 MZO589997 NJK589997 NTG589997 ODC589997 OMY589997 OWU589997 PGQ589997 PQM589997 QAI589997 QKE589997 QUA589997 RDW589997 RNS589997 RXO589997 SHK589997 SRG589997 TBC589997 TKY589997 TUU589997 UEQ589997 UOM589997 UYI589997 VIE589997 VSA589997 WBW589997 WLS589997 WVO589997 G655533 JC655533 SY655533 ACU655533 AMQ655533 AWM655533 BGI655533 BQE655533 CAA655533 CJW655533 CTS655533 DDO655533 DNK655533 DXG655533 EHC655533 EQY655533 FAU655533 FKQ655533 FUM655533 GEI655533 GOE655533 GYA655533 HHW655533 HRS655533 IBO655533 ILK655533 IVG655533 JFC655533 JOY655533 JYU655533 KIQ655533 KSM655533 LCI655533 LME655533 LWA655533 MFW655533 MPS655533 MZO655533 NJK655533 NTG655533 ODC655533 OMY655533 OWU655533 PGQ655533 PQM655533 QAI655533 QKE655533 QUA655533 RDW655533 RNS655533 RXO655533 SHK655533 SRG655533 TBC655533 TKY655533 TUU655533 UEQ655533 UOM655533 UYI655533 VIE655533 VSA655533 WBW655533 WLS655533 WVO655533 G721069 JC721069 SY721069 ACU721069 AMQ721069 AWM721069 BGI721069 BQE721069 CAA721069 CJW721069 CTS721069 DDO721069 DNK721069 DXG721069 EHC721069 EQY721069 FAU721069 FKQ721069 FUM721069 GEI721069 GOE721069 GYA721069 HHW721069 HRS721069 IBO721069 ILK721069 IVG721069 JFC721069 JOY721069 JYU721069 KIQ721069 KSM721069 LCI721069 LME721069 LWA721069 MFW721069 MPS721069 MZO721069 NJK721069 NTG721069 ODC721069 OMY721069 OWU721069 PGQ721069 PQM721069 QAI721069 QKE721069 QUA721069 RDW721069 RNS721069 RXO721069 SHK721069 SRG721069 TBC721069 TKY721069 TUU721069 UEQ721069 UOM721069 UYI721069 VIE721069 VSA721069 WBW721069 WLS721069 WVO721069 G786605 JC786605 SY786605 ACU786605 AMQ786605 AWM786605 BGI786605 BQE786605 CAA786605 CJW786605 CTS786605 DDO786605 DNK786605 DXG786605 EHC786605 EQY786605 FAU786605 FKQ786605 FUM786605 GEI786605 GOE786605 GYA786605 HHW786605 HRS786605 IBO786605 ILK786605 IVG786605 JFC786605 JOY786605 JYU786605 KIQ786605 KSM786605 LCI786605 LME786605 LWA786605 MFW786605 MPS786605 MZO786605 NJK786605 NTG786605 ODC786605 OMY786605 OWU786605 PGQ786605 PQM786605 QAI786605 QKE786605 QUA786605 RDW786605 RNS786605 RXO786605 SHK786605 SRG786605 TBC786605 TKY786605 TUU786605 UEQ786605 UOM786605 UYI786605 VIE786605 VSA786605 WBW786605 WLS786605 WVO786605 G852141 JC852141 SY852141 ACU852141 AMQ852141 AWM852141 BGI852141 BQE852141 CAA852141 CJW852141 CTS852141 DDO852141 DNK852141 DXG852141 EHC852141 EQY852141 FAU852141 FKQ852141 FUM852141 GEI852141 GOE852141 GYA852141 HHW852141 HRS852141 IBO852141 ILK852141 IVG852141 JFC852141 JOY852141 JYU852141 KIQ852141 KSM852141 LCI852141 LME852141 LWA852141 MFW852141 MPS852141 MZO852141 NJK852141 NTG852141 ODC852141 OMY852141 OWU852141 PGQ852141 PQM852141 QAI852141 QKE852141 QUA852141 RDW852141 RNS852141 RXO852141 SHK852141 SRG852141 TBC852141 TKY852141 TUU852141 UEQ852141 UOM852141 UYI852141 VIE852141 VSA852141 WBW852141 WLS852141 WVO852141 G917677 JC917677 SY917677 ACU917677 AMQ917677 AWM917677 BGI917677 BQE917677 CAA917677 CJW917677 CTS917677 DDO917677 DNK917677 DXG917677 EHC917677 EQY917677 FAU917677 FKQ917677 FUM917677 GEI917677 GOE917677 GYA917677 HHW917677 HRS917677 IBO917677 ILK917677 IVG917677 JFC917677 JOY917677 JYU917677 KIQ917677 KSM917677 LCI917677 LME917677 LWA917677 MFW917677 MPS917677 MZO917677 NJK917677 NTG917677 ODC917677 OMY917677 OWU917677 PGQ917677 PQM917677 QAI917677 QKE917677 QUA917677 RDW917677 RNS917677 RXO917677 SHK917677 SRG917677 TBC917677 TKY917677 TUU917677 UEQ917677 UOM917677 UYI917677 VIE917677 VSA917677 WBW917677 WLS917677 WVO917677 G983213 JC983213 SY983213 ACU983213 AMQ983213 AWM983213 BGI983213 BQE983213 CAA983213 CJW983213 CTS983213 DDO983213 DNK983213 DXG983213 EHC983213 EQY983213 FAU983213 FKQ983213 FUM983213 GEI983213 GOE983213 GYA983213 HHW983213 HRS983213 IBO983213 ILK983213 IVG983213 JFC983213 JOY983213 JYU983213 KIQ983213 KSM983213 LCI983213 LME983213 LWA983213 MFW983213 MPS983213 MZO983213 NJK983213 NTG983213 ODC983213 OMY983213 OWU983213 PGQ983213 PQM983213 QAI983213 QKE983213 QUA983213 RDW983213 RNS983213 RXO983213 SHK983213 SRG983213 TBC983213 TKY983213 TUU983213 UEQ983213 UOM983213 UYI983213 VIE983213 VSA983213 WBW983213 WLS983213 WVO983213 G175 JC175 SY175 ACU175 AMQ175 AWM175 BGI175 BQE175 CAA175 CJW175 CTS175 DDO175 DNK175 DXG175 EHC175 EQY175 FAU175 FKQ175 FUM175 GEI175 GOE175 GYA175 HHW175 HRS175 IBO175 ILK175 IVG175 JFC175 JOY175 JYU175 KIQ175 KSM175 LCI175 LME175 LWA175 MFW175 MPS175 MZO175 NJK175 NTG175 ODC175 OMY175 OWU175 PGQ175 PQM175 QAI175 QKE175 QUA175 RDW175 RNS175 RXO175 SHK175 SRG175 TBC175 TKY175 TUU175 UEQ175 UOM175 UYI175 VIE175 VSA175 WBW175 WLS175 WVO175 G65711 JC65711 SY65711 ACU65711 AMQ65711 AWM65711 BGI65711 BQE65711 CAA65711 CJW65711 CTS65711 DDO65711 DNK65711 DXG65711 EHC65711 EQY65711 FAU65711 FKQ65711 FUM65711 GEI65711 GOE65711 GYA65711 HHW65711 HRS65711 IBO65711 ILK65711 IVG65711 JFC65711 JOY65711 JYU65711 KIQ65711 KSM65711 LCI65711 LME65711 LWA65711 MFW65711 MPS65711 MZO65711 NJK65711 NTG65711 ODC65711 OMY65711 OWU65711 PGQ65711 PQM65711 QAI65711 QKE65711 QUA65711 RDW65711 RNS65711 RXO65711 SHK65711 SRG65711 TBC65711 TKY65711 TUU65711 UEQ65711 UOM65711 UYI65711 VIE65711 VSA65711 WBW65711 WLS65711 WVO65711 G131247 JC131247 SY131247 ACU131247 AMQ131247 AWM131247 BGI131247 BQE131247 CAA131247 CJW131247 CTS131247 DDO131247 DNK131247 DXG131247 EHC131247 EQY131247 FAU131247 FKQ131247 FUM131247 GEI131247 GOE131247 GYA131247 HHW131247 HRS131247 IBO131247 ILK131247 IVG131247 JFC131247 JOY131247 JYU131247 KIQ131247 KSM131247 LCI131247 LME131247 LWA131247 MFW131247 MPS131247 MZO131247 NJK131247 NTG131247 ODC131247 OMY131247 OWU131247 PGQ131247 PQM131247 QAI131247 QKE131247 QUA131247 RDW131247 RNS131247 RXO131247 SHK131247 SRG131247 TBC131247 TKY131247 TUU131247 UEQ131247 UOM131247 UYI131247 VIE131247 VSA131247 WBW131247 WLS131247 WVO131247 G196783 JC196783 SY196783 ACU196783 AMQ196783 AWM196783 BGI196783 BQE196783 CAA196783 CJW196783 CTS196783 DDO196783 DNK196783 DXG196783 EHC196783 EQY196783 FAU196783 FKQ196783 FUM196783 GEI196783 GOE196783 GYA196783 HHW196783 HRS196783 IBO196783 ILK196783 IVG196783 JFC196783 JOY196783 JYU196783 KIQ196783 KSM196783 LCI196783 LME196783 LWA196783 MFW196783 MPS196783 MZO196783 NJK196783 NTG196783 ODC196783 OMY196783 OWU196783 PGQ196783 PQM196783 QAI196783 QKE196783 QUA196783 RDW196783 RNS196783 RXO196783 SHK196783 SRG196783 TBC196783 TKY196783 TUU196783 UEQ196783 UOM196783 UYI196783 VIE196783 VSA196783 WBW196783 WLS196783 WVO196783 G262319 JC262319 SY262319 ACU262319 AMQ262319 AWM262319 BGI262319 BQE262319 CAA262319 CJW262319 CTS262319 DDO262319 DNK262319 DXG262319 EHC262319 EQY262319 FAU262319 FKQ262319 FUM262319 GEI262319 GOE262319 GYA262319 HHW262319 HRS262319 IBO262319 ILK262319 IVG262319 JFC262319 JOY262319 JYU262319 KIQ262319 KSM262319 LCI262319 LME262319 LWA262319 MFW262319 MPS262319 MZO262319 NJK262319 NTG262319 ODC262319 OMY262319 OWU262319 PGQ262319 PQM262319 QAI262319 QKE262319 QUA262319 RDW262319 RNS262319 RXO262319 SHK262319 SRG262319 TBC262319 TKY262319 TUU262319 UEQ262319 UOM262319 UYI262319 VIE262319 VSA262319 WBW262319 WLS262319 WVO262319 G327855 JC327855 SY327855 ACU327855 AMQ327855 AWM327855 BGI327855 BQE327855 CAA327855 CJW327855 CTS327855 DDO327855 DNK327855 DXG327855 EHC327855 EQY327855 FAU327855 FKQ327855 FUM327855 GEI327855 GOE327855 GYA327855 HHW327855 HRS327855 IBO327855 ILK327855 IVG327855 JFC327855 JOY327855 JYU327855 KIQ327855 KSM327855 LCI327855 LME327855 LWA327855 MFW327855 MPS327855 MZO327855 NJK327855 NTG327855 ODC327855 OMY327855 OWU327855 PGQ327855 PQM327855 QAI327855 QKE327855 QUA327855 RDW327855 RNS327855 RXO327855 SHK327855 SRG327855 TBC327855 TKY327855 TUU327855 UEQ327855 UOM327855 UYI327855 VIE327855 VSA327855 WBW327855 WLS327855 WVO327855 G393391 JC393391 SY393391 ACU393391 AMQ393391 AWM393391 BGI393391 BQE393391 CAA393391 CJW393391 CTS393391 DDO393391 DNK393391 DXG393391 EHC393391 EQY393391 FAU393391 FKQ393391 FUM393391 GEI393391 GOE393391 GYA393391 HHW393391 HRS393391 IBO393391 ILK393391 IVG393391 JFC393391 JOY393391 JYU393391 KIQ393391 KSM393391 LCI393391 LME393391 LWA393391 MFW393391 MPS393391 MZO393391 NJK393391 NTG393391 ODC393391 OMY393391 OWU393391 PGQ393391 PQM393391 QAI393391 QKE393391 QUA393391 RDW393391 RNS393391 RXO393391 SHK393391 SRG393391 TBC393391 TKY393391 TUU393391 UEQ393391 UOM393391 UYI393391 VIE393391 VSA393391 WBW393391 WLS393391 WVO393391 G458927 JC458927 SY458927 ACU458927 AMQ458927 AWM458927 BGI458927 BQE458927 CAA458927 CJW458927 CTS458927 DDO458927 DNK458927 DXG458927 EHC458927 EQY458927 FAU458927 FKQ458927 FUM458927 GEI458927 GOE458927 GYA458927 HHW458927 HRS458927 IBO458927 ILK458927 IVG458927 JFC458927 JOY458927 JYU458927 KIQ458927 KSM458927 LCI458927 LME458927 LWA458927 MFW458927 MPS458927 MZO458927 NJK458927 NTG458927 ODC458927 OMY458927 OWU458927 PGQ458927 PQM458927 QAI458927 QKE458927 QUA458927 RDW458927 RNS458927 RXO458927 SHK458927 SRG458927 TBC458927 TKY458927 TUU458927 UEQ458927 UOM458927 UYI458927 VIE458927 VSA458927 WBW458927 WLS458927 WVO458927 G524463 JC524463 SY524463 ACU524463 AMQ524463 AWM524463 BGI524463 BQE524463 CAA524463 CJW524463 CTS524463 DDO524463 DNK524463 DXG524463 EHC524463 EQY524463 FAU524463 FKQ524463 FUM524463 GEI524463 GOE524463 GYA524463 HHW524463 HRS524463 IBO524463 ILK524463 IVG524463 JFC524463 JOY524463 JYU524463 KIQ524463 KSM524463 LCI524463 LME524463 LWA524463 MFW524463 MPS524463 MZO524463 NJK524463 NTG524463 ODC524463 OMY524463 OWU524463 PGQ524463 PQM524463 QAI524463 QKE524463 QUA524463 RDW524463 RNS524463 RXO524463 SHK524463 SRG524463 TBC524463 TKY524463 TUU524463 UEQ524463 UOM524463 UYI524463 VIE524463 VSA524463 WBW524463 WLS524463 WVO524463 G589999 JC589999 SY589999 ACU589999 AMQ589999 AWM589999 BGI589999 BQE589999 CAA589999 CJW589999 CTS589999 DDO589999 DNK589999 DXG589999 EHC589999 EQY589999 FAU589999 FKQ589999 FUM589999 GEI589999 GOE589999 GYA589999 HHW589999 HRS589999 IBO589999 ILK589999 IVG589999 JFC589999 JOY589999 JYU589999 KIQ589999 KSM589999 LCI589999 LME589999 LWA589999 MFW589999 MPS589999 MZO589999 NJK589999 NTG589999 ODC589999 OMY589999 OWU589999 PGQ589999 PQM589999 QAI589999 QKE589999 QUA589999 RDW589999 RNS589999 RXO589999 SHK589999 SRG589999 TBC589999 TKY589999 TUU589999 UEQ589999 UOM589999 UYI589999 VIE589999 VSA589999 WBW589999 WLS589999 WVO589999 G655535 JC655535 SY655535 ACU655535 AMQ655535 AWM655535 BGI655535 BQE655535 CAA655535 CJW655535 CTS655535 DDO655535 DNK655535 DXG655535 EHC655535 EQY655535 FAU655535 FKQ655535 FUM655535 GEI655535 GOE655535 GYA655535 HHW655535 HRS655535 IBO655535 ILK655535 IVG655535 JFC655535 JOY655535 JYU655535 KIQ655535 KSM655535 LCI655535 LME655535 LWA655535 MFW655535 MPS655535 MZO655535 NJK655535 NTG655535 ODC655535 OMY655535 OWU655535 PGQ655535 PQM655535 QAI655535 QKE655535 QUA655535 RDW655535 RNS655535 RXO655535 SHK655535 SRG655535 TBC655535 TKY655535 TUU655535 UEQ655535 UOM655535 UYI655535 VIE655535 VSA655535 WBW655535 WLS655535 WVO655535 G721071 JC721071 SY721071 ACU721071 AMQ721071 AWM721071 BGI721071 BQE721071 CAA721071 CJW721071 CTS721071 DDO721071 DNK721071 DXG721071 EHC721071 EQY721071 FAU721071 FKQ721071 FUM721071 GEI721071 GOE721071 GYA721071 HHW721071 HRS721071 IBO721071 ILK721071 IVG721071 JFC721071 JOY721071 JYU721071 KIQ721071 KSM721071 LCI721071 LME721071 LWA721071 MFW721071 MPS721071 MZO721071 NJK721071 NTG721071 ODC721071 OMY721071 OWU721071 PGQ721071 PQM721071 QAI721071 QKE721071 QUA721071 RDW721071 RNS721071 RXO721071 SHK721071 SRG721071 TBC721071 TKY721071 TUU721071 UEQ721071 UOM721071 UYI721071 VIE721071 VSA721071 WBW721071 WLS721071 WVO721071 G786607 JC786607 SY786607 ACU786607 AMQ786607 AWM786607 BGI786607 BQE786607 CAA786607 CJW786607 CTS786607 DDO786607 DNK786607 DXG786607 EHC786607 EQY786607 FAU786607 FKQ786607 FUM786607 GEI786607 GOE786607 GYA786607 HHW786607 HRS786607 IBO786607 ILK786607 IVG786607 JFC786607 JOY786607 JYU786607 KIQ786607 KSM786607 LCI786607 LME786607 LWA786607 MFW786607 MPS786607 MZO786607 NJK786607 NTG786607 ODC786607 OMY786607 OWU786607 PGQ786607 PQM786607 QAI786607 QKE786607 QUA786607 RDW786607 RNS786607 RXO786607 SHK786607 SRG786607 TBC786607 TKY786607 TUU786607 UEQ786607 UOM786607 UYI786607 VIE786607 VSA786607 WBW786607 WLS786607 WVO786607 G852143 JC852143 SY852143 ACU852143 AMQ852143 AWM852143 BGI852143 BQE852143 CAA852143 CJW852143 CTS852143 DDO852143 DNK852143 DXG852143 EHC852143 EQY852143 FAU852143 FKQ852143 FUM852143 GEI852143 GOE852143 GYA852143 HHW852143 HRS852143 IBO852143 ILK852143 IVG852143 JFC852143 JOY852143 JYU852143 KIQ852143 KSM852143 LCI852143 LME852143 LWA852143 MFW852143 MPS852143 MZO852143 NJK852143 NTG852143 ODC852143 OMY852143 OWU852143 PGQ852143 PQM852143 QAI852143 QKE852143 QUA852143 RDW852143 RNS852143 RXO852143 SHK852143 SRG852143 TBC852143 TKY852143 TUU852143 UEQ852143 UOM852143 UYI852143 VIE852143 VSA852143 WBW852143 WLS852143 WVO852143 G917679 JC917679 SY917679 ACU917679 AMQ917679 AWM917679 BGI917679 BQE917679 CAA917679 CJW917679 CTS917679 DDO917679 DNK917679 DXG917679 EHC917679 EQY917679 FAU917679 FKQ917679 FUM917679 GEI917679 GOE917679 GYA917679 HHW917679 HRS917679 IBO917679 ILK917679 IVG917679 JFC917679 JOY917679 JYU917679 KIQ917679 KSM917679 LCI917679 LME917679 LWA917679 MFW917679 MPS917679 MZO917679 NJK917679 NTG917679 ODC917679 OMY917679 OWU917679 PGQ917679 PQM917679 QAI917679 QKE917679 QUA917679 RDW917679 RNS917679 RXO917679 SHK917679 SRG917679 TBC917679 TKY917679 TUU917679 UEQ917679 UOM917679 UYI917679 VIE917679 VSA917679 WBW917679 WLS917679 WVO917679 G983215 JC983215 SY983215 ACU983215 AMQ983215 AWM983215 BGI983215 BQE983215 CAA983215 CJW983215 CTS983215 DDO983215 DNK983215 DXG983215 EHC983215 EQY983215 FAU983215 FKQ983215 FUM983215 GEI983215 GOE983215 GYA983215 HHW983215 HRS983215 IBO983215 ILK983215 IVG983215 JFC983215 JOY983215 JYU983215 KIQ983215 KSM983215 LCI983215 LME983215 LWA983215 MFW983215 MPS983215 MZO983215 NJK983215 NTG983215 ODC983215 OMY983215 OWU983215 PGQ983215 PQM983215 QAI983215 QKE983215 QUA983215 RDW983215 RNS983215 RXO983215 SHK983215 SRG983215 TBC983215 TKY983215 TUU983215 UEQ983215 UOM983215 UYI983215 VIE983215 VSA983215 WBW983215 WLS983215 WVO983215 G225:W225 JC225:JS225 SY225:TO225 ACU225:ADK225 AMQ225:ANG225 AWM225:AXC225 BGI225:BGY225 BQE225:BQU225 CAA225:CAQ225 CJW225:CKM225 CTS225:CUI225 DDO225:DEE225 DNK225:DOA225 DXG225:DXW225 EHC225:EHS225 EQY225:ERO225 FAU225:FBK225 FKQ225:FLG225 FUM225:FVC225 GEI225:GEY225 GOE225:GOU225 GYA225:GYQ225 HHW225:HIM225 HRS225:HSI225 IBO225:ICE225 ILK225:IMA225 IVG225:IVW225 JFC225:JFS225 JOY225:JPO225 JYU225:JZK225 KIQ225:KJG225 KSM225:KTC225 LCI225:LCY225 LME225:LMU225 LWA225:LWQ225 MFW225:MGM225 MPS225:MQI225 MZO225:NAE225 NJK225:NKA225 NTG225:NTW225 ODC225:ODS225 OMY225:ONO225 OWU225:OXK225 PGQ225:PHG225 PQM225:PRC225 QAI225:QAY225 QKE225:QKU225 QUA225:QUQ225 RDW225:REM225 RNS225:ROI225 RXO225:RYE225 SHK225:SIA225 SRG225:SRW225 TBC225:TBS225 TKY225:TLO225 TUU225:TVK225 UEQ225:UFG225 UOM225:UPC225 UYI225:UYY225 VIE225:VIU225 VSA225:VSQ225 WBW225:WCM225 WLS225:WMI225 WVO225:WWE225 G65761:W65761 JC65761:JS65761 SY65761:TO65761 ACU65761:ADK65761 AMQ65761:ANG65761 AWM65761:AXC65761 BGI65761:BGY65761 BQE65761:BQU65761 CAA65761:CAQ65761 CJW65761:CKM65761 CTS65761:CUI65761 DDO65761:DEE65761 DNK65761:DOA65761 DXG65761:DXW65761 EHC65761:EHS65761 EQY65761:ERO65761 FAU65761:FBK65761 FKQ65761:FLG65761 FUM65761:FVC65761 GEI65761:GEY65761 GOE65761:GOU65761 GYA65761:GYQ65761 HHW65761:HIM65761 HRS65761:HSI65761 IBO65761:ICE65761 ILK65761:IMA65761 IVG65761:IVW65761 JFC65761:JFS65761 JOY65761:JPO65761 JYU65761:JZK65761 KIQ65761:KJG65761 KSM65761:KTC65761 LCI65761:LCY65761 LME65761:LMU65761 LWA65761:LWQ65761 MFW65761:MGM65761 MPS65761:MQI65761 MZO65761:NAE65761 NJK65761:NKA65761 NTG65761:NTW65761 ODC65761:ODS65761 OMY65761:ONO65761 OWU65761:OXK65761 PGQ65761:PHG65761 PQM65761:PRC65761 QAI65761:QAY65761 QKE65761:QKU65761 QUA65761:QUQ65761 RDW65761:REM65761 RNS65761:ROI65761 RXO65761:RYE65761 SHK65761:SIA65761 SRG65761:SRW65761 TBC65761:TBS65761 TKY65761:TLO65761 TUU65761:TVK65761 UEQ65761:UFG65761 UOM65761:UPC65761 UYI65761:UYY65761 VIE65761:VIU65761 VSA65761:VSQ65761 WBW65761:WCM65761 WLS65761:WMI65761 WVO65761:WWE65761 G131297:W131297 JC131297:JS131297 SY131297:TO131297 ACU131297:ADK131297 AMQ131297:ANG131297 AWM131297:AXC131297 BGI131297:BGY131297 BQE131297:BQU131297 CAA131297:CAQ131297 CJW131297:CKM131297 CTS131297:CUI131297 DDO131297:DEE131297 DNK131297:DOA131297 DXG131297:DXW131297 EHC131297:EHS131297 EQY131297:ERO131297 FAU131297:FBK131297 FKQ131297:FLG131297 FUM131297:FVC131297 GEI131297:GEY131297 GOE131297:GOU131297 GYA131297:GYQ131297 HHW131297:HIM131297 HRS131297:HSI131297 IBO131297:ICE131297 ILK131297:IMA131297 IVG131297:IVW131297 JFC131297:JFS131297 JOY131297:JPO131297 JYU131297:JZK131297 KIQ131297:KJG131297 KSM131297:KTC131297 LCI131297:LCY131297 LME131297:LMU131297 LWA131297:LWQ131297 MFW131297:MGM131297 MPS131297:MQI131297 MZO131297:NAE131297 NJK131297:NKA131297 NTG131297:NTW131297 ODC131297:ODS131297 OMY131297:ONO131297 OWU131297:OXK131297 PGQ131297:PHG131297 PQM131297:PRC131297 QAI131297:QAY131297 QKE131297:QKU131297 QUA131297:QUQ131297 RDW131297:REM131297 RNS131297:ROI131297 RXO131297:RYE131297 SHK131297:SIA131297 SRG131297:SRW131297 TBC131297:TBS131297 TKY131297:TLO131297 TUU131297:TVK131297 UEQ131297:UFG131297 UOM131297:UPC131297 UYI131297:UYY131297 VIE131297:VIU131297 VSA131297:VSQ131297 WBW131297:WCM131297 WLS131297:WMI131297 WVO131297:WWE131297 G196833:W196833 JC196833:JS196833 SY196833:TO196833 ACU196833:ADK196833 AMQ196833:ANG196833 AWM196833:AXC196833 BGI196833:BGY196833 BQE196833:BQU196833 CAA196833:CAQ196833 CJW196833:CKM196833 CTS196833:CUI196833 DDO196833:DEE196833 DNK196833:DOA196833 DXG196833:DXW196833 EHC196833:EHS196833 EQY196833:ERO196833 FAU196833:FBK196833 FKQ196833:FLG196833 FUM196833:FVC196833 GEI196833:GEY196833 GOE196833:GOU196833 GYA196833:GYQ196833 HHW196833:HIM196833 HRS196833:HSI196833 IBO196833:ICE196833 ILK196833:IMA196833 IVG196833:IVW196833 JFC196833:JFS196833 JOY196833:JPO196833 JYU196833:JZK196833 KIQ196833:KJG196833 KSM196833:KTC196833 LCI196833:LCY196833 LME196833:LMU196833 LWA196833:LWQ196833 MFW196833:MGM196833 MPS196833:MQI196833 MZO196833:NAE196833 NJK196833:NKA196833 NTG196833:NTW196833 ODC196833:ODS196833 OMY196833:ONO196833 OWU196833:OXK196833 PGQ196833:PHG196833 PQM196833:PRC196833 QAI196833:QAY196833 QKE196833:QKU196833 QUA196833:QUQ196833 RDW196833:REM196833 RNS196833:ROI196833 RXO196833:RYE196833 SHK196833:SIA196833 SRG196833:SRW196833 TBC196833:TBS196833 TKY196833:TLO196833 TUU196833:TVK196833 UEQ196833:UFG196833 UOM196833:UPC196833 UYI196833:UYY196833 VIE196833:VIU196833 VSA196833:VSQ196833 WBW196833:WCM196833 WLS196833:WMI196833 WVO196833:WWE196833 G262369:W262369 JC262369:JS262369 SY262369:TO262369 ACU262369:ADK262369 AMQ262369:ANG262369 AWM262369:AXC262369 BGI262369:BGY262369 BQE262369:BQU262369 CAA262369:CAQ262369 CJW262369:CKM262369 CTS262369:CUI262369 DDO262369:DEE262369 DNK262369:DOA262369 DXG262369:DXW262369 EHC262369:EHS262369 EQY262369:ERO262369 FAU262369:FBK262369 FKQ262369:FLG262369 FUM262369:FVC262369 GEI262369:GEY262369 GOE262369:GOU262369 GYA262369:GYQ262369 HHW262369:HIM262369 HRS262369:HSI262369 IBO262369:ICE262369 ILK262369:IMA262369 IVG262369:IVW262369 JFC262369:JFS262369 JOY262369:JPO262369 JYU262369:JZK262369 KIQ262369:KJG262369 KSM262369:KTC262369 LCI262369:LCY262369 LME262369:LMU262369 LWA262369:LWQ262369 MFW262369:MGM262369 MPS262369:MQI262369 MZO262369:NAE262369 NJK262369:NKA262369 NTG262369:NTW262369 ODC262369:ODS262369 OMY262369:ONO262369 OWU262369:OXK262369 PGQ262369:PHG262369 PQM262369:PRC262369 QAI262369:QAY262369 QKE262369:QKU262369 QUA262369:QUQ262369 RDW262369:REM262369 RNS262369:ROI262369 RXO262369:RYE262369 SHK262369:SIA262369 SRG262369:SRW262369 TBC262369:TBS262369 TKY262369:TLO262369 TUU262369:TVK262369 UEQ262369:UFG262369 UOM262369:UPC262369 UYI262369:UYY262369 VIE262369:VIU262369 VSA262369:VSQ262369 WBW262369:WCM262369 WLS262369:WMI262369 WVO262369:WWE262369 G327905:W327905 JC327905:JS327905 SY327905:TO327905 ACU327905:ADK327905 AMQ327905:ANG327905 AWM327905:AXC327905 BGI327905:BGY327905 BQE327905:BQU327905 CAA327905:CAQ327905 CJW327905:CKM327905 CTS327905:CUI327905 DDO327905:DEE327905 DNK327905:DOA327905 DXG327905:DXW327905 EHC327905:EHS327905 EQY327905:ERO327905 FAU327905:FBK327905 FKQ327905:FLG327905 FUM327905:FVC327905 GEI327905:GEY327905 GOE327905:GOU327905 GYA327905:GYQ327905 HHW327905:HIM327905 HRS327905:HSI327905 IBO327905:ICE327905 ILK327905:IMA327905 IVG327905:IVW327905 JFC327905:JFS327905 JOY327905:JPO327905 JYU327905:JZK327905 KIQ327905:KJG327905 KSM327905:KTC327905 LCI327905:LCY327905 LME327905:LMU327905 LWA327905:LWQ327905 MFW327905:MGM327905 MPS327905:MQI327905 MZO327905:NAE327905 NJK327905:NKA327905 NTG327905:NTW327905 ODC327905:ODS327905 OMY327905:ONO327905 OWU327905:OXK327905 PGQ327905:PHG327905 PQM327905:PRC327905 QAI327905:QAY327905 QKE327905:QKU327905 QUA327905:QUQ327905 RDW327905:REM327905 RNS327905:ROI327905 RXO327905:RYE327905 SHK327905:SIA327905 SRG327905:SRW327905 TBC327905:TBS327905 TKY327905:TLO327905 TUU327905:TVK327905 UEQ327905:UFG327905 UOM327905:UPC327905 UYI327905:UYY327905 VIE327905:VIU327905 VSA327905:VSQ327905 WBW327905:WCM327905 WLS327905:WMI327905 WVO327905:WWE327905 G393441:W393441 JC393441:JS393441 SY393441:TO393441 ACU393441:ADK393441 AMQ393441:ANG393441 AWM393441:AXC393441 BGI393441:BGY393441 BQE393441:BQU393441 CAA393441:CAQ393441 CJW393441:CKM393441 CTS393441:CUI393441 DDO393441:DEE393441 DNK393441:DOA393441 DXG393441:DXW393441 EHC393441:EHS393441 EQY393441:ERO393441 FAU393441:FBK393441 FKQ393441:FLG393441 FUM393441:FVC393441 GEI393441:GEY393441 GOE393441:GOU393441 GYA393441:GYQ393441 HHW393441:HIM393441 HRS393441:HSI393441 IBO393441:ICE393441 ILK393441:IMA393441 IVG393441:IVW393441 JFC393441:JFS393441 JOY393441:JPO393441 JYU393441:JZK393441 KIQ393441:KJG393441 KSM393441:KTC393441 LCI393441:LCY393441 LME393441:LMU393441 LWA393441:LWQ393441 MFW393441:MGM393441 MPS393441:MQI393441 MZO393441:NAE393441 NJK393441:NKA393441 NTG393441:NTW393441 ODC393441:ODS393441 OMY393441:ONO393441 OWU393441:OXK393441 PGQ393441:PHG393441 PQM393441:PRC393441 QAI393441:QAY393441 QKE393441:QKU393441 QUA393441:QUQ393441 RDW393441:REM393441 RNS393441:ROI393441 RXO393441:RYE393441 SHK393441:SIA393441 SRG393441:SRW393441 TBC393441:TBS393441 TKY393441:TLO393441 TUU393441:TVK393441 UEQ393441:UFG393441 UOM393441:UPC393441 UYI393441:UYY393441 VIE393441:VIU393441 VSA393441:VSQ393441 WBW393441:WCM393441 WLS393441:WMI393441 WVO393441:WWE393441 G458977:W458977 JC458977:JS458977 SY458977:TO458977 ACU458977:ADK458977 AMQ458977:ANG458977 AWM458977:AXC458977 BGI458977:BGY458977 BQE458977:BQU458977 CAA458977:CAQ458977 CJW458977:CKM458977 CTS458977:CUI458977 DDO458977:DEE458977 DNK458977:DOA458977 DXG458977:DXW458977 EHC458977:EHS458977 EQY458977:ERO458977 FAU458977:FBK458977 FKQ458977:FLG458977 FUM458977:FVC458977 GEI458977:GEY458977 GOE458977:GOU458977 GYA458977:GYQ458977 HHW458977:HIM458977 HRS458977:HSI458977 IBO458977:ICE458977 ILK458977:IMA458977 IVG458977:IVW458977 JFC458977:JFS458977 JOY458977:JPO458977 JYU458977:JZK458977 KIQ458977:KJG458977 KSM458977:KTC458977 LCI458977:LCY458977 LME458977:LMU458977 LWA458977:LWQ458977 MFW458977:MGM458977 MPS458977:MQI458977 MZO458977:NAE458977 NJK458977:NKA458977 NTG458977:NTW458977 ODC458977:ODS458977 OMY458977:ONO458977 OWU458977:OXK458977 PGQ458977:PHG458977 PQM458977:PRC458977 QAI458977:QAY458977 QKE458977:QKU458977 QUA458977:QUQ458977 RDW458977:REM458977 RNS458977:ROI458977 RXO458977:RYE458977 SHK458977:SIA458977 SRG458977:SRW458977 TBC458977:TBS458977 TKY458977:TLO458977 TUU458977:TVK458977 UEQ458977:UFG458977 UOM458977:UPC458977 UYI458977:UYY458977 VIE458977:VIU458977 VSA458977:VSQ458977 WBW458977:WCM458977 WLS458977:WMI458977 WVO458977:WWE458977 G524513:W524513 JC524513:JS524513 SY524513:TO524513 ACU524513:ADK524513 AMQ524513:ANG524513 AWM524513:AXC524513 BGI524513:BGY524513 BQE524513:BQU524513 CAA524513:CAQ524513 CJW524513:CKM524513 CTS524513:CUI524513 DDO524513:DEE524513 DNK524513:DOA524513 DXG524513:DXW524513 EHC524513:EHS524513 EQY524513:ERO524513 FAU524513:FBK524513 FKQ524513:FLG524513 FUM524513:FVC524513 GEI524513:GEY524513 GOE524513:GOU524513 GYA524513:GYQ524513 HHW524513:HIM524513 HRS524513:HSI524513 IBO524513:ICE524513 ILK524513:IMA524513 IVG524513:IVW524513 JFC524513:JFS524513 JOY524513:JPO524513 JYU524513:JZK524513 KIQ524513:KJG524513 KSM524513:KTC524513 LCI524513:LCY524513 LME524513:LMU524513 LWA524513:LWQ524513 MFW524513:MGM524513 MPS524513:MQI524513 MZO524513:NAE524513 NJK524513:NKA524513 NTG524513:NTW524513 ODC524513:ODS524513 OMY524513:ONO524513 OWU524513:OXK524513 PGQ524513:PHG524513 PQM524513:PRC524513 QAI524513:QAY524513 QKE524513:QKU524513 QUA524513:QUQ524513 RDW524513:REM524513 RNS524513:ROI524513 RXO524513:RYE524513 SHK524513:SIA524513 SRG524513:SRW524513 TBC524513:TBS524513 TKY524513:TLO524513 TUU524513:TVK524513 UEQ524513:UFG524513 UOM524513:UPC524513 UYI524513:UYY524513 VIE524513:VIU524513 VSA524513:VSQ524513 WBW524513:WCM524513 WLS524513:WMI524513 WVO524513:WWE524513 G590049:W590049 JC590049:JS590049 SY590049:TO590049 ACU590049:ADK590049 AMQ590049:ANG590049 AWM590049:AXC590049 BGI590049:BGY590049 BQE590049:BQU590049 CAA590049:CAQ590049 CJW590049:CKM590049 CTS590049:CUI590049 DDO590049:DEE590049 DNK590049:DOA590049 DXG590049:DXW590049 EHC590049:EHS590049 EQY590049:ERO590049 FAU590049:FBK590049 FKQ590049:FLG590049 FUM590049:FVC590049 GEI590049:GEY590049 GOE590049:GOU590049 GYA590049:GYQ590049 HHW590049:HIM590049 HRS590049:HSI590049 IBO590049:ICE590049 ILK590049:IMA590049 IVG590049:IVW590049 JFC590049:JFS590049 JOY590049:JPO590049 JYU590049:JZK590049 KIQ590049:KJG590049 KSM590049:KTC590049 LCI590049:LCY590049 LME590049:LMU590049 LWA590049:LWQ590049 MFW590049:MGM590049 MPS590049:MQI590049 MZO590049:NAE590049 NJK590049:NKA590049 NTG590049:NTW590049 ODC590049:ODS590049 OMY590049:ONO590049 OWU590049:OXK590049 PGQ590049:PHG590049 PQM590049:PRC590049 QAI590049:QAY590049 QKE590049:QKU590049 QUA590049:QUQ590049 RDW590049:REM590049 RNS590049:ROI590049 RXO590049:RYE590049 SHK590049:SIA590049 SRG590049:SRW590049 TBC590049:TBS590049 TKY590049:TLO590049 TUU590049:TVK590049 UEQ590049:UFG590049 UOM590049:UPC590049 UYI590049:UYY590049 VIE590049:VIU590049 VSA590049:VSQ590049 WBW590049:WCM590049 WLS590049:WMI590049 WVO590049:WWE590049 G655585:W655585 JC655585:JS655585 SY655585:TO655585 ACU655585:ADK655585 AMQ655585:ANG655585 AWM655585:AXC655585 BGI655585:BGY655585 BQE655585:BQU655585 CAA655585:CAQ655585 CJW655585:CKM655585 CTS655585:CUI655585 DDO655585:DEE655585 DNK655585:DOA655585 DXG655585:DXW655585 EHC655585:EHS655585 EQY655585:ERO655585 FAU655585:FBK655585 FKQ655585:FLG655585 FUM655585:FVC655585 GEI655585:GEY655585 GOE655585:GOU655585 GYA655585:GYQ655585 HHW655585:HIM655585 HRS655585:HSI655585 IBO655585:ICE655585 ILK655585:IMA655585 IVG655585:IVW655585 JFC655585:JFS655585 JOY655585:JPO655585 JYU655585:JZK655585 KIQ655585:KJG655585 KSM655585:KTC655585 LCI655585:LCY655585 LME655585:LMU655585 LWA655585:LWQ655585 MFW655585:MGM655585 MPS655585:MQI655585 MZO655585:NAE655585 NJK655585:NKA655585 NTG655585:NTW655585 ODC655585:ODS655585 OMY655585:ONO655585 OWU655585:OXK655585 PGQ655585:PHG655585 PQM655585:PRC655585 QAI655585:QAY655585 QKE655585:QKU655585 QUA655585:QUQ655585 RDW655585:REM655585 RNS655585:ROI655585 RXO655585:RYE655585 SHK655585:SIA655585 SRG655585:SRW655585 TBC655585:TBS655585 TKY655585:TLO655585 TUU655585:TVK655585 UEQ655585:UFG655585 UOM655585:UPC655585 UYI655585:UYY655585 VIE655585:VIU655585 VSA655585:VSQ655585 WBW655585:WCM655585 WLS655585:WMI655585 WVO655585:WWE655585 G721121:W721121 JC721121:JS721121 SY721121:TO721121 ACU721121:ADK721121 AMQ721121:ANG721121 AWM721121:AXC721121 BGI721121:BGY721121 BQE721121:BQU721121 CAA721121:CAQ721121 CJW721121:CKM721121 CTS721121:CUI721121 DDO721121:DEE721121 DNK721121:DOA721121 DXG721121:DXW721121 EHC721121:EHS721121 EQY721121:ERO721121 FAU721121:FBK721121 FKQ721121:FLG721121 FUM721121:FVC721121 GEI721121:GEY721121 GOE721121:GOU721121 GYA721121:GYQ721121 HHW721121:HIM721121 HRS721121:HSI721121 IBO721121:ICE721121 ILK721121:IMA721121 IVG721121:IVW721121 JFC721121:JFS721121 JOY721121:JPO721121 JYU721121:JZK721121 KIQ721121:KJG721121 KSM721121:KTC721121 LCI721121:LCY721121 LME721121:LMU721121 LWA721121:LWQ721121 MFW721121:MGM721121 MPS721121:MQI721121 MZO721121:NAE721121 NJK721121:NKA721121 NTG721121:NTW721121 ODC721121:ODS721121 OMY721121:ONO721121 OWU721121:OXK721121 PGQ721121:PHG721121 PQM721121:PRC721121 QAI721121:QAY721121 QKE721121:QKU721121 QUA721121:QUQ721121 RDW721121:REM721121 RNS721121:ROI721121 RXO721121:RYE721121 SHK721121:SIA721121 SRG721121:SRW721121 TBC721121:TBS721121 TKY721121:TLO721121 TUU721121:TVK721121 UEQ721121:UFG721121 UOM721121:UPC721121 UYI721121:UYY721121 VIE721121:VIU721121 VSA721121:VSQ721121 WBW721121:WCM721121 WLS721121:WMI721121 WVO721121:WWE721121 G786657:W786657 JC786657:JS786657 SY786657:TO786657 ACU786657:ADK786657 AMQ786657:ANG786657 AWM786657:AXC786657 BGI786657:BGY786657 BQE786657:BQU786657 CAA786657:CAQ786657 CJW786657:CKM786657 CTS786657:CUI786657 DDO786657:DEE786657 DNK786657:DOA786657 DXG786657:DXW786657 EHC786657:EHS786657 EQY786657:ERO786657 FAU786657:FBK786657 FKQ786657:FLG786657 FUM786657:FVC786657 GEI786657:GEY786657 GOE786657:GOU786657 GYA786657:GYQ786657 HHW786657:HIM786657 HRS786657:HSI786657 IBO786657:ICE786657 ILK786657:IMA786657 IVG786657:IVW786657 JFC786657:JFS786657 JOY786657:JPO786657 JYU786657:JZK786657 KIQ786657:KJG786657 KSM786657:KTC786657 LCI786657:LCY786657 LME786657:LMU786657 LWA786657:LWQ786657 MFW786657:MGM786657 MPS786657:MQI786657 MZO786657:NAE786657 NJK786657:NKA786657 NTG786657:NTW786657 ODC786657:ODS786657 OMY786657:ONO786657 OWU786657:OXK786657 PGQ786657:PHG786657 PQM786657:PRC786657 QAI786657:QAY786657 QKE786657:QKU786657 QUA786657:QUQ786657 RDW786657:REM786657 RNS786657:ROI786657 RXO786657:RYE786657 SHK786657:SIA786657 SRG786657:SRW786657 TBC786657:TBS786657 TKY786657:TLO786657 TUU786657:TVK786657 UEQ786657:UFG786657 UOM786657:UPC786657 UYI786657:UYY786657 VIE786657:VIU786657 VSA786657:VSQ786657 WBW786657:WCM786657 WLS786657:WMI786657 WVO786657:WWE786657 G852193:W852193 JC852193:JS852193 SY852193:TO852193 ACU852193:ADK852193 AMQ852193:ANG852193 AWM852193:AXC852193 BGI852193:BGY852193 BQE852193:BQU852193 CAA852193:CAQ852193 CJW852193:CKM852193 CTS852193:CUI852193 DDO852193:DEE852193 DNK852193:DOA852193 DXG852193:DXW852193 EHC852193:EHS852193 EQY852193:ERO852193 FAU852193:FBK852193 FKQ852193:FLG852193 FUM852193:FVC852193 GEI852193:GEY852193 GOE852193:GOU852193 GYA852193:GYQ852193 HHW852193:HIM852193 HRS852193:HSI852193 IBO852193:ICE852193 ILK852193:IMA852193 IVG852193:IVW852193 JFC852193:JFS852193 JOY852193:JPO852193 JYU852193:JZK852193 KIQ852193:KJG852193 KSM852193:KTC852193 LCI852193:LCY852193 LME852193:LMU852193 LWA852193:LWQ852193 MFW852193:MGM852193 MPS852193:MQI852193 MZO852193:NAE852193 NJK852193:NKA852193 NTG852193:NTW852193 ODC852193:ODS852193 OMY852193:ONO852193 OWU852193:OXK852193 PGQ852193:PHG852193 PQM852193:PRC852193 QAI852193:QAY852193 QKE852193:QKU852193 QUA852193:QUQ852193 RDW852193:REM852193 RNS852193:ROI852193 RXO852193:RYE852193 SHK852193:SIA852193 SRG852193:SRW852193 TBC852193:TBS852193 TKY852193:TLO852193 TUU852193:TVK852193 UEQ852193:UFG852193 UOM852193:UPC852193 UYI852193:UYY852193 VIE852193:VIU852193 VSA852193:VSQ852193 WBW852193:WCM852193 WLS852193:WMI852193 WVO852193:WWE852193 G917729:W917729 JC917729:JS917729 SY917729:TO917729 ACU917729:ADK917729 AMQ917729:ANG917729 AWM917729:AXC917729 BGI917729:BGY917729 BQE917729:BQU917729 CAA917729:CAQ917729 CJW917729:CKM917729 CTS917729:CUI917729 DDO917729:DEE917729 DNK917729:DOA917729 DXG917729:DXW917729 EHC917729:EHS917729 EQY917729:ERO917729 FAU917729:FBK917729 FKQ917729:FLG917729 FUM917729:FVC917729 GEI917729:GEY917729 GOE917729:GOU917729 GYA917729:GYQ917729 HHW917729:HIM917729 HRS917729:HSI917729 IBO917729:ICE917729 ILK917729:IMA917729 IVG917729:IVW917729 JFC917729:JFS917729 JOY917729:JPO917729 JYU917729:JZK917729 KIQ917729:KJG917729 KSM917729:KTC917729 LCI917729:LCY917729 LME917729:LMU917729 LWA917729:LWQ917729 MFW917729:MGM917729 MPS917729:MQI917729 MZO917729:NAE917729 NJK917729:NKA917729 NTG917729:NTW917729 ODC917729:ODS917729 OMY917729:ONO917729 OWU917729:OXK917729 PGQ917729:PHG917729 PQM917729:PRC917729 QAI917729:QAY917729 QKE917729:QKU917729 QUA917729:QUQ917729 RDW917729:REM917729 RNS917729:ROI917729 RXO917729:RYE917729 SHK917729:SIA917729 SRG917729:SRW917729 TBC917729:TBS917729 TKY917729:TLO917729 TUU917729:TVK917729 UEQ917729:UFG917729 UOM917729:UPC917729 UYI917729:UYY917729 VIE917729:VIU917729 VSA917729:VSQ917729 WBW917729:WCM917729 WLS917729:WMI917729 WVO917729:WWE917729 G983265:W983265 JC983265:JS983265 SY983265:TO983265 ACU983265:ADK983265 AMQ983265:ANG983265 AWM983265:AXC983265 BGI983265:BGY983265 BQE983265:BQU983265 CAA983265:CAQ983265 CJW983265:CKM983265 CTS983265:CUI983265 DDO983265:DEE983265 DNK983265:DOA983265 DXG983265:DXW983265 EHC983265:EHS983265 EQY983265:ERO983265 FAU983265:FBK983265 FKQ983265:FLG983265 FUM983265:FVC983265 GEI983265:GEY983265 GOE983265:GOU983265 GYA983265:GYQ983265 HHW983265:HIM983265 HRS983265:HSI983265 IBO983265:ICE983265 ILK983265:IMA983265 IVG983265:IVW983265 JFC983265:JFS983265 JOY983265:JPO983265 JYU983265:JZK983265 KIQ983265:KJG983265 KSM983265:KTC983265 LCI983265:LCY983265 LME983265:LMU983265 LWA983265:LWQ983265 MFW983265:MGM983265 MPS983265:MQI983265 MZO983265:NAE983265 NJK983265:NKA983265 NTG983265:NTW983265 ODC983265:ODS983265 OMY983265:ONO983265 OWU983265:OXK983265 PGQ983265:PHG983265 PQM983265:PRC983265 QAI983265:QAY983265 QKE983265:QKU983265 QUA983265:QUQ983265 RDW983265:REM983265 RNS983265:ROI983265 RXO983265:RYE983265 SHK983265:SIA983265 SRG983265:SRW983265 TBC983265:TBS983265 TKY983265:TLO983265 TUU983265:TVK983265 UEQ983265:UFG983265 UOM983265:UPC983265 UYI983265:UYY983265 VIE983265:VIU983265 VSA983265:VSQ983265 WBW983265:WCM983265 WLS983265:WMI983265 WVO983265:WWE983265 G233:W233 JC233:JS233 SY233:TO233 ACU233:ADK233 AMQ233:ANG233 AWM233:AXC233 BGI233:BGY233 BQE233:BQU233 CAA233:CAQ233 CJW233:CKM233 CTS233:CUI233 DDO233:DEE233 DNK233:DOA233 DXG233:DXW233 EHC233:EHS233 EQY233:ERO233 FAU233:FBK233 FKQ233:FLG233 FUM233:FVC233 GEI233:GEY233 GOE233:GOU233 GYA233:GYQ233 HHW233:HIM233 HRS233:HSI233 IBO233:ICE233 ILK233:IMA233 IVG233:IVW233 JFC233:JFS233 JOY233:JPO233 JYU233:JZK233 KIQ233:KJG233 KSM233:KTC233 LCI233:LCY233 LME233:LMU233 LWA233:LWQ233 MFW233:MGM233 MPS233:MQI233 MZO233:NAE233 NJK233:NKA233 NTG233:NTW233 ODC233:ODS233 OMY233:ONO233 OWU233:OXK233 PGQ233:PHG233 PQM233:PRC233 QAI233:QAY233 QKE233:QKU233 QUA233:QUQ233 RDW233:REM233 RNS233:ROI233 RXO233:RYE233 SHK233:SIA233 SRG233:SRW233 TBC233:TBS233 TKY233:TLO233 TUU233:TVK233 UEQ233:UFG233 UOM233:UPC233 UYI233:UYY233 VIE233:VIU233 VSA233:VSQ233 WBW233:WCM233 WLS233:WMI233 WVO233:WWE233 G65769:W65769 JC65769:JS65769 SY65769:TO65769 ACU65769:ADK65769 AMQ65769:ANG65769 AWM65769:AXC65769 BGI65769:BGY65769 BQE65769:BQU65769 CAA65769:CAQ65769 CJW65769:CKM65769 CTS65769:CUI65769 DDO65769:DEE65769 DNK65769:DOA65769 DXG65769:DXW65769 EHC65769:EHS65769 EQY65769:ERO65769 FAU65769:FBK65769 FKQ65769:FLG65769 FUM65769:FVC65769 GEI65769:GEY65769 GOE65769:GOU65769 GYA65769:GYQ65769 HHW65769:HIM65769 HRS65769:HSI65769 IBO65769:ICE65769 ILK65769:IMA65769 IVG65769:IVW65769 JFC65769:JFS65769 JOY65769:JPO65769 JYU65769:JZK65769 KIQ65769:KJG65769 KSM65769:KTC65769 LCI65769:LCY65769 LME65769:LMU65769 LWA65769:LWQ65769 MFW65769:MGM65769 MPS65769:MQI65769 MZO65769:NAE65769 NJK65769:NKA65769 NTG65769:NTW65769 ODC65769:ODS65769 OMY65769:ONO65769 OWU65769:OXK65769 PGQ65769:PHG65769 PQM65769:PRC65769 QAI65769:QAY65769 QKE65769:QKU65769 QUA65769:QUQ65769 RDW65769:REM65769 RNS65769:ROI65769 RXO65769:RYE65769 SHK65769:SIA65769 SRG65769:SRW65769 TBC65769:TBS65769 TKY65769:TLO65769 TUU65769:TVK65769 UEQ65769:UFG65769 UOM65769:UPC65769 UYI65769:UYY65769 VIE65769:VIU65769 VSA65769:VSQ65769 WBW65769:WCM65769 WLS65769:WMI65769 WVO65769:WWE65769 G131305:W131305 JC131305:JS131305 SY131305:TO131305 ACU131305:ADK131305 AMQ131305:ANG131305 AWM131305:AXC131305 BGI131305:BGY131305 BQE131305:BQU131305 CAA131305:CAQ131305 CJW131305:CKM131305 CTS131305:CUI131305 DDO131305:DEE131305 DNK131305:DOA131305 DXG131305:DXW131305 EHC131305:EHS131305 EQY131305:ERO131305 FAU131305:FBK131305 FKQ131305:FLG131305 FUM131305:FVC131305 GEI131305:GEY131305 GOE131305:GOU131305 GYA131305:GYQ131305 HHW131305:HIM131305 HRS131305:HSI131305 IBO131305:ICE131305 ILK131305:IMA131305 IVG131305:IVW131305 JFC131305:JFS131305 JOY131305:JPO131305 JYU131305:JZK131305 KIQ131305:KJG131305 KSM131305:KTC131305 LCI131305:LCY131305 LME131305:LMU131305 LWA131305:LWQ131305 MFW131305:MGM131305 MPS131305:MQI131305 MZO131305:NAE131305 NJK131305:NKA131305 NTG131305:NTW131305 ODC131305:ODS131305 OMY131305:ONO131305 OWU131305:OXK131305 PGQ131305:PHG131305 PQM131305:PRC131305 QAI131305:QAY131305 QKE131305:QKU131305 QUA131305:QUQ131305 RDW131305:REM131305 RNS131305:ROI131305 RXO131305:RYE131305 SHK131305:SIA131305 SRG131305:SRW131305 TBC131305:TBS131305 TKY131305:TLO131305 TUU131305:TVK131305 UEQ131305:UFG131305 UOM131305:UPC131305 UYI131305:UYY131305 VIE131305:VIU131305 VSA131305:VSQ131305 WBW131305:WCM131305 WLS131305:WMI131305 WVO131305:WWE131305 G196841:W196841 JC196841:JS196841 SY196841:TO196841 ACU196841:ADK196841 AMQ196841:ANG196841 AWM196841:AXC196841 BGI196841:BGY196841 BQE196841:BQU196841 CAA196841:CAQ196841 CJW196841:CKM196841 CTS196841:CUI196841 DDO196841:DEE196841 DNK196841:DOA196841 DXG196841:DXW196841 EHC196841:EHS196841 EQY196841:ERO196841 FAU196841:FBK196841 FKQ196841:FLG196841 FUM196841:FVC196841 GEI196841:GEY196841 GOE196841:GOU196841 GYA196841:GYQ196841 HHW196841:HIM196841 HRS196841:HSI196841 IBO196841:ICE196841 ILK196841:IMA196841 IVG196841:IVW196841 JFC196841:JFS196841 JOY196841:JPO196841 JYU196841:JZK196841 KIQ196841:KJG196841 KSM196841:KTC196841 LCI196841:LCY196841 LME196841:LMU196841 LWA196841:LWQ196841 MFW196841:MGM196841 MPS196841:MQI196841 MZO196841:NAE196841 NJK196841:NKA196841 NTG196841:NTW196841 ODC196841:ODS196841 OMY196841:ONO196841 OWU196841:OXK196841 PGQ196841:PHG196841 PQM196841:PRC196841 QAI196841:QAY196841 QKE196841:QKU196841 QUA196841:QUQ196841 RDW196841:REM196841 RNS196841:ROI196841 RXO196841:RYE196841 SHK196841:SIA196841 SRG196841:SRW196841 TBC196841:TBS196841 TKY196841:TLO196841 TUU196841:TVK196841 UEQ196841:UFG196841 UOM196841:UPC196841 UYI196841:UYY196841 VIE196841:VIU196841 VSA196841:VSQ196841 WBW196841:WCM196841 WLS196841:WMI196841 WVO196841:WWE196841 G262377:W262377 JC262377:JS262377 SY262377:TO262377 ACU262377:ADK262377 AMQ262377:ANG262377 AWM262377:AXC262377 BGI262377:BGY262377 BQE262377:BQU262377 CAA262377:CAQ262377 CJW262377:CKM262377 CTS262377:CUI262377 DDO262377:DEE262377 DNK262377:DOA262377 DXG262377:DXW262377 EHC262377:EHS262377 EQY262377:ERO262377 FAU262377:FBK262377 FKQ262377:FLG262377 FUM262377:FVC262377 GEI262377:GEY262377 GOE262377:GOU262377 GYA262377:GYQ262377 HHW262377:HIM262377 HRS262377:HSI262377 IBO262377:ICE262377 ILK262377:IMA262377 IVG262377:IVW262377 JFC262377:JFS262377 JOY262377:JPO262377 JYU262377:JZK262377 KIQ262377:KJG262377 KSM262377:KTC262377 LCI262377:LCY262377 LME262377:LMU262377 LWA262377:LWQ262377 MFW262377:MGM262377 MPS262377:MQI262377 MZO262377:NAE262377 NJK262377:NKA262377 NTG262377:NTW262377 ODC262377:ODS262377 OMY262377:ONO262377 OWU262377:OXK262377 PGQ262377:PHG262377 PQM262377:PRC262377 QAI262377:QAY262377 QKE262377:QKU262377 QUA262377:QUQ262377 RDW262377:REM262377 RNS262377:ROI262377 RXO262377:RYE262377 SHK262377:SIA262377 SRG262377:SRW262377 TBC262377:TBS262377 TKY262377:TLO262377 TUU262377:TVK262377 UEQ262377:UFG262377 UOM262377:UPC262377 UYI262377:UYY262377 VIE262377:VIU262377 VSA262377:VSQ262377 WBW262377:WCM262377 WLS262377:WMI262377 WVO262377:WWE262377 G327913:W327913 JC327913:JS327913 SY327913:TO327913 ACU327913:ADK327913 AMQ327913:ANG327913 AWM327913:AXC327913 BGI327913:BGY327913 BQE327913:BQU327913 CAA327913:CAQ327913 CJW327913:CKM327913 CTS327913:CUI327913 DDO327913:DEE327913 DNK327913:DOA327913 DXG327913:DXW327913 EHC327913:EHS327913 EQY327913:ERO327913 FAU327913:FBK327913 FKQ327913:FLG327913 FUM327913:FVC327913 GEI327913:GEY327913 GOE327913:GOU327913 GYA327913:GYQ327913 HHW327913:HIM327913 HRS327913:HSI327913 IBO327913:ICE327913 ILK327913:IMA327913 IVG327913:IVW327913 JFC327913:JFS327913 JOY327913:JPO327913 JYU327913:JZK327913 KIQ327913:KJG327913 KSM327913:KTC327913 LCI327913:LCY327913 LME327913:LMU327913 LWA327913:LWQ327913 MFW327913:MGM327913 MPS327913:MQI327913 MZO327913:NAE327913 NJK327913:NKA327913 NTG327913:NTW327913 ODC327913:ODS327913 OMY327913:ONO327913 OWU327913:OXK327913 PGQ327913:PHG327913 PQM327913:PRC327913 QAI327913:QAY327913 QKE327913:QKU327913 QUA327913:QUQ327913 RDW327913:REM327913 RNS327913:ROI327913 RXO327913:RYE327913 SHK327913:SIA327913 SRG327913:SRW327913 TBC327913:TBS327913 TKY327913:TLO327913 TUU327913:TVK327913 UEQ327913:UFG327913 UOM327913:UPC327913 UYI327913:UYY327913 VIE327913:VIU327913 VSA327913:VSQ327913 WBW327913:WCM327913 WLS327913:WMI327913 WVO327913:WWE327913 G393449:W393449 JC393449:JS393449 SY393449:TO393449 ACU393449:ADK393449 AMQ393449:ANG393449 AWM393449:AXC393449 BGI393449:BGY393449 BQE393449:BQU393449 CAA393449:CAQ393449 CJW393449:CKM393449 CTS393449:CUI393449 DDO393449:DEE393449 DNK393449:DOA393449 DXG393449:DXW393449 EHC393449:EHS393449 EQY393449:ERO393449 FAU393449:FBK393449 FKQ393449:FLG393449 FUM393449:FVC393449 GEI393449:GEY393449 GOE393449:GOU393449 GYA393449:GYQ393449 HHW393449:HIM393449 HRS393449:HSI393449 IBO393449:ICE393449 ILK393449:IMA393449 IVG393449:IVW393449 JFC393449:JFS393449 JOY393449:JPO393449 JYU393449:JZK393449 KIQ393449:KJG393449 KSM393449:KTC393449 LCI393449:LCY393449 LME393449:LMU393449 LWA393449:LWQ393449 MFW393449:MGM393449 MPS393449:MQI393449 MZO393449:NAE393449 NJK393449:NKA393449 NTG393449:NTW393449 ODC393449:ODS393449 OMY393449:ONO393449 OWU393449:OXK393449 PGQ393449:PHG393449 PQM393449:PRC393449 QAI393449:QAY393449 QKE393449:QKU393449 QUA393449:QUQ393449 RDW393449:REM393449 RNS393449:ROI393449 RXO393449:RYE393449 SHK393449:SIA393449 SRG393449:SRW393449 TBC393449:TBS393449 TKY393449:TLO393449 TUU393449:TVK393449 UEQ393449:UFG393449 UOM393449:UPC393449 UYI393449:UYY393449 VIE393449:VIU393449 VSA393449:VSQ393449 WBW393449:WCM393449 WLS393449:WMI393449 WVO393449:WWE393449 G458985:W458985 JC458985:JS458985 SY458985:TO458985 ACU458985:ADK458985 AMQ458985:ANG458985 AWM458985:AXC458985 BGI458985:BGY458985 BQE458985:BQU458985 CAA458985:CAQ458985 CJW458985:CKM458985 CTS458985:CUI458985 DDO458985:DEE458985 DNK458985:DOA458985 DXG458985:DXW458985 EHC458985:EHS458985 EQY458985:ERO458985 FAU458985:FBK458985 FKQ458985:FLG458985 FUM458985:FVC458985 GEI458985:GEY458985 GOE458985:GOU458985 GYA458985:GYQ458985 HHW458985:HIM458985 HRS458985:HSI458985 IBO458985:ICE458985 ILK458985:IMA458985 IVG458985:IVW458985 JFC458985:JFS458985 JOY458985:JPO458985 JYU458985:JZK458985 KIQ458985:KJG458985 KSM458985:KTC458985 LCI458985:LCY458985 LME458985:LMU458985 LWA458985:LWQ458985 MFW458985:MGM458985 MPS458985:MQI458985 MZO458985:NAE458985 NJK458985:NKA458985 NTG458985:NTW458985 ODC458985:ODS458985 OMY458985:ONO458985 OWU458985:OXK458985 PGQ458985:PHG458985 PQM458985:PRC458985 QAI458985:QAY458985 QKE458985:QKU458985 QUA458985:QUQ458985 RDW458985:REM458985 RNS458985:ROI458985 RXO458985:RYE458985 SHK458985:SIA458985 SRG458985:SRW458985 TBC458985:TBS458985 TKY458985:TLO458985 TUU458985:TVK458985 UEQ458985:UFG458985 UOM458985:UPC458985 UYI458985:UYY458985 VIE458985:VIU458985 VSA458985:VSQ458985 WBW458985:WCM458985 WLS458985:WMI458985 WVO458985:WWE458985 G524521:W524521 JC524521:JS524521 SY524521:TO524521 ACU524521:ADK524521 AMQ524521:ANG524521 AWM524521:AXC524521 BGI524521:BGY524521 BQE524521:BQU524521 CAA524521:CAQ524521 CJW524521:CKM524521 CTS524521:CUI524521 DDO524521:DEE524521 DNK524521:DOA524521 DXG524521:DXW524521 EHC524521:EHS524521 EQY524521:ERO524521 FAU524521:FBK524521 FKQ524521:FLG524521 FUM524521:FVC524521 GEI524521:GEY524521 GOE524521:GOU524521 GYA524521:GYQ524521 HHW524521:HIM524521 HRS524521:HSI524521 IBO524521:ICE524521 ILK524521:IMA524521 IVG524521:IVW524521 JFC524521:JFS524521 JOY524521:JPO524521 JYU524521:JZK524521 KIQ524521:KJG524521 KSM524521:KTC524521 LCI524521:LCY524521 LME524521:LMU524521 LWA524521:LWQ524521 MFW524521:MGM524521 MPS524521:MQI524521 MZO524521:NAE524521 NJK524521:NKA524521 NTG524521:NTW524521 ODC524521:ODS524521 OMY524521:ONO524521 OWU524521:OXK524521 PGQ524521:PHG524521 PQM524521:PRC524521 QAI524521:QAY524521 QKE524521:QKU524521 QUA524521:QUQ524521 RDW524521:REM524521 RNS524521:ROI524521 RXO524521:RYE524521 SHK524521:SIA524521 SRG524521:SRW524521 TBC524521:TBS524521 TKY524521:TLO524521 TUU524521:TVK524521 UEQ524521:UFG524521 UOM524521:UPC524521 UYI524521:UYY524521 VIE524521:VIU524521 VSA524521:VSQ524521 WBW524521:WCM524521 WLS524521:WMI524521 WVO524521:WWE524521 G590057:W590057 JC590057:JS590057 SY590057:TO590057 ACU590057:ADK590057 AMQ590057:ANG590057 AWM590057:AXC590057 BGI590057:BGY590057 BQE590057:BQU590057 CAA590057:CAQ590057 CJW590057:CKM590057 CTS590057:CUI590057 DDO590057:DEE590057 DNK590057:DOA590057 DXG590057:DXW590057 EHC590057:EHS590057 EQY590057:ERO590057 FAU590057:FBK590057 FKQ590057:FLG590057 FUM590057:FVC590057 GEI590057:GEY590057 GOE590057:GOU590057 GYA590057:GYQ590057 HHW590057:HIM590057 HRS590057:HSI590057 IBO590057:ICE590057 ILK590057:IMA590057 IVG590057:IVW590057 JFC590057:JFS590057 JOY590057:JPO590057 JYU590057:JZK590057 KIQ590057:KJG590057 KSM590057:KTC590057 LCI590057:LCY590057 LME590057:LMU590057 LWA590057:LWQ590057 MFW590057:MGM590057 MPS590057:MQI590057 MZO590057:NAE590057 NJK590057:NKA590057 NTG590057:NTW590057 ODC590057:ODS590057 OMY590057:ONO590057 OWU590057:OXK590057 PGQ590057:PHG590057 PQM590057:PRC590057 QAI590057:QAY590057 QKE590057:QKU590057 QUA590057:QUQ590057 RDW590057:REM590057 RNS590057:ROI590057 RXO590057:RYE590057 SHK590057:SIA590057 SRG590057:SRW590057 TBC590057:TBS590057 TKY590057:TLO590057 TUU590057:TVK590057 UEQ590057:UFG590057 UOM590057:UPC590057 UYI590057:UYY590057 VIE590057:VIU590057 VSA590057:VSQ590057 WBW590057:WCM590057 WLS590057:WMI590057 WVO590057:WWE590057 G655593:W655593 JC655593:JS655593 SY655593:TO655593 ACU655593:ADK655593 AMQ655593:ANG655593 AWM655593:AXC655593 BGI655593:BGY655593 BQE655593:BQU655593 CAA655593:CAQ655593 CJW655593:CKM655593 CTS655593:CUI655593 DDO655593:DEE655593 DNK655593:DOA655593 DXG655593:DXW655593 EHC655593:EHS655593 EQY655593:ERO655593 FAU655593:FBK655593 FKQ655593:FLG655593 FUM655593:FVC655593 GEI655593:GEY655593 GOE655593:GOU655593 GYA655593:GYQ655593 HHW655593:HIM655593 HRS655593:HSI655593 IBO655593:ICE655593 ILK655593:IMA655593 IVG655593:IVW655593 JFC655593:JFS655593 JOY655593:JPO655593 JYU655593:JZK655593 KIQ655593:KJG655593 KSM655593:KTC655593 LCI655593:LCY655593 LME655593:LMU655593 LWA655593:LWQ655593 MFW655593:MGM655593 MPS655593:MQI655593 MZO655593:NAE655593 NJK655593:NKA655593 NTG655593:NTW655593 ODC655593:ODS655593 OMY655593:ONO655593 OWU655593:OXK655593 PGQ655593:PHG655593 PQM655593:PRC655593 QAI655593:QAY655593 QKE655593:QKU655593 QUA655593:QUQ655593 RDW655593:REM655593 RNS655593:ROI655593 RXO655593:RYE655593 SHK655593:SIA655593 SRG655593:SRW655593 TBC655593:TBS655593 TKY655593:TLO655593 TUU655593:TVK655593 UEQ655593:UFG655593 UOM655593:UPC655593 UYI655593:UYY655593 VIE655593:VIU655593 VSA655593:VSQ655593 WBW655593:WCM655593 WLS655593:WMI655593 WVO655593:WWE655593 G721129:W721129 JC721129:JS721129 SY721129:TO721129 ACU721129:ADK721129 AMQ721129:ANG721129 AWM721129:AXC721129 BGI721129:BGY721129 BQE721129:BQU721129 CAA721129:CAQ721129 CJW721129:CKM721129 CTS721129:CUI721129 DDO721129:DEE721129 DNK721129:DOA721129 DXG721129:DXW721129 EHC721129:EHS721129 EQY721129:ERO721129 FAU721129:FBK721129 FKQ721129:FLG721129 FUM721129:FVC721129 GEI721129:GEY721129 GOE721129:GOU721129 GYA721129:GYQ721129 HHW721129:HIM721129 HRS721129:HSI721129 IBO721129:ICE721129 ILK721129:IMA721129 IVG721129:IVW721129 JFC721129:JFS721129 JOY721129:JPO721129 JYU721129:JZK721129 KIQ721129:KJG721129 KSM721129:KTC721129 LCI721129:LCY721129 LME721129:LMU721129 LWA721129:LWQ721129 MFW721129:MGM721129 MPS721129:MQI721129 MZO721129:NAE721129 NJK721129:NKA721129 NTG721129:NTW721129 ODC721129:ODS721129 OMY721129:ONO721129 OWU721129:OXK721129 PGQ721129:PHG721129 PQM721129:PRC721129 QAI721129:QAY721129 QKE721129:QKU721129 QUA721129:QUQ721129 RDW721129:REM721129 RNS721129:ROI721129 RXO721129:RYE721129 SHK721129:SIA721129 SRG721129:SRW721129 TBC721129:TBS721129 TKY721129:TLO721129 TUU721129:TVK721129 UEQ721129:UFG721129 UOM721129:UPC721129 UYI721129:UYY721129 VIE721129:VIU721129 VSA721129:VSQ721129 WBW721129:WCM721129 WLS721129:WMI721129 WVO721129:WWE721129 G786665:W786665 JC786665:JS786665 SY786665:TO786665 ACU786665:ADK786665 AMQ786665:ANG786665 AWM786665:AXC786665 BGI786665:BGY786665 BQE786665:BQU786665 CAA786665:CAQ786665 CJW786665:CKM786665 CTS786665:CUI786665 DDO786665:DEE786665 DNK786665:DOA786665 DXG786665:DXW786665 EHC786665:EHS786665 EQY786665:ERO786665 FAU786665:FBK786665 FKQ786665:FLG786665 FUM786665:FVC786665 GEI786665:GEY786665 GOE786665:GOU786665 GYA786665:GYQ786665 HHW786665:HIM786665 HRS786665:HSI786665 IBO786665:ICE786665 ILK786665:IMA786665 IVG786665:IVW786665 JFC786665:JFS786665 JOY786665:JPO786665 JYU786665:JZK786665 KIQ786665:KJG786665 KSM786665:KTC786665 LCI786665:LCY786665 LME786665:LMU786665 LWA786665:LWQ786665 MFW786665:MGM786665 MPS786665:MQI786665 MZO786665:NAE786665 NJK786665:NKA786665 NTG786665:NTW786665 ODC786665:ODS786665 OMY786665:ONO786665 OWU786665:OXK786665 PGQ786665:PHG786665 PQM786665:PRC786665 QAI786665:QAY786665 QKE786665:QKU786665 QUA786665:QUQ786665 RDW786665:REM786665 RNS786665:ROI786665 RXO786665:RYE786665 SHK786665:SIA786665 SRG786665:SRW786665 TBC786665:TBS786665 TKY786665:TLO786665 TUU786665:TVK786665 UEQ786665:UFG786665 UOM786665:UPC786665 UYI786665:UYY786665 VIE786665:VIU786665 VSA786665:VSQ786665 WBW786665:WCM786665 WLS786665:WMI786665 WVO786665:WWE786665 G852201:W852201 JC852201:JS852201 SY852201:TO852201 ACU852201:ADK852201 AMQ852201:ANG852201 AWM852201:AXC852201 BGI852201:BGY852201 BQE852201:BQU852201 CAA852201:CAQ852201 CJW852201:CKM852201 CTS852201:CUI852201 DDO852201:DEE852201 DNK852201:DOA852201 DXG852201:DXW852201 EHC852201:EHS852201 EQY852201:ERO852201 FAU852201:FBK852201 FKQ852201:FLG852201 FUM852201:FVC852201 GEI852201:GEY852201 GOE852201:GOU852201 GYA852201:GYQ852201 HHW852201:HIM852201 HRS852201:HSI852201 IBO852201:ICE852201 ILK852201:IMA852201 IVG852201:IVW852201 JFC852201:JFS852201 JOY852201:JPO852201 JYU852201:JZK852201 KIQ852201:KJG852201 KSM852201:KTC852201 LCI852201:LCY852201 LME852201:LMU852201 LWA852201:LWQ852201 MFW852201:MGM852201 MPS852201:MQI852201 MZO852201:NAE852201 NJK852201:NKA852201 NTG852201:NTW852201 ODC852201:ODS852201 OMY852201:ONO852201 OWU852201:OXK852201 PGQ852201:PHG852201 PQM852201:PRC852201 QAI852201:QAY852201 QKE852201:QKU852201 QUA852201:QUQ852201 RDW852201:REM852201 RNS852201:ROI852201 RXO852201:RYE852201 SHK852201:SIA852201 SRG852201:SRW852201 TBC852201:TBS852201 TKY852201:TLO852201 TUU852201:TVK852201 UEQ852201:UFG852201 UOM852201:UPC852201 UYI852201:UYY852201 VIE852201:VIU852201 VSA852201:VSQ852201 WBW852201:WCM852201 WLS852201:WMI852201 WVO852201:WWE852201 G917737:W917737 JC917737:JS917737 SY917737:TO917737 ACU917737:ADK917737 AMQ917737:ANG917737 AWM917737:AXC917737 BGI917737:BGY917737 BQE917737:BQU917737 CAA917737:CAQ917737 CJW917737:CKM917737 CTS917737:CUI917737 DDO917737:DEE917737 DNK917737:DOA917737 DXG917737:DXW917737 EHC917737:EHS917737 EQY917737:ERO917737 FAU917737:FBK917737 FKQ917737:FLG917737 FUM917737:FVC917737 GEI917737:GEY917737 GOE917737:GOU917737 GYA917737:GYQ917737 HHW917737:HIM917737 HRS917737:HSI917737 IBO917737:ICE917737 ILK917737:IMA917737 IVG917737:IVW917737 JFC917737:JFS917737 JOY917737:JPO917737 JYU917737:JZK917737 KIQ917737:KJG917737 KSM917737:KTC917737 LCI917737:LCY917737 LME917737:LMU917737 LWA917737:LWQ917737 MFW917737:MGM917737 MPS917737:MQI917737 MZO917737:NAE917737 NJK917737:NKA917737 NTG917737:NTW917737 ODC917737:ODS917737 OMY917737:ONO917737 OWU917737:OXK917737 PGQ917737:PHG917737 PQM917737:PRC917737 QAI917737:QAY917737 QKE917737:QKU917737 QUA917737:QUQ917737 RDW917737:REM917737 RNS917737:ROI917737 RXO917737:RYE917737 SHK917737:SIA917737 SRG917737:SRW917737 TBC917737:TBS917737 TKY917737:TLO917737 TUU917737:TVK917737 UEQ917737:UFG917737 UOM917737:UPC917737 UYI917737:UYY917737 VIE917737:VIU917737 VSA917737:VSQ917737 WBW917737:WCM917737 WLS917737:WMI917737 WVO917737:WWE917737 G983273:W983273 JC983273:JS983273 SY983273:TO983273 ACU983273:ADK983273 AMQ983273:ANG983273 AWM983273:AXC983273 BGI983273:BGY983273 BQE983273:BQU983273 CAA983273:CAQ983273 CJW983273:CKM983273 CTS983273:CUI983273 DDO983273:DEE983273 DNK983273:DOA983273 DXG983273:DXW983273 EHC983273:EHS983273 EQY983273:ERO983273 FAU983273:FBK983273 FKQ983273:FLG983273 FUM983273:FVC983273 GEI983273:GEY983273 GOE983273:GOU983273 GYA983273:GYQ983273 HHW983273:HIM983273 HRS983273:HSI983273 IBO983273:ICE983273 ILK983273:IMA983273 IVG983273:IVW983273 JFC983273:JFS983273 JOY983273:JPO983273 JYU983273:JZK983273 KIQ983273:KJG983273 KSM983273:KTC983273 LCI983273:LCY983273 LME983273:LMU983273 LWA983273:LWQ983273 MFW983273:MGM983273 MPS983273:MQI983273 MZO983273:NAE983273 NJK983273:NKA983273 NTG983273:NTW983273 ODC983273:ODS983273 OMY983273:ONO983273 OWU983273:OXK983273 PGQ983273:PHG983273 PQM983273:PRC983273 QAI983273:QAY983273 QKE983273:QKU983273 QUA983273:QUQ983273 RDW983273:REM983273 RNS983273:ROI983273 RXO983273:RYE983273 SHK983273:SIA983273 SRG983273:SRW983273 TBC983273:TBS983273 TKY983273:TLO983273 TUU983273:TVK983273 UEQ983273:UFG983273 UOM983273:UPC983273 UYI983273:UYY983273 VIE983273:VIU983273 VSA983273:VSQ983273 WBW983273:WCM983273 WLS983273:WMI983273 WVO983273:WWE983273 G241:W241 JC241:JS241 SY241:TO241 ACU241:ADK241 AMQ241:ANG241 AWM241:AXC241 BGI241:BGY241 BQE241:BQU241 CAA241:CAQ241 CJW241:CKM241 CTS241:CUI241 DDO241:DEE241 DNK241:DOA241 DXG241:DXW241 EHC241:EHS241 EQY241:ERO241 FAU241:FBK241 FKQ241:FLG241 FUM241:FVC241 GEI241:GEY241 GOE241:GOU241 GYA241:GYQ241 HHW241:HIM241 HRS241:HSI241 IBO241:ICE241 ILK241:IMA241 IVG241:IVW241 JFC241:JFS241 JOY241:JPO241 JYU241:JZK241 KIQ241:KJG241 KSM241:KTC241 LCI241:LCY241 LME241:LMU241 LWA241:LWQ241 MFW241:MGM241 MPS241:MQI241 MZO241:NAE241 NJK241:NKA241 NTG241:NTW241 ODC241:ODS241 OMY241:ONO241 OWU241:OXK241 PGQ241:PHG241 PQM241:PRC241 QAI241:QAY241 QKE241:QKU241 QUA241:QUQ241 RDW241:REM241 RNS241:ROI241 RXO241:RYE241 SHK241:SIA241 SRG241:SRW241 TBC241:TBS241 TKY241:TLO241 TUU241:TVK241 UEQ241:UFG241 UOM241:UPC241 UYI241:UYY241 VIE241:VIU241 VSA241:VSQ241 WBW241:WCM241 WLS241:WMI241 WVO241:WWE241 G65777:W65777 JC65777:JS65777 SY65777:TO65777 ACU65777:ADK65777 AMQ65777:ANG65777 AWM65777:AXC65777 BGI65777:BGY65777 BQE65777:BQU65777 CAA65777:CAQ65777 CJW65777:CKM65777 CTS65777:CUI65777 DDO65777:DEE65777 DNK65777:DOA65777 DXG65777:DXW65777 EHC65777:EHS65777 EQY65777:ERO65777 FAU65777:FBK65777 FKQ65777:FLG65777 FUM65777:FVC65777 GEI65777:GEY65777 GOE65777:GOU65777 GYA65777:GYQ65777 HHW65777:HIM65777 HRS65777:HSI65777 IBO65777:ICE65777 ILK65777:IMA65777 IVG65777:IVW65777 JFC65777:JFS65777 JOY65777:JPO65777 JYU65777:JZK65777 KIQ65777:KJG65777 KSM65777:KTC65777 LCI65777:LCY65777 LME65777:LMU65777 LWA65777:LWQ65777 MFW65777:MGM65777 MPS65777:MQI65777 MZO65777:NAE65777 NJK65777:NKA65777 NTG65777:NTW65777 ODC65777:ODS65777 OMY65777:ONO65777 OWU65777:OXK65777 PGQ65777:PHG65777 PQM65777:PRC65777 QAI65777:QAY65777 QKE65777:QKU65777 QUA65777:QUQ65777 RDW65777:REM65777 RNS65777:ROI65777 RXO65777:RYE65777 SHK65777:SIA65777 SRG65777:SRW65777 TBC65777:TBS65777 TKY65777:TLO65777 TUU65777:TVK65777 UEQ65777:UFG65777 UOM65777:UPC65777 UYI65777:UYY65777 VIE65777:VIU65777 VSA65777:VSQ65777 WBW65777:WCM65777 WLS65777:WMI65777 WVO65777:WWE65777 G131313:W131313 JC131313:JS131313 SY131313:TO131313 ACU131313:ADK131313 AMQ131313:ANG131313 AWM131313:AXC131313 BGI131313:BGY131313 BQE131313:BQU131313 CAA131313:CAQ131313 CJW131313:CKM131313 CTS131313:CUI131313 DDO131313:DEE131313 DNK131313:DOA131313 DXG131313:DXW131313 EHC131313:EHS131313 EQY131313:ERO131313 FAU131313:FBK131313 FKQ131313:FLG131313 FUM131313:FVC131313 GEI131313:GEY131313 GOE131313:GOU131313 GYA131313:GYQ131313 HHW131313:HIM131313 HRS131313:HSI131313 IBO131313:ICE131313 ILK131313:IMA131313 IVG131313:IVW131313 JFC131313:JFS131313 JOY131313:JPO131313 JYU131313:JZK131313 KIQ131313:KJG131313 KSM131313:KTC131313 LCI131313:LCY131313 LME131313:LMU131313 LWA131313:LWQ131313 MFW131313:MGM131313 MPS131313:MQI131313 MZO131313:NAE131313 NJK131313:NKA131313 NTG131313:NTW131313 ODC131313:ODS131313 OMY131313:ONO131313 OWU131313:OXK131313 PGQ131313:PHG131313 PQM131313:PRC131313 QAI131313:QAY131313 QKE131313:QKU131313 QUA131313:QUQ131313 RDW131313:REM131313 RNS131313:ROI131313 RXO131313:RYE131313 SHK131313:SIA131313 SRG131313:SRW131313 TBC131313:TBS131313 TKY131313:TLO131313 TUU131313:TVK131313 UEQ131313:UFG131313 UOM131313:UPC131313 UYI131313:UYY131313 VIE131313:VIU131313 VSA131313:VSQ131313 WBW131313:WCM131313 WLS131313:WMI131313 WVO131313:WWE131313 G196849:W196849 JC196849:JS196849 SY196849:TO196849 ACU196849:ADK196849 AMQ196849:ANG196849 AWM196849:AXC196849 BGI196849:BGY196849 BQE196849:BQU196849 CAA196849:CAQ196849 CJW196849:CKM196849 CTS196849:CUI196849 DDO196849:DEE196849 DNK196849:DOA196849 DXG196849:DXW196849 EHC196849:EHS196849 EQY196849:ERO196849 FAU196849:FBK196849 FKQ196849:FLG196849 FUM196849:FVC196849 GEI196849:GEY196849 GOE196849:GOU196849 GYA196849:GYQ196849 HHW196849:HIM196849 HRS196849:HSI196849 IBO196849:ICE196849 ILK196849:IMA196849 IVG196849:IVW196849 JFC196849:JFS196849 JOY196849:JPO196849 JYU196849:JZK196849 KIQ196849:KJG196849 KSM196849:KTC196849 LCI196849:LCY196849 LME196849:LMU196849 LWA196849:LWQ196849 MFW196849:MGM196849 MPS196849:MQI196849 MZO196849:NAE196849 NJK196849:NKA196849 NTG196849:NTW196849 ODC196849:ODS196849 OMY196849:ONO196849 OWU196849:OXK196849 PGQ196849:PHG196849 PQM196849:PRC196849 QAI196849:QAY196849 QKE196849:QKU196849 QUA196849:QUQ196849 RDW196849:REM196849 RNS196849:ROI196849 RXO196849:RYE196849 SHK196849:SIA196849 SRG196849:SRW196849 TBC196849:TBS196849 TKY196849:TLO196849 TUU196849:TVK196849 UEQ196849:UFG196849 UOM196849:UPC196849 UYI196849:UYY196849 VIE196849:VIU196849 VSA196849:VSQ196849 WBW196849:WCM196849 WLS196849:WMI196849 WVO196849:WWE196849 G262385:W262385 JC262385:JS262385 SY262385:TO262385 ACU262385:ADK262385 AMQ262385:ANG262385 AWM262385:AXC262385 BGI262385:BGY262385 BQE262385:BQU262385 CAA262385:CAQ262385 CJW262385:CKM262385 CTS262385:CUI262385 DDO262385:DEE262385 DNK262385:DOA262385 DXG262385:DXW262385 EHC262385:EHS262385 EQY262385:ERO262385 FAU262385:FBK262385 FKQ262385:FLG262385 FUM262385:FVC262385 GEI262385:GEY262385 GOE262385:GOU262385 GYA262385:GYQ262385 HHW262385:HIM262385 HRS262385:HSI262385 IBO262385:ICE262385 ILK262385:IMA262385 IVG262385:IVW262385 JFC262385:JFS262385 JOY262385:JPO262385 JYU262385:JZK262385 KIQ262385:KJG262385 KSM262385:KTC262385 LCI262385:LCY262385 LME262385:LMU262385 LWA262385:LWQ262385 MFW262385:MGM262385 MPS262385:MQI262385 MZO262385:NAE262385 NJK262385:NKA262385 NTG262385:NTW262385 ODC262385:ODS262385 OMY262385:ONO262385 OWU262385:OXK262385 PGQ262385:PHG262385 PQM262385:PRC262385 QAI262385:QAY262385 QKE262385:QKU262385 QUA262385:QUQ262385 RDW262385:REM262385 RNS262385:ROI262385 RXO262385:RYE262385 SHK262385:SIA262385 SRG262385:SRW262385 TBC262385:TBS262385 TKY262385:TLO262385 TUU262385:TVK262385 UEQ262385:UFG262385 UOM262385:UPC262385 UYI262385:UYY262385 VIE262385:VIU262385 VSA262385:VSQ262385 WBW262385:WCM262385 WLS262385:WMI262385 WVO262385:WWE262385 G327921:W327921 JC327921:JS327921 SY327921:TO327921 ACU327921:ADK327921 AMQ327921:ANG327921 AWM327921:AXC327921 BGI327921:BGY327921 BQE327921:BQU327921 CAA327921:CAQ327921 CJW327921:CKM327921 CTS327921:CUI327921 DDO327921:DEE327921 DNK327921:DOA327921 DXG327921:DXW327921 EHC327921:EHS327921 EQY327921:ERO327921 FAU327921:FBK327921 FKQ327921:FLG327921 FUM327921:FVC327921 GEI327921:GEY327921 GOE327921:GOU327921 GYA327921:GYQ327921 HHW327921:HIM327921 HRS327921:HSI327921 IBO327921:ICE327921 ILK327921:IMA327921 IVG327921:IVW327921 JFC327921:JFS327921 JOY327921:JPO327921 JYU327921:JZK327921 KIQ327921:KJG327921 KSM327921:KTC327921 LCI327921:LCY327921 LME327921:LMU327921 LWA327921:LWQ327921 MFW327921:MGM327921 MPS327921:MQI327921 MZO327921:NAE327921 NJK327921:NKA327921 NTG327921:NTW327921 ODC327921:ODS327921 OMY327921:ONO327921 OWU327921:OXK327921 PGQ327921:PHG327921 PQM327921:PRC327921 QAI327921:QAY327921 QKE327921:QKU327921 QUA327921:QUQ327921 RDW327921:REM327921 RNS327921:ROI327921 RXO327921:RYE327921 SHK327921:SIA327921 SRG327921:SRW327921 TBC327921:TBS327921 TKY327921:TLO327921 TUU327921:TVK327921 UEQ327921:UFG327921 UOM327921:UPC327921 UYI327921:UYY327921 VIE327921:VIU327921 VSA327921:VSQ327921 WBW327921:WCM327921 WLS327921:WMI327921 WVO327921:WWE327921 G393457:W393457 JC393457:JS393457 SY393457:TO393457 ACU393457:ADK393457 AMQ393457:ANG393457 AWM393457:AXC393457 BGI393457:BGY393457 BQE393457:BQU393457 CAA393457:CAQ393457 CJW393457:CKM393457 CTS393457:CUI393457 DDO393457:DEE393457 DNK393457:DOA393457 DXG393457:DXW393457 EHC393457:EHS393457 EQY393457:ERO393457 FAU393457:FBK393457 FKQ393457:FLG393457 FUM393457:FVC393457 GEI393457:GEY393457 GOE393457:GOU393457 GYA393457:GYQ393457 HHW393457:HIM393457 HRS393457:HSI393457 IBO393457:ICE393457 ILK393457:IMA393457 IVG393457:IVW393457 JFC393457:JFS393457 JOY393457:JPO393457 JYU393457:JZK393457 KIQ393457:KJG393457 KSM393457:KTC393457 LCI393457:LCY393457 LME393457:LMU393457 LWA393457:LWQ393457 MFW393457:MGM393457 MPS393457:MQI393457 MZO393457:NAE393457 NJK393457:NKA393457 NTG393457:NTW393457 ODC393457:ODS393457 OMY393457:ONO393457 OWU393457:OXK393457 PGQ393457:PHG393457 PQM393457:PRC393457 QAI393457:QAY393457 QKE393457:QKU393457 QUA393457:QUQ393457 RDW393457:REM393457 RNS393457:ROI393457 RXO393457:RYE393457 SHK393457:SIA393457 SRG393457:SRW393457 TBC393457:TBS393457 TKY393457:TLO393457 TUU393457:TVK393457 UEQ393457:UFG393457 UOM393457:UPC393457 UYI393457:UYY393457 VIE393457:VIU393457 VSA393457:VSQ393457 WBW393457:WCM393457 WLS393457:WMI393457 WVO393457:WWE393457 G458993:W458993 JC458993:JS458993 SY458993:TO458993 ACU458993:ADK458993 AMQ458993:ANG458993 AWM458993:AXC458993 BGI458993:BGY458993 BQE458993:BQU458993 CAA458993:CAQ458993 CJW458993:CKM458993 CTS458993:CUI458993 DDO458993:DEE458993 DNK458993:DOA458993 DXG458993:DXW458993 EHC458993:EHS458993 EQY458993:ERO458993 FAU458993:FBK458993 FKQ458993:FLG458993 FUM458993:FVC458993 GEI458993:GEY458993 GOE458993:GOU458993 GYA458993:GYQ458993 HHW458993:HIM458993 HRS458993:HSI458993 IBO458993:ICE458993 ILK458993:IMA458993 IVG458993:IVW458993 JFC458993:JFS458993 JOY458993:JPO458993 JYU458993:JZK458993 KIQ458993:KJG458993 KSM458993:KTC458993 LCI458993:LCY458993 LME458993:LMU458993 LWA458993:LWQ458993 MFW458993:MGM458993 MPS458993:MQI458993 MZO458993:NAE458993 NJK458993:NKA458993 NTG458993:NTW458993 ODC458993:ODS458993 OMY458993:ONO458993 OWU458993:OXK458993 PGQ458993:PHG458993 PQM458993:PRC458993 QAI458993:QAY458993 QKE458993:QKU458993 QUA458993:QUQ458993 RDW458993:REM458993 RNS458993:ROI458993 RXO458993:RYE458993 SHK458993:SIA458993 SRG458993:SRW458993 TBC458993:TBS458993 TKY458993:TLO458993 TUU458993:TVK458993 UEQ458993:UFG458993 UOM458993:UPC458993 UYI458993:UYY458993 VIE458993:VIU458993 VSA458993:VSQ458993 WBW458993:WCM458993 WLS458993:WMI458993 WVO458993:WWE458993 G524529:W524529 JC524529:JS524529 SY524529:TO524529 ACU524529:ADK524529 AMQ524529:ANG524529 AWM524529:AXC524529 BGI524529:BGY524529 BQE524529:BQU524529 CAA524529:CAQ524529 CJW524529:CKM524529 CTS524529:CUI524529 DDO524529:DEE524529 DNK524529:DOA524529 DXG524529:DXW524529 EHC524529:EHS524529 EQY524529:ERO524529 FAU524529:FBK524529 FKQ524529:FLG524529 FUM524529:FVC524529 GEI524529:GEY524529 GOE524529:GOU524529 GYA524529:GYQ524529 HHW524529:HIM524529 HRS524529:HSI524529 IBO524529:ICE524529 ILK524529:IMA524529 IVG524529:IVW524529 JFC524529:JFS524529 JOY524529:JPO524529 JYU524529:JZK524529 KIQ524529:KJG524529 KSM524529:KTC524529 LCI524529:LCY524529 LME524529:LMU524529 LWA524529:LWQ524529 MFW524529:MGM524529 MPS524529:MQI524529 MZO524529:NAE524529 NJK524529:NKA524529 NTG524529:NTW524529 ODC524529:ODS524529 OMY524529:ONO524529 OWU524529:OXK524529 PGQ524529:PHG524529 PQM524529:PRC524529 QAI524529:QAY524529 QKE524529:QKU524529 QUA524529:QUQ524529 RDW524529:REM524529 RNS524529:ROI524529 RXO524529:RYE524529 SHK524529:SIA524529 SRG524529:SRW524529 TBC524529:TBS524529 TKY524529:TLO524529 TUU524529:TVK524529 UEQ524529:UFG524529 UOM524529:UPC524529 UYI524529:UYY524529 VIE524529:VIU524529 VSA524529:VSQ524529 WBW524529:WCM524529 WLS524529:WMI524529 WVO524529:WWE524529 G590065:W590065 JC590065:JS590065 SY590065:TO590065 ACU590065:ADK590065 AMQ590065:ANG590065 AWM590065:AXC590065 BGI590065:BGY590065 BQE590065:BQU590065 CAA590065:CAQ590065 CJW590065:CKM590065 CTS590065:CUI590065 DDO590065:DEE590065 DNK590065:DOA590065 DXG590065:DXW590065 EHC590065:EHS590065 EQY590065:ERO590065 FAU590065:FBK590065 FKQ590065:FLG590065 FUM590065:FVC590065 GEI590065:GEY590065 GOE590065:GOU590065 GYA590065:GYQ590065 HHW590065:HIM590065 HRS590065:HSI590065 IBO590065:ICE590065 ILK590065:IMA590065 IVG590065:IVW590065 JFC590065:JFS590065 JOY590065:JPO590065 JYU590065:JZK590065 KIQ590065:KJG590065 KSM590065:KTC590065 LCI590065:LCY590065 LME590065:LMU590065 LWA590065:LWQ590065 MFW590065:MGM590065 MPS590065:MQI590065 MZO590065:NAE590065 NJK590065:NKA590065 NTG590065:NTW590065 ODC590065:ODS590065 OMY590065:ONO590065 OWU590065:OXK590065 PGQ590065:PHG590065 PQM590065:PRC590065 QAI590065:QAY590065 QKE590065:QKU590065 QUA590065:QUQ590065 RDW590065:REM590065 RNS590065:ROI590065 RXO590065:RYE590065 SHK590065:SIA590065 SRG590065:SRW590065 TBC590065:TBS590065 TKY590065:TLO590065 TUU590065:TVK590065 UEQ590065:UFG590065 UOM590065:UPC590065 UYI590065:UYY590065 VIE590065:VIU590065 VSA590065:VSQ590065 WBW590065:WCM590065 WLS590065:WMI590065 WVO590065:WWE590065 G655601:W655601 JC655601:JS655601 SY655601:TO655601 ACU655601:ADK655601 AMQ655601:ANG655601 AWM655601:AXC655601 BGI655601:BGY655601 BQE655601:BQU655601 CAA655601:CAQ655601 CJW655601:CKM655601 CTS655601:CUI655601 DDO655601:DEE655601 DNK655601:DOA655601 DXG655601:DXW655601 EHC655601:EHS655601 EQY655601:ERO655601 FAU655601:FBK655601 FKQ655601:FLG655601 FUM655601:FVC655601 GEI655601:GEY655601 GOE655601:GOU655601 GYA655601:GYQ655601 HHW655601:HIM655601 HRS655601:HSI655601 IBO655601:ICE655601 ILK655601:IMA655601 IVG655601:IVW655601 JFC655601:JFS655601 JOY655601:JPO655601 JYU655601:JZK655601 KIQ655601:KJG655601 KSM655601:KTC655601 LCI655601:LCY655601 LME655601:LMU655601 LWA655601:LWQ655601 MFW655601:MGM655601 MPS655601:MQI655601 MZO655601:NAE655601 NJK655601:NKA655601 NTG655601:NTW655601 ODC655601:ODS655601 OMY655601:ONO655601 OWU655601:OXK655601 PGQ655601:PHG655601 PQM655601:PRC655601 QAI655601:QAY655601 QKE655601:QKU655601 QUA655601:QUQ655601 RDW655601:REM655601 RNS655601:ROI655601 RXO655601:RYE655601 SHK655601:SIA655601 SRG655601:SRW655601 TBC655601:TBS655601 TKY655601:TLO655601 TUU655601:TVK655601 UEQ655601:UFG655601 UOM655601:UPC655601 UYI655601:UYY655601 VIE655601:VIU655601 VSA655601:VSQ655601 WBW655601:WCM655601 WLS655601:WMI655601 WVO655601:WWE655601 G721137:W721137 JC721137:JS721137 SY721137:TO721137 ACU721137:ADK721137 AMQ721137:ANG721137 AWM721137:AXC721137 BGI721137:BGY721137 BQE721137:BQU721137 CAA721137:CAQ721137 CJW721137:CKM721137 CTS721137:CUI721137 DDO721137:DEE721137 DNK721137:DOA721137 DXG721137:DXW721137 EHC721137:EHS721137 EQY721137:ERO721137 FAU721137:FBK721137 FKQ721137:FLG721137 FUM721137:FVC721137 GEI721137:GEY721137 GOE721137:GOU721137 GYA721137:GYQ721137 HHW721137:HIM721137 HRS721137:HSI721137 IBO721137:ICE721137 ILK721137:IMA721137 IVG721137:IVW721137 JFC721137:JFS721137 JOY721137:JPO721137 JYU721137:JZK721137 KIQ721137:KJG721137 KSM721137:KTC721137 LCI721137:LCY721137 LME721137:LMU721137 LWA721137:LWQ721137 MFW721137:MGM721137 MPS721137:MQI721137 MZO721137:NAE721137 NJK721137:NKA721137 NTG721137:NTW721137 ODC721137:ODS721137 OMY721137:ONO721137 OWU721137:OXK721137 PGQ721137:PHG721137 PQM721137:PRC721137 QAI721137:QAY721137 QKE721137:QKU721137 QUA721137:QUQ721137 RDW721137:REM721137 RNS721137:ROI721137 RXO721137:RYE721137 SHK721137:SIA721137 SRG721137:SRW721137 TBC721137:TBS721137 TKY721137:TLO721137 TUU721137:TVK721137 UEQ721137:UFG721137 UOM721137:UPC721137 UYI721137:UYY721137 VIE721137:VIU721137 VSA721137:VSQ721137 WBW721137:WCM721137 WLS721137:WMI721137 WVO721137:WWE721137 G786673:W786673 JC786673:JS786673 SY786673:TO786673 ACU786673:ADK786673 AMQ786673:ANG786673 AWM786673:AXC786673 BGI786673:BGY786673 BQE786673:BQU786673 CAA786673:CAQ786673 CJW786673:CKM786673 CTS786673:CUI786673 DDO786673:DEE786673 DNK786673:DOA786673 DXG786673:DXW786673 EHC786673:EHS786673 EQY786673:ERO786673 FAU786673:FBK786673 FKQ786673:FLG786673 FUM786673:FVC786673 GEI786673:GEY786673 GOE786673:GOU786673 GYA786673:GYQ786673 HHW786673:HIM786673 HRS786673:HSI786673 IBO786673:ICE786673 ILK786673:IMA786673 IVG786673:IVW786673 JFC786673:JFS786673 JOY786673:JPO786673 JYU786673:JZK786673 KIQ786673:KJG786673 KSM786673:KTC786673 LCI786673:LCY786673 LME786673:LMU786673 LWA786673:LWQ786673 MFW786673:MGM786673 MPS786673:MQI786673 MZO786673:NAE786673 NJK786673:NKA786673 NTG786673:NTW786673 ODC786673:ODS786673 OMY786673:ONO786673 OWU786673:OXK786673 PGQ786673:PHG786673 PQM786673:PRC786673 QAI786673:QAY786673 QKE786673:QKU786673 QUA786673:QUQ786673 RDW786673:REM786673 RNS786673:ROI786673 RXO786673:RYE786673 SHK786673:SIA786673 SRG786673:SRW786673 TBC786673:TBS786673 TKY786673:TLO786673 TUU786673:TVK786673 UEQ786673:UFG786673 UOM786673:UPC786673 UYI786673:UYY786673 VIE786673:VIU786673 VSA786673:VSQ786673 WBW786673:WCM786673 WLS786673:WMI786673 WVO786673:WWE786673 G852209:W852209 JC852209:JS852209 SY852209:TO852209 ACU852209:ADK852209 AMQ852209:ANG852209 AWM852209:AXC852209 BGI852209:BGY852209 BQE852209:BQU852209 CAA852209:CAQ852209 CJW852209:CKM852209 CTS852209:CUI852209 DDO852209:DEE852209 DNK852209:DOA852209 DXG852209:DXW852209 EHC852209:EHS852209 EQY852209:ERO852209 FAU852209:FBK852209 FKQ852209:FLG852209 FUM852209:FVC852209 GEI852209:GEY852209 GOE852209:GOU852209 GYA852209:GYQ852209 HHW852209:HIM852209 HRS852209:HSI852209 IBO852209:ICE852209 ILK852209:IMA852209 IVG852209:IVW852209 JFC852209:JFS852209 JOY852209:JPO852209 JYU852209:JZK852209 KIQ852209:KJG852209 KSM852209:KTC852209 LCI852209:LCY852209 LME852209:LMU852209 LWA852209:LWQ852209 MFW852209:MGM852209 MPS852209:MQI852209 MZO852209:NAE852209 NJK852209:NKA852209 NTG852209:NTW852209 ODC852209:ODS852209 OMY852209:ONO852209 OWU852209:OXK852209 PGQ852209:PHG852209 PQM852209:PRC852209 QAI852209:QAY852209 QKE852209:QKU852209 QUA852209:QUQ852209 RDW852209:REM852209 RNS852209:ROI852209 RXO852209:RYE852209 SHK852209:SIA852209 SRG852209:SRW852209 TBC852209:TBS852209 TKY852209:TLO852209 TUU852209:TVK852209 UEQ852209:UFG852209 UOM852209:UPC852209 UYI852209:UYY852209 VIE852209:VIU852209 VSA852209:VSQ852209 WBW852209:WCM852209 WLS852209:WMI852209 WVO852209:WWE852209 G917745:W917745 JC917745:JS917745 SY917745:TO917745 ACU917745:ADK917745 AMQ917745:ANG917745 AWM917745:AXC917745 BGI917745:BGY917745 BQE917745:BQU917745 CAA917745:CAQ917745 CJW917745:CKM917745 CTS917745:CUI917745 DDO917745:DEE917745 DNK917745:DOA917745 DXG917745:DXW917745 EHC917745:EHS917745 EQY917745:ERO917745 FAU917745:FBK917745 FKQ917745:FLG917745 FUM917745:FVC917745 GEI917745:GEY917745 GOE917745:GOU917745 GYA917745:GYQ917745 HHW917745:HIM917745 HRS917745:HSI917745 IBO917745:ICE917745 ILK917745:IMA917745 IVG917745:IVW917745 JFC917745:JFS917745 JOY917745:JPO917745 JYU917745:JZK917745 KIQ917745:KJG917745 KSM917745:KTC917745 LCI917745:LCY917745 LME917745:LMU917745 LWA917745:LWQ917745 MFW917745:MGM917745 MPS917745:MQI917745 MZO917745:NAE917745 NJK917745:NKA917745 NTG917745:NTW917745 ODC917745:ODS917745 OMY917745:ONO917745 OWU917745:OXK917745 PGQ917745:PHG917745 PQM917745:PRC917745 QAI917745:QAY917745 QKE917745:QKU917745 QUA917745:QUQ917745 RDW917745:REM917745 RNS917745:ROI917745 RXO917745:RYE917745 SHK917745:SIA917745 SRG917745:SRW917745 TBC917745:TBS917745 TKY917745:TLO917745 TUU917745:TVK917745 UEQ917745:UFG917745 UOM917745:UPC917745 UYI917745:UYY917745 VIE917745:VIU917745 VSA917745:VSQ917745 WBW917745:WCM917745 WLS917745:WMI917745 WVO917745:WWE917745 G983281:W983281 JC983281:JS983281 SY983281:TO983281 ACU983281:ADK983281 AMQ983281:ANG983281 AWM983281:AXC983281 BGI983281:BGY983281 BQE983281:BQU983281 CAA983281:CAQ983281 CJW983281:CKM983281 CTS983281:CUI983281 DDO983281:DEE983281 DNK983281:DOA983281 DXG983281:DXW983281 EHC983281:EHS983281 EQY983281:ERO983281 FAU983281:FBK983281 FKQ983281:FLG983281 FUM983281:FVC983281 GEI983281:GEY983281 GOE983281:GOU983281 GYA983281:GYQ983281 HHW983281:HIM983281 HRS983281:HSI983281 IBO983281:ICE983281 ILK983281:IMA983281 IVG983281:IVW983281 JFC983281:JFS983281 JOY983281:JPO983281 JYU983281:JZK983281 KIQ983281:KJG983281 KSM983281:KTC983281 LCI983281:LCY983281 LME983281:LMU983281 LWA983281:LWQ983281 MFW983281:MGM983281 MPS983281:MQI983281 MZO983281:NAE983281 NJK983281:NKA983281 NTG983281:NTW983281 ODC983281:ODS983281 OMY983281:ONO983281 OWU983281:OXK983281 PGQ983281:PHG983281 PQM983281:PRC983281 QAI983281:QAY983281 QKE983281:QKU983281 QUA983281:QUQ983281 RDW983281:REM983281 RNS983281:ROI983281 RXO983281:RYE983281 SHK983281:SIA983281 SRG983281:SRW983281 TBC983281:TBS983281 TKY983281:TLO983281 TUU983281:TVK983281 UEQ983281:UFG983281 UOM983281:UPC983281 UYI983281:UYY983281 VIE983281:VIU983281 VSA983281:VSQ983281 WBW983281:WCM983281 WLS983281:WMI983281 WVO983281:WWE983281 H42:W42 JD42:JS42 SZ42:TO42 ACV42:ADK42 AMR42:ANG42 AWN42:AXC42 BGJ42:BGY42 BQF42:BQU42 CAB42:CAQ42 CJX42:CKM42 CTT42:CUI42 DDP42:DEE42 DNL42:DOA42 DXH42:DXW42 EHD42:EHS42 EQZ42:ERO42 FAV42:FBK42 FKR42:FLG42 FUN42:FVC42 GEJ42:GEY42 GOF42:GOU42 GYB42:GYQ42 HHX42:HIM42 HRT42:HSI42 IBP42:ICE42 ILL42:IMA42 IVH42:IVW42 JFD42:JFS42 JOZ42:JPO42 JYV42:JZK42 KIR42:KJG42 KSN42:KTC42 LCJ42:LCY42 LMF42:LMU42 LWB42:LWQ42 MFX42:MGM42 MPT42:MQI42 MZP42:NAE42 NJL42:NKA42 NTH42:NTW42 ODD42:ODS42 OMZ42:ONO42 OWV42:OXK42 PGR42:PHG42 PQN42:PRC42 QAJ42:QAY42 QKF42:QKU42 QUB42:QUQ42 RDX42:REM42 RNT42:ROI42 RXP42:RYE42 SHL42:SIA42 SRH42:SRW42 TBD42:TBS42 TKZ42:TLO42 TUV42:TVK42 UER42:UFG42 UON42:UPC42 UYJ42:UYY42 VIF42:VIU42 VSB42:VSQ42 WBX42:WCM42 WLT42:WMI42 WVP42:WWE42 H65578:W65578 JD65578:JS65578 SZ65578:TO65578 ACV65578:ADK65578 AMR65578:ANG65578 AWN65578:AXC65578 BGJ65578:BGY65578 BQF65578:BQU65578 CAB65578:CAQ65578 CJX65578:CKM65578 CTT65578:CUI65578 DDP65578:DEE65578 DNL65578:DOA65578 DXH65578:DXW65578 EHD65578:EHS65578 EQZ65578:ERO65578 FAV65578:FBK65578 FKR65578:FLG65578 FUN65578:FVC65578 GEJ65578:GEY65578 GOF65578:GOU65578 GYB65578:GYQ65578 HHX65578:HIM65578 HRT65578:HSI65578 IBP65578:ICE65578 ILL65578:IMA65578 IVH65578:IVW65578 JFD65578:JFS65578 JOZ65578:JPO65578 JYV65578:JZK65578 KIR65578:KJG65578 KSN65578:KTC65578 LCJ65578:LCY65578 LMF65578:LMU65578 LWB65578:LWQ65578 MFX65578:MGM65578 MPT65578:MQI65578 MZP65578:NAE65578 NJL65578:NKA65578 NTH65578:NTW65578 ODD65578:ODS65578 OMZ65578:ONO65578 OWV65578:OXK65578 PGR65578:PHG65578 PQN65578:PRC65578 QAJ65578:QAY65578 QKF65578:QKU65578 QUB65578:QUQ65578 RDX65578:REM65578 RNT65578:ROI65578 RXP65578:RYE65578 SHL65578:SIA65578 SRH65578:SRW65578 TBD65578:TBS65578 TKZ65578:TLO65578 TUV65578:TVK65578 UER65578:UFG65578 UON65578:UPC65578 UYJ65578:UYY65578 VIF65578:VIU65578 VSB65578:VSQ65578 WBX65578:WCM65578 WLT65578:WMI65578 WVP65578:WWE65578 H131114:W131114 JD131114:JS131114 SZ131114:TO131114 ACV131114:ADK131114 AMR131114:ANG131114 AWN131114:AXC131114 BGJ131114:BGY131114 BQF131114:BQU131114 CAB131114:CAQ131114 CJX131114:CKM131114 CTT131114:CUI131114 DDP131114:DEE131114 DNL131114:DOA131114 DXH131114:DXW131114 EHD131114:EHS131114 EQZ131114:ERO131114 FAV131114:FBK131114 FKR131114:FLG131114 FUN131114:FVC131114 GEJ131114:GEY131114 GOF131114:GOU131114 GYB131114:GYQ131114 HHX131114:HIM131114 HRT131114:HSI131114 IBP131114:ICE131114 ILL131114:IMA131114 IVH131114:IVW131114 JFD131114:JFS131114 JOZ131114:JPO131114 JYV131114:JZK131114 KIR131114:KJG131114 KSN131114:KTC131114 LCJ131114:LCY131114 LMF131114:LMU131114 LWB131114:LWQ131114 MFX131114:MGM131114 MPT131114:MQI131114 MZP131114:NAE131114 NJL131114:NKA131114 NTH131114:NTW131114 ODD131114:ODS131114 OMZ131114:ONO131114 OWV131114:OXK131114 PGR131114:PHG131114 PQN131114:PRC131114 QAJ131114:QAY131114 QKF131114:QKU131114 QUB131114:QUQ131114 RDX131114:REM131114 RNT131114:ROI131114 RXP131114:RYE131114 SHL131114:SIA131114 SRH131114:SRW131114 TBD131114:TBS131114 TKZ131114:TLO131114 TUV131114:TVK131114 UER131114:UFG131114 UON131114:UPC131114 UYJ131114:UYY131114 VIF131114:VIU131114 VSB131114:VSQ131114 WBX131114:WCM131114 WLT131114:WMI131114 WVP131114:WWE131114 H196650:W196650 JD196650:JS196650 SZ196650:TO196650 ACV196650:ADK196650 AMR196650:ANG196650 AWN196650:AXC196650 BGJ196650:BGY196650 BQF196650:BQU196650 CAB196650:CAQ196650 CJX196650:CKM196650 CTT196650:CUI196650 DDP196650:DEE196650 DNL196650:DOA196650 DXH196650:DXW196650 EHD196650:EHS196650 EQZ196650:ERO196650 FAV196650:FBK196650 FKR196650:FLG196650 FUN196650:FVC196650 GEJ196650:GEY196650 GOF196650:GOU196650 GYB196650:GYQ196650 HHX196650:HIM196650 HRT196650:HSI196650 IBP196650:ICE196650 ILL196650:IMA196650 IVH196650:IVW196650 JFD196650:JFS196650 JOZ196650:JPO196650 JYV196650:JZK196650 KIR196650:KJG196650 KSN196650:KTC196650 LCJ196650:LCY196650 LMF196650:LMU196650 LWB196650:LWQ196650 MFX196650:MGM196650 MPT196650:MQI196650 MZP196650:NAE196650 NJL196650:NKA196650 NTH196650:NTW196650 ODD196650:ODS196650 OMZ196650:ONO196650 OWV196650:OXK196650 PGR196650:PHG196650 PQN196650:PRC196650 QAJ196650:QAY196650 QKF196650:QKU196650 QUB196650:QUQ196650 RDX196650:REM196650 RNT196650:ROI196650 RXP196650:RYE196650 SHL196650:SIA196650 SRH196650:SRW196650 TBD196650:TBS196650 TKZ196650:TLO196650 TUV196650:TVK196650 UER196650:UFG196650 UON196650:UPC196650 UYJ196650:UYY196650 VIF196650:VIU196650 VSB196650:VSQ196650 WBX196650:WCM196650 WLT196650:WMI196650 WVP196650:WWE196650 H262186:W262186 JD262186:JS262186 SZ262186:TO262186 ACV262186:ADK262186 AMR262186:ANG262186 AWN262186:AXC262186 BGJ262186:BGY262186 BQF262186:BQU262186 CAB262186:CAQ262186 CJX262186:CKM262186 CTT262186:CUI262186 DDP262186:DEE262186 DNL262186:DOA262186 DXH262186:DXW262186 EHD262186:EHS262186 EQZ262186:ERO262186 FAV262186:FBK262186 FKR262186:FLG262186 FUN262186:FVC262186 GEJ262186:GEY262186 GOF262186:GOU262186 GYB262186:GYQ262186 HHX262186:HIM262186 HRT262186:HSI262186 IBP262186:ICE262186 ILL262186:IMA262186 IVH262186:IVW262186 JFD262186:JFS262186 JOZ262186:JPO262186 JYV262186:JZK262186 KIR262186:KJG262186 KSN262186:KTC262186 LCJ262186:LCY262186 LMF262186:LMU262186 LWB262186:LWQ262186 MFX262186:MGM262186 MPT262186:MQI262186 MZP262186:NAE262186 NJL262186:NKA262186 NTH262186:NTW262186 ODD262186:ODS262186 OMZ262186:ONO262186 OWV262186:OXK262186 PGR262186:PHG262186 PQN262186:PRC262186 QAJ262186:QAY262186 QKF262186:QKU262186 QUB262186:QUQ262186 RDX262186:REM262186 RNT262186:ROI262186 RXP262186:RYE262186 SHL262186:SIA262186 SRH262186:SRW262186 TBD262186:TBS262186 TKZ262186:TLO262186 TUV262186:TVK262186 UER262186:UFG262186 UON262186:UPC262186 UYJ262186:UYY262186 VIF262186:VIU262186 VSB262186:VSQ262186 WBX262186:WCM262186 WLT262186:WMI262186 WVP262186:WWE262186 H327722:W327722 JD327722:JS327722 SZ327722:TO327722 ACV327722:ADK327722 AMR327722:ANG327722 AWN327722:AXC327722 BGJ327722:BGY327722 BQF327722:BQU327722 CAB327722:CAQ327722 CJX327722:CKM327722 CTT327722:CUI327722 DDP327722:DEE327722 DNL327722:DOA327722 DXH327722:DXW327722 EHD327722:EHS327722 EQZ327722:ERO327722 FAV327722:FBK327722 FKR327722:FLG327722 FUN327722:FVC327722 GEJ327722:GEY327722 GOF327722:GOU327722 GYB327722:GYQ327722 HHX327722:HIM327722 HRT327722:HSI327722 IBP327722:ICE327722 ILL327722:IMA327722 IVH327722:IVW327722 JFD327722:JFS327722 JOZ327722:JPO327722 JYV327722:JZK327722 KIR327722:KJG327722 KSN327722:KTC327722 LCJ327722:LCY327722 LMF327722:LMU327722 LWB327722:LWQ327722 MFX327722:MGM327722 MPT327722:MQI327722 MZP327722:NAE327722 NJL327722:NKA327722 NTH327722:NTW327722 ODD327722:ODS327722 OMZ327722:ONO327722 OWV327722:OXK327722 PGR327722:PHG327722 PQN327722:PRC327722 QAJ327722:QAY327722 QKF327722:QKU327722 QUB327722:QUQ327722 RDX327722:REM327722 RNT327722:ROI327722 RXP327722:RYE327722 SHL327722:SIA327722 SRH327722:SRW327722 TBD327722:TBS327722 TKZ327722:TLO327722 TUV327722:TVK327722 UER327722:UFG327722 UON327722:UPC327722 UYJ327722:UYY327722 VIF327722:VIU327722 VSB327722:VSQ327722 WBX327722:WCM327722 WLT327722:WMI327722 WVP327722:WWE327722 H393258:W393258 JD393258:JS393258 SZ393258:TO393258 ACV393258:ADK393258 AMR393258:ANG393258 AWN393258:AXC393258 BGJ393258:BGY393258 BQF393258:BQU393258 CAB393258:CAQ393258 CJX393258:CKM393258 CTT393258:CUI393258 DDP393258:DEE393258 DNL393258:DOA393258 DXH393258:DXW393258 EHD393258:EHS393258 EQZ393258:ERO393258 FAV393258:FBK393258 FKR393258:FLG393258 FUN393258:FVC393258 GEJ393258:GEY393258 GOF393258:GOU393258 GYB393258:GYQ393258 HHX393258:HIM393258 HRT393258:HSI393258 IBP393258:ICE393258 ILL393258:IMA393258 IVH393258:IVW393258 JFD393258:JFS393258 JOZ393258:JPO393258 JYV393258:JZK393258 KIR393258:KJG393258 KSN393258:KTC393258 LCJ393258:LCY393258 LMF393258:LMU393258 LWB393258:LWQ393258 MFX393258:MGM393258 MPT393258:MQI393258 MZP393258:NAE393258 NJL393258:NKA393258 NTH393258:NTW393258 ODD393258:ODS393258 OMZ393258:ONO393258 OWV393258:OXK393258 PGR393258:PHG393258 PQN393258:PRC393258 QAJ393258:QAY393258 QKF393258:QKU393258 QUB393258:QUQ393258 RDX393258:REM393258 RNT393258:ROI393258 RXP393258:RYE393258 SHL393258:SIA393258 SRH393258:SRW393258 TBD393258:TBS393258 TKZ393258:TLO393258 TUV393258:TVK393258 UER393258:UFG393258 UON393258:UPC393258 UYJ393258:UYY393258 VIF393258:VIU393258 VSB393258:VSQ393258 WBX393258:WCM393258 WLT393258:WMI393258 WVP393258:WWE393258 H458794:W458794 JD458794:JS458794 SZ458794:TO458794 ACV458794:ADK458794 AMR458794:ANG458794 AWN458794:AXC458794 BGJ458794:BGY458794 BQF458794:BQU458794 CAB458794:CAQ458794 CJX458794:CKM458794 CTT458794:CUI458794 DDP458794:DEE458794 DNL458794:DOA458794 DXH458794:DXW458794 EHD458794:EHS458794 EQZ458794:ERO458794 FAV458794:FBK458794 FKR458794:FLG458794 FUN458794:FVC458794 GEJ458794:GEY458794 GOF458794:GOU458794 GYB458794:GYQ458794 HHX458794:HIM458794 HRT458794:HSI458794 IBP458794:ICE458794 ILL458794:IMA458794 IVH458794:IVW458794 JFD458794:JFS458794 JOZ458794:JPO458794 JYV458794:JZK458794 KIR458794:KJG458794 KSN458794:KTC458794 LCJ458794:LCY458794 LMF458794:LMU458794 LWB458794:LWQ458794 MFX458794:MGM458794 MPT458794:MQI458794 MZP458794:NAE458794 NJL458794:NKA458794 NTH458794:NTW458794 ODD458794:ODS458794 OMZ458794:ONO458794 OWV458794:OXK458794 PGR458794:PHG458794 PQN458794:PRC458794 QAJ458794:QAY458794 QKF458794:QKU458794 QUB458794:QUQ458794 RDX458794:REM458794 RNT458794:ROI458794 RXP458794:RYE458794 SHL458794:SIA458794 SRH458794:SRW458794 TBD458794:TBS458794 TKZ458794:TLO458794 TUV458794:TVK458794 UER458794:UFG458794 UON458794:UPC458794 UYJ458794:UYY458794 VIF458794:VIU458794 VSB458794:VSQ458794 WBX458794:WCM458794 WLT458794:WMI458794 WVP458794:WWE458794 H524330:W524330 JD524330:JS524330 SZ524330:TO524330 ACV524330:ADK524330 AMR524330:ANG524330 AWN524330:AXC524330 BGJ524330:BGY524330 BQF524330:BQU524330 CAB524330:CAQ524330 CJX524330:CKM524330 CTT524330:CUI524330 DDP524330:DEE524330 DNL524330:DOA524330 DXH524330:DXW524330 EHD524330:EHS524330 EQZ524330:ERO524330 FAV524330:FBK524330 FKR524330:FLG524330 FUN524330:FVC524330 GEJ524330:GEY524330 GOF524330:GOU524330 GYB524330:GYQ524330 HHX524330:HIM524330 HRT524330:HSI524330 IBP524330:ICE524330 ILL524330:IMA524330 IVH524330:IVW524330 JFD524330:JFS524330 JOZ524330:JPO524330 JYV524330:JZK524330 KIR524330:KJG524330 KSN524330:KTC524330 LCJ524330:LCY524330 LMF524330:LMU524330 LWB524330:LWQ524330 MFX524330:MGM524330 MPT524330:MQI524330 MZP524330:NAE524330 NJL524330:NKA524330 NTH524330:NTW524330 ODD524330:ODS524330 OMZ524330:ONO524330 OWV524330:OXK524330 PGR524330:PHG524330 PQN524330:PRC524330 QAJ524330:QAY524330 QKF524330:QKU524330 QUB524330:QUQ524330 RDX524330:REM524330 RNT524330:ROI524330 RXP524330:RYE524330 SHL524330:SIA524330 SRH524330:SRW524330 TBD524330:TBS524330 TKZ524330:TLO524330 TUV524330:TVK524330 UER524330:UFG524330 UON524330:UPC524330 UYJ524330:UYY524330 VIF524330:VIU524330 VSB524330:VSQ524330 WBX524330:WCM524330 WLT524330:WMI524330 WVP524330:WWE524330 H589866:W589866 JD589866:JS589866 SZ589866:TO589866 ACV589866:ADK589866 AMR589866:ANG589866 AWN589866:AXC589866 BGJ589866:BGY589866 BQF589866:BQU589866 CAB589866:CAQ589866 CJX589866:CKM589866 CTT589866:CUI589866 DDP589866:DEE589866 DNL589866:DOA589866 DXH589866:DXW589866 EHD589866:EHS589866 EQZ589866:ERO589866 FAV589866:FBK589866 FKR589866:FLG589866 FUN589866:FVC589866 GEJ589866:GEY589866 GOF589866:GOU589866 GYB589866:GYQ589866 HHX589866:HIM589866 HRT589866:HSI589866 IBP589866:ICE589866 ILL589866:IMA589866 IVH589866:IVW589866 JFD589866:JFS589866 JOZ589866:JPO589866 JYV589866:JZK589866 KIR589866:KJG589866 KSN589866:KTC589866 LCJ589866:LCY589866 LMF589866:LMU589866 LWB589866:LWQ589866 MFX589866:MGM589866 MPT589866:MQI589866 MZP589866:NAE589866 NJL589866:NKA589866 NTH589866:NTW589866 ODD589866:ODS589866 OMZ589866:ONO589866 OWV589866:OXK589866 PGR589866:PHG589866 PQN589866:PRC589866 QAJ589866:QAY589866 QKF589866:QKU589866 QUB589866:QUQ589866 RDX589866:REM589866 RNT589866:ROI589866 RXP589866:RYE589866 SHL589866:SIA589866 SRH589866:SRW589866 TBD589866:TBS589866 TKZ589866:TLO589866 TUV589866:TVK589866 UER589866:UFG589866 UON589866:UPC589866 UYJ589866:UYY589866 VIF589866:VIU589866 VSB589866:VSQ589866 WBX589866:WCM589866 WLT589866:WMI589866 WVP589866:WWE589866 H655402:W655402 JD655402:JS655402 SZ655402:TO655402 ACV655402:ADK655402 AMR655402:ANG655402 AWN655402:AXC655402 BGJ655402:BGY655402 BQF655402:BQU655402 CAB655402:CAQ655402 CJX655402:CKM655402 CTT655402:CUI655402 DDP655402:DEE655402 DNL655402:DOA655402 DXH655402:DXW655402 EHD655402:EHS655402 EQZ655402:ERO655402 FAV655402:FBK655402 FKR655402:FLG655402 FUN655402:FVC655402 GEJ655402:GEY655402 GOF655402:GOU655402 GYB655402:GYQ655402 HHX655402:HIM655402 HRT655402:HSI655402 IBP655402:ICE655402 ILL655402:IMA655402 IVH655402:IVW655402 JFD655402:JFS655402 JOZ655402:JPO655402 JYV655402:JZK655402 KIR655402:KJG655402 KSN655402:KTC655402 LCJ655402:LCY655402 LMF655402:LMU655402 LWB655402:LWQ655402 MFX655402:MGM655402 MPT655402:MQI655402 MZP655402:NAE655402 NJL655402:NKA655402 NTH655402:NTW655402 ODD655402:ODS655402 OMZ655402:ONO655402 OWV655402:OXK655402 PGR655402:PHG655402 PQN655402:PRC655402 QAJ655402:QAY655402 QKF655402:QKU655402 QUB655402:QUQ655402 RDX655402:REM655402 RNT655402:ROI655402 RXP655402:RYE655402 SHL655402:SIA655402 SRH655402:SRW655402 TBD655402:TBS655402 TKZ655402:TLO655402 TUV655402:TVK655402 UER655402:UFG655402 UON655402:UPC655402 UYJ655402:UYY655402 VIF655402:VIU655402 VSB655402:VSQ655402 WBX655402:WCM655402 WLT655402:WMI655402 WVP655402:WWE655402 H720938:W720938 JD720938:JS720938 SZ720938:TO720938 ACV720938:ADK720938 AMR720938:ANG720938 AWN720938:AXC720938 BGJ720938:BGY720938 BQF720938:BQU720938 CAB720938:CAQ720938 CJX720938:CKM720938 CTT720938:CUI720938 DDP720938:DEE720938 DNL720938:DOA720938 DXH720938:DXW720938 EHD720938:EHS720938 EQZ720938:ERO720938 FAV720938:FBK720938 FKR720938:FLG720938 FUN720938:FVC720938 GEJ720938:GEY720938 GOF720938:GOU720938 GYB720938:GYQ720938 HHX720938:HIM720938 HRT720938:HSI720938 IBP720938:ICE720938 ILL720938:IMA720938 IVH720938:IVW720938 JFD720938:JFS720938 JOZ720938:JPO720938 JYV720938:JZK720938 KIR720938:KJG720938 KSN720938:KTC720938 LCJ720938:LCY720938 LMF720938:LMU720938 LWB720938:LWQ720938 MFX720938:MGM720938 MPT720938:MQI720938 MZP720938:NAE720938 NJL720938:NKA720938 NTH720938:NTW720938 ODD720938:ODS720938 OMZ720938:ONO720938 OWV720938:OXK720938 PGR720938:PHG720938 PQN720938:PRC720938 QAJ720938:QAY720938 QKF720938:QKU720938 QUB720938:QUQ720938 RDX720938:REM720938 RNT720938:ROI720938 RXP720938:RYE720938 SHL720938:SIA720938 SRH720938:SRW720938 TBD720938:TBS720938 TKZ720938:TLO720938 TUV720938:TVK720938 UER720938:UFG720938 UON720938:UPC720938 UYJ720938:UYY720938 VIF720938:VIU720938 VSB720938:VSQ720938 WBX720938:WCM720938 WLT720938:WMI720938 WVP720938:WWE720938 H786474:W786474 JD786474:JS786474 SZ786474:TO786474 ACV786474:ADK786474 AMR786474:ANG786474 AWN786474:AXC786474 BGJ786474:BGY786474 BQF786474:BQU786474 CAB786474:CAQ786474 CJX786474:CKM786474 CTT786474:CUI786474 DDP786474:DEE786474 DNL786474:DOA786474 DXH786474:DXW786474 EHD786474:EHS786474 EQZ786474:ERO786474 FAV786474:FBK786474 FKR786474:FLG786474 FUN786474:FVC786474 GEJ786474:GEY786474 GOF786474:GOU786474 GYB786474:GYQ786474 HHX786474:HIM786474 HRT786474:HSI786474 IBP786474:ICE786474 ILL786474:IMA786474 IVH786474:IVW786474 JFD786474:JFS786474 JOZ786474:JPO786474 JYV786474:JZK786474 KIR786474:KJG786474 KSN786474:KTC786474 LCJ786474:LCY786474 LMF786474:LMU786474 LWB786474:LWQ786474 MFX786474:MGM786474 MPT786474:MQI786474 MZP786474:NAE786474 NJL786474:NKA786474 NTH786474:NTW786474 ODD786474:ODS786474 OMZ786474:ONO786474 OWV786474:OXK786474 PGR786474:PHG786474 PQN786474:PRC786474 QAJ786474:QAY786474 QKF786474:QKU786474 QUB786474:QUQ786474 RDX786474:REM786474 RNT786474:ROI786474 RXP786474:RYE786474 SHL786474:SIA786474 SRH786474:SRW786474 TBD786474:TBS786474 TKZ786474:TLO786474 TUV786474:TVK786474 UER786474:UFG786474 UON786474:UPC786474 UYJ786474:UYY786474 VIF786474:VIU786474 VSB786474:VSQ786474 WBX786474:WCM786474 WLT786474:WMI786474 WVP786474:WWE786474 H852010:W852010 JD852010:JS852010 SZ852010:TO852010 ACV852010:ADK852010 AMR852010:ANG852010 AWN852010:AXC852010 BGJ852010:BGY852010 BQF852010:BQU852010 CAB852010:CAQ852010 CJX852010:CKM852010 CTT852010:CUI852010 DDP852010:DEE852010 DNL852010:DOA852010 DXH852010:DXW852010 EHD852010:EHS852010 EQZ852010:ERO852010 FAV852010:FBK852010 FKR852010:FLG852010 FUN852010:FVC852010 GEJ852010:GEY852010 GOF852010:GOU852010 GYB852010:GYQ852010 HHX852010:HIM852010 HRT852010:HSI852010 IBP852010:ICE852010 ILL852010:IMA852010 IVH852010:IVW852010 JFD852010:JFS852010 JOZ852010:JPO852010 JYV852010:JZK852010 KIR852010:KJG852010 KSN852010:KTC852010 LCJ852010:LCY852010 LMF852010:LMU852010 LWB852010:LWQ852010 MFX852010:MGM852010 MPT852010:MQI852010 MZP852010:NAE852010 NJL852010:NKA852010 NTH852010:NTW852010 ODD852010:ODS852010 OMZ852010:ONO852010 OWV852010:OXK852010 PGR852010:PHG852010 PQN852010:PRC852010 QAJ852010:QAY852010 QKF852010:QKU852010 QUB852010:QUQ852010 RDX852010:REM852010 RNT852010:ROI852010 RXP852010:RYE852010 SHL852010:SIA852010 SRH852010:SRW852010 TBD852010:TBS852010 TKZ852010:TLO852010 TUV852010:TVK852010 UER852010:UFG852010 UON852010:UPC852010 UYJ852010:UYY852010 VIF852010:VIU852010 VSB852010:VSQ852010 WBX852010:WCM852010 WLT852010:WMI852010 WVP852010:WWE852010 H917546:W917546 JD917546:JS917546 SZ917546:TO917546 ACV917546:ADK917546 AMR917546:ANG917546 AWN917546:AXC917546 BGJ917546:BGY917546 BQF917546:BQU917546 CAB917546:CAQ917546 CJX917546:CKM917546 CTT917546:CUI917546 DDP917546:DEE917546 DNL917546:DOA917546 DXH917546:DXW917546 EHD917546:EHS917546 EQZ917546:ERO917546 FAV917546:FBK917546 FKR917546:FLG917546 FUN917546:FVC917546 GEJ917546:GEY917546 GOF917546:GOU917546 GYB917546:GYQ917546 HHX917546:HIM917546 HRT917546:HSI917546 IBP917546:ICE917546 ILL917546:IMA917546 IVH917546:IVW917546 JFD917546:JFS917546 JOZ917546:JPO917546 JYV917546:JZK917546 KIR917546:KJG917546 KSN917546:KTC917546 LCJ917546:LCY917546 LMF917546:LMU917546 LWB917546:LWQ917546 MFX917546:MGM917546 MPT917546:MQI917546 MZP917546:NAE917546 NJL917546:NKA917546 NTH917546:NTW917546 ODD917546:ODS917546 OMZ917546:ONO917546 OWV917546:OXK917546 PGR917546:PHG917546 PQN917546:PRC917546 QAJ917546:QAY917546 QKF917546:QKU917546 QUB917546:QUQ917546 RDX917546:REM917546 RNT917546:ROI917546 RXP917546:RYE917546 SHL917546:SIA917546 SRH917546:SRW917546 TBD917546:TBS917546 TKZ917546:TLO917546 TUV917546:TVK917546 UER917546:UFG917546 UON917546:UPC917546 UYJ917546:UYY917546 VIF917546:VIU917546 VSB917546:VSQ917546 WBX917546:WCM917546 WLT917546:WMI917546 WVP917546:WWE917546 H983082:W983082 JD983082:JS983082 SZ983082:TO983082 ACV983082:ADK983082 AMR983082:ANG983082 AWN983082:AXC983082 BGJ983082:BGY983082 BQF983082:BQU983082 CAB983082:CAQ983082 CJX983082:CKM983082 CTT983082:CUI983082 DDP983082:DEE983082 DNL983082:DOA983082 DXH983082:DXW983082 EHD983082:EHS983082 EQZ983082:ERO983082 FAV983082:FBK983082 FKR983082:FLG983082 FUN983082:FVC983082 GEJ983082:GEY983082 GOF983082:GOU983082 GYB983082:GYQ983082 HHX983082:HIM983082 HRT983082:HSI983082 IBP983082:ICE983082 ILL983082:IMA983082 IVH983082:IVW983082 JFD983082:JFS983082 JOZ983082:JPO983082 JYV983082:JZK983082 KIR983082:KJG983082 KSN983082:KTC983082 LCJ983082:LCY983082 LMF983082:LMU983082 LWB983082:LWQ983082 MFX983082:MGM983082 MPT983082:MQI983082 MZP983082:NAE983082 NJL983082:NKA983082 NTH983082:NTW983082 ODD983082:ODS983082 OMZ983082:ONO983082 OWV983082:OXK983082 PGR983082:PHG983082 PQN983082:PRC983082 QAJ983082:QAY983082 QKF983082:QKU983082 QUB983082:QUQ983082 RDX983082:REM983082 RNT983082:ROI983082 RXP983082:RYE983082 SHL983082:SIA983082 SRH983082:SRW983082 TBD983082:TBS983082 TKZ983082:TLO983082 TUV983082:TVK983082 UER983082:UFG983082 UON983082:UPC983082 UYJ983082:UYY983082 VIF983082:VIU983082 VSB983082:VSQ983082 WBX983082:WCM983082 WLT983082:WMI983082 WVP983082:WWE983082 H100:J100 JD100:JF100 SZ100:TB100 ACV100:ACX100 AMR100:AMT100 AWN100:AWP100 BGJ100:BGL100 BQF100:BQH100 CAB100:CAD100 CJX100:CJZ100 CTT100:CTV100 DDP100:DDR100 DNL100:DNN100 DXH100:DXJ100 EHD100:EHF100 EQZ100:ERB100 FAV100:FAX100 FKR100:FKT100 FUN100:FUP100 GEJ100:GEL100 GOF100:GOH100 GYB100:GYD100 HHX100:HHZ100 HRT100:HRV100 IBP100:IBR100 ILL100:ILN100 IVH100:IVJ100 JFD100:JFF100 JOZ100:JPB100 JYV100:JYX100 KIR100:KIT100 KSN100:KSP100 LCJ100:LCL100 LMF100:LMH100 LWB100:LWD100 MFX100:MFZ100 MPT100:MPV100 MZP100:MZR100 NJL100:NJN100 NTH100:NTJ100 ODD100:ODF100 OMZ100:ONB100 OWV100:OWX100 PGR100:PGT100 PQN100:PQP100 QAJ100:QAL100 QKF100:QKH100 QUB100:QUD100 RDX100:RDZ100 RNT100:RNV100 RXP100:RXR100 SHL100:SHN100 SRH100:SRJ100 TBD100:TBF100 TKZ100:TLB100 TUV100:TUX100 UER100:UET100 UON100:UOP100 UYJ100:UYL100 VIF100:VIH100 VSB100:VSD100 WBX100:WBZ100 WLT100:WLV100 WVP100:WVR100 H65636:J65636 JD65636:JF65636 SZ65636:TB65636 ACV65636:ACX65636 AMR65636:AMT65636 AWN65636:AWP65636 BGJ65636:BGL65636 BQF65636:BQH65636 CAB65636:CAD65636 CJX65636:CJZ65636 CTT65636:CTV65636 DDP65636:DDR65636 DNL65636:DNN65636 DXH65636:DXJ65636 EHD65636:EHF65636 EQZ65636:ERB65636 FAV65636:FAX65636 FKR65636:FKT65636 FUN65636:FUP65636 GEJ65636:GEL65636 GOF65636:GOH65636 GYB65636:GYD65636 HHX65636:HHZ65636 HRT65636:HRV65636 IBP65636:IBR65636 ILL65636:ILN65636 IVH65636:IVJ65636 JFD65636:JFF65636 JOZ65636:JPB65636 JYV65636:JYX65636 KIR65636:KIT65636 KSN65636:KSP65636 LCJ65636:LCL65636 LMF65636:LMH65636 LWB65636:LWD65636 MFX65636:MFZ65636 MPT65636:MPV65636 MZP65636:MZR65636 NJL65636:NJN65636 NTH65636:NTJ65636 ODD65636:ODF65636 OMZ65636:ONB65636 OWV65636:OWX65636 PGR65636:PGT65636 PQN65636:PQP65636 QAJ65636:QAL65636 QKF65636:QKH65636 QUB65636:QUD65636 RDX65636:RDZ65636 RNT65636:RNV65636 RXP65636:RXR65636 SHL65636:SHN65636 SRH65636:SRJ65636 TBD65636:TBF65636 TKZ65636:TLB65636 TUV65636:TUX65636 UER65636:UET65636 UON65636:UOP65636 UYJ65636:UYL65636 VIF65636:VIH65636 VSB65636:VSD65636 WBX65636:WBZ65636 WLT65636:WLV65636 WVP65636:WVR65636 H131172:J131172 JD131172:JF131172 SZ131172:TB131172 ACV131172:ACX131172 AMR131172:AMT131172 AWN131172:AWP131172 BGJ131172:BGL131172 BQF131172:BQH131172 CAB131172:CAD131172 CJX131172:CJZ131172 CTT131172:CTV131172 DDP131172:DDR131172 DNL131172:DNN131172 DXH131172:DXJ131172 EHD131172:EHF131172 EQZ131172:ERB131172 FAV131172:FAX131172 FKR131172:FKT131172 FUN131172:FUP131172 GEJ131172:GEL131172 GOF131172:GOH131172 GYB131172:GYD131172 HHX131172:HHZ131172 HRT131172:HRV131172 IBP131172:IBR131172 ILL131172:ILN131172 IVH131172:IVJ131172 JFD131172:JFF131172 JOZ131172:JPB131172 JYV131172:JYX131172 KIR131172:KIT131172 KSN131172:KSP131172 LCJ131172:LCL131172 LMF131172:LMH131172 LWB131172:LWD131172 MFX131172:MFZ131172 MPT131172:MPV131172 MZP131172:MZR131172 NJL131172:NJN131172 NTH131172:NTJ131172 ODD131172:ODF131172 OMZ131172:ONB131172 OWV131172:OWX131172 PGR131172:PGT131172 PQN131172:PQP131172 QAJ131172:QAL131172 QKF131172:QKH131172 QUB131172:QUD131172 RDX131172:RDZ131172 RNT131172:RNV131172 RXP131172:RXR131172 SHL131172:SHN131172 SRH131172:SRJ131172 TBD131172:TBF131172 TKZ131172:TLB131172 TUV131172:TUX131172 UER131172:UET131172 UON131172:UOP131172 UYJ131172:UYL131172 VIF131172:VIH131172 VSB131172:VSD131172 WBX131172:WBZ131172 WLT131172:WLV131172 WVP131172:WVR131172 H196708:J196708 JD196708:JF196708 SZ196708:TB196708 ACV196708:ACX196708 AMR196708:AMT196708 AWN196708:AWP196708 BGJ196708:BGL196708 BQF196708:BQH196708 CAB196708:CAD196708 CJX196708:CJZ196708 CTT196708:CTV196708 DDP196708:DDR196708 DNL196708:DNN196708 DXH196708:DXJ196708 EHD196708:EHF196708 EQZ196708:ERB196708 FAV196708:FAX196708 FKR196708:FKT196708 FUN196708:FUP196708 GEJ196708:GEL196708 GOF196708:GOH196708 GYB196708:GYD196708 HHX196708:HHZ196708 HRT196708:HRV196708 IBP196708:IBR196708 ILL196708:ILN196708 IVH196708:IVJ196708 JFD196708:JFF196708 JOZ196708:JPB196708 JYV196708:JYX196708 KIR196708:KIT196708 KSN196708:KSP196708 LCJ196708:LCL196708 LMF196708:LMH196708 LWB196708:LWD196708 MFX196708:MFZ196708 MPT196708:MPV196708 MZP196708:MZR196708 NJL196708:NJN196708 NTH196708:NTJ196708 ODD196708:ODF196708 OMZ196708:ONB196708 OWV196708:OWX196708 PGR196708:PGT196708 PQN196708:PQP196708 QAJ196708:QAL196708 QKF196708:QKH196708 QUB196708:QUD196708 RDX196708:RDZ196708 RNT196708:RNV196708 RXP196708:RXR196708 SHL196708:SHN196708 SRH196708:SRJ196708 TBD196708:TBF196708 TKZ196708:TLB196708 TUV196708:TUX196708 UER196708:UET196708 UON196708:UOP196708 UYJ196708:UYL196708 VIF196708:VIH196708 VSB196708:VSD196708 WBX196708:WBZ196708 WLT196708:WLV196708 WVP196708:WVR196708 H262244:J262244 JD262244:JF262244 SZ262244:TB262244 ACV262244:ACX262244 AMR262244:AMT262244 AWN262244:AWP262244 BGJ262244:BGL262244 BQF262244:BQH262244 CAB262244:CAD262244 CJX262244:CJZ262244 CTT262244:CTV262244 DDP262244:DDR262244 DNL262244:DNN262244 DXH262244:DXJ262244 EHD262244:EHF262244 EQZ262244:ERB262244 FAV262244:FAX262244 FKR262244:FKT262244 FUN262244:FUP262244 GEJ262244:GEL262244 GOF262244:GOH262244 GYB262244:GYD262244 HHX262244:HHZ262244 HRT262244:HRV262244 IBP262244:IBR262244 ILL262244:ILN262244 IVH262244:IVJ262244 JFD262244:JFF262244 JOZ262244:JPB262244 JYV262244:JYX262244 KIR262244:KIT262244 KSN262244:KSP262244 LCJ262244:LCL262244 LMF262244:LMH262244 LWB262244:LWD262244 MFX262244:MFZ262244 MPT262244:MPV262244 MZP262244:MZR262244 NJL262244:NJN262244 NTH262244:NTJ262244 ODD262244:ODF262244 OMZ262244:ONB262244 OWV262244:OWX262244 PGR262244:PGT262244 PQN262244:PQP262244 QAJ262244:QAL262244 QKF262244:QKH262244 QUB262244:QUD262244 RDX262244:RDZ262244 RNT262244:RNV262244 RXP262244:RXR262244 SHL262244:SHN262244 SRH262244:SRJ262244 TBD262244:TBF262244 TKZ262244:TLB262244 TUV262244:TUX262244 UER262244:UET262244 UON262244:UOP262244 UYJ262244:UYL262244 VIF262244:VIH262244 VSB262244:VSD262244 WBX262244:WBZ262244 WLT262244:WLV262244 WVP262244:WVR262244 H327780:J327780 JD327780:JF327780 SZ327780:TB327780 ACV327780:ACX327780 AMR327780:AMT327780 AWN327780:AWP327780 BGJ327780:BGL327780 BQF327780:BQH327780 CAB327780:CAD327780 CJX327780:CJZ327780 CTT327780:CTV327780 DDP327780:DDR327780 DNL327780:DNN327780 DXH327780:DXJ327780 EHD327780:EHF327780 EQZ327780:ERB327780 FAV327780:FAX327780 FKR327780:FKT327780 FUN327780:FUP327780 GEJ327780:GEL327780 GOF327780:GOH327780 GYB327780:GYD327780 HHX327780:HHZ327780 HRT327780:HRV327780 IBP327780:IBR327780 ILL327780:ILN327780 IVH327780:IVJ327780 JFD327780:JFF327780 JOZ327780:JPB327780 JYV327780:JYX327780 KIR327780:KIT327780 KSN327780:KSP327780 LCJ327780:LCL327780 LMF327780:LMH327780 LWB327780:LWD327780 MFX327780:MFZ327780 MPT327780:MPV327780 MZP327780:MZR327780 NJL327780:NJN327780 NTH327780:NTJ327780 ODD327780:ODF327780 OMZ327780:ONB327780 OWV327780:OWX327780 PGR327780:PGT327780 PQN327780:PQP327780 QAJ327780:QAL327780 QKF327780:QKH327780 QUB327780:QUD327780 RDX327780:RDZ327780 RNT327780:RNV327780 RXP327780:RXR327780 SHL327780:SHN327780 SRH327780:SRJ327780 TBD327780:TBF327780 TKZ327780:TLB327780 TUV327780:TUX327780 UER327780:UET327780 UON327780:UOP327780 UYJ327780:UYL327780 VIF327780:VIH327780 VSB327780:VSD327780 WBX327780:WBZ327780 WLT327780:WLV327780 WVP327780:WVR327780 H393316:J393316 JD393316:JF393316 SZ393316:TB393316 ACV393316:ACX393316 AMR393316:AMT393316 AWN393316:AWP393316 BGJ393316:BGL393316 BQF393316:BQH393316 CAB393316:CAD393316 CJX393316:CJZ393316 CTT393316:CTV393316 DDP393316:DDR393316 DNL393316:DNN393316 DXH393316:DXJ393316 EHD393316:EHF393316 EQZ393316:ERB393316 FAV393316:FAX393316 FKR393316:FKT393316 FUN393316:FUP393316 GEJ393316:GEL393316 GOF393316:GOH393316 GYB393316:GYD393316 HHX393316:HHZ393316 HRT393316:HRV393316 IBP393316:IBR393316 ILL393316:ILN393316 IVH393316:IVJ393316 JFD393316:JFF393316 JOZ393316:JPB393316 JYV393316:JYX393316 KIR393316:KIT393316 KSN393316:KSP393316 LCJ393316:LCL393316 LMF393316:LMH393316 LWB393316:LWD393316 MFX393316:MFZ393316 MPT393316:MPV393316 MZP393316:MZR393316 NJL393316:NJN393316 NTH393316:NTJ393316 ODD393316:ODF393316 OMZ393316:ONB393316 OWV393316:OWX393316 PGR393316:PGT393316 PQN393316:PQP393316 QAJ393316:QAL393316 QKF393316:QKH393316 QUB393316:QUD393316 RDX393316:RDZ393316 RNT393316:RNV393316 RXP393316:RXR393316 SHL393316:SHN393316 SRH393316:SRJ393316 TBD393316:TBF393316 TKZ393316:TLB393316 TUV393316:TUX393316 UER393316:UET393316 UON393316:UOP393316 UYJ393316:UYL393316 VIF393316:VIH393316 VSB393316:VSD393316 WBX393316:WBZ393316 WLT393316:WLV393316 WVP393316:WVR393316 H458852:J458852 JD458852:JF458852 SZ458852:TB458852 ACV458852:ACX458852 AMR458852:AMT458852 AWN458852:AWP458852 BGJ458852:BGL458852 BQF458852:BQH458852 CAB458852:CAD458852 CJX458852:CJZ458852 CTT458852:CTV458852 DDP458852:DDR458852 DNL458852:DNN458852 DXH458852:DXJ458852 EHD458852:EHF458852 EQZ458852:ERB458852 FAV458852:FAX458852 FKR458852:FKT458852 FUN458852:FUP458852 GEJ458852:GEL458852 GOF458852:GOH458852 GYB458852:GYD458852 HHX458852:HHZ458852 HRT458852:HRV458852 IBP458852:IBR458852 ILL458852:ILN458852 IVH458852:IVJ458852 JFD458852:JFF458852 JOZ458852:JPB458852 JYV458852:JYX458852 KIR458852:KIT458852 KSN458852:KSP458852 LCJ458852:LCL458852 LMF458852:LMH458852 LWB458852:LWD458852 MFX458852:MFZ458852 MPT458852:MPV458852 MZP458852:MZR458852 NJL458852:NJN458852 NTH458852:NTJ458852 ODD458852:ODF458852 OMZ458852:ONB458852 OWV458852:OWX458852 PGR458852:PGT458852 PQN458852:PQP458852 QAJ458852:QAL458852 QKF458852:QKH458852 QUB458852:QUD458852 RDX458852:RDZ458852 RNT458852:RNV458852 RXP458852:RXR458852 SHL458852:SHN458852 SRH458852:SRJ458852 TBD458852:TBF458852 TKZ458852:TLB458852 TUV458852:TUX458852 UER458852:UET458852 UON458852:UOP458852 UYJ458852:UYL458852 VIF458852:VIH458852 VSB458852:VSD458852 WBX458852:WBZ458852 WLT458852:WLV458852 WVP458852:WVR458852 H524388:J524388 JD524388:JF524388 SZ524388:TB524388 ACV524388:ACX524388 AMR524388:AMT524388 AWN524388:AWP524388 BGJ524388:BGL524388 BQF524388:BQH524388 CAB524388:CAD524388 CJX524388:CJZ524388 CTT524388:CTV524388 DDP524388:DDR524388 DNL524388:DNN524388 DXH524388:DXJ524388 EHD524388:EHF524388 EQZ524388:ERB524388 FAV524388:FAX524388 FKR524388:FKT524388 FUN524388:FUP524388 GEJ524388:GEL524388 GOF524388:GOH524388 GYB524388:GYD524388 HHX524388:HHZ524388 HRT524388:HRV524388 IBP524388:IBR524388 ILL524388:ILN524388 IVH524388:IVJ524388 JFD524388:JFF524388 JOZ524388:JPB524388 JYV524388:JYX524388 KIR524388:KIT524388 KSN524388:KSP524388 LCJ524388:LCL524388 LMF524388:LMH524388 LWB524388:LWD524388 MFX524388:MFZ524388 MPT524388:MPV524388 MZP524388:MZR524388 NJL524388:NJN524388 NTH524388:NTJ524388 ODD524388:ODF524388 OMZ524388:ONB524388 OWV524388:OWX524388 PGR524388:PGT524388 PQN524388:PQP524388 QAJ524388:QAL524388 QKF524388:QKH524388 QUB524388:QUD524388 RDX524388:RDZ524388 RNT524388:RNV524388 RXP524388:RXR524388 SHL524388:SHN524388 SRH524388:SRJ524388 TBD524388:TBF524388 TKZ524388:TLB524388 TUV524388:TUX524388 UER524388:UET524388 UON524388:UOP524388 UYJ524388:UYL524388 VIF524388:VIH524388 VSB524388:VSD524388 WBX524388:WBZ524388 WLT524388:WLV524388 WVP524388:WVR524388 H589924:J589924 JD589924:JF589924 SZ589924:TB589924 ACV589924:ACX589924 AMR589924:AMT589924 AWN589924:AWP589924 BGJ589924:BGL589924 BQF589924:BQH589924 CAB589924:CAD589924 CJX589924:CJZ589924 CTT589924:CTV589924 DDP589924:DDR589924 DNL589924:DNN589924 DXH589924:DXJ589924 EHD589924:EHF589924 EQZ589924:ERB589924 FAV589924:FAX589924 FKR589924:FKT589924 FUN589924:FUP589924 GEJ589924:GEL589924 GOF589924:GOH589924 GYB589924:GYD589924 HHX589924:HHZ589924 HRT589924:HRV589924 IBP589924:IBR589924 ILL589924:ILN589924 IVH589924:IVJ589924 JFD589924:JFF589924 JOZ589924:JPB589924 JYV589924:JYX589924 KIR589924:KIT589924 KSN589924:KSP589924 LCJ589924:LCL589924 LMF589924:LMH589924 LWB589924:LWD589924 MFX589924:MFZ589924 MPT589924:MPV589924 MZP589924:MZR589924 NJL589924:NJN589924 NTH589924:NTJ589924 ODD589924:ODF589924 OMZ589924:ONB589924 OWV589924:OWX589924 PGR589924:PGT589924 PQN589924:PQP589924 QAJ589924:QAL589924 QKF589924:QKH589924 QUB589924:QUD589924 RDX589924:RDZ589924 RNT589924:RNV589924 RXP589924:RXR589924 SHL589924:SHN589924 SRH589924:SRJ589924 TBD589924:TBF589924 TKZ589924:TLB589924 TUV589924:TUX589924 UER589924:UET589924 UON589924:UOP589924 UYJ589924:UYL589924 VIF589924:VIH589924 VSB589924:VSD589924 WBX589924:WBZ589924 WLT589924:WLV589924 WVP589924:WVR589924 H655460:J655460 JD655460:JF655460 SZ655460:TB655460 ACV655460:ACX655460 AMR655460:AMT655460 AWN655460:AWP655460 BGJ655460:BGL655460 BQF655460:BQH655460 CAB655460:CAD655460 CJX655460:CJZ655460 CTT655460:CTV655460 DDP655460:DDR655460 DNL655460:DNN655460 DXH655460:DXJ655460 EHD655460:EHF655460 EQZ655460:ERB655460 FAV655460:FAX655460 FKR655460:FKT655460 FUN655460:FUP655460 GEJ655460:GEL655460 GOF655460:GOH655460 GYB655460:GYD655460 HHX655460:HHZ655460 HRT655460:HRV655460 IBP655460:IBR655460 ILL655460:ILN655460 IVH655460:IVJ655460 JFD655460:JFF655460 JOZ655460:JPB655460 JYV655460:JYX655460 KIR655460:KIT655460 KSN655460:KSP655460 LCJ655460:LCL655460 LMF655460:LMH655460 LWB655460:LWD655460 MFX655460:MFZ655460 MPT655460:MPV655460 MZP655460:MZR655460 NJL655460:NJN655460 NTH655460:NTJ655460 ODD655460:ODF655460 OMZ655460:ONB655460 OWV655460:OWX655460 PGR655460:PGT655460 PQN655460:PQP655460 QAJ655460:QAL655460 QKF655460:QKH655460 QUB655460:QUD655460 RDX655460:RDZ655460 RNT655460:RNV655460 RXP655460:RXR655460 SHL655460:SHN655460 SRH655460:SRJ655460 TBD655460:TBF655460 TKZ655460:TLB655460 TUV655460:TUX655460 UER655460:UET655460 UON655460:UOP655460 UYJ655460:UYL655460 VIF655460:VIH655460 VSB655460:VSD655460 WBX655460:WBZ655460 WLT655460:WLV655460 WVP655460:WVR655460 H720996:J720996 JD720996:JF720996 SZ720996:TB720996 ACV720996:ACX720996 AMR720996:AMT720996 AWN720996:AWP720996 BGJ720996:BGL720996 BQF720996:BQH720996 CAB720996:CAD720996 CJX720996:CJZ720996 CTT720996:CTV720996 DDP720996:DDR720996 DNL720996:DNN720996 DXH720996:DXJ720996 EHD720996:EHF720996 EQZ720996:ERB720996 FAV720996:FAX720996 FKR720996:FKT720996 FUN720996:FUP720996 GEJ720996:GEL720996 GOF720996:GOH720996 GYB720996:GYD720996 HHX720996:HHZ720996 HRT720996:HRV720996 IBP720996:IBR720996 ILL720996:ILN720996 IVH720996:IVJ720996 JFD720996:JFF720996 JOZ720996:JPB720996 JYV720996:JYX720996 KIR720996:KIT720996 KSN720996:KSP720996 LCJ720996:LCL720996 LMF720996:LMH720996 LWB720996:LWD720996 MFX720996:MFZ720996 MPT720996:MPV720996 MZP720996:MZR720996 NJL720996:NJN720996 NTH720996:NTJ720996 ODD720996:ODF720996 OMZ720996:ONB720996 OWV720996:OWX720996 PGR720996:PGT720996 PQN720996:PQP720996 QAJ720996:QAL720996 QKF720996:QKH720996 QUB720996:QUD720996 RDX720996:RDZ720996 RNT720996:RNV720996 RXP720996:RXR720996 SHL720996:SHN720996 SRH720996:SRJ720996 TBD720996:TBF720996 TKZ720996:TLB720996 TUV720996:TUX720996 UER720996:UET720996 UON720996:UOP720996 UYJ720996:UYL720996 VIF720996:VIH720996 VSB720996:VSD720996 WBX720996:WBZ720996 WLT720996:WLV720996 WVP720996:WVR720996 H786532:J786532 JD786532:JF786532 SZ786532:TB786532 ACV786532:ACX786532 AMR786532:AMT786532 AWN786532:AWP786532 BGJ786532:BGL786532 BQF786532:BQH786532 CAB786532:CAD786532 CJX786532:CJZ786532 CTT786532:CTV786532 DDP786532:DDR786532 DNL786532:DNN786532 DXH786532:DXJ786532 EHD786532:EHF786532 EQZ786532:ERB786532 FAV786532:FAX786532 FKR786532:FKT786532 FUN786532:FUP786532 GEJ786532:GEL786532 GOF786532:GOH786532 GYB786532:GYD786532 HHX786532:HHZ786532 HRT786532:HRV786532 IBP786532:IBR786532 ILL786532:ILN786532 IVH786532:IVJ786532 JFD786532:JFF786532 JOZ786532:JPB786532 JYV786532:JYX786532 KIR786532:KIT786532 KSN786532:KSP786532 LCJ786532:LCL786532 LMF786532:LMH786532 LWB786532:LWD786532 MFX786532:MFZ786532 MPT786532:MPV786532 MZP786532:MZR786532 NJL786532:NJN786532 NTH786532:NTJ786532 ODD786532:ODF786532 OMZ786532:ONB786532 OWV786532:OWX786532 PGR786532:PGT786532 PQN786532:PQP786532 QAJ786532:QAL786532 QKF786532:QKH786532 QUB786532:QUD786532 RDX786532:RDZ786532 RNT786532:RNV786532 RXP786532:RXR786532 SHL786532:SHN786532 SRH786532:SRJ786532 TBD786532:TBF786532 TKZ786532:TLB786532 TUV786532:TUX786532 UER786532:UET786532 UON786532:UOP786532 UYJ786532:UYL786532 VIF786532:VIH786532 VSB786532:VSD786532 WBX786532:WBZ786532 WLT786532:WLV786532 WVP786532:WVR786532 H852068:J852068 JD852068:JF852068 SZ852068:TB852068 ACV852068:ACX852068 AMR852068:AMT852068 AWN852068:AWP852068 BGJ852068:BGL852068 BQF852068:BQH852068 CAB852068:CAD852068 CJX852068:CJZ852068 CTT852068:CTV852068 DDP852068:DDR852068 DNL852068:DNN852068 DXH852068:DXJ852068 EHD852068:EHF852068 EQZ852068:ERB852068 FAV852068:FAX852068 FKR852068:FKT852068 FUN852068:FUP852068 GEJ852068:GEL852068 GOF852068:GOH852068 GYB852068:GYD852068 HHX852068:HHZ852068 HRT852068:HRV852068 IBP852068:IBR852068 ILL852068:ILN852068 IVH852068:IVJ852068 JFD852068:JFF852068 JOZ852068:JPB852068 JYV852068:JYX852068 KIR852068:KIT852068 KSN852068:KSP852068 LCJ852068:LCL852068 LMF852068:LMH852068 LWB852068:LWD852068 MFX852068:MFZ852068 MPT852068:MPV852068 MZP852068:MZR852068 NJL852068:NJN852068 NTH852068:NTJ852068 ODD852068:ODF852068 OMZ852068:ONB852068 OWV852068:OWX852068 PGR852068:PGT852068 PQN852068:PQP852068 QAJ852068:QAL852068 QKF852068:QKH852068 QUB852068:QUD852068 RDX852068:RDZ852068 RNT852068:RNV852068 RXP852068:RXR852068 SHL852068:SHN852068 SRH852068:SRJ852068 TBD852068:TBF852068 TKZ852068:TLB852068 TUV852068:TUX852068 UER852068:UET852068 UON852068:UOP852068 UYJ852068:UYL852068 VIF852068:VIH852068 VSB852068:VSD852068 WBX852068:WBZ852068 WLT852068:WLV852068 WVP852068:WVR852068 H917604:J917604 JD917604:JF917604 SZ917604:TB917604 ACV917604:ACX917604 AMR917604:AMT917604 AWN917604:AWP917604 BGJ917604:BGL917604 BQF917604:BQH917604 CAB917604:CAD917604 CJX917604:CJZ917604 CTT917604:CTV917604 DDP917604:DDR917604 DNL917604:DNN917604 DXH917604:DXJ917604 EHD917604:EHF917604 EQZ917604:ERB917604 FAV917604:FAX917604 FKR917604:FKT917604 FUN917604:FUP917604 GEJ917604:GEL917604 GOF917604:GOH917604 GYB917604:GYD917604 HHX917604:HHZ917604 HRT917604:HRV917604 IBP917604:IBR917604 ILL917604:ILN917604 IVH917604:IVJ917604 JFD917604:JFF917604 JOZ917604:JPB917604 JYV917604:JYX917604 KIR917604:KIT917604 KSN917604:KSP917604 LCJ917604:LCL917604 LMF917604:LMH917604 LWB917604:LWD917604 MFX917604:MFZ917604 MPT917604:MPV917604 MZP917604:MZR917604 NJL917604:NJN917604 NTH917604:NTJ917604 ODD917604:ODF917604 OMZ917604:ONB917604 OWV917604:OWX917604 PGR917604:PGT917604 PQN917604:PQP917604 QAJ917604:QAL917604 QKF917604:QKH917604 QUB917604:QUD917604 RDX917604:RDZ917604 RNT917604:RNV917604 RXP917604:RXR917604 SHL917604:SHN917604 SRH917604:SRJ917604 TBD917604:TBF917604 TKZ917604:TLB917604 TUV917604:TUX917604 UER917604:UET917604 UON917604:UOP917604 UYJ917604:UYL917604 VIF917604:VIH917604 VSB917604:VSD917604 WBX917604:WBZ917604 WLT917604:WLV917604 WVP917604:WVR917604 H983140:J983140 JD983140:JF983140 SZ983140:TB983140 ACV983140:ACX983140 AMR983140:AMT983140 AWN983140:AWP983140 BGJ983140:BGL983140 BQF983140:BQH983140 CAB983140:CAD983140 CJX983140:CJZ983140 CTT983140:CTV983140 DDP983140:DDR983140 DNL983140:DNN983140 DXH983140:DXJ983140 EHD983140:EHF983140 EQZ983140:ERB983140 FAV983140:FAX983140 FKR983140:FKT983140 FUN983140:FUP983140 GEJ983140:GEL983140 GOF983140:GOH983140 GYB983140:GYD983140 HHX983140:HHZ983140 HRT983140:HRV983140 IBP983140:IBR983140 ILL983140:ILN983140 IVH983140:IVJ983140 JFD983140:JFF983140 JOZ983140:JPB983140 JYV983140:JYX983140 KIR983140:KIT983140 KSN983140:KSP983140 LCJ983140:LCL983140 LMF983140:LMH983140 LWB983140:LWD983140 MFX983140:MFZ983140 MPT983140:MPV983140 MZP983140:MZR983140 NJL983140:NJN983140 NTH983140:NTJ983140 ODD983140:ODF983140 OMZ983140:ONB983140 OWV983140:OWX983140 PGR983140:PGT983140 PQN983140:PQP983140 QAJ983140:QAL983140 QKF983140:QKH983140 QUB983140:QUD983140 RDX983140:RDZ983140 RNT983140:RNV983140 RXP983140:RXR983140 SHL983140:SHN983140 SRH983140:SRJ983140 TBD983140:TBF983140 TKZ983140:TLB983140 TUV983140:TUX983140 UER983140:UET983140 UON983140:UOP983140 UYJ983140:UYL983140 VIF983140:VIH983140 VSB983140:VSD983140 WBX983140:WBZ983140 WLT983140:WLV983140 WVP983140:WVR983140 K179:M179 JG179:JI179 TC179:TE179 ACY179:ADA179 AMU179:AMW179 AWQ179:AWS179 BGM179:BGO179 BQI179:BQK179 CAE179:CAG179 CKA179:CKC179 CTW179:CTY179 DDS179:DDU179 DNO179:DNQ179 DXK179:DXM179 EHG179:EHI179 ERC179:ERE179 FAY179:FBA179 FKU179:FKW179 FUQ179:FUS179 GEM179:GEO179 GOI179:GOK179 GYE179:GYG179 HIA179:HIC179 HRW179:HRY179 IBS179:IBU179 ILO179:ILQ179 IVK179:IVM179 JFG179:JFI179 JPC179:JPE179 JYY179:JZA179 KIU179:KIW179 KSQ179:KSS179 LCM179:LCO179 LMI179:LMK179 LWE179:LWG179 MGA179:MGC179 MPW179:MPY179 MZS179:MZU179 NJO179:NJQ179 NTK179:NTM179 ODG179:ODI179 ONC179:ONE179 OWY179:OXA179 PGU179:PGW179 PQQ179:PQS179 QAM179:QAO179 QKI179:QKK179 QUE179:QUG179 REA179:REC179 RNW179:RNY179 RXS179:RXU179 SHO179:SHQ179 SRK179:SRM179 TBG179:TBI179 TLC179:TLE179 TUY179:TVA179 UEU179:UEW179 UOQ179:UOS179 UYM179:UYO179 VII179:VIK179 VSE179:VSG179 WCA179:WCC179 WLW179:WLY179 WVS179:WVU179 K65715:M65715 JG65715:JI65715 TC65715:TE65715 ACY65715:ADA65715 AMU65715:AMW65715 AWQ65715:AWS65715 BGM65715:BGO65715 BQI65715:BQK65715 CAE65715:CAG65715 CKA65715:CKC65715 CTW65715:CTY65715 DDS65715:DDU65715 DNO65715:DNQ65715 DXK65715:DXM65715 EHG65715:EHI65715 ERC65715:ERE65715 FAY65715:FBA65715 FKU65715:FKW65715 FUQ65715:FUS65715 GEM65715:GEO65715 GOI65715:GOK65715 GYE65715:GYG65715 HIA65715:HIC65715 HRW65715:HRY65715 IBS65715:IBU65715 ILO65715:ILQ65715 IVK65715:IVM65715 JFG65715:JFI65715 JPC65715:JPE65715 JYY65715:JZA65715 KIU65715:KIW65715 KSQ65715:KSS65715 LCM65715:LCO65715 LMI65715:LMK65715 LWE65715:LWG65715 MGA65715:MGC65715 MPW65715:MPY65715 MZS65715:MZU65715 NJO65715:NJQ65715 NTK65715:NTM65715 ODG65715:ODI65715 ONC65715:ONE65715 OWY65715:OXA65715 PGU65715:PGW65715 PQQ65715:PQS65715 QAM65715:QAO65715 QKI65715:QKK65715 QUE65715:QUG65715 REA65715:REC65715 RNW65715:RNY65715 RXS65715:RXU65715 SHO65715:SHQ65715 SRK65715:SRM65715 TBG65715:TBI65715 TLC65715:TLE65715 TUY65715:TVA65715 UEU65715:UEW65715 UOQ65715:UOS65715 UYM65715:UYO65715 VII65715:VIK65715 VSE65715:VSG65715 WCA65715:WCC65715 WLW65715:WLY65715 WVS65715:WVU65715 K131251:M131251 JG131251:JI131251 TC131251:TE131251 ACY131251:ADA131251 AMU131251:AMW131251 AWQ131251:AWS131251 BGM131251:BGO131251 BQI131251:BQK131251 CAE131251:CAG131251 CKA131251:CKC131251 CTW131251:CTY131251 DDS131251:DDU131251 DNO131251:DNQ131251 DXK131251:DXM131251 EHG131251:EHI131251 ERC131251:ERE131251 FAY131251:FBA131251 FKU131251:FKW131251 FUQ131251:FUS131251 GEM131251:GEO131251 GOI131251:GOK131251 GYE131251:GYG131251 HIA131251:HIC131251 HRW131251:HRY131251 IBS131251:IBU131251 ILO131251:ILQ131251 IVK131251:IVM131251 JFG131251:JFI131251 JPC131251:JPE131251 JYY131251:JZA131251 KIU131251:KIW131251 KSQ131251:KSS131251 LCM131251:LCO131251 LMI131251:LMK131251 LWE131251:LWG131251 MGA131251:MGC131251 MPW131251:MPY131251 MZS131251:MZU131251 NJO131251:NJQ131251 NTK131251:NTM131251 ODG131251:ODI131251 ONC131251:ONE131251 OWY131251:OXA131251 PGU131251:PGW131251 PQQ131251:PQS131251 QAM131251:QAO131251 QKI131251:QKK131251 QUE131251:QUG131251 REA131251:REC131251 RNW131251:RNY131251 RXS131251:RXU131251 SHO131251:SHQ131251 SRK131251:SRM131251 TBG131251:TBI131251 TLC131251:TLE131251 TUY131251:TVA131251 UEU131251:UEW131251 UOQ131251:UOS131251 UYM131251:UYO131251 VII131251:VIK131251 VSE131251:VSG131251 WCA131251:WCC131251 WLW131251:WLY131251 WVS131251:WVU131251 K196787:M196787 JG196787:JI196787 TC196787:TE196787 ACY196787:ADA196787 AMU196787:AMW196787 AWQ196787:AWS196787 BGM196787:BGO196787 BQI196787:BQK196787 CAE196787:CAG196787 CKA196787:CKC196787 CTW196787:CTY196787 DDS196787:DDU196787 DNO196787:DNQ196787 DXK196787:DXM196787 EHG196787:EHI196787 ERC196787:ERE196787 FAY196787:FBA196787 FKU196787:FKW196787 FUQ196787:FUS196787 GEM196787:GEO196787 GOI196787:GOK196787 GYE196787:GYG196787 HIA196787:HIC196787 HRW196787:HRY196787 IBS196787:IBU196787 ILO196787:ILQ196787 IVK196787:IVM196787 JFG196787:JFI196787 JPC196787:JPE196787 JYY196787:JZA196787 KIU196787:KIW196787 KSQ196787:KSS196787 LCM196787:LCO196787 LMI196787:LMK196787 LWE196787:LWG196787 MGA196787:MGC196787 MPW196787:MPY196787 MZS196787:MZU196787 NJO196787:NJQ196787 NTK196787:NTM196787 ODG196787:ODI196787 ONC196787:ONE196787 OWY196787:OXA196787 PGU196787:PGW196787 PQQ196787:PQS196787 QAM196787:QAO196787 QKI196787:QKK196787 QUE196787:QUG196787 REA196787:REC196787 RNW196787:RNY196787 RXS196787:RXU196787 SHO196787:SHQ196787 SRK196787:SRM196787 TBG196787:TBI196787 TLC196787:TLE196787 TUY196787:TVA196787 UEU196787:UEW196787 UOQ196787:UOS196787 UYM196787:UYO196787 VII196787:VIK196787 VSE196787:VSG196787 WCA196787:WCC196787 WLW196787:WLY196787 WVS196787:WVU196787 K262323:M262323 JG262323:JI262323 TC262323:TE262323 ACY262323:ADA262323 AMU262323:AMW262323 AWQ262323:AWS262323 BGM262323:BGO262323 BQI262323:BQK262323 CAE262323:CAG262323 CKA262323:CKC262323 CTW262323:CTY262323 DDS262323:DDU262323 DNO262323:DNQ262323 DXK262323:DXM262323 EHG262323:EHI262323 ERC262323:ERE262323 FAY262323:FBA262323 FKU262323:FKW262323 FUQ262323:FUS262323 GEM262323:GEO262323 GOI262323:GOK262323 GYE262323:GYG262323 HIA262323:HIC262323 HRW262323:HRY262323 IBS262323:IBU262323 ILO262323:ILQ262323 IVK262323:IVM262323 JFG262323:JFI262323 JPC262323:JPE262323 JYY262323:JZA262323 KIU262323:KIW262323 KSQ262323:KSS262323 LCM262323:LCO262323 LMI262323:LMK262323 LWE262323:LWG262323 MGA262323:MGC262323 MPW262323:MPY262323 MZS262323:MZU262323 NJO262323:NJQ262323 NTK262323:NTM262323 ODG262323:ODI262323 ONC262323:ONE262323 OWY262323:OXA262323 PGU262323:PGW262323 PQQ262323:PQS262323 QAM262323:QAO262323 QKI262323:QKK262323 QUE262323:QUG262323 REA262323:REC262323 RNW262323:RNY262323 RXS262323:RXU262323 SHO262323:SHQ262323 SRK262323:SRM262323 TBG262323:TBI262323 TLC262323:TLE262323 TUY262323:TVA262323 UEU262323:UEW262323 UOQ262323:UOS262323 UYM262323:UYO262323 VII262323:VIK262323 VSE262323:VSG262323 WCA262323:WCC262323 WLW262323:WLY262323 WVS262323:WVU262323 K327859:M327859 JG327859:JI327859 TC327859:TE327859 ACY327859:ADA327859 AMU327859:AMW327859 AWQ327859:AWS327859 BGM327859:BGO327859 BQI327859:BQK327859 CAE327859:CAG327859 CKA327859:CKC327859 CTW327859:CTY327859 DDS327859:DDU327859 DNO327859:DNQ327859 DXK327859:DXM327859 EHG327859:EHI327859 ERC327859:ERE327859 FAY327859:FBA327859 FKU327859:FKW327859 FUQ327859:FUS327859 GEM327859:GEO327859 GOI327859:GOK327859 GYE327859:GYG327859 HIA327859:HIC327859 HRW327859:HRY327859 IBS327859:IBU327859 ILO327859:ILQ327859 IVK327859:IVM327859 JFG327859:JFI327859 JPC327859:JPE327859 JYY327859:JZA327859 KIU327859:KIW327859 KSQ327859:KSS327859 LCM327859:LCO327859 LMI327859:LMK327859 LWE327859:LWG327859 MGA327859:MGC327859 MPW327859:MPY327859 MZS327859:MZU327859 NJO327859:NJQ327859 NTK327859:NTM327859 ODG327859:ODI327859 ONC327859:ONE327859 OWY327859:OXA327859 PGU327859:PGW327859 PQQ327859:PQS327859 QAM327859:QAO327859 QKI327859:QKK327859 QUE327859:QUG327859 REA327859:REC327859 RNW327859:RNY327859 RXS327859:RXU327859 SHO327859:SHQ327859 SRK327859:SRM327859 TBG327859:TBI327859 TLC327859:TLE327859 TUY327859:TVA327859 UEU327859:UEW327859 UOQ327859:UOS327859 UYM327859:UYO327859 VII327859:VIK327859 VSE327859:VSG327859 WCA327859:WCC327859 WLW327859:WLY327859 WVS327859:WVU327859 K393395:M393395 JG393395:JI393395 TC393395:TE393395 ACY393395:ADA393395 AMU393395:AMW393395 AWQ393395:AWS393395 BGM393395:BGO393395 BQI393395:BQK393395 CAE393395:CAG393395 CKA393395:CKC393395 CTW393395:CTY393395 DDS393395:DDU393395 DNO393395:DNQ393395 DXK393395:DXM393395 EHG393395:EHI393395 ERC393395:ERE393395 FAY393395:FBA393395 FKU393395:FKW393395 FUQ393395:FUS393395 GEM393395:GEO393395 GOI393395:GOK393395 GYE393395:GYG393395 HIA393395:HIC393395 HRW393395:HRY393395 IBS393395:IBU393395 ILO393395:ILQ393395 IVK393395:IVM393395 JFG393395:JFI393395 JPC393395:JPE393395 JYY393395:JZA393395 KIU393395:KIW393395 KSQ393395:KSS393395 LCM393395:LCO393395 LMI393395:LMK393395 LWE393395:LWG393395 MGA393395:MGC393395 MPW393395:MPY393395 MZS393395:MZU393395 NJO393395:NJQ393395 NTK393395:NTM393395 ODG393395:ODI393395 ONC393395:ONE393395 OWY393395:OXA393395 PGU393395:PGW393395 PQQ393395:PQS393395 QAM393395:QAO393395 QKI393395:QKK393395 QUE393395:QUG393395 REA393395:REC393395 RNW393395:RNY393395 RXS393395:RXU393395 SHO393395:SHQ393395 SRK393395:SRM393395 TBG393395:TBI393395 TLC393395:TLE393395 TUY393395:TVA393395 UEU393395:UEW393395 UOQ393395:UOS393395 UYM393395:UYO393395 VII393395:VIK393395 VSE393395:VSG393395 WCA393395:WCC393395 WLW393395:WLY393395 WVS393395:WVU393395 K458931:M458931 JG458931:JI458931 TC458931:TE458931 ACY458931:ADA458931 AMU458931:AMW458931 AWQ458931:AWS458931 BGM458931:BGO458931 BQI458931:BQK458931 CAE458931:CAG458931 CKA458931:CKC458931 CTW458931:CTY458931 DDS458931:DDU458931 DNO458931:DNQ458931 DXK458931:DXM458931 EHG458931:EHI458931 ERC458931:ERE458931 FAY458931:FBA458931 FKU458931:FKW458931 FUQ458931:FUS458931 GEM458931:GEO458931 GOI458931:GOK458931 GYE458931:GYG458931 HIA458931:HIC458931 HRW458931:HRY458931 IBS458931:IBU458931 ILO458931:ILQ458931 IVK458931:IVM458931 JFG458931:JFI458931 JPC458931:JPE458931 JYY458931:JZA458931 KIU458931:KIW458931 KSQ458931:KSS458931 LCM458931:LCO458931 LMI458931:LMK458931 LWE458931:LWG458931 MGA458931:MGC458931 MPW458931:MPY458931 MZS458931:MZU458931 NJO458931:NJQ458931 NTK458931:NTM458931 ODG458931:ODI458931 ONC458931:ONE458931 OWY458931:OXA458931 PGU458931:PGW458931 PQQ458931:PQS458931 QAM458931:QAO458931 QKI458931:QKK458931 QUE458931:QUG458931 REA458931:REC458931 RNW458931:RNY458931 RXS458931:RXU458931 SHO458931:SHQ458931 SRK458931:SRM458931 TBG458931:TBI458931 TLC458931:TLE458931 TUY458931:TVA458931 UEU458931:UEW458931 UOQ458931:UOS458931 UYM458931:UYO458931 VII458931:VIK458931 VSE458931:VSG458931 WCA458931:WCC458931 WLW458931:WLY458931 WVS458931:WVU458931 K524467:M524467 JG524467:JI524467 TC524467:TE524467 ACY524467:ADA524467 AMU524467:AMW524467 AWQ524467:AWS524467 BGM524467:BGO524467 BQI524467:BQK524467 CAE524467:CAG524467 CKA524467:CKC524467 CTW524467:CTY524467 DDS524467:DDU524467 DNO524467:DNQ524467 DXK524467:DXM524467 EHG524467:EHI524467 ERC524467:ERE524467 FAY524467:FBA524467 FKU524467:FKW524467 FUQ524467:FUS524467 GEM524467:GEO524467 GOI524467:GOK524467 GYE524467:GYG524467 HIA524467:HIC524467 HRW524467:HRY524467 IBS524467:IBU524467 ILO524467:ILQ524467 IVK524467:IVM524467 JFG524467:JFI524467 JPC524467:JPE524467 JYY524467:JZA524467 KIU524467:KIW524467 KSQ524467:KSS524467 LCM524467:LCO524467 LMI524467:LMK524467 LWE524467:LWG524467 MGA524467:MGC524467 MPW524467:MPY524467 MZS524467:MZU524467 NJO524467:NJQ524467 NTK524467:NTM524467 ODG524467:ODI524467 ONC524467:ONE524467 OWY524467:OXA524467 PGU524467:PGW524467 PQQ524467:PQS524467 QAM524467:QAO524467 QKI524467:QKK524467 QUE524467:QUG524467 REA524467:REC524467 RNW524467:RNY524467 RXS524467:RXU524467 SHO524467:SHQ524467 SRK524467:SRM524467 TBG524467:TBI524467 TLC524467:TLE524467 TUY524467:TVA524467 UEU524467:UEW524467 UOQ524467:UOS524467 UYM524467:UYO524467 VII524467:VIK524467 VSE524467:VSG524467 WCA524467:WCC524467 WLW524467:WLY524467 WVS524467:WVU524467 K590003:M590003 JG590003:JI590003 TC590003:TE590003 ACY590003:ADA590003 AMU590003:AMW590003 AWQ590003:AWS590003 BGM590003:BGO590003 BQI590003:BQK590003 CAE590003:CAG590003 CKA590003:CKC590003 CTW590003:CTY590003 DDS590003:DDU590003 DNO590003:DNQ590003 DXK590003:DXM590003 EHG590003:EHI590003 ERC590003:ERE590003 FAY590003:FBA590003 FKU590003:FKW590003 FUQ590003:FUS590003 GEM590003:GEO590003 GOI590003:GOK590003 GYE590003:GYG590003 HIA590003:HIC590003 HRW590003:HRY590003 IBS590003:IBU590003 ILO590003:ILQ590003 IVK590003:IVM590003 JFG590003:JFI590003 JPC590003:JPE590003 JYY590003:JZA590003 KIU590003:KIW590003 KSQ590003:KSS590003 LCM590003:LCO590003 LMI590003:LMK590003 LWE590003:LWG590003 MGA590003:MGC590003 MPW590003:MPY590003 MZS590003:MZU590003 NJO590003:NJQ590003 NTK590003:NTM590003 ODG590003:ODI590003 ONC590003:ONE590003 OWY590003:OXA590003 PGU590003:PGW590003 PQQ590003:PQS590003 QAM590003:QAO590003 QKI590003:QKK590003 QUE590003:QUG590003 REA590003:REC590003 RNW590003:RNY590003 RXS590003:RXU590003 SHO590003:SHQ590003 SRK590003:SRM590003 TBG590003:TBI590003 TLC590003:TLE590003 TUY590003:TVA590003 UEU590003:UEW590003 UOQ590003:UOS590003 UYM590003:UYO590003 VII590003:VIK590003 VSE590003:VSG590003 WCA590003:WCC590003 WLW590003:WLY590003 WVS590003:WVU590003 K655539:M655539 JG655539:JI655539 TC655539:TE655539 ACY655539:ADA655539 AMU655539:AMW655539 AWQ655539:AWS655539 BGM655539:BGO655539 BQI655539:BQK655539 CAE655539:CAG655539 CKA655539:CKC655539 CTW655539:CTY655539 DDS655539:DDU655539 DNO655539:DNQ655539 DXK655539:DXM655539 EHG655539:EHI655539 ERC655539:ERE655539 FAY655539:FBA655539 FKU655539:FKW655539 FUQ655539:FUS655539 GEM655539:GEO655539 GOI655539:GOK655539 GYE655539:GYG655539 HIA655539:HIC655539 HRW655539:HRY655539 IBS655539:IBU655539 ILO655539:ILQ655539 IVK655539:IVM655539 JFG655539:JFI655539 JPC655539:JPE655539 JYY655539:JZA655539 KIU655539:KIW655539 KSQ655539:KSS655539 LCM655539:LCO655539 LMI655539:LMK655539 LWE655539:LWG655539 MGA655539:MGC655539 MPW655539:MPY655539 MZS655539:MZU655539 NJO655539:NJQ655539 NTK655539:NTM655539 ODG655539:ODI655539 ONC655539:ONE655539 OWY655539:OXA655539 PGU655539:PGW655539 PQQ655539:PQS655539 QAM655539:QAO655539 QKI655539:QKK655539 QUE655539:QUG655539 REA655539:REC655539 RNW655539:RNY655539 RXS655539:RXU655539 SHO655539:SHQ655539 SRK655539:SRM655539 TBG655539:TBI655539 TLC655539:TLE655539 TUY655539:TVA655539 UEU655539:UEW655539 UOQ655539:UOS655539 UYM655539:UYO655539 VII655539:VIK655539 VSE655539:VSG655539 WCA655539:WCC655539 WLW655539:WLY655539 WVS655539:WVU655539 K721075:M721075 JG721075:JI721075 TC721075:TE721075 ACY721075:ADA721075 AMU721075:AMW721075 AWQ721075:AWS721075 BGM721075:BGO721075 BQI721075:BQK721075 CAE721075:CAG721075 CKA721075:CKC721075 CTW721075:CTY721075 DDS721075:DDU721075 DNO721075:DNQ721075 DXK721075:DXM721075 EHG721075:EHI721075 ERC721075:ERE721075 FAY721075:FBA721075 FKU721075:FKW721075 FUQ721075:FUS721075 GEM721075:GEO721075 GOI721075:GOK721075 GYE721075:GYG721075 HIA721075:HIC721075 HRW721075:HRY721075 IBS721075:IBU721075 ILO721075:ILQ721075 IVK721075:IVM721075 JFG721075:JFI721075 JPC721075:JPE721075 JYY721075:JZA721075 KIU721075:KIW721075 KSQ721075:KSS721075 LCM721075:LCO721075 LMI721075:LMK721075 LWE721075:LWG721075 MGA721075:MGC721075 MPW721075:MPY721075 MZS721075:MZU721075 NJO721075:NJQ721075 NTK721075:NTM721075 ODG721075:ODI721075 ONC721075:ONE721075 OWY721075:OXA721075 PGU721075:PGW721075 PQQ721075:PQS721075 QAM721075:QAO721075 QKI721075:QKK721075 QUE721075:QUG721075 REA721075:REC721075 RNW721075:RNY721075 RXS721075:RXU721075 SHO721075:SHQ721075 SRK721075:SRM721075 TBG721075:TBI721075 TLC721075:TLE721075 TUY721075:TVA721075 UEU721075:UEW721075 UOQ721075:UOS721075 UYM721075:UYO721075 VII721075:VIK721075 VSE721075:VSG721075 WCA721075:WCC721075 WLW721075:WLY721075 WVS721075:WVU721075 K786611:M786611 JG786611:JI786611 TC786611:TE786611 ACY786611:ADA786611 AMU786611:AMW786611 AWQ786611:AWS786611 BGM786611:BGO786611 BQI786611:BQK786611 CAE786611:CAG786611 CKA786611:CKC786611 CTW786611:CTY786611 DDS786611:DDU786611 DNO786611:DNQ786611 DXK786611:DXM786611 EHG786611:EHI786611 ERC786611:ERE786611 FAY786611:FBA786611 FKU786611:FKW786611 FUQ786611:FUS786611 GEM786611:GEO786611 GOI786611:GOK786611 GYE786611:GYG786611 HIA786611:HIC786611 HRW786611:HRY786611 IBS786611:IBU786611 ILO786611:ILQ786611 IVK786611:IVM786611 JFG786611:JFI786611 JPC786611:JPE786611 JYY786611:JZA786611 KIU786611:KIW786611 KSQ786611:KSS786611 LCM786611:LCO786611 LMI786611:LMK786611 LWE786611:LWG786611 MGA786611:MGC786611 MPW786611:MPY786611 MZS786611:MZU786611 NJO786611:NJQ786611 NTK786611:NTM786611 ODG786611:ODI786611 ONC786611:ONE786611 OWY786611:OXA786611 PGU786611:PGW786611 PQQ786611:PQS786611 QAM786611:QAO786611 QKI786611:QKK786611 QUE786611:QUG786611 REA786611:REC786611 RNW786611:RNY786611 RXS786611:RXU786611 SHO786611:SHQ786611 SRK786611:SRM786611 TBG786611:TBI786611 TLC786611:TLE786611 TUY786611:TVA786611 UEU786611:UEW786611 UOQ786611:UOS786611 UYM786611:UYO786611 VII786611:VIK786611 VSE786611:VSG786611 WCA786611:WCC786611 WLW786611:WLY786611 WVS786611:WVU786611 K852147:M852147 JG852147:JI852147 TC852147:TE852147 ACY852147:ADA852147 AMU852147:AMW852147 AWQ852147:AWS852147 BGM852147:BGO852147 BQI852147:BQK852147 CAE852147:CAG852147 CKA852147:CKC852147 CTW852147:CTY852147 DDS852147:DDU852147 DNO852147:DNQ852147 DXK852147:DXM852147 EHG852147:EHI852147 ERC852147:ERE852147 FAY852147:FBA852147 FKU852147:FKW852147 FUQ852147:FUS852147 GEM852147:GEO852147 GOI852147:GOK852147 GYE852147:GYG852147 HIA852147:HIC852147 HRW852147:HRY852147 IBS852147:IBU852147 ILO852147:ILQ852147 IVK852147:IVM852147 JFG852147:JFI852147 JPC852147:JPE852147 JYY852147:JZA852147 KIU852147:KIW852147 KSQ852147:KSS852147 LCM852147:LCO852147 LMI852147:LMK852147 LWE852147:LWG852147 MGA852147:MGC852147 MPW852147:MPY852147 MZS852147:MZU852147 NJO852147:NJQ852147 NTK852147:NTM852147 ODG852147:ODI852147 ONC852147:ONE852147 OWY852147:OXA852147 PGU852147:PGW852147 PQQ852147:PQS852147 QAM852147:QAO852147 QKI852147:QKK852147 QUE852147:QUG852147 REA852147:REC852147 RNW852147:RNY852147 RXS852147:RXU852147 SHO852147:SHQ852147 SRK852147:SRM852147 TBG852147:TBI852147 TLC852147:TLE852147 TUY852147:TVA852147 UEU852147:UEW852147 UOQ852147:UOS852147 UYM852147:UYO852147 VII852147:VIK852147 VSE852147:VSG852147 WCA852147:WCC852147 WLW852147:WLY852147 WVS852147:WVU852147 K917683:M917683 JG917683:JI917683 TC917683:TE917683 ACY917683:ADA917683 AMU917683:AMW917683 AWQ917683:AWS917683 BGM917683:BGO917683 BQI917683:BQK917683 CAE917683:CAG917683 CKA917683:CKC917683 CTW917683:CTY917683 DDS917683:DDU917683 DNO917683:DNQ917683 DXK917683:DXM917683 EHG917683:EHI917683 ERC917683:ERE917683 FAY917683:FBA917683 FKU917683:FKW917683 FUQ917683:FUS917683 GEM917683:GEO917683 GOI917683:GOK917683 GYE917683:GYG917683 HIA917683:HIC917683 HRW917683:HRY917683 IBS917683:IBU917683 ILO917683:ILQ917683 IVK917683:IVM917683 JFG917683:JFI917683 JPC917683:JPE917683 JYY917683:JZA917683 KIU917683:KIW917683 KSQ917683:KSS917683 LCM917683:LCO917683 LMI917683:LMK917683 LWE917683:LWG917683 MGA917683:MGC917683 MPW917683:MPY917683 MZS917683:MZU917683 NJO917683:NJQ917683 NTK917683:NTM917683 ODG917683:ODI917683 ONC917683:ONE917683 OWY917683:OXA917683 PGU917683:PGW917683 PQQ917683:PQS917683 QAM917683:QAO917683 QKI917683:QKK917683 QUE917683:QUG917683 REA917683:REC917683 RNW917683:RNY917683 RXS917683:RXU917683 SHO917683:SHQ917683 SRK917683:SRM917683 TBG917683:TBI917683 TLC917683:TLE917683 TUY917683:TVA917683 UEU917683:UEW917683 UOQ917683:UOS917683 UYM917683:UYO917683 VII917683:VIK917683 VSE917683:VSG917683 WCA917683:WCC917683 WLW917683:WLY917683 WVS917683:WVU917683 K983219:M983219 JG983219:JI983219 TC983219:TE983219 ACY983219:ADA983219 AMU983219:AMW983219 AWQ983219:AWS983219 BGM983219:BGO983219 BQI983219:BQK983219 CAE983219:CAG983219 CKA983219:CKC983219 CTW983219:CTY983219 DDS983219:DDU983219 DNO983219:DNQ983219 DXK983219:DXM983219 EHG983219:EHI983219 ERC983219:ERE983219 FAY983219:FBA983219 FKU983219:FKW983219 FUQ983219:FUS983219 GEM983219:GEO983219 GOI983219:GOK983219 GYE983219:GYG983219 HIA983219:HIC983219 HRW983219:HRY983219 IBS983219:IBU983219 ILO983219:ILQ983219 IVK983219:IVM983219 JFG983219:JFI983219 JPC983219:JPE983219 JYY983219:JZA983219 KIU983219:KIW983219 KSQ983219:KSS983219 LCM983219:LCO983219 LMI983219:LMK983219 LWE983219:LWG983219 MGA983219:MGC983219 MPW983219:MPY983219 MZS983219:MZU983219 NJO983219:NJQ983219 NTK983219:NTM983219 ODG983219:ODI983219 ONC983219:ONE983219 OWY983219:OXA983219 PGU983219:PGW983219 PQQ983219:PQS983219 QAM983219:QAO983219 QKI983219:QKK983219 QUE983219:QUG983219 REA983219:REC983219 RNW983219:RNY983219 RXS983219:RXU983219 SHO983219:SHQ983219 SRK983219:SRM983219 TBG983219:TBI983219 TLC983219:TLE983219 TUY983219:TVA983219 UEU983219:UEW983219 UOQ983219:UOS983219 UYM983219:UYO983219 VII983219:VIK983219 VSE983219:VSG983219 WCA983219:WCC983219 WLW983219:WLY983219 WVS983219:WVU983219 K181:M181 JG181:JI181 TC181:TE181 ACY181:ADA181 AMU181:AMW181 AWQ181:AWS181 BGM181:BGO181 BQI181:BQK181 CAE181:CAG181 CKA181:CKC181 CTW181:CTY181 DDS181:DDU181 DNO181:DNQ181 DXK181:DXM181 EHG181:EHI181 ERC181:ERE181 FAY181:FBA181 FKU181:FKW181 FUQ181:FUS181 GEM181:GEO181 GOI181:GOK181 GYE181:GYG181 HIA181:HIC181 HRW181:HRY181 IBS181:IBU181 ILO181:ILQ181 IVK181:IVM181 JFG181:JFI181 JPC181:JPE181 JYY181:JZA181 KIU181:KIW181 KSQ181:KSS181 LCM181:LCO181 LMI181:LMK181 LWE181:LWG181 MGA181:MGC181 MPW181:MPY181 MZS181:MZU181 NJO181:NJQ181 NTK181:NTM181 ODG181:ODI181 ONC181:ONE181 OWY181:OXA181 PGU181:PGW181 PQQ181:PQS181 QAM181:QAO181 QKI181:QKK181 QUE181:QUG181 REA181:REC181 RNW181:RNY181 RXS181:RXU181 SHO181:SHQ181 SRK181:SRM181 TBG181:TBI181 TLC181:TLE181 TUY181:TVA181 UEU181:UEW181 UOQ181:UOS181 UYM181:UYO181 VII181:VIK181 VSE181:VSG181 WCA181:WCC181 WLW181:WLY181 WVS181:WVU181 K65717:M65717 JG65717:JI65717 TC65717:TE65717 ACY65717:ADA65717 AMU65717:AMW65717 AWQ65717:AWS65717 BGM65717:BGO65717 BQI65717:BQK65717 CAE65717:CAG65717 CKA65717:CKC65717 CTW65717:CTY65717 DDS65717:DDU65717 DNO65717:DNQ65717 DXK65717:DXM65717 EHG65717:EHI65717 ERC65717:ERE65717 FAY65717:FBA65717 FKU65717:FKW65717 FUQ65717:FUS65717 GEM65717:GEO65717 GOI65717:GOK65717 GYE65717:GYG65717 HIA65717:HIC65717 HRW65717:HRY65717 IBS65717:IBU65717 ILO65717:ILQ65717 IVK65717:IVM65717 JFG65717:JFI65717 JPC65717:JPE65717 JYY65717:JZA65717 KIU65717:KIW65717 KSQ65717:KSS65717 LCM65717:LCO65717 LMI65717:LMK65717 LWE65717:LWG65717 MGA65717:MGC65717 MPW65717:MPY65717 MZS65717:MZU65717 NJO65717:NJQ65717 NTK65717:NTM65717 ODG65717:ODI65717 ONC65717:ONE65717 OWY65717:OXA65717 PGU65717:PGW65717 PQQ65717:PQS65717 QAM65717:QAO65717 QKI65717:QKK65717 QUE65717:QUG65717 REA65717:REC65717 RNW65717:RNY65717 RXS65717:RXU65717 SHO65717:SHQ65717 SRK65717:SRM65717 TBG65717:TBI65717 TLC65717:TLE65717 TUY65717:TVA65717 UEU65717:UEW65717 UOQ65717:UOS65717 UYM65717:UYO65717 VII65717:VIK65717 VSE65717:VSG65717 WCA65717:WCC65717 WLW65717:WLY65717 WVS65717:WVU65717 K131253:M131253 JG131253:JI131253 TC131253:TE131253 ACY131253:ADA131253 AMU131253:AMW131253 AWQ131253:AWS131253 BGM131253:BGO131253 BQI131253:BQK131253 CAE131253:CAG131253 CKA131253:CKC131253 CTW131253:CTY131253 DDS131253:DDU131253 DNO131253:DNQ131253 DXK131253:DXM131253 EHG131253:EHI131253 ERC131253:ERE131253 FAY131253:FBA131253 FKU131253:FKW131253 FUQ131253:FUS131253 GEM131253:GEO131253 GOI131253:GOK131253 GYE131253:GYG131253 HIA131253:HIC131253 HRW131253:HRY131253 IBS131253:IBU131253 ILO131253:ILQ131253 IVK131253:IVM131253 JFG131253:JFI131253 JPC131253:JPE131253 JYY131253:JZA131253 KIU131253:KIW131253 KSQ131253:KSS131253 LCM131253:LCO131253 LMI131253:LMK131253 LWE131253:LWG131253 MGA131253:MGC131253 MPW131253:MPY131253 MZS131253:MZU131253 NJO131253:NJQ131253 NTK131253:NTM131253 ODG131253:ODI131253 ONC131253:ONE131253 OWY131253:OXA131253 PGU131253:PGW131253 PQQ131253:PQS131253 QAM131253:QAO131253 QKI131253:QKK131253 QUE131253:QUG131253 REA131253:REC131253 RNW131253:RNY131253 RXS131253:RXU131253 SHO131253:SHQ131253 SRK131253:SRM131253 TBG131253:TBI131253 TLC131253:TLE131253 TUY131253:TVA131253 UEU131253:UEW131253 UOQ131253:UOS131253 UYM131253:UYO131253 VII131253:VIK131253 VSE131253:VSG131253 WCA131253:WCC131253 WLW131253:WLY131253 WVS131253:WVU131253 K196789:M196789 JG196789:JI196789 TC196789:TE196789 ACY196789:ADA196789 AMU196789:AMW196789 AWQ196789:AWS196789 BGM196789:BGO196789 BQI196789:BQK196789 CAE196789:CAG196789 CKA196789:CKC196789 CTW196789:CTY196789 DDS196789:DDU196789 DNO196789:DNQ196789 DXK196789:DXM196789 EHG196789:EHI196789 ERC196789:ERE196789 FAY196789:FBA196789 FKU196789:FKW196789 FUQ196789:FUS196789 GEM196789:GEO196789 GOI196789:GOK196789 GYE196789:GYG196789 HIA196789:HIC196789 HRW196789:HRY196789 IBS196789:IBU196789 ILO196789:ILQ196789 IVK196789:IVM196789 JFG196789:JFI196789 JPC196789:JPE196789 JYY196789:JZA196789 KIU196789:KIW196789 KSQ196789:KSS196789 LCM196789:LCO196789 LMI196789:LMK196789 LWE196789:LWG196789 MGA196789:MGC196789 MPW196789:MPY196789 MZS196789:MZU196789 NJO196789:NJQ196789 NTK196789:NTM196789 ODG196789:ODI196789 ONC196789:ONE196789 OWY196789:OXA196789 PGU196789:PGW196789 PQQ196789:PQS196789 QAM196789:QAO196789 QKI196789:QKK196789 QUE196789:QUG196789 REA196789:REC196789 RNW196789:RNY196789 RXS196789:RXU196789 SHO196789:SHQ196789 SRK196789:SRM196789 TBG196789:TBI196789 TLC196789:TLE196789 TUY196789:TVA196789 UEU196789:UEW196789 UOQ196789:UOS196789 UYM196789:UYO196789 VII196789:VIK196789 VSE196789:VSG196789 WCA196789:WCC196789 WLW196789:WLY196789 WVS196789:WVU196789 K262325:M262325 JG262325:JI262325 TC262325:TE262325 ACY262325:ADA262325 AMU262325:AMW262325 AWQ262325:AWS262325 BGM262325:BGO262325 BQI262325:BQK262325 CAE262325:CAG262325 CKA262325:CKC262325 CTW262325:CTY262325 DDS262325:DDU262325 DNO262325:DNQ262325 DXK262325:DXM262325 EHG262325:EHI262325 ERC262325:ERE262325 FAY262325:FBA262325 FKU262325:FKW262325 FUQ262325:FUS262325 GEM262325:GEO262325 GOI262325:GOK262325 GYE262325:GYG262325 HIA262325:HIC262325 HRW262325:HRY262325 IBS262325:IBU262325 ILO262325:ILQ262325 IVK262325:IVM262325 JFG262325:JFI262325 JPC262325:JPE262325 JYY262325:JZA262325 KIU262325:KIW262325 KSQ262325:KSS262325 LCM262325:LCO262325 LMI262325:LMK262325 LWE262325:LWG262325 MGA262325:MGC262325 MPW262325:MPY262325 MZS262325:MZU262325 NJO262325:NJQ262325 NTK262325:NTM262325 ODG262325:ODI262325 ONC262325:ONE262325 OWY262325:OXA262325 PGU262325:PGW262325 PQQ262325:PQS262325 QAM262325:QAO262325 QKI262325:QKK262325 QUE262325:QUG262325 REA262325:REC262325 RNW262325:RNY262325 RXS262325:RXU262325 SHO262325:SHQ262325 SRK262325:SRM262325 TBG262325:TBI262325 TLC262325:TLE262325 TUY262325:TVA262325 UEU262325:UEW262325 UOQ262325:UOS262325 UYM262325:UYO262325 VII262325:VIK262325 VSE262325:VSG262325 WCA262325:WCC262325 WLW262325:WLY262325 WVS262325:WVU262325 K327861:M327861 JG327861:JI327861 TC327861:TE327861 ACY327861:ADA327861 AMU327861:AMW327861 AWQ327861:AWS327861 BGM327861:BGO327861 BQI327861:BQK327861 CAE327861:CAG327861 CKA327861:CKC327861 CTW327861:CTY327861 DDS327861:DDU327861 DNO327861:DNQ327861 DXK327861:DXM327861 EHG327861:EHI327861 ERC327861:ERE327861 FAY327861:FBA327861 FKU327861:FKW327861 FUQ327861:FUS327861 GEM327861:GEO327861 GOI327861:GOK327861 GYE327861:GYG327861 HIA327861:HIC327861 HRW327861:HRY327861 IBS327861:IBU327861 ILO327861:ILQ327861 IVK327861:IVM327861 JFG327861:JFI327861 JPC327861:JPE327861 JYY327861:JZA327861 KIU327861:KIW327861 KSQ327861:KSS327861 LCM327861:LCO327861 LMI327861:LMK327861 LWE327861:LWG327861 MGA327861:MGC327861 MPW327861:MPY327861 MZS327861:MZU327861 NJO327861:NJQ327861 NTK327861:NTM327861 ODG327861:ODI327861 ONC327861:ONE327861 OWY327861:OXA327861 PGU327861:PGW327861 PQQ327861:PQS327861 QAM327861:QAO327861 QKI327861:QKK327861 QUE327861:QUG327861 REA327861:REC327861 RNW327861:RNY327861 RXS327861:RXU327861 SHO327861:SHQ327861 SRK327861:SRM327861 TBG327861:TBI327861 TLC327861:TLE327861 TUY327861:TVA327861 UEU327861:UEW327861 UOQ327861:UOS327861 UYM327861:UYO327861 VII327861:VIK327861 VSE327861:VSG327861 WCA327861:WCC327861 WLW327861:WLY327861 WVS327861:WVU327861 K393397:M393397 JG393397:JI393397 TC393397:TE393397 ACY393397:ADA393397 AMU393397:AMW393397 AWQ393397:AWS393397 BGM393397:BGO393397 BQI393397:BQK393397 CAE393397:CAG393397 CKA393397:CKC393397 CTW393397:CTY393397 DDS393397:DDU393397 DNO393397:DNQ393397 DXK393397:DXM393397 EHG393397:EHI393397 ERC393397:ERE393397 FAY393397:FBA393397 FKU393397:FKW393397 FUQ393397:FUS393397 GEM393397:GEO393397 GOI393397:GOK393397 GYE393397:GYG393397 HIA393397:HIC393397 HRW393397:HRY393397 IBS393397:IBU393397 ILO393397:ILQ393397 IVK393397:IVM393397 JFG393397:JFI393397 JPC393397:JPE393397 JYY393397:JZA393397 KIU393397:KIW393397 KSQ393397:KSS393397 LCM393397:LCO393397 LMI393397:LMK393397 LWE393397:LWG393397 MGA393397:MGC393397 MPW393397:MPY393397 MZS393397:MZU393397 NJO393397:NJQ393397 NTK393397:NTM393397 ODG393397:ODI393397 ONC393397:ONE393397 OWY393397:OXA393397 PGU393397:PGW393397 PQQ393397:PQS393397 QAM393397:QAO393397 QKI393397:QKK393397 QUE393397:QUG393397 REA393397:REC393397 RNW393397:RNY393397 RXS393397:RXU393397 SHO393397:SHQ393397 SRK393397:SRM393397 TBG393397:TBI393397 TLC393397:TLE393397 TUY393397:TVA393397 UEU393397:UEW393397 UOQ393397:UOS393397 UYM393397:UYO393397 VII393397:VIK393397 VSE393397:VSG393397 WCA393397:WCC393397 WLW393397:WLY393397 WVS393397:WVU393397 K458933:M458933 JG458933:JI458933 TC458933:TE458933 ACY458933:ADA458933 AMU458933:AMW458933 AWQ458933:AWS458933 BGM458933:BGO458933 BQI458933:BQK458933 CAE458933:CAG458933 CKA458933:CKC458933 CTW458933:CTY458933 DDS458933:DDU458933 DNO458933:DNQ458933 DXK458933:DXM458933 EHG458933:EHI458933 ERC458933:ERE458933 FAY458933:FBA458933 FKU458933:FKW458933 FUQ458933:FUS458933 GEM458933:GEO458933 GOI458933:GOK458933 GYE458933:GYG458933 HIA458933:HIC458933 HRW458933:HRY458933 IBS458933:IBU458933 ILO458933:ILQ458933 IVK458933:IVM458933 JFG458933:JFI458933 JPC458933:JPE458933 JYY458933:JZA458933 KIU458933:KIW458933 KSQ458933:KSS458933 LCM458933:LCO458933 LMI458933:LMK458933 LWE458933:LWG458933 MGA458933:MGC458933 MPW458933:MPY458933 MZS458933:MZU458933 NJO458933:NJQ458933 NTK458933:NTM458933 ODG458933:ODI458933 ONC458933:ONE458933 OWY458933:OXA458933 PGU458933:PGW458933 PQQ458933:PQS458933 QAM458933:QAO458933 QKI458933:QKK458933 QUE458933:QUG458933 REA458933:REC458933 RNW458933:RNY458933 RXS458933:RXU458933 SHO458933:SHQ458933 SRK458933:SRM458933 TBG458933:TBI458933 TLC458933:TLE458933 TUY458933:TVA458933 UEU458933:UEW458933 UOQ458933:UOS458933 UYM458933:UYO458933 VII458933:VIK458933 VSE458933:VSG458933 WCA458933:WCC458933 WLW458933:WLY458933 WVS458933:WVU458933 K524469:M524469 JG524469:JI524469 TC524469:TE524469 ACY524469:ADA524469 AMU524469:AMW524469 AWQ524469:AWS524469 BGM524469:BGO524469 BQI524469:BQK524469 CAE524469:CAG524469 CKA524469:CKC524469 CTW524469:CTY524469 DDS524469:DDU524469 DNO524469:DNQ524469 DXK524469:DXM524469 EHG524469:EHI524469 ERC524469:ERE524469 FAY524469:FBA524469 FKU524469:FKW524469 FUQ524469:FUS524469 GEM524469:GEO524469 GOI524469:GOK524469 GYE524469:GYG524469 HIA524469:HIC524469 HRW524469:HRY524469 IBS524469:IBU524469 ILO524469:ILQ524469 IVK524469:IVM524469 JFG524469:JFI524469 JPC524469:JPE524469 JYY524469:JZA524469 KIU524469:KIW524469 KSQ524469:KSS524469 LCM524469:LCO524469 LMI524469:LMK524469 LWE524469:LWG524469 MGA524469:MGC524469 MPW524469:MPY524469 MZS524469:MZU524469 NJO524469:NJQ524469 NTK524469:NTM524469 ODG524469:ODI524469 ONC524469:ONE524469 OWY524469:OXA524469 PGU524469:PGW524469 PQQ524469:PQS524469 QAM524469:QAO524469 QKI524469:QKK524469 QUE524469:QUG524469 REA524469:REC524469 RNW524469:RNY524469 RXS524469:RXU524469 SHO524469:SHQ524469 SRK524469:SRM524469 TBG524469:TBI524469 TLC524469:TLE524469 TUY524469:TVA524469 UEU524469:UEW524469 UOQ524469:UOS524469 UYM524469:UYO524469 VII524469:VIK524469 VSE524469:VSG524469 WCA524469:WCC524469 WLW524469:WLY524469 WVS524469:WVU524469 K590005:M590005 JG590005:JI590005 TC590005:TE590005 ACY590005:ADA590005 AMU590005:AMW590005 AWQ590005:AWS590005 BGM590005:BGO590005 BQI590005:BQK590005 CAE590005:CAG590005 CKA590005:CKC590005 CTW590005:CTY590005 DDS590005:DDU590005 DNO590005:DNQ590005 DXK590005:DXM590005 EHG590005:EHI590005 ERC590005:ERE590005 FAY590005:FBA590005 FKU590005:FKW590005 FUQ590005:FUS590005 GEM590005:GEO590005 GOI590005:GOK590005 GYE590005:GYG590005 HIA590005:HIC590005 HRW590005:HRY590005 IBS590005:IBU590005 ILO590005:ILQ590005 IVK590005:IVM590005 JFG590005:JFI590005 JPC590005:JPE590005 JYY590005:JZA590005 KIU590005:KIW590005 KSQ590005:KSS590005 LCM590005:LCO590005 LMI590005:LMK590005 LWE590005:LWG590005 MGA590005:MGC590005 MPW590005:MPY590005 MZS590005:MZU590005 NJO590005:NJQ590005 NTK590005:NTM590005 ODG590005:ODI590005 ONC590005:ONE590005 OWY590005:OXA590005 PGU590005:PGW590005 PQQ590005:PQS590005 QAM590005:QAO590005 QKI590005:QKK590005 QUE590005:QUG590005 REA590005:REC590005 RNW590005:RNY590005 RXS590005:RXU590005 SHO590005:SHQ590005 SRK590005:SRM590005 TBG590005:TBI590005 TLC590005:TLE590005 TUY590005:TVA590005 UEU590005:UEW590005 UOQ590005:UOS590005 UYM590005:UYO590005 VII590005:VIK590005 VSE590005:VSG590005 WCA590005:WCC590005 WLW590005:WLY590005 WVS590005:WVU590005 K655541:M655541 JG655541:JI655541 TC655541:TE655541 ACY655541:ADA655541 AMU655541:AMW655541 AWQ655541:AWS655541 BGM655541:BGO655541 BQI655541:BQK655541 CAE655541:CAG655541 CKA655541:CKC655541 CTW655541:CTY655541 DDS655541:DDU655541 DNO655541:DNQ655541 DXK655541:DXM655541 EHG655541:EHI655541 ERC655541:ERE655541 FAY655541:FBA655541 FKU655541:FKW655541 FUQ655541:FUS655541 GEM655541:GEO655541 GOI655541:GOK655541 GYE655541:GYG655541 HIA655541:HIC655541 HRW655541:HRY655541 IBS655541:IBU655541 ILO655541:ILQ655541 IVK655541:IVM655541 JFG655541:JFI655541 JPC655541:JPE655541 JYY655541:JZA655541 KIU655541:KIW655541 KSQ655541:KSS655541 LCM655541:LCO655541 LMI655541:LMK655541 LWE655541:LWG655541 MGA655541:MGC655541 MPW655541:MPY655541 MZS655541:MZU655541 NJO655541:NJQ655541 NTK655541:NTM655541 ODG655541:ODI655541 ONC655541:ONE655541 OWY655541:OXA655541 PGU655541:PGW655541 PQQ655541:PQS655541 QAM655541:QAO655541 QKI655541:QKK655541 QUE655541:QUG655541 REA655541:REC655541 RNW655541:RNY655541 RXS655541:RXU655541 SHO655541:SHQ655541 SRK655541:SRM655541 TBG655541:TBI655541 TLC655541:TLE655541 TUY655541:TVA655541 UEU655541:UEW655541 UOQ655541:UOS655541 UYM655541:UYO655541 VII655541:VIK655541 VSE655541:VSG655541 WCA655541:WCC655541 WLW655541:WLY655541 WVS655541:WVU655541 K721077:M721077 JG721077:JI721077 TC721077:TE721077 ACY721077:ADA721077 AMU721077:AMW721077 AWQ721077:AWS721077 BGM721077:BGO721077 BQI721077:BQK721077 CAE721077:CAG721077 CKA721077:CKC721077 CTW721077:CTY721077 DDS721077:DDU721077 DNO721077:DNQ721077 DXK721077:DXM721077 EHG721077:EHI721077 ERC721077:ERE721077 FAY721077:FBA721077 FKU721077:FKW721077 FUQ721077:FUS721077 GEM721077:GEO721077 GOI721077:GOK721077 GYE721077:GYG721077 HIA721077:HIC721077 HRW721077:HRY721077 IBS721077:IBU721077 ILO721077:ILQ721077 IVK721077:IVM721077 JFG721077:JFI721077 JPC721077:JPE721077 JYY721077:JZA721077 KIU721077:KIW721077 KSQ721077:KSS721077 LCM721077:LCO721077 LMI721077:LMK721077 LWE721077:LWG721077 MGA721077:MGC721077 MPW721077:MPY721077 MZS721077:MZU721077 NJO721077:NJQ721077 NTK721077:NTM721077 ODG721077:ODI721077 ONC721077:ONE721077 OWY721077:OXA721077 PGU721077:PGW721077 PQQ721077:PQS721077 QAM721077:QAO721077 QKI721077:QKK721077 QUE721077:QUG721077 REA721077:REC721077 RNW721077:RNY721077 RXS721077:RXU721077 SHO721077:SHQ721077 SRK721077:SRM721077 TBG721077:TBI721077 TLC721077:TLE721077 TUY721077:TVA721077 UEU721077:UEW721077 UOQ721077:UOS721077 UYM721077:UYO721077 VII721077:VIK721077 VSE721077:VSG721077 WCA721077:WCC721077 WLW721077:WLY721077 WVS721077:WVU721077 K786613:M786613 JG786613:JI786613 TC786613:TE786613 ACY786613:ADA786613 AMU786613:AMW786613 AWQ786613:AWS786613 BGM786613:BGO786613 BQI786613:BQK786613 CAE786613:CAG786613 CKA786613:CKC786613 CTW786613:CTY786613 DDS786613:DDU786613 DNO786613:DNQ786613 DXK786613:DXM786613 EHG786613:EHI786613 ERC786613:ERE786613 FAY786613:FBA786613 FKU786613:FKW786613 FUQ786613:FUS786613 GEM786613:GEO786613 GOI786613:GOK786613 GYE786613:GYG786613 HIA786613:HIC786613 HRW786613:HRY786613 IBS786613:IBU786613 ILO786613:ILQ786613 IVK786613:IVM786613 JFG786613:JFI786613 JPC786613:JPE786613 JYY786613:JZA786613 KIU786613:KIW786613 KSQ786613:KSS786613 LCM786613:LCO786613 LMI786613:LMK786613 LWE786613:LWG786613 MGA786613:MGC786613 MPW786613:MPY786613 MZS786613:MZU786613 NJO786613:NJQ786613 NTK786613:NTM786613 ODG786613:ODI786613 ONC786613:ONE786613 OWY786613:OXA786613 PGU786613:PGW786613 PQQ786613:PQS786613 QAM786613:QAO786613 QKI786613:QKK786613 QUE786613:QUG786613 REA786613:REC786613 RNW786613:RNY786613 RXS786613:RXU786613 SHO786613:SHQ786613 SRK786613:SRM786613 TBG786613:TBI786613 TLC786613:TLE786613 TUY786613:TVA786613 UEU786613:UEW786613 UOQ786613:UOS786613 UYM786613:UYO786613 VII786613:VIK786613 VSE786613:VSG786613 WCA786613:WCC786613 WLW786613:WLY786613 WVS786613:WVU786613 K852149:M852149 JG852149:JI852149 TC852149:TE852149 ACY852149:ADA852149 AMU852149:AMW852149 AWQ852149:AWS852149 BGM852149:BGO852149 BQI852149:BQK852149 CAE852149:CAG852149 CKA852149:CKC852149 CTW852149:CTY852149 DDS852149:DDU852149 DNO852149:DNQ852149 DXK852149:DXM852149 EHG852149:EHI852149 ERC852149:ERE852149 FAY852149:FBA852149 FKU852149:FKW852149 FUQ852149:FUS852149 GEM852149:GEO852149 GOI852149:GOK852149 GYE852149:GYG852149 HIA852149:HIC852149 HRW852149:HRY852149 IBS852149:IBU852149 ILO852149:ILQ852149 IVK852149:IVM852149 JFG852149:JFI852149 JPC852149:JPE852149 JYY852149:JZA852149 KIU852149:KIW852149 KSQ852149:KSS852149 LCM852149:LCO852149 LMI852149:LMK852149 LWE852149:LWG852149 MGA852149:MGC852149 MPW852149:MPY852149 MZS852149:MZU852149 NJO852149:NJQ852149 NTK852149:NTM852149 ODG852149:ODI852149 ONC852149:ONE852149 OWY852149:OXA852149 PGU852149:PGW852149 PQQ852149:PQS852149 QAM852149:QAO852149 QKI852149:QKK852149 QUE852149:QUG852149 REA852149:REC852149 RNW852149:RNY852149 RXS852149:RXU852149 SHO852149:SHQ852149 SRK852149:SRM852149 TBG852149:TBI852149 TLC852149:TLE852149 TUY852149:TVA852149 UEU852149:UEW852149 UOQ852149:UOS852149 UYM852149:UYO852149 VII852149:VIK852149 VSE852149:VSG852149 WCA852149:WCC852149 WLW852149:WLY852149 WVS852149:WVU852149 K917685:M917685 JG917685:JI917685 TC917685:TE917685 ACY917685:ADA917685 AMU917685:AMW917685 AWQ917685:AWS917685 BGM917685:BGO917685 BQI917685:BQK917685 CAE917685:CAG917685 CKA917685:CKC917685 CTW917685:CTY917685 DDS917685:DDU917685 DNO917685:DNQ917685 DXK917685:DXM917685 EHG917685:EHI917685 ERC917685:ERE917685 FAY917685:FBA917685 FKU917685:FKW917685 FUQ917685:FUS917685 GEM917685:GEO917685 GOI917685:GOK917685 GYE917685:GYG917685 HIA917685:HIC917685 HRW917685:HRY917685 IBS917685:IBU917685 ILO917685:ILQ917685 IVK917685:IVM917685 JFG917685:JFI917685 JPC917685:JPE917685 JYY917685:JZA917685 KIU917685:KIW917685 KSQ917685:KSS917685 LCM917685:LCO917685 LMI917685:LMK917685 LWE917685:LWG917685 MGA917685:MGC917685 MPW917685:MPY917685 MZS917685:MZU917685 NJO917685:NJQ917685 NTK917685:NTM917685 ODG917685:ODI917685 ONC917685:ONE917685 OWY917685:OXA917685 PGU917685:PGW917685 PQQ917685:PQS917685 QAM917685:QAO917685 QKI917685:QKK917685 QUE917685:QUG917685 REA917685:REC917685 RNW917685:RNY917685 RXS917685:RXU917685 SHO917685:SHQ917685 SRK917685:SRM917685 TBG917685:TBI917685 TLC917685:TLE917685 TUY917685:TVA917685 UEU917685:UEW917685 UOQ917685:UOS917685 UYM917685:UYO917685 VII917685:VIK917685 VSE917685:VSG917685 WCA917685:WCC917685 WLW917685:WLY917685 WVS917685:WVU917685 K983221:M983221 JG983221:JI983221 TC983221:TE983221 ACY983221:ADA983221 AMU983221:AMW983221 AWQ983221:AWS983221 BGM983221:BGO983221 BQI983221:BQK983221 CAE983221:CAG983221 CKA983221:CKC983221 CTW983221:CTY983221 DDS983221:DDU983221 DNO983221:DNQ983221 DXK983221:DXM983221 EHG983221:EHI983221 ERC983221:ERE983221 FAY983221:FBA983221 FKU983221:FKW983221 FUQ983221:FUS983221 GEM983221:GEO983221 GOI983221:GOK983221 GYE983221:GYG983221 HIA983221:HIC983221 HRW983221:HRY983221 IBS983221:IBU983221 ILO983221:ILQ983221 IVK983221:IVM983221 JFG983221:JFI983221 JPC983221:JPE983221 JYY983221:JZA983221 KIU983221:KIW983221 KSQ983221:KSS983221 LCM983221:LCO983221 LMI983221:LMK983221 LWE983221:LWG983221 MGA983221:MGC983221 MPW983221:MPY983221 MZS983221:MZU983221 NJO983221:NJQ983221 NTK983221:NTM983221 ODG983221:ODI983221 ONC983221:ONE983221 OWY983221:OXA983221 PGU983221:PGW983221 PQQ983221:PQS983221 QAM983221:QAO983221 QKI983221:QKK983221 QUE983221:QUG983221 REA983221:REC983221 RNW983221:RNY983221 RXS983221:RXU983221 SHO983221:SHQ983221 SRK983221:SRM983221 TBG983221:TBI983221 TLC983221:TLE983221 TUY983221:TVA983221 UEU983221:UEW983221 UOQ983221:UOS983221 UYM983221:UYO983221 VII983221:VIK983221 VSE983221:VSG983221 WCA983221:WCC983221 WLW983221:WLY983221 WVS983221:WVU983221 H103:I103 JD103:JE103 SZ103:TA103 ACV103:ACW103 AMR103:AMS103 AWN103:AWO103 BGJ103:BGK103 BQF103:BQG103 CAB103:CAC103 CJX103:CJY103 CTT103:CTU103 DDP103:DDQ103 DNL103:DNM103 DXH103:DXI103 EHD103:EHE103 EQZ103:ERA103 FAV103:FAW103 FKR103:FKS103 FUN103:FUO103 GEJ103:GEK103 GOF103:GOG103 GYB103:GYC103 HHX103:HHY103 HRT103:HRU103 IBP103:IBQ103 ILL103:ILM103 IVH103:IVI103 JFD103:JFE103 JOZ103:JPA103 JYV103:JYW103 KIR103:KIS103 KSN103:KSO103 LCJ103:LCK103 LMF103:LMG103 LWB103:LWC103 MFX103:MFY103 MPT103:MPU103 MZP103:MZQ103 NJL103:NJM103 NTH103:NTI103 ODD103:ODE103 OMZ103:ONA103 OWV103:OWW103 PGR103:PGS103 PQN103:PQO103 QAJ103:QAK103 QKF103:QKG103 QUB103:QUC103 RDX103:RDY103 RNT103:RNU103 RXP103:RXQ103 SHL103:SHM103 SRH103:SRI103 TBD103:TBE103 TKZ103:TLA103 TUV103:TUW103 UER103:UES103 UON103:UOO103 UYJ103:UYK103 VIF103:VIG103 VSB103:VSC103 WBX103:WBY103 WLT103:WLU103 WVP103:WVQ103 H65639:I65639 JD65639:JE65639 SZ65639:TA65639 ACV65639:ACW65639 AMR65639:AMS65639 AWN65639:AWO65639 BGJ65639:BGK65639 BQF65639:BQG65639 CAB65639:CAC65639 CJX65639:CJY65639 CTT65639:CTU65639 DDP65639:DDQ65639 DNL65639:DNM65639 DXH65639:DXI65639 EHD65639:EHE65639 EQZ65639:ERA65639 FAV65639:FAW65639 FKR65639:FKS65639 FUN65639:FUO65639 GEJ65639:GEK65639 GOF65639:GOG65639 GYB65639:GYC65639 HHX65639:HHY65639 HRT65639:HRU65639 IBP65639:IBQ65639 ILL65639:ILM65639 IVH65639:IVI65639 JFD65639:JFE65639 JOZ65639:JPA65639 JYV65639:JYW65639 KIR65639:KIS65639 KSN65639:KSO65639 LCJ65639:LCK65639 LMF65639:LMG65639 LWB65639:LWC65639 MFX65639:MFY65639 MPT65639:MPU65639 MZP65639:MZQ65639 NJL65639:NJM65639 NTH65639:NTI65639 ODD65639:ODE65639 OMZ65639:ONA65639 OWV65639:OWW65639 PGR65639:PGS65639 PQN65639:PQO65639 QAJ65639:QAK65639 QKF65639:QKG65639 QUB65639:QUC65639 RDX65639:RDY65639 RNT65639:RNU65639 RXP65639:RXQ65639 SHL65639:SHM65639 SRH65639:SRI65639 TBD65639:TBE65639 TKZ65639:TLA65639 TUV65639:TUW65639 UER65639:UES65639 UON65639:UOO65639 UYJ65639:UYK65639 VIF65639:VIG65639 VSB65639:VSC65639 WBX65639:WBY65639 WLT65639:WLU65639 WVP65639:WVQ65639 H131175:I131175 JD131175:JE131175 SZ131175:TA131175 ACV131175:ACW131175 AMR131175:AMS131175 AWN131175:AWO131175 BGJ131175:BGK131175 BQF131175:BQG131175 CAB131175:CAC131175 CJX131175:CJY131175 CTT131175:CTU131175 DDP131175:DDQ131175 DNL131175:DNM131175 DXH131175:DXI131175 EHD131175:EHE131175 EQZ131175:ERA131175 FAV131175:FAW131175 FKR131175:FKS131175 FUN131175:FUO131175 GEJ131175:GEK131175 GOF131175:GOG131175 GYB131175:GYC131175 HHX131175:HHY131175 HRT131175:HRU131175 IBP131175:IBQ131175 ILL131175:ILM131175 IVH131175:IVI131175 JFD131175:JFE131175 JOZ131175:JPA131175 JYV131175:JYW131175 KIR131175:KIS131175 KSN131175:KSO131175 LCJ131175:LCK131175 LMF131175:LMG131175 LWB131175:LWC131175 MFX131175:MFY131175 MPT131175:MPU131175 MZP131175:MZQ131175 NJL131175:NJM131175 NTH131175:NTI131175 ODD131175:ODE131175 OMZ131175:ONA131175 OWV131175:OWW131175 PGR131175:PGS131175 PQN131175:PQO131175 QAJ131175:QAK131175 QKF131175:QKG131175 QUB131175:QUC131175 RDX131175:RDY131175 RNT131175:RNU131175 RXP131175:RXQ131175 SHL131175:SHM131175 SRH131175:SRI131175 TBD131175:TBE131175 TKZ131175:TLA131175 TUV131175:TUW131175 UER131175:UES131175 UON131175:UOO131175 UYJ131175:UYK131175 VIF131175:VIG131175 VSB131175:VSC131175 WBX131175:WBY131175 WLT131175:WLU131175 WVP131175:WVQ131175 H196711:I196711 JD196711:JE196711 SZ196711:TA196711 ACV196711:ACW196711 AMR196711:AMS196711 AWN196711:AWO196711 BGJ196711:BGK196711 BQF196711:BQG196711 CAB196711:CAC196711 CJX196711:CJY196711 CTT196711:CTU196711 DDP196711:DDQ196711 DNL196711:DNM196711 DXH196711:DXI196711 EHD196711:EHE196711 EQZ196711:ERA196711 FAV196711:FAW196711 FKR196711:FKS196711 FUN196711:FUO196711 GEJ196711:GEK196711 GOF196711:GOG196711 GYB196711:GYC196711 HHX196711:HHY196711 HRT196711:HRU196711 IBP196711:IBQ196711 ILL196711:ILM196711 IVH196711:IVI196711 JFD196711:JFE196711 JOZ196711:JPA196711 JYV196711:JYW196711 KIR196711:KIS196711 KSN196711:KSO196711 LCJ196711:LCK196711 LMF196711:LMG196711 LWB196711:LWC196711 MFX196711:MFY196711 MPT196711:MPU196711 MZP196711:MZQ196711 NJL196711:NJM196711 NTH196711:NTI196711 ODD196711:ODE196711 OMZ196711:ONA196711 OWV196711:OWW196711 PGR196711:PGS196711 PQN196711:PQO196711 QAJ196711:QAK196711 QKF196711:QKG196711 QUB196711:QUC196711 RDX196711:RDY196711 RNT196711:RNU196711 RXP196711:RXQ196711 SHL196711:SHM196711 SRH196711:SRI196711 TBD196711:TBE196711 TKZ196711:TLA196711 TUV196711:TUW196711 UER196711:UES196711 UON196711:UOO196711 UYJ196711:UYK196711 VIF196711:VIG196711 VSB196711:VSC196711 WBX196711:WBY196711 WLT196711:WLU196711 WVP196711:WVQ196711 H262247:I262247 JD262247:JE262247 SZ262247:TA262247 ACV262247:ACW262247 AMR262247:AMS262247 AWN262247:AWO262247 BGJ262247:BGK262247 BQF262247:BQG262247 CAB262247:CAC262247 CJX262247:CJY262247 CTT262247:CTU262247 DDP262247:DDQ262247 DNL262247:DNM262247 DXH262247:DXI262247 EHD262247:EHE262247 EQZ262247:ERA262247 FAV262247:FAW262247 FKR262247:FKS262247 FUN262247:FUO262247 GEJ262247:GEK262247 GOF262247:GOG262247 GYB262247:GYC262247 HHX262247:HHY262247 HRT262247:HRU262247 IBP262247:IBQ262247 ILL262247:ILM262247 IVH262247:IVI262247 JFD262247:JFE262247 JOZ262247:JPA262247 JYV262247:JYW262247 KIR262247:KIS262247 KSN262247:KSO262247 LCJ262247:LCK262247 LMF262247:LMG262247 LWB262247:LWC262247 MFX262247:MFY262247 MPT262247:MPU262247 MZP262247:MZQ262247 NJL262247:NJM262247 NTH262247:NTI262247 ODD262247:ODE262247 OMZ262247:ONA262247 OWV262247:OWW262247 PGR262247:PGS262247 PQN262247:PQO262247 QAJ262247:QAK262247 QKF262247:QKG262247 QUB262247:QUC262247 RDX262247:RDY262247 RNT262247:RNU262247 RXP262247:RXQ262247 SHL262247:SHM262247 SRH262247:SRI262247 TBD262247:TBE262247 TKZ262247:TLA262247 TUV262247:TUW262247 UER262247:UES262247 UON262247:UOO262247 UYJ262247:UYK262247 VIF262247:VIG262247 VSB262247:VSC262247 WBX262247:WBY262247 WLT262247:WLU262247 WVP262247:WVQ262247 H327783:I327783 JD327783:JE327783 SZ327783:TA327783 ACV327783:ACW327783 AMR327783:AMS327783 AWN327783:AWO327783 BGJ327783:BGK327783 BQF327783:BQG327783 CAB327783:CAC327783 CJX327783:CJY327783 CTT327783:CTU327783 DDP327783:DDQ327783 DNL327783:DNM327783 DXH327783:DXI327783 EHD327783:EHE327783 EQZ327783:ERA327783 FAV327783:FAW327783 FKR327783:FKS327783 FUN327783:FUO327783 GEJ327783:GEK327783 GOF327783:GOG327783 GYB327783:GYC327783 HHX327783:HHY327783 HRT327783:HRU327783 IBP327783:IBQ327783 ILL327783:ILM327783 IVH327783:IVI327783 JFD327783:JFE327783 JOZ327783:JPA327783 JYV327783:JYW327783 KIR327783:KIS327783 KSN327783:KSO327783 LCJ327783:LCK327783 LMF327783:LMG327783 LWB327783:LWC327783 MFX327783:MFY327783 MPT327783:MPU327783 MZP327783:MZQ327783 NJL327783:NJM327783 NTH327783:NTI327783 ODD327783:ODE327783 OMZ327783:ONA327783 OWV327783:OWW327783 PGR327783:PGS327783 PQN327783:PQO327783 QAJ327783:QAK327783 QKF327783:QKG327783 QUB327783:QUC327783 RDX327783:RDY327783 RNT327783:RNU327783 RXP327783:RXQ327783 SHL327783:SHM327783 SRH327783:SRI327783 TBD327783:TBE327783 TKZ327783:TLA327783 TUV327783:TUW327783 UER327783:UES327783 UON327783:UOO327783 UYJ327783:UYK327783 VIF327783:VIG327783 VSB327783:VSC327783 WBX327783:WBY327783 WLT327783:WLU327783 WVP327783:WVQ327783 H393319:I393319 JD393319:JE393319 SZ393319:TA393319 ACV393319:ACW393319 AMR393319:AMS393319 AWN393319:AWO393319 BGJ393319:BGK393319 BQF393319:BQG393319 CAB393319:CAC393319 CJX393319:CJY393319 CTT393319:CTU393319 DDP393319:DDQ393319 DNL393319:DNM393319 DXH393319:DXI393319 EHD393319:EHE393319 EQZ393319:ERA393319 FAV393319:FAW393319 FKR393319:FKS393319 FUN393319:FUO393319 GEJ393319:GEK393319 GOF393319:GOG393319 GYB393319:GYC393319 HHX393319:HHY393319 HRT393319:HRU393319 IBP393319:IBQ393319 ILL393319:ILM393319 IVH393319:IVI393319 JFD393319:JFE393319 JOZ393319:JPA393319 JYV393319:JYW393319 KIR393319:KIS393319 KSN393319:KSO393319 LCJ393319:LCK393319 LMF393319:LMG393319 LWB393319:LWC393319 MFX393319:MFY393319 MPT393319:MPU393319 MZP393319:MZQ393319 NJL393319:NJM393319 NTH393319:NTI393319 ODD393319:ODE393319 OMZ393319:ONA393319 OWV393319:OWW393319 PGR393319:PGS393319 PQN393319:PQO393319 QAJ393319:QAK393319 QKF393319:QKG393319 QUB393319:QUC393319 RDX393319:RDY393319 RNT393319:RNU393319 RXP393319:RXQ393319 SHL393319:SHM393319 SRH393319:SRI393319 TBD393319:TBE393319 TKZ393319:TLA393319 TUV393319:TUW393319 UER393319:UES393319 UON393319:UOO393319 UYJ393319:UYK393319 VIF393319:VIG393319 VSB393319:VSC393319 WBX393319:WBY393319 WLT393319:WLU393319 WVP393319:WVQ393319 H458855:I458855 JD458855:JE458855 SZ458855:TA458855 ACV458855:ACW458855 AMR458855:AMS458855 AWN458855:AWO458855 BGJ458855:BGK458855 BQF458855:BQG458855 CAB458855:CAC458855 CJX458855:CJY458855 CTT458855:CTU458855 DDP458855:DDQ458855 DNL458855:DNM458855 DXH458855:DXI458855 EHD458855:EHE458855 EQZ458855:ERA458855 FAV458855:FAW458855 FKR458855:FKS458855 FUN458855:FUO458855 GEJ458855:GEK458855 GOF458855:GOG458855 GYB458855:GYC458855 HHX458855:HHY458855 HRT458855:HRU458855 IBP458855:IBQ458855 ILL458855:ILM458855 IVH458855:IVI458855 JFD458855:JFE458855 JOZ458855:JPA458855 JYV458855:JYW458855 KIR458855:KIS458855 KSN458855:KSO458855 LCJ458855:LCK458855 LMF458855:LMG458855 LWB458855:LWC458855 MFX458855:MFY458855 MPT458855:MPU458855 MZP458855:MZQ458855 NJL458855:NJM458855 NTH458855:NTI458855 ODD458855:ODE458855 OMZ458855:ONA458855 OWV458855:OWW458855 PGR458855:PGS458855 PQN458855:PQO458855 QAJ458855:QAK458855 QKF458855:QKG458855 QUB458855:QUC458855 RDX458855:RDY458855 RNT458855:RNU458855 RXP458855:RXQ458855 SHL458855:SHM458855 SRH458855:SRI458855 TBD458855:TBE458855 TKZ458855:TLA458855 TUV458855:TUW458855 UER458855:UES458855 UON458855:UOO458855 UYJ458855:UYK458855 VIF458855:VIG458855 VSB458855:VSC458855 WBX458855:WBY458855 WLT458855:WLU458855 WVP458855:WVQ458855 H524391:I524391 JD524391:JE524391 SZ524391:TA524391 ACV524391:ACW524391 AMR524391:AMS524391 AWN524391:AWO524391 BGJ524391:BGK524391 BQF524391:BQG524391 CAB524391:CAC524391 CJX524391:CJY524391 CTT524391:CTU524391 DDP524391:DDQ524391 DNL524391:DNM524391 DXH524391:DXI524391 EHD524391:EHE524391 EQZ524391:ERA524391 FAV524391:FAW524391 FKR524391:FKS524391 FUN524391:FUO524391 GEJ524391:GEK524391 GOF524391:GOG524391 GYB524391:GYC524391 HHX524391:HHY524391 HRT524391:HRU524391 IBP524391:IBQ524391 ILL524391:ILM524391 IVH524391:IVI524391 JFD524391:JFE524391 JOZ524391:JPA524391 JYV524391:JYW524391 KIR524391:KIS524391 KSN524391:KSO524391 LCJ524391:LCK524391 LMF524391:LMG524391 LWB524391:LWC524391 MFX524391:MFY524391 MPT524391:MPU524391 MZP524391:MZQ524391 NJL524391:NJM524391 NTH524391:NTI524391 ODD524391:ODE524391 OMZ524391:ONA524391 OWV524391:OWW524391 PGR524391:PGS524391 PQN524391:PQO524391 QAJ524391:QAK524391 QKF524391:QKG524391 QUB524391:QUC524391 RDX524391:RDY524391 RNT524391:RNU524391 RXP524391:RXQ524391 SHL524391:SHM524391 SRH524391:SRI524391 TBD524391:TBE524391 TKZ524391:TLA524391 TUV524391:TUW524391 UER524391:UES524391 UON524391:UOO524391 UYJ524391:UYK524391 VIF524391:VIG524391 VSB524391:VSC524391 WBX524391:WBY524391 WLT524391:WLU524391 WVP524391:WVQ524391 H589927:I589927 JD589927:JE589927 SZ589927:TA589927 ACV589927:ACW589927 AMR589927:AMS589927 AWN589927:AWO589927 BGJ589927:BGK589927 BQF589927:BQG589927 CAB589927:CAC589927 CJX589927:CJY589927 CTT589927:CTU589927 DDP589927:DDQ589927 DNL589927:DNM589927 DXH589927:DXI589927 EHD589927:EHE589927 EQZ589927:ERA589927 FAV589927:FAW589927 FKR589927:FKS589927 FUN589927:FUO589927 GEJ589927:GEK589927 GOF589927:GOG589927 GYB589927:GYC589927 HHX589927:HHY589927 HRT589927:HRU589927 IBP589927:IBQ589927 ILL589927:ILM589927 IVH589927:IVI589927 JFD589927:JFE589927 JOZ589927:JPA589927 JYV589927:JYW589927 KIR589927:KIS589927 KSN589927:KSO589927 LCJ589927:LCK589927 LMF589927:LMG589927 LWB589927:LWC589927 MFX589927:MFY589927 MPT589927:MPU589927 MZP589927:MZQ589927 NJL589927:NJM589927 NTH589927:NTI589927 ODD589927:ODE589927 OMZ589927:ONA589927 OWV589927:OWW589927 PGR589927:PGS589927 PQN589927:PQO589927 QAJ589927:QAK589927 QKF589927:QKG589927 QUB589927:QUC589927 RDX589927:RDY589927 RNT589927:RNU589927 RXP589927:RXQ589927 SHL589927:SHM589927 SRH589927:SRI589927 TBD589927:TBE589927 TKZ589927:TLA589927 TUV589927:TUW589927 UER589927:UES589927 UON589927:UOO589927 UYJ589927:UYK589927 VIF589927:VIG589927 VSB589927:VSC589927 WBX589927:WBY589927 WLT589927:WLU589927 WVP589927:WVQ589927 H655463:I655463 JD655463:JE655463 SZ655463:TA655463 ACV655463:ACW655463 AMR655463:AMS655463 AWN655463:AWO655463 BGJ655463:BGK655463 BQF655463:BQG655463 CAB655463:CAC655463 CJX655463:CJY655463 CTT655463:CTU655463 DDP655463:DDQ655463 DNL655463:DNM655463 DXH655463:DXI655463 EHD655463:EHE655463 EQZ655463:ERA655463 FAV655463:FAW655463 FKR655463:FKS655463 FUN655463:FUO655463 GEJ655463:GEK655463 GOF655463:GOG655463 GYB655463:GYC655463 HHX655463:HHY655463 HRT655463:HRU655463 IBP655463:IBQ655463 ILL655463:ILM655463 IVH655463:IVI655463 JFD655463:JFE655463 JOZ655463:JPA655463 JYV655463:JYW655463 KIR655463:KIS655463 KSN655463:KSO655463 LCJ655463:LCK655463 LMF655463:LMG655463 LWB655463:LWC655463 MFX655463:MFY655463 MPT655463:MPU655463 MZP655463:MZQ655463 NJL655463:NJM655463 NTH655463:NTI655463 ODD655463:ODE655463 OMZ655463:ONA655463 OWV655463:OWW655463 PGR655463:PGS655463 PQN655463:PQO655463 QAJ655463:QAK655463 QKF655463:QKG655463 QUB655463:QUC655463 RDX655463:RDY655463 RNT655463:RNU655463 RXP655463:RXQ655463 SHL655463:SHM655463 SRH655463:SRI655463 TBD655463:TBE655463 TKZ655463:TLA655463 TUV655463:TUW655463 UER655463:UES655463 UON655463:UOO655463 UYJ655463:UYK655463 VIF655463:VIG655463 VSB655463:VSC655463 WBX655463:WBY655463 WLT655463:WLU655463 WVP655463:WVQ655463 H720999:I720999 JD720999:JE720999 SZ720999:TA720999 ACV720999:ACW720999 AMR720999:AMS720999 AWN720999:AWO720999 BGJ720999:BGK720999 BQF720999:BQG720999 CAB720999:CAC720999 CJX720999:CJY720999 CTT720999:CTU720999 DDP720999:DDQ720999 DNL720999:DNM720999 DXH720999:DXI720999 EHD720999:EHE720999 EQZ720999:ERA720999 FAV720999:FAW720999 FKR720999:FKS720999 FUN720999:FUO720999 GEJ720999:GEK720999 GOF720999:GOG720999 GYB720999:GYC720999 HHX720999:HHY720999 HRT720999:HRU720999 IBP720999:IBQ720999 ILL720999:ILM720999 IVH720999:IVI720999 JFD720999:JFE720999 JOZ720999:JPA720999 JYV720999:JYW720999 KIR720999:KIS720999 KSN720999:KSO720999 LCJ720999:LCK720999 LMF720999:LMG720999 LWB720999:LWC720999 MFX720999:MFY720999 MPT720999:MPU720999 MZP720999:MZQ720999 NJL720999:NJM720999 NTH720999:NTI720999 ODD720999:ODE720999 OMZ720999:ONA720999 OWV720999:OWW720999 PGR720999:PGS720999 PQN720999:PQO720999 QAJ720999:QAK720999 QKF720999:QKG720999 QUB720999:QUC720999 RDX720999:RDY720999 RNT720999:RNU720999 RXP720999:RXQ720999 SHL720999:SHM720999 SRH720999:SRI720999 TBD720999:TBE720999 TKZ720999:TLA720999 TUV720999:TUW720999 UER720999:UES720999 UON720999:UOO720999 UYJ720999:UYK720999 VIF720999:VIG720999 VSB720999:VSC720999 WBX720999:WBY720999 WLT720999:WLU720999 WVP720999:WVQ720999 H786535:I786535 JD786535:JE786535 SZ786535:TA786535 ACV786535:ACW786535 AMR786535:AMS786535 AWN786535:AWO786535 BGJ786535:BGK786535 BQF786535:BQG786535 CAB786535:CAC786535 CJX786535:CJY786535 CTT786535:CTU786535 DDP786535:DDQ786535 DNL786535:DNM786535 DXH786535:DXI786535 EHD786535:EHE786535 EQZ786535:ERA786535 FAV786535:FAW786535 FKR786535:FKS786535 FUN786535:FUO786535 GEJ786535:GEK786535 GOF786535:GOG786535 GYB786535:GYC786535 HHX786535:HHY786535 HRT786535:HRU786535 IBP786535:IBQ786535 ILL786535:ILM786535 IVH786535:IVI786535 JFD786535:JFE786535 JOZ786535:JPA786535 JYV786535:JYW786535 KIR786535:KIS786535 KSN786535:KSO786535 LCJ786535:LCK786535 LMF786535:LMG786535 LWB786535:LWC786535 MFX786535:MFY786535 MPT786535:MPU786535 MZP786535:MZQ786535 NJL786535:NJM786535 NTH786535:NTI786535 ODD786535:ODE786535 OMZ786535:ONA786535 OWV786535:OWW786535 PGR786535:PGS786535 PQN786535:PQO786535 QAJ786535:QAK786535 QKF786535:QKG786535 QUB786535:QUC786535 RDX786535:RDY786535 RNT786535:RNU786535 RXP786535:RXQ786535 SHL786535:SHM786535 SRH786535:SRI786535 TBD786535:TBE786535 TKZ786535:TLA786535 TUV786535:TUW786535 UER786535:UES786535 UON786535:UOO786535 UYJ786535:UYK786535 VIF786535:VIG786535 VSB786535:VSC786535 WBX786535:WBY786535 WLT786535:WLU786535 WVP786535:WVQ786535 H852071:I852071 JD852071:JE852071 SZ852071:TA852071 ACV852071:ACW852071 AMR852071:AMS852071 AWN852071:AWO852071 BGJ852071:BGK852071 BQF852071:BQG852071 CAB852071:CAC852071 CJX852071:CJY852071 CTT852071:CTU852071 DDP852071:DDQ852071 DNL852071:DNM852071 DXH852071:DXI852071 EHD852071:EHE852071 EQZ852071:ERA852071 FAV852071:FAW852071 FKR852071:FKS852071 FUN852071:FUO852071 GEJ852071:GEK852071 GOF852071:GOG852071 GYB852071:GYC852071 HHX852071:HHY852071 HRT852071:HRU852071 IBP852071:IBQ852071 ILL852071:ILM852071 IVH852071:IVI852071 JFD852071:JFE852071 JOZ852071:JPA852071 JYV852071:JYW852071 KIR852071:KIS852071 KSN852071:KSO852071 LCJ852071:LCK852071 LMF852071:LMG852071 LWB852071:LWC852071 MFX852071:MFY852071 MPT852071:MPU852071 MZP852071:MZQ852071 NJL852071:NJM852071 NTH852071:NTI852071 ODD852071:ODE852071 OMZ852071:ONA852071 OWV852071:OWW852071 PGR852071:PGS852071 PQN852071:PQO852071 QAJ852071:QAK852071 QKF852071:QKG852071 QUB852071:QUC852071 RDX852071:RDY852071 RNT852071:RNU852071 RXP852071:RXQ852071 SHL852071:SHM852071 SRH852071:SRI852071 TBD852071:TBE852071 TKZ852071:TLA852071 TUV852071:TUW852071 UER852071:UES852071 UON852071:UOO852071 UYJ852071:UYK852071 VIF852071:VIG852071 VSB852071:VSC852071 WBX852071:WBY852071 WLT852071:WLU852071 WVP852071:WVQ852071 H917607:I917607 JD917607:JE917607 SZ917607:TA917607 ACV917607:ACW917607 AMR917607:AMS917607 AWN917607:AWO917607 BGJ917607:BGK917607 BQF917607:BQG917607 CAB917607:CAC917607 CJX917607:CJY917607 CTT917607:CTU917607 DDP917607:DDQ917607 DNL917607:DNM917607 DXH917607:DXI917607 EHD917607:EHE917607 EQZ917607:ERA917607 FAV917607:FAW917607 FKR917607:FKS917607 FUN917607:FUO917607 GEJ917607:GEK917607 GOF917607:GOG917607 GYB917607:GYC917607 HHX917607:HHY917607 HRT917607:HRU917607 IBP917607:IBQ917607 ILL917607:ILM917607 IVH917607:IVI917607 JFD917607:JFE917607 JOZ917607:JPA917607 JYV917607:JYW917607 KIR917607:KIS917607 KSN917607:KSO917607 LCJ917607:LCK917607 LMF917607:LMG917607 LWB917607:LWC917607 MFX917607:MFY917607 MPT917607:MPU917607 MZP917607:MZQ917607 NJL917607:NJM917607 NTH917607:NTI917607 ODD917607:ODE917607 OMZ917607:ONA917607 OWV917607:OWW917607 PGR917607:PGS917607 PQN917607:PQO917607 QAJ917607:QAK917607 QKF917607:QKG917607 QUB917607:QUC917607 RDX917607:RDY917607 RNT917607:RNU917607 RXP917607:RXQ917607 SHL917607:SHM917607 SRH917607:SRI917607 TBD917607:TBE917607 TKZ917607:TLA917607 TUV917607:TUW917607 UER917607:UES917607 UON917607:UOO917607 UYJ917607:UYK917607 VIF917607:VIG917607 VSB917607:VSC917607 WBX917607:WBY917607 WLT917607:WLU917607 WVP917607:WVQ917607 H983143:I983143 JD983143:JE983143 SZ983143:TA983143 ACV983143:ACW983143 AMR983143:AMS983143 AWN983143:AWO983143 BGJ983143:BGK983143 BQF983143:BQG983143 CAB983143:CAC983143 CJX983143:CJY983143 CTT983143:CTU983143 DDP983143:DDQ983143 DNL983143:DNM983143 DXH983143:DXI983143 EHD983143:EHE983143 EQZ983143:ERA983143 FAV983143:FAW983143 FKR983143:FKS983143 FUN983143:FUO983143 GEJ983143:GEK983143 GOF983143:GOG983143 GYB983143:GYC983143 HHX983143:HHY983143 HRT983143:HRU983143 IBP983143:IBQ983143 ILL983143:ILM983143 IVH983143:IVI983143 JFD983143:JFE983143 JOZ983143:JPA983143 JYV983143:JYW983143 KIR983143:KIS983143 KSN983143:KSO983143 LCJ983143:LCK983143 LMF983143:LMG983143 LWB983143:LWC983143 MFX983143:MFY983143 MPT983143:MPU983143 MZP983143:MZQ983143 NJL983143:NJM983143 NTH983143:NTI983143 ODD983143:ODE983143 OMZ983143:ONA983143 OWV983143:OWW983143 PGR983143:PGS983143 PQN983143:PQO983143 QAJ983143:QAK983143 QKF983143:QKG983143 QUB983143:QUC983143 RDX983143:RDY983143 RNT983143:RNU983143 RXP983143:RXQ983143 SHL983143:SHM983143 SRH983143:SRI983143 TBD983143:TBE983143 TKZ983143:TLA983143 TUV983143:TUW983143 UER983143:UES983143 UON983143:UOO983143 UYJ983143:UYK983143 VIF983143:VIG983143 VSB983143:VSC983143 WBX983143:WBY983143 WLT983143:WLU983143 WVP983143:WVQ983143 H105:I105 JD105:JE105 SZ105:TA105 ACV105:ACW105 AMR105:AMS105 AWN105:AWO105 BGJ105:BGK105 BQF105:BQG105 CAB105:CAC105 CJX105:CJY105 CTT105:CTU105 DDP105:DDQ105 DNL105:DNM105 DXH105:DXI105 EHD105:EHE105 EQZ105:ERA105 FAV105:FAW105 FKR105:FKS105 FUN105:FUO105 GEJ105:GEK105 GOF105:GOG105 GYB105:GYC105 HHX105:HHY105 HRT105:HRU105 IBP105:IBQ105 ILL105:ILM105 IVH105:IVI105 JFD105:JFE105 JOZ105:JPA105 JYV105:JYW105 KIR105:KIS105 KSN105:KSO105 LCJ105:LCK105 LMF105:LMG105 LWB105:LWC105 MFX105:MFY105 MPT105:MPU105 MZP105:MZQ105 NJL105:NJM105 NTH105:NTI105 ODD105:ODE105 OMZ105:ONA105 OWV105:OWW105 PGR105:PGS105 PQN105:PQO105 QAJ105:QAK105 QKF105:QKG105 QUB105:QUC105 RDX105:RDY105 RNT105:RNU105 RXP105:RXQ105 SHL105:SHM105 SRH105:SRI105 TBD105:TBE105 TKZ105:TLA105 TUV105:TUW105 UER105:UES105 UON105:UOO105 UYJ105:UYK105 VIF105:VIG105 VSB105:VSC105 WBX105:WBY105 WLT105:WLU105 WVP105:WVQ105 H65641:I65641 JD65641:JE65641 SZ65641:TA65641 ACV65641:ACW65641 AMR65641:AMS65641 AWN65641:AWO65641 BGJ65641:BGK65641 BQF65641:BQG65641 CAB65641:CAC65641 CJX65641:CJY65641 CTT65641:CTU65641 DDP65641:DDQ65641 DNL65641:DNM65641 DXH65641:DXI65641 EHD65641:EHE65641 EQZ65641:ERA65641 FAV65641:FAW65641 FKR65641:FKS65641 FUN65641:FUO65641 GEJ65641:GEK65641 GOF65641:GOG65641 GYB65641:GYC65641 HHX65641:HHY65641 HRT65641:HRU65641 IBP65641:IBQ65641 ILL65641:ILM65641 IVH65641:IVI65641 JFD65641:JFE65641 JOZ65641:JPA65641 JYV65641:JYW65641 KIR65641:KIS65641 KSN65641:KSO65641 LCJ65641:LCK65641 LMF65641:LMG65641 LWB65641:LWC65641 MFX65641:MFY65641 MPT65641:MPU65641 MZP65641:MZQ65641 NJL65641:NJM65641 NTH65641:NTI65641 ODD65641:ODE65641 OMZ65641:ONA65641 OWV65641:OWW65641 PGR65641:PGS65641 PQN65641:PQO65641 QAJ65641:QAK65641 QKF65641:QKG65641 QUB65641:QUC65641 RDX65641:RDY65641 RNT65641:RNU65641 RXP65641:RXQ65641 SHL65641:SHM65641 SRH65641:SRI65641 TBD65641:TBE65641 TKZ65641:TLA65641 TUV65641:TUW65641 UER65641:UES65641 UON65641:UOO65641 UYJ65641:UYK65641 VIF65641:VIG65641 VSB65641:VSC65641 WBX65641:WBY65641 WLT65641:WLU65641 WVP65641:WVQ65641 H131177:I131177 JD131177:JE131177 SZ131177:TA131177 ACV131177:ACW131177 AMR131177:AMS131177 AWN131177:AWO131177 BGJ131177:BGK131177 BQF131177:BQG131177 CAB131177:CAC131177 CJX131177:CJY131177 CTT131177:CTU131177 DDP131177:DDQ131177 DNL131177:DNM131177 DXH131177:DXI131177 EHD131177:EHE131177 EQZ131177:ERA131177 FAV131177:FAW131177 FKR131177:FKS131177 FUN131177:FUO131177 GEJ131177:GEK131177 GOF131177:GOG131177 GYB131177:GYC131177 HHX131177:HHY131177 HRT131177:HRU131177 IBP131177:IBQ131177 ILL131177:ILM131177 IVH131177:IVI131177 JFD131177:JFE131177 JOZ131177:JPA131177 JYV131177:JYW131177 KIR131177:KIS131177 KSN131177:KSO131177 LCJ131177:LCK131177 LMF131177:LMG131177 LWB131177:LWC131177 MFX131177:MFY131177 MPT131177:MPU131177 MZP131177:MZQ131177 NJL131177:NJM131177 NTH131177:NTI131177 ODD131177:ODE131177 OMZ131177:ONA131177 OWV131177:OWW131177 PGR131177:PGS131177 PQN131177:PQO131177 QAJ131177:QAK131177 QKF131177:QKG131177 QUB131177:QUC131177 RDX131177:RDY131177 RNT131177:RNU131177 RXP131177:RXQ131177 SHL131177:SHM131177 SRH131177:SRI131177 TBD131177:TBE131177 TKZ131177:TLA131177 TUV131177:TUW131177 UER131177:UES131177 UON131177:UOO131177 UYJ131177:UYK131177 VIF131177:VIG131177 VSB131177:VSC131177 WBX131177:WBY131177 WLT131177:WLU131177 WVP131177:WVQ131177 H196713:I196713 JD196713:JE196713 SZ196713:TA196713 ACV196713:ACW196713 AMR196713:AMS196713 AWN196713:AWO196713 BGJ196713:BGK196713 BQF196713:BQG196713 CAB196713:CAC196713 CJX196713:CJY196713 CTT196713:CTU196713 DDP196713:DDQ196713 DNL196713:DNM196713 DXH196713:DXI196713 EHD196713:EHE196713 EQZ196713:ERA196713 FAV196713:FAW196713 FKR196713:FKS196713 FUN196713:FUO196713 GEJ196713:GEK196713 GOF196713:GOG196713 GYB196713:GYC196713 HHX196713:HHY196713 HRT196713:HRU196713 IBP196713:IBQ196713 ILL196713:ILM196713 IVH196713:IVI196713 JFD196713:JFE196713 JOZ196713:JPA196713 JYV196713:JYW196713 KIR196713:KIS196713 KSN196713:KSO196713 LCJ196713:LCK196713 LMF196713:LMG196713 LWB196713:LWC196713 MFX196713:MFY196713 MPT196713:MPU196713 MZP196713:MZQ196713 NJL196713:NJM196713 NTH196713:NTI196713 ODD196713:ODE196713 OMZ196713:ONA196713 OWV196713:OWW196713 PGR196713:PGS196713 PQN196713:PQO196713 QAJ196713:QAK196713 QKF196713:QKG196713 QUB196713:QUC196713 RDX196713:RDY196713 RNT196713:RNU196713 RXP196713:RXQ196713 SHL196713:SHM196713 SRH196713:SRI196713 TBD196713:TBE196713 TKZ196713:TLA196713 TUV196713:TUW196713 UER196713:UES196713 UON196713:UOO196713 UYJ196713:UYK196713 VIF196713:VIG196713 VSB196713:VSC196713 WBX196713:WBY196713 WLT196713:WLU196713 WVP196713:WVQ196713 H262249:I262249 JD262249:JE262249 SZ262249:TA262249 ACV262249:ACW262249 AMR262249:AMS262249 AWN262249:AWO262249 BGJ262249:BGK262249 BQF262249:BQG262249 CAB262249:CAC262249 CJX262249:CJY262249 CTT262249:CTU262249 DDP262249:DDQ262249 DNL262249:DNM262249 DXH262249:DXI262249 EHD262249:EHE262249 EQZ262249:ERA262249 FAV262249:FAW262249 FKR262249:FKS262249 FUN262249:FUO262249 GEJ262249:GEK262249 GOF262249:GOG262249 GYB262249:GYC262249 HHX262249:HHY262249 HRT262249:HRU262249 IBP262249:IBQ262249 ILL262249:ILM262249 IVH262249:IVI262249 JFD262249:JFE262249 JOZ262249:JPA262249 JYV262249:JYW262249 KIR262249:KIS262249 KSN262249:KSO262249 LCJ262249:LCK262249 LMF262249:LMG262249 LWB262249:LWC262249 MFX262249:MFY262249 MPT262249:MPU262249 MZP262249:MZQ262249 NJL262249:NJM262249 NTH262249:NTI262249 ODD262249:ODE262249 OMZ262249:ONA262249 OWV262249:OWW262249 PGR262249:PGS262249 PQN262249:PQO262249 QAJ262249:QAK262249 QKF262249:QKG262249 QUB262249:QUC262249 RDX262249:RDY262249 RNT262249:RNU262249 RXP262249:RXQ262249 SHL262249:SHM262249 SRH262249:SRI262249 TBD262249:TBE262249 TKZ262249:TLA262249 TUV262249:TUW262249 UER262249:UES262249 UON262249:UOO262249 UYJ262249:UYK262249 VIF262249:VIG262249 VSB262249:VSC262249 WBX262249:WBY262249 WLT262249:WLU262249 WVP262249:WVQ262249 H327785:I327785 JD327785:JE327785 SZ327785:TA327785 ACV327785:ACW327785 AMR327785:AMS327785 AWN327785:AWO327785 BGJ327785:BGK327785 BQF327785:BQG327785 CAB327785:CAC327785 CJX327785:CJY327785 CTT327785:CTU327785 DDP327785:DDQ327785 DNL327785:DNM327785 DXH327785:DXI327785 EHD327785:EHE327785 EQZ327785:ERA327785 FAV327785:FAW327785 FKR327785:FKS327785 FUN327785:FUO327785 GEJ327785:GEK327785 GOF327785:GOG327785 GYB327785:GYC327785 HHX327785:HHY327785 HRT327785:HRU327785 IBP327785:IBQ327785 ILL327785:ILM327785 IVH327785:IVI327785 JFD327785:JFE327785 JOZ327785:JPA327785 JYV327785:JYW327785 KIR327785:KIS327785 KSN327785:KSO327785 LCJ327785:LCK327785 LMF327785:LMG327785 LWB327785:LWC327785 MFX327785:MFY327785 MPT327785:MPU327785 MZP327785:MZQ327785 NJL327785:NJM327785 NTH327785:NTI327785 ODD327785:ODE327785 OMZ327785:ONA327785 OWV327785:OWW327785 PGR327785:PGS327785 PQN327785:PQO327785 QAJ327785:QAK327785 QKF327785:QKG327785 QUB327785:QUC327785 RDX327785:RDY327785 RNT327785:RNU327785 RXP327785:RXQ327785 SHL327785:SHM327785 SRH327785:SRI327785 TBD327785:TBE327785 TKZ327785:TLA327785 TUV327785:TUW327785 UER327785:UES327785 UON327785:UOO327785 UYJ327785:UYK327785 VIF327785:VIG327785 VSB327785:VSC327785 WBX327785:WBY327785 WLT327785:WLU327785 WVP327785:WVQ327785 H393321:I393321 JD393321:JE393321 SZ393321:TA393321 ACV393321:ACW393321 AMR393321:AMS393321 AWN393321:AWO393321 BGJ393321:BGK393321 BQF393321:BQG393321 CAB393321:CAC393321 CJX393321:CJY393321 CTT393321:CTU393321 DDP393321:DDQ393321 DNL393321:DNM393321 DXH393321:DXI393321 EHD393321:EHE393321 EQZ393321:ERA393321 FAV393321:FAW393321 FKR393321:FKS393321 FUN393321:FUO393321 GEJ393321:GEK393321 GOF393321:GOG393321 GYB393321:GYC393321 HHX393321:HHY393321 HRT393321:HRU393321 IBP393321:IBQ393321 ILL393321:ILM393321 IVH393321:IVI393321 JFD393321:JFE393321 JOZ393321:JPA393321 JYV393321:JYW393321 KIR393321:KIS393321 KSN393321:KSO393321 LCJ393321:LCK393321 LMF393321:LMG393321 LWB393321:LWC393321 MFX393321:MFY393321 MPT393321:MPU393321 MZP393321:MZQ393321 NJL393321:NJM393321 NTH393321:NTI393321 ODD393321:ODE393321 OMZ393321:ONA393321 OWV393321:OWW393321 PGR393321:PGS393321 PQN393321:PQO393321 QAJ393321:QAK393321 QKF393321:QKG393321 QUB393321:QUC393321 RDX393321:RDY393321 RNT393321:RNU393321 RXP393321:RXQ393321 SHL393321:SHM393321 SRH393321:SRI393321 TBD393321:TBE393321 TKZ393321:TLA393321 TUV393321:TUW393321 UER393321:UES393321 UON393321:UOO393321 UYJ393321:UYK393321 VIF393321:VIG393321 VSB393321:VSC393321 WBX393321:WBY393321 WLT393321:WLU393321 WVP393321:WVQ393321 H458857:I458857 JD458857:JE458857 SZ458857:TA458857 ACV458857:ACW458857 AMR458857:AMS458857 AWN458857:AWO458857 BGJ458857:BGK458857 BQF458857:BQG458857 CAB458857:CAC458857 CJX458857:CJY458857 CTT458857:CTU458857 DDP458857:DDQ458857 DNL458857:DNM458857 DXH458857:DXI458857 EHD458857:EHE458857 EQZ458857:ERA458857 FAV458857:FAW458857 FKR458857:FKS458857 FUN458857:FUO458857 GEJ458857:GEK458857 GOF458857:GOG458857 GYB458857:GYC458857 HHX458857:HHY458857 HRT458857:HRU458857 IBP458857:IBQ458857 ILL458857:ILM458857 IVH458857:IVI458857 JFD458857:JFE458857 JOZ458857:JPA458857 JYV458857:JYW458857 KIR458857:KIS458857 KSN458857:KSO458857 LCJ458857:LCK458857 LMF458857:LMG458857 LWB458857:LWC458857 MFX458857:MFY458857 MPT458857:MPU458857 MZP458857:MZQ458857 NJL458857:NJM458857 NTH458857:NTI458857 ODD458857:ODE458857 OMZ458857:ONA458857 OWV458857:OWW458857 PGR458857:PGS458857 PQN458857:PQO458857 QAJ458857:QAK458857 QKF458857:QKG458857 QUB458857:QUC458857 RDX458857:RDY458857 RNT458857:RNU458857 RXP458857:RXQ458857 SHL458857:SHM458857 SRH458857:SRI458857 TBD458857:TBE458857 TKZ458857:TLA458857 TUV458857:TUW458857 UER458857:UES458857 UON458857:UOO458857 UYJ458857:UYK458857 VIF458857:VIG458857 VSB458857:VSC458857 WBX458857:WBY458857 WLT458857:WLU458857 WVP458857:WVQ458857 H524393:I524393 JD524393:JE524393 SZ524393:TA524393 ACV524393:ACW524393 AMR524393:AMS524393 AWN524393:AWO524393 BGJ524393:BGK524393 BQF524393:BQG524393 CAB524393:CAC524393 CJX524393:CJY524393 CTT524393:CTU524393 DDP524393:DDQ524393 DNL524393:DNM524393 DXH524393:DXI524393 EHD524393:EHE524393 EQZ524393:ERA524393 FAV524393:FAW524393 FKR524393:FKS524393 FUN524393:FUO524393 GEJ524393:GEK524393 GOF524393:GOG524393 GYB524393:GYC524393 HHX524393:HHY524393 HRT524393:HRU524393 IBP524393:IBQ524393 ILL524393:ILM524393 IVH524393:IVI524393 JFD524393:JFE524393 JOZ524393:JPA524393 JYV524393:JYW524393 KIR524393:KIS524393 KSN524393:KSO524393 LCJ524393:LCK524393 LMF524393:LMG524393 LWB524393:LWC524393 MFX524393:MFY524393 MPT524393:MPU524393 MZP524393:MZQ524393 NJL524393:NJM524393 NTH524393:NTI524393 ODD524393:ODE524393 OMZ524393:ONA524393 OWV524393:OWW524393 PGR524393:PGS524393 PQN524393:PQO524393 QAJ524393:QAK524393 QKF524393:QKG524393 QUB524393:QUC524393 RDX524393:RDY524393 RNT524393:RNU524393 RXP524393:RXQ524393 SHL524393:SHM524393 SRH524393:SRI524393 TBD524393:TBE524393 TKZ524393:TLA524393 TUV524393:TUW524393 UER524393:UES524393 UON524393:UOO524393 UYJ524393:UYK524393 VIF524393:VIG524393 VSB524393:VSC524393 WBX524393:WBY524393 WLT524393:WLU524393 WVP524393:WVQ524393 H589929:I589929 JD589929:JE589929 SZ589929:TA589929 ACV589929:ACW589929 AMR589929:AMS589929 AWN589929:AWO589929 BGJ589929:BGK589929 BQF589929:BQG589929 CAB589929:CAC589929 CJX589929:CJY589929 CTT589929:CTU589929 DDP589929:DDQ589929 DNL589929:DNM589929 DXH589929:DXI589929 EHD589929:EHE589929 EQZ589929:ERA589929 FAV589929:FAW589929 FKR589929:FKS589929 FUN589929:FUO589929 GEJ589929:GEK589929 GOF589929:GOG589929 GYB589929:GYC589929 HHX589929:HHY589929 HRT589929:HRU589929 IBP589929:IBQ589929 ILL589929:ILM589929 IVH589929:IVI589929 JFD589929:JFE589929 JOZ589929:JPA589929 JYV589929:JYW589929 KIR589929:KIS589929 KSN589929:KSO589929 LCJ589929:LCK589929 LMF589929:LMG589929 LWB589929:LWC589929 MFX589929:MFY589929 MPT589929:MPU589929 MZP589929:MZQ589929 NJL589929:NJM589929 NTH589929:NTI589929 ODD589929:ODE589929 OMZ589929:ONA589929 OWV589929:OWW589929 PGR589929:PGS589929 PQN589929:PQO589929 QAJ589929:QAK589929 QKF589929:QKG589929 QUB589929:QUC589929 RDX589929:RDY589929 RNT589929:RNU589929 RXP589929:RXQ589929 SHL589929:SHM589929 SRH589929:SRI589929 TBD589929:TBE589929 TKZ589929:TLA589929 TUV589929:TUW589929 UER589929:UES589929 UON589929:UOO589929 UYJ589929:UYK589929 VIF589929:VIG589929 VSB589929:VSC589929 WBX589929:WBY589929 WLT589929:WLU589929 WVP589929:WVQ589929 H655465:I655465 JD655465:JE655465 SZ655465:TA655465 ACV655465:ACW655465 AMR655465:AMS655465 AWN655465:AWO655465 BGJ655465:BGK655465 BQF655465:BQG655465 CAB655465:CAC655465 CJX655465:CJY655465 CTT655465:CTU655465 DDP655465:DDQ655465 DNL655465:DNM655465 DXH655465:DXI655465 EHD655465:EHE655465 EQZ655465:ERA655465 FAV655465:FAW655465 FKR655465:FKS655465 FUN655465:FUO655465 GEJ655465:GEK655465 GOF655465:GOG655465 GYB655465:GYC655465 HHX655465:HHY655465 HRT655465:HRU655465 IBP655465:IBQ655465 ILL655465:ILM655465 IVH655465:IVI655465 JFD655465:JFE655465 JOZ655465:JPA655465 JYV655465:JYW655465 KIR655465:KIS655465 KSN655465:KSO655465 LCJ655465:LCK655465 LMF655465:LMG655465 LWB655465:LWC655465 MFX655465:MFY655465 MPT655465:MPU655465 MZP655465:MZQ655465 NJL655465:NJM655465 NTH655465:NTI655465 ODD655465:ODE655465 OMZ655465:ONA655465 OWV655465:OWW655465 PGR655465:PGS655465 PQN655465:PQO655465 QAJ655465:QAK655465 QKF655465:QKG655465 QUB655465:QUC655465 RDX655465:RDY655465 RNT655465:RNU655465 RXP655465:RXQ655465 SHL655465:SHM655465 SRH655465:SRI655465 TBD655465:TBE655465 TKZ655465:TLA655465 TUV655465:TUW655465 UER655465:UES655465 UON655465:UOO655465 UYJ655465:UYK655465 VIF655465:VIG655465 VSB655465:VSC655465 WBX655465:WBY655465 WLT655465:WLU655465 WVP655465:WVQ655465 H721001:I721001 JD721001:JE721001 SZ721001:TA721001 ACV721001:ACW721001 AMR721001:AMS721001 AWN721001:AWO721001 BGJ721001:BGK721001 BQF721001:BQG721001 CAB721001:CAC721001 CJX721001:CJY721001 CTT721001:CTU721001 DDP721001:DDQ721001 DNL721001:DNM721001 DXH721001:DXI721001 EHD721001:EHE721001 EQZ721001:ERA721001 FAV721001:FAW721001 FKR721001:FKS721001 FUN721001:FUO721001 GEJ721001:GEK721001 GOF721001:GOG721001 GYB721001:GYC721001 HHX721001:HHY721001 HRT721001:HRU721001 IBP721001:IBQ721001 ILL721001:ILM721001 IVH721001:IVI721001 JFD721001:JFE721001 JOZ721001:JPA721001 JYV721001:JYW721001 KIR721001:KIS721001 KSN721001:KSO721001 LCJ721001:LCK721001 LMF721001:LMG721001 LWB721001:LWC721001 MFX721001:MFY721001 MPT721001:MPU721001 MZP721001:MZQ721001 NJL721001:NJM721001 NTH721001:NTI721001 ODD721001:ODE721001 OMZ721001:ONA721001 OWV721001:OWW721001 PGR721001:PGS721001 PQN721001:PQO721001 QAJ721001:QAK721001 QKF721001:QKG721001 QUB721001:QUC721001 RDX721001:RDY721001 RNT721001:RNU721001 RXP721001:RXQ721001 SHL721001:SHM721001 SRH721001:SRI721001 TBD721001:TBE721001 TKZ721001:TLA721001 TUV721001:TUW721001 UER721001:UES721001 UON721001:UOO721001 UYJ721001:UYK721001 VIF721001:VIG721001 VSB721001:VSC721001 WBX721001:WBY721001 WLT721001:WLU721001 WVP721001:WVQ721001 H786537:I786537 JD786537:JE786537 SZ786537:TA786537 ACV786537:ACW786537 AMR786537:AMS786537 AWN786537:AWO786537 BGJ786537:BGK786537 BQF786537:BQG786537 CAB786537:CAC786537 CJX786537:CJY786537 CTT786537:CTU786537 DDP786537:DDQ786537 DNL786537:DNM786537 DXH786537:DXI786537 EHD786537:EHE786537 EQZ786537:ERA786537 FAV786537:FAW786537 FKR786537:FKS786537 FUN786537:FUO786537 GEJ786537:GEK786537 GOF786537:GOG786537 GYB786537:GYC786537 HHX786537:HHY786537 HRT786537:HRU786537 IBP786537:IBQ786537 ILL786537:ILM786537 IVH786537:IVI786537 JFD786537:JFE786537 JOZ786537:JPA786537 JYV786537:JYW786537 KIR786537:KIS786537 KSN786537:KSO786537 LCJ786537:LCK786537 LMF786537:LMG786537 LWB786537:LWC786537 MFX786537:MFY786537 MPT786537:MPU786537 MZP786537:MZQ786537 NJL786537:NJM786537 NTH786537:NTI786537 ODD786537:ODE786537 OMZ786537:ONA786537 OWV786537:OWW786537 PGR786537:PGS786537 PQN786537:PQO786537 QAJ786537:QAK786537 QKF786537:QKG786537 QUB786537:QUC786537 RDX786537:RDY786537 RNT786537:RNU786537 RXP786537:RXQ786537 SHL786537:SHM786537 SRH786537:SRI786537 TBD786537:TBE786537 TKZ786537:TLA786537 TUV786537:TUW786537 UER786537:UES786537 UON786537:UOO786537 UYJ786537:UYK786537 VIF786537:VIG786537 VSB786537:VSC786537 WBX786537:WBY786537 WLT786537:WLU786537 WVP786537:WVQ786537 H852073:I852073 JD852073:JE852073 SZ852073:TA852073 ACV852073:ACW852073 AMR852073:AMS852073 AWN852073:AWO852073 BGJ852073:BGK852073 BQF852073:BQG852073 CAB852073:CAC852073 CJX852073:CJY852073 CTT852073:CTU852073 DDP852073:DDQ852073 DNL852073:DNM852073 DXH852073:DXI852073 EHD852073:EHE852073 EQZ852073:ERA852073 FAV852073:FAW852073 FKR852073:FKS852073 FUN852073:FUO852073 GEJ852073:GEK852073 GOF852073:GOG852073 GYB852073:GYC852073 HHX852073:HHY852073 HRT852073:HRU852073 IBP852073:IBQ852073 ILL852073:ILM852073 IVH852073:IVI852073 JFD852073:JFE852073 JOZ852073:JPA852073 JYV852073:JYW852073 KIR852073:KIS852073 KSN852073:KSO852073 LCJ852073:LCK852073 LMF852073:LMG852073 LWB852073:LWC852073 MFX852073:MFY852073 MPT852073:MPU852073 MZP852073:MZQ852073 NJL852073:NJM852073 NTH852073:NTI852073 ODD852073:ODE852073 OMZ852073:ONA852073 OWV852073:OWW852073 PGR852073:PGS852073 PQN852073:PQO852073 QAJ852073:QAK852073 QKF852073:QKG852073 QUB852073:QUC852073 RDX852073:RDY852073 RNT852073:RNU852073 RXP852073:RXQ852073 SHL852073:SHM852073 SRH852073:SRI852073 TBD852073:TBE852073 TKZ852073:TLA852073 TUV852073:TUW852073 UER852073:UES852073 UON852073:UOO852073 UYJ852073:UYK852073 VIF852073:VIG852073 VSB852073:VSC852073 WBX852073:WBY852073 WLT852073:WLU852073 WVP852073:WVQ852073 H917609:I917609 JD917609:JE917609 SZ917609:TA917609 ACV917609:ACW917609 AMR917609:AMS917609 AWN917609:AWO917609 BGJ917609:BGK917609 BQF917609:BQG917609 CAB917609:CAC917609 CJX917609:CJY917609 CTT917609:CTU917609 DDP917609:DDQ917609 DNL917609:DNM917609 DXH917609:DXI917609 EHD917609:EHE917609 EQZ917609:ERA917609 FAV917609:FAW917609 FKR917609:FKS917609 FUN917609:FUO917609 GEJ917609:GEK917609 GOF917609:GOG917609 GYB917609:GYC917609 HHX917609:HHY917609 HRT917609:HRU917609 IBP917609:IBQ917609 ILL917609:ILM917609 IVH917609:IVI917609 JFD917609:JFE917609 JOZ917609:JPA917609 JYV917609:JYW917609 KIR917609:KIS917609 KSN917609:KSO917609 LCJ917609:LCK917609 LMF917609:LMG917609 LWB917609:LWC917609 MFX917609:MFY917609 MPT917609:MPU917609 MZP917609:MZQ917609 NJL917609:NJM917609 NTH917609:NTI917609 ODD917609:ODE917609 OMZ917609:ONA917609 OWV917609:OWW917609 PGR917609:PGS917609 PQN917609:PQO917609 QAJ917609:QAK917609 QKF917609:QKG917609 QUB917609:QUC917609 RDX917609:RDY917609 RNT917609:RNU917609 RXP917609:RXQ917609 SHL917609:SHM917609 SRH917609:SRI917609 TBD917609:TBE917609 TKZ917609:TLA917609 TUV917609:TUW917609 UER917609:UES917609 UON917609:UOO917609 UYJ917609:UYK917609 VIF917609:VIG917609 VSB917609:VSC917609 WBX917609:WBY917609 WLT917609:WLU917609 WVP917609:WVQ917609 H983145:I983145 JD983145:JE983145 SZ983145:TA983145 ACV983145:ACW983145 AMR983145:AMS983145 AWN983145:AWO983145 BGJ983145:BGK983145 BQF983145:BQG983145 CAB983145:CAC983145 CJX983145:CJY983145 CTT983145:CTU983145 DDP983145:DDQ983145 DNL983145:DNM983145 DXH983145:DXI983145 EHD983145:EHE983145 EQZ983145:ERA983145 FAV983145:FAW983145 FKR983145:FKS983145 FUN983145:FUO983145 GEJ983145:GEK983145 GOF983145:GOG983145 GYB983145:GYC983145 HHX983145:HHY983145 HRT983145:HRU983145 IBP983145:IBQ983145 ILL983145:ILM983145 IVH983145:IVI983145 JFD983145:JFE983145 JOZ983145:JPA983145 JYV983145:JYW983145 KIR983145:KIS983145 KSN983145:KSO983145 LCJ983145:LCK983145 LMF983145:LMG983145 LWB983145:LWC983145 MFX983145:MFY983145 MPT983145:MPU983145 MZP983145:MZQ983145 NJL983145:NJM983145 NTH983145:NTI983145 ODD983145:ODE983145 OMZ983145:ONA983145 OWV983145:OWW983145 PGR983145:PGS983145 PQN983145:PQO983145 QAJ983145:QAK983145 QKF983145:QKG983145 QUB983145:QUC983145 RDX983145:RDY983145 RNT983145:RNU983145 RXP983145:RXQ983145 SHL983145:SHM983145 SRH983145:SRI983145 TBD983145:TBE983145 TKZ983145:TLA983145 TUV983145:TUW983145 UER983145:UES983145 UON983145:UOO983145 UYJ983145:UYK983145 VIF983145:VIG983145 VSB983145:VSC983145 WBX983145:WBY983145 WLT983145:WLU983145 WVP983145:WVQ983145 O107:Q107 JK107:JM107 TG107:TI107 ADC107:ADE107 AMY107:ANA107 AWU107:AWW107 BGQ107:BGS107 BQM107:BQO107 CAI107:CAK107 CKE107:CKG107 CUA107:CUC107 DDW107:DDY107 DNS107:DNU107 DXO107:DXQ107 EHK107:EHM107 ERG107:ERI107 FBC107:FBE107 FKY107:FLA107 FUU107:FUW107 GEQ107:GES107 GOM107:GOO107 GYI107:GYK107 HIE107:HIG107 HSA107:HSC107 IBW107:IBY107 ILS107:ILU107 IVO107:IVQ107 JFK107:JFM107 JPG107:JPI107 JZC107:JZE107 KIY107:KJA107 KSU107:KSW107 LCQ107:LCS107 LMM107:LMO107 LWI107:LWK107 MGE107:MGG107 MQA107:MQC107 MZW107:MZY107 NJS107:NJU107 NTO107:NTQ107 ODK107:ODM107 ONG107:ONI107 OXC107:OXE107 PGY107:PHA107 PQU107:PQW107 QAQ107:QAS107 QKM107:QKO107 QUI107:QUK107 REE107:REG107 ROA107:ROC107 RXW107:RXY107 SHS107:SHU107 SRO107:SRQ107 TBK107:TBM107 TLG107:TLI107 TVC107:TVE107 UEY107:UFA107 UOU107:UOW107 UYQ107:UYS107 VIM107:VIO107 VSI107:VSK107 WCE107:WCG107 WMA107:WMC107 WVW107:WVY107 O65643:Q65643 JK65643:JM65643 TG65643:TI65643 ADC65643:ADE65643 AMY65643:ANA65643 AWU65643:AWW65643 BGQ65643:BGS65643 BQM65643:BQO65643 CAI65643:CAK65643 CKE65643:CKG65643 CUA65643:CUC65643 DDW65643:DDY65643 DNS65643:DNU65643 DXO65643:DXQ65643 EHK65643:EHM65643 ERG65643:ERI65643 FBC65643:FBE65643 FKY65643:FLA65643 FUU65643:FUW65643 GEQ65643:GES65643 GOM65643:GOO65643 GYI65643:GYK65643 HIE65643:HIG65643 HSA65643:HSC65643 IBW65643:IBY65643 ILS65643:ILU65643 IVO65643:IVQ65643 JFK65643:JFM65643 JPG65643:JPI65643 JZC65643:JZE65643 KIY65643:KJA65643 KSU65643:KSW65643 LCQ65643:LCS65643 LMM65643:LMO65643 LWI65643:LWK65643 MGE65643:MGG65643 MQA65643:MQC65643 MZW65643:MZY65643 NJS65643:NJU65643 NTO65643:NTQ65643 ODK65643:ODM65643 ONG65643:ONI65643 OXC65643:OXE65643 PGY65643:PHA65643 PQU65643:PQW65643 QAQ65643:QAS65643 QKM65643:QKO65643 QUI65643:QUK65643 REE65643:REG65643 ROA65643:ROC65643 RXW65643:RXY65643 SHS65643:SHU65643 SRO65643:SRQ65643 TBK65643:TBM65643 TLG65643:TLI65643 TVC65643:TVE65643 UEY65643:UFA65643 UOU65643:UOW65643 UYQ65643:UYS65643 VIM65643:VIO65643 VSI65643:VSK65643 WCE65643:WCG65643 WMA65643:WMC65643 WVW65643:WVY65643 O131179:Q131179 JK131179:JM131179 TG131179:TI131179 ADC131179:ADE131179 AMY131179:ANA131179 AWU131179:AWW131179 BGQ131179:BGS131179 BQM131179:BQO131179 CAI131179:CAK131179 CKE131179:CKG131179 CUA131179:CUC131179 DDW131179:DDY131179 DNS131179:DNU131179 DXO131179:DXQ131179 EHK131179:EHM131179 ERG131179:ERI131179 FBC131179:FBE131179 FKY131179:FLA131179 FUU131179:FUW131179 GEQ131179:GES131179 GOM131179:GOO131179 GYI131179:GYK131179 HIE131179:HIG131179 HSA131179:HSC131179 IBW131179:IBY131179 ILS131179:ILU131179 IVO131179:IVQ131179 JFK131179:JFM131179 JPG131179:JPI131179 JZC131179:JZE131179 KIY131179:KJA131179 KSU131179:KSW131179 LCQ131179:LCS131179 LMM131179:LMO131179 LWI131179:LWK131179 MGE131179:MGG131179 MQA131179:MQC131179 MZW131179:MZY131179 NJS131179:NJU131179 NTO131179:NTQ131179 ODK131179:ODM131179 ONG131179:ONI131179 OXC131179:OXE131179 PGY131179:PHA131179 PQU131179:PQW131179 QAQ131179:QAS131179 QKM131179:QKO131179 QUI131179:QUK131179 REE131179:REG131179 ROA131179:ROC131179 RXW131179:RXY131179 SHS131179:SHU131179 SRO131179:SRQ131179 TBK131179:TBM131179 TLG131179:TLI131179 TVC131179:TVE131179 UEY131179:UFA131179 UOU131179:UOW131179 UYQ131179:UYS131179 VIM131179:VIO131179 VSI131179:VSK131179 WCE131179:WCG131179 WMA131179:WMC131179 WVW131179:WVY131179 O196715:Q196715 JK196715:JM196715 TG196715:TI196715 ADC196715:ADE196715 AMY196715:ANA196715 AWU196715:AWW196715 BGQ196715:BGS196715 BQM196715:BQO196715 CAI196715:CAK196715 CKE196715:CKG196715 CUA196715:CUC196715 DDW196715:DDY196715 DNS196715:DNU196715 DXO196715:DXQ196715 EHK196715:EHM196715 ERG196715:ERI196715 FBC196715:FBE196715 FKY196715:FLA196715 FUU196715:FUW196715 GEQ196715:GES196715 GOM196715:GOO196715 GYI196715:GYK196715 HIE196715:HIG196715 HSA196715:HSC196715 IBW196715:IBY196715 ILS196715:ILU196715 IVO196715:IVQ196715 JFK196715:JFM196715 JPG196715:JPI196715 JZC196715:JZE196715 KIY196715:KJA196715 KSU196715:KSW196715 LCQ196715:LCS196715 LMM196715:LMO196715 LWI196715:LWK196715 MGE196715:MGG196715 MQA196715:MQC196715 MZW196715:MZY196715 NJS196715:NJU196715 NTO196715:NTQ196715 ODK196715:ODM196715 ONG196715:ONI196715 OXC196715:OXE196715 PGY196715:PHA196715 PQU196715:PQW196715 QAQ196715:QAS196715 QKM196715:QKO196715 QUI196715:QUK196715 REE196715:REG196715 ROA196715:ROC196715 RXW196715:RXY196715 SHS196715:SHU196715 SRO196715:SRQ196715 TBK196715:TBM196715 TLG196715:TLI196715 TVC196715:TVE196715 UEY196715:UFA196715 UOU196715:UOW196715 UYQ196715:UYS196715 VIM196715:VIO196715 VSI196715:VSK196715 WCE196715:WCG196715 WMA196715:WMC196715 WVW196715:WVY196715 O262251:Q262251 JK262251:JM262251 TG262251:TI262251 ADC262251:ADE262251 AMY262251:ANA262251 AWU262251:AWW262251 BGQ262251:BGS262251 BQM262251:BQO262251 CAI262251:CAK262251 CKE262251:CKG262251 CUA262251:CUC262251 DDW262251:DDY262251 DNS262251:DNU262251 DXO262251:DXQ262251 EHK262251:EHM262251 ERG262251:ERI262251 FBC262251:FBE262251 FKY262251:FLA262251 FUU262251:FUW262251 GEQ262251:GES262251 GOM262251:GOO262251 GYI262251:GYK262251 HIE262251:HIG262251 HSA262251:HSC262251 IBW262251:IBY262251 ILS262251:ILU262251 IVO262251:IVQ262251 JFK262251:JFM262251 JPG262251:JPI262251 JZC262251:JZE262251 KIY262251:KJA262251 KSU262251:KSW262251 LCQ262251:LCS262251 LMM262251:LMO262251 LWI262251:LWK262251 MGE262251:MGG262251 MQA262251:MQC262251 MZW262251:MZY262251 NJS262251:NJU262251 NTO262251:NTQ262251 ODK262251:ODM262251 ONG262251:ONI262251 OXC262251:OXE262251 PGY262251:PHA262251 PQU262251:PQW262251 QAQ262251:QAS262251 QKM262251:QKO262251 QUI262251:QUK262251 REE262251:REG262251 ROA262251:ROC262251 RXW262251:RXY262251 SHS262251:SHU262251 SRO262251:SRQ262251 TBK262251:TBM262251 TLG262251:TLI262251 TVC262251:TVE262251 UEY262251:UFA262251 UOU262251:UOW262251 UYQ262251:UYS262251 VIM262251:VIO262251 VSI262251:VSK262251 WCE262251:WCG262251 WMA262251:WMC262251 WVW262251:WVY262251 O327787:Q327787 JK327787:JM327787 TG327787:TI327787 ADC327787:ADE327787 AMY327787:ANA327787 AWU327787:AWW327787 BGQ327787:BGS327787 BQM327787:BQO327787 CAI327787:CAK327787 CKE327787:CKG327787 CUA327787:CUC327787 DDW327787:DDY327787 DNS327787:DNU327787 DXO327787:DXQ327787 EHK327787:EHM327787 ERG327787:ERI327787 FBC327787:FBE327787 FKY327787:FLA327787 FUU327787:FUW327787 GEQ327787:GES327787 GOM327787:GOO327787 GYI327787:GYK327787 HIE327787:HIG327787 HSA327787:HSC327787 IBW327787:IBY327787 ILS327787:ILU327787 IVO327787:IVQ327787 JFK327787:JFM327787 JPG327787:JPI327787 JZC327787:JZE327787 KIY327787:KJA327787 KSU327787:KSW327787 LCQ327787:LCS327787 LMM327787:LMO327787 LWI327787:LWK327787 MGE327787:MGG327787 MQA327787:MQC327787 MZW327787:MZY327787 NJS327787:NJU327787 NTO327787:NTQ327787 ODK327787:ODM327787 ONG327787:ONI327787 OXC327787:OXE327787 PGY327787:PHA327787 PQU327787:PQW327787 QAQ327787:QAS327787 QKM327787:QKO327787 QUI327787:QUK327787 REE327787:REG327787 ROA327787:ROC327787 RXW327787:RXY327787 SHS327787:SHU327787 SRO327787:SRQ327787 TBK327787:TBM327787 TLG327787:TLI327787 TVC327787:TVE327787 UEY327787:UFA327787 UOU327787:UOW327787 UYQ327787:UYS327787 VIM327787:VIO327787 VSI327787:VSK327787 WCE327787:WCG327787 WMA327787:WMC327787 WVW327787:WVY327787 O393323:Q393323 JK393323:JM393323 TG393323:TI393323 ADC393323:ADE393323 AMY393323:ANA393323 AWU393323:AWW393323 BGQ393323:BGS393323 BQM393323:BQO393323 CAI393323:CAK393323 CKE393323:CKG393323 CUA393323:CUC393323 DDW393323:DDY393323 DNS393323:DNU393323 DXO393323:DXQ393323 EHK393323:EHM393323 ERG393323:ERI393323 FBC393323:FBE393323 FKY393323:FLA393323 FUU393323:FUW393323 GEQ393323:GES393323 GOM393323:GOO393323 GYI393323:GYK393323 HIE393323:HIG393323 HSA393323:HSC393323 IBW393323:IBY393323 ILS393323:ILU393323 IVO393323:IVQ393323 JFK393323:JFM393323 JPG393323:JPI393323 JZC393323:JZE393323 KIY393323:KJA393323 KSU393323:KSW393323 LCQ393323:LCS393323 LMM393323:LMO393323 LWI393323:LWK393323 MGE393323:MGG393323 MQA393323:MQC393323 MZW393323:MZY393323 NJS393323:NJU393323 NTO393323:NTQ393323 ODK393323:ODM393323 ONG393323:ONI393323 OXC393323:OXE393323 PGY393323:PHA393323 PQU393323:PQW393323 QAQ393323:QAS393323 QKM393323:QKO393323 QUI393323:QUK393323 REE393323:REG393323 ROA393323:ROC393323 RXW393323:RXY393323 SHS393323:SHU393323 SRO393323:SRQ393323 TBK393323:TBM393323 TLG393323:TLI393323 TVC393323:TVE393323 UEY393323:UFA393323 UOU393323:UOW393323 UYQ393323:UYS393323 VIM393323:VIO393323 VSI393323:VSK393323 WCE393323:WCG393323 WMA393323:WMC393323 WVW393323:WVY393323 O458859:Q458859 JK458859:JM458859 TG458859:TI458859 ADC458859:ADE458859 AMY458859:ANA458859 AWU458859:AWW458859 BGQ458859:BGS458859 BQM458859:BQO458859 CAI458859:CAK458859 CKE458859:CKG458859 CUA458859:CUC458859 DDW458859:DDY458859 DNS458859:DNU458859 DXO458859:DXQ458859 EHK458859:EHM458859 ERG458859:ERI458859 FBC458859:FBE458859 FKY458859:FLA458859 FUU458859:FUW458859 GEQ458859:GES458859 GOM458859:GOO458859 GYI458859:GYK458859 HIE458859:HIG458859 HSA458859:HSC458859 IBW458859:IBY458859 ILS458859:ILU458859 IVO458859:IVQ458859 JFK458859:JFM458859 JPG458859:JPI458859 JZC458859:JZE458859 KIY458859:KJA458859 KSU458859:KSW458859 LCQ458859:LCS458859 LMM458859:LMO458859 LWI458859:LWK458859 MGE458859:MGG458859 MQA458859:MQC458859 MZW458859:MZY458859 NJS458859:NJU458859 NTO458859:NTQ458859 ODK458859:ODM458859 ONG458859:ONI458859 OXC458859:OXE458859 PGY458859:PHA458859 PQU458859:PQW458859 QAQ458859:QAS458859 QKM458859:QKO458859 QUI458859:QUK458859 REE458859:REG458859 ROA458859:ROC458859 RXW458859:RXY458859 SHS458859:SHU458859 SRO458859:SRQ458859 TBK458859:TBM458859 TLG458859:TLI458859 TVC458859:TVE458859 UEY458859:UFA458859 UOU458859:UOW458859 UYQ458859:UYS458859 VIM458859:VIO458859 VSI458859:VSK458859 WCE458859:WCG458859 WMA458859:WMC458859 WVW458859:WVY458859 O524395:Q524395 JK524395:JM524395 TG524395:TI524395 ADC524395:ADE524395 AMY524395:ANA524395 AWU524395:AWW524395 BGQ524395:BGS524395 BQM524395:BQO524395 CAI524395:CAK524395 CKE524395:CKG524395 CUA524395:CUC524395 DDW524395:DDY524395 DNS524395:DNU524395 DXO524395:DXQ524395 EHK524395:EHM524395 ERG524395:ERI524395 FBC524395:FBE524395 FKY524395:FLA524395 FUU524395:FUW524395 GEQ524395:GES524395 GOM524395:GOO524395 GYI524395:GYK524395 HIE524395:HIG524395 HSA524395:HSC524395 IBW524395:IBY524395 ILS524395:ILU524395 IVO524395:IVQ524395 JFK524395:JFM524395 JPG524395:JPI524395 JZC524395:JZE524395 KIY524395:KJA524395 KSU524395:KSW524395 LCQ524395:LCS524395 LMM524395:LMO524395 LWI524395:LWK524395 MGE524395:MGG524395 MQA524395:MQC524395 MZW524395:MZY524395 NJS524395:NJU524395 NTO524395:NTQ524395 ODK524395:ODM524395 ONG524395:ONI524395 OXC524395:OXE524395 PGY524395:PHA524395 PQU524395:PQW524395 QAQ524395:QAS524395 QKM524395:QKO524395 QUI524395:QUK524395 REE524395:REG524395 ROA524395:ROC524395 RXW524395:RXY524395 SHS524395:SHU524395 SRO524395:SRQ524395 TBK524395:TBM524395 TLG524395:TLI524395 TVC524395:TVE524395 UEY524395:UFA524395 UOU524395:UOW524395 UYQ524395:UYS524395 VIM524395:VIO524395 VSI524395:VSK524395 WCE524395:WCG524395 WMA524395:WMC524395 WVW524395:WVY524395 O589931:Q589931 JK589931:JM589931 TG589931:TI589931 ADC589931:ADE589931 AMY589931:ANA589931 AWU589931:AWW589931 BGQ589931:BGS589931 BQM589931:BQO589931 CAI589931:CAK589931 CKE589931:CKG589931 CUA589931:CUC589931 DDW589931:DDY589931 DNS589931:DNU589931 DXO589931:DXQ589931 EHK589931:EHM589931 ERG589931:ERI589931 FBC589931:FBE589931 FKY589931:FLA589931 FUU589931:FUW589931 GEQ589931:GES589931 GOM589931:GOO589931 GYI589931:GYK589931 HIE589931:HIG589931 HSA589931:HSC589931 IBW589931:IBY589931 ILS589931:ILU589931 IVO589931:IVQ589931 JFK589931:JFM589931 JPG589931:JPI589931 JZC589931:JZE589931 KIY589931:KJA589931 KSU589931:KSW589931 LCQ589931:LCS589931 LMM589931:LMO589931 LWI589931:LWK589931 MGE589931:MGG589931 MQA589931:MQC589931 MZW589931:MZY589931 NJS589931:NJU589931 NTO589931:NTQ589931 ODK589931:ODM589931 ONG589931:ONI589931 OXC589931:OXE589931 PGY589931:PHA589931 PQU589931:PQW589931 QAQ589931:QAS589931 QKM589931:QKO589931 QUI589931:QUK589931 REE589931:REG589931 ROA589931:ROC589931 RXW589931:RXY589931 SHS589931:SHU589931 SRO589931:SRQ589931 TBK589931:TBM589931 TLG589931:TLI589931 TVC589931:TVE589931 UEY589931:UFA589931 UOU589931:UOW589931 UYQ589931:UYS589931 VIM589931:VIO589931 VSI589931:VSK589931 WCE589931:WCG589931 WMA589931:WMC589931 WVW589931:WVY589931 O655467:Q655467 JK655467:JM655467 TG655467:TI655467 ADC655467:ADE655467 AMY655467:ANA655467 AWU655467:AWW655467 BGQ655467:BGS655467 BQM655467:BQO655467 CAI655467:CAK655467 CKE655467:CKG655467 CUA655467:CUC655467 DDW655467:DDY655467 DNS655467:DNU655467 DXO655467:DXQ655467 EHK655467:EHM655467 ERG655467:ERI655467 FBC655467:FBE655467 FKY655467:FLA655467 FUU655467:FUW655467 GEQ655467:GES655467 GOM655467:GOO655467 GYI655467:GYK655467 HIE655467:HIG655467 HSA655467:HSC655467 IBW655467:IBY655467 ILS655467:ILU655467 IVO655467:IVQ655467 JFK655467:JFM655467 JPG655467:JPI655467 JZC655467:JZE655467 KIY655467:KJA655467 KSU655467:KSW655467 LCQ655467:LCS655467 LMM655467:LMO655467 LWI655467:LWK655467 MGE655467:MGG655467 MQA655467:MQC655467 MZW655467:MZY655467 NJS655467:NJU655467 NTO655467:NTQ655467 ODK655467:ODM655467 ONG655467:ONI655467 OXC655467:OXE655467 PGY655467:PHA655467 PQU655467:PQW655467 QAQ655467:QAS655467 QKM655467:QKO655467 QUI655467:QUK655467 REE655467:REG655467 ROA655467:ROC655467 RXW655467:RXY655467 SHS655467:SHU655467 SRO655467:SRQ655467 TBK655467:TBM655467 TLG655467:TLI655467 TVC655467:TVE655467 UEY655467:UFA655467 UOU655467:UOW655467 UYQ655467:UYS655467 VIM655467:VIO655467 VSI655467:VSK655467 WCE655467:WCG655467 WMA655467:WMC655467 WVW655467:WVY655467 O721003:Q721003 JK721003:JM721003 TG721003:TI721003 ADC721003:ADE721003 AMY721003:ANA721003 AWU721003:AWW721003 BGQ721003:BGS721003 BQM721003:BQO721003 CAI721003:CAK721003 CKE721003:CKG721003 CUA721003:CUC721003 DDW721003:DDY721003 DNS721003:DNU721003 DXO721003:DXQ721003 EHK721003:EHM721003 ERG721003:ERI721003 FBC721003:FBE721003 FKY721003:FLA721003 FUU721003:FUW721003 GEQ721003:GES721003 GOM721003:GOO721003 GYI721003:GYK721003 HIE721003:HIG721003 HSA721003:HSC721003 IBW721003:IBY721003 ILS721003:ILU721003 IVO721003:IVQ721003 JFK721003:JFM721003 JPG721003:JPI721003 JZC721003:JZE721003 KIY721003:KJA721003 KSU721003:KSW721003 LCQ721003:LCS721003 LMM721003:LMO721003 LWI721003:LWK721003 MGE721003:MGG721003 MQA721003:MQC721003 MZW721003:MZY721003 NJS721003:NJU721003 NTO721003:NTQ721003 ODK721003:ODM721003 ONG721003:ONI721003 OXC721003:OXE721003 PGY721003:PHA721003 PQU721003:PQW721003 QAQ721003:QAS721003 QKM721003:QKO721003 QUI721003:QUK721003 REE721003:REG721003 ROA721003:ROC721003 RXW721003:RXY721003 SHS721003:SHU721003 SRO721003:SRQ721003 TBK721003:TBM721003 TLG721003:TLI721003 TVC721003:TVE721003 UEY721003:UFA721003 UOU721003:UOW721003 UYQ721003:UYS721003 VIM721003:VIO721003 VSI721003:VSK721003 WCE721003:WCG721003 WMA721003:WMC721003 WVW721003:WVY721003 O786539:Q786539 JK786539:JM786539 TG786539:TI786539 ADC786539:ADE786539 AMY786539:ANA786539 AWU786539:AWW786539 BGQ786539:BGS786539 BQM786539:BQO786539 CAI786539:CAK786539 CKE786539:CKG786539 CUA786539:CUC786539 DDW786539:DDY786539 DNS786539:DNU786539 DXO786539:DXQ786539 EHK786539:EHM786539 ERG786539:ERI786539 FBC786539:FBE786539 FKY786539:FLA786539 FUU786539:FUW786539 GEQ786539:GES786539 GOM786539:GOO786539 GYI786539:GYK786539 HIE786539:HIG786539 HSA786539:HSC786539 IBW786539:IBY786539 ILS786539:ILU786539 IVO786539:IVQ786539 JFK786539:JFM786539 JPG786539:JPI786539 JZC786539:JZE786539 KIY786539:KJA786539 KSU786539:KSW786539 LCQ786539:LCS786539 LMM786539:LMO786539 LWI786539:LWK786539 MGE786539:MGG786539 MQA786539:MQC786539 MZW786539:MZY786539 NJS786539:NJU786539 NTO786539:NTQ786539 ODK786539:ODM786539 ONG786539:ONI786539 OXC786539:OXE786539 PGY786539:PHA786539 PQU786539:PQW786539 QAQ786539:QAS786539 QKM786539:QKO786539 QUI786539:QUK786539 REE786539:REG786539 ROA786539:ROC786539 RXW786539:RXY786539 SHS786539:SHU786539 SRO786539:SRQ786539 TBK786539:TBM786539 TLG786539:TLI786539 TVC786539:TVE786539 UEY786539:UFA786539 UOU786539:UOW786539 UYQ786539:UYS786539 VIM786539:VIO786539 VSI786539:VSK786539 WCE786539:WCG786539 WMA786539:WMC786539 WVW786539:WVY786539 O852075:Q852075 JK852075:JM852075 TG852075:TI852075 ADC852075:ADE852075 AMY852075:ANA852075 AWU852075:AWW852075 BGQ852075:BGS852075 BQM852075:BQO852075 CAI852075:CAK852075 CKE852075:CKG852075 CUA852075:CUC852075 DDW852075:DDY852075 DNS852075:DNU852075 DXO852075:DXQ852075 EHK852075:EHM852075 ERG852075:ERI852075 FBC852075:FBE852075 FKY852075:FLA852075 FUU852075:FUW852075 GEQ852075:GES852075 GOM852075:GOO852075 GYI852075:GYK852075 HIE852075:HIG852075 HSA852075:HSC852075 IBW852075:IBY852075 ILS852075:ILU852075 IVO852075:IVQ852075 JFK852075:JFM852075 JPG852075:JPI852075 JZC852075:JZE852075 KIY852075:KJA852075 KSU852075:KSW852075 LCQ852075:LCS852075 LMM852075:LMO852075 LWI852075:LWK852075 MGE852075:MGG852075 MQA852075:MQC852075 MZW852075:MZY852075 NJS852075:NJU852075 NTO852075:NTQ852075 ODK852075:ODM852075 ONG852075:ONI852075 OXC852075:OXE852075 PGY852075:PHA852075 PQU852075:PQW852075 QAQ852075:QAS852075 QKM852075:QKO852075 QUI852075:QUK852075 REE852075:REG852075 ROA852075:ROC852075 RXW852075:RXY852075 SHS852075:SHU852075 SRO852075:SRQ852075 TBK852075:TBM852075 TLG852075:TLI852075 TVC852075:TVE852075 UEY852075:UFA852075 UOU852075:UOW852075 UYQ852075:UYS852075 VIM852075:VIO852075 VSI852075:VSK852075 WCE852075:WCG852075 WMA852075:WMC852075 WVW852075:WVY852075 O917611:Q917611 JK917611:JM917611 TG917611:TI917611 ADC917611:ADE917611 AMY917611:ANA917611 AWU917611:AWW917611 BGQ917611:BGS917611 BQM917611:BQO917611 CAI917611:CAK917611 CKE917611:CKG917611 CUA917611:CUC917611 DDW917611:DDY917611 DNS917611:DNU917611 DXO917611:DXQ917611 EHK917611:EHM917611 ERG917611:ERI917611 FBC917611:FBE917611 FKY917611:FLA917611 FUU917611:FUW917611 GEQ917611:GES917611 GOM917611:GOO917611 GYI917611:GYK917611 HIE917611:HIG917611 HSA917611:HSC917611 IBW917611:IBY917611 ILS917611:ILU917611 IVO917611:IVQ917611 JFK917611:JFM917611 JPG917611:JPI917611 JZC917611:JZE917611 KIY917611:KJA917611 KSU917611:KSW917611 LCQ917611:LCS917611 LMM917611:LMO917611 LWI917611:LWK917611 MGE917611:MGG917611 MQA917611:MQC917611 MZW917611:MZY917611 NJS917611:NJU917611 NTO917611:NTQ917611 ODK917611:ODM917611 ONG917611:ONI917611 OXC917611:OXE917611 PGY917611:PHA917611 PQU917611:PQW917611 QAQ917611:QAS917611 QKM917611:QKO917611 QUI917611:QUK917611 REE917611:REG917611 ROA917611:ROC917611 RXW917611:RXY917611 SHS917611:SHU917611 SRO917611:SRQ917611 TBK917611:TBM917611 TLG917611:TLI917611 TVC917611:TVE917611 UEY917611:UFA917611 UOU917611:UOW917611 UYQ917611:UYS917611 VIM917611:VIO917611 VSI917611:VSK917611 WCE917611:WCG917611 WMA917611:WMC917611 WVW917611:WVY917611 O983147:Q983147 JK983147:JM983147 TG983147:TI983147 ADC983147:ADE983147 AMY983147:ANA983147 AWU983147:AWW983147 BGQ983147:BGS983147 BQM983147:BQO983147 CAI983147:CAK983147 CKE983147:CKG983147 CUA983147:CUC983147 DDW983147:DDY983147 DNS983147:DNU983147 DXO983147:DXQ983147 EHK983147:EHM983147 ERG983147:ERI983147 FBC983147:FBE983147 FKY983147:FLA983147 FUU983147:FUW983147 GEQ983147:GES983147 GOM983147:GOO983147 GYI983147:GYK983147 HIE983147:HIG983147 HSA983147:HSC983147 IBW983147:IBY983147 ILS983147:ILU983147 IVO983147:IVQ983147 JFK983147:JFM983147 JPG983147:JPI983147 JZC983147:JZE983147 KIY983147:KJA983147 KSU983147:KSW983147 LCQ983147:LCS983147 LMM983147:LMO983147 LWI983147:LWK983147 MGE983147:MGG983147 MQA983147:MQC983147 MZW983147:MZY983147 NJS983147:NJU983147 NTO983147:NTQ983147 ODK983147:ODM983147 ONG983147:ONI983147 OXC983147:OXE983147 PGY983147:PHA983147 PQU983147:PQW983147 QAQ983147:QAS983147 QKM983147:QKO983147 QUI983147:QUK983147 REE983147:REG983147 ROA983147:ROC983147 RXW983147:RXY983147 SHS983147:SHU983147 SRO983147:SRQ983147 TBK983147:TBM983147 TLG983147:TLI983147 TVC983147:TVE983147 UEY983147:UFA983147 UOU983147:UOW983147 UYQ983147:UYS983147 VIM983147:VIO983147 VSI983147:VSK983147 WCE983147:WCG983147 WMA983147:WMC983147 WVW983147:WVY983147 M127:N128 JI127:JJ128 TE127:TF128 ADA127:ADB128 AMW127:AMX128 AWS127:AWT128 BGO127:BGP128 BQK127:BQL128 CAG127:CAH128 CKC127:CKD128 CTY127:CTZ128 DDU127:DDV128 DNQ127:DNR128 DXM127:DXN128 EHI127:EHJ128 ERE127:ERF128 FBA127:FBB128 FKW127:FKX128 FUS127:FUT128 GEO127:GEP128 GOK127:GOL128 GYG127:GYH128 HIC127:HID128 HRY127:HRZ128 IBU127:IBV128 ILQ127:ILR128 IVM127:IVN128 JFI127:JFJ128 JPE127:JPF128 JZA127:JZB128 KIW127:KIX128 KSS127:KST128 LCO127:LCP128 LMK127:LML128 LWG127:LWH128 MGC127:MGD128 MPY127:MPZ128 MZU127:MZV128 NJQ127:NJR128 NTM127:NTN128 ODI127:ODJ128 ONE127:ONF128 OXA127:OXB128 PGW127:PGX128 PQS127:PQT128 QAO127:QAP128 QKK127:QKL128 QUG127:QUH128 REC127:RED128 RNY127:RNZ128 RXU127:RXV128 SHQ127:SHR128 SRM127:SRN128 TBI127:TBJ128 TLE127:TLF128 TVA127:TVB128 UEW127:UEX128 UOS127:UOT128 UYO127:UYP128 VIK127:VIL128 VSG127:VSH128 WCC127:WCD128 WLY127:WLZ128 WVU127:WVV128 M65663:N65664 JI65663:JJ65664 TE65663:TF65664 ADA65663:ADB65664 AMW65663:AMX65664 AWS65663:AWT65664 BGO65663:BGP65664 BQK65663:BQL65664 CAG65663:CAH65664 CKC65663:CKD65664 CTY65663:CTZ65664 DDU65663:DDV65664 DNQ65663:DNR65664 DXM65663:DXN65664 EHI65663:EHJ65664 ERE65663:ERF65664 FBA65663:FBB65664 FKW65663:FKX65664 FUS65663:FUT65664 GEO65663:GEP65664 GOK65663:GOL65664 GYG65663:GYH65664 HIC65663:HID65664 HRY65663:HRZ65664 IBU65663:IBV65664 ILQ65663:ILR65664 IVM65663:IVN65664 JFI65663:JFJ65664 JPE65663:JPF65664 JZA65663:JZB65664 KIW65663:KIX65664 KSS65663:KST65664 LCO65663:LCP65664 LMK65663:LML65664 LWG65663:LWH65664 MGC65663:MGD65664 MPY65663:MPZ65664 MZU65663:MZV65664 NJQ65663:NJR65664 NTM65663:NTN65664 ODI65663:ODJ65664 ONE65663:ONF65664 OXA65663:OXB65664 PGW65663:PGX65664 PQS65663:PQT65664 QAO65663:QAP65664 QKK65663:QKL65664 QUG65663:QUH65664 REC65663:RED65664 RNY65663:RNZ65664 RXU65663:RXV65664 SHQ65663:SHR65664 SRM65663:SRN65664 TBI65663:TBJ65664 TLE65663:TLF65664 TVA65663:TVB65664 UEW65663:UEX65664 UOS65663:UOT65664 UYO65663:UYP65664 VIK65663:VIL65664 VSG65663:VSH65664 WCC65663:WCD65664 WLY65663:WLZ65664 WVU65663:WVV65664 M131199:N131200 JI131199:JJ131200 TE131199:TF131200 ADA131199:ADB131200 AMW131199:AMX131200 AWS131199:AWT131200 BGO131199:BGP131200 BQK131199:BQL131200 CAG131199:CAH131200 CKC131199:CKD131200 CTY131199:CTZ131200 DDU131199:DDV131200 DNQ131199:DNR131200 DXM131199:DXN131200 EHI131199:EHJ131200 ERE131199:ERF131200 FBA131199:FBB131200 FKW131199:FKX131200 FUS131199:FUT131200 GEO131199:GEP131200 GOK131199:GOL131200 GYG131199:GYH131200 HIC131199:HID131200 HRY131199:HRZ131200 IBU131199:IBV131200 ILQ131199:ILR131200 IVM131199:IVN131200 JFI131199:JFJ131200 JPE131199:JPF131200 JZA131199:JZB131200 KIW131199:KIX131200 KSS131199:KST131200 LCO131199:LCP131200 LMK131199:LML131200 LWG131199:LWH131200 MGC131199:MGD131200 MPY131199:MPZ131200 MZU131199:MZV131200 NJQ131199:NJR131200 NTM131199:NTN131200 ODI131199:ODJ131200 ONE131199:ONF131200 OXA131199:OXB131200 PGW131199:PGX131200 PQS131199:PQT131200 QAO131199:QAP131200 QKK131199:QKL131200 QUG131199:QUH131200 REC131199:RED131200 RNY131199:RNZ131200 RXU131199:RXV131200 SHQ131199:SHR131200 SRM131199:SRN131200 TBI131199:TBJ131200 TLE131199:TLF131200 TVA131199:TVB131200 UEW131199:UEX131200 UOS131199:UOT131200 UYO131199:UYP131200 VIK131199:VIL131200 VSG131199:VSH131200 WCC131199:WCD131200 WLY131199:WLZ131200 WVU131199:WVV131200 M196735:N196736 JI196735:JJ196736 TE196735:TF196736 ADA196735:ADB196736 AMW196735:AMX196736 AWS196735:AWT196736 BGO196735:BGP196736 BQK196735:BQL196736 CAG196735:CAH196736 CKC196735:CKD196736 CTY196735:CTZ196736 DDU196735:DDV196736 DNQ196735:DNR196736 DXM196735:DXN196736 EHI196735:EHJ196736 ERE196735:ERF196736 FBA196735:FBB196736 FKW196735:FKX196736 FUS196735:FUT196736 GEO196735:GEP196736 GOK196735:GOL196736 GYG196735:GYH196736 HIC196735:HID196736 HRY196735:HRZ196736 IBU196735:IBV196736 ILQ196735:ILR196736 IVM196735:IVN196736 JFI196735:JFJ196736 JPE196735:JPF196736 JZA196735:JZB196736 KIW196735:KIX196736 KSS196735:KST196736 LCO196735:LCP196736 LMK196735:LML196736 LWG196735:LWH196736 MGC196735:MGD196736 MPY196735:MPZ196736 MZU196735:MZV196736 NJQ196735:NJR196736 NTM196735:NTN196736 ODI196735:ODJ196736 ONE196735:ONF196736 OXA196735:OXB196736 PGW196735:PGX196736 PQS196735:PQT196736 QAO196735:QAP196736 QKK196735:QKL196736 QUG196735:QUH196736 REC196735:RED196736 RNY196735:RNZ196736 RXU196735:RXV196736 SHQ196735:SHR196736 SRM196735:SRN196736 TBI196735:TBJ196736 TLE196735:TLF196736 TVA196735:TVB196736 UEW196735:UEX196736 UOS196735:UOT196736 UYO196735:UYP196736 VIK196735:VIL196736 VSG196735:VSH196736 WCC196735:WCD196736 WLY196735:WLZ196736 WVU196735:WVV196736 M262271:N262272 JI262271:JJ262272 TE262271:TF262272 ADA262271:ADB262272 AMW262271:AMX262272 AWS262271:AWT262272 BGO262271:BGP262272 BQK262271:BQL262272 CAG262271:CAH262272 CKC262271:CKD262272 CTY262271:CTZ262272 DDU262271:DDV262272 DNQ262271:DNR262272 DXM262271:DXN262272 EHI262271:EHJ262272 ERE262271:ERF262272 FBA262271:FBB262272 FKW262271:FKX262272 FUS262271:FUT262272 GEO262271:GEP262272 GOK262271:GOL262272 GYG262271:GYH262272 HIC262271:HID262272 HRY262271:HRZ262272 IBU262271:IBV262272 ILQ262271:ILR262272 IVM262271:IVN262272 JFI262271:JFJ262272 JPE262271:JPF262272 JZA262271:JZB262272 KIW262271:KIX262272 KSS262271:KST262272 LCO262271:LCP262272 LMK262271:LML262272 LWG262271:LWH262272 MGC262271:MGD262272 MPY262271:MPZ262272 MZU262271:MZV262272 NJQ262271:NJR262272 NTM262271:NTN262272 ODI262271:ODJ262272 ONE262271:ONF262272 OXA262271:OXB262272 PGW262271:PGX262272 PQS262271:PQT262272 QAO262271:QAP262272 QKK262271:QKL262272 QUG262271:QUH262272 REC262271:RED262272 RNY262271:RNZ262272 RXU262271:RXV262272 SHQ262271:SHR262272 SRM262271:SRN262272 TBI262271:TBJ262272 TLE262271:TLF262272 TVA262271:TVB262272 UEW262271:UEX262272 UOS262271:UOT262272 UYO262271:UYP262272 VIK262271:VIL262272 VSG262271:VSH262272 WCC262271:WCD262272 WLY262271:WLZ262272 WVU262271:WVV262272 M327807:N327808 JI327807:JJ327808 TE327807:TF327808 ADA327807:ADB327808 AMW327807:AMX327808 AWS327807:AWT327808 BGO327807:BGP327808 BQK327807:BQL327808 CAG327807:CAH327808 CKC327807:CKD327808 CTY327807:CTZ327808 DDU327807:DDV327808 DNQ327807:DNR327808 DXM327807:DXN327808 EHI327807:EHJ327808 ERE327807:ERF327808 FBA327807:FBB327808 FKW327807:FKX327808 FUS327807:FUT327808 GEO327807:GEP327808 GOK327807:GOL327808 GYG327807:GYH327808 HIC327807:HID327808 HRY327807:HRZ327808 IBU327807:IBV327808 ILQ327807:ILR327808 IVM327807:IVN327808 JFI327807:JFJ327808 JPE327807:JPF327808 JZA327807:JZB327808 KIW327807:KIX327808 KSS327807:KST327808 LCO327807:LCP327808 LMK327807:LML327808 LWG327807:LWH327808 MGC327807:MGD327808 MPY327807:MPZ327808 MZU327807:MZV327808 NJQ327807:NJR327808 NTM327807:NTN327808 ODI327807:ODJ327808 ONE327807:ONF327808 OXA327807:OXB327808 PGW327807:PGX327808 PQS327807:PQT327808 QAO327807:QAP327808 QKK327807:QKL327808 QUG327807:QUH327808 REC327807:RED327808 RNY327807:RNZ327808 RXU327807:RXV327808 SHQ327807:SHR327808 SRM327807:SRN327808 TBI327807:TBJ327808 TLE327807:TLF327808 TVA327807:TVB327808 UEW327807:UEX327808 UOS327807:UOT327808 UYO327807:UYP327808 VIK327807:VIL327808 VSG327807:VSH327808 WCC327807:WCD327808 WLY327807:WLZ327808 WVU327807:WVV327808 M393343:N393344 JI393343:JJ393344 TE393343:TF393344 ADA393343:ADB393344 AMW393343:AMX393344 AWS393343:AWT393344 BGO393343:BGP393344 BQK393343:BQL393344 CAG393343:CAH393344 CKC393343:CKD393344 CTY393343:CTZ393344 DDU393343:DDV393344 DNQ393343:DNR393344 DXM393343:DXN393344 EHI393343:EHJ393344 ERE393343:ERF393344 FBA393343:FBB393344 FKW393343:FKX393344 FUS393343:FUT393344 GEO393343:GEP393344 GOK393343:GOL393344 GYG393343:GYH393344 HIC393343:HID393344 HRY393343:HRZ393344 IBU393343:IBV393344 ILQ393343:ILR393344 IVM393343:IVN393344 JFI393343:JFJ393344 JPE393343:JPF393344 JZA393343:JZB393344 KIW393343:KIX393344 KSS393343:KST393344 LCO393343:LCP393344 LMK393343:LML393344 LWG393343:LWH393344 MGC393343:MGD393344 MPY393343:MPZ393344 MZU393343:MZV393344 NJQ393343:NJR393344 NTM393343:NTN393344 ODI393343:ODJ393344 ONE393343:ONF393344 OXA393343:OXB393344 PGW393343:PGX393344 PQS393343:PQT393344 QAO393343:QAP393344 QKK393343:QKL393344 QUG393343:QUH393344 REC393343:RED393344 RNY393343:RNZ393344 RXU393343:RXV393344 SHQ393343:SHR393344 SRM393343:SRN393344 TBI393343:TBJ393344 TLE393343:TLF393344 TVA393343:TVB393344 UEW393343:UEX393344 UOS393343:UOT393344 UYO393343:UYP393344 VIK393343:VIL393344 VSG393343:VSH393344 WCC393343:WCD393344 WLY393343:WLZ393344 WVU393343:WVV393344 M458879:N458880 JI458879:JJ458880 TE458879:TF458880 ADA458879:ADB458880 AMW458879:AMX458880 AWS458879:AWT458880 BGO458879:BGP458880 BQK458879:BQL458880 CAG458879:CAH458880 CKC458879:CKD458880 CTY458879:CTZ458880 DDU458879:DDV458880 DNQ458879:DNR458880 DXM458879:DXN458880 EHI458879:EHJ458880 ERE458879:ERF458880 FBA458879:FBB458880 FKW458879:FKX458880 FUS458879:FUT458880 GEO458879:GEP458880 GOK458879:GOL458880 GYG458879:GYH458880 HIC458879:HID458880 HRY458879:HRZ458880 IBU458879:IBV458880 ILQ458879:ILR458880 IVM458879:IVN458880 JFI458879:JFJ458880 JPE458879:JPF458880 JZA458879:JZB458880 KIW458879:KIX458880 KSS458879:KST458880 LCO458879:LCP458880 LMK458879:LML458880 LWG458879:LWH458880 MGC458879:MGD458880 MPY458879:MPZ458880 MZU458879:MZV458880 NJQ458879:NJR458880 NTM458879:NTN458880 ODI458879:ODJ458880 ONE458879:ONF458880 OXA458879:OXB458880 PGW458879:PGX458880 PQS458879:PQT458880 QAO458879:QAP458880 QKK458879:QKL458880 QUG458879:QUH458880 REC458879:RED458880 RNY458879:RNZ458880 RXU458879:RXV458880 SHQ458879:SHR458880 SRM458879:SRN458880 TBI458879:TBJ458880 TLE458879:TLF458880 TVA458879:TVB458880 UEW458879:UEX458880 UOS458879:UOT458880 UYO458879:UYP458880 VIK458879:VIL458880 VSG458879:VSH458880 WCC458879:WCD458880 WLY458879:WLZ458880 WVU458879:WVV458880 M524415:N524416 JI524415:JJ524416 TE524415:TF524416 ADA524415:ADB524416 AMW524415:AMX524416 AWS524415:AWT524416 BGO524415:BGP524416 BQK524415:BQL524416 CAG524415:CAH524416 CKC524415:CKD524416 CTY524415:CTZ524416 DDU524415:DDV524416 DNQ524415:DNR524416 DXM524415:DXN524416 EHI524415:EHJ524416 ERE524415:ERF524416 FBA524415:FBB524416 FKW524415:FKX524416 FUS524415:FUT524416 GEO524415:GEP524416 GOK524415:GOL524416 GYG524415:GYH524416 HIC524415:HID524416 HRY524415:HRZ524416 IBU524415:IBV524416 ILQ524415:ILR524416 IVM524415:IVN524416 JFI524415:JFJ524416 JPE524415:JPF524416 JZA524415:JZB524416 KIW524415:KIX524416 KSS524415:KST524416 LCO524415:LCP524416 LMK524415:LML524416 LWG524415:LWH524416 MGC524415:MGD524416 MPY524415:MPZ524416 MZU524415:MZV524416 NJQ524415:NJR524416 NTM524415:NTN524416 ODI524415:ODJ524416 ONE524415:ONF524416 OXA524415:OXB524416 PGW524415:PGX524416 PQS524415:PQT524416 QAO524415:QAP524416 QKK524415:QKL524416 QUG524415:QUH524416 REC524415:RED524416 RNY524415:RNZ524416 RXU524415:RXV524416 SHQ524415:SHR524416 SRM524415:SRN524416 TBI524415:TBJ524416 TLE524415:TLF524416 TVA524415:TVB524416 UEW524415:UEX524416 UOS524415:UOT524416 UYO524415:UYP524416 VIK524415:VIL524416 VSG524415:VSH524416 WCC524415:WCD524416 WLY524415:WLZ524416 WVU524415:WVV524416 M589951:N589952 JI589951:JJ589952 TE589951:TF589952 ADA589951:ADB589952 AMW589951:AMX589952 AWS589951:AWT589952 BGO589951:BGP589952 BQK589951:BQL589952 CAG589951:CAH589952 CKC589951:CKD589952 CTY589951:CTZ589952 DDU589951:DDV589952 DNQ589951:DNR589952 DXM589951:DXN589952 EHI589951:EHJ589952 ERE589951:ERF589952 FBA589951:FBB589952 FKW589951:FKX589952 FUS589951:FUT589952 GEO589951:GEP589952 GOK589951:GOL589952 GYG589951:GYH589952 HIC589951:HID589952 HRY589951:HRZ589952 IBU589951:IBV589952 ILQ589951:ILR589952 IVM589951:IVN589952 JFI589951:JFJ589952 JPE589951:JPF589952 JZA589951:JZB589952 KIW589951:KIX589952 KSS589951:KST589952 LCO589951:LCP589952 LMK589951:LML589952 LWG589951:LWH589952 MGC589951:MGD589952 MPY589951:MPZ589952 MZU589951:MZV589952 NJQ589951:NJR589952 NTM589951:NTN589952 ODI589951:ODJ589952 ONE589951:ONF589952 OXA589951:OXB589952 PGW589951:PGX589952 PQS589951:PQT589952 QAO589951:QAP589952 QKK589951:QKL589952 QUG589951:QUH589952 REC589951:RED589952 RNY589951:RNZ589952 RXU589951:RXV589952 SHQ589951:SHR589952 SRM589951:SRN589952 TBI589951:TBJ589952 TLE589951:TLF589952 TVA589951:TVB589952 UEW589951:UEX589952 UOS589951:UOT589952 UYO589951:UYP589952 VIK589951:VIL589952 VSG589951:VSH589952 WCC589951:WCD589952 WLY589951:WLZ589952 WVU589951:WVV589952 M655487:N655488 JI655487:JJ655488 TE655487:TF655488 ADA655487:ADB655488 AMW655487:AMX655488 AWS655487:AWT655488 BGO655487:BGP655488 BQK655487:BQL655488 CAG655487:CAH655488 CKC655487:CKD655488 CTY655487:CTZ655488 DDU655487:DDV655488 DNQ655487:DNR655488 DXM655487:DXN655488 EHI655487:EHJ655488 ERE655487:ERF655488 FBA655487:FBB655488 FKW655487:FKX655488 FUS655487:FUT655488 GEO655487:GEP655488 GOK655487:GOL655488 GYG655487:GYH655488 HIC655487:HID655488 HRY655487:HRZ655488 IBU655487:IBV655488 ILQ655487:ILR655488 IVM655487:IVN655488 JFI655487:JFJ655488 JPE655487:JPF655488 JZA655487:JZB655488 KIW655487:KIX655488 KSS655487:KST655488 LCO655487:LCP655488 LMK655487:LML655488 LWG655487:LWH655488 MGC655487:MGD655488 MPY655487:MPZ655488 MZU655487:MZV655488 NJQ655487:NJR655488 NTM655487:NTN655488 ODI655487:ODJ655488 ONE655487:ONF655488 OXA655487:OXB655488 PGW655487:PGX655488 PQS655487:PQT655488 QAO655487:QAP655488 QKK655487:QKL655488 QUG655487:QUH655488 REC655487:RED655488 RNY655487:RNZ655488 RXU655487:RXV655488 SHQ655487:SHR655488 SRM655487:SRN655488 TBI655487:TBJ655488 TLE655487:TLF655488 TVA655487:TVB655488 UEW655487:UEX655488 UOS655487:UOT655488 UYO655487:UYP655488 VIK655487:VIL655488 VSG655487:VSH655488 WCC655487:WCD655488 WLY655487:WLZ655488 WVU655487:WVV655488 M721023:N721024 JI721023:JJ721024 TE721023:TF721024 ADA721023:ADB721024 AMW721023:AMX721024 AWS721023:AWT721024 BGO721023:BGP721024 BQK721023:BQL721024 CAG721023:CAH721024 CKC721023:CKD721024 CTY721023:CTZ721024 DDU721023:DDV721024 DNQ721023:DNR721024 DXM721023:DXN721024 EHI721023:EHJ721024 ERE721023:ERF721024 FBA721023:FBB721024 FKW721023:FKX721024 FUS721023:FUT721024 GEO721023:GEP721024 GOK721023:GOL721024 GYG721023:GYH721024 HIC721023:HID721024 HRY721023:HRZ721024 IBU721023:IBV721024 ILQ721023:ILR721024 IVM721023:IVN721024 JFI721023:JFJ721024 JPE721023:JPF721024 JZA721023:JZB721024 KIW721023:KIX721024 KSS721023:KST721024 LCO721023:LCP721024 LMK721023:LML721024 LWG721023:LWH721024 MGC721023:MGD721024 MPY721023:MPZ721024 MZU721023:MZV721024 NJQ721023:NJR721024 NTM721023:NTN721024 ODI721023:ODJ721024 ONE721023:ONF721024 OXA721023:OXB721024 PGW721023:PGX721024 PQS721023:PQT721024 QAO721023:QAP721024 QKK721023:QKL721024 QUG721023:QUH721024 REC721023:RED721024 RNY721023:RNZ721024 RXU721023:RXV721024 SHQ721023:SHR721024 SRM721023:SRN721024 TBI721023:TBJ721024 TLE721023:TLF721024 TVA721023:TVB721024 UEW721023:UEX721024 UOS721023:UOT721024 UYO721023:UYP721024 VIK721023:VIL721024 VSG721023:VSH721024 WCC721023:WCD721024 WLY721023:WLZ721024 WVU721023:WVV721024 M786559:N786560 JI786559:JJ786560 TE786559:TF786560 ADA786559:ADB786560 AMW786559:AMX786560 AWS786559:AWT786560 BGO786559:BGP786560 BQK786559:BQL786560 CAG786559:CAH786560 CKC786559:CKD786560 CTY786559:CTZ786560 DDU786559:DDV786560 DNQ786559:DNR786560 DXM786559:DXN786560 EHI786559:EHJ786560 ERE786559:ERF786560 FBA786559:FBB786560 FKW786559:FKX786560 FUS786559:FUT786560 GEO786559:GEP786560 GOK786559:GOL786560 GYG786559:GYH786560 HIC786559:HID786560 HRY786559:HRZ786560 IBU786559:IBV786560 ILQ786559:ILR786560 IVM786559:IVN786560 JFI786559:JFJ786560 JPE786559:JPF786560 JZA786559:JZB786560 KIW786559:KIX786560 KSS786559:KST786560 LCO786559:LCP786560 LMK786559:LML786560 LWG786559:LWH786560 MGC786559:MGD786560 MPY786559:MPZ786560 MZU786559:MZV786560 NJQ786559:NJR786560 NTM786559:NTN786560 ODI786559:ODJ786560 ONE786559:ONF786560 OXA786559:OXB786560 PGW786559:PGX786560 PQS786559:PQT786560 QAO786559:QAP786560 QKK786559:QKL786560 QUG786559:QUH786560 REC786559:RED786560 RNY786559:RNZ786560 RXU786559:RXV786560 SHQ786559:SHR786560 SRM786559:SRN786560 TBI786559:TBJ786560 TLE786559:TLF786560 TVA786559:TVB786560 UEW786559:UEX786560 UOS786559:UOT786560 UYO786559:UYP786560 VIK786559:VIL786560 VSG786559:VSH786560 WCC786559:WCD786560 WLY786559:WLZ786560 WVU786559:WVV786560 M852095:N852096 JI852095:JJ852096 TE852095:TF852096 ADA852095:ADB852096 AMW852095:AMX852096 AWS852095:AWT852096 BGO852095:BGP852096 BQK852095:BQL852096 CAG852095:CAH852096 CKC852095:CKD852096 CTY852095:CTZ852096 DDU852095:DDV852096 DNQ852095:DNR852096 DXM852095:DXN852096 EHI852095:EHJ852096 ERE852095:ERF852096 FBA852095:FBB852096 FKW852095:FKX852096 FUS852095:FUT852096 GEO852095:GEP852096 GOK852095:GOL852096 GYG852095:GYH852096 HIC852095:HID852096 HRY852095:HRZ852096 IBU852095:IBV852096 ILQ852095:ILR852096 IVM852095:IVN852096 JFI852095:JFJ852096 JPE852095:JPF852096 JZA852095:JZB852096 KIW852095:KIX852096 KSS852095:KST852096 LCO852095:LCP852096 LMK852095:LML852096 LWG852095:LWH852096 MGC852095:MGD852096 MPY852095:MPZ852096 MZU852095:MZV852096 NJQ852095:NJR852096 NTM852095:NTN852096 ODI852095:ODJ852096 ONE852095:ONF852096 OXA852095:OXB852096 PGW852095:PGX852096 PQS852095:PQT852096 QAO852095:QAP852096 QKK852095:QKL852096 QUG852095:QUH852096 REC852095:RED852096 RNY852095:RNZ852096 RXU852095:RXV852096 SHQ852095:SHR852096 SRM852095:SRN852096 TBI852095:TBJ852096 TLE852095:TLF852096 TVA852095:TVB852096 UEW852095:UEX852096 UOS852095:UOT852096 UYO852095:UYP852096 VIK852095:VIL852096 VSG852095:VSH852096 WCC852095:WCD852096 WLY852095:WLZ852096 WVU852095:WVV852096 M917631:N917632 JI917631:JJ917632 TE917631:TF917632 ADA917631:ADB917632 AMW917631:AMX917632 AWS917631:AWT917632 BGO917631:BGP917632 BQK917631:BQL917632 CAG917631:CAH917632 CKC917631:CKD917632 CTY917631:CTZ917632 DDU917631:DDV917632 DNQ917631:DNR917632 DXM917631:DXN917632 EHI917631:EHJ917632 ERE917631:ERF917632 FBA917631:FBB917632 FKW917631:FKX917632 FUS917631:FUT917632 GEO917631:GEP917632 GOK917631:GOL917632 GYG917631:GYH917632 HIC917631:HID917632 HRY917631:HRZ917632 IBU917631:IBV917632 ILQ917631:ILR917632 IVM917631:IVN917632 JFI917631:JFJ917632 JPE917631:JPF917632 JZA917631:JZB917632 KIW917631:KIX917632 KSS917631:KST917632 LCO917631:LCP917632 LMK917631:LML917632 LWG917631:LWH917632 MGC917631:MGD917632 MPY917631:MPZ917632 MZU917631:MZV917632 NJQ917631:NJR917632 NTM917631:NTN917632 ODI917631:ODJ917632 ONE917631:ONF917632 OXA917631:OXB917632 PGW917631:PGX917632 PQS917631:PQT917632 QAO917631:QAP917632 QKK917631:QKL917632 QUG917631:QUH917632 REC917631:RED917632 RNY917631:RNZ917632 RXU917631:RXV917632 SHQ917631:SHR917632 SRM917631:SRN917632 TBI917631:TBJ917632 TLE917631:TLF917632 TVA917631:TVB917632 UEW917631:UEX917632 UOS917631:UOT917632 UYO917631:UYP917632 VIK917631:VIL917632 VSG917631:VSH917632 WCC917631:WCD917632 WLY917631:WLZ917632 WVU917631:WVV917632 M983167:N983168 JI983167:JJ983168 TE983167:TF983168 ADA983167:ADB983168 AMW983167:AMX983168 AWS983167:AWT983168 BGO983167:BGP983168 BQK983167:BQL983168 CAG983167:CAH983168 CKC983167:CKD983168 CTY983167:CTZ983168 DDU983167:DDV983168 DNQ983167:DNR983168 DXM983167:DXN983168 EHI983167:EHJ983168 ERE983167:ERF983168 FBA983167:FBB983168 FKW983167:FKX983168 FUS983167:FUT983168 GEO983167:GEP983168 GOK983167:GOL983168 GYG983167:GYH983168 HIC983167:HID983168 HRY983167:HRZ983168 IBU983167:IBV983168 ILQ983167:ILR983168 IVM983167:IVN983168 JFI983167:JFJ983168 JPE983167:JPF983168 JZA983167:JZB983168 KIW983167:KIX983168 KSS983167:KST983168 LCO983167:LCP983168 LMK983167:LML983168 LWG983167:LWH983168 MGC983167:MGD983168 MPY983167:MPZ983168 MZU983167:MZV983168 NJQ983167:NJR983168 NTM983167:NTN983168 ODI983167:ODJ983168 ONE983167:ONF983168 OXA983167:OXB983168 PGW983167:PGX983168 PQS983167:PQT983168 QAO983167:QAP983168 QKK983167:QKL983168 QUG983167:QUH983168 REC983167:RED983168 RNY983167:RNZ983168 RXU983167:RXV983168 SHQ983167:SHR983168 SRM983167:SRN983168 TBI983167:TBJ983168 TLE983167:TLF983168 TVA983167:TVB983168 UEW983167:UEX983168 UOS983167:UOT983168 UYO983167:UYP983168 VIK983167:VIL983168 VSG983167:VSH983168 WCC983167:WCD983168 WLY983167:WLZ983168 WVU983167:WVV983168 Q127:R128 JM127:JN128 TI127:TJ128 ADE127:ADF128 ANA127:ANB128 AWW127:AWX128 BGS127:BGT128 BQO127:BQP128 CAK127:CAL128 CKG127:CKH128 CUC127:CUD128 DDY127:DDZ128 DNU127:DNV128 DXQ127:DXR128 EHM127:EHN128 ERI127:ERJ128 FBE127:FBF128 FLA127:FLB128 FUW127:FUX128 GES127:GET128 GOO127:GOP128 GYK127:GYL128 HIG127:HIH128 HSC127:HSD128 IBY127:IBZ128 ILU127:ILV128 IVQ127:IVR128 JFM127:JFN128 JPI127:JPJ128 JZE127:JZF128 KJA127:KJB128 KSW127:KSX128 LCS127:LCT128 LMO127:LMP128 LWK127:LWL128 MGG127:MGH128 MQC127:MQD128 MZY127:MZZ128 NJU127:NJV128 NTQ127:NTR128 ODM127:ODN128 ONI127:ONJ128 OXE127:OXF128 PHA127:PHB128 PQW127:PQX128 QAS127:QAT128 QKO127:QKP128 QUK127:QUL128 REG127:REH128 ROC127:ROD128 RXY127:RXZ128 SHU127:SHV128 SRQ127:SRR128 TBM127:TBN128 TLI127:TLJ128 TVE127:TVF128 UFA127:UFB128 UOW127:UOX128 UYS127:UYT128 VIO127:VIP128 VSK127:VSL128 WCG127:WCH128 WMC127:WMD128 WVY127:WVZ128 Q65663:R65664 JM65663:JN65664 TI65663:TJ65664 ADE65663:ADF65664 ANA65663:ANB65664 AWW65663:AWX65664 BGS65663:BGT65664 BQO65663:BQP65664 CAK65663:CAL65664 CKG65663:CKH65664 CUC65663:CUD65664 DDY65663:DDZ65664 DNU65663:DNV65664 DXQ65663:DXR65664 EHM65663:EHN65664 ERI65663:ERJ65664 FBE65663:FBF65664 FLA65663:FLB65664 FUW65663:FUX65664 GES65663:GET65664 GOO65663:GOP65664 GYK65663:GYL65664 HIG65663:HIH65664 HSC65663:HSD65664 IBY65663:IBZ65664 ILU65663:ILV65664 IVQ65663:IVR65664 JFM65663:JFN65664 JPI65663:JPJ65664 JZE65663:JZF65664 KJA65663:KJB65664 KSW65663:KSX65664 LCS65663:LCT65664 LMO65663:LMP65664 LWK65663:LWL65664 MGG65663:MGH65664 MQC65663:MQD65664 MZY65663:MZZ65664 NJU65663:NJV65664 NTQ65663:NTR65664 ODM65663:ODN65664 ONI65663:ONJ65664 OXE65663:OXF65664 PHA65663:PHB65664 PQW65663:PQX65664 QAS65663:QAT65664 QKO65663:QKP65664 QUK65663:QUL65664 REG65663:REH65664 ROC65663:ROD65664 RXY65663:RXZ65664 SHU65663:SHV65664 SRQ65663:SRR65664 TBM65663:TBN65664 TLI65663:TLJ65664 TVE65663:TVF65664 UFA65663:UFB65664 UOW65663:UOX65664 UYS65663:UYT65664 VIO65663:VIP65664 VSK65663:VSL65664 WCG65663:WCH65664 WMC65663:WMD65664 WVY65663:WVZ65664 Q131199:R131200 JM131199:JN131200 TI131199:TJ131200 ADE131199:ADF131200 ANA131199:ANB131200 AWW131199:AWX131200 BGS131199:BGT131200 BQO131199:BQP131200 CAK131199:CAL131200 CKG131199:CKH131200 CUC131199:CUD131200 DDY131199:DDZ131200 DNU131199:DNV131200 DXQ131199:DXR131200 EHM131199:EHN131200 ERI131199:ERJ131200 FBE131199:FBF131200 FLA131199:FLB131200 FUW131199:FUX131200 GES131199:GET131200 GOO131199:GOP131200 GYK131199:GYL131200 HIG131199:HIH131200 HSC131199:HSD131200 IBY131199:IBZ131200 ILU131199:ILV131200 IVQ131199:IVR131200 JFM131199:JFN131200 JPI131199:JPJ131200 JZE131199:JZF131200 KJA131199:KJB131200 KSW131199:KSX131200 LCS131199:LCT131200 LMO131199:LMP131200 LWK131199:LWL131200 MGG131199:MGH131200 MQC131199:MQD131200 MZY131199:MZZ131200 NJU131199:NJV131200 NTQ131199:NTR131200 ODM131199:ODN131200 ONI131199:ONJ131200 OXE131199:OXF131200 PHA131199:PHB131200 PQW131199:PQX131200 QAS131199:QAT131200 QKO131199:QKP131200 QUK131199:QUL131200 REG131199:REH131200 ROC131199:ROD131200 RXY131199:RXZ131200 SHU131199:SHV131200 SRQ131199:SRR131200 TBM131199:TBN131200 TLI131199:TLJ131200 TVE131199:TVF131200 UFA131199:UFB131200 UOW131199:UOX131200 UYS131199:UYT131200 VIO131199:VIP131200 VSK131199:VSL131200 WCG131199:WCH131200 WMC131199:WMD131200 WVY131199:WVZ131200 Q196735:R196736 JM196735:JN196736 TI196735:TJ196736 ADE196735:ADF196736 ANA196735:ANB196736 AWW196735:AWX196736 BGS196735:BGT196736 BQO196735:BQP196736 CAK196735:CAL196736 CKG196735:CKH196736 CUC196735:CUD196736 DDY196735:DDZ196736 DNU196735:DNV196736 DXQ196735:DXR196736 EHM196735:EHN196736 ERI196735:ERJ196736 FBE196735:FBF196736 FLA196735:FLB196736 FUW196735:FUX196736 GES196735:GET196736 GOO196735:GOP196736 GYK196735:GYL196736 HIG196735:HIH196736 HSC196735:HSD196736 IBY196735:IBZ196736 ILU196735:ILV196736 IVQ196735:IVR196736 JFM196735:JFN196736 JPI196735:JPJ196736 JZE196735:JZF196736 KJA196735:KJB196736 KSW196735:KSX196736 LCS196735:LCT196736 LMO196735:LMP196736 LWK196735:LWL196736 MGG196735:MGH196736 MQC196735:MQD196736 MZY196735:MZZ196736 NJU196735:NJV196736 NTQ196735:NTR196736 ODM196735:ODN196736 ONI196735:ONJ196736 OXE196735:OXF196736 PHA196735:PHB196736 PQW196735:PQX196736 QAS196735:QAT196736 QKO196735:QKP196736 QUK196735:QUL196736 REG196735:REH196736 ROC196735:ROD196736 RXY196735:RXZ196736 SHU196735:SHV196736 SRQ196735:SRR196736 TBM196735:TBN196736 TLI196735:TLJ196736 TVE196735:TVF196736 UFA196735:UFB196736 UOW196735:UOX196736 UYS196735:UYT196736 VIO196735:VIP196736 VSK196735:VSL196736 WCG196735:WCH196736 WMC196735:WMD196736 WVY196735:WVZ196736 Q262271:R262272 JM262271:JN262272 TI262271:TJ262272 ADE262271:ADF262272 ANA262271:ANB262272 AWW262271:AWX262272 BGS262271:BGT262272 BQO262271:BQP262272 CAK262271:CAL262272 CKG262271:CKH262272 CUC262271:CUD262272 DDY262271:DDZ262272 DNU262271:DNV262272 DXQ262271:DXR262272 EHM262271:EHN262272 ERI262271:ERJ262272 FBE262271:FBF262272 FLA262271:FLB262272 FUW262271:FUX262272 GES262271:GET262272 GOO262271:GOP262272 GYK262271:GYL262272 HIG262271:HIH262272 HSC262271:HSD262272 IBY262271:IBZ262272 ILU262271:ILV262272 IVQ262271:IVR262272 JFM262271:JFN262272 JPI262271:JPJ262272 JZE262271:JZF262272 KJA262271:KJB262272 KSW262271:KSX262272 LCS262271:LCT262272 LMO262271:LMP262272 LWK262271:LWL262272 MGG262271:MGH262272 MQC262271:MQD262272 MZY262271:MZZ262272 NJU262271:NJV262272 NTQ262271:NTR262272 ODM262271:ODN262272 ONI262271:ONJ262272 OXE262271:OXF262272 PHA262271:PHB262272 PQW262271:PQX262272 QAS262271:QAT262272 QKO262271:QKP262272 QUK262271:QUL262272 REG262271:REH262272 ROC262271:ROD262272 RXY262271:RXZ262272 SHU262271:SHV262272 SRQ262271:SRR262272 TBM262271:TBN262272 TLI262271:TLJ262272 TVE262271:TVF262272 UFA262271:UFB262272 UOW262271:UOX262272 UYS262271:UYT262272 VIO262271:VIP262272 VSK262271:VSL262272 WCG262271:WCH262272 WMC262271:WMD262272 WVY262271:WVZ262272 Q327807:R327808 JM327807:JN327808 TI327807:TJ327808 ADE327807:ADF327808 ANA327807:ANB327808 AWW327807:AWX327808 BGS327807:BGT327808 BQO327807:BQP327808 CAK327807:CAL327808 CKG327807:CKH327808 CUC327807:CUD327808 DDY327807:DDZ327808 DNU327807:DNV327808 DXQ327807:DXR327808 EHM327807:EHN327808 ERI327807:ERJ327808 FBE327807:FBF327808 FLA327807:FLB327808 FUW327807:FUX327808 GES327807:GET327808 GOO327807:GOP327808 GYK327807:GYL327808 HIG327807:HIH327808 HSC327807:HSD327808 IBY327807:IBZ327808 ILU327807:ILV327808 IVQ327807:IVR327808 JFM327807:JFN327808 JPI327807:JPJ327808 JZE327807:JZF327808 KJA327807:KJB327808 KSW327807:KSX327808 LCS327807:LCT327808 LMO327807:LMP327808 LWK327807:LWL327808 MGG327807:MGH327808 MQC327807:MQD327808 MZY327807:MZZ327808 NJU327807:NJV327808 NTQ327807:NTR327808 ODM327807:ODN327808 ONI327807:ONJ327808 OXE327807:OXF327808 PHA327807:PHB327808 PQW327807:PQX327808 QAS327807:QAT327808 QKO327807:QKP327808 QUK327807:QUL327808 REG327807:REH327808 ROC327807:ROD327808 RXY327807:RXZ327808 SHU327807:SHV327808 SRQ327807:SRR327808 TBM327807:TBN327808 TLI327807:TLJ327808 TVE327807:TVF327808 UFA327807:UFB327808 UOW327807:UOX327808 UYS327807:UYT327808 VIO327807:VIP327808 VSK327807:VSL327808 WCG327807:WCH327808 WMC327807:WMD327808 WVY327807:WVZ327808 Q393343:R393344 JM393343:JN393344 TI393343:TJ393344 ADE393343:ADF393344 ANA393343:ANB393344 AWW393343:AWX393344 BGS393343:BGT393344 BQO393343:BQP393344 CAK393343:CAL393344 CKG393343:CKH393344 CUC393343:CUD393344 DDY393343:DDZ393344 DNU393343:DNV393344 DXQ393343:DXR393344 EHM393343:EHN393344 ERI393343:ERJ393344 FBE393343:FBF393344 FLA393343:FLB393344 FUW393343:FUX393344 GES393343:GET393344 GOO393343:GOP393344 GYK393343:GYL393344 HIG393343:HIH393344 HSC393343:HSD393344 IBY393343:IBZ393344 ILU393343:ILV393344 IVQ393343:IVR393344 JFM393343:JFN393344 JPI393343:JPJ393344 JZE393343:JZF393344 KJA393343:KJB393344 KSW393343:KSX393344 LCS393343:LCT393344 LMO393343:LMP393344 LWK393343:LWL393344 MGG393343:MGH393344 MQC393343:MQD393344 MZY393343:MZZ393344 NJU393343:NJV393344 NTQ393343:NTR393344 ODM393343:ODN393344 ONI393343:ONJ393344 OXE393343:OXF393344 PHA393343:PHB393344 PQW393343:PQX393344 QAS393343:QAT393344 QKO393343:QKP393344 QUK393343:QUL393344 REG393343:REH393344 ROC393343:ROD393344 RXY393343:RXZ393344 SHU393343:SHV393344 SRQ393343:SRR393344 TBM393343:TBN393344 TLI393343:TLJ393344 TVE393343:TVF393344 UFA393343:UFB393344 UOW393343:UOX393344 UYS393343:UYT393344 VIO393343:VIP393344 VSK393343:VSL393344 WCG393343:WCH393344 WMC393343:WMD393344 WVY393343:WVZ393344 Q458879:R458880 JM458879:JN458880 TI458879:TJ458880 ADE458879:ADF458880 ANA458879:ANB458880 AWW458879:AWX458880 BGS458879:BGT458880 BQO458879:BQP458880 CAK458879:CAL458880 CKG458879:CKH458880 CUC458879:CUD458880 DDY458879:DDZ458880 DNU458879:DNV458880 DXQ458879:DXR458880 EHM458879:EHN458880 ERI458879:ERJ458880 FBE458879:FBF458880 FLA458879:FLB458880 FUW458879:FUX458880 GES458879:GET458880 GOO458879:GOP458880 GYK458879:GYL458880 HIG458879:HIH458880 HSC458879:HSD458880 IBY458879:IBZ458880 ILU458879:ILV458880 IVQ458879:IVR458880 JFM458879:JFN458880 JPI458879:JPJ458880 JZE458879:JZF458880 KJA458879:KJB458880 KSW458879:KSX458880 LCS458879:LCT458880 LMO458879:LMP458880 LWK458879:LWL458880 MGG458879:MGH458880 MQC458879:MQD458880 MZY458879:MZZ458880 NJU458879:NJV458880 NTQ458879:NTR458880 ODM458879:ODN458880 ONI458879:ONJ458880 OXE458879:OXF458880 PHA458879:PHB458880 PQW458879:PQX458880 QAS458879:QAT458880 QKO458879:QKP458880 QUK458879:QUL458880 REG458879:REH458880 ROC458879:ROD458880 RXY458879:RXZ458880 SHU458879:SHV458880 SRQ458879:SRR458880 TBM458879:TBN458880 TLI458879:TLJ458880 TVE458879:TVF458880 UFA458879:UFB458880 UOW458879:UOX458880 UYS458879:UYT458880 VIO458879:VIP458880 VSK458879:VSL458880 WCG458879:WCH458880 WMC458879:WMD458880 WVY458879:WVZ458880 Q524415:R524416 JM524415:JN524416 TI524415:TJ524416 ADE524415:ADF524416 ANA524415:ANB524416 AWW524415:AWX524416 BGS524415:BGT524416 BQO524415:BQP524416 CAK524415:CAL524416 CKG524415:CKH524416 CUC524415:CUD524416 DDY524415:DDZ524416 DNU524415:DNV524416 DXQ524415:DXR524416 EHM524415:EHN524416 ERI524415:ERJ524416 FBE524415:FBF524416 FLA524415:FLB524416 FUW524415:FUX524416 GES524415:GET524416 GOO524415:GOP524416 GYK524415:GYL524416 HIG524415:HIH524416 HSC524415:HSD524416 IBY524415:IBZ524416 ILU524415:ILV524416 IVQ524415:IVR524416 JFM524415:JFN524416 JPI524415:JPJ524416 JZE524415:JZF524416 KJA524415:KJB524416 KSW524415:KSX524416 LCS524415:LCT524416 LMO524415:LMP524416 LWK524415:LWL524416 MGG524415:MGH524416 MQC524415:MQD524416 MZY524415:MZZ524416 NJU524415:NJV524416 NTQ524415:NTR524416 ODM524415:ODN524416 ONI524415:ONJ524416 OXE524415:OXF524416 PHA524415:PHB524416 PQW524415:PQX524416 QAS524415:QAT524416 QKO524415:QKP524416 QUK524415:QUL524416 REG524415:REH524416 ROC524415:ROD524416 RXY524415:RXZ524416 SHU524415:SHV524416 SRQ524415:SRR524416 TBM524415:TBN524416 TLI524415:TLJ524416 TVE524415:TVF524416 UFA524415:UFB524416 UOW524415:UOX524416 UYS524415:UYT524416 VIO524415:VIP524416 VSK524415:VSL524416 WCG524415:WCH524416 WMC524415:WMD524416 WVY524415:WVZ524416 Q589951:R589952 JM589951:JN589952 TI589951:TJ589952 ADE589951:ADF589952 ANA589951:ANB589952 AWW589951:AWX589952 BGS589951:BGT589952 BQO589951:BQP589952 CAK589951:CAL589952 CKG589951:CKH589952 CUC589951:CUD589952 DDY589951:DDZ589952 DNU589951:DNV589952 DXQ589951:DXR589952 EHM589951:EHN589952 ERI589951:ERJ589952 FBE589951:FBF589952 FLA589951:FLB589952 FUW589951:FUX589952 GES589951:GET589952 GOO589951:GOP589952 GYK589951:GYL589952 HIG589951:HIH589952 HSC589951:HSD589952 IBY589951:IBZ589952 ILU589951:ILV589952 IVQ589951:IVR589952 JFM589951:JFN589952 JPI589951:JPJ589952 JZE589951:JZF589952 KJA589951:KJB589952 KSW589951:KSX589952 LCS589951:LCT589952 LMO589951:LMP589952 LWK589951:LWL589952 MGG589951:MGH589952 MQC589951:MQD589952 MZY589951:MZZ589952 NJU589951:NJV589952 NTQ589951:NTR589952 ODM589951:ODN589952 ONI589951:ONJ589952 OXE589951:OXF589952 PHA589951:PHB589952 PQW589951:PQX589952 QAS589951:QAT589952 QKO589951:QKP589952 QUK589951:QUL589952 REG589951:REH589952 ROC589951:ROD589952 RXY589951:RXZ589952 SHU589951:SHV589952 SRQ589951:SRR589952 TBM589951:TBN589952 TLI589951:TLJ589952 TVE589951:TVF589952 UFA589951:UFB589952 UOW589951:UOX589952 UYS589951:UYT589952 VIO589951:VIP589952 VSK589951:VSL589952 WCG589951:WCH589952 WMC589951:WMD589952 WVY589951:WVZ589952 Q655487:R655488 JM655487:JN655488 TI655487:TJ655488 ADE655487:ADF655488 ANA655487:ANB655488 AWW655487:AWX655488 BGS655487:BGT655488 BQO655487:BQP655488 CAK655487:CAL655488 CKG655487:CKH655488 CUC655487:CUD655488 DDY655487:DDZ655488 DNU655487:DNV655488 DXQ655487:DXR655488 EHM655487:EHN655488 ERI655487:ERJ655488 FBE655487:FBF655488 FLA655487:FLB655488 FUW655487:FUX655488 GES655487:GET655488 GOO655487:GOP655488 GYK655487:GYL655488 HIG655487:HIH655488 HSC655487:HSD655488 IBY655487:IBZ655488 ILU655487:ILV655488 IVQ655487:IVR655488 JFM655487:JFN655488 JPI655487:JPJ655488 JZE655487:JZF655488 KJA655487:KJB655488 KSW655487:KSX655488 LCS655487:LCT655488 LMO655487:LMP655488 LWK655487:LWL655488 MGG655487:MGH655488 MQC655487:MQD655488 MZY655487:MZZ655488 NJU655487:NJV655488 NTQ655487:NTR655488 ODM655487:ODN655488 ONI655487:ONJ655488 OXE655487:OXF655488 PHA655487:PHB655488 PQW655487:PQX655488 QAS655487:QAT655488 QKO655487:QKP655488 QUK655487:QUL655488 REG655487:REH655488 ROC655487:ROD655488 RXY655487:RXZ655488 SHU655487:SHV655488 SRQ655487:SRR655488 TBM655487:TBN655488 TLI655487:TLJ655488 TVE655487:TVF655488 UFA655487:UFB655488 UOW655487:UOX655488 UYS655487:UYT655488 VIO655487:VIP655488 VSK655487:VSL655488 WCG655487:WCH655488 WMC655487:WMD655488 WVY655487:WVZ655488 Q721023:R721024 JM721023:JN721024 TI721023:TJ721024 ADE721023:ADF721024 ANA721023:ANB721024 AWW721023:AWX721024 BGS721023:BGT721024 BQO721023:BQP721024 CAK721023:CAL721024 CKG721023:CKH721024 CUC721023:CUD721024 DDY721023:DDZ721024 DNU721023:DNV721024 DXQ721023:DXR721024 EHM721023:EHN721024 ERI721023:ERJ721024 FBE721023:FBF721024 FLA721023:FLB721024 FUW721023:FUX721024 GES721023:GET721024 GOO721023:GOP721024 GYK721023:GYL721024 HIG721023:HIH721024 HSC721023:HSD721024 IBY721023:IBZ721024 ILU721023:ILV721024 IVQ721023:IVR721024 JFM721023:JFN721024 JPI721023:JPJ721024 JZE721023:JZF721024 KJA721023:KJB721024 KSW721023:KSX721024 LCS721023:LCT721024 LMO721023:LMP721024 LWK721023:LWL721024 MGG721023:MGH721024 MQC721023:MQD721024 MZY721023:MZZ721024 NJU721023:NJV721024 NTQ721023:NTR721024 ODM721023:ODN721024 ONI721023:ONJ721024 OXE721023:OXF721024 PHA721023:PHB721024 PQW721023:PQX721024 QAS721023:QAT721024 QKO721023:QKP721024 QUK721023:QUL721024 REG721023:REH721024 ROC721023:ROD721024 RXY721023:RXZ721024 SHU721023:SHV721024 SRQ721023:SRR721024 TBM721023:TBN721024 TLI721023:TLJ721024 TVE721023:TVF721024 UFA721023:UFB721024 UOW721023:UOX721024 UYS721023:UYT721024 VIO721023:VIP721024 VSK721023:VSL721024 WCG721023:WCH721024 WMC721023:WMD721024 WVY721023:WVZ721024 Q786559:R786560 JM786559:JN786560 TI786559:TJ786560 ADE786559:ADF786560 ANA786559:ANB786560 AWW786559:AWX786560 BGS786559:BGT786560 BQO786559:BQP786560 CAK786559:CAL786560 CKG786559:CKH786560 CUC786559:CUD786560 DDY786559:DDZ786560 DNU786559:DNV786560 DXQ786559:DXR786560 EHM786559:EHN786560 ERI786559:ERJ786560 FBE786559:FBF786560 FLA786559:FLB786560 FUW786559:FUX786560 GES786559:GET786560 GOO786559:GOP786560 GYK786559:GYL786560 HIG786559:HIH786560 HSC786559:HSD786560 IBY786559:IBZ786560 ILU786559:ILV786560 IVQ786559:IVR786560 JFM786559:JFN786560 JPI786559:JPJ786560 JZE786559:JZF786560 KJA786559:KJB786560 KSW786559:KSX786560 LCS786559:LCT786560 LMO786559:LMP786560 LWK786559:LWL786560 MGG786559:MGH786560 MQC786559:MQD786560 MZY786559:MZZ786560 NJU786559:NJV786560 NTQ786559:NTR786560 ODM786559:ODN786560 ONI786559:ONJ786560 OXE786559:OXF786560 PHA786559:PHB786560 PQW786559:PQX786560 QAS786559:QAT786560 QKO786559:QKP786560 QUK786559:QUL786560 REG786559:REH786560 ROC786559:ROD786560 RXY786559:RXZ786560 SHU786559:SHV786560 SRQ786559:SRR786560 TBM786559:TBN786560 TLI786559:TLJ786560 TVE786559:TVF786560 UFA786559:UFB786560 UOW786559:UOX786560 UYS786559:UYT786560 VIO786559:VIP786560 VSK786559:VSL786560 WCG786559:WCH786560 WMC786559:WMD786560 WVY786559:WVZ786560 Q852095:R852096 JM852095:JN852096 TI852095:TJ852096 ADE852095:ADF852096 ANA852095:ANB852096 AWW852095:AWX852096 BGS852095:BGT852096 BQO852095:BQP852096 CAK852095:CAL852096 CKG852095:CKH852096 CUC852095:CUD852096 DDY852095:DDZ852096 DNU852095:DNV852096 DXQ852095:DXR852096 EHM852095:EHN852096 ERI852095:ERJ852096 FBE852095:FBF852096 FLA852095:FLB852096 FUW852095:FUX852096 GES852095:GET852096 GOO852095:GOP852096 GYK852095:GYL852096 HIG852095:HIH852096 HSC852095:HSD852096 IBY852095:IBZ852096 ILU852095:ILV852096 IVQ852095:IVR852096 JFM852095:JFN852096 JPI852095:JPJ852096 JZE852095:JZF852096 KJA852095:KJB852096 KSW852095:KSX852096 LCS852095:LCT852096 LMO852095:LMP852096 LWK852095:LWL852096 MGG852095:MGH852096 MQC852095:MQD852096 MZY852095:MZZ852096 NJU852095:NJV852096 NTQ852095:NTR852096 ODM852095:ODN852096 ONI852095:ONJ852096 OXE852095:OXF852096 PHA852095:PHB852096 PQW852095:PQX852096 QAS852095:QAT852096 QKO852095:QKP852096 QUK852095:QUL852096 REG852095:REH852096 ROC852095:ROD852096 RXY852095:RXZ852096 SHU852095:SHV852096 SRQ852095:SRR852096 TBM852095:TBN852096 TLI852095:TLJ852096 TVE852095:TVF852096 UFA852095:UFB852096 UOW852095:UOX852096 UYS852095:UYT852096 VIO852095:VIP852096 VSK852095:VSL852096 WCG852095:WCH852096 WMC852095:WMD852096 WVY852095:WVZ852096 Q917631:R917632 JM917631:JN917632 TI917631:TJ917632 ADE917631:ADF917632 ANA917631:ANB917632 AWW917631:AWX917632 BGS917631:BGT917632 BQO917631:BQP917632 CAK917631:CAL917632 CKG917631:CKH917632 CUC917631:CUD917632 DDY917631:DDZ917632 DNU917631:DNV917632 DXQ917631:DXR917632 EHM917631:EHN917632 ERI917631:ERJ917632 FBE917631:FBF917632 FLA917631:FLB917632 FUW917631:FUX917632 GES917631:GET917632 GOO917631:GOP917632 GYK917631:GYL917632 HIG917631:HIH917632 HSC917631:HSD917632 IBY917631:IBZ917632 ILU917631:ILV917632 IVQ917631:IVR917632 JFM917631:JFN917632 JPI917631:JPJ917632 JZE917631:JZF917632 KJA917631:KJB917632 KSW917631:KSX917632 LCS917631:LCT917632 LMO917631:LMP917632 LWK917631:LWL917632 MGG917631:MGH917632 MQC917631:MQD917632 MZY917631:MZZ917632 NJU917631:NJV917632 NTQ917631:NTR917632 ODM917631:ODN917632 ONI917631:ONJ917632 OXE917631:OXF917632 PHA917631:PHB917632 PQW917631:PQX917632 QAS917631:QAT917632 QKO917631:QKP917632 QUK917631:QUL917632 REG917631:REH917632 ROC917631:ROD917632 RXY917631:RXZ917632 SHU917631:SHV917632 SRQ917631:SRR917632 TBM917631:TBN917632 TLI917631:TLJ917632 TVE917631:TVF917632 UFA917631:UFB917632 UOW917631:UOX917632 UYS917631:UYT917632 VIO917631:VIP917632 VSK917631:VSL917632 WCG917631:WCH917632 WMC917631:WMD917632 WVY917631:WVZ917632 Q983167:R983168 JM983167:JN983168 TI983167:TJ983168 ADE983167:ADF983168 ANA983167:ANB983168 AWW983167:AWX983168 BGS983167:BGT983168 BQO983167:BQP983168 CAK983167:CAL983168 CKG983167:CKH983168 CUC983167:CUD983168 DDY983167:DDZ983168 DNU983167:DNV983168 DXQ983167:DXR983168 EHM983167:EHN983168 ERI983167:ERJ983168 FBE983167:FBF983168 FLA983167:FLB983168 FUW983167:FUX983168 GES983167:GET983168 GOO983167:GOP983168 GYK983167:GYL983168 HIG983167:HIH983168 HSC983167:HSD983168 IBY983167:IBZ983168 ILU983167:ILV983168 IVQ983167:IVR983168 JFM983167:JFN983168 JPI983167:JPJ983168 JZE983167:JZF983168 KJA983167:KJB983168 KSW983167:KSX983168 LCS983167:LCT983168 LMO983167:LMP983168 LWK983167:LWL983168 MGG983167:MGH983168 MQC983167:MQD983168 MZY983167:MZZ983168 NJU983167:NJV983168 NTQ983167:NTR983168 ODM983167:ODN983168 ONI983167:ONJ983168 OXE983167:OXF983168 PHA983167:PHB983168 PQW983167:PQX983168 QAS983167:QAT983168 QKO983167:QKP983168 QUK983167:QUL983168 REG983167:REH983168 ROC983167:ROD983168 RXY983167:RXZ983168 SHU983167:SHV983168 SRQ983167:SRR983168 TBM983167:TBN983168 TLI983167:TLJ983168 TVE983167:TVF983168 UFA983167:UFB983168 UOW983167:UOX983168 UYS983167:UYT983168 VIO983167:VIP983168 VSK983167:VSL983168 WCG983167:WCH983168 WMC983167:WMD983168 WVY983167:WVZ983168 N98:P98 JJ98:JL98 TF98:TH98 ADB98:ADD98 AMX98:AMZ98 AWT98:AWV98 BGP98:BGR98 BQL98:BQN98 CAH98:CAJ98 CKD98:CKF98 CTZ98:CUB98 DDV98:DDX98 DNR98:DNT98 DXN98:DXP98 EHJ98:EHL98 ERF98:ERH98 FBB98:FBD98 FKX98:FKZ98 FUT98:FUV98 GEP98:GER98 GOL98:GON98 GYH98:GYJ98 HID98:HIF98 HRZ98:HSB98 IBV98:IBX98 ILR98:ILT98 IVN98:IVP98 JFJ98:JFL98 JPF98:JPH98 JZB98:JZD98 KIX98:KIZ98 KST98:KSV98 LCP98:LCR98 LML98:LMN98 LWH98:LWJ98 MGD98:MGF98 MPZ98:MQB98 MZV98:MZX98 NJR98:NJT98 NTN98:NTP98 ODJ98:ODL98 ONF98:ONH98 OXB98:OXD98 PGX98:PGZ98 PQT98:PQV98 QAP98:QAR98 QKL98:QKN98 QUH98:QUJ98 RED98:REF98 RNZ98:ROB98 RXV98:RXX98 SHR98:SHT98 SRN98:SRP98 TBJ98:TBL98 TLF98:TLH98 TVB98:TVD98 UEX98:UEZ98 UOT98:UOV98 UYP98:UYR98 VIL98:VIN98 VSH98:VSJ98 WCD98:WCF98 WLZ98:WMB98 WVV98:WVX98 N65634:P65634 JJ65634:JL65634 TF65634:TH65634 ADB65634:ADD65634 AMX65634:AMZ65634 AWT65634:AWV65634 BGP65634:BGR65634 BQL65634:BQN65634 CAH65634:CAJ65634 CKD65634:CKF65634 CTZ65634:CUB65634 DDV65634:DDX65634 DNR65634:DNT65634 DXN65634:DXP65634 EHJ65634:EHL65634 ERF65634:ERH65634 FBB65634:FBD65634 FKX65634:FKZ65634 FUT65634:FUV65634 GEP65634:GER65634 GOL65634:GON65634 GYH65634:GYJ65634 HID65634:HIF65634 HRZ65634:HSB65634 IBV65634:IBX65634 ILR65634:ILT65634 IVN65634:IVP65634 JFJ65634:JFL65634 JPF65634:JPH65634 JZB65634:JZD65634 KIX65634:KIZ65634 KST65634:KSV65634 LCP65634:LCR65634 LML65634:LMN65634 LWH65634:LWJ65634 MGD65634:MGF65634 MPZ65634:MQB65634 MZV65634:MZX65634 NJR65634:NJT65634 NTN65634:NTP65634 ODJ65634:ODL65634 ONF65634:ONH65634 OXB65634:OXD65634 PGX65634:PGZ65634 PQT65634:PQV65634 QAP65634:QAR65634 QKL65634:QKN65634 QUH65634:QUJ65634 RED65634:REF65634 RNZ65634:ROB65634 RXV65634:RXX65634 SHR65634:SHT65634 SRN65634:SRP65634 TBJ65634:TBL65634 TLF65634:TLH65634 TVB65634:TVD65634 UEX65634:UEZ65634 UOT65634:UOV65634 UYP65634:UYR65634 VIL65634:VIN65634 VSH65634:VSJ65634 WCD65634:WCF65634 WLZ65634:WMB65634 WVV65634:WVX65634 N131170:P131170 JJ131170:JL131170 TF131170:TH131170 ADB131170:ADD131170 AMX131170:AMZ131170 AWT131170:AWV131170 BGP131170:BGR131170 BQL131170:BQN131170 CAH131170:CAJ131170 CKD131170:CKF131170 CTZ131170:CUB131170 DDV131170:DDX131170 DNR131170:DNT131170 DXN131170:DXP131170 EHJ131170:EHL131170 ERF131170:ERH131170 FBB131170:FBD131170 FKX131170:FKZ131170 FUT131170:FUV131170 GEP131170:GER131170 GOL131170:GON131170 GYH131170:GYJ131170 HID131170:HIF131170 HRZ131170:HSB131170 IBV131170:IBX131170 ILR131170:ILT131170 IVN131170:IVP131170 JFJ131170:JFL131170 JPF131170:JPH131170 JZB131170:JZD131170 KIX131170:KIZ131170 KST131170:KSV131170 LCP131170:LCR131170 LML131170:LMN131170 LWH131170:LWJ131170 MGD131170:MGF131170 MPZ131170:MQB131170 MZV131170:MZX131170 NJR131170:NJT131170 NTN131170:NTP131170 ODJ131170:ODL131170 ONF131170:ONH131170 OXB131170:OXD131170 PGX131170:PGZ131170 PQT131170:PQV131170 QAP131170:QAR131170 QKL131170:QKN131170 QUH131170:QUJ131170 RED131170:REF131170 RNZ131170:ROB131170 RXV131170:RXX131170 SHR131170:SHT131170 SRN131170:SRP131170 TBJ131170:TBL131170 TLF131170:TLH131170 TVB131170:TVD131170 UEX131170:UEZ131170 UOT131170:UOV131170 UYP131170:UYR131170 VIL131170:VIN131170 VSH131170:VSJ131170 WCD131170:WCF131170 WLZ131170:WMB131170 WVV131170:WVX131170 N196706:P196706 JJ196706:JL196706 TF196706:TH196706 ADB196706:ADD196706 AMX196706:AMZ196706 AWT196706:AWV196706 BGP196706:BGR196706 BQL196706:BQN196706 CAH196706:CAJ196706 CKD196706:CKF196706 CTZ196706:CUB196706 DDV196706:DDX196706 DNR196706:DNT196706 DXN196706:DXP196706 EHJ196706:EHL196706 ERF196706:ERH196706 FBB196706:FBD196706 FKX196706:FKZ196706 FUT196706:FUV196706 GEP196706:GER196706 GOL196706:GON196706 GYH196706:GYJ196706 HID196706:HIF196706 HRZ196706:HSB196706 IBV196706:IBX196706 ILR196706:ILT196706 IVN196706:IVP196706 JFJ196706:JFL196706 JPF196706:JPH196706 JZB196706:JZD196706 KIX196706:KIZ196706 KST196706:KSV196706 LCP196706:LCR196706 LML196706:LMN196706 LWH196706:LWJ196706 MGD196706:MGF196706 MPZ196706:MQB196706 MZV196706:MZX196706 NJR196706:NJT196706 NTN196706:NTP196706 ODJ196706:ODL196706 ONF196706:ONH196706 OXB196706:OXD196706 PGX196706:PGZ196706 PQT196706:PQV196706 QAP196706:QAR196706 QKL196706:QKN196706 QUH196706:QUJ196706 RED196706:REF196706 RNZ196706:ROB196706 RXV196706:RXX196706 SHR196706:SHT196706 SRN196706:SRP196706 TBJ196706:TBL196706 TLF196706:TLH196706 TVB196706:TVD196706 UEX196706:UEZ196706 UOT196706:UOV196706 UYP196706:UYR196706 VIL196706:VIN196706 VSH196706:VSJ196706 WCD196706:WCF196706 WLZ196706:WMB196706 WVV196706:WVX196706 N262242:P262242 JJ262242:JL262242 TF262242:TH262242 ADB262242:ADD262242 AMX262242:AMZ262242 AWT262242:AWV262242 BGP262242:BGR262242 BQL262242:BQN262242 CAH262242:CAJ262242 CKD262242:CKF262242 CTZ262242:CUB262242 DDV262242:DDX262242 DNR262242:DNT262242 DXN262242:DXP262242 EHJ262242:EHL262242 ERF262242:ERH262242 FBB262242:FBD262242 FKX262242:FKZ262242 FUT262242:FUV262242 GEP262242:GER262242 GOL262242:GON262242 GYH262242:GYJ262242 HID262242:HIF262242 HRZ262242:HSB262242 IBV262242:IBX262242 ILR262242:ILT262242 IVN262242:IVP262242 JFJ262242:JFL262242 JPF262242:JPH262242 JZB262242:JZD262242 KIX262242:KIZ262242 KST262242:KSV262242 LCP262242:LCR262242 LML262242:LMN262242 LWH262242:LWJ262242 MGD262242:MGF262242 MPZ262242:MQB262242 MZV262242:MZX262242 NJR262242:NJT262242 NTN262242:NTP262242 ODJ262242:ODL262242 ONF262242:ONH262242 OXB262242:OXD262242 PGX262242:PGZ262242 PQT262242:PQV262242 QAP262242:QAR262242 QKL262242:QKN262242 QUH262242:QUJ262242 RED262242:REF262242 RNZ262242:ROB262242 RXV262242:RXX262242 SHR262242:SHT262242 SRN262242:SRP262242 TBJ262242:TBL262242 TLF262242:TLH262242 TVB262242:TVD262242 UEX262242:UEZ262242 UOT262242:UOV262242 UYP262242:UYR262242 VIL262242:VIN262242 VSH262242:VSJ262242 WCD262242:WCF262242 WLZ262242:WMB262242 WVV262242:WVX262242 N327778:P327778 JJ327778:JL327778 TF327778:TH327778 ADB327778:ADD327778 AMX327778:AMZ327778 AWT327778:AWV327778 BGP327778:BGR327778 BQL327778:BQN327778 CAH327778:CAJ327778 CKD327778:CKF327778 CTZ327778:CUB327778 DDV327778:DDX327778 DNR327778:DNT327778 DXN327778:DXP327778 EHJ327778:EHL327778 ERF327778:ERH327778 FBB327778:FBD327778 FKX327778:FKZ327778 FUT327778:FUV327778 GEP327778:GER327778 GOL327778:GON327778 GYH327778:GYJ327778 HID327778:HIF327778 HRZ327778:HSB327778 IBV327778:IBX327778 ILR327778:ILT327778 IVN327778:IVP327778 JFJ327778:JFL327778 JPF327778:JPH327778 JZB327778:JZD327778 KIX327778:KIZ327778 KST327778:KSV327778 LCP327778:LCR327778 LML327778:LMN327778 LWH327778:LWJ327778 MGD327778:MGF327778 MPZ327778:MQB327778 MZV327778:MZX327778 NJR327778:NJT327778 NTN327778:NTP327778 ODJ327778:ODL327778 ONF327778:ONH327778 OXB327778:OXD327778 PGX327778:PGZ327778 PQT327778:PQV327778 QAP327778:QAR327778 QKL327778:QKN327778 QUH327778:QUJ327778 RED327778:REF327778 RNZ327778:ROB327778 RXV327778:RXX327778 SHR327778:SHT327778 SRN327778:SRP327778 TBJ327778:TBL327778 TLF327778:TLH327778 TVB327778:TVD327778 UEX327778:UEZ327778 UOT327778:UOV327778 UYP327778:UYR327778 VIL327778:VIN327778 VSH327778:VSJ327778 WCD327778:WCF327778 WLZ327778:WMB327778 WVV327778:WVX327778 N393314:P393314 JJ393314:JL393314 TF393314:TH393314 ADB393314:ADD393314 AMX393314:AMZ393314 AWT393314:AWV393314 BGP393314:BGR393314 BQL393314:BQN393314 CAH393314:CAJ393314 CKD393314:CKF393314 CTZ393314:CUB393314 DDV393314:DDX393314 DNR393314:DNT393314 DXN393314:DXP393314 EHJ393314:EHL393314 ERF393314:ERH393314 FBB393314:FBD393314 FKX393314:FKZ393314 FUT393314:FUV393314 GEP393314:GER393314 GOL393314:GON393314 GYH393314:GYJ393314 HID393314:HIF393314 HRZ393314:HSB393314 IBV393314:IBX393314 ILR393314:ILT393314 IVN393314:IVP393314 JFJ393314:JFL393314 JPF393314:JPH393314 JZB393314:JZD393314 KIX393314:KIZ393314 KST393314:KSV393314 LCP393314:LCR393314 LML393314:LMN393314 LWH393314:LWJ393314 MGD393314:MGF393314 MPZ393314:MQB393314 MZV393314:MZX393314 NJR393314:NJT393314 NTN393314:NTP393314 ODJ393314:ODL393314 ONF393314:ONH393314 OXB393314:OXD393314 PGX393314:PGZ393314 PQT393314:PQV393314 QAP393314:QAR393314 QKL393314:QKN393314 QUH393314:QUJ393314 RED393314:REF393314 RNZ393314:ROB393314 RXV393314:RXX393314 SHR393314:SHT393314 SRN393314:SRP393314 TBJ393314:TBL393314 TLF393314:TLH393314 TVB393314:TVD393314 UEX393314:UEZ393314 UOT393314:UOV393314 UYP393314:UYR393314 VIL393314:VIN393314 VSH393314:VSJ393314 WCD393314:WCF393314 WLZ393314:WMB393314 WVV393314:WVX393314 N458850:P458850 JJ458850:JL458850 TF458850:TH458850 ADB458850:ADD458850 AMX458850:AMZ458850 AWT458850:AWV458850 BGP458850:BGR458850 BQL458850:BQN458850 CAH458850:CAJ458850 CKD458850:CKF458850 CTZ458850:CUB458850 DDV458850:DDX458850 DNR458850:DNT458850 DXN458850:DXP458850 EHJ458850:EHL458850 ERF458850:ERH458850 FBB458850:FBD458850 FKX458850:FKZ458850 FUT458850:FUV458850 GEP458850:GER458850 GOL458850:GON458850 GYH458850:GYJ458850 HID458850:HIF458850 HRZ458850:HSB458850 IBV458850:IBX458850 ILR458850:ILT458850 IVN458850:IVP458850 JFJ458850:JFL458850 JPF458850:JPH458850 JZB458850:JZD458850 KIX458850:KIZ458850 KST458850:KSV458850 LCP458850:LCR458850 LML458850:LMN458850 LWH458850:LWJ458850 MGD458850:MGF458850 MPZ458850:MQB458850 MZV458850:MZX458850 NJR458850:NJT458850 NTN458850:NTP458850 ODJ458850:ODL458850 ONF458850:ONH458850 OXB458850:OXD458850 PGX458850:PGZ458850 PQT458850:PQV458850 QAP458850:QAR458850 QKL458850:QKN458850 QUH458850:QUJ458850 RED458850:REF458850 RNZ458850:ROB458850 RXV458850:RXX458850 SHR458850:SHT458850 SRN458850:SRP458850 TBJ458850:TBL458850 TLF458850:TLH458850 TVB458850:TVD458850 UEX458850:UEZ458850 UOT458850:UOV458850 UYP458850:UYR458850 VIL458850:VIN458850 VSH458850:VSJ458850 WCD458850:WCF458850 WLZ458850:WMB458850 WVV458850:WVX458850 N524386:P524386 JJ524386:JL524386 TF524386:TH524386 ADB524386:ADD524386 AMX524386:AMZ524386 AWT524386:AWV524386 BGP524386:BGR524386 BQL524386:BQN524386 CAH524386:CAJ524386 CKD524386:CKF524386 CTZ524386:CUB524386 DDV524386:DDX524386 DNR524386:DNT524386 DXN524386:DXP524386 EHJ524386:EHL524386 ERF524386:ERH524386 FBB524386:FBD524386 FKX524386:FKZ524386 FUT524386:FUV524386 GEP524386:GER524386 GOL524386:GON524386 GYH524386:GYJ524386 HID524386:HIF524386 HRZ524386:HSB524386 IBV524386:IBX524386 ILR524386:ILT524386 IVN524386:IVP524386 JFJ524386:JFL524386 JPF524386:JPH524386 JZB524386:JZD524386 KIX524386:KIZ524386 KST524386:KSV524386 LCP524386:LCR524386 LML524386:LMN524386 LWH524386:LWJ524386 MGD524386:MGF524386 MPZ524386:MQB524386 MZV524386:MZX524386 NJR524386:NJT524386 NTN524386:NTP524386 ODJ524386:ODL524386 ONF524386:ONH524386 OXB524386:OXD524386 PGX524386:PGZ524386 PQT524386:PQV524386 QAP524386:QAR524386 QKL524386:QKN524386 QUH524386:QUJ524386 RED524386:REF524386 RNZ524386:ROB524386 RXV524386:RXX524386 SHR524386:SHT524386 SRN524386:SRP524386 TBJ524386:TBL524386 TLF524386:TLH524386 TVB524386:TVD524386 UEX524386:UEZ524386 UOT524386:UOV524386 UYP524386:UYR524386 VIL524386:VIN524386 VSH524386:VSJ524386 WCD524386:WCF524386 WLZ524386:WMB524386 WVV524386:WVX524386 N589922:P589922 JJ589922:JL589922 TF589922:TH589922 ADB589922:ADD589922 AMX589922:AMZ589922 AWT589922:AWV589922 BGP589922:BGR589922 BQL589922:BQN589922 CAH589922:CAJ589922 CKD589922:CKF589922 CTZ589922:CUB589922 DDV589922:DDX589922 DNR589922:DNT589922 DXN589922:DXP589922 EHJ589922:EHL589922 ERF589922:ERH589922 FBB589922:FBD589922 FKX589922:FKZ589922 FUT589922:FUV589922 GEP589922:GER589922 GOL589922:GON589922 GYH589922:GYJ589922 HID589922:HIF589922 HRZ589922:HSB589922 IBV589922:IBX589922 ILR589922:ILT589922 IVN589922:IVP589922 JFJ589922:JFL589922 JPF589922:JPH589922 JZB589922:JZD589922 KIX589922:KIZ589922 KST589922:KSV589922 LCP589922:LCR589922 LML589922:LMN589922 LWH589922:LWJ589922 MGD589922:MGF589922 MPZ589922:MQB589922 MZV589922:MZX589922 NJR589922:NJT589922 NTN589922:NTP589922 ODJ589922:ODL589922 ONF589922:ONH589922 OXB589922:OXD589922 PGX589922:PGZ589922 PQT589922:PQV589922 QAP589922:QAR589922 QKL589922:QKN589922 QUH589922:QUJ589922 RED589922:REF589922 RNZ589922:ROB589922 RXV589922:RXX589922 SHR589922:SHT589922 SRN589922:SRP589922 TBJ589922:TBL589922 TLF589922:TLH589922 TVB589922:TVD589922 UEX589922:UEZ589922 UOT589922:UOV589922 UYP589922:UYR589922 VIL589922:VIN589922 VSH589922:VSJ589922 WCD589922:WCF589922 WLZ589922:WMB589922 WVV589922:WVX589922 N655458:P655458 JJ655458:JL655458 TF655458:TH655458 ADB655458:ADD655458 AMX655458:AMZ655458 AWT655458:AWV655458 BGP655458:BGR655458 BQL655458:BQN655458 CAH655458:CAJ655458 CKD655458:CKF655458 CTZ655458:CUB655458 DDV655458:DDX655458 DNR655458:DNT655458 DXN655458:DXP655458 EHJ655458:EHL655458 ERF655458:ERH655458 FBB655458:FBD655458 FKX655458:FKZ655458 FUT655458:FUV655458 GEP655458:GER655458 GOL655458:GON655458 GYH655458:GYJ655458 HID655458:HIF655458 HRZ655458:HSB655458 IBV655458:IBX655458 ILR655458:ILT655458 IVN655458:IVP655458 JFJ655458:JFL655458 JPF655458:JPH655458 JZB655458:JZD655458 KIX655458:KIZ655458 KST655458:KSV655458 LCP655458:LCR655458 LML655458:LMN655458 LWH655458:LWJ655458 MGD655458:MGF655458 MPZ655458:MQB655458 MZV655458:MZX655458 NJR655458:NJT655458 NTN655458:NTP655458 ODJ655458:ODL655458 ONF655458:ONH655458 OXB655458:OXD655458 PGX655458:PGZ655458 PQT655458:PQV655458 QAP655458:QAR655458 QKL655458:QKN655458 QUH655458:QUJ655458 RED655458:REF655458 RNZ655458:ROB655458 RXV655458:RXX655458 SHR655458:SHT655458 SRN655458:SRP655458 TBJ655458:TBL655458 TLF655458:TLH655458 TVB655458:TVD655458 UEX655458:UEZ655458 UOT655458:UOV655458 UYP655458:UYR655458 VIL655458:VIN655458 VSH655458:VSJ655458 WCD655458:WCF655458 WLZ655458:WMB655458 WVV655458:WVX655458 N720994:P720994 JJ720994:JL720994 TF720994:TH720994 ADB720994:ADD720994 AMX720994:AMZ720994 AWT720994:AWV720994 BGP720994:BGR720994 BQL720994:BQN720994 CAH720994:CAJ720994 CKD720994:CKF720994 CTZ720994:CUB720994 DDV720994:DDX720994 DNR720994:DNT720994 DXN720994:DXP720994 EHJ720994:EHL720994 ERF720994:ERH720994 FBB720994:FBD720994 FKX720994:FKZ720994 FUT720994:FUV720994 GEP720994:GER720994 GOL720994:GON720994 GYH720994:GYJ720994 HID720994:HIF720994 HRZ720994:HSB720994 IBV720994:IBX720994 ILR720994:ILT720994 IVN720994:IVP720994 JFJ720994:JFL720994 JPF720994:JPH720994 JZB720994:JZD720994 KIX720994:KIZ720994 KST720994:KSV720994 LCP720994:LCR720994 LML720994:LMN720994 LWH720994:LWJ720994 MGD720994:MGF720994 MPZ720994:MQB720994 MZV720994:MZX720994 NJR720994:NJT720994 NTN720994:NTP720994 ODJ720994:ODL720994 ONF720994:ONH720994 OXB720994:OXD720994 PGX720994:PGZ720994 PQT720994:PQV720994 QAP720994:QAR720994 QKL720994:QKN720994 QUH720994:QUJ720994 RED720994:REF720994 RNZ720994:ROB720994 RXV720994:RXX720994 SHR720994:SHT720994 SRN720994:SRP720994 TBJ720994:TBL720994 TLF720994:TLH720994 TVB720994:TVD720994 UEX720994:UEZ720994 UOT720994:UOV720994 UYP720994:UYR720994 VIL720994:VIN720994 VSH720994:VSJ720994 WCD720994:WCF720994 WLZ720994:WMB720994 WVV720994:WVX720994 N786530:P786530 JJ786530:JL786530 TF786530:TH786530 ADB786530:ADD786530 AMX786530:AMZ786530 AWT786530:AWV786530 BGP786530:BGR786530 BQL786530:BQN786530 CAH786530:CAJ786530 CKD786530:CKF786530 CTZ786530:CUB786530 DDV786530:DDX786530 DNR786530:DNT786530 DXN786530:DXP786530 EHJ786530:EHL786530 ERF786530:ERH786530 FBB786530:FBD786530 FKX786530:FKZ786530 FUT786530:FUV786530 GEP786530:GER786530 GOL786530:GON786530 GYH786530:GYJ786530 HID786530:HIF786530 HRZ786530:HSB786530 IBV786530:IBX786530 ILR786530:ILT786530 IVN786530:IVP786530 JFJ786530:JFL786530 JPF786530:JPH786530 JZB786530:JZD786530 KIX786530:KIZ786530 KST786530:KSV786530 LCP786530:LCR786530 LML786530:LMN786530 LWH786530:LWJ786530 MGD786530:MGF786530 MPZ786530:MQB786530 MZV786530:MZX786530 NJR786530:NJT786530 NTN786530:NTP786530 ODJ786530:ODL786530 ONF786530:ONH786530 OXB786530:OXD786530 PGX786530:PGZ786530 PQT786530:PQV786530 QAP786530:QAR786530 QKL786530:QKN786530 QUH786530:QUJ786530 RED786530:REF786530 RNZ786530:ROB786530 RXV786530:RXX786530 SHR786530:SHT786530 SRN786530:SRP786530 TBJ786530:TBL786530 TLF786530:TLH786530 TVB786530:TVD786530 UEX786530:UEZ786530 UOT786530:UOV786530 UYP786530:UYR786530 VIL786530:VIN786530 VSH786530:VSJ786530 WCD786530:WCF786530 WLZ786530:WMB786530 WVV786530:WVX786530 N852066:P852066 JJ852066:JL852066 TF852066:TH852066 ADB852066:ADD852066 AMX852066:AMZ852066 AWT852066:AWV852066 BGP852066:BGR852066 BQL852066:BQN852066 CAH852066:CAJ852066 CKD852066:CKF852066 CTZ852066:CUB852066 DDV852066:DDX852066 DNR852066:DNT852066 DXN852066:DXP852066 EHJ852066:EHL852066 ERF852066:ERH852066 FBB852066:FBD852066 FKX852066:FKZ852066 FUT852066:FUV852066 GEP852066:GER852066 GOL852066:GON852066 GYH852066:GYJ852066 HID852066:HIF852066 HRZ852066:HSB852066 IBV852066:IBX852066 ILR852066:ILT852066 IVN852066:IVP852066 JFJ852066:JFL852066 JPF852066:JPH852066 JZB852066:JZD852066 KIX852066:KIZ852066 KST852066:KSV852066 LCP852066:LCR852066 LML852066:LMN852066 LWH852066:LWJ852066 MGD852066:MGF852066 MPZ852066:MQB852066 MZV852066:MZX852066 NJR852066:NJT852066 NTN852066:NTP852066 ODJ852066:ODL852066 ONF852066:ONH852066 OXB852066:OXD852066 PGX852066:PGZ852066 PQT852066:PQV852066 QAP852066:QAR852066 QKL852066:QKN852066 QUH852066:QUJ852066 RED852066:REF852066 RNZ852066:ROB852066 RXV852066:RXX852066 SHR852066:SHT852066 SRN852066:SRP852066 TBJ852066:TBL852066 TLF852066:TLH852066 TVB852066:TVD852066 UEX852066:UEZ852066 UOT852066:UOV852066 UYP852066:UYR852066 VIL852066:VIN852066 VSH852066:VSJ852066 WCD852066:WCF852066 WLZ852066:WMB852066 WVV852066:WVX852066 N917602:P917602 JJ917602:JL917602 TF917602:TH917602 ADB917602:ADD917602 AMX917602:AMZ917602 AWT917602:AWV917602 BGP917602:BGR917602 BQL917602:BQN917602 CAH917602:CAJ917602 CKD917602:CKF917602 CTZ917602:CUB917602 DDV917602:DDX917602 DNR917602:DNT917602 DXN917602:DXP917602 EHJ917602:EHL917602 ERF917602:ERH917602 FBB917602:FBD917602 FKX917602:FKZ917602 FUT917602:FUV917602 GEP917602:GER917602 GOL917602:GON917602 GYH917602:GYJ917602 HID917602:HIF917602 HRZ917602:HSB917602 IBV917602:IBX917602 ILR917602:ILT917602 IVN917602:IVP917602 JFJ917602:JFL917602 JPF917602:JPH917602 JZB917602:JZD917602 KIX917602:KIZ917602 KST917602:KSV917602 LCP917602:LCR917602 LML917602:LMN917602 LWH917602:LWJ917602 MGD917602:MGF917602 MPZ917602:MQB917602 MZV917602:MZX917602 NJR917602:NJT917602 NTN917602:NTP917602 ODJ917602:ODL917602 ONF917602:ONH917602 OXB917602:OXD917602 PGX917602:PGZ917602 PQT917602:PQV917602 QAP917602:QAR917602 QKL917602:QKN917602 QUH917602:QUJ917602 RED917602:REF917602 RNZ917602:ROB917602 RXV917602:RXX917602 SHR917602:SHT917602 SRN917602:SRP917602 TBJ917602:TBL917602 TLF917602:TLH917602 TVB917602:TVD917602 UEX917602:UEZ917602 UOT917602:UOV917602 UYP917602:UYR917602 VIL917602:VIN917602 VSH917602:VSJ917602 WCD917602:WCF917602 WLZ917602:WMB917602 WVV917602:WVX917602 N983138:P983138 JJ983138:JL983138 TF983138:TH983138 ADB983138:ADD983138 AMX983138:AMZ983138 AWT983138:AWV983138 BGP983138:BGR983138 BQL983138:BQN983138 CAH983138:CAJ983138 CKD983138:CKF983138 CTZ983138:CUB983138 DDV983138:DDX983138 DNR983138:DNT983138 DXN983138:DXP983138 EHJ983138:EHL983138 ERF983138:ERH983138 FBB983138:FBD983138 FKX983138:FKZ983138 FUT983138:FUV983138 GEP983138:GER983138 GOL983138:GON983138 GYH983138:GYJ983138 HID983138:HIF983138 HRZ983138:HSB983138 IBV983138:IBX983138 ILR983138:ILT983138 IVN983138:IVP983138 JFJ983138:JFL983138 JPF983138:JPH983138 JZB983138:JZD983138 KIX983138:KIZ983138 KST983138:KSV983138 LCP983138:LCR983138 LML983138:LMN983138 LWH983138:LWJ983138 MGD983138:MGF983138 MPZ983138:MQB983138 MZV983138:MZX983138 NJR983138:NJT983138 NTN983138:NTP983138 ODJ983138:ODL983138 ONF983138:ONH983138 OXB983138:OXD983138 PGX983138:PGZ983138 PQT983138:PQV983138 QAP983138:QAR983138 QKL983138:QKN983138 QUH983138:QUJ983138 RED983138:REF983138 RNZ983138:ROB983138 RXV983138:RXX983138 SHR983138:SHT983138 SRN983138:SRP983138 TBJ983138:TBL983138 TLF983138:TLH983138 TVB983138:TVD983138 UEX983138:UEZ983138 UOT983138:UOV983138 UYP983138:UYR983138 VIL983138:VIN983138 VSH983138:VSJ983138 WCD983138:WCF983138 WLZ983138:WMB983138 WVV983138:WVX983138 T98:V98 JP98:JR98 TL98:TN98 ADH98:ADJ98 AND98:ANF98 AWZ98:AXB98 BGV98:BGX98 BQR98:BQT98 CAN98:CAP98 CKJ98:CKL98 CUF98:CUH98 DEB98:DED98 DNX98:DNZ98 DXT98:DXV98 EHP98:EHR98 ERL98:ERN98 FBH98:FBJ98 FLD98:FLF98 FUZ98:FVB98 GEV98:GEX98 GOR98:GOT98 GYN98:GYP98 HIJ98:HIL98 HSF98:HSH98 ICB98:ICD98 ILX98:ILZ98 IVT98:IVV98 JFP98:JFR98 JPL98:JPN98 JZH98:JZJ98 KJD98:KJF98 KSZ98:KTB98 LCV98:LCX98 LMR98:LMT98 LWN98:LWP98 MGJ98:MGL98 MQF98:MQH98 NAB98:NAD98 NJX98:NJZ98 NTT98:NTV98 ODP98:ODR98 ONL98:ONN98 OXH98:OXJ98 PHD98:PHF98 PQZ98:PRB98 QAV98:QAX98 QKR98:QKT98 QUN98:QUP98 REJ98:REL98 ROF98:ROH98 RYB98:RYD98 SHX98:SHZ98 SRT98:SRV98 TBP98:TBR98 TLL98:TLN98 TVH98:TVJ98 UFD98:UFF98 UOZ98:UPB98 UYV98:UYX98 VIR98:VIT98 VSN98:VSP98 WCJ98:WCL98 WMF98:WMH98 WWB98:WWD98 T65634:V65634 JP65634:JR65634 TL65634:TN65634 ADH65634:ADJ65634 AND65634:ANF65634 AWZ65634:AXB65634 BGV65634:BGX65634 BQR65634:BQT65634 CAN65634:CAP65634 CKJ65634:CKL65634 CUF65634:CUH65634 DEB65634:DED65634 DNX65634:DNZ65634 DXT65634:DXV65634 EHP65634:EHR65634 ERL65634:ERN65634 FBH65634:FBJ65634 FLD65634:FLF65634 FUZ65634:FVB65634 GEV65634:GEX65634 GOR65634:GOT65634 GYN65634:GYP65634 HIJ65634:HIL65634 HSF65634:HSH65634 ICB65634:ICD65634 ILX65634:ILZ65634 IVT65634:IVV65634 JFP65634:JFR65634 JPL65634:JPN65634 JZH65634:JZJ65634 KJD65634:KJF65634 KSZ65634:KTB65634 LCV65634:LCX65634 LMR65634:LMT65634 LWN65634:LWP65634 MGJ65634:MGL65634 MQF65634:MQH65634 NAB65634:NAD65634 NJX65634:NJZ65634 NTT65634:NTV65634 ODP65634:ODR65634 ONL65634:ONN65634 OXH65634:OXJ65634 PHD65634:PHF65634 PQZ65634:PRB65634 QAV65634:QAX65634 QKR65634:QKT65634 QUN65634:QUP65634 REJ65634:REL65634 ROF65634:ROH65634 RYB65634:RYD65634 SHX65634:SHZ65634 SRT65634:SRV65634 TBP65634:TBR65634 TLL65634:TLN65634 TVH65634:TVJ65634 UFD65634:UFF65634 UOZ65634:UPB65634 UYV65634:UYX65634 VIR65634:VIT65634 VSN65634:VSP65634 WCJ65634:WCL65634 WMF65634:WMH65634 WWB65634:WWD65634 T131170:V131170 JP131170:JR131170 TL131170:TN131170 ADH131170:ADJ131170 AND131170:ANF131170 AWZ131170:AXB131170 BGV131170:BGX131170 BQR131170:BQT131170 CAN131170:CAP131170 CKJ131170:CKL131170 CUF131170:CUH131170 DEB131170:DED131170 DNX131170:DNZ131170 DXT131170:DXV131170 EHP131170:EHR131170 ERL131170:ERN131170 FBH131170:FBJ131170 FLD131170:FLF131170 FUZ131170:FVB131170 GEV131170:GEX131170 GOR131170:GOT131170 GYN131170:GYP131170 HIJ131170:HIL131170 HSF131170:HSH131170 ICB131170:ICD131170 ILX131170:ILZ131170 IVT131170:IVV131170 JFP131170:JFR131170 JPL131170:JPN131170 JZH131170:JZJ131170 KJD131170:KJF131170 KSZ131170:KTB131170 LCV131170:LCX131170 LMR131170:LMT131170 LWN131170:LWP131170 MGJ131170:MGL131170 MQF131170:MQH131170 NAB131170:NAD131170 NJX131170:NJZ131170 NTT131170:NTV131170 ODP131170:ODR131170 ONL131170:ONN131170 OXH131170:OXJ131170 PHD131170:PHF131170 PQZ131170:PRB131170 QAV131170:QAX131170 QKR131170:QKT131170 QUN131170:QUP131170 REJ131170:REL131170 ROF131170:ROH131170 RYB131170:RYD131170 SHX131170:SHZ131170 SRT131170:SRV131170 TBP131170:TBR131170 TLL131170:TLN131170 TVH131170:TVJ131170 UFD131170:UFF131170 UOZ131170:UPB131170 UYV131170:UYX131170 VIR131170:VIT131170 VSN131170:VSP131170 WCJ131170:WCL131170 WMF131170:WMH131170 WWB131170:WWD131170 T196706:V196706 JP196706:JR196706 TL196706:TN196706 ADH196706:ADJ196706 AND196706:ANF196706 AWZ196706:AXB196706 BGV196706:BGX196706 BQR196706:BQT196706 CAN196706:CAP196706 CKJ196706:CKL196706 CUF196706:CUH196706 DEB196706:DED196706 DNX196706:DNZ196706 DXT196706:DXV196706 EHP196706:EHR196706 ERL196706:ERN196706 FBH196706:FBJ196706 FLD196706:FLF196706 FUZ196706:FVB196706 GEV196706:GEX196706 GOR196706:GOT196706 GYN196706:GYP196706 HIJ196706:HIL196706 HSF196706:HSH196706 ICB196706:ICD196706 ILX196706:ILZ196706 IVT196706:IVV196706 JFP196706:JFR196706 JPL196706:JPN196706 JZH196706:JZJ196706 KJD196706:KJF196706 KSZ196706:KTB196706 LCV196706:LCX196706 LMR196706:LMT196706 LWN196706:LWP196706 MGJ196706:MGL196706 MQF196706:MQH196706 NAB196706:NAD196706 NJX196706:NJZ196706 NTT196706:NTV196706 ODP196706:ODR196706 ONL196706:ONN196706 OXH196706:OXJ196706 PHD196706:PHF196706 PQZ196706:PRB196706 QAV196706:QAX196706 QKR196706:QKT196706 QUN196706:QUP196706 REJ196706:REL196706 ROF196706:ROH196706 RYB196706:RYD196706 SHX196706:SHZ196706 SRT196706:SRV196706 TBP196706:TBR196706 TLL196706:TLN196706 TVH196706:TVJ196706 UFD196706:UFF196706 UOZ196706:UPB196706 UYV196706:UYX196706 VIR196706:VIT196706 VSN196706:VSP196706 WCJ196706:WCL196706 WMF196706:WMH196706 WWB196706:WWD196706 T262242:V262242 JP262242:JR262242 TL262242:TN262242 ADH262242:ADJ262242 AND262242:ANF262242 AWZ262242:AXB262242 BGV262242:BGX262242 BQR262242:BQT262242 CAN262242:CAP262242 CKJ262242:CKL262242 CUF262242:CUH262242 DEB262242:DED262242 DNX262242:DNZ262242 DXT262242:DXV262242 EHP262242:EHR262242 ERL262242:ERN262242 FBH262242:FBJ262242 FLD262242:FLF262242 FUZ262242:FVB262242 GEV262242:GEX262242 GOR262242:GOT262242 GYN262242:GYP262242 HIJ262242:HIL262242 HSF262242:HSH262242 ICB262242:ICD262242 ILX262242:ILZ262242 IVT262242:IVV262242 JFP262242:JFR262242 JPL262242:JPN262242 JZH262242:JZJ262242 KJD262242:KJF262242 KSZ262242:KTB262242 LCV262242:LCX262242 LMR262242:LMT262242 LWN262242:LWP262242 MGJ262242:MGL262242 MQF262242:MQH262242 NAB262242:NAD262242 NJX262242:NJZ262242 NTT262242:NTV262242 ODP262242:ODR262242 ONL262242:ONN262242 OXH262242:OXJ262242 PHD262242:PHF262242 PQZ262242:PRB262242 QAV262242:QAX262242 QKR262242:QKT262242 QUN262242:QUP262242 REJ262242:REL262242 ROF262242:ROH262242 RYB262242:RYD262242 SHX262242:SHZ262242 SRT262242:SRV262242 TBP262242:TBR262242 TLL262242:TLN262242 TVH262242:TVJ262242 UFD262242:UFF262242 UOZ262242:UPB262242 UYV262242:UYX262242 VIR262242:VIT262242 VSN262242:VSP262242 WCJ262242:WCL262242 WMF262242:WMH262242 WWB262242:WWD262242 T327778:V327778 JP327778:JR327778 TL327778:TN327778 ADH327778:ADJ327778 AND327778:ANF327778 AWZ327778:AXB327778 BGV327778:BGX327778 BQR327778:BQT327778 CAN327778:CAP327778 CKJ327778:CKL327778 CUF327778:CUH327778 DEB327778:DED327778 DNX327778:DNZ327778 DXT327778:DXV327778 EHP327778:EHR327778 ERL327778:ERN327778 FBH327778:FBJ327778 FLD327778:FLF327778 FUZ327778:FVB327778 GEV327778:GEX327778 GOR327778:GOT327778 GYN327778:GYP327778 HIJ327778:HIL327778 HSF327778:HSH327778 ICB327778:ICD327778 ILX327778:ILZ327778 IVT327778:IVV327778 JFP327778:JFR327778 JPL327778:JPN327778 JZH327778:JZJ327778 KJD327778:KJF327778 KSZ327778:KTB327778 LCV327778:LCX327778 LMR327778:LMT327778 LWN327778:LWP327778 MGJ327778:MGL327778 MQF327778:MQH327778 NAB327778:NAD327778 NJX327778:NJZ327778 NTT327778:NTV327778 ODP327778:ODR327778 ONL327778:ONN327778 OXH327778:OXJ327778 PHD327778:PHF327778 PQZ327778:PRB327778 QAV327778:QAX327778 QKR327778:QKT327778 QUN327778:QUP327778 REJ327778:REL327778 ROF327778:ROH327778 RYB327778:RYD327778 SHX327778:SHZ327778 SRT327778:SRV327778 TBP327778:TBR327778 TLL327778:TLN327778 TVH327778:TVJ327778 UFD327778:UFF327778 UOZ327778:UPB327778 UYV327778:UYX327778 VIR327778:VIT327778 VSN327778:VSP327778 WCJ327778:WCL327778 WMF327778:WMH327778 WWB327778:WWD327778 T393314:V393314 JP393314:JR393314 TL393314:TN393314 ADH393314:ADJ393314 AND393314:ANF393314 AWZ393314:AXB393314 BGV393314:BGX393314 BQR393314:BQT393314 CAN393314:CAP393314 CKJ393314:CKL393314 CUF393314:CUH393314 DEB393314:DED393314 DNX393314:DNZ393314 DXT393314:DXV393314 EHP393314:EHR393314 ERL393314:ERN393314 FBH393314:FBJ393314 FLD393314:FLF393314 FUZ393314:FVB393314 GEV393314:GEX393314 GOR393314:GOT393314 GYN393314:GYP393314 HIJ393314:HIL393314 HSF393314:HSH393314 ICB393314:ICD393314 ILX393314:ILZ393314 IVT393314:IVV393314 JFP393314:JFR393314 JPL393314:JPN393314 JZH393314:JZJ393314 KJD393314:KJF393314 KSZ393314:KTB393314 LCV393314:LCX393314 LMR393314:LMT393314 LWN393314:LWP393314 MGJ393314:MGL393314 MQF393314:MQH393314 NAB393314:NAD393314 NJX393314:NJZ393314 NTT393314:NTV393314 ODP393314:ODR393314 ONL393314:ONN393314 OXH393314:OXJ393314 PHD393314:PHF393314 PQZ393314:PRB393314 QAV393314:QAX393314 QKR393314:QKT393314 QUN393314:QUP393314 REJ393314:REL393314 ROF393314:ROH393314 RYB393314:RYD393314 SHX393314:SHZ393314 SRT393314:SRV393314 TBP393314:TBR393314 TLL393314:TLN393314 TVH393314:TVJ393314 UFD393314:UFF393314 UOZ393314:UPB393314 UYV393314:UYX393314 VIR393314:VIT393314 VSN393314:VSP393314 WCJ393314:WCL393314 WMF393314:WMH393314 WWB393314:WWD393314 T458850:V458850 JP458850:JR458850 TL458850:TN458850 ADH458850:ADJ458850 AND458850:ANF458850 AWZ458850:AXB458850 BGV458850:BGX458850 BQR458850:BQT458850 CAN458850:CAP458850 CKJ458850:CKL458850 CUF458850:CUH458850 DEB458850:DED458850 DNX458850:DNZ458850 DXT458850:DXV458850 EHP458850:EHR458850 ERL458850:ERN458850 FBH458850:FBJ458850 FLD458850:FLF458850 FUZ458850:FVB458850 GEV458850:GEX458850 GOR458850:GOT458850 GYN458850:GYP458850 HIJ458850:HIL458850 HSF458850:HSH458850 ICB458850:ICD458850 ILX458850:ILZ458850 IVT458850:IVV458850 JFP458850:JFR458850 JPL458850:JPN458850 JZH458850:JZJ458850 KJD458850:KJF458850 KSZ458850:KTB458850 LCV458850:LCX458850 LMR458850:LMT458850 LWN458850:LWP458850 MGJ458850:MGL458850 MQF458850:MQH458850 NAB458850:NAD458850 NJX458850:NJZ458850 NTT458850:NTV458850 ODP458850:ODR458850 ONL458850:ONN458850 OXH458850:OXJ458850 PHD458850:PHF458850 PQZ458850:PRB458850 QAV458850:QAX458850 QKR458850:QKT458850 QUN458850:QUP458850 REJ458850:REL458850 ROF458850:ROH458850 RYB458850:RYD458850 SHX458850:SHZ458850 SRT458850:SRV458850 TBP458850:TBR458850 TLL458850:TLN458850 TVH458850:TVJ458850 UFD458850:UFF458850 UOZ458850:UPB458850 UYV458850:UYX458850 VIR458850:VIT458850 VSN458850:VSP458850 WCJ458850:WCL458850 WMF458850:WMH458850 WWB458850:WWD458850 T524386:V524386 JP524386:JR524386 TL524386:TN524386 ADH524386:ADJ524386 AND524386:ANF524386 AWZ524386:AXB524386 BGV524386:BGX524386 BQR524386:BQT524386 CAN524386:CAP524386 CKJ524386:CKL524386 CUF524386:CUH524386 DEB524386:DED524386 DNX524386:DNZ524386 DXT524386:DXV524386 EHP524386:EHR524386 ERL524386:ERN524386 FBH524386:FBJ524386 FLD524386:FLF524386 FUZ524386:FVB524386 GEV524386:GEX524386 GOR524386:GOT524386 GYN524386:GYP524386 HIJ524386:HIL524386 HSF524386:HSH524386 ICB524386:ICD524386 ILX524386:ILZ524386 IVT524386:IVV524386 JFP524386:JFR524386 JPL524386:JPN524386 JZH524386:JZJ524386 KJD524386:KJF524386 KSZ524386:KTB524386 LCV524386:LCX524386 LMR524386:LMT524386 LWN524386:LWP524386 MGJ524386:MGL524386 MQF524386:MQH524386 NAB524386:NAD524386 NJX524386:NJZ524386 NTT524386:NTV524386 ODP524386:ODR524386 ONL524386:ONN524386 OXH524386:OXJ524386 PHD524386:PHF524386 PQZ524386:PRB524386 QAV524386:QAX524386 QKR524386:QKT524386 QUN524386:QUP524386 REJ524386:REL524386 ROF524386:ROH524386 RYB524386:RYD524386 SHX524386:SHZ524386 SRT524386:SRV524386 TBP524386:TBR524386 TLL524386:TLN524386 TVH524386:TVJ524386 UFD524386:UFF524386 UOZ524386:UPB524386 UYV524386:UYX524386 VIR524386:VIT524386 VSN524386:VSP524386 WCJ524386:WCL524386 WMF524386:WMH524386 WWB524386:WWD524386 T589922:V589922 JP589922:JR589922 TL589922:TN589922 ADH589922:ADJ589922 AND589922:ANF589922 AWZ589922:AXB589922 BGV589922:BGX589922 BQR589922:BQT589922 CAN589922:CAP589922 CKJ589922:CKL589922 CUF589922:CUH589922 DEB589922:DED589922 DNX589922:DNZ589922 DXT589922:DXV589922 EHP589922:EHR589922 ERL589922:ERN589922 FBH589922:FBJ589922 FLD589922:FLF589922 FUZ589922:FVB589922 GEV589922:GEX589922 GOR589922:GOT589922 GYN589922:GYP589922 HIJ589922:HIL589922 HSF589922:HSH589922 ICB589922:ICD589922 ILX589922:ILZ589922 IVT589922:IVV589922 JFP589922:JFR589922 JPL589922:JPN589922 JZH589922:JZJ589922 KJD589922:KJF589922 KSZ589922:KTB589922 LCV589922:LCX589922 LMR589922:LMT589922 LWN589922:LWP589922 MGJ589922:MGL589922 MQF589922:MQH589922 NAB589922:NAD589922 NJX589922:NJZ589922 NTT589922:NTV589922 ODP589922:ODR589922 ONL589922:ONN589922 OXH589922:OXJ589922 PHD589922:PHF589922 PQZ589922:PRB589922 QAV589922:QAX589922 QKR589922:QKT589922 QUN589922:QUP589922 REJ589922:REL589922 ROF589922:ROH589922 RYB589922:RYD589922 SHX589922:SHZ589922 SRT589922:SRV589922 TBP589922:TBR589922 TLL589922:TLN589922 TVH589922:TVJ589922 UFD589922:UFF589922 UOZ589922:UPB589922 UYV589922:UYX589922 VIR589922:VIT589922 VSN589922:VSP589922 WCJ589922:WCL589922 WMF589922:WMH589922 WWB589922:WWD589922 T655458:V655458 JP655458:JR655458 TL655458:TN655458 ADH655458:ADJ655458 AND655458:ANF655458 AWZ655458:AXB655458 BGV655458:BGX655458 BQR655458:BQT655458 CAN655458:CAP655458 CKJ655458:CKL655458 CUF655458:CUH655458 DEB655458:DED655458 DNX655458:DNZ655458 DXT655458:DXV655458 EHP655458:EHR655458 ERL655458:ERN655458 FBH655458:FBJ655458 FLD655458:FLF655458 FUZ655458:FVB655458 GEV655458:GEX655458 GOR655458:GOT655458 GYN655458:GYP655458 HIJ655458:HIL655458 HSF655458:HSH655458 ICB655458:ICD655458 ILX655458:ILZ655458 IVT655458:IVV655458 JFP655458:JFR655458 JPL655458:JPN655458 JZH655458:JZJ655458 KJD655458:KJF655458 KSZ655458:KTB655458 LCV655458:LCX655458 LMR655458:LMT655458 LWN655458:LWP655458 MGJ655458:MGL655458 MQF655458:MQH655458 NAB655458:NAD655458 NJX655458:NJZ655458 NTT655458:NTV655458 ODP655458:ODR655458 ONL655458:ONN655458 OXH655458:OXJ655458 PHD655458:PHF655458 PQZ655458:PRB655458 QAV655458:QAX655458 QKR655458:QKT655458 QUN655458:QUP655458 REJ655458:REL655458 ROF655458:ROH655458 RYB655458:RYD655458 SHX655458:SHZ655458 SRT655458:SRV655458 TBP655458:TBR655458 TLL655458:TLN655458 TVH655458:TVJ655458 UFD655458:UFF655458 UOZ655458:UPB655458 UYV655458:UYX655458 VIR655458:VIT655458 VSN655458:VSP655458 WCJ655458:WCL655458 WMF655458:WMH655458 WWB655458:WWD655458 T720994:V720994 JP720994:JR720994 TL720994:TN720994 ADH720994:ADJ720994 AND720994:ANF720994 AWZ720994:AXB720994 BGV720994:BGX720994 BQR720994:BQT720994 CAN720994:CAP720994 CKJ720994:CKL720994 CUF720994:CUH720994 DEB720994:DED720994 DNX720994:DNZ720994 DXT720994:DXV720994 EHP720994:EHR720994 ERL720994:ERN720994 FBH720994:FBJ720994 FLD720994:FLF720994 FUZ720994:FVB720994 GEV720994:GEX720994 GOR720994:GOT720994 GYN720994:GYP720994 HIJ720994:HIL720994 HSF720994:HSH720994 ICB720994:ICD720994 ILX720994:ILZ720994 IVT720994:IVV720994 JFP720994:JFR720994 JPL720994:JPN720994 JZH720994:JZJ720994 KJD720994:KJF720994 KSZ720994:KTB720994 LCV720994:LCX720994 LMR720994:LMT720994 LWN720994:LWP720994 MGJ720994:MGL720994 MQF720994:MQH720994 NAB720994:NAD720994 NJX720994:NJZ720994 NTT720994:NTV720994 ODP720994:ODR720994 ONL720994:ONN720994 OXH720994:OXJ720994 PHD720994:PHF720994 PQZ720994:PRB720994 QAV720994:QAX720994 QKR720994:QKT720994 QUN720994:QUP720994 REJ720994:REL720994 ROF720994:ROH720994 RYB720994:RYD720994 SHX720994:SHZ720994 SRT720994:SRV720994 TBP720994:TBR720994 TLL720994:TLN720994 TVH720994:TVJ720994 UFD720994:UFF720994 UOZ720994:UPB720994 UYV720994:UYX720994 VIR720994:VIT720994 VSN720994:VSP720994 WCJ720994:WCL720994 WMF720994:WMH720994 WWB720994:WWD720994 T786530:V786530 JP786530:JR786530 TL786530:TN786530 ADH786530:ADJ786530 AND786530:ANF786530 AWZ786530:AXB786530 BGV786530:BGX786530 BQR786530:BQT786530 CAN786530:CAP786530 CKJ786530:CKL786530 CUF786530:CUH786530 DEB786530:DED786530 DNX786530:DNZ786530 DXT786530:DXV786530 EHP786530:EHR786530 ERL786530:ERN786530 FBH786530:FBJ786530 FLD786530:FLF786530 FUZ786530:FVB786530 GEV786530:GEX786530 GOR786530:GOT786530 GYN786530:GYP786530 HIJ786530:HIL786530 HSF786530:HSH786530 ICB786530:ICD786530 ILX786530:ILZ786530 IVT786530:IVV786530 JFP786530:JFR786530 JPL786530:JPN786530 JZH786530:JZJ786530 KJD786530:KJF786530 KSZ786530:KTB786530 LCV786530:LCX786530 LMR786530:LMT786530 LWN786530:LWP786530 MGJ786530:MGL786530 MQF786530:MQH786530 NAB786530:NAD786530 NJX786530:NJZ786530 NTT786530:NTV786530 ODP786530:ODR786530 ONL786530:ONN786530 OXH786530:OXJ786530 PHD786530:PHF786530 PQZ786530:PRB786530 QAV786530:QAX786530 QKR786530:QKT786530 QUN786530:QUP786530 REJ786530:REL786530 ROF786530:ROH786530 RYB786530:RYD786530 SHX786530:SHZ786530 SRT786530:SRV786530 TBP786530:TBR786530 TLL786530:TLN786530 TVH786530:TVJ786530 UFD786530:UFF786530 UOZ786530:UPB786530 UYV786530:UYX786530 VIR786530:VIT786530 VSN786530:VSP786530 WCJ786530:WCL786530 WMF786530:WMH786530 WWB786530:WWD786530 T852066:V852066 JP852066:JR852066 TL852066:TN852066 ADH852066:ADJ852066 AND852066:ANF852066 AWZ852066:AXB852066 BGV852066:BGX852066 BQR852066:BQT852066 CAN852066:CAP852066 CKJ852066:CKL852066 CUF852066:CUH852066 DEB852066:DED852066 DNX852066:DNZ852066 DXT852066:DXV852066 EHP852066:EHR852066 ERL852066:ERN852066 FBH852066:FBJ852066 FLD852066:FLF852066 FUZ852066:FVB852066 GEV852066:GEX852066 GOR852066:GOT852066 GYN852066:GYP852066 HIJ852066:HIL852066 HSF852066:HSH852066 ICB852066:ICD852066 ILX852066:ILZ852066 IVT852066:IVV852066 JFP852066:JFR852066 JPL852066:JPN852066 JZH852066:JZJ852066 KJD852066:KJF852066 KSZ852066:KTB852066 LCV852066:LCX852066 LMR852066:LMT852066 LWN852066:LWP852066 MGJ852066:MGL852066 MQF852066:MQH852066 NAB852066:NAD852066 NJX852066:NJZ852066 NTT852066:NTV852066 ODP852066:ODR852066 ONL852066:ONN852066 OXH852066:OXJ852066 PHD852066:PHF852066 PQZ852066:PRB852066 QAV852066:QAX852066 QKR852066:QKT852066 QUN852066:QUP852066 REJ852066:REL852066 ROF852066:ROH852066 RYB852066:RYD852066 SHX852066:SHZ852066 SRT852066:SRV852066 TBP852066:TBR852066 TLL852066:TLN852066 TVH852066:TVJ852066 UFD852066:UFF852066 UOZ852066:UPB852066 UYV852066:UYX852066 VIR852066:VIT852066 VSN852066:VSP852066 WCJ852066:WCL852066 WMF852066:WMH852066 WWB852066:WWD852066 T917602:V917602 JP917602:JR917602 TL917602:TN917602 ADH917602:ADJ917602 AND917602:ANF917602 AWZ917602:AXB917602 BGV917602:BGX917602 BQR917602:BQT917602 CAN917602:CAP917602 CKJ917602:CKL917602 CUF917602:CUH917602 DEB917602:DED917602 DNX917602:DNZ917602 DXT917602:DXV917602 EHP917602:EHR917602 ERL917602:ERN917602 FBH917602:FBJ917602 FLD917602:FLF917602 FUZ917602:FVB917602 GEV917602:GEX917602 GOR917602:GOT917602 GYN917602:GYP917602 HIJ917602:HIL917602 HSF917602:HSH917602 ICB917602:ICD917602 ILX917602:ILZ917602 IVT917602:IVV917602 JFP917602:JFR917602 JPL917602:JPN917602 JZH917602:JZJ917602 KJD917602:KJF917602 KSZ917602:KTB917602 LCV917602:LCX917602 LMR917602:LMT917602 LWN917602:LWP917602 MGJ917602:MGL917602 MQF917602:MQH917602 NAB917602:NAD917602 NJX917602:NJZ917602 NTT917602:NTV917602 ODP917602:ODR917602 ONL917602:ONN917602 OXH917602:OXJ917602 PHD917602:PHF917602 PQZ917602:PRB917602 QAV917602:QAX917602 QKR917602:QKT917602 QUN917602:QUP917602 REJ917602:REL917602 ROF917602:ROH917602 RYB917602:RYD917602 SHX917602:SHZ917602 SRT917602:SRV917602 TBP917602:TBR917602 TLL917602:TLN917602 TVH917602:TVJ917602 UFD917602:UFF917602 UOZ917602:UPB917602 UYV917602:UYX917602 VIR917602:VIT917602 VSN917602:VSP917602 WCJ917602:WCL917602 WMF917602:WMH917602 WWB917602:WWD917602 T983138:V983138 JP983138:JR983138 TL983138:TN983138 ADH983138:ADJ983138 AND983138:ANF983138 AWZ983138:AXB983138 BGV983138:BGX983138 BQR983138:BQT983138 CAN983138:CAP983138 CKJ983138:CKL983138 CUF983138:CUH983138 DEB983138:DED983138 DNX983138:DNZ983138 DXT983138:DXV983138 EHP983138:EHR983138 ERL983138:ERN983138 FBH983138:FBJ983138 FLD983138:FLF983138 FUZ983138:FVB983138 GEV983138:GEX983138 GOR983138:GOT983138 GYN983138:GYP983138 HIJ983138:HIL983138 HSF983138:HSH983138 ICB983138:ICD983138 ILX983138:ILZ983138 IVT983138:IVV983138 JFP983138:JFR983138 JPL983138:JPN983138 JZH983138:JZJ983138 KJD983138:KJF983138 KSZ983138:KTB983138 LCV983138:LCX983138 LMR983138:LMT983138 LWN983138:LWP983138 MGJ983138:MGL983138 MQF983138:MQH983138 NAB983138:NAD983138 NJX983138:NJZ983138 NTT983138:NTV983138 ODP983138:ODR983138 ONL983138:ONN983138 OXH983138:OXJ983138 PHD983138:PHF983138 PQZ983138:PRB983138 QAV983138:QAX983138 QKR983138:QKT983138 QUN983138:QUP983138 REJ983138:REL983138 ROF983138:ROH983138 RYB983138:RYD983138 SHX983138:SHZ983138 SRT983138:SRV983138 TBP983138:TBR983138 TLL983138:TLN983138 TVH983138:TVJ983138 UFD983138:UFF983138 UOZ983138:UPB983138 UYV983138:UYX983138 VIR983138:VIT983138 VSN983138:VSP983138 WCJ983138:WCL983138 WMF983138:WMH983138 WWB983138:WWD983138 U127:V128 JQ127:JR128 TM127:TN128 ADI127:ADJ128 ANE127:ANF128 AXA127:AXB128 BGW127:BGX128 BQS127:BQT128 CAO127:CAP128 CKK127:CKL128 CUG127:CUH128 DEC127:DED128 DNY127:DNZ128 DXU127:DXV128 EHQ127:EHR128 ERM127:ERN128 FBI127:FBJ128 FLE127:FLF128 FVA127:FVB128 GEW127:GEX128 GOS127:GOT128 GYO127:GYP128 HIK127:HIL128 HSG127:HSH128 ICC127:ICD128 ILY127:ILZ128 IVU127:IVV128 JFQ127:JFR128 JPM127:JPN128 JZI127:JZJ128 KJE127:KJF128 KTA127:KTB128 LCW127:LCX128 LMS127:LMT128 LWO127:LWP128 MGK127:MGL128 MQG127:MQH128 NAC127:NAD128 NJY127:NJZ128 NTU127:NTV128 ODQ127:ODR128 ONM127:ONN128 OXI127:OXJ128 PHE127:PHF128 PRA127:PRB128 QAW127:QAX128 QKS127:QKT128 QUO127:QUP128 REK127:REL128 ROG127:ROH128 RYC127:RYD128 SHY127:SHZ128 SRU127:SRV128 TBQ127:TBR128 TLM127:TLN128 TVI127:TVJ128 UFE127:UFF128 UPA127:UPB128 UYW127:UYX128 VIS127:VIT128 VSO127:VSP128 WCK127:WCL128 WMG127:WMH128 WWC127:WWD128 U65663:V65664 JQ65663:JR65664 TM65663:TN65664 ADI65663:ADJ65664 ANE65663:ANF65664 AXA65663:AXB65664 BGW65663:BGX65664 BQS65663:BQT65664 CAO65663:CAP65664 CKK65663:CKL65664 CUG65663:CUH65664 DEC65663:DED65664 DNY65663:DNZ65664 DXU65663:DXV65664 EHQ65663:EHR65664 ERM65663:ERN65664 FBI65663:FBJ65664 FLE65663:FLF65664 FVA65663:FVB65664 GEW65663:GEX65664 GOS65663:GOT65664 GYO65663:GYP65664 HIK65663:HIL65664 HSG65663:HSH65664 ICC65663:ICD65664 ILY65663:ILZ65664 IVU65663:IVV65664 JFQ65663:JFR65664 JPM65663:JPN65664 JZI65663:JZJ65664 KJE65663:KJF65664 KTA65663:KTB65664 LCW65663:LCX65664 LMS65663:LMT65664 LWO65663:LWP65664 MGK65663:MGL65664 MQG65663:MQH65664 NAC65663:NAD65664 NJY65663:NJZ65664 NTU65663:NTV65664 ODQ65663:ODR65664 ONM65663:ONN65664 OXI65663:OXJ65664 PHE65663:PHF65664 PRA65663:PRB65664 QAW65663:QAX65664 QKS65663:QKT65664 QUO65663:QUP65664 REK65663:REL65664 ROG65663:ROH65664 RYC65663:RYD65664 SHY65663:SHZ65664 SRU65663:SRV65664 TBQ65663:TBR65664 TLM65663:TLN65664 TVI65663:TVJ65664 UFE65663:UFF65664 UPA65663:UPB65664 UYW65663:UYX65664 VIS65663:VIT65664 VSO65663:VSP65664 WCK65663:WCL65664 WMG65663:WMH65664 WWC65663:WWD65664 U131199:V131200 JQ131199:JR131200 TM131199:TN131200 ADI131199:ADJ131200 ANE131199:ANF131200 AXA131199:AXB131200 BGW131199:BGX131200 BQS131199:BQT131200 CAO131199:CAP131200 CKK131199:CKL131200 CUG131199:CUH131200 DEC131199:DED131200 DNY131199:DNZ131200 DXU131199:DXV131200 EHQ131199:EHR131200 ERM131199:ERN131200 FBI131199:FBJ131200 FLE131199:FLF131200 FVA131199:FVB131200 GEW131199:GEX131200 GOS131199:GOT131200 GYO131199:GYP131200 HIK131199:HIL131200 HSG131199:HSH131200 ICC131199:ICD131200 ILY131199:ILZ131200 IVU131199:IVV131200 JFQ131199:JFR131200 JPM131199:JPN131200 JZI131199:JZJ131200 KJE131199:KJF131200 KTA131199:KTB131200 LCW131199:LCX131200 LMS131199:LMT131200 LWO131199:LWP131200 MGK131199:MGL131200 MQG131199:MQH131200 NAC131199:NAD131200 NJY131199:NJZ131200 NTU131199:NTV131200 ODQ131199:ODR131200 ONM131199:ONN131200 OXI131199:OXJ131200 PHE131199:PHF131200 PRA131199:PRB131200 QAW131199:QAX131200 QKS131199:QKT131200 QUO131199:QUP131200 REK131199:REL131200 ROG131199:ROH131200 RYC131199:RYD131200 SHY131199:SHZ131200 SRU131199:SRV131200 TBQ131199:TBR131200 TLM131199:TLN131200 TVI131199:TVJ131200 UFE131199:UFF131200 UPA131199:UPB131200 UYW131199:UYX131200 VIS131199:VIT131200 VSO131199:VSP131200 WCK131199:WCL131200 WMG131199:WMH131200 WWC131199:WWD131200 U196735:V196736 JQ196735:JR196736 TM196735:TN196736 ADI196735:ADJ196736 ANE196735:ANF196736 AXA196735:AXB196736 BGW196735:BGX196736 BQS196735:BQT196736 CAO196735:CAP196736 CKK196735:CKL196736 CUG196735:CUH196736 DEC196735:DED196736 DNY196735:DNZ196736 DXU196735:DXV196736 EHQ196735:EHR196736 ERM196735:ERN196736 FBI196735:FBJ196736 FLE196735:FLF196736 FVA196735:FVB196736 GEW196735:GEX196736 GOS196735:GOT196736 GYO196735:GYP196736 HIK196735:HIL196736 HSG196735:HSH196736 ICC196735:ICD196736 ILY196735:ILZ196736 IVU196735:IVV196736 JFQ196735:JFR196736 JPM196735:JPN196736 JZI196735:JZJ196736 KJE196735:KJF196736 KTA196735:KTB196736 LCW196735:LCX196736 LMS196735:LMT196736 LWO196735:LWP196736 MGK196735:MGL196736 MQG196735:MQH196736 NAC196735:NAD196736 NJY196735:NJZ196736 NTU196735:NTV196736 ODQ196735:ODR196736 ONM196735:ONN196736 OXI196735:OXJ196736 PHE196735:PHF196736 PRA196735:PRB196736 QAW196735:QAX196736 QKS196735:QKT196736 QUO196735:QUP196736 REK196735:REL196736 ROG196735:ROH196736 RYC196735:RYD196736 SHY196735:SHZ196736 SRU196735:SRV196736 TBQ196735:TBR196736 TLM196735:TLN196736 TVI196735:TVJ196736 UFE196735:UFF196736 UPA196735:UPB196736 UYW196735:UYX196736 VIS196735:VIT196736 VSO196735:VSP196736 WCK196735:WCL196736 WMG196735:WMH196736 WWC196735:WWD196736 U262271:V262272 JQ262271:JR262272 TM262271:TN262272 ADI262271:ADJ262272 ANE262271:ANF262272 AXA262271:AXB262272 BGW262271:BGX262272 BQS262271:BQT262272 CAO262271:CAP262272 CKK262271:CKL262272 CUG262271:CUH262272 DEC262271:DED262272 DNY262271:DNZ262272 DXU262271:DXV262272 EHQ262271:EHR262272 ERM262271:ERN262272 FBI262271:FBJ262272 FLE262271:FLF262272 FVA262271:FVB262272 GEW262271:GEX262272 GOS262271:GOT262272 GYO262271:GYP262272 HIK262271:HIL262272 HSG262271:HSH262272 ICC262271:ICD262272 ILY262271:ILZ262272 IVU262271:IVV262272 JFQ262271:JFR262272 JPM262271:JPN262272 JZI262271:JZJ262272 KJE262271:KJF262272 KTA262271:KTB262272 LCW262271:LCX262272 LMS262271:LMT262272 LWO262271:LWP262272 MGK262271:MGL262272 MQG262271:MQH262272 NAC262271:NAD262272 NJY262271:NJZ262272 NTU262271:NTV262272 ODQ262271:ODR262272 ONM262271:ONN262272 OXI262271:OXJ262272 PHE262271:PHF262272 PRA262271:PRB262272 QAW262271:QAX262272 QKS262271:QKT262272 QUO262271:QUP262272 REK262271:REL262272 ROG262271:ROH262272 RYC262271:RYD262272 SHY262271:SHZ262272 SRU262271:SRV262272 TBQ262271:TBR262272 TLM262271:TLN262272 TVI262271:TVJ262272 UFE262271:UFF262272 UPA262271:UPB262272 UYW262271:UYX262272 VIS262271:VIT262272 VSO262271:VSP262272 WCK262271:WCL262272 WMG262271:WMH262272 WWC262271:WWD262272 U327807:V327808 JQ327807:JR327808 TM327807:TN327808 ADI327807:ADJ327808 ANE327807:ANF327808 AXA327807:AXB327808 BGW327807:BGX327808 BQS327807:BQT327808 CAO327807:CAP327808 CKK327807:CKL327808 CUG327807:CUH327808 DEC327807:DED327808 DNY327807:DNZ327808 DXU327807:DXV327808 EHQ327807:EHR327808 ERM327807:ERN327808 FBI327807:FBJ327808 FLE327807:FLF327808 FVA327807:FVB327808 GEW327807:GEX327808 GOS327807:GOT327808 GYO327807:GYP327808 HIK327807:HIL327808 HSG327807:HSH327808 ICC327807:ICD327808 ILY327807:ILZ327808 IVU327807:IVV327808 JFQ327807:JFR327808 JPM327807:JPN327808 JZI327807:JZJ327808 KJE327807:KJF327808 KTA327807:KTB327808 LCW327807:LCX327808 LMS327807:LMT327808 LWO327807:LWP327808 MGK327807:MGL327808 MQG327807:MQH327808 NAC327807:NAD327808 NJY327807:NJZ327808 NTU327807:NTV327808 ODQ327807:ODR327808 ONM327807:ONN327808 OXI327807:OXJ327808 PHE327807:PHF327808 PRA327807:PRB327808 QAW327807:QAX327808 QKS327807:QKT327808 QUO327807:QUP327808 REK327807:REL327808 ROG327807:ROH327808 RYC327807:RYD327808 SHY327807:SHZ327808 SRU327807:SRV327808 TBQ327807:TBR327808 TLM327807:TLN327808 TVI327807:TVJ327808 UFE327807:UFF327808 UPA327807:UPB327808 UYW327807:UYX327808 VIS327807:VIT327808 VSO327807:VSP327808 WCK327807:WCL327808 WMG327807:WMH327808 WWC327807:WWD327808 U393343:V393344 JQ393343:JR393344 TM393343:TN393344 ADI393343:ADJ393344 ANE393343:ANF393344 AXA393343:AXB393344 BGW393343:BGX393344 BQS393343:BQT393344 CAO393343:CAP393344 CKK393343:CKL393344 CUG393343:CUH393344 DEC393343:DED393344 DNY393343:DNZ393344 DXU393343:DXV393344 EHQ393343:EHR393344 ERM393343:ERN393344 FBI393343:FBJ393344 FLE393343:FLF393344 FVA393343:FVB393344 GEW393343:GEX393344 GOS393343:GOT393344 GYO393343:GYP393344 HIK393343:HIL393344 HSG393343:HSH393344 ICC393343:ICD393344 ILY393343:ILZ393344 IVU393343:IVV393344 JFQ393343:JFR393344 JPM393343:JPN393344 JZI393343:JZJ393344 KJE393343:KJF393344 KTA393343:KTB393344 LCW393343:LCX393344 LMS393343:LMT393344 LWO393343:LWP393344 MGK393343:MGL393344 MQG393343:MQH393344 NAC393343:NAD393344 NJY393343:NJZ393344 NTU393343:NTV393344 ODQ393343:ODR393344 ONM393343:ONN393344 OXI393343:OXJ393344 PHE393343:PHF393344 PRA393343:PRB393344 QAW393343:QAX393344 QKS393343:QKT393344 QUO393343:QUP393344 REK393343:REL393344 ROG393343:ROH393344 RYC393343:RYD393344 SHY393343:SHZ393344 SRU393343:SRV393344 TBQ393343:TBR393344 TLM393343:TLN393344 TVI393343:TVJ393344 UFE393343:UFF393344 UPA393343:UPB393344 UYW393343:UYX393344 VIS393343:VIT393344 VSO393343:VSP393344 WCK393343:WCL393344 WMG393343:WMH393344 WWC393343:WWD393344 U458879:V458880 JQ458879:JR458880 TM458879:TN458880 ADI458879:ADJ458880 ANE458879:ANF458880 AXA458879:AXB458880 BGW458879:BGX458880 BQS458879:BQT458880 CAO458879:CAP458880 CKK458879:CKL458880 CUG458879:CUH458880 DEC458879:DED458880 DNY458879:DNZ458880 DXU458879:DXV458880 EHQ458879:EHR458880 ERM458879:ERN458880 FBI458879:FBJ458880 FLE458879:FLF458880 FVA458879:FVB458880 GEW458879:GEX458880 GOS458879:GOT458880 GYO458879:GYP458880 HIK458879:HIL458880 HSG458879:HSH458880 ICC458879:ICD458880 ILY458879:ILZ458880 IVU458879:IVV458880 JFQ458879:JFR458880 JPM458879:JPN458880 JZI458879:JZJ458880 KJE458879:KJF458880 KTA458879:KTB458880 LCW458879:LCX458880 LMS458879:LMT458880 LWO458879:LWP458880 MGK458879:MGL458880 MQG458879:MQH458880 NAC458879:NAD458880 NJY458879:NJZ458880 NTU458879:NTV458880 ODQ458879:ODR458880 ONM458879:ONN458880 OXI458879:OXJ458880 PHE458879:PHF458880 PRA458879:PRB458880 QAW458879:QAX458880 QKS458879:QKT458880 QUO458879:QUP458880 REK458879:REL458880 ROG458879:ROH458880 RYC458879:RYD458880 SHY458879:SHZ458880 SRU458879:SRV458880 TBQ458879:TBR458880 TLM458879:TLN458880 TVI458879:TVJ458880 UFE458879:UFF458880 UPA458879:UPB458880 UYW458879:UYX458880 VIS458879:VIT458880 VSO458879:VSP458880 WCK458879:WCL458880 WMG458879:WMH458880 WWC458879:WWD458880 U524415:V524416 JQ524415:JR524416 TM524415:TN524416 ADI524415:ADJ524416 ANE524415:ANF524416 AXA524415:AXB524416 BGW524415:BGX524416 BQS524415:BQT524416 CAO524415:CAP524416 CKK524415:CKL524416 CUG524415:CUH524416 DEC524415:DED524416 DNY524415:DNZ524416 DXU524415:DXV524416 EHQ524415:EHR524416 ERM524415:ERN524416 FBI524415:FBJ524416 FLE524415:FLF524416 FVA524415:FVB524416 GEW524415:GEX524416 GOS524415:GOT524416 GYO524415:GYP524416 HIK524415:HIL524416 HSG524415:HSH524416 ICC524415:ICD524416 ILY524415:ILZ524416 IVU524415:IVV524416 JFQ524415:JFR524416 JPM524415:JPN524416 JZI524415:JZJ524416 KJE524415:KJF524416 KTA524415:KTB524416 LCW524415:LCX524416 LMS524415:LMT524416 LWO524415:LWP524416 MGK524415:MGL524416 MQG524415:MQH524416 NAC524415:NAD524416 NJY524415:NJZ524416 NTU524415:NTV524416 ODQ524415:ODR524416 ONM524415:ONN524416 OXI524415:OXJ524416 PHE524415:PHF524416 PRA524415:PRB524416 QAW524415:QAX524416 QKS524415:QKT524416 QUO524415:QUP524416 REK524415:REL524416 ROG524415:ROH524416 RYC524415:RYD524416 SHY524415:SHZ524416 SRU524415:SRV524416 TBQ524415:TBR524416 TLM524415:TLN524416 TVI524415:TVJ524416 UFE524415:UFF524416 UPA524415:UPB524416 UYW524415:UYX524416 VIS524415:VIT524416 VSO524415:VSP524416 WCK524415:WCL524416 WMG524415:WMH524416 WWC524415:WWD524416 U589951:V589952 JQ589951:JR589952 TM589951:TN589952 ADI589951:ADJ589952 ANE589951:ANF589952 AXA589951:AXB589952 BGW589951:BGX589952 BQS589951:BQT589952 CAO589951:CAP589952 CKK589951:CKL589952 CUG589951:CUH589952 DEC589951:DED589952 DNY589951:DNZ589952 DXU589951:DXV589952 EHQ589951:EHR589952 ERM589951:ERN589952 FBI589951:FBJ589952 FLE589951:FLF589952 FVA589951:FVB589952 GEW589951:GEX589952 GOS589951:GOT589952 GYO589951:GYP589952 HIK589951:HIL589952 HSG589951:HSH589952 ICC589951:ICD589952 ILY589951:ILZ589952 IVU589951:IVV589952 JFQ589951:JFR589952 JPM589951:JPN589952 JZI589951:JZJ589952 KJE589951:KJF589952 KTA589951:KTB589952 LCW589951:LCX589952 LMS589951:LMT589952 LWO589951:LWP589952 MGK589951:MGL589952 MQG589951:MQH589952 NAC589951:NAD589952 NJY589951:NJZ589952 NTU589951:NTV589952 ODQ589951:ODR589952 ONM589951:ONN589952 OXI589951:OXJ589952 PHE589951:PHF589952 PRA589951:PRB589952 QAW589951:QAX589952 QKS589951:QKT589952 QUO589951:QUP589952 REK589951:REL589952 ROG589951:ROH589952 RYC589951:RYD589952 SHY589951:SHZ589952 SRU589951:SRV589952 TBQ589951:TBR589952 TLM589951:TLN589952 TVI589951:TVJ589952 UFE589951:UFF589952 UPA589951:UPB589952 UYW589951:UYX589952 VIS589951:VIT589952 VSO589951:VSP589952 WCK589951:WCL589952 WMG589951:WMH589952 WWC589951:WWD589952 U655487:V655488 JQ655487:JR655488 TM655487:TN655488 ADI655487:ADJ655488 ANE655487:ANF655488 AXA655487:AXB655488 BGW655487:BGX655488 BQS655487:BQT655488 CAO655487:CAP655488 CKK655487:CKL655488 CUG655487:CUH655488 DEC655487:DED655488 DNY655487:DNZ655488 DXU655487:DXV655488 EHQ655487:EHR655488 ERM655487:ERN655488 FBI655487:FBJ655488 FLE655487:FLF655488 FVA655487:FVB655488 GEW655487:GEX655488 GOS655487:GOT655488 GYO655487:GYP655488 HIK655487:HIL655488 HSG655487:HSH655488 ICC655487:ICD655488 ILY655487:ILZ655488 IVU655487:IVV655488 JFQ655487:JFR655488 JPM655487:JPN655488 JZI655487:JZJ655488 KJE655487:KJF655488 KTA655487:KTB655488 LCW655487:LCX655488 LMS655487:LMT655488 LWO655487:LWP655488 MGK655487:MGL655488 MQG655487:MQH655488 NAC655487:NAD655488 NJY655487:NJZ655488 NTU655487:NTV655488 ODQ655487:ODR655488 ONM655487:ONN655488 OXI655487:OXJ655488 PHE655487:PHF655488 PRA655487:PRB655488 QAW655487:QAX655488 QKS655487:QKT655488 QUO655487:QUP655488 REK655487:REL655488 ROG655487:ROH655488 RYC655487:RYD655488 SHY655487:SHZ655488 SRU655487:SRV655488 TBQ655487:TBR655488 TLM655487:TLN655488 TVI655487:TVJ655488 UFE655487:UFF655488 UPA655487:UPB655488 UYW655487:UYX655488 VIS655487:VIT655488 VSO655487:VSP655488 WCK655487:WCL655488 WMG655487:WMH655488 WWC655487:WWD655488 U721023:V721024 JQ721023:JR721024 TM721023:TN721024 ADI721023:ADJ721024 ANE721023:ANF721024 AXA721023:AXB721024 BGW721023:BGX721024 BQS721023:BQT721024 CAO721023:CAP721024 CKK721023:CKL721024 CUG721023:CUH721024 DEC721023:DED721024 DNY721023:DNZ721024 DXU721023:DXV721024 EHQ721023:EHR721024 ERM721023:ERN721024 FBI721023:FBJ721024 FLE721023:FLF721024 FVA721023:FVB721024 GEW721023:GEX721024 GOS721023:GOT721024 GYO721023:GYP721024 HIK721023:HIL721024 HSG721023:HSH721024 ICC721023:ICD721024 ILY721023:ILZ721024 IVU721023:IVV721024 JFQ721023:JFR721024 JPM721023:JPN721024 JZI721023:JZJ721024 KJE721023:KJF721024 KTA721023:KTB721024 LCW721023:LCX721024 LMS721023:LMT721024 LWO721023:LWP721024 MGK721023:MGL721024 MQG721023:MQH721024 NAC721023:NAD721024 NJY721023:NJZ721024 NTU721023:NTV721024 ODQ721023:ODR721024 ONM721023:ONN721024 OXI721023:OXJ721024 PHE721023:PHF721024 PRA721023:PRB721024 QAW721023:QAX721024 QKS721023:QKT721024 QUO721023:QUP721024 REK721023:REL721024 ROG721023:ROH721024 RYC721023:RYD721024 SHY721023:SHZ721024 SRU721023:SRV721024 TBQ721023:TBR721024 TLM721023:TLN721024 TVI721023:TVJ721024 UFE721023:UFF721024 UPA721023:UPB721024 UYW721023:UYX721024 VIS721023:VIT721024 VSO721023:VSP721024 WCK721023:WCL721024 WMG721023:WMH721024 WWC721023:WWD721024 U786559:V786560 JQ786559:JR786560 TM786559:TN786560 ADI786559:ADJ786560 ANE786559:ANF786560 AXA786559:AXB786560 BGW786559:BGX786560 BQS786559:BQT786560 CAO786559:CAP786560 CKK786559:CKL786560 CUG786559:CUH786560 DEC786559:DED786560 DNY786559:DNZ786560 DXU786559:DXV786560 EHQ786559:EHR786560 ERM786559:ERN786560 FBI786559:FBJ786560 FLE786559:FLF786560 FVA786559:FVB786560 GEW786559:GEX786560 GOS786559:GOT786560 GYO786559:GYP786560 HIK786559:HIL786560 HSG786559:HSH786560 ICC786559:ICD786560 ILY786559:ILZ786560 IVU786559:IVV786560 JFQ786559:JFR786560 JPM786559:JPN786560 JZI786559:JZJ786560 KJE786559:KJF786560 KTA786559:KTB786560 LCW786559:LCX786560 LMS786559:LMT786560 LWO786559:LWP786560 MGK786559:MGL786560 MQG786559:MQH786560 NAC786559:NAD786560 NJY786559:NJZ786560 NTU786559:NTV786560 ODQ786559:ODR786560 ONM786559:ONN786560 OXI786559:OXJ786560 PHE786559:PHF786560 PRA786559:PRB786560 QAW786559:QAX786560 QKS786559:QKT786560 QUO786559:QUP786560 REK786559:REL786560 ROG786559:ROH786560 RYC786559:RYD786560 SHY786559:SHZ786560 SRU786559:SRV786560 TBQ786559:TBR786560 TLM786559:TLN786560 TVI786559:TVJ786560 UFE786559:UFF786560 UPA786559:UPB786560 UYW786559:UYX786560 VIS786559:VIT786560 VSO786559:VSP786560 WCK786559:WCL786560 WMG786559:WMH786560 WWC786559:WWD786560 U852095:V852096 JQ852095:JR852096 TM852095:TN852096 ADI852095:ADJ852096 ANE852095:ANF852096 AXA852095:AXB852096 BGW852095:BGX852096 BQS852095:BQT852096 CAO852095:CAP852096 CKK852095:CKL852096 CUG852095:CUH852096 DEC852095:DED852096 DNY852095:DNZ852096 DXU852095:DXV852096 EHQ852095:EHR852096 ERM852095:ERN852096 FBI852095:FBJ852096 FLE852095:FLF852096 FVA852095:FVB852096 GEW852095:GEX852096 GOS852095:GOT852096 GYO852095:GYP852096 HIK852095:HIL852096 HSG852095:HSH852096 ICC852095:ICD852096 ILY852095:ILZ852096 IVU852095:IVV852096 JFQ852095:JFR852096 JPM852095:JPN852096 JZI852095:JZJ852096 KJE852095:KJF852096 KTA852095:KTB852096 LCW852095:LCX852096 LMS852095:LMT852096 LWO852095:LWP852096 MGK852095:MGL852096 MQG852095:MQH852096 NAC852095:NAD852096 NJY852095:NJZ852096 NTU852095:NTV852096 ODQ852095:ODR852096 ONM852095:ONN852096 OXI852095:OXJ852096 PHE852095:PHF852096 PRA852095:PRB852096 QAW852095:QAX852096 QKS852095:QKT852096 QUO852095:QUP852096 REK852095:REL852096 ROG852095:ROH852096 RYC852095:RYD852096 SHY852095:SHZ852096 SRU852095:SRV852096 TBQ852095:TBR852096 TLM852095:TLN852096 TVI852095:TVJ852096 UFE852095:UFF852096 UPA852095:UPB852096 UYW852095:UYX852096 VIS852095:VIT852096 VSO852095:VSP852096 WCK852095:WCL852096 WMG852095:WMH852096 WWC852095:WWD852096 U917631:V917632 JQ917631:JR917632 TM917631:TN917632 ADI917631:ADJ917632 ANE917631:ANF917632 AXA917631:AXB917632 BGW917631:BGX917632 BQS917631:BQT917632 CAO917631:CAP917632 CKK917631:CKL917632 CUG917631:CUH917632 DEC917631:DED917632 DNY917631:DNZ917632 DXU917631:DXV917632 EHQ917631:EHR917632 ERM917631:ERN917632 FBI917631:FBJ917632 FLE917631:FLF917632 FVA917631:FVB917632 GEW917631:GEX917632 GOS917631:GOT917632 GYO917631:GYP917632 HIK917631:HIL917632 HSG917631:HSH917632 ICC917631:ICD917632 ILY917631:ILZ917632 IVU917631:IVV917632 JFQ917631:JFR917632 JPM917631:JPN917632 JZI917631:JZJ917632 KJE917631:KJF917632 KTA917631:KTB917632 LCW917631:LCX917632 LMS917631:LMT917632 LWO917631:LWP917632 MGK917631:MGL917632 MQG917631:MQH917632 NAC917631:NAD917632 NJY917631:NJZ917632 NTU917631:NTV917632 ODQ917631:ODR917632 ONM917631:ONN917632 OXI917631:OXJ917632 PHE917631:PHF917632 PRA917631:PRB917632 QAW917631:QAX917632 QKS917631:QKT917632 QUO917631:QUP917632 REK917631:REL917632 ROG917631:ROH917632 RYC917631:RYD917632 SHY917631:SHZ917632 SRU917631:SRV917632 TBQ917631:TBR917632 TLM917631:TLN917632 TVI917631:TVJ917632 UFE917631:UFF917632 UPA917631:UPB917632 UYW917631:UYX917632 VIS917631:VIT917632 VSO917631:VSP917632 WCK917631:WCL917632 WMG917631:WMH917632 WWC917631:WWD917632 U983167:V983168 JQ983167:JR983168 TM983167:TN983168 ADI983167:ADJ983168 ANE983167:ANF983168 AXA983167:AXB983168 BGW983167:BGX983168 BQS983167:BQT983168 CAO983167:CAP983168 CKK983167:CKL983168 CUG983167:CUH983168 DEC983167:DED983168 DNY983167:DNZ983168 DXU983167:DXV983168 EHQ983167:EHR983168 ERM983167:ERN983168 FBI983167:FBJ983168 FLE983167:FLF983168 FVA983167:FVB983168 GEW983167:GEX983168 GOS983167:GOT983168 GYO983167:GYP983168 HIK983167:HIL983168 HSG983167:HSH983168 ICC983167:ICD983168 ILY983167:ILZ983168 IVU983167:IVV983168 JFQ983167:JFR983168 JPM983167:JPN983168 JZI983167:JZJ983168 KJE983167:KJF983168 KTA983167:KTB983168 LCW983167:LCX983168 LMS983167:LMT983168 LWO983167:LWP983168 MGK983167:MGL983168 MQG983167:MQH983168 NAC983167:NAD983168 NJY983167:NJZ983168 NTU983167:NTV983168 ODQ983167:ODR983168 ONM983167:ONN983168 OXI983167:OXJ983168 PHE983167:PHF983168 PRA983167:PRB983168 QAW983167:QAX983168 QKS983167:QKT983168 QUO983167:QUP983168 REK983167:REL983168 ROG983167:ROH983168 RYC983167:RYD983168 SHY983167:SHZ983168 SRU983167:SRV983168 TBQ983167:TBR983168 TLM983167:TLN983168 TVI983167:TVJ983168 UFE983167:UFF983168 UPA983167:UPB983168 UYW983167:UYX983168 VIS983167:VIT983168 VSO983167:VSP983168 WCK983167:WCL983168 WMG983167:WMH983168 WWC983167:WWD983168 H98 JD98 SZ98 ACV98 AMR98 AWN98 BGJ98 BQF98 CAB98 CJX98 CTT98 DDP98 DNL98 DXH98 EHD98 EQZ98 FAV98 FKR98 FUN98 GEJ98 GOF98 GYB98 HHX98 HRT98 IBP98 ILL98 IVH98 JFD98 JOZ98 JYV98 KIR98 KSN98 LCJ98 LMF98 LWB98 MFX98 MPT98 MZP98 NJL98 NTH98 ODD98 OMZ98 OWV98 PGR98 PQN98 QAJ98 QKF98 QUB98 RDX98 RNT98 RXP98 SHL98 SRH98 TBD98 TKZ98 TUV98 UER98 UON98 UYJ98 VIF98 VSB98 WBX98 WLT98 WVP98 H65634 JD65634 SZ65634 ACV65634 AMR65634 AWN65634 BGJ65634 BQF65634 CAB65634 CJX65634 CTT65634 DDP65634 DNL65634 DXH65634 EHD65634 EQZ65634 FAV65634 FKR65634 FUN65634 GEJ65634 GOF65634 GYB65634 HHX65634 HRT65634 IBP65634 ILL65634 IVH65634 JFD65634 JOZ65634 JYV65634 KIR65634 KSN65634 LCJ65634 LMF65634 LWB65634 MFX65634 MPT65634 MZP65634 NJL65634 NTH65634 ODD65634 OMZ65634 OWV65634 PGR65634 PQN65634 QAJ65634 QKF65634 QUB65634 RDX65634 RNT65634 RXP65634 SHL65634 SRH65634 TBD65634 TKZ65634 TUV65634 UER65634 UON65634 UYJ65634 VIF65634 VSB65634 WBX65634 WLT65634 WVP65634 H131170 JD131170 SZ131170 ACV131170 AMR131170 AWN131170 BGJ131170 BQF131170 CAB131170 CJX131170 CTT131170 DDP131170 DNL131170 DXH131170 EHD131170 EQZ131170 FAV131170 FKR131170 FUN131170 GEJ131170 GOF131170 GYB131170 HHX131170 HRT131170 IBP131170 ILL131170 IVH131170 JFD131170 JOZ131170 JYV131170 KIR131170 KSN131170 LCJ131170 LMF131170 LWB131170 MFX131170 MPT131170 MZP131170 NJL131170 NTH131170 ODD131170 OMZ131170 OWV131170 PGR131170 PQN131170 QAJ131170 QKF131170 QUB131170 RDX131170 RNT131170 RXP131170 SHL131170 SRH131170 TBD131170 TKZ131170 TUV131170 UER131170 UON131170 UYJ131170 VIF131170 VSB131170 WBX131170 WLT131170 WVP131170 H196706 JD196706 SZ196706 ACV196706 AMR196706 AWN196706 BGJ196706 BQF196706 CAB196706 CJX196706 CTT196706 DDP196706 DNL196706 DXH196706 EHD196706 EQZ196706 FAV196706 FKR196706 FUN196706 GEJ196706 GOF196706 GYB196706 HHX196706 HRT196706 IBP196706 ILL196706 IVH196706 JFD196706 JOZ196706 JYV196706 KIR196706 KSN196706 LCJ196706 LMF196706 LWB196706 MFX196706 MPT196706 MZP196706 NJL196706 NTH196706 ODD196706 OMZ196706 OWV196706 PGR196706 PQN196706 QAJ196706 QKF196706 QUB196706 RDX196706 RNT196706 RXP196706 SHL196706 SRH196706 TBD196706 TKZ196706 TUV196706 UER196706 UON196706 UYJ196706 VIF196706 VSB196706 WBX196706 WLT196706 WVP196706 H262242 JD262242 SZ262242 ACV262242 AMR262242 AWN262242 BGJ262242 BQF262242 CAB262242 CJX262242 CTT262242 DDP262242 DNL262242 DXH262242 EHD262242 EQZ262242 FAV262242 FKR262242 FUN262242 GEJ262242 GOF262242 GYB262242 HHX262242 HRT262242 IBP262242 ILL262242 IVH262242 JFD262242 JOZ262242 JYV262242 KIR262242 KSN262242 LCJ262242 LMF262242 LWB262242 MFX262242 MPT262242 MZP262242 NJL262242 NTH262242 ODD262242 OMZ262242 OWV262242 PGR262242 PQN262242 QAJ262242 QKF262242 QUB262242 RDX262242 RNT262242 RXP262242 SHL262242 SRH262242 TBD262242 TKZ262242 TUV262242 UER262242 UON262242 UYJ262242 VIF262242 VSB262242 WBX262242 WLT262242 WVP262242 H327778 JD327778 SZ327778 ACV327778 AMR327778 AWN327778 BGJ327778 BQF327778 CAB327778 CJX327778 CTT327778 DDP327778 DNL327778 DXH327778 EHD327778 EQZ327778 FAV327778 FKR327778 FUN327778 GEJ327778 GOF327778 GYB327778 HHX327778 HRT327778 IBP327778 ILL327778 IVH327778 JFD327778 JOZ327778 JYV327778 KIR327778 KSN327778 LCJ327778 LMF327778 LWB327778 MFX327778 MPT327778 MZP327778 NJL327778 NTH327778 ODD327778 OMZ327778 OWV327778 PGR327778 PQN327778 QAJ327778 QKF327778 QUB327778 RDX327778 RNT327778 RXP327778 SHL327778 SRH327778 TBD327778 TKZ327778 TUV327778 UER327778 UON327778 UYJ327778 VIF327778 VSB327778 WBX327778 WLT327778 WVP327778 H393314 JD393314 SZ393314 ACV393314 AMR393314 AWN393314 BGJ393314 BQF393314 CAB393314 CJX393314 CTT393314 DDP393314 DNL393314 DXH393314 EHD393314 EQZ393314 FAV393314 FKR393314 FUN393314 GEJ393314 GOF393314 GYB393314 HHX393314 HRT393314 IBP393314 ILL393314 IVH393314 JFD393314 JOZ393314 JYV393314 KIR393314 KSN393314 LCJ393314 LMF393314 LWB393314 MFX393314 MPT393314 MZP393314 NJL393314 NTH393314 ODD393314 OMZ393314 OWV393314 PGR393314 PQN393314 QAJ393314 QKF393314 QUB393314 RDX393314 RNT393314 RXP393314 SHL393314 SRH393314 TBD393314 TKZ393314 TUV393314 UER393314 UON393314 UYJ393314 VIF393314 VSB393314 WBX393314 WLT393314 WVP393314 H458850 JD458850 SZ458850 ACV458850 AMR458850 AWN458850 BGJ458850 BQF458850 CAB458850 CJX458850 CTT458850 DDP458850 DNL458850 DXH458850 EHD458850 EQZ458850 FAV458850 FKR458850 FUN458850 GEJ458850 GOF458850 GYB458850 HHX458850 HRT458850 IBP458850 ILL458850 IVH458850 JFD458850 JOZ458850 JYV458850 KIR458850 KSN458850 LCJ458850 LMF458850 LWB458850 MFX458850 MPT458850 MZP458850 NJL458850 NTH458850 ODD458850 OMZ458850 OWV458850 PGR458850 PQN458850 QAJ458850 QKF458850 QUB458850 RDX458850 RNT458850 RXP458850 SHL458850 SRH458850 TBD458850 TKZ458850 TUV458850 UER458850 UON458850 UYJ458850 VIF458850 VSB458850 WBX458850 WLT458850 WVP458850 H524386 JD524386 SZ524386 ACV524386 AMR524386 AWN524386 BGJ524386 BQF524386 CAB524386 CJX524386 CTT524386 DDP524386 DNL524386 DXH524386 EHD524386 EQZ524386 FAV524386 FKR524386 FUN524386 GEJ524386 GOF524386 GYB524386 HHX524386 HRT524386 IBP524386 ILL524386 IVH524386 JFD524386 JOZ524386 JYV524386 KIR524386 KSN524386 LCJ524386 LMF524386 LWB524386 MFX524386 MPT524386 MZP524386 NJL524386 NTH524386 ODD524386 OMZ524386 OWV524386 PGR524386 PQN524386 QAJ524386 QKF524386 QUB524386 RDX524386 RNT524386 RXP524386 SHL524386 SRH524386 TBD524386 TKZ524386 TUV524386 UER524386 UON524386 UYJ524386 VIF524386 VSB524386 WBX524386 WLT524386 WVP524386 H589922 JD589922 SZ589922 ACV589922 AMR589922 AWN589922 BGJ589922 BQF589922 CAB589922 CJX589922 CTT589922 DDP589922 DNL589922 DXH589922 EHD589922 EQZ589922 FAV589922 FKR589922 FUN589922 GEJ589922 GOF589922 GYB589922 HHX589922 HRT589922 IBP589922 ILL589922 IVH589922 JFD589922 JOZ589922 JYV589922 KIR589922 KSN589922 LCJ589922 LMF589922 LWB589922 MFX589922 MPT589922 MZP589922 NJL589922 NTH589922 ODD589922 OMZ589922 OWV589922 PGR589922 PQN589922 QAJ589922 QKF589922 QUB589922 RDX589922 RNT589922 RXP589922 SHL589922 SRH589922 TBD589922 TKZ589922 TUV589922 UER589922 UON589922 UYJ589922 VIF589922 VSB589922 WBX589922 WLT589922 WVP589922 H655458 JD655458 SZ655458 ACV655458 AMR655458 AWN655458 BGJ655458 BQF655458 CAB655458 CJX655458 CTT655458 DDP655458 DNL655458 DXH655458 EHD655458 EQZ655458 FAV655458 FKR655458 FUN655458 GEJ655458 GOF655458 GYB655458 HHX655458 HRT655458 IBP655458 ILL655458 IVH655458 JFD655458 JOZ655458 JYV655458 KIR655458 KSN655458 LCJ655458 LMF655458 LWB655458 MFX655458 MPT655458 MZP655458 NJL655458 NTH655458 ODD655458 OMZ655458 OWV655458 PGR655458 PQN655458 QAJ655458 QKF655458 QUB655458 RDX655458 RNT655458 RXP655458 SHL655458 SRH655458 TBD655458 TKZ655458 TUV655458 UER655458 UON655458 UYJ655458 VIF655458 VSB655458 WBX655458 WLT655458 WVP655458 H720994 JD720994 SZ720994 ACV720994 AMR720994 AWN720994 BGJ720994 BQF720994 CAB720994 CJX720994 CTT720994 DDP720994 DNL720994 DXH720994 EHD720994 EQZ720994 FAV720994 FKR720994 FUN720994 GEJ720994 GOF720994 GYB720994 HHX720994 HRT720994 IBP720994 ILL720994 IVH720994 JFD720994 JOZ720994 JYV720994 KIR720994 KSN720994 LCJ720994 LMF720994 LWB720994 MFX720994 MPT720994 MZP720994 NJL720994 NTH720994 ODD720994 OMZ720994 OWV720994 PGR720994 PQN720994 QAJ720994 QKF720994 QUB720994 RDX720994 RNT720994 RXP720994 SHL720994 SRH720994 TBD720994 TKZ720994 TUV720994 UER720994 UON720994 UYJ720994 VIF720994 VSB720994 WBX720994 WLT720994 WVP720994 H786530 JD786530 SZ786530 ACV786530 AMR786530 AWN786530 BGJ786530 BQF786530 CAB786530 CJX786530 CTT786530 DDP786530 DNL786530 DXH786530 EHD786530 EQZ786530 FAV786530 FKR786530 FUN786530 GEJ786530 GOF786530 GYB786530 HHX786530 HRT786530 IBP786530 ILL786530 IVH786530 JFD786530 JOZ786530 JYV786530 KIR786530 KSN786530 LCJ786530 LMF786530 LWB786530 MFX786530 MPT786530 MZP786530 NJL786530 NTH786530 ODD786530 OMZ786530 OWV786530 PGR786530 PQN786530 QAJ786530 QKF786530 QUB786530 RDX786530 RNT786530 RXP786530 SHL786530 SRH786530 TBD786530 TKZ786530 TUV786530 UER786530 UON786530 UYJ786530 VIF786530 VSB786530 WBX786530 WLT786530 WVP786530 H852066 JD852066 SZ852066 ACV852066 AMR852066 AWN852066 BGJ852066 BQF852066 CAB852066 CJX852066 CTT852066 DDP852066 DNL852066 DXH852066 EHD852066 EQZ852066 FAV852066 FKR852066 FUN852066 GEJ852066 GOF852066 GYB852066 HHX852066 HRT852066 IBP852066 ILL852066 IVH852066 JFD852066 JOZ852066 JYV852066 KIR852066 KSN852066 LCJ852066 LMF852066 LWB852066 MFX852066 MPT852066 MZP852066 NJL852066 NTH852066 ODD852066 OMZ852066 OWV852066 PGR852066 PQN852066 QAJ852066 QKF852066 QUB852066 RDX852066 RNT852066 RXP852066 SHL852066 SRH852066 TBD852066 TKZ852066 TUV852066 UER852066 UON852066 UYJ852066 VIF852066 VSB852066 WBX852066 WLT852066 WVP852066 H917602 JD917602 SZ917602 ACV917602 AMR917602 AWN917602 BGJ917602 BQF917602 CAB917602 CJX917602 CTT917602 DDP917602 DNL917602 DXH917602 EHD917602 EQZ917602 FAV917602 FKR917602 FUN917602 GEJ917602 GOF917602 GYB917602 HHX917602 HRT917602 IBP917602 ILL917602 IVH917602 JFD917602 JOZ917602 JYV917602 KIR917602 KSN917602 LCJ917602 LMF917602 LWB917602 MFX917602 MPT917602 MZP917602 NJL917602 NTH917602 ODD917602 OMZ917602 OWV917602 PGR917602 PQN917602 QAJ917602 QKF917602 QUB917602 RDX917602 RNT917602 RXP917602 SHL917602 SRH917602 TBD917602 TKZ917602 TUV917602 UER917602 UON917602 UYJ917602 VIF917602 VSB917602 WBX917602 WLT917602 WVP917602 H983138 JD983138 SZ983138 ACV983138 AMR983138 AWN983138 BGJ983138 BQF983138 CAB983138 CJX983138 CTT983138 DDP983138 DNL983138 DXH983138 EHD983138 EQZ983138 FAV983138 FKR983138 FUN983138 GEJ983138 GOF983138 GYB983138 HHX983138 HRT983138 IBP983138 ILL983138 IVH983138 JFD983138 JOZ983138 JYV983138 KIR983138 KSN983138 LCJ983138 LMF983138 LWB983138 MFX983138 MPT983138 MZP983138 NJL983138 NTH983138 ODD983138 OMZ983138 OWV983138 PGR983138 PQN983138 QAJ983138 QKF983138 QUB983138 RDX983138 RNT983138 RXP983138 SHL983138 SRH983138 TBD983138 TKZ983138 TUV983138 UER983138 UON983138 UYJ983138 VIF983138 VSB983138 WBX983138 WLT983138 WVP983138 J98 JF98 TB98 ACX98 AMT98 AWP98 BGL98 BQH98 CAD98 CJZ98 CTV98 DDR98 DNN98 DXJ98 EHF98 ERB98 FAX98 FKT98 FUP98 GEL98 GOH98 GYD98 HHZ98 HRV98 IBR98 ILN98 IVJ98 JFF98 JPB98 JYX98 KIT98 KSP98 LCL98 LMH98 LWD98 MFZ98 MPV98 MZR98 NJN98 NTJ98 ODF98 ONB98 OWX98 PGT98 PQP98 QAL98 QKH98 QUD98 RDZ98 RNV98 RXR98 SHN98 SRJ98 TBF98 TLB98 TUX98 UET98 UOP98 UYL98 VIH98 VSD98 WBZ98 WLV98 WVR98 J65634 JF65634 TB65634 ACX65634 AMT65634 AWP65634 BGL65634 BQH65634 CAD65634 CJZ65634 CTV65634 DDR65634 DNN65634 DXJ65634 EHF65634 ERB65634 FAX65634 FKT65634 FUP65634 GEL65634 GOH65634 GYD65634 HHZ65634 HRV65634 IBR65634 ILN65634 IVJ65634 JFF65634 JPB65634 JYX65634 KIT65634 KSP65634 LCL65634 LMH65634 LWD65634 MFZ65634 MPV65634 MZR65634 NJN65634 NTJ65634 ODF65634 ONB65634 OWX65634 PGT65634 PQP65634 QAL65634 QKH65634 QUD65634 RDZ65634 RNV65634 RXR65634 SHN65634 SRJ65634 TBF65634 TLB65634 TUX65634 UET65634 UOP65634 UYL65634 VIH65634 VSD65634 WBZ65634 WLV65634 WVR65634 J131170 JF131170 TB131170 ACX131170 AMT131170 AWP131170 BGL131170 BQH131170 CAD131170 CJZ131170 CTV131170 DDR131170 DNN131170 DXJ131170 EHF131170 ERB131170 FAX131170 FKT131170 FUP131170 GEL131170 GOH131170 GYD131170 HHZ131170 HRV131170 IBR131170 ILN131170 IVJ131170 JFF131170 JPB131170 JYX131170 KIT131170 KSP131170 LCL131170 LMH131170 LWD131170 MFZ131170 MPV131170 MZR131170 NJN131170 NTJ131170 ODF131170 ONB131170 OWX131170 PGT131170 PQP131170 QAL131170 QKH131170 QUD131170 RDZ131170 RNV131170 RXR131170 SHN131170 SRJ131170 TBF131170 TLB131170 TUX131170 UET131170 UOP131170 UYL131170 VIH131170 VSD131170 WBZ131170 WLV131170 WVR131170 J196706 JF196706 TB196706 ACX196706 AMT196706 AWP196706 BGL196706 BQH196706 CAD196706 CJZ196706 CTV196706 DDR196706 DNN196706 DXJ196706 EHF196706 ERB196706 FAX196706 FKT196706 FUP196706 GEL196706 GOH196706 GYD196706 HHZ196706 HRV196706 IBR196706 ILN196706 IVJ196706 JFF196706 JPB196706 JYX196706 KIT196706 KSP196706 LCL196706 LMH196706 LWD196706 MFZ196706 MPV196706 MZR196706 NJN196706 NTJ196706 ODF196706 ONB196706 OWX196706 PGT196706 PQP196706 QAL196706 QKH196706 QUD196706 RDZ196706 RNV196706 RXR196706 SHN196706 SRJ196706 TBF196706 TLB196706 TUX196706 UET196706 UOP196706 UYL196706 VIH196706 VSD196706 WBZ196706 WLV196706 WVR196706 J262242 JF262242 TB262242 ACX262242 AMT262242 AWP262242 BGL262242 BQH262242 CAD262242 CJZ262242 CTV262242 DDR262242 DNN262242 DXJ262242 EHF262242 ERB262242 FAX262242 FKT262242 FUP262242 GEL262242 GOH262242 GYD262242 HHZ262242 HRV262242 IBR262242 ILN262242 IVJ262242 JFF262242 JPB262242 JYX262242 KIT262242 KSP262242 LCL262242 LMH262242 LWD262242 MFZ262242 MPV262242 MZR262242 NJN262242 NTJ262242 ODF262242 ONB262242 OWX262242 PGT262242 PQP262242 QAL262242 QKH262242 QUD262242 RDZ262242 RNV262242 RXR262242 SHN262242 SRJ262242 TBF262242 TLB262242 TUX262242 UET262242 UOP262242 UYL262242 VIH262242 VSD262242 WBZ262242 WLV262242 WVR262242 J327778 JF327778 TB327778 ACX327778 AMT327778 AWP327778 BGL327778 BQH327778 CAD327778 CJZ327778 CTV327778 DDR327778 DNN327778 DXJ327778 EHF327778 ERB327778 FAX327778 FKT327778 FUP327778 GEL327778 GOH327778 GYD327778 HHZ327778 HRV327778 IBR327778 ILN327778 IVJ327778 JFF327778 JPB327778 JYX327778 KIT327778 KSP327778 LCL327778 LMH327778 LWD327778 MFZ327778 MPV327778 MZR327778 NJN327778 NTJ327778 ODF327778 ONB327778 OWX327778 PGT327778 PQP327778 QAL327778 QKH327778 QUD327778 RDZ327778 RNV327778 RXR327778 SHN327778 SRJ327778 TBF327778 TLB327778 TUX327778 UET327778 UOP327778 UYL327778 VIH327778 VSD327778 WBZ327778 WLV327778 WVR327778 J393314 JF393314 TB393314 ACX393314 AMT393314 AWP393314 BGL393314 BQH393314 CAD393314 CJZ393314 CTV393314 DDR393314 DNN393314 DXJ393314 EHF393314 ERB393314 FAX393314 FKT393314 FUP393314 GEL393314 GOH393314 GYD393314 HHZ393314 HRV393314 IBR393314 ILN393314 IVJ393314 JFF393314 JPB393314 JYX393314 KIT393314 KSP393314 LCL393314 LMH393314 LWD393314 MFZ393314 MPV393314 MZR393314 NJN393314 NTJ393314 ODF393314 ONB393314 OWX393314 PGT393314 PQP393314 QAL393314 QKH393314 QUD393314 RDZ393314 RNV393314 RXR393314 SHN393314 SRJ393314 TBF393314 TLB393314 TUX393314 UET393314 UOP393314 UYL393314 VIH393314 VSD393314 WBZ393314 WLV393314 WVR393314 J458850 JF458850 TB458850 ACX458850 AMT458850 AWP458850 BGL458850 BQH458850 CAD458850 CJZ458850 CTV458850 DDR458850 DNN458850 DXJ458850 EHF458850 ERB458850 FAX458850 FKT458850 FUP458850 GEL458850 GOH458850 GYD458850 HHZ458850 HRV458850 IBR458850 ILN458850 IVJ458850 JFF458850 JPB458850 JYX458850 KIT458850 KSP458850 LCL458850 LMH458850 LWD458850 MFZ458850 MPV458850 MZR458850 NJN458850 NTJ458850 ODF458850 ONB458850 OWX458850 PGT458850 PQP458850 QAL458850 QKH458850 QUD458850 RDZ458850 RNV458850 RXR458850 SHN458850 SRJ458850 TBF458850 TLB458850 TUX458850 UET458850 UOP458850 UYL458850 VIH458850 VSD458850 WBZ458850 WLV458850 WVR458850 J524386 JF524386 TB524386 ACX524386 AMT524386 AWP524386 BGL524386 BQH524386 CAD524386 CJZ524386 CTV524386 DDR524386 DNN524386 DXJ524386 EHF524386 ERB524386 FAX524386 FKT524386 FUP524386 GEL524386 GOH524386 GYD524386 HHZ524386 HRV524386 IBR524386 ILN524386 IVJ524386 JFF524386 JPB524386 JYX524386 KIT524386 KSP524386 LCL524386 LMH524386 LWD524386 MFZ524386 MPV524386 MZR524386 NJN524386 NTJ524386 ODF524386 ONB524386 OWX524386 PGT524386 PQP524386 QAL524386 QKH524386 QUD524386 RDZ524386 RNV524386 RXR524386 SHN524386 SRJ524386 TBF524386 TLB524386 TUX524386 UET524386 UOP524386 UYL524386 VIH524386 VSD524386 WBZ524386 WLV524386 WVR524386 J589922 JF589922 TB589922 ACX589922 AMT589922 AWP589922 BGL589922 BQH589922 CAD589922 CJZ589922 CTV589922 DDR589922 DNN589922 DXJ589922 EHF589922 ERB589922 FAX589922 FKT589922 FUP589922 GEL589922 GOH589922 GYD589922 HHZ589922 HRV589922 IBR589922 ILN589922 IVJ589922 JFF589922 JPB589922 JYX589922 KIT589922 KSP589922 LCL589922 LMH589922 LWD589922 MFZ589922 MPV589922 MZR589922 NJN589922 NTJ589922 ODF589922 ONB589922 OWX589922 PGT589922 PQP589922 QAL589922 QKH589922 QUD589922 RDZ589922 RNV589922 RXR589922 SHN589922 SRJ589922 TBF589922 TLB589922 TUX589922 UET589922 UOP589922 UYL589922 VIH589922 VSD589922 WBZ589922 WLV589922 WVR589922 J655458 JF655458 TB655458 ACX655458 AMT655458 AWP655458 BGL655458 BQH655458 CAD655458 CJZ655458 CTV655458 DDR655458 DNN655458 DXJ655458 EHF655458 ERB655458 FAX655458 FKT655458 FUP655458 GEL655458 GOH655458 GYD655458 HHZ655458 HRV655458 IBR655458 ILN655458 IVJ655458 JFF655458 JPB655458 JYX655458 KIT655458 KSP655458 LCL655458 LMH655458 LWD655458 MFZ655458 MPV655458 MZR655458 NJN655458 NTJ655458 ODF655458 ONB655458 OWX655458 PGT655458 PQP655458 QAL655458 QKH655458 QUD655458 RDZ655458 RNV655458 RXR655458 SHN655458 SRJ655458 TBF655458 TLB655458 TUX655458 UET655458 UOP655458 UYL655458 VIH655458 VSD655458 WBZ655458 WLV655458 WVR655458 J720994 JF720994 TB720994 ACX720994 AMT720994 AWP720994 BGL720994 BQH720994 CAD720994 CJZ720994 CTV720994 DDR720994 DNN720994 DXJ720994 EHF720994 ERB720994 FAX720994 FKT720994 FUP720994 GEL720994 GOH720994 GYD720994 HHZ720994 HRV720994 IBR720994 ILN720994 IVJ720994 JFF720994 JPB720994 JYX720994 KIT720994 KSP720994 LCL720994 LMH720994 LWD720994 MFZ720994 MPV720994 MZR720994 NJN720994 NTJ720994 ODF720994 ONB720994 OWX720994 PGT720994 PQP720994 QAL720994 QKH720994 QUD720994 RDZ720994 RNV720994 RXR720994 SHN720994 SRJ720994 TBF720994 TLB720994 TUX720994 UET720994 UOP720994 UYL720994 VIH720994 VSD720994 WBZ720994 WLV720994 WVR720994 J786530 JF786530 TB786530 ACX786530 AMT786530 AWP786530 BGL786530 BQH786530 CAD786530 CJZ786530 CTV786530 DDR786530 DNN786530 DXJ786530 EHF786530 ERB786530 FAX786530 FKT786530 FUP786530 GEL786530 GOH786530 GYD786530 HHZ786530 HRV786530 IBR786530 ILN786530 IVJ786530 JFF786530 JPB786530 JYX786530 KIT786530 KSP786530 LCL786530 LMH786530 LWD786530 MFZ786530 MPV786530 MZR786530 NJN786530 NTJ786530 ODF786530 ONB786530 OWX786530 PGT786530 PQP786530 QAL786530 QKH786530 QUD786530 RDZ786530 RNV786530 RXR786530 SHN786530 SRJ786530 TBF786530 TLB786530 TUX786530 UET786530 UOP786530 UYL786530 VIH786530 VSD786530 WBZ786530 WLV786530 WVR786530 J852066 JF852066 TB852066 ACX852066 AMT852066 AWP852066 BGL852066 BQH852066 CAD852066 CJZ852066 CTV852066 DDR852066 DNN852066 DXJ852066 EHF852066 ERB852066 FAX852066 FKT852066 FUP852066 GEL852066 GOH852066 GYD852066 HHZ852066 HRV852066 IBR852066 ILN852066 IVJ852066 JFF852066 JPB852066 JYX852066 KIT852066 KSP852066 LCL852066 LMH852066 LWD852066 MFZ852066 MPV852066 MZR852066 NJN852066 NTJ852066 ODF852066 ONB852066 OWX852066 PGT852066 PQP852066 QAL852066 QKH852066 QUD852066 RDZ852066 RNV852066 RXR852066 SHN852066 SRJ852066 TBF852066 TLB852066 TUX852066 UET852066 UOP852066 UYL852066 VIH852066 VSD852066 WBZ852066 WLV852066 WVR852066 J917602 JF917602 TB917602 ACX917602 AMT917602 AWP917602 BGL917602 BQH917602 CAD917602 CJZ917602 CTV917602 DDR917602 DNN917602 DXJ917602 EHF917602 ERB917602 FAX917602 FKT917602 FUP917602 GEL917602 GOH917602 GYD917602 HHZ917602 HRV917602 IBR917602 ILN917602 IVJ917602 JFF917602 JPB917602 JYX917602 KIT917602 KSP917602 LCL917602 LMH917602 LWD917602 MFZ917602 MPV917602 MZR917602 NJN917602 NTJ917602 ODF917602 ONB917602 OWX917602 PGT917602 PQP917602 QAL917602 QKH917602 QUD917602 RDZ917602 RNV917602 RXR917602 SHN917602 SRJ917602 TBF917602 TLB917602 TUX917602 UET917602 UOP917602 UYL917602 VIH917602 VSD917602 WBZ917602 WLV917602 WVR917602 J983138 JF983138 TB983138 ACX983138 AMT983138 AWP983138 BGL983138 BQH983138 CAD983138 CJZ983138 CTV983138 DDR983138 DNN983138 DXJ983138 EHF983138 ERB983138 FAX983138 FKT983138 FUP983138 GEL983138 GOH983138 GYD983138 HHZ983138 HRV983138 IBR983138 ILN983138 IVJ983138 JFF983138 JPB983138 JYX983138 KIT983138 KSP983138 LCL983138 LMH983138 LWD983138 MFZ983138 MPV983138 MZR983138 NJN983138 NTJ983138 ODF983138 ONB983138 OWX983138 PGT983138 PQP983138 QAL983138 QKH983138 QUD983138 RDZ983138 RNV983138 RXR983138 SHN983138 SRJ983138 TBF983138 TLB983138 TUX983138 UET983138 UOP983138 UYL983138 VIH983138 VSD983138 WBZ983138 WLV983138 WVR983138 N101:O101 JJ101:JK101 TF101:TG101 ADB101:ADC101 AMX101:AMY101 AWT101:AWU101 BGP101:BGQ101 BQL101:BQM101 CAH101:CAI101 CKD101:CKE101 CTZ101:CUA101 DDV101:DDW101 DNR101:DNS101 DXN101:DXO101 EHJ101:EHK101 ERF101:ERG101 FBB101:FBC101 FKX101:FKY101 FUT101:FUU101 GEP101:GEQ101 GOL101:GOM101 GYH101:GYI101 HID101:HIE101 HRZ101:HSA101 IBV101:IBW101 ILR101:ILS101 IVN101:IVO101 JFJ101:JFK101 JPF101:JPG101 JZB101:JZC101 KIX101:KIY101 KST101:KSU101 LCP101:LCQ101 LML101:LMM101 LWH101:LWI101 MGD101:MGE101 MPZ101:MQA101 MZV101:MZW101 NJR101:NJS101 NTN101:NTO101 ODJ101:ODK101 ONF101:ONG101 OXB101:OXC101 PGX101:PGY101 PQT101:PQU101 QAP101:QAQ101 QKL101:QKM101 QUH101:QUI101 RED101:REE101 RNZ101:ROA101 RXV101:RXW101 SHR101:SHS101 SRN101:SRO101 TBJ101:TBK101 TLF101:TLG101 TVB101:TVC101 UEX101:UEY101 UOT101:UOU101 UYP101:UYQ101 VIL101:VIM101 VSH101:VSI101 WCD101:WCE101 WLZ101:WMA101 WVV101:WVW101 N65637:O65637 JJ65637:JK65637 TF65637:TG65637 ADB65637:ADC65637 AMX65637:AMY65637 AWT65637:AWU65637 BGP65637:BGQ65637 BQL65637:BQM65637 CAH65637:CAI65637 CKD65637:CKE65637 CTZ65637:CUA65637 DDV65637:DDW65637 DNR65637:DNS65637 DXN65637:DXO65637 EHJ65637:EHK65637 ERF65637:ERG65637 FBB65637:FBC65637 FKX65637:FKY65637 FUT65637:FUU65637 GEP65637:GEQ65637 GOL65637:GOM65637 GYH65637:GYI65637 HID65637:HIE65637 HRZ65637:HSA65637 IBV65637:IBW65637 ILR65637:ILS65637 IVN65637:IVO65637 JFJ65637:JFK65637 JPF65637:JPG65637 JZB65637:JZC65637 KIX65637:KIY65637 KST65637:KSU65637 LCP65637:LCQ65637 LML65637:LMM65637 LWH65637:LWI65637 MGD65637:MGE65637 MPZ65637:MQA65637 MZV65637:MZW65637 NJR65637:NJS65637 NTN65637:NTO65637 ODJ65637:ODK65637 ONF65637:ONG65637 OXB65637:OXC65637 PGX65637:PGY65637 PQT65637:PQU65637 QAP65637:QAQ65637 QKL65637:QKM65637 QUH65637:QUI65637 RED65637:REE65637 RNZ65637:ROA65637 RXV65637:RXW65637 SHR65637:SHS65637 SRN65637:SRO65637 TBJ65637:TBK65637 TLF65637:TLG65637 TVB65637:TVC65637 UEX65637:UEY65637 UOT65637:UOU65637 UYP65637:UYQ65637 VIL65637:VIM65637 VSH65637:VSI65637 WCD65637:WCE65637 WLZ65637:WMA65637 WVV65637:WVW65637 N131173:O131173 JJ131173:JK131173 TF131173:TG131173 ADB131173:ADC131173 AMX131173:AMY131173 AWT131173:AWU131173 BGP131173:BGQ131173 BQL131173:BQM131173 CAH131173:CAI131173 CKD131173:CKE131173 CTZ131173:CUA131173 DDV131173:DDW131173 DNR131173:DNS131173 DXN131173:DXO131173 EHJ131173:EHK131173 ERF131173:ERG131173 FBB131173:FBC131173 FKX131173:FKY131173 FUT131173:FUU131173 GEP131173:GEQ131173 GOL131173:GOM131173 GYH131173:GYI131173 HID131173:HIE131173 HRZ131173:HSA131173 IBV131173:IBW131173 ILR131173:ILS131173 IVN131173:IVO131173 JFJ131173:JFK131173 JPF131173:JPG131173 JZB131173:JZC131173 KIX131173:KIY131173 KST131173:KSU131173 LCP131173:LCQ131173 LML131173:LMM131173 LWH131173:LWI131173 MGD131173:MGE131173 MPZ131173:MQA131173 MZV131173:MZW131173 NJR131173:NJS131173 NTN131173:NTO131173 ODJ131173:ODK131173 ONF131173:ONG131173 OXB131173:OXC131173 PGX131173:PGY131173 PQT131173:PQU131173 QAP131173:QAQ131173 QKL131173:QKM131173 QUH131173:QUI131173 RED131173:REE131173 RNZ131173:ROA131173 RXV131173:RXW131173 SHR131173:SHS131173 SRN131173:SRO131173 TBJ131173:TBK131173 TLF131173:TLG131173 TVB131173:TVC131173 UEX131173:UEY131173 UOT131173:UOU131173 UYP131173:UYQ131173 VIL131173:VIM131173 VSH131173:VSI131173 WCD131173:WCE131173 WLZ131173:WMA131173 WVV131173:WVW131173 N196709:O196709 JJ196709:JK196709 TF196709:TG196709 ADB196709:ADC196709 AMX196709:AMY196709 AWT196709:AWU196709 BGP196709:BGQ196709 BQL196709:BQM196709 CAH196709:CAI196709 CKD196709:CKE196709 CTZ196709:CUA196709 DDV196709:DDW196709 DNR196709:DNS196709 DXN196709:DXO196709 EHJ196709:EHK196709 ERF196709:ERG196709 FBB196709:FBC196709 FKX196709:FKY196709 FUT196709:FUU196709 GEP196709:GEQ196709 GOL196709:GOM196709 GYH196709:GYI196709 HID196709:HIE196709 HRZ196709:HSA196709 IBV196709:IBW196709 ILR196709:ILS196709 IVN196709:IVO196709 JFJ196709:JFK196709 JPF196709:JPG196709 JZB196709:JZC196709 KIX196709:KIY196709 KST196709:KSU196709 LCP196709:LCQ196709 LML196709:LMM196709 LWH196709:LWI196709 MGD196709:MGE196709 MPZ196709:MQA196709 MZV196709:MZW196709 NJR196709:NJS196709 NTN196709:NTO196709 ODJ196709:ODK196709 ONF196709:ONG196709 OXB196709:OXC196709 PGX196709:PGY196709 PQT196709:PQU196709 QAP196709:QAQ196709 QKL196709:QKM196709 QUH196709:QUI196709 RED196709:REE196709 RNZ196709:ROA196709 RXV196709:RXW196709 SHR196709:SHS196709 SRN196709:SRO196709 TBJ196709:TBK196709 TLF196709:TLG196709 TVB196709:TVC196709 UEX196709:UEY196709 UOT196709:UOU196709 UYP196709:UYQ196709 VIL196709:VIM196709 VSH196709:VSI196709 WCD196709:WCE196709 WLZ196709:WMA196709 WVV196709:WVW196709 N262245:O262245 JJ262245:JK262245 TF262245:TG262245 ADB262245:ADC262245 AMX262245:AMY262245 AWT262245:AWU262245 BGP262245:BGQ262245 BQL262245:BQM262245 CAH262245:CAI262245 CKD262245:CKE262245 CTZ262245:CUA262245 DDV262245:DDW262245 DNR262245:DNS262245 DXN262245:DXO262245 EHJ262245:EHK262245 ERF262245:ERG262245 FBB262245:FBC262245 FKX262245:FKY262245 FUT262245:FUU262245 GEP262245:GEQ262245 GOL262245:GOM262245 GYH262245:GYI262245 HID262245:HIE262245 HRZ262245:HSA262245 IBV262245:IBW262245 ILR262245:ILS262245 IVN262245:IVO262245 JFJ262245:JFK262245 JPF262245:JPG262245 JZB262245:JZC262245 KIX262245:KIY262245 KST262245:KSU262245 LCP262245:LCQ262245 LML262245:LMM262245 LWH262245:LWI262245 MGD262245:MGE262245 MPZ262245:MQA262245 MZV262245:MZW262245 NJR262245:NJS262245 NTN262245:NTO262245 ODJ262245:ODK262245 ONF262245:ONG262245 OXB262245:OXC262245 PGX262245:PGY262245 PQT262245:PQU262245 QAP262245:QAQ262245 QKL262245:QKM262245 QUH262245:QUI262245 RED262245:REE262245 RNZ262245:ROA262245 RXV262245:RXW262245 SHR262245:SHS262245 SRN262245:SRO262245 TBJ262245:TBK262245 TLF262245:TLG262245 TVB262245:TVC262245 UEX262245:UEY262245 UOT262245:UOU262245 UYP262245:UYQ262245 VIL262245:VIM262245 VSH262245:VSI262245 WCD262245:WCE262245 WLZ262245:WMA262245 WVV262245:WVW262245 N327781:O327781 JJ327781:JK327781 TF327781:TG327781 ADB327781:ADC327781 AMX327781:AMY327781 AWT327781:AWU327781 BGP327781:BGQ327781 BQL327781:BQM327781 CAH327781:CAI327781 CKD327781:CKE327781 CTZ327781:CUA327781 DDV327781:DDW327781 DNR327781:DNS327781 DXN327781:DXO327781 EHJ327781:EHK327781 ERF327781:ERG327781 FBB327781:FBC327781 FKX327781:FKY327781 FUT327781:FUU327781 GEP327781:GEQ327781 GOL327781:GOM327781 GYH327781:GYI327781 HID327781:HIE327781 HRZ327781:HSA327781 IBV327781:IBW327781 ILR327781:ILS327781 IVN327781:IVO327781 JFJ327781:JFK327781 JPF327781:JPG327781 JZB327781:JZC327781 KIX327781:KIY327781 KST327781:KSU327781 LCP327781:LCQ327781 LML327781:LMM327781 LWH327781:LWI327781 MGD327781:MGE327781 MPZ327781:MQA327781 MZV327781:MZW327781 NJR327781:NJS327781 NTN327781:NTO327781 ODJ327781:ODK327781 ONF327781:ONG327781 OXB327781:OXC327781 PGX327781:PGY327781 PQT327781:PQU327781 QAP327781:QAQ327781 QKL327781:QKM327781 QUH327781:QUI327781 RED327781:REE327781 RNZ327781:ROA327781 RXV327781:RXW327781 SHR327781:SHS327781 SRN327781:SRO327781 TBJ327781:TBK327781 TLF327781:TLG327781 TVB327781:TVC327781 UEX327781:UEY327781 UOT327781:UOU327781 UYP327781:UYQ327781 VIL327781:VIM327781 VSH327781:VSI327781 WCD327781:WCE327781 WLZ327781:WMA327781 WVV327781:WVW327781 N393317:O393317 JJ393317:JK393317 TF393317:TG393317 ADB393317:ADC393317 AMX393317:AMY393317 AWT393317:AWU393317 BGP393317:BGQ393317 BQL393317:BQM393317 CAH393317:CAI393317 CKD393317:CKE393317 CTZ393317:CUA393317 DDV393317:DDW393317 DNR393317:DNS393317 DXN393317:DXO393317 EHJ393317:EHK393317 ERF393317:ERG393317 FBB393317:FBC393317 FKX393317:FKY393317 FUT393317:FUU393317 GEP393317:GEQ393317 GOL393317:GOM393317 GYH393317:GYI393317 HID393317:HIE393317 HRZ393317:HSA393317 IBV393317:IBW393317 ILR393317:ILS393317 IVN393317:IVO393317 JFJ393317:JFK393317 JPF393317:JPG393317 JZB393317:JZC393317 KIX393317:KIY393317 KST393317:KSU393317 LCP393317:LCQ393317 LML393317:LMM393317 LWH393317:LWI393317 MGD393317:MGE393317 MPZ393317:MQA393317 MZV393317:MZW393317 NJR393317:NJS393317 NTN393317:NTO393317 ODJ393317:ODK393317 ONF393317:ONG393317 OXB393317:OXC393317 PGX393317:PGY393317 PQT393317:PQU393317 QAP393317:QAQ393317 QKL393317:QKM393317 QUH393317:QUI393317 RED393317:REE393317 RNZ393317:ROA393317 RXV393317:RXW393317 SHR393317:SHS393317 SRN393317:SRO393317 TBJ393317:TBK393317 TLF393317:TLG393317 TVB393317:TVC393317 UEX393317:UEY393317 UOT393317:UOU393317 UYP393317:UYQ393317 VIL393317:VIM393317 VSH393317:VSI393317 WCD393317:WCE393317 WLZ393317:WMA393317 WVV393317:WVW393317 N458853:O458853 JJ458853:JK458853 TF458853:TG458853 ADB458853:ADC458853 AMX458853:AMY458853 AWT458853:AWU458853 BGP458853:BGQ458853 BQL458853:BQM458853 CAH458853:CAI458853 CKD458853:CKE458853 CTZ458853:CUA458853 DDV458853:DDW458853 DNR458853:DNS458853 DXN458853:DXO458853 EHJ458853:EHK458853 ERF458853:ERG458853 FBB458853:FBC458853 FKX458853:FKY458853 FUT458853:FUU458853 GEP458853:GEQ458853 GOL458853:GOM458853 GYH458853:GYI458853 HID458853:HIE458853 HRZ458853:HSA458853 IBV458853:IBW458853 ILR458853:ILS458853 IVN458853:IVO458853 JFJ458853:JFK458853 JPF458853:JPG458853 JZB458853:JZC458853 KIX458853:KIY458853 KST458853:KSU458853 LCP458853:LCQ458853 LML458853:LMM458853 LWH458853:LWI458853 MGD458853:MGE458853 MPZ458853:MQA458853 MZV458853:MZW458853 NJR458853:NJS458853 NTN458853:NTO458853 ODJ458853:ODK458853 ONF458853:ONG458853 OXB458853:OXC458853 PGX458853:PGY458853 PQT458853:PQU458853 QAP458853:QAQ458853 QKL458853:QKM458853 QUH458853:QUI458853 RED458853:REE458853 RNZ458853:ROA458853 RXV458853:RXW458853 SHR458853:SHS458853 SRN458853:SRO458853 TBJ458853:TBK458853 TLF458853:TLG458853 TVB458853:TVC458853 UEX458853:UEY458853 UOT458853:UOU458853 UYP458853:UYQ458853 VIL458853:VIM458853 VSH458853:VSI458853 WCD458853:WCE458853 WLZ458853:WMA458853 WVV458853:WVW458853 N524389:O524389 JJ524389:JK524389 TF524389:TG524389 ADB524389:ADC524389 AMX524389:AMY524389 AWT524389:AWU524389 BGP524389:BGQ524389 BQL524389:BQM524389 CAH524389:CAI524389 CKD524389:CKE524389 CTZ524389:CUA524389 DDV524389:DDW524389 DNR524389:DNS524389 DXN524389:DXO524389 EHJ524389:EHK524389 ERF524389:ERG524389 FBB524389:FBC524389 FKX524389:FKY524389 FUT524389:FUU524389 GEP524389:GEQ524389 GOL524389:GOM524389 GYH524389:GYI524389 HID524389:HIE524389 HRZ524389:HSA524389 IBV524389:IBW524389 ILR524389:ILS524389 IVN524389:IVO524389 JFJ524389:JFK524389 JPF524389:JPG524389 JZB524389:JZC524389 KIX524389:KIY524389 KST524389:KSU524389 LCP524389:LCQ524389 LML524389:LMM524389 LWH524389:LWI524389 MGD524389:MGE524389 MPZ524389:MQA524389 MZV524389:MZW524389 NJR524389:NJS524389 NTN524389:NTO524389 ODJ524389:ODK524389 ONF524389:ONG524389 OXB524389:OXC524389 PGX524389:PGY524389 PQT524389:PQU524389 QAP524389:QAQ524389 QKL524389:QKM524389 QUH524389:QUI524389 RED524389:REE524389 RNZ524389:ROA524389 RXV524389:RXW524389 SHR524389:SHS524389 SRN524389:SRO524389 TBJ524389:TBK524389 TLF524389:TLG524389 TVB524389:TVC524389 UEX524389:UEY524389 UOT524389:UOU524389 UYP524389:UYQ524389 VIL524389:VIM524389 VSH524389:VSI524389 WCD524389:WCE524389 WLZ524389:WMA524389 WVV524389:WVW524389 N589925:O589925 JJ589925:JK589925 TF589925:TG589925 ADB589925:ADC589925 AMX589925:AMY589925 AWT589925:AWU589925 BGP589925:BGQ589925 BQL589925:BQM589925 CAH589925:CAI589925 CKD589925:CKE589925 CTZ589925:CUA589925 DDV589925:DDW589925 DNR589925:DNS589925 DXN589925:DXO589925 EHJ589925:EHK589925 ERF589925:ERG589925 FBB589925:FBC589925 FKX589925:FKY589925 FUT589925:FUU589925 GEP589925:GEQ589925 GOL589925:GOM589925 GYH589925:GYI589925 HID589925:HIE589925 HRZ589925:HSA589925 IBV589925:IBW589925 ILR589925:ILS589925 IVN589925:IVO589925 JFJ589925:JFK589925 JPF589925:JPG589925 JZB589925:JZC589925 KIX589925:KIY589925 KST589925:KSU589925 LCP589925:LCQ589925 LML589925:LMM589925 LWH589925:LWI589925 MGD589925:MGE589925 MPZ589925:MQA589925 MZV589925:MZW589925 NJR589925:NJS589925 NTN589925:NTO589925 ODJ589925:ODK589925 ONF589925:ONG589925 OXB589925:OXC589925 PGX589925:PGY589925 PQT589925:PQU589925 QAP589925:QAQ589925 QKL589925:QKM589925 QUH589925:QUI589925 RED589925:REE589925 RNZ589925:ROA589925 RXV589925:RXW589925 SHR589925:SHS589925 SRN589925:SRO589925 TBJ589925:TBK589925 TLF589925:TLG589925 TVB589925:TVC589925 UEX589925:UEY589925 UOT589925:UOU589925 UYP589925:UYQ589925 VIL589925:VIM589925 VSH589925:VSI589925 WCD589925:WCE589925 WLZ589925:WMA589925 WVV589925:WVW589925 N655461:O655461 JJ655461:JK655461 TF655461:TG655461 ADB655461:ADC655461 AMX655461:AMY655461 AWT655461:AWU655461 BGP655461:BGQ655461 BQL655461:BQM655461 CAH655461:CAI655461 CKD655461:CKE655461 CTZ655461:CUA655461 DDV655461:DDW655461 DNR655461:DNS655461 DXN655461:DXO655461 EHJ655461:EHK655461 ERF655461:ERG655461 FBB655461:FBC655461 FKX655461:FKY655461 FUT655461:FUU655461 GEP655461:GEQ655461 GOL655461:GOM655461 GYH655461:GYI655461 HID655461:HIE655461 HRZ655461:HSA655461 IBV655461:IBW655461 ILR655461:ILS655461 IVN655461:IVO655461 JFJ655461:JFK655461 JPF655461:JPG655461 JZB655461:JZC655461 KIX655461:KIY655461 KST655461:KSU655461 LCP655461:LCQ655461 LML655461:LMM655461 LWH655461:LWI655461 MGD655461:MGE655461 MPZ655461:MQA655461 MZV655461:MZW655461 NJR655461:NJS655461 NTN655461:NTO655461 ODJ655461:ODK655461 ONF655461:ONG655461 OXB655461:OXC655461 PGX655461:PGY655461 PQT655461:PQU655461 QAP655461:QAQ655461 QKL655461:QKM655461 QUH655461:QUI655461 RED655461:REE655461 RNZ655461:ROA655461 RXV655461:RXW655461 SHR655461:SHS655461 SRN655461:SRO655461 TBJ655461:TBK655461 TLF655461:TLG655461 TVB655461:TVC655461 UEX655461:UEY655461 UOT655461:UOU655461 UYP655461:UYQ655461 VIL655461:VIM655461 VSH655461:VSI655461 WCD655461:WCE655461 WLZ655461:WMA655461 WVV655461:WVW655461 N720997:O720997 JJ720997:JK720997 TF720997:TG720997 ADB720997:ADC720997 AMX720997:AMY720997 AWT720997:AWU720997 BGP720997:BGQ720997 BQL720997:BQM720997 CAH720997:CAI720997 CKD720997:CKE720997 CTZ720997:CUA720997 DDV720997:DDW720997 DNR720997:DNS720997 DXN720997:DXO720997 EHJ720997:EHK720997 ERF720997:ERG720997 FBB720997:FBC720997 FKX720997:FKY720997 FUT720997:FUU720997 GEP720997:GEQ720997 GOL720997:GOM720997 GYH720997:GYI720997 HID720997:HIE720997 HRZ720997:HSA720997 IBV720997:IBW720997 ILR720997:ILS720997 IVN720997:IVO720997 JFJ720997:JFK720997 JPF720997:JPG720997 JZB720997:JZC720997 KIX720997:KIY720997 KST720997:KSU720997 LCP720997:LCQ720997 LML720997:LMM720997 LWH720997:LWI720997 MGD720997:MGE720997 MPZ720997:MQA720997 MZV720997:MZW720997 NJR720997:NJS720997 NTN720997:NTO720997 ODJ720997:ODK720997 ONF720997:ONG720997 OXB720997:OXC720997 PGX720997:PGY720997 PQT720997:PQU720997 QAP720997:QAQ720997 QKL720997:QKM720997 QUH720997:QUI720997 RED720997:REE720997 RNZ720997:ROA720997 RXV720997:RXW720997 SHR720997:SHS720997 SRN720997:SRO720997 TBJ720997:TBK720997 TLF720997:TLG720997 TVB720997:TVC720997 UEX720997:UEY720997 UOT720997:UOU720997 UYP720997:UYQ720997 VIL720997:VIM720997 VSH720997:VSI720997 WCD720997:WCE720997 WLZ720997:WMA720997 WVV720997:WVW720997 N786533:O786533 JJ786533:JK786533 TF786533:TG786533 ADB786533:ADC786533 AMX786533:AMY786533 AWT786533:AWU786533 BGP786533:BGQ786533 BQL786533:BQM786533 CAH786533:CAI786533 CKD786533:CKE786533 CTZ786533:CUA786533 DDV786533:DDW786533 DNR786533:DNS786533 DXN786533:DXO786533 EHJ786533:EHK786533 ERF786533:ERG786533 FBB786533:FBC786533 FKX786533:FKY786533 FUT786533:FUU786533 GEP786533:GEQ786533 GOL786533:GOM786533 GYH786533:GYI786533 HID786533:HIE786533 HRZ786533:HSA786533 IBV786533:IBW786533 ILR786533:ILS786533 IVN786533:IVO786533 JFJ786533:JFK786533 JPF786533:JPG786533 JZB786533:JZC786533 KIX786533:KIY786533 KST786533:KSU786533 LCP786533:LCQ786533 LML786533:LMM786533 LWH786533:LWI786533 MGD786533:MGE786533 MPZ786533:MQA786533 MZV786533:MZW786533 NJR786533:NJS786533 NTN786533:NTO786533 ODJ786533:ODK786533 ONF786533:ONG786533 OXB786533:OXC786533 PGX786533:PGY786533 PQT786533:PQU786533 QAP786533:QAQ786533 QKL786533:QKM786533 QUH786533:QUI786533 RED786533:REE786533 RNZ786533:ROA786533 RXV786533:RXW786533 SHR786533:SHS786533 SRN786533:SRO786533 TBJ786533:TBK786533 TLF786533:TLG786533 TVB786533:TVC786533 UEX786533:UEY786533 UOT786533:UOU786533 UYP786533:UYQ786533 VIL786533:VIM786533 VSH786533:VSI786533 WCD786533:WCE786533 WLZ786533:WMA786533 WVV786533:WVW786533 N852069:O852069 JJ852069:JK852069 TF852069:TG852069 ADB852069:ADC852069 AMX852069:AMY852069 AWT852069:AWU852069 BGP852069:BGQ852069 BQL852069:BQM852069 CAH852069:CAI852069 CKD852069:CKE852069 CTZ852069:CUA852069 DDV852069:DDW852069 DNR852069:DNS852069 DXN852069:DXO852069 EHJ852069:EHK852069 ERF852069:ERG852069 FBB852069:FBC852069 FKX852069:FKY852069 FUT852069:FUU852069 GEP852069:GEQ852069 GOL852069:GOM852069 GYH852069:GYI852069 HID852069:HIE852069 HRZ852069:HSA852069 IBV852069:IBW852069 ILR852069:ILS852069 IVN852069:IVO852069 JFJ852069:JFK852069 JPF852069:JPG852069 JZB852069:JZC852069 KIX852069:KIY852069 KST852069:KSU852069 LCP852069:LCQ852069 LML852069:LMM852069 LWH852069:LWI852069 MGD852069:MGE852069 MPZ852069:MQA852069 MZV852069:MZW852069 NJR852069:NJS852069 NTN852069:NTO852069 ODJ852069:ODK852069 ONF852069:ONG852069 OXB852069:OXC852069 PGX852069:PGY852069 PQT852069:PQU852069 QAP852069:QAQ852069 QKL852069:QKM852069 QUH852069:QUI852069 RED852069:REE852069 RNZ852069:ROA852069 RXV852069:RXW852069 SHR852069:SHS852069 SRN852069:SRO852069 TBJ852069:TBK852069 TLF852069:TLG852069 TVB852069:TVC852069 UEX852069:UEY852069 UOT852069:UOU852069 UYP852069:UYQ852069 VIL852069:VIM852069 VSH852069:VSI852069 WCD852069:WCE852069 WLZ852069:WMA852069 WVV852069:WVW852069 N917605:O917605 JJ917605:JK917605 TF917605:TG917605 ADB917605:ADC917605 AMX917605:AMY917605 AWT917605:AWU917605 BGP917605:BGQ917605 BQL917605:BQM917605 CAH917605:CAI917605 CKD917605:CKE917605 CTZ917605:CUA917605 DDV917605:DDW917605 DNR917605:DNS917605 DXN917605:DXO917605 EHJ917605:EHK917605 ERF917605:ERG917605 FBB917605:FBC917605 FKX917605:FKY917605 FUT917605:FUU917605 GEP917605:GEQ917605 GOL917605:GOM917605 GYH917605:GYI917605 HID917605:HIE917605 HRZ917605:HSA917605 IBV917605:IBW917605 ILR917605:ILS917605 IVN917605:IVO917605 JFJ917605:JFK917605 JPF917605:JPG917605 JZB917605:JZC917605 KIX917605:KIY917605 KST917605:KSU917605 LCP917605:LCQ917605 LML917605:LMM917605 LWH917605:LWI917605 MGD917605:MGE917605 MPZ917605:MQA917605 MZV917605:MZW917605 NJR917605:NJS917605 NTN917605:NTO917605 ODJ917605:ODK917605 ONF917605:ONG917605 OXB917605:OXC917605 PGX917605:PGY917605 PQT917605:PQU917605 QAP917605:QAQ917605 QKL917605:QKM917605 QUH917605:QUI917605 RED917605:REE917605 RNZ917605:ROA917605 RXV917605:RXW917605 SHR917605:SHS917605 SRN917605:SRO917605 TBJ917605:TBK917605 TLF917605:TLG917605 TVB917605:TVC917605 UEX917605:UEY917605 UOT917605:UOU917605 UYP917605:UYQ917605 VIL917605:VIM917605 VSH917605:VSI917605 WCD917605:WCE917605 WLZ917605:WMA917605 WVV917605:WVW917605 N983141:O983141 JJ983141:JK983141 TF983141:TG983141 ADB983141:ADC983141 AMX983141:AMY983141 AWT983141:AWU983141 BGP983141:BGQ983141 BQL983141:BQM983141 CAH983141:CAI983141 CKD983141:CKE983141 CTZ983141:CUA983141 DDV983141:DDW983141 DNR983141:DNS983141 DXN983141:DXO983141 EHJ983141:EHK983141 ERF983141:ERG983141 FBB983141:FBC983141 FKX983141:FKY983141 FUT983141:FUU983141 GEP983141:GEQ983141 GOL983141:GOM983141 GYH983141:GYI983141 HID983141:HIE983141 HRZ983141:HSA983141 IBV983141:IBW983141 ILR983141:ILS983141 IVN983141:IVO983141 JFJ983141:JFK983141 JPF983141:JPG983141 JZB983141:JZC983141 KIX983141:KIY983141 KST983141:KSU983141 LCP983141:LCQ983141 LML983141:LMM983141 LWH983141:LWI983141 MGD983141:MGE983141 MPZ983141:MQA983141 MZV983141:MZW983141 NJR983141:NJS983141 NTN983141:NTO983141 ODJ983141:ODK983141 ONF983141:ONG983141 OXB983141:OXC983141 PGX983141:PGY983141 PQT983141:PQU983141 QAP983141:QAQ983141 QKL983141:QKM983141 QUH983141:QUI983141 RED983141:REE983141 RNZ983141:ROA983141 RXV983141:RXW983141 SHR983141:SHS983141 SRN983141:SRO983141 TBJ983141:TBK983141 TLF983141:TLG983141 TVB983141:TVC983141 UEX983141:UEY983141 UOT983141:UOU983141 UYP983141:UYQ983141 VIL983141:VIM983141 VSH983141:VSI983141 WCD983141:WCE983141 WLZ983141:WMA983141 WVV983141:WVW983141 N100:P100 JJ100:JL100 TF100:TH100 ADB100:ADD100 AMX100:AMZ100 AWT100:AWV100 BGP100:BGR100 BQL100:BQN100 CAH100:CAJ100 CKD100:CKF100 CTZ100:CUB100 DDV100:DDX100 DNR100:DNT100 DXN100:DXP100 EHJ100:EHL100 ERF100:ERH100 FBB100:FBD100 FKX100:FKZ100 FUT100:FUV100 GEP100:GER100 GOL100:GON100 GYH100:GYJ100 HID100:HIF100 HRZ100:HSB100 IBV100:IBX100 ILR100:ILT100 IVN100:IVP100 JFJ100:JFL100 JPF100:JPH100 JZB100:JZD100 KIX100:KIZ100 KST100:KSV100 LCP100:LCR100 LML100:LMN100 LWH100:LWJ100 MGD100:MGF100 MPZ100:MQB100 MZV100:MZX100 NJR100:NJT100 NTN100:NTP100 ODJ100:ODL100 ONF100:ONH100 OXB100:OXD100 PGX100:PGZ100 PQT100:PQV100 QAP100:QAR100 QKL100:QKN100 QUH100:QUJ100 RED100:REF100 RNZ100:ROB100 RXV100:RXX100 SHR100:SHT100 SRN100:SRP100 TBJ100:TBL100 TLF100:TLH100 TVB100:TVD100 UEX100:UEZ100 UOT100:UOV100 UYP100:UYR100 VIL100:VIN100 VSH100:VSJ100 WCD100:WCF100 WLZ100:WMB100 WVV100:WVX100 N65636:P65636 JJ65636:JL65636 TF65636:TH65636 ADB65636:ADD65636 AMX65636:AMZ65636 AWT65636:AWV65636 BGP65636:BGR65636 BQL65636:BQN65636 CAH65636:CAJ65636 CKD65636:CKF65636 CTZ65636:CUB65636 DDV65636:DDX65636 DNR65636:DNT65636 DXN65636:DXP65636 EHJ65636:EHL65636 ERF65636:ERH65636 FBB65636:FBD65636 FKX65636:FKZ65636 FUT65636:FUV65636 GEP65636:GER65636 GOL65636:GON65636 GYH65636:GYJ65636 HID65636:HIF65636 HRZ65636:HSB65636 IBV65636:IBX65636 ILR65636:ILT65636 IVN65636:IVP65636 JFJ65636:JFL65636 JPF65636:JPH65636 JZB65636:JZD65636 KIX65636:KIZ65636 KST65636:KSV65636 LCP65636:LCR65636 LML65636:LMN65636 LWH65636:LWJ65636 MGD65636:MGF65636 MPZ65636:MQB65636 MZV65636:MZX65636 NJR65636:NJT65636 NTN65636:NTP65636 ODJ65636:ODL65636 ONF65636:ONH65636 OXB65636:OXD65636 PGX65636:PGZ65636 PQT65636:PQV65636 QAP65636:QAR65636 QKL65636:QKN65636 QUH65636:QUJ65636 RED65636:REF65636 RNZ65636:ROB65636 RXV65636:RXX65636 SHR65636:SHT65636 SRN65636:SRP65636 TBJ65636:TBL65636 TLF65636:TLH65636 TVB65636:TVD65636 UEX65636:UEZ65636 UOT65636:UOV65636 UYP65636:UYR65636 VIL65636:VIN65636 VSH65636:VSJ65636 WCD65636:WCF65636 WLZ65636:WMB65636 WVV65636:WVX65636 N131172:P131172 JJ131172:JL131172 TF131172:TH131172 ADB131172:ADD131172 AMX131172:AMZ131172 AWT131172:AWV131172 BGP131172:BGR131172 BQL131172:BQN131172 CAH131172:CAJ131172 CKD131172:CKF131172 CTZ131172:CUB131172 DDV131172:DDX131172 DNR131172:DNT131172 DXN131172:DXP131172 EHJ131172:EHL131172 ERF131172:ERH131172 FBB131172:FBD131172 FKX131172:FKZ131172 FUT131172:FUV131172 GEP131172:GER131172 GOL131172:GON131172 GYH131172:GYJ131172 HID131172:HIF131172 HRZ131172:HSB131172 IBV131172:IBX131172 ILR131172:ILT131172 IVN131172:IVP131172 JFJ131172:JFL131172 JPF131172:JPH131172 JZB131172:JZD131172 KIX131172:KIZ131172 KST131172:KSV131172 LCP131172:LCR131172 LML131172:LMN131172 LWH131172:LWJ131172 MGD131172:MGF131172 MPZ131172:MQB131172 MZV131172:MZX131172 NJR131172:NJT131172 NTN131172:NTP131172 ODJ131172:ODL131172 ONF131172:ONH131172 OXB131172:OXD131172 PGX131172:PGZ131172 PQT131172:PQV131172 QAP131172:QAR131172 QKL131172:QKN131172 QUH131172:QUJ131172 RED131172:REF131172 RNZ131172:ROB131172 RXV131172:RXX131172 SHR131172:SHT131172 SRN131172:SRP131172 TBJ131172:TBL131172 TLF131172:TLH131172 TVB131172:TVD131172 UEX131172:UEZ131172 UOT131172:UOV131172 UYP131172:UYR131172 VIL131172:VIN131172 VSH131172:VSJ131172 WCD131172:WCF131172 WLZ131172:WMB131172 WVV131172:WVX131172 N196708:P196708 JJ196708:JL196708 TF196708:TH196708 ADB196708:ADD196708 AMX196708:AMZ196708 AWT196708:AWV196708 BGP196708:BGR196708 BQL196708:BQN196708 CAH196708:CAJ196708 CKD196708:CKF196708 CTZ196708:CUB196708 DDV196708:DDX196708 DNR196708:DNT196708 DXN196708:DXP196708 EHJ196708:EHL196708 ERF196708:ERH196708 FBB196708:FBD196708 FKX196708:FKZ196708 FUT196708:FUV196708 GEP196708:GER196708 GOL196708:GON196708 GYH196708:GYJ196708 HID196708:HIF196708 HRZ196708:HSB196708 IBV196708:IBX196708 ILR196708:ILT196708 IVN196708:IVP196708 JFJ196708:JFL196708 JPF196708:JPH196708 JZB196708:JZD196708 KIX196708:KIZ196708 KST196708:KSV196708 LCP196708:LCR196708 LML196708:LMN196708 LWH196708:LWJ196708 MGD196708:MGF196708 MPZ196708:MQB196708 MZV196708:MZX196708 NJR196708:NJT196708 NTN196708:NTP196708 ODJ196708:ODL196708 ONF196708:ONH196708 OXB196708:OXD196708 PGX196708:PGZ196708 PQT196708:PQV196708 QAP196708:QAR196708 QKL196708:QKN196708 QUH196708:QUJ196708 RED196708:REF196708 RNZ196708:ROB196708 RXV196708:RXX196708 SHR196708:SHT196708 SRN196708:SRP196708 TBJ196708:TBL196708 TLF196708:TLH196708 TVB196708:TVD196708 UEX196708:UEZ196708 UOT196708:UOV196708 UYP196708:UYR196708 VIL196708:VIN196708 VSH196708:VSJ196708 WCD196708:WCF196708 WLZ196708:WMB196708 WVV196708:WVX196708 N262244:P262244 JJ262244:JL262244 TF262244:TH262244 ADB262244:ADD262244 AMX262244:AMZ262244 AWT262244:AWV262244 BGP262244:BGR262244 BQL262244:BQN262244 CAH262244:CAJ262244 CKD262244:CKF262244 CTZ262244:CUB262244 DDV262244:DDX262244 DNR262244:DNT262244 DXN262244:DXP262244 EHJ262244:EHL262244 ERF262244:ERH262244 FBB262244:FBD262244 FKX262244:FKZ262244 FUT262244:FUV262244 GEP262244:GER262244 GOL262244:GON262244 GYH262244:GYJ262244 HID262244:HIF262244 HRZ262244:HSB262244 IBV262244:IBX262244 ILR262244:ILT262244 IVN262244:IVP262244 JFJ262244:JFL262244 JPF262244:JPH262244 JZB262244:JZD262244 KIX262244:KIZ262244 KST262244:KSV262244 LCP262244:LCR262244 LML262244:LMN262244 LWH262244:LWJ262244 MGD262244:MGF262244 MPZ262244:MQB262244 MZV262244:MZX262244 NJR262244:NJT262244 NTN262244:NTP262244 ODJ262244:ODL262244 ONF262244:ONH262244 OXB262244:OXD262244 PGX262244:PGZ262244 PQT262244:PQV262244 QAP262244:QAR262244 QKL262244:QKN262244 QUH262244:QUJ262244 RED262244:REF262244 RNZ262244:ROB262244 RXV262244:RXX262244 SHR262244:SHT262244 SRN262244:SRP262244 TBJ262244:TBL262244 TLF262244:TLH262244 TVB262244:TVD262244 UEX262244:UEZ262244 UOT262244:UOV262244 UYP262244:UYR262244 VIL262244:VIN262244 VSH262244:VSJ262244 WCD262244:WCF262244 WLZ262244:WMB262244 WVV262244:WVX262244 N327780:P327780 JJ327780:JL327780 TF327780:TH327780 ADB327780:ADD327780 AMX327780:AMZ327780 AWT327780:AWV327780 BGP327780:BGR327780 BQL327780:BQN327780 CAH327780:CAJ327780 CKD327780:CKF327780 CTZ327780:CUB327780 DDV327780:DDX327780 DNR327780:DNT327780 DXN327780:DXP327780 EHJ327780:EHL327780 ERF327780:ERH327780 FBB327780:FBD327780 FKX327780:FKZ327780 FUT327780:FUV327780 GEP327780:GER327780 GOL327780:GON327780 GYH327780:GYJ327780 HID327780:HIF327780 HRZ327780:HSB327780 IBV327780:IBX327780 ILR327780:ILT327780 IVN327780:IVP327780 JFJ327780:JFL327780 JPF327780:JPH327780 JZB327780:JZD327780 KIX327780:KIZ327780 KST327780:KSV327780 LCP327780:LCR327780 LML327780:LMN327780 LWH327780:LWJ327780 MGD327780:MGF327780 MPZ327780:MQB327780 MZV327780:MZX327780 NJR327780:NJT327780 NTN327780:NTP327780 ODJ327780:ODL327780 ONF327780:ONH327780 OXB327780:OXD327780 PGX327780:PGZ327780 PQT327780:PQV327780 QAP327780:QAR327780 QKL327780:QKN327780 QUH327780:QUJ327780 RED327780:REF327780 RNZ327780:ROB327780 RXV327780:RXX327780 SHR327780:SHT327780 SRN327780:SRP327780 TBJ327780:TBL327780 TLF327780:TLH327780 TVB327780:TVD327780 UEX327780:UEZ327780 UOT327780:UOV327780 UYP327780:UYR327780 VIL327780:VIN327780 VSH327780:VSJ327780 WCD327780:WCF327780 WLZ327780:WMB327780 WVV327780:WVX327780 N393316:P393316 JJ393316:JL393316 TF393316:TH393316 ADB393316:ADD393316 AMX393316:AMZ393316 AWT393316:AWV393316 BGP393316:BGR393316 BQL393316:BQN393316 CAH393316:CAJ393316 CKD393316:CKF393316 CTZ393316:CUB393316 DDV393316:DDX393316 DNR393316:DNT393316 DXN393316:DXP393316 EHJ393316:EHL393316 ERF393316:ERH393316 FBB393316:FBD393316 FKX393316:FKZ393316 FUT393316:FUV393316 GEP393316:GER393316 GOL393316:GON393316 GYH393316:GYJ393316 HID393316:HIF393316 HRZ393316:HSB393316 IBV393316:IBX393316 ILR393316:ILT393316 IVN393316:IVP393316 JFJ393316:JFL393316 JPF393316:JPH393316 JZB393316:JZD393316 KIX393316:KIZ393316 KST393316:KSV393316 LCP393316:LCR393316 LML393316:LMN393316 LWH393316:LWJ393316 MGD393316:MGF393316 MPZ393316:MQB393316 MZV393316:MZX393316 NJR393316:NJT393316 NTN393316:NTP393316 ODJ393316:ODL393316 ONF393316:ONH393316 OXB393316:OXD393316 PGX393316:PGZ393316 PQT393316:PQV393316 QAP393316:QAR393316 QKL393316:QKN393316 QUH393316:QUJ393316 RED393316:REF393316 RNZ393316:ROB393316 RXV393316:RXX393316 SHR393316:SHT393316 SRN393316:SRP393316 TBJ393316:TBL393316 TLF393316:TLH393316 TVB393316:TVD393316 UEX393316:UEZ393316 UOT393316:UOV393316 UYP393316:UYR393316 VIL393316:VIN393316 VSH393316:VSJ393316 WCD393316:WCF393316 WLZ393316:WMB393316 WVV393316:WVX393316 N458852:P458852 JJ458852:JL458852 TF458852:TH458852 ADB458852:ADD458852 AMX458852:AMZ458852 AWT458852:AWV458852 BGP458852:BGR458852 BQL458852:BQN458852 CAH458852:CAJ458852 CKD458852:CKF458852 CTZ458852:CUB458852 DDV458852:DDX458852 DNR458852:DNT458852 DXN458852:DXP458852 EHJ458852:EHL458852 ERF458852:ERH458852 FBB458852:FBD458852 FKX458852:FKZ458852 FUT458852:FUV458852 GEP458852:GER458852 GOL458852:GON458852 GYH458852:GYJ458852 HID458852:HIF458852 HRZ458852:HSB458852 IBV458852:IBX458852 ILR458852:ILT458852 IVN458852:IVP458852 JFJ458852:JFL458852 JPF458852:JPH458852 JZB458852:JZD458852 KIX458852:KIZ458852 KST458852:KSV458852 LCP458852:LCR458852 LML458852:LMN458852 LWH458852:LWJ458852 MGD458852:MGF458852 MPZ458852:MQB458852 MZV458852:MZX458852 NJR458852:NJT458852 NTN458852:NTP458852 ODJ458852:ODL458852 ONF458852:ONH458852 OXB458852:OXD458852 PGX458852:PGZ458852 PQT458852:PQV458852 QAP458852:QAR458852 QKL458852:QKN458852 QUH458852:QUJ458852 RED458852:REF458852 RNZ458852:ROB458852 RXV458852:RXX458852 SHR458852:SHT458852 SRN458852:SRP458852 TBJ458852:TBL458852 TLF458852:TLH458852 TVB458852:TVD458852 UEX458852:UEZ458852 UOT458852:UOV458852 UYP458852:UYR458852 VIL458852:VIN458852 VSH458852:VSJ458852 WCD458852:WCF458852 WLZ458852:WMB458852 WVV458852:WVX458852 N524388:P524388 JJ524388:JL524388 TF524388:TH524388 ADB524388:ADD524388 AMX524388:AMZ524388 AWT524388:AWV524388 BGP524388:BGR524388 BQL524388:BQN524388 CAH524388:CAJ524388 CKD524388:CKF524388 CTZ524388:CUB524388 DDV524388:DDX524388 DNR524388:DNT524388 DXN524388:DXP524388 EHJ524388:EHL524388 ERF524388:ERH524388 FBB524388:FBD524388 FKX524388:FKZ524388 FUT524388:FUV524388 GEP524388:GER524388 GOL524388:GON524388 GYH524388:GYJ524388 HID524388:HIF524388 HRZ524388:HSB524388 IBV524388:IBX524388 ILR524388:ILT524388 IVN524388:IVP524388 JFJ524388:JFL524388 JPF524388:JPH524388 JZB524388:JZD524388 KIX524388:KIZ524388 KST524388:KSV524388 LCP524388:LCR524388 LML524388:LMN524388 LWH524388:LWJ524388 MGD524388:MGF524388 MPZ524388:MQB524388 MZV524388:MZX524388 NJR524388:NJT524388 NTN524388:NTP524388 ODJ524388:ODL524388 ONF524388:ONH524388 OXB524388:OXD524388 PGX524388:PGZ524388 PQT524388:PQV524388 QAP524388:QAR524388 QKL524388:QKN524388 QUH524388:QUJ524388 RED524388:REF524388 RNZ524388:ROB524388 RXV524388:RXX524388 SHR524388:SHT524388 SRN524388:SRP524388 TBJ524388:TBL524388 TLF524388:TLH524388 TVB524388:TVD524388 UEX524388:UEZ524388 UOT524388:UOV524388 UYP524388:UYR524388 VIL524388:VIN524388 VSH524388:VSJ524388 WCD524388:WCF524388 WLZ524388:WMB524388 WVV524388:WVX524388 N589924:P589924 JJ589924:JL589924 TF589924:TH589924 ADB589924:ADD589924 AMX589924:AMZ589924 AWT589924:AWV589924 BGP589924:BGR589924 BQL589924:BQN589924 CAH589924:CAJ589924 CKD589924:CKF589924 CTZ589924:CUB589924 DDV589924:DDX589924 DNR589924:DNT589924 DXN589924:DXP589924 EHJ589924:EHL589924 ERF589924:ERH589924 FBB589924:FBD589924 FKX589924:FKZ589924 FUT589924:FUV589924 GEP589924:GER589924 GOL589924:GON589924 GYH589924:GYJ589924 HID589924:HIF589924 HRZ589924:HSB589924 IBV589924:IBX589924 ILR589924:ILT589924 IVN589924:IVP589924 JFJ589924:JFL589924 JPF589924:JPH589924 JZB589924:JZD589924 KIX589924:KIZ589924 KST589924:KSV589924 LCP589924:LCR589924 LML589924:LMN589924 LWH589924:LWJ589924 MGD589924:MGF589924 MPZ589924:MQB589924 MZV589924:MZX589924 NJR589924:NJT589924 NTN589924:NTP589924 ODJ589924:ODL589924 ONF589924:ONH589924 OXB589924:OXD589924 PGX589924:PGZ589924 PQT589924:PQV589924 QAP589924:QAR589924 QKL589924:QKN589924 QUH589924:QUJ589924 RED589924:REF589924 RNZ589924:ROB589924 RXV589924:RXX589924 SHR589924:SHT589924 SRN589924:SRP589924 TBJ589924:TBL589924 TLF589924:TLH589924 TVB589924:TVD589924 UEX589924:UEZ589924 UOT589924:UOV589924 UYP589924:UYR589924 VIL589924:VIN589924 VSH589924:VSJ589924 WCD589924:WCF589924 WLZ589924:WMB589924 WVV589924:WVX589924 N655460:P655460 JJ655460:JL655460 TF655460:TH655460 ADB655460:ADD655460 AMX655460:AMZ655460 AWT655460:AWV655460 BGP655460:BGR655460 BQL655460:BQN655460 CAH655460:CAJ655460 CKD655460:CKF655460 CTZ655460:CUB655460 DDV655460:DDX655460 DNR655460:DNT655460 DXN655460:DXP655460 EHJ655460:EHL655460 ERF655460:ERH655460 FBB655460:FBD655460 FKX655460:FKZ655460 FUT655460:FUV655460 GEP655460:GER655460 GOL655460:GON655460 GYH655460:GYJ655460 HID655460:HIF655460 HRZ655460:HSB655460 IBV655460:IBX655460 ILR655460:ILT655460 IVN655460:IVP655460 JFJ655460:JFL655460 JPF655460:JPH655460 JZB655460:JZD655460 KIX655460:KIZ655460 KST655460:KSV655460 LCP655460:LCR655460 LML655460:LMN655460 LWH655460:LWJ655460 MGD655460:MGF655460 MPZ655460:MQB655460 MZV655460:MZX655460 NJR655460:NJT655460 NTN655460:NTP655460 ODJ655460:ODL655460 ONF655460:ONH655460 OXB655460:OXD655460 PGX655460:PGZ655460 PQT655460:PQV655460 QAP655460:QAR655460 QKL655460:QKN655460 QUH655460:QUJ655460 RED655460:REF655460 RNZ655460:ROB655460 RXV655460:RXX655460 SHR655460:SHT655460 SRN655460:SRP655460 TBJ655460:TBL655460 TLF655460:TLH655460 TVB655460:TVD655460 UEX655460:UEZ655460 UOT655460:UOV655460 UYP655460:UYR655460 VIL655460:VIN655460 VSH655460:VSJ655460 WCD655460:WCF655460 WLZ655460:WMB655460 WVV655460:WVX655460 N720996:P720996 JJ720996:JL720996 TF720996:TH720996 ADB720996:ADD720996 AMX720996:AMZ720996 AWT720996:AWV720996 BGP720996:BGR720996 BQL720996:BQN720996 CAH720996:CAJ720996 CKD720996:CKF720996 CTZ720996:CUB720996 DDV720996:DDX720996 DNR720996:DNT720996 DXN720996:DXP720996 EHJ720996:EHL720996 ERF720996:ERH720996 FBB720996:FBD720996 FKX720996:FKZ720996 FUT720996:FUV720996 GEP720996:GER720996 GOL720996:GON720996 GYH720996:GYJ720996 HID720996:HIF720996 HRZ720996:HSB720996 IBV720996:IBX720996 ILR720996:ILT720996 IVN720996:IVP720996 JFJ720996:JFL720996 JPF720996:JPH720996 JZB720996:JZD720996 KIX720996:KIZ720996 KST720996:KSV720996 LCP720996:LCR720996 LML720996:LMN720996 LWH720996:LWJ720996 MGD720996:MGF720996 MPZ720996:MQB720996 MZV720996:MZX720996 NJR720996:NJT720996 NTN720996:NTP720996 ODJ720996:ODL720996 ONF720996:ONH720996 OXB720996:OXD720996 PGX720996:PGZ720996 PQT720996:PQV720996 QAP720996:QAR720996 QKL720996:QKN720996 QUH720996:QUJ720996 RED720996:REF720996 RNZ720996:ROB720996 RXV720996:RXX720996 SHR720996:SHT720996 SRN720996:SRP720996 TBJ720996:TBL720996 TLF720996:TLH720996 TVB720996:TVD720996 UEX720996:UEZ720996 UOT720996:UOV720996 UYP720996:UYR720996 VIL720996:VIN720996 VSH720996:VSJ720996 WCD720996:WCF720996 WLZ720996:WMB720996 WVV720996:WVX720996 N786532:P786532 JJ786532:JL786532 TF786532:TH786532 ADB786532:ADD786532 AMX786532:AMZ786532 AWT786532:AWV786532 BGP786532:BGR786532 BQL786532:BQN786532 CAH786532:CAJ786532 CKD786532:CKF786532 CTZ786532:CUB786532 DDV786532:DDX786532 DNR786532:DNT786532 DXN786532:DXP786532 EHJ786532:EHL786532 ERF786532:ERH786532 FBB786532:FBD786532 FKX786532:FKZ786532 FUT786532:FUV786532 GEP786532:GER786532 GOL786532:GON786532 GYH786532:GYJ786532 HID786532:HIF786532 HRZ786532:HSB786532 IBV786532:IBX786532 ILR786532:ILT786532 IVN786532:IVP786532 JFJ786532:JFL786532 JPF786532:JPH786532 JZB786532:JZD786532 KIX786532:KIZ786532 KST786532:KSV786532 LCP786532:LCR786532 LML786532:LMN786532 LWH786532:LWJ786532 MGD786532:MGF786532 MPZ786532:MQB786532 MZV786532:MZX786532 NJR786532:NJT786532 NTN786532:NTP786532 ODJ786532:ODL786532 ONF786532:ONH786532 OXB786532:OXD786532 PGX786532:PGZ786532 PQT786532:PQV786532 QAP786532:QAR786532 QKL786532:QKN786532 QUH786532:QUJ786532 RED786532:REF786532 RNZ786532:ROB786532 RXV786532:RXX786532 SHR786532:SHT786532 SRN786532:SRP786532 TBJ786532:TBL786532 TLF786532:TLH786532 TVB786532:TVD786532 UEX786532:UEZ786532 UOT786532:UOV786532 UYP786532:UYR786532 VIL786532:VIN786532 VSH786532:VSJ786532 WCD786532:WCF786532 WLZ786532:WMB786532 WVV786532:WVX786532 N852068:P852068 JJ852068:JL852068 TF852068:TH852068 ADB852068:ADD852068 AMX852068:AMZ852068 AWT852068:AWV852068 BGP852068:BGR852068 BQL852068:BQN852068 CAH852068:CAJ852068 CKD852068:CKF852068 CTZ852068:CUB852068 DDV852068:DDX852068 DNR852068:DNT852068 DXN852068:DXP852068 EHJ852068:EHL852068 ERF852068:ERH852068 FBB852068:FBD852068 FKX852068:FKZ852068 FUT852068:FUV852068 GEP852068:GER852068 GOL852068:GON852068 GYH852068:GYJ852068 HID852068:HIF852068 HRZ852068:HSB852068 IBV852068:IBX852068 ILR852068:ILT852068 IVN852068:IVP852068 JFJ852068:JFL852068 JPF852068:JPH852068 JZB852068:JZD852068 KIX852068:KIZ852068 KST852068:KSV852068 LCP852068:LCR852068 LML852068:LMN852068 LWH852068:LWJ852068 MGD852068:MGF852068 MPZ852068:MQB852068 MZV852068:MZX852068 NJR852068:NJT852068 NTN852068:NTP852068 ODJ852068:ODL852068 ONF852068:ONH852068 OXB852068:OXD852068 PGX852068:PGZ852068 PQT852068:PQV852068 QAP852068:QAR852068 QKL852068:QKN852068 QUH852068:QUJ852068 RED852068:REF852068 RNZ852068:ROB852068 RXV852068:RXX852068 SHR852068:SHT852068 SRN852068:SRP852068 TBJ852068:TBL852068 TLF852068:TLH852068 TVB852068:TVD852068 UEX852068:UEZ852068 UOT852068:UOV852068 UYP852068:UYR852068 VIL852068:VIN852068 VSH852068:VSJ852068 WCD852068:WCF852068 WLZ852068:WMB852068 WVV852068:WVX852068 N917604:P917604 JJ917604:JL917604 TF917604:TH917604 ADB917604:ADD917604 AMX917604:AMZ917604 AWT917604:AWV917604 BGP917604:BGR917604 BQL917604:BQN917604 CAH917604:CAJ917604 CKD917604:CKF917604 CTZ917604:CUB917604 DDV917604:DDX917604 DNR917604:DNT917604 DXN917604:DXP917604 EHJ917604:EHL917604 ERF917604:ERH917604 FBB917604:FBD917604 FKX917604:FKZ917604 FUT917604:FUV917604 GEP917604:GER917604 GOL917604:GON917604 GYH917604:GYJ917604 HID917604:HIF917604 HRZ917604:HSB917604 IBV917604:IBX917604 ILR917604:ILT917604 IVN917604:IVP917604 JFJ917604:JFL917604 JPF917604:JPH917604 JZB917604:JZD917604 KIX917604:KIZ917604 KST917604:KSV917604 LCP917604:LCR917604 LML917604:LMN917604 LWH917604:LWJ917604 MGD917604:MGF917604 MPZ917604:MQB917604 MZV917604:MZX917604 NJR917604:NJT917604 NTN917604:NTP917604 ODJ917604:ODL917604 ONF917604:ONH917604 OXB917604:OXD917604 PGX917604:PGZ917604 PQT917604:PQV917604 QAP917604:QAR917604 QKL917604:QKN917604 QUH917604:QUJ917604 RED917604:REF917604 RNZ917604:ROB917604 RXV917604:RXX917604 SHR917604:SHT917604 SRN917604:SRP917604 TBJ917604:TBL917604 TLF917604:TLH917604 TVB917604:TVD917604 UEX917604:UEZ917604 UOT917604:UOV917604 UYP917604:UYR917604 VIL917604:VIN917604 VSH917604:VSJ917604 WCD917604:WCF917604 WLZ917604:WMB917604 WVV917604:WVX917604 N983140:P983140 JJ983140:JL983140 TF983140:TH983140 ADB983140:ADD983140 AMX983140:AMZ983140 AWT983140:AWV983140 BGP983140:BGR983140 BQL983140:BQN983140 CAH983140:CAJ983140 CKD983140:CKF983140 CTZ983140:CUB983140 DDV983140:DDX983140 DNR983140:DNT983140 DXN983140:DXP983140 EHJ983140:EHL983140 ERF983140:ERH983140 FBB983140:FBD983140 FKX983140:FKZ983140 FUT983140:FUV983140 GEP983140:GER983140 GOL983140:GON983140 GYH983140:GYJ983140 HID983140:HIF983140 HRZ983140:HSB983140 IBV983140:IBX983140 ILR983140:ILT983140 IVN983140:IVP983140 JFJ983140:JFL983140 JPF983140:JPH983140 JZB983140:JZD983140 KIX983140:KIZ983140 KST983140:KSV983140 LCP983140:LCR983140 LML983140:LMN983140 LWH983140:LWJ983140 MGD983140:MGF983140 MPZ983140:MQB983140 MZV983140:MZX983140 NJR983140:NJT983140 NTN983140:NTP983140 ODJ983140:ODL983140 ONF983140:ONH983140 OXB983140:OXD983140 PGX983140:PGZ983140 PQT983140:PQV983140 QAP983140:QAR983140 QKL983140:QKN983140 QUH983140:QUJ983140 RED983140:REF983140 RNZ983140:ROB983140 RXV983140:RXX983140 SHR983140:SHT983140 SRN983140:SRP983140 TBJ983140:TBL983140 TLF983140:TLH983140 TVB983140:TVD983140 UEX983140:UEZ983140 UOT983140:UOV983140 UYP983140:UYR983140 VIL983140:VIN983140 VSH983140:VSJ983140 WCD983140:WCF983140 WLZ983140:WMB983140 WVV983140:WVX983140 N103:O103 JJ103:JK103 TF103:TG103 ADB103:ADC103 AMX103:AMY103 AWT103:AWU103 BGP103:BGQ103 BQL103:BQM103 CAH103:CAI103 CKD103:CKE103 CTZ103:CUA103 DDV103:DDW103 DNR103:DNS103 DXN103:DXO103 EHJ103:EHK103 ERF103:ERG103 FBB103:FBC103 FKX103:FKY103 FUT103:FUU103 GEP103:GEQ103 GOL103:GOM103 GYH103:GYI103 HID103:HIE103 HRZ103:HSA103 IBV103:IBW103 ILR103:ILS103 IVN103:IVO103 JFJ103:JFK103 JPF103:JPG103 JZB103:JZC103 KIX103:KIY103 KST103:KSU103 LCP103:LCQ103 LML103:LMM103 LWH103:LWI103 MGD103:MGE103 MPZ103:MQA103 MZV103:MZW103 NJR103:NJS103 NTN103:NTO103 ODJ103:ODK103 ONF103:ONG103 OXB103:OXC103 PGX103:PGY103 PQT103:PQU103 QAP103:QAQ103 QKL103:QKM103 QUH103:QUI103 RED103:REE103 RNZ103:ROA103 RXV103:RXW103 SHR103:SHS103 SRN103:SRO103 TBJ103:TBK103 TLF103:TLG103 TVB103:TVC103 UEX103:UEY103 UOT103:UOU103 UYP103:UYQ103 VIL103:VIM103 VSH103:VSI103 WCD103:WCE103 WLZ103:WMA103 WVV103:WVW103 N65639:O65639 JJ65639:JK65639 TF65639:TG65639 ADB65639:ADC65639 AMX65639:AMY65639 AWT65639:AWU65639 BGP65639:BGQ65639 BQL65639:BQM65639 CAH65639:CAI65639 CKD65639:CKE65639 CTZ65639:CUA65639 DDV65639:DDW65639 DNR65639:DNS65639 DXN65639:DXO65639 EHJ65639:EHK65639 ERF65639:ERG65639 FBB65639:FBC65639 FKX65639:FKY65639 FUT65639:FUU65639 GEP65639:GEQ65639 GOL65639:GOM65639 GYH65639:GYI65639 HID65639:HIE65639 HRZ65639:HSA65639 IBV65639:IBW65639 ILR65639:ILS65639 IVN65639:IVO65639 JFJ65639:JFK65639 JPF65639:JPG65639 JZB65639:JZC65639 KIX65639:KIY65639 KST65639:KSU65639 LCP65639:LCQ65639 LML65639:LMM65639 LWH65639:LWI65639 MGD65639:MGE65639 MPZ65639:MQA65639 MZV65639:MZW65639 NJR65639:NJS65639 NTN65639:NTO65639 ODJ65639:ODK65639 ONF65639:ONG65639 OXB65639:OXC65639 PGX65639:PGY65639 PQT65639:PQU65639 QAP65639:QAQ65639 QKL65639:QKM65639 QUH65639:QUI65639 RED65639:REE65639 RNZ65639:ROA65639 RXV65639:RXW65639 SHR65639:SHS65639 SRN65639:SRO65639 TBJ65639:TBK65639 TLF65639:TLG65639 TVB65639:TVC65639 UEX65639:UEY65639 UOT65639:UOU65639 UYP65639:UYQ65639 VIL65639:VIM65639 VSH65639:VSI65639 WCD65639:WCE65639 WLZ65639:WMA65639 WVV65639:WVW65639 N131175:O131175 JJ131175:JK131175 TF131175:TG131175 ADB131175:ADC131175 AMX131175:AMY131175 AWT131175:AWU131175 BGP131175:BGQ131175 BQL131175:BQM131175 CAH131175:CAI131175 CKD131175:CKE131175 CTZ131175:CUA131175 DDV131175:DDW131175 DNR131175:DNS131175 DXN131175:DXO131175 EHJ131175:EHK131175 ERF131175:ERG131175 FBB131175:FBC131175 FKX131175:FKY131175 FUT131175:FUU131175 GEP131175:GEQ131175 GOL131175:GOM131175 GYH131175:GYI131175 HID131175:HIE131175 HRZ131175:HSA131175 IBV131175:IBW131175 ILR131175:ILS131175 IVN131175:IVO131175 JFJ131175:JFK131175 JPF131175:JPG131175 JZB131175:JZC131175 KIX131175:KIY131175 KST131175:KSU131175 LCP131175:LCQ131175 LML131175:LMM131175 LWH131175:LWI131175 MGD131175:MGE131175 MPZ131175:MQA131175 MZV131175:MZW131175 NJR131175:NJS131175 NTN131175:NTO131175 ODJ131175:ODK131175 ONF131175:ONG131175 OXB131175:OXC131175 PGX131175:PGY131175 PQT131175:PQU131175 QAP131175:QAQ131175 QKL131175:QKM131175 QUH131175:QUI131175 RED131175:REE131175 RNZ131175:ROA131175 RXV131175:RXW131175 SHR131175:SHS131175 SRN131175:SRO131175 TBJ131175:TBK131175 TLF131175:TLG131175 TVB131175:TVC131175 UEX131175:UEY131175 UOT131175:UOU131175 UYP131175:UYQ131175 VIL131175:VIM131175 VSH131175:VSI131175 WCD131175:WCE131175 WLZ131175:WMA131175 WVV131175:WVW131175 N196711:O196711 JJ196711:JK196711 TF196711:TG196711 ADB196711:ADC196711 AMX196711:AMY196711 AWT196711:AWU196711 BGP196711:BGQ196711 BQL196711:BQM196711 CAH196711:CAI196711 CKD196711:CKE196711 CTZ196711:CUA196711 DDV196711:DDW196711 DNR196711:DNS196711 DXN196711:DXO196711 EHJ196711:EHK196711 ERF196711:ERG196711 FBB196711:FBC196711 FKX196711:FKY196711 FUT196711:FUU196711 GEP196711:GEQ196711 GOL196711:GOM196711 GYH196711:GYI196711 HID196711:HIE196711 HRZ196711:HSA196711 IBV196711:IBW196711 ILR196711:ILS196711 IVN196711:IVO196711 JFJ196711:JFK196711 JPF196711:JPG196711 JZB196711:JZC196711 KIX196711:KIY196711 KST196711:KSU196711 LCP196711:LCQ196711 LML196711:LMM196711 LWH196711:LWI196711 MGD196711:MGE196711 MPZ196711:MQA196711 MZV196711:MZW196711 NJR196711:NJS196711 NTN196711:NTO196711 ODJ196711:ODK196711 ONF196711:ONG196711 OXB196711:OXC196711 PGX196711:PGY196711 PQT196711:PQU196711 QAP196711:QAQ196711 QKL196711:QKM196711 QUH196711:QUI196711 RED196711:REE196711 RNZ196711:ROA196711 RXV196711:RXW196711 SHR196711:SHS196711 SRN196711:SRO196711 TBJ196711:TBK196711 TLF196711:TLG196711 TVB196711:TVC196711 UEX196711:UEY196711 UOT196711:UOU196711 UYP196711:UYQ196711 VIL196711:VIM196711 VSH196711:VSI196711 WCD196711:WCE196711 WLZ196711:WMA196711 WVV196711:WVW196711 N262247:O262247 JJ262247:JK262247 TF262247:TG262247 ADB262247:ADC262247 AMX262247:AMY262247 AWT262247:AWU262247 BGP262247:BGQ262247 BQL262247:BQM262247 CAH262247:CAI262247 CKD262247:CKE262247 CTZ262247:CUA262247 DDV262247:DDW262247 DNR262247:DNS262247 DXN262247:DXO262247 EHJ262247:EHK262247 ERF262247:ERG262247 FBB262247:FBC262247 FKX262247:FKY262247 FUT262247:FUU262247 GEP262247:GEQ262247 GOL262247:GOM262247 GYH262247:GYI262247 HID262247:HIE262247 HRZ262247:HSA262247 IBV262247:IBW262247 ILR262247:ILS262247 IVN262247:IVO262247 JFJ262247:JFK262247 JPF262247:JPG262247 JZB262247:JZC262247 KIX262247:KIY262247 KST262247:KSU262247 LCP262247:LCQ262247 LML262247:LMM262247 LWH262247:LWI262247 MGD262247:MGE262247 MPZ262247:MQA262247 MZV262247:MZW262247 NJR262247:NJS262247 NTN262247:NTO262247 ODJ262247:ODK262247 ONF262247:ONG262247 OXB262247:OXC262247 PGX262247:PGY262247 PQT262247:PQU262247 QAP262247:QAQ262247 QKL262247:QKM262247 QUH262247:QUI262247 RED262247:REE262247 RNZ262247:ROA262247 RXV262247:RXW262247 SHR262247:SHS262247 SRN262247:SRO262247 TBJ262247:TBK262247 TLF262247:TLG262247 TVB262247:TVC262247 UEX262247:UEY262247 UOT262247:UOU262247 UYP262247:UYQ262247 VIL262247:VIM262247 VSH262247:VSI262247 WCD262247:WCE262247 WLZ262247:WMA262247 WVV262247:WVW262247 N327783:O327783 JJ327783:JK327783 TF327783:TG327783 ADB327783:ADC327783 AMX327783:AMY327783 AWT327783:AWU327783 BGP327783:BGQ327783 BQL327783:BQM327783 CAH327783:CAI327783 CKD327783:CKE327783 CTZ327783:CUA327783 DDV327783:DDW327783 DNR327783:DNS327783 DXN327783:DXO327783 EHJ327783:EHK327783 ERF327783:ERG327783 FBB327783:FBC327783 FKX327783:FKY327783 FUT327783:FUU327783 GEP327783:GEQ327783 GOL327783:GOM327783 GYH327783:GYI327783 HID327783:HIE327783 HRZ327783:HSA327783 IBV327783:IBW327783 ILR327783:ILS327783 IVN327783:IVO327783 JFJ327783:JFK327783 JPF327783:JPG327783 JZB327783:JZC327783 KIX327783:KIY327783 KST327783:KSU327783 LCP327783:LCQ327783 LML327783:LMM327783 LWH327783:LWI327783 MGD327783:MGE327783 MPZ327783:MQA327783 MZV327783:MZW327783 NJR327783:NJS327783 NTN327783:NTO327783 ODJ327783:ODK327783 ONF327783:ONG327783 OXB327783:OXC327783 PGX327783:PGY327783 PQT327783:PQU327783 QAP327783:QAQ327783 QKL327783:QKM327783 QUH327783:QUI327783 RED327783:REE327783 RNZ327783:ROA327783 RXV327783:RXW327783 SHR327783:SHS327783 SRN327783:SRO327783 TBJ327783:TBK327783 TLF327783:TLG327783 TVB327783:TVC327783 UEX327783:UEY327783 UOT327783:UOU327783 UYP327783:UYQ327783 VIL327783:VIM327783 VSH327783:VSI327783 WCD327783:WCE327783 WLZ327783:WMA327783 WVV327783:WVW327783 N393319:O393319 JJ393319:JK393319 TF393319:TG393319 ADB393319:ADC393319 AMX393319:AMY393319 AWT393319:AWU393319 BGP393319:BGQ393319 BQL393319:BQM393319 CAH393319:CAI393319 CKD393319:CKE393319 CTZ393319:CUA393319 DDV393319:DDW393319 DNR393319:DNS393319 DXN393319:DXO393319 EHJ393319:EHK393319 ERF393319:ERG393319 FBB393319:FBC393319 FKX393319:FKY393319 FUT393319:FUU393319 GEP393319:GEQ393319 GOL393319:GOM393319 GYH393319:GYI393319 HID393319:HIE393319 HRZ393319:HSA393319 IBV393319:IBW393319 ILR393319:ILS393319 IVN393319:IVO393319 JFJ393319:JFK393319 JPF393319:JPG393319 JZB393319:JZC393319 KIX393319:KIY393319 KST393319:KSU393319 LCP393319:LCQ393319 LML393319:LMM393319 LWH393319:LWI393319 MGD393319:MGE393319 MPZ393319:MQA393319 MZV393319:MZW393319 NJR393319:NJS393319 NTN393319:NTO393319 ODJ393319:ODK393319 ONF393319:ONG393319 OXB393319:OXC393319 PGX393319:PGY393319 PQT393319:PQU393319 QAP393319:QAQ393319 QKL393319:QKM393319 QUH393319:QUI393319 RED393319:REE393319 RNZ393319:ROA393319 RXV393319:RXW393319 SHR393319:SHS393319 SRN393319:SRO393319 TBJ393319:TBK393319 TLF393319:TLG393319 TVB393319:TVC393319 UEX393319:UEY393319 UOT393319:UOU393319 UYP393319:UYQ393319 VIL393319:VIM393319 VSH393319:VSI393319 WCD393319:WCE393319 WLZ393319:WMA393319 WVV393319:WVW393319 N458855:O458855 JJ458855:JK458855 TF458855:TG458855 ADB458855:ADC458855 AMX458855:AMY458855 AWT458855:AWU458855 BGP458855:BGQ458855 BQL458855:BQM458855 CAH458855:CAI458855 CKD458855:CKE458855 CTZ458855:CUA458855 DDV458855:DDW458855 DNR458855:DNS458855 DXN458855:DXO458855 EHJ458855:EHK458855 ERF458855:ERG458855 FBB458855:FBC458855 FKX458855:FKY458855 FUT458855:FUU458855 GEP458855:GEQ458855 GOL458855:GOM458855 GYH458855:GYI458855 HID458855:HIE458855 HRZ458855:HSA458855 IBV458855:IBW458855 ILR458855:ILS458855 IVN458855:IVO458855 JFJ458855:JFK458855 JPF458855:JPG458855 JZB458855:JZC458855 KIX458855:KIY458855 KST458855:KSU458855 LCP458855:LCQ458855 LML458855:LMM458855 LWH458855:LWI458855 MGD458855:MGE458855 MPZ458855:MQA458855 MZV458855:MZW458855 NJR458855:NJS458855 NTN458855:NTO458855 ODJ458855:ODK458855 ONF458855:ONG458855 OXB458855:OXC458855 PGX458855:PGY458855 PQT458855:PQU458855 QAP458855:QAQ458855 QKL458855:QKM458855 QUH458855:QUI458855 RED458855:REE458855 RNZ458855:ROA458855 RXV458855:RXW458855 SHR458855:SHS458855 SRN458855:SRO458855 TBJ458855:TBK458855 TLF458855:TLG458855 TVB458855:TVC458855 UEX458855:UEY458855 UOT458855:UOU458855 UYP458855:UYQ458855 VIL458855:VIM458855 VSH458855:VSI458855 WCD458855:WCE458855 WLZ458855:WMA458855 WVV458855:WVW458855 N524391:O524391 JJ524391:JK524391 TF524391:TG524391 ADB524391:ADC524391 AMX524391:AMY524391 AWT524391:AWU524391 BGP524391:BGQ524391 BQL524391:BQM524391 CAH524391:CAI524391 CKD524391:CKE524391 CTZ524391:CUA524391 DDV524391:DDW524391 DNR524391:DNS524391 DXN524391:DXO524391 EHJ524391:EHK524391 ERF524391:ERG524391 FBB524391:FBC524391 FKX524391:FKY524391 FUT524391:FUU524391 GEP524391:GEQ524391 GOL524391:GOM524391 GYH524391:GYI524391 HID524391:HIE524391 HRZ524391:HSA524391 IBV524391:IBW524391 ILR524391:ILS524391 IVN524391:IVO524391 JFJ524391:JFK524391 JPF524391:JPG524391 JZB524391:JZC524391 KIX524391:KIY524391 KST524391:KSU524391 LCP524391:LCQ524391 LML524391:LMM524391 LWH524391:LWI524391 MGD524391:MGE524391 MPZ524391:MQA524391 MZV524391:MZW524391 NJR524391:NJS524391 NTN524391:NTO524391 ODJ524391:ODK524391 ONF524391:ONG524391 OXB524391:OXC524391 PGX524391:PGY524391 PQT524391:PQU524391 QAP524391:QAQ524391 QKL524391:QKM524391 QUH524391:QUI524391 RED524391:REE524391 RNZ524391:ROA524391 RXV524391:RXW524391 SHR524391:SHS524391 SRN524391:SRO524391 TBJ524391:TBK524391 TLF524391:TLG524391 TVB524391:TVC524391 UEX524391:UEY524391 UOT524391:UOU524391 UYP524391:UYQ524391 VIL524391:VIM524391 VSH524391:VSI524391 WCD524391:WCE524391 WLZ524391:WMA524391 WVV524391:WVW524391 N589927:O589927 JJ589927:JK589927 TF589927:TG589927 ADB589927:ADC589927 AMX589927:AMY589927 AWT589927:AWU589927 BGP589927:BGQ589927 BQL589927:BQM589927 CAH589927:CAI589927 CKD589927:CKE589927 CTZ589927:CUA589927 DDV589927:DDW589927 DNR589927:DNS589927 DXN589927:DXO589927 EHJ589927:EHK589927 ERF589927:ERG589927 FBB589927:FBC589927 FKX589927:FKY589927 FUT589927:FUU589927 GEP589927:GEQ589927 GOL589927:GOM589927 GYH589927:GYI589927 HID589927:HIE589927 HRZ589927:HSA589927 IBV589927:IBW589927 ILR589927:ILS589927 IVN589927:IVO589927 JFJ589927:JFK589927 JPF589927:JPG589927 JZB589927:JZC589927 KIX589927:KIY589927 KST589927:KSU589927 LCP589927:LCQ589927 LML589927:LMM589927 LWH589927:LWI589927 MGD589927:MGE589927 MPZ589927:MQA589927 MZV589927:MZW589927 NJR589927:NJS589927 NTN589927:NTO589927 ODJ589927:ODK589927 ONF589927:ONG589927 OXB589927:OXC589927 PGX589927:PGY589927 PQT589927:PQU589927 QAP589927:QAQ589927 QKL589927:QKM589927 QUH589927:QUI589927 RED589927:REE589927 RNZ589927:ROA589927 RXV589927:RXW589927 SHR589927:SHS589927 SRN589927:SRO589927 TBJ589927:TBK589927 TLF589927:TLG589927 TVB589927:TVC589927 UEX589927:UEY589927 UOT589927:UOU589927 UYP589927:UYQ589927 VIL589927:VIM589927 VSH589927:VSI589927 WCD589927:WCE589927 WLZ589927:WMA589927 WVV589927:WVW589927 N655463:O655463 JJ655463:JK655463 TF655463:TG655463 ADB655463:ADC655463 AMX655463:AMY655463 AWT655463:AWU655463 BGP655463:BGQ655463 BQL655463:BQM655463 CAH655463:CAI655463 CKD655463:CKE655463 CTZ655463:CUA655463 DDV655463:DDW655463 DNR655463:DNS655463 DXN655463:DXO655463 EHJ655463:EHK655463 ERF655463:ERG655463 FBB655463:FBC655463 FKX655463:FKY655463 FUT655463:FUU655463 GEP655463:GEQ655463 GOL655463:GOM655463 GYH655463:GYI655463 HID655463:HIE655463 HRZ655463:HSA655463 IBV655463:IBW655463 ILR655463:ILS655463 IVN655463:IVO655463 JFJ655463:JFK655463 JPF655463:JPG655463 JZB655463:JZC655463 KIX655463:KIY655463 KST655463:KSU655463 LCP655463:LCQ655463 LML655463:LMM655463 LWH655463:LWI655463 MGD655463:MGE655463 MPZ655463:MQA655463 MZV655463:MZW655463 NJR655463:NJS655463 NTN655463:NTO655463 ODJ655463:ODK655463 ONF655463:ONG655463 OXB655463:OXC655463 PGX655463:PGY655463 PQT655463:PQU655463 QAP655463:QAQ655463 QKL655463:QKM655463 QUH655463:QUI655463 RED655463:REE655463 RNZ655463:ROA655463 RXV655463:RXW655463 SHR655463:SHS655463 SRN655463:SRO655463 TBJ655463:TBK655463 TLF655463:TLG655463 TVB655463:TVC655463 UEX655463:UEY655463 UOT655463:UOU655463 UYP655463:UYQ655463 VIL655463:VIM655463 VSH655463:VSI655463 WCD655463:WCE655463 WLZ655463:WMA655463 WVV655463:WVW655463 N720999:O720999 JJ720999:JK720999 TF720999:TG720999 ADB720999:ADC720999 AMX720999:AMY720999 AWT720999:AWU720999 BGP720999:BGQ720999 BQL720999:BQM720999 CAH720999:CAI720999 CKD720999:CKE720999 CTZ720999:CUA720999 DDV720999:DDW720999 DNR720999:DNS720999 DXN720999:DXO720999 EHJ720999:EHK720999 ERF720999:ERG720999 FBB720999:FBC720999 FKX720999:FKY720999 FUT720999:FUU720999 GEP720999:GEQ720999 GOL720999:GOM720999 GYH720999:GYI720999 HID720999:HIE720999 HRZ720999:HSA720999 IBV720999:IBW720999 ILR720999:ILS720999 IVN720999:IVO720999 JFJ720999:JFK720999 JPF720999:JPG720999 JZB720999:JZC720999 KIX720999:KIY720999 KST720999:KSU720999 LCP720999:LCQ720999 LML720999:LMM720999 LWH720999:LWI720999 MGD720999:MGE720999 MPZ720999:MQA720999 MZV720999:MZW720999 NJR720999:NJS720999 NTN720999:NTO720999 ODJ720999:ODK720999 ONF720999:ONG720999 OXB720999:OXC720999 PGX720999:PGY720999 PQT720999:PQU720999 QAP720999:QAQ720999 QKL720999:QKM720999 QUH720999:QUI720999 RED720999:REE720999 RNZ720999:ROA720999 RXV720999:RXW720999 SHR720999:SHS720999 SRN720999:SRO720999 TBJ720999:TBK720999 TLF720999:TLG720999 TVB720999:TVC720999 UEX720999:UEY720999 UOT720999:UOU720999 UYP720999:UYQ720999 VIL720999:VIM720999 VSH720999:VSI720999 WCD720999:WCE720999 WLZ720999:WMA720999 WVV720999:WVW720999 N786535:O786535 JJ786535:JK786535 TF786535:TG786535 ADB786535:ADC786535 AMX786535:AMY786535 AWT786535:AWU786535 BGP786535:BGQ786535 BQL786535:BQM786535 CAH786535:CAI786535 CKD786535:CKE786535 CTZ786535:CUA786535 DDV786535:DDW786535 DNR786535:DNS786535 DXN786535:DXO786535 EHJ786535:EHK786535 ERF786535:ERG786535 FBB786535:FBC786535 FKX786535:FKY786535 FUT786535:FUU786535 GEP786535:GEQ786535 GOL786535:GOM786535 GYH786535:GYI786535 HID786535:HIE786535 HRZ786535:HSA786535 IBV786535:IBW786535 ILR786535:ILS786535 IVN786535:IVO786535 JFJ786535:JFK786535 JPF786535:JPG786535 JZB786535:JZC786535 KIX786535:KIY786535 KST786535:KSU786535 LCP786535:LCQ786535 LML786535:LMM786535 LWH786535:LWI786535 MGD786535:MGE786535 MPZ786535:MQA786535 MZV786535:MZW786535 NJR786535:NJS786535 NTN786535:NTO786535 ODJ786535:ODK786535 ONF786535:ONG786535 OXB786535:OXC786535 PGX786535:PGY786535 PQT786535:PQU786535 QAP786535:QAQ786535 QKL786535:QKM786535 QUH786535:QUI786535 RED786535:REE786535 RNZ786535:ROA786535 RXV786535:RXW786535 SHR786535:SHS786535 SRN786535:SRO786535 TBJ786535:TBK786535 TLF786535:TLG786535 TVB786535:TVC786535 UEX786535:UEY786535 UOT786535:UOU786535 UYP786535:UYQ786535 VIL786535:VIM786535 VSH786535:VSI786535 WCD786535:WCE786535 WLZ786535:WMA786535 WVV786535:WVW786535 N852071:O852071 JJ852071:JK852071 TF852071:TG852071 ADB852071:ADC852071 AMX852071:AMY852071 AWT852071:AWU852071 BGP852071:BGQ852071 BQL852071:BQM852071 CAH852071:CAI852071 CKD852071:CKE852071 CTZ852071:CUA852071 DDV852071:DDW852071 DNR852071:DNS852071 DXN852071:DXO852071 EHJ852071:EHK852071 ERF852071:ERG852071 FBB852071:FBC852071 FKX852071:FKY852071 FUT852071:FUU852071 GEP852071:GEQ852071 GOL852071:GOM852071 GYH852071:GYI852071 HID852071:HIE852071 HRZ852071:HSA852071 IBV852071:IBW852071 ILR852071:ILS852071 IVN852071:IVO852071 JFJ852071:JFK852071 JPF852071:JPG852071 JZB852071:JZC852071 KIX852071:KIY852071 KST852071:KSU852071 LCP852071:LCQ852071 LML852071:LMM852071 LWH852071:LWI852071 MGD852071:MGE852071 MPZ852071:MQA852071 MZV852071:MZW852071 NJR852071:NJS852071 NTN852071:NTO852071 ODJ852071:ODK852071 ONF852071:ONG852071 OXB852071:OXC852071 PGX852071:PGY852071 PQT852071:PQU852071 QAP852071:QAQ852071 QKL852071:QKM852071 QUH852071:QUI852071 RED852071:REE852071 RNZ852071:ROA852071 RXV852071:RXW852071 SHR852071:SHS852071 SRN852071:SRO852071 TBJ852071:TBK852071 TLF852071:TLG852071 TVB852071:TVC852071 UEX852071:UEY852071 UOT852071:UOU852071 UYP852071:UYQ852071 VIL852071:VIM852071 VSH852071:VSI852071 WCD852071:WCE852071 WLZ852071:WMA852071 WVV852071:WVW852071 N917607:O917607 JJ917607:JK917607 TF917607:TG917607 ADB917607:ADC917607 AMX917607:AMY917607 AWT917607:AWU917607 BGP917607:BGQ917607 BQL917607:BQM917607 CAH917607:CAI917607 CKD917607:CKE917607 CTZ917607:CUA917607 DDV917607:DDW917607 DNR917607:DNS917607 DXN917607:DXO917607 EHJ917607:EHK917607 ERF917607:ERG917607 FBB917607:FBC917607 FKX917607:FKY917607 FUT917607:FUU917607 GEP917607:GEQ917607 GOL917607:GOM917607 GYH917607:GYI917607 HID917607:HIE917607 HRZ917607:HSA917607 IBV917607:IBW917607 ILR917607:ILS917607 IVN917607:IVO917607 JFJ917607:JFK917607 JPF917607:JPG917607 JZB917607:JZC917607 KIX917607:KIY917607 KST917607:KSU917607 LCP917607:LCQ917607 LML917607:LMM917607 LWH917607:LWI917607 MGD917607:MGE917607 MPZ917607:MQA917607 MZV917607:MZW917607 NJR917607:NJS917607 NTN917607:NTO917607 ODJ917607:ODK917607 ONF917607:ONG917607 OXB917607:OXC917607 PGX917607:PGY917607 PQT917607:PQU917607 QAP917607:QAQ917607 QKL917607:QKM917607 QUH917607:QUI917607 RED917607:REE917607 RNZ917607:ROA917607 RXV917607:RXW917607 SHR917607:SHS917607 SRN917607:SRO917607 TBJ917607:TBK917607 TLF917607:TLG917607 TVB917607:TVC917607 UEX917607:UEY917607 UOT917607:UOU917607 UYP917607:UYQ917607 VIL917607:VIM917607 VSH917607:VSI917607 WCD917607:WCE917607 WLZ917607:WMA917607 WVV917607:WVW917607 N983143:O983143 JJ983143:JK983143 TF983143:TG983143 ADB983143:ADC983143 AMX983143:AMY983143 AWT983143:AWU983143 BGP983143:BGQ983143 BQL983143:BQM983143 CAH983143:CAI983143 CKD983143:CKE983143 CTZ983143:CUA983143 DDV983143:DDW983143 DNR983143:DNS983143 DXN983143:DXO983143 EHJ983143:EHK983143 ERF983143:ERG983143 FBB983143:FBC983143 FKX983143:FKY983143 FUT983143:FUU983143 GEP983143:GEQ983143 GOL983143:GOM983143 GYH983143:GYI983143 HID983143:HIE983143 HRZ983143:HSA983143 IBV983143:IBW983143 ILR983143:ILS983143 IVN983143:IVO983143 JFJ983143:JFK983143 JPF983143:JPG983143 JZB983143:JZC983143 KIX983143:KIY983143 KST983143:KSU983143 LCP983143:LCQ983143 LML983143:LMM983143 LWH983143:LWI983143 MGD983143:MGE983143 MPZ983143:MQA983143 MZV983143:MZW983143 NJR983143:NJS983143 NTN983143:NTO983143 ODJ983143:ODK983143 ONF983143:ONG983143 OXB983143:OXC983143 PGX983143:PGY983143 PQT983143:PQU983143 QAP983143:QAQ983143 QKL983143:QKM983143 QUH983143:QUI983143 RED983143:REE983143 RNZ983143:ROA983143 RXV983143:RXW983143 SHR983143:SHS983143 SRN983143:SRO983143 TBJ983143:TBK983143 TLF983143:TLG983143 TVB983143:TVC983143 UEX983143:UEY983143 UOT983143:UOU983143 UYP983143:UYQ983143 VIL983143:VIM983143 VSH983143:VSI983143 WCD983143:WCE983143 WLZ983143:WMA983143 WVV983143:WVW983143 N105:O105 JJ105:JK105 TF105:TG105 ADB105:ADC105 AMX105:AMY105 AWT105:AWU105 BGP105:BGQ105 BQL105:BQM105 CAH105:CAI105 CKD105:CKE105 CTZ105:CUA105 DDV105:DDW105 DNR105:DNS105 DXN105:DXO105 EHJ105:EHK105 ERF105:ERG105 FBB105:FBC105 FKX105:FKY105 FUT105:FUU105 GEP105:GEQ105 GOL105:GOM105 GYH105:GYI105 HID105:HIE105 HRZ105:HSA105 IBV105:IBW105 ILR105:ILS105 IVN105:IVO105 JFJ105:JFK105 JPF105:JPG105 JZB105:JZC105 KIX105:KIY105 KST105:KSU105 LCP105:LCQ105 LML105:LMM105 LWH105:LWI105 MGD105:MGE105 MPZ105:MQA105 MZV105:MZW105 NJR105:NJS105 NTN105:NTO105 ODJ105:ODK105 ONF105:ONG105 OXB105:OXC105 PGX105:PGY105 PQT105:PQU105 QAP105:QAQ105 QKL105:QKM105 QUH105:QUI105 RED105:REE105 RNZ105:ROA105 RXV105:RXW105 SHR105:SHS105 SRN105:SRO105 TBJ105:TBK105 TLF105:TLG105 TVB105:TVC105 UEX105:UEY105 UOT105:UOU105 UYP105:UYQ105 VIL105:VIM105 VSH105:VSI105 WCD105:WCE105 WLZ105:WMA105 WVV105:WVW105 N65641:O65641 JJ65641:JK65641 TF65641:TG65641 ADB65641:ADC65641 AMX65641:AMY65641 AWT65641:AWU65641 BGP65641:BGQ65641 BQL65641:BQM65641 CAH65641:CAI65641 CKD65641:CKE65641 CTZ65641:CUA65641 DDV65641:DDW65641 DNR65641:DNS65641 DXN65641:DXO65641 EHJ65641:EHK65641 ERF65641:ERG65641 FBB65641:FBC65641 FKX65641:FKY65641 FUT65641:FUU65641 GEP65641:GEQ65641 GOL65641:GOM65641 GYH65641:GYI65641 HID65641:HIE65641 HRZ65641:HSA65641 IBV65641:IBW65641 ILR65641:ILS65641 IVN65641:IVO65641 JFJ65641:JFK65641 JPF65641:JPG65641 JZB65641:JZC65641 KIX65641:KIY65641 KST65641:KSU65641 LCP65641:LCQ65641 LML65641:LMM65641 LWH65641:LWI65641 MGD65641:MGE65641 MPZ65641:MQA65641 MZV65641:MZW65641 NJR65641:NJS65641 NTN65641:NTO65641 ODJ65641:ODK65641 ONF65641:ONG65641 OXB65641:OXC65641 PGX65641:PGY65641 PQT65641:PQU65641 QAP65641:QAQ65641 QKL65641:QKM65641 QUH65641:QUI65641 RED65641:REE65641 RNZ65641:ROA65641 RXV65641:RXW65641 SHR65641:SHS65641 SRN65641:SRO65641 TBJ65641:TBK65641 TLF65641:TLG65641 TVB65641:TVC65641 UEX65641:UEY65641 UOT65641:UOU65641 UYP65641:UYQ65641 VIL65641:VIM65641 VSH65641:VSI65641 WCD65641:WCE65641 WLZ65641:WMA65641 WVV65641:WVW65641 N131177:O131177 JJ131177:JK131177 TF131177:TG131177 ADB131177:ADC131177 AMX131177:AMY131177 AWT131177:AWU131177 BGP131177:BGQ131177 BQL131177:BQM131177 CAH131177:CAI131177 CKD131177:CKE131177 CTZ131177:CUA131177 DDV131177:DDW131177 DNR131177:DNS131177 DXN131177:DXO131177 EHJ131177:EHK131177 ERF131177:ERG131177 FBB131177:FBC131177 FKX131177:FKY131177 FUT131177:FUU131177 GEP131177:GEQ131177 GOL131177:GOM131177 GYH131177:GYI131177 HID131177:HIE131177 HRZ131177:HSA131177 IBV131177:IBW131177 ILR131177:ILS131177 IVN131177:IVO131177 JFJ131177:JFK131177 JPF131177:JPG131177 JZB131177:JZC131177 KIX131177:KIY131177 KST131177:KSU131177 LCP131177:LCQ131177 LML131177:LMM131177 LWH131177:LWI131177 MGD131177:MGE131177 MPZ131177:MQA131177 MZV131177:MZW131177 NJR131177:NJS131177 NTN131177:NTO131177 ODJ131177:ODK131177 ONF131177:ONG131177 OXB131177:OXC131177 PGX131177:PGY131177 PQT131177:PQU131177 QAP131177:QAQ131177 QKL131177:QKM131177 QUH131177:QUI131177 RED131177:REE131177 RNZ131177:ROA131177 RXV131177:RXW131177 SHR131177:SHS131177 SRN131177:SRO131177 TBJ131177:TBK131177 TLF131177:TLG131177 TVB131177:TVC131177 UEX131177:UEY131177 UOT131177:UOU131177 UYP131177:UYQ131177 VIL131177:VIM131177 VSH131177:VSI131177 WCD131177:WCE131177 WLZ131177:WMA131177 WVV131177:WVW131177 N196713:O196713 JJ196713:JK196713 TF196713:TG196713 ADB196713:ADC196713 AMX196713:AMY196713 AWT196713:AWU196713 BGP196713:BGQ196713 BQL196713:BQM196713 CAH196713:CAI196713 CKD196713:CKE196713 CTZ196713:CUA196713 DDV196713:DDW196713 DNR196713:DNS196713 DXN196713:DXO196713 EHJ196713:EHK196713 ERF196713:ERG196713 FBB196713:FBC196713 FKX196713:FKY196713 FUT196713:FUU196713 GEP196713:GEQ196713 GOL196713:GOM196713 GYH196713:GYI196713 HID196713:HIE196713 HRZ196713:HSA196713 IBV196713:IBW196713 ILR196713:ILS196713 IVN196713:IVO196713 JFJ196713:JFK196713 JPF196713:JPG196713 JZB196713:JZC196713 KIX196713:KIY196713 KST196713:KSU196713 LCP196713:LCQ196713 LML196713:LMM196713 LWH196713:LWI196713 MGD196713:MGE196713 MPZ196713:MQA196713 MZV196713:MZW196713 NJR196713:NJS196713 NTN196713:NTO196713 ODJ196713:ODK196713 ONF196713:ONG196713 OXB196713:OXC196713 PGX196713:PGY196713 PQT196713:PQU196713 QAP196713:QAQ196713 QKL196713:QKM196713 QUH196713:QUI196713 RED196713:REE196713 RNZ196713:ROA196713 RXV196713:RXW196713 SHR196713:SHS196713 SRN196713:SRO196713 TBJ196713:TBK196713 TLF196713:TLG196713 TVB196713:TVC196713 UEX196713:UEY196713 UOT196713:UOU196713 UYP196713:UYQ196713 VIL196713:VIM196713 VSH196713:VSI196713 WCD196713:WCE196713 WLZ196713:WMA196713 WVV196713:WVW196713 N262249:O262249 JJ262249:JK262249 TF262249:TG262249 ADB262249:ADC262249 AMX262249:AMY262249 AWT262249:AWU262249 BGP262249:BGQ262249 BQL262249:BQM262249 CAH262249:CAI262249 CKD262249:CKE262249 CTZ262249:CUA262249 DDV262249:DDW262249 DNR262249:DNS262249 DXN262249:DXO262249 EHJ262249:EHK262249 ERF262249:ERG262249 FBB262249:FBC262249 FKX262249:FKY262249 FUT262249:FUU262249 GEP262249:GEQ262249 GOL262249:GOM262249 GYH262249:GYI262249 HID262249:HIE262249 HRZ262249:HSA262249 IBV262249:IBW262249 ILR262249:ILS262249 IVN262249:IVO262249 JFJ262249:JFK262249 JPF262249:JPG262249 JZB262249:JZC262249 KIX262249:KIY262249 KST262249:KSU262249 LCP262249:LCQ262249 LML262249:LMM262249 LWH262249:LWI262249 MGD262249:MGE262249 MPZ262249:MQA262249 MZV262249:MZW262249 NJR262249:NJS262249 NTN262249:NTO262249 ODJ262249:ODK262249 ONF262249:ONG262249 OXB262249:OXC262249 PGX262249:PGY262249 PQT262249:PQU262249 QAP262249:QAQ262249 QKL262249:QKM262249 QUH262249:QUI262249 RED262249:REE262249 RNZ262249:ROA262249 RXV262249:RXW262249 SHR262249:SHS262249 SRN262249:SRO262249 TBJ262249:TBK262249 TLF262249:TLG262249 TVB262249:TVC262249 UEX262249:UEY262249 UOT262249:UOU262249 UYP262249:UYQ262249 VIL262249:VIM262249 VSH262249:VSI262249 WCD262249:WCE262249 WLZ262249:WMA262249 WVV262249:WVW262249 N327785:O327785 JJ327785:JK327785 TF327785:TG327785 ADB327785:ADC327785 AMX327785:AMY327785 AWT327785:AWU327785 BGP327785:BGQ327785 BQL327785:BQM327785 CAH327785:CAI327785 CKD327785:CKE327785 CTZ327785:CUA327785 DDV327785:DDW327785 DNR327785:DNS327785 DXN327785:DXO327785 EHJ327785:EHK327785 ERF327785:ERG327785 FBB327785:FBC327785 FKX327785:FKY327785 FUT327785:FUU327785 GEP327785:GEQ327785 GOL327785:GOM327785 GYH327785:GYI327785 HID327785:HIE327785 HRZ327785:HSA327785 IBV327785:IBW327785 ILR327785:ILS327785 IVN327785:IVO327785 JFJ327785:JFK327785 JPF327785:JPG327785 JZB327785:JZC327785 KIX327785:KIY327785 KST327785:KSU327785 LCP327785:LCQ327785 LML327785:LMM327785 LWH327785:LWI327785 MGD327785:MGE327785 MPZ327785:MQA327785 MZV327785:MZW327785 NJR327785:NJS327785 NTN327785:NTO327785 ODJ327785:ODK327785 ONF327785:ONG327785 OXB327785:OXC327785 PGX327785:PGY327785 PQT327785:PQU327785 QAP327785:QAQ327785 QKL327785:QKM327785 QUH327785:QUI327785 RED327785:REE327785 RNZ327785:ROA327785 RXV327785:RXW327785 SHR327785:SHS327785 SRN327785:SRO327785 TBJ327785:TBK327785 TLF327785:TLG327785 TVB327785:TVC327785 UEX327785:UEY327785 UOT327785:UOU327785 UYP327785:UYQ327785 VIL327785:VIM327785 VSH327785:VSI327785 WCD327785:WCE327785 WLZ327785:WMA327785 WVV327785:WVW327785 N393321:O393321 JJ393321:JK393321 TF393321:TG393321 ADB393321:ADC393321 AMX393321:AMY393321 AWT393321:AWU393321 BGP393321:BGQ393321 BQL393321:BQM393321 CAH393321:CAI393321 CKD393321:CKE393321 CTZ393321:CUA393321 DDV393321:DDW393321 DNR393321:DNS393321 DXN393321:DXO393321 EHJ393321:EHK393321 ERF393321:ERG393321 FBB393321:FBC393321 FKX393321:FKY393321 FUT393321:FUU393321 GEP393321:GEQ393321 GOL393321:GOM393321 GYH393321:GYI393321 HID393321:HIE393321 HRZ393321:HSA393321 IBV393321:IBW393321 ILR393321:ILS393321 IVN393321:IVO393321 JFJ393321:JFK393321 JPF393321:JPG393321 JZB393321:JZC393321 KIX393321:KIY393321 KST393321:KSU393321 LCP393321:LCQ393321 LML393321:LMM393321 LWH393321:LWI393321 MGD393321:MGE393321 MPZ393321:MQA393321 MZV393321:MZW393321 NJR393321:NJS393321 NTN393321:NTO393321 ODJ393321:ODK393321 ONF393321:ONG393321 OXB393321:OXC393321 PGX393321:PGY393321 PQT393321:PQU393321 QAP393321:QAQ393321 QKL393321:QKM393321 QUH393321:QUI393321 RED393321:REE393321 RNZ393321:ROA393321 RXV393321:RXW393321 SHR393321:SHS393321 SRN393321:SRO393321 TBJ393321:TBK393321 TLF393321:TLG393321 TVB393321:TVC393321 UEX393321:UEY393321 UOT393321:UOU393321 UYP393321:UYQ393321 VIL393321:VIM393321 VSH393321:VSI393321 WCD393321:WCE393321 WLZ393321:WMA393321 WVV393321:WVW393321 N458857:O458857 JJ458857:JK458857 TF458857:TG458857 ADB458857:ADC458857 AMX458857:AMY458857 AWT458857:AWU458857 BGP458857:BGQ458857 BQL458857:BQM458857 CAH458857:CAI458857 CKD458857:CKE458857 CTZ458857:CUA458857 DDV458857:DDW458857 DNR458857:DNS458857 DXN458857:DXO458857 EHJ458857:EHK458857 ERF458857:ERG458857 FBB458857:FBC458857 FKX458857:FKY458857 FUT458857:FUU458857 GEP458857:GEQ458857 GOL458857:GOM458857 GYH458857:GYI458857 HID458857:HIE458857 HRZ458857:HSA458857 IBV458857:IBW458857 ILR458857:ILS458857 IVN458857:IVO458857 JFJ458857:JFK458857 JPF458857:JPG458857 JZB458857:JZC458857 KIX458857:KIY458857 KST458857:KSU458857 LCP458857:LCQ458857 LML458857:LMM458857 LWH458857:LWI458857 MGD458857:MGE458857 MPZ458857:MQA458857 MZV458857:MZW458857 NJR458857:NJS458857 NTN458857:NTO458857 ODJ458857:ODK458857 ONF458857:ONG458857 OXB458857:OXC458857 PGX458857:PGY458857 PQT458857:PQU458857 QAP458857:QAQ458857 QKL458857:QKM458857 QUH458857:QUI458857 RED458857:REE458857 RNZ458857:ROA458857 RXV458857:RXW458857 SHR458857:SHS458857 SRN458857:SRO458857 TBJ458857:TBK458857 TLF458857:TLG458857 TVB458857:TVC458857 UEX458857:UEY458857 UOT458857:UOU458857 UYP458857:UYQ458857 VIL458857:VIM458857 VSH458857:VSI458857 WCD458857:WCE458857 WLZ458857:WMA458857 WVV458857:WVW458857 N524393:O524393 JJ524393:JK524393 TF524393:TG524393 ADB524393:ADC524393 AMX524393:AMY524393 AWT524393:AWU524393 BGP524393:BGQ524393 BQL524393:BQM524393 CAH524393:CAI524393 CKD524393:CKE524393 CTZ524393:CUA524393 DDV524393:DDW524393 DNR524393:DNS524393 DXN524393:DXO524393 EHJ524393:EHK524393 ERF524393:ERG524393 FBB524393:FBC524393 FKX524393:FKY524393 FUT524393:FUU524393 GEP524393:GEQ524393 GOL524393:GOM524393 GYH524393:GYI524393 HID524393:HIE524393 HRZ524393:HSA524393 IBV524393:IBW524393 ILR524393:ILS524393 IVN524393:IVO524393 JFJ524393:JFK524393 JPF524393:JPG524393 JZB524393:JZC524393 KIX524393:KIY524393 KST524393:KSU524393 LCP524393:LCQ524393 LML524393:LMM524393 LWH524393:LWI524393 MGD524393:MGE524393 MPZ524393:MQA524393 MZV524393:MZW524393 NJR524393:NJS524393 NTN524393:NTO524393 ODJ524393:ODK524393 ONF524393:ONG524393 OXB524393:OXC524393 PGX524393:PGY524393 PQT524393:PQU524393 QAP524393:QAQ524393 QKL524393:QKM524393 QUH524393:QUI524393 RED524393:REE524393 RNZ524393:ROA524393 RXV524393:RXW524393 SHR524393:SHS524393 SRN524393:SRO524393 TBJ524393:TBK524393 TLF524393:TLG524393 TVB524393:TVC524393 UEX524393:UEY524393 UOT524393:UOU524393 UYP524393:UYQ524393 VIL524393:VIM524393 VSH524393:VSI524393 WCD524393:WCE524393 WLZ524393:WMA524393 WVV524393:WVW524393 N589929:O589929 JJ589929:JK589929 TF589929:TG589929 ADB589929:ADC589929 AMX589929:AMY589929 AWT589929:AWU589929 BGP589929:BGQ589929 BQL589929:BQM589929 CAH589929:CAI589929 CKD589929:CKE589929 CTZ589929:CUA589929 DDV589929:DDW589929 DNR589929:DNS589929 DXN589929:DXO589929 EHJ589929:EHK589929 ERF589929:ERG589929 FBB589929:FBC589929 FKX589929:FKY589929 FUT589929:FUU589929 GEP589929:GEQ589929 GOL589929:GOM589929 GYH589929:GYI589929 HID589929:HIE589929 HRZ589929:HSA589929 IBV589929:IBW589929 ILR589929:ILS589929 IVN589929:IVO589929 JFJ589929:JFK589929 JPF589929:JPG589929 JZB589929:JZC589929 KIX589929:KIY589929 KST589929:KSU589929 LCP589929:LCQ589929 LML589929:LMM589929 LWH589929:LWI589929 MGD589929:MGE589929 MPZ589929:MQA589929 MZV589929:MZW589929 NJR589929:NJS589929 NTN589929:NTO589929 ODJ589929:ODK589929 ONF589929:ONG589929 OXB589929:OXC589929 PGX589929:PGY589929 PQT589929:PQU589929 QAP589929:QAQ589929 QKL589929:QKM589929 QUH589929:QUI589929 RED589929:REE589929 RNZ589929:ROA589929 RXV589929:RXW589929 SHR589929:SHS589929 SRN589929:SRO589929 TBJ589929:TBK589929 TLF589929:TLG589929 TVB589929:TVC589929 UEX589929:UEY589929 UOT589929:UOU589929 UYP589929:UYQ589929 VIL589929:VIM589929 VSH589929:VSI589929 WCD589929:WCE589929 WLZ589929:WMA589929 WVV589929:WVW589929 N655465:O655465 JJ655465:JK655465 TF655465:TG655465 ADB655465:ADC655465 AMX655465:AMY655465 AWT655465:AWU655465 BGP655465:BGQ655465 BQL655465:BQM655465 CAH655465:CAI655465 CKD655465:CKE655465 CTZ655465:CUA655465 DDV655465:DDW655465 DNR655465:DNS655465 DXN655465:DXO655465 EHJ655465:EHK655465 ERF655465:ERG655465 FBB655465:FBC655465 FKX655465:FKY655465 FUT655465:FUU655465 GEP655465:GEQ655465 GOL655465:GOM655465 GYH655465:GYI655465 HID655465:HIE655465 HRZ655465:HSA655465 IBV655465:IBW655465 ILR655465:ILS655465 IVN655465:IVO655465 JFJ655465:JFK655465 JPF655465:JPG655465 JZB655465:JZC655465 KIX655465:KIY655465 KST655465:KSU655465 LCP655465:LCQ655465 LML655465:LMM655465 LWH655465:LWI655465 MGD655465:MGE655465 MPZ655465:MQA655465 MZV655465:MZW655465 NJR655465:NJS655465 NTN655465:NTO655465 ODJ655465:ODK655465 ONF655465:ONG655465 OXB655465:OXC655465 PGX655465:PGY655465 PQT655465:PQU655465 QAP655465:QAQ655465 QKL655465:QKM655465 QUH655465:QUI655465 RED655465:REE655465 RNZ655465:ROA655465 RXV655465:RXW655465 SHR655465:SHS655465 SRN655465:SRO655465 TBJ655465:TBK655465 TLF655465:TLG655465 TVB655465:TVC655465 UEX655465:UEY655465 UOT655465:UOU655465 UYP655465:UYQ655465 VIL655465:VIM655465 VSH655465:VSI655465 WCD655465:WCE655465 WLZ655465:WMA655465 WVV655465:WVW655465 N721001:O721001 JJ721001:JK721001 TF721001:TG721001 ADB721001:ADC721001 AMX721001:AMY721001 AWT721001:AWU721001 BGP721001:BGQ721001 BQL721001:BQM721001 CAH721001:CAI721001 CKD721001:CKE721001 CTZ721001:CUA721001 DDV721001:DDW721001 DNR721001:DNS721001 DXN721001:DXO721001 EHJ721001:EHK721001 ERF721001:ERG721001 FBB721001:FBC721001 FKX721001:FKY721001 FUT721001:FUU721001 GEP721001:GEQ721001 GOL721001:GOM721001 GYH721001:GYI721001 HID721001:HIE721001 HRZ721001:HSA721001 IBV721001:IBW721001 ILR721001:ILS721001 IVN721001:IVO721001 JFJ721001:JFK721001 JPF721001:JPG721001 JZB721001:JZC721001 KIX721001:KIY721001 KST721001:KSU721001 LCP721001:LCQ721001 LML721001:LMM721001 LWH721001:LWI721001 MGD721001:MGE721001 MPZ721001:MQA721001 MZV721001:MZW721001 NJR721001:NJS721001 NTN721001:NTO721001 ODJ721001:ODK721001 ONF721001:ONG721001 OXB721001:OXC721001 PGX721001:PGY721001 PQT721001:PQU721001 QAP721001:QAQ721001 QKL721001:QKM721001 QUH721001:QUI721001 RED721001:REE721001 RNZ721001:ROA721001 RXV721001:RXW721001 SHR721001:SHS721001 SRN721001:SRO721001 TBJ721001:TBK721001 TLF721001:TLG721001 TVB721001:TVC721001 UEX721001:UEY721001 UOT721001:UOU721001 UYP721001:UYQ721001 VIL721001:VIM721001 VSH721001:VSI721001 WCD721001:WCE721001 WLZ721001:WMA721001 WVV721001:WVW721001 N786537:O786537 JJ786537:JK786537 TF786537:TG786537 ADB786537:ADC786537 AMX786537:AMY786537 AWT786537:AWU786537 BGP786537:BGQ786537 BQL786537:BQM786537 CAH786537:CAI786537 CKD786537:CKE786537 CTZ786537:CUA786537 DDV786537:DDW786537 DNR786537:DNS786537 DXN786537:DXO786537 EHJ786537:EHK786537 ERF786537:ERG786537 FBB786537:FBC786537 FKX786537:FKY786537 FUT786537:FUU786537 GEP786537:GEQ786537 GOL786537:GOM786537 GYH786537:GYI786537 HID786537:HIE786537 HRZ786537:HSA786537 IBV786537:IBW786537 ILR786537:ILS786537 IVN786537:IVO786537 JFJ786537:JFK786537 JPF786537:JPG786537 JZB786537:JZC786537 KIX786537:KIY786537 KST786537:KSU786537 LCP786537:LCQ786537 LML786537:LMM786537 LWH786537:LWI786537 MGD786537:MGE786537 MPZ786537:MQA786537 MZV786537:MZW786537 NJR786537:NJS786537 NTN786537:NTO786537 ODJ786537:ODK786537 ONF786537:ONG786537 OXB786537:OXC786537 PGX786537:PGY786537 PQT786537:PQU786537 QAP786537:QAQ786537 QKL786537:QKM786537 QUH786537:QUI786537 RED786537:REE786537 RNZ786537:ROA786537 RXV786537:RXW786537 SHR786537:SHS786537 SRN786537:SRO786537 TBJ786537:TBK786537 TLF786537:TLG786537 TVB786537:TVC786537 UEX786537:UEY786537 UOT786537:UOU786537 UYP786537:UYQ786537 VIL786537:VIM786537 VSH786537:VSI786537 WCD786537:WCE786537 WLZ786537:WMA786537 WVV786537:WVW786537 N852073:O852073 JJ852073:JK852073 TF852073:TG852073 ADB852073:ADC852073 AMX852073:AMY852073 AWT852073:AWU852073 BGP852073:BGQ852073 BQL852073:BQM852073 CAH852073:CAI852073 CKD852073:CKE852073 CTZ852073:CUA852073 DDV852073:DDW852073 DNR852073:DNS852073 DXN852073:DXO852073 EHJ852073:EHK852073 ERF852073:ERG852073 FBB852073:FBC852073 FKX852073:FKY852073 FUT852073:FUU852073 GEP852073:GEQ852073 GOL852073:GOM852073 GYH852073:GYI852073 HID852073:HIE852073 HRZ852073:HSA852073 IBV852073:IBW852073 ILR852073:ILS852073 IVN852073:IVO852073 JFJ852073:JFK852073 JPF852073:JPG852073 JZB852073:JZC852073 KIX852073:KIY852073 KST852073:KSU852073 LCP852073:LCQ852073 LML852073:LMM852073 LWH852073:LWI852073 MGD852073:MGE852073 MPZ852073:MQA852073 MZV852073:MZW852073 NJR852073:NJS852073 NTN852073:NTO852073 ODJ852073:ODK852073 ONF852073:ONG852073 OXB852073:OXC852073 PGX852073:PGY852073 PQT852073:PQU852073 QAP852073:QAQ852073 QKL852073:QKM852073 QUH852073:QUI852073 RED852073:REE852073 RNZ852073:ROA852073 RXV852073:RXW852073 SHR852073:SHS852073 SRN852073:SRO852073 TBJ852073:TBK852073 TLF852073:TLG852073 TVB852073:TVC852073 UEX852073:UEY852073 UOT852073:UOU852073 UYP852073:UYQ852073 VIL852073:VIM852073 VSH852073:VSI852073 WCD852073:WCE852073 WLZ852073:WMA852073 WVV852073:WVW852073 N917609:O917609 JJ917609:JK917609 TF917609:TG917609 ADB917609:ADC917609 AMX917609:AMY917609 AWT917609:AWU917609 BGP917609:BGQ917609 BQL917609:BQM917609 CAH917609:CAI917609 CKD917609:CKE917609 CTZ917609:CUA917609 DDV917609:DDW917609 DNR917609:DNS917609 DXN917609:DXO917609 EHJ917609:EHK917609 ERF917609:ERG917609 FBB917609:FBC917609 FKX917609:FKY917609 FUT917609:FUU917609 GEP917609:GEQ917609 GOL917609:GOM917609 GYH917609:GYI917609 HID917609:HIE917609 HRZ917609:HSA917609 IBV917609:IBW917609 ILR917609:ILS917609 IVN917609:IVO917609 JFJ917609:JFK917609 JPF917609:JPG917609 JZB917609:JZC917609 KIX917609:KIY917609 KST917609:KSU917609 LCP917609:LCQ917609 LML917609:LMM917609 LWH917609:LWI917609 MGD917609:MGE917609 MPZ917609:MQA917609 MZV917609:MZW917609 NJR917609:NJS917609 NTN917609:NTO917609 ODJ917609:ODK917609 ONF917609:ONG917609 OXB917609:OXC917609 PGX917609:PGY917609 PQT917609:PQU917609 QAP917609:QAQ917609 QKL917609:QKM917609 QUH917609:QUI917609 RED917609:REE917609 RNZ917609:ROA917609 RXV917609:RXW917609 SHR917609:SHS917609 SRN917609:SRO917609 TBJ917609:TBK917609 TLF917609:TLG917609 TVB917609:TVC917609 UEX917609:UEY917609 UOT917609:UOU917609 UYP917609:UYQ917609 VIL917609:VIM917609 VSH917609:VSI917609 WCD917609:WCE917609 WLZ917609:WMA917609 WVV917609:WVW917609 N983145:O983145 JJ983145:JK983145 TF983145:TG983145 ADB983145:ADC983145 AMX983145:AMY983145 AWT983145:AWU983145 BGP983145:BGQ983145 BQL983145:BQM983145 CAH983145:CAI983145 CKD983145:CKE983145 CTZ983145:CUA983145 DDV983145:DDW983145 DNR983145:DNS983145 DXN983145:DXO983145 EHJ983145:EHK983145 ERF983145:ERG983145 FBB983145:FBC983145 FKX983145:FKY983145 FUT983145:FUU983145 GEP983145:GEQ983145 GOL983145:GOM983145 GYH983145:GYI983145 HID983145:HIE983145 HRZ983145:HSA983145 IBV983145:IBW983145 ILR983145:ILS983145 IVN983145:IVO983145 JFJ983145:JFK983145 JPF983145:JPG983145 JZB983145:JZC983145 KIX983145:KIY983145 KST983145:KSU983145 LCP983145:LCQ983145 LML983145:LMM983145 LWH983145:LWI983145 MGD983145:MGE983145 MPZ983145:MQA983145 MZV983145:MZW983145 NJR983145:NJS983145 NTN983145:NTO983145 ODJ983145:ODK983145 ONF983145:ONG983145 OXB983145:OXC983145 PGX983145:PGY983145 PQT983145:PQU983145 QAP983145:QAQ983145 QKL983145:QKM983145 QUH983145:QUI983145 RED983145:REE983145 RNZ983145:ROA983145 RXV983145:RXW983145 SHR983145:SHS983145 SRN983145:SRO983145 TBJ983145:TBK983145 TLF983145:TLG983145 TVB983145:TVC983145 UEX983145:UEY983145 UOT983145:UOU983145 UYP983145:UYQ983145 VIL983145:VIM983145 VSH983145:VSI983145 WCD983145:WCE983145 WLZ983145:WMA983145 WVV983145:WVW983145 T105:U105 JP105:JQ105 TL105:TM105 ADH105:ADI105 AND105:ANE105 AWZ105:AXA105 BGV105:BGW105 BQR105:BQS105 CAN105:CAO105 CKJ105:CKK105 CUF105:CUG105 DEB105:DEC105 DNX105:DNY105 DXT105:DXU105 EHP105:EHQ105 ERL105:ERM105 FBH105:FBI105 FLD105:FLE105 FUZ105:FVA105 GEV105:GEW105 GOR105:GOS105 GYN105:GYO105 HIJ105:HIK105 HSF105:HSG105 ICB105:ICC105 ILX105:ILY105 IVT105:IVU105 JFP105:JFQ105 JPL105:JPM105 JZH105:JZI105 KJD105:KJE105 KSZ105:KTA105 LCV105:LCW105 LMR105:LMS105 LWN105:LWO105 MGJ105:MGK105 MQF105:MQG105 NAB105:NAC105 NJX105:NJY105 NTT105:NTU105 ODP105:ODQ105 ONL105:ONM105 OXH105:OXI105 PHD105:PHE105 PQZ105:PRA105 QAV105:QAW105 QKR105:QKS105 QUN105:QUO105 REJ105:REK105 ROF105:ROG105 RYB105:RYC105 SHX105:SHY105 SRT105:SRU105 TBP105:TBQ105 TLL105:TLM105 TVH105:TVI105 UFD105:UFE105 UOZ105:UPA105 UYV105:UYW105 VIR105:VIS105 VSN105:VSO105 WCJ105:WCK105 WMF105:WMG105 WWB105:WWC105 T65641:U65641 JP65641:JQ65641 TL65641:TM65641 ADH65641:ADI65641 AND65641:ANE65641 AWZ65641:AXA65641 BGV65641:BGW65641 BQR65641:BQS65641 CAN65641:CAO65641 CKJ65641:CKK65641 CUF65641:CUG65641 DEB65641:DEC65641 DNX65641:DNY65641 DXT65641:DXU65641 EHP65641:EHQ65641 ERL65641:ERM65641 FBH65641:FBI65641 FLD65641:FLE65641 FUZ65641:FVA65641 GEV65641:GEW65641 GOR65641:GOS65641 GYN65641:GYO65641 HIJ65641:HIK65641 HSF65641:HSG65641 ICB65641:ICC65641 ILX65641:ILY65641 IVT65641:IVU65641 JFP65641:JFQ65641 JPL65641:JPM65641 JZH65641:JZI65641 KJD65641:KJE65641 KSZ65641:KTA65641 LCV65641:LCW65641 LMR65641:LMS65641 LWN65641:LWO65641 MGJ65641:MGK65641 MQF65641:MQG65641 NAB65641:NAC65641 NJX65641:NJY65641 NTT65641:NTU65641 ODP65641:ODQ65641 ONL65641:ONM65641 OXH65641:OXI65641 PHD65641:PHE65641 PQZ65641:PRA65641 QAV65641:QAW65641 QKR65641:QKS65641 QUN65641:QUO65641 REJ65641:REK65641 ROF65641:ROG65641 RYB65641:RYC65641 SHX65641:SHY65641 SRT65641:SRU65641 TBP65641:TBQ65641 TLL65641:TLM65641 TVH65641:TVI65641 UFD65641:UFE65641 UOZ65641:UPA65641 UYV65641:UYW65641 VIR65641:VIS65641 VSN65641:VSO65641 WCJ65641:WCK65641 WMF65641:WMG65641 WWB65641:WWC65641 T131177:U131177 JP131177:JQ131177 TL131177:TM131177 ADH131177:ADI131177 AND131177:ANE131177 AWZ131177:AXA131177 BGV131177:BGW131177 BQR131177:BQS131177 CAN131177:CAO131177 CKJ131177:CKK131177 CUF131177:CUG131177 DEB131177:DEC131177 DNX131177:DNY131177 DXT131177:DXU131177 EHP131177:EHQ131177 ERL131177:ERM131177 FBH131177:FBI131177 FLD131177:FLE131177 FUZ131177:FVA131177 GEV131177:GEW131177 GOR131177:GOS131177 GYN131177:GYO131177 HIJ131177:HIK131177 HSF131177:HSG131177 ICB131177:ICC131177 ILX131177:ILY131177 IVT131177:IVU131177 JFP131177:JFQ131177 JPL131177:JPM131177 JZH131177:JZI131177 KJD131177:KJE131177 KSZ131177:KTA131177 LCV131177:LCW131177 LMR131177:LMS131177 LWN131177:LWO131177 MGJ131177:MGK131177 MQF131177:MQG131177 NAB131177:NAC131177 NJX131177:NJY131177 NTT131177:NTU131177 ODP131177:ODQ131177 ONL131177:ONM131177 OXH131177:OXI131177 PHD131177:PHE131177 PQZ131177:PRA131177 QAV131177:QAW131177 QKR131177:QKS131177 QUN131177:QUO131177 REJ131177:REK131177 ROF131177:ROG131177 RYB131177:RYC131177 SHX131177:SHY131177 SRT131177:SRU131177 TBP131177:TBQ131177 TLL131177:TLM131177 TVH131177:TVI131177 UFD131177:UFE131177 UOZ131177:UPA131177 UYV131177:UYW131177 VIR131177:VIS131177 VSN131177:VSO131177 WCJ131177:WCK131177 WMF131177:WMG131177 WWB131177:WWC131177 T196713:U196713 JP196713:JQ196713 TL196713:TM196713 ADH196713:ADI196713 AND196713:ANE196713 AWZ196713:AXA196713 BGV196713:BGW196713 BQR196713:BQS196713 CAN196713:CAO196713 CKJ196713:CKK196713 CUF196713:CUG196713 DEB196713:DEC196713 DNX196713:DNY196713 DXT196713:DXU196713 EHP196713:EHQ196713 ERL196713:ERM196713 FBH196713:FBI196713 FLD196713:FLE196713 FUZ196713:FVA196713 GEV196713:GEW196713 GOR196713:GOS196713 GYN196713:GYO196713 HIJ196713:HIK196713 HSF196713:HSG196713 ICB196713:ICC196713 ILX196713:ILY196713 IVT196713:IVU196713 JFP196713:JFQ196713 JPL196713:JPM196713 JZH196713:JZI196713 KJD196713:KJE196713 KSZ196713:KTA196713 LCV196713:LCW196713 LMR196713:LMS196713 LWN196713:LWO196713 MGJ196713:MGK196713 MQF196713:MQG196713 NAB196713:NAC196713 NJX196713:NJY196713 NTT196713:NTU196713 ODP196713:ODQ196713 ONL196713:ONM196713 OXH196713:OXI196713 PHD196713:PHE196713 PQZ196713:PRA196713 QAV196713:QAW196713 QKR196713:QKS196713 QUN196713:QUO196713 REJ196713:REK196713 ROF196713:ROG196713 RYB196713:RYC196713 SHX196713:SHY196713 SRT196713:SRU196713 TBP196713:TBQ196713 TLL196713:TLM196713 TVH196713:TVI196713 UFD196713:UFE196713 UOZ196713:UPA196713 UYV196713:UYW196713 VIR196713:VIS196713 VSN196713:VSO196713 WCJ196713:WCK196713 WMF196713:WMG196713 WWB196713:WWC196713 T262249:U262249 JP262249:JQ262249 TL262249:TM262249 ADH262249:ADI262249 AND262249:ANE262249 AWZ262249:AXA262249 BGV262249:BGW262249 BQR262249:BQS262249 CAN262249:CAO262249 CKJ262249:CKK262249 CUF262249:CUG262249 DEB262249:DEC262249 DNX262249:DNY262249 DXT262249:DXU262249 EHP262249:EHQ262249 ERL262249:ERM262249 FBH262249:FBI262249 FLD262249:FLE262249 FUZ262249:FVA262249 GEV262249:GEW262249 GOR262249:GOS262249 GYN262249:GYO262249 HIJ262249:HIK262249 HSF262249:HSG262249 ICB262249:ICC262249 ILX262249:ILY262249 IVT262249:IVU262249 JFP262249:JFQ262249 JPL262249:JPM262249 JZH262249:JZI262249 KJD262249:KJE262249 KSZ262249:KTA262249 LCV262249:LCW262249 LMR262249:LMS262249 LWN262249:LWO262249 MGJ262249:MGK262249 MQF262249:MQG262249 NAB262249:NAC262249 NJX262249:NJY262249 NTT262249:NTU262249 ODP262249:ODQ262249 ONL262249:ONM262249 OXH262249:OXI262249 PHD262249:PHE262249 PQZ262249:PRA262249 QAV262249:QAW262249 QKR262249:QKS262249 QUN262249:QUO262249 REJ262249:REK262249 ROF262249:ROG262249 RYB262249:RYC262249 SHX262249:SHY262249 SRT262249:SRU262249 TBP262249:TBQ262249 TLL262249:TLM262249 TVH262249:TVI262249 UFD262249:UFE262249 UOZ262249:UPA262249 UYV262249:UYW262249 VIR262249:VIS262249 VSN262249:VSO262249 WCJ262249:WCK262249 WMF262249:WMG262249 WWB262249:WWC262249 T327785:U327785 JP327785:JQ327785 TL327785:TM327785 ADH327785:ADI327785 AND327785:ANE327785 AWZ327785:AXA327785 BGV327785:BGW327785 BQR327785:BQS327785 CAN327785:CAO327785 CKJ327785:CKK327785 CUF327785:CUG327785 DEB327785:DEC327785 DNX327785:DNY327785 DXT327785:DXU327785 EHP327785:EHQ327785 ERL327785:ERM327785 FBH327785:FBI327785 FLD327785:FLE327785 FUZ327785:FVA327785 GEV327785:GEW327785 GOR327785:GOS327785 GYN327785:GYO327785 HIJ327785:HIK327785 HSF327785:HSG327785 ICB327785:ICC327785 ILX327785:ILY327785 IVT327785:IVU327785 JFP327785:JFQ327785 JPL327785:JPM327785 JZH327785:JZI327785 KJD327785:KJE327785 KSZ327785:KTA327785 LCV327785:LCW327785 LMR327785:LMS327785 LWN327785:LWO327785 MGJ327785:MGK327785 MQF327785:MQG327785 NAB327785:NAC327785 NJX327785:NJY327785 NTT327785:NTU327785 ODP327785:ODQ327785 ONL327785:ONM327785 OXH327785:OXI327785 PHD327785:PHE327785 PQZ327785:PRA327785 QAV327785:QAW327785 QKR327785:QKS327785 QUN327785:QUO327785 REJ327785:REK327785 ROF327785:ROG327785 RYB327785:RYC327785 SHX327785:SHY327785 SRT327785:SRU327785 TBP327785:TBQ327785 TLL327785:TLM327785 TVH327785:TVI327785 UFD327785:UFE327785 UOZ327785:UPA327785 UYV327785:UYW327785 VIR327785:VIS327785 VSN327785:VSO327785 WCJ327785:WCK327785 WMF327785:WMG327785 WWB327785:WWC327785 T393321:U393321 JP393321:JQ393321 TL393321:TM393321 ADH393321:ADI393321 AND393321:ANE393321 AWZ393321:AXA393321 BGV393321:BGW393321 BQR393321:BQS393321 CAN393321:CAO393321 CKJ393321:CKK393321 CUF393321:CUG393321 DEB393321:DEC393321 DNX393321:DNY393321 DXT393321:DXU393321 EHP393321:EHQ393321 ERL393321:ERM393321 FBH393321:FBI393321 FLD393321:FLE393321 FUZ393321:FVA393321 GEV393321:GEW393321 GOR393321:GOS393321 GYN393321:GYO393321 HIJ393321:HIK393321 HSF393321:HSG393321 ICB393321:ICC393321 ILX393321:ILY393321 IVT393321:IVU393321 JFP393321:JFQ393321 JPL393321:JPM393321 JZH393321:JZI393321 KJD393321:KJE393321 KSZ393321:KTA393321 LCV393321:LCW393321 LMR393321:LMS393321 LWN393321:LWO393321 MGJ393321:MGK393321 MQF393321:MQG393321 NAB393321:NAC393321 NJX393321:NJY393321 NTT393321:NTU393321 ODP393321:ODQ393321 ONL393321:ONM393321 OXH393321:OXI393321 PHD393321:PHE393321 PQZ393321:PRA393321 QAV393321:QAW393321 QKR393321:QKS393321 QUN393321:QUO393321 REJ393321:REK393321 ROF393321:ROG393321 RYB393321:RYC393321 SHX393321:SHY393321 SRT393321:SRU393321 TBP393321:TBQ393321 TLL393321:TLM393321 TVH393321:TVI393321 UFD393321:UFE393321 UOZ393321:UPA393321 UYV393321:UYW393321 VIR393321:VIS393321 VSN393321:VSO393321 WCJ393321:WCK393321 WMF393321:WMG393321 WWB393321:WWC393321 T458857:U458857 JP458857:JQ458857 TL458857:TM458857 ADH458857:ADI458857 AND458857:ANE458857 AWZ458857:AXA458857 BGV458857:BGW458857 BQR458857:BQS458857 CAN458857:CAO458857 CKJ458857:CKK458857 CUF458857:CUG458857 DEB458857:DEC458857 DNX458857:DNY458857 DXT458857:DXU458857 EHP458857:EHQ458857 ERL458857:ERM458857 FBH458857:FBI458857 FLD458857:FLE458857 FUZ458857:FVA458857 GEV458857:GEW458857 GOR458857:GOS458857 GYN458857:GYO458857 HIJ458857:HIK458857 HSF458857:HSG458857 ICB458857:ICC458857 ILX458857:ILY458857 IVT458857:IVU458857 JFP458857:JFQ458857 JPL458857:JPM458857 JZH458857:JZI458857 KJD458857:KJE458857 KSZ458857:KTA458857 LCV458857:LCW458857 LMR458857:LMS458857 LWN458857:LWO458857 MGJ458857:MGK458857 MQF458857:MQG458857 NAB458857:NAC458857 NJX458857:NJY458857 NTT458857:NTU458857 ODP458857:ODQ458857 ONL458857:ONM458857 OXH458857:OXI458857 PHD458857:PHE458857 PQZ458857:PRA458857 QAV458857:QAW458857 QKR458857:QKS458857 QUN458857:QUO458857 REJ458857:REK458857 ROF458857:ROG458857 RYB458857:RYC458857 SHX458857:SHY458857 SRT458857:SRU458857 TBP458857:TBQ458857 TLL458857:TLM458857 TVH458857:TVI458857 UFD458857:UFE458857 UOZ458857:UPA458857 UYV458857:UYW458857 VIR458857:VIS458857 VSN458857:VSO458857 WCJ458857:WCK458857 WMF458857:WMG458857 WWB458857:WWC458857 T524393:U524393 JP524393:JQ524393 TL524393:TM524393 ADH524393:ADI524393 AND524393:ANE524393 AWZ524393:AXA524393 BGV524393:BGW524393 BQR524393:BQS524393 CAN524393:CAO524393 CKJ524393:CKK524393 CUF524393:CUG524393 DEB524393:DEC524393 DNX524393:DNY524393 DXT524393:DXU524393 EHP524393:EHQ524393 ERL524393:ERM524393 FBH524393:FBI524393 FLD524393:FLE524393 FUZ524393:FVA524393 GEV524393:GEW524393 GOR524393:GOS524393 GYN524393:GYO524393 HIJ524393:HIK524393 HSF524393:HSG524393 ICB524393:ICC524393 ILX524393:ILY524393 IVT524393:IVU524393 JFP524393:JFQ524393 JPL524393:JPM524393 JZH524393:JZI524393 KJD524393:KJE524393 KSZ524393:KTA524393 LCV524393:LCW524393 LMR524393:LMS524393 LWN524393:LWO524393 MGJ524393:MGK524393 MQF524393:MQG524393 NAB524393:NAC524393 NJX524393:NJY524393 NTT524393:NTU524393 ODP524393:ODQ524393 ONL524393:ONM524393 OXH524393:OXI524393 PHD524393:PHE524393 PQZ524393:PRA524393 QAV524393:QAW524393 QKR524393:QKS524393 QUN524393:QUO524393 REJ524393:REK524393 ROF524393:ROG524393 RYB524393:RYC524393 SHX524393:SHY524393 SRT524393:SRU524393 TBP524393:TBQ524393 TLL524393:TLM524393 TVH524393:TVI524393 UFD524393:UFE524393 UOZ524393:UPA524393 UYV524393:UYW524393 VIR524393:VIS524393 VSN524393:VSO524393 WCJ524393:WCK524393 WMF524393:WMG524393 WWB524393:WWC524393 T589929:U589929 JP589929:JQ589929 TL589929:TM589929 ADH589929:ADI589929 AND589929:ANE589929 AWZ589929:AXA589929 BGV589929:BGW589929 BQR589929:BQS589929 CAN589929:CAO589929 CKJ589929:CKK589929 CUF589929:CUG589929 DEB589929:DEC589929 DNX589929:DNY589929 DXT589929:DXU589929 EHP589929:EHQ589929 ERL589929:ERM589929 FBH589929:FBI589929 FLD589929:FLE589929 FUZ589929:FVA589929 GEV589929:GEW589929 GOR589929:GOS589929 GYN589929:GYO589929 HIJ589929:HIK589929 HSF589929:HSG589929 ICB589929:ICC589929 ILX589929:ILY589929 IVT589929:IVU589929 JFP589929:JFQ589929 JPL589929:JPM589929 JZH589929:JZI589929 KJD589929:KJE589929 KSZ589929:KTA589929 LCV589929:LCW589929 LMR589929:LMS589929 LWN589929:LWO589929 MGJ589929:MGK589929 MQF589929:MQG589929 NAB589929:NAC589929 NJX589929:NJY589929 NTT589929:NTU589929 ODP589929:ODQ589929 ONL589929:ONM589929 OXH589929:OXI589929 PHD589929:PHE589929 PQZ589929:PRA589929 QAV589929:QAW589929 QKR589929:QKS589929 QUN589929:QUO589929 REJ589929:REK589929 ROF589929:ROG589929 RYB589929:RYC589929 SHX589929:SHY589929 SRT589929:SRU589929 TBP589929:TBQ589929 TLL589929:TLM589929 TVH589929:TVI589929 UFD589929:UFE589929 UOZ589929:UPA589929 UYV589929:UYW589929 VIR589929:VIS589929 VSN589929:VSO589929 WCJ589929:WCK589929 WMF589929:WMG589929 WWB589929:WWC589929 T655465:U655465 JP655465:JQ655465 TL655465:TM655465 ADH655465:ADI655465 AND655465:ANE655465 AWZ655465:AXA655465 BGV655465:BGW655465 BQR655465:BQS655465 CAN655465:CAO655465 CKJ655465:CKK655465 CUF655465:CUG655465 DEB655465:DEC655465 DNX655465:DNY655465 DXT655465:DXU655465 EHP655465:EHQ655465 ERL655465:ERM655465 FBH655465:FBI655465 FLD655465:FLE655465 FUZ655465:FVA655465 GEV655465:GEW655465 GOR655465:GOS655465 GYN655465:GYO655465 HIJ655465:HIK655465 HSF655465:HSG655465 ICB655465:ICC655465 ILX655465:ILY655465 IVT655465:IVU655465 JFP655465:JFQ655465 JPL655465:JPM655465 JZH655465:JZI655465 KJD655465:KJE655465 KSZ655465:KTA655465 LCV655465:LCW655465 LMR655465:LMS655465 LWN655465:LWO655465 MGJ655465:MGK655465 MQF655465:MQG655465 NAB655465:NAC655465 NJX655465:NJY655465 NTT655465:NTU655465 ODP655465:ODQ655465 ONL655465:ONM655465 OXH655465:OXI655465 PHD655465:PHE655465 PQZ655465:PRA655465 QAV655465:QAW655465 QKR655465:QKS655465 QUN655465:QUO655465 REJ655465:REK655465 ROF655465:ROG655465 RYB655465:RYC655465 SHX655465:SHY655465 SRT655465:SRU655465 TBP655465:TBQ655465 TLL655465:TLM655465 TVH655465:TVI655465 UFD655465:UFE655465 UOZ655465:UPA655465 UYV655465:UYW655465 VIR655465:VIS655465 VSN655465:VSO655465 WCJ655465:WCK655465 WMF655465:WMG655465 WWB655465:WWC655465 T721001:U721001 JP721001:JQ721001 TL721001:TM721001 ADH721001:ADI721001 AND721001:ANE721001 AWZ721001:AXA721001 BGV721001:BGW721001 BQR721001:BQS721001 CAN721001:CAO721001 CKJ721001:CKK721001 CUF721001:CUG721001 DEB721001:DEC721001 DNX721001:DNY721001 DXT721001:DXU721001 EHP721001:EHQ721001 ERL721001:ERM721001 FBH721001:FBI721001 FLD721001:FLE721001 FUZ721001:FVA721001 GEV721001:GEW721001 GOR721001:GOS721001 GYN721001:GYO721001 HIJ721001:HIK721001 HSF721001:HSG721001 ICB721001:ICC721001 ILX721001:ILY721001 IVT721001:IVU721001 JFP721001:JFQ721001 JPL721001:JPM721001 JZH721001:JZI721001 KJD721001:KJE721001 KSZ721001:KTA721001 LCV721001:LCW721001 LMR721001:LMS721001 LWN721001:LWO721001 MGJ721001:MGK721001 MQF721001:MQG721001 NAB721001:NAC721001 NJX721001:NJY721001 NTT721001:NTU721001 ODP721001:ODQ721001 ONL721001:ONM721001 OXH721001:OXI721001 PHD721001:PHE721001 PQZ721001:PRA721001 QAV721001:QAW721001 QKR721001:QKS721001 QUN721001:QUO721001 REJ721001:REK721001 ROF721001:ROG721001 RYB721001:RYC721001 SHX721001:SHY721001 SRT721001:SRU721001 TBP721001:TBQ721001 TLL721001:TLM721001 TVH721001:TVI721001 UFD721001:UFE721001 UOZ721001:UPA721001 UYV721001:UYW721001 VIR721001:VIS721001 VSN721001:VSO721001 WCJ721001:WCK721001 WMF721001:WMG721001 WWB721001:WWC721001 T786537:U786537 JP786537:JQ786537 TL786537:TM786537 ADH786537:ADI786537 AND786537:ANE786537 AWZ786537:AXA786537 BGV786537:BGW786537 BQR786537:BQS786537 CAN786537:CAO786537 CKJ786537:CKK786537 CUF786537:CUG786537 DEB786537:DEC786537 DNX786537:DNY786537 DXT786537:DXU786537 EHP786537:EHQ786537 ERL786537:ERM786537 FBH786537:FBI786537 FLD786537:FLE786537 FUZ786537:FVA786537 GEV786537:GEW786537 GOR786537:GOS786537 GYN786537:GYO786537 HIJ786537:HIK786537 HSF786537:HSG786537 ICB786537:ICC786537 ILX786537:ILY786537 IVT786537:IVU786537 JFP786537:JFQ786537 JPL786537:JPM786537 JZH786537:JZI786537 KJD786537:KJE786537 KSZ786537:KTA786537 LCV786537:LCW786537 LMR786537:LMS786537 LWN786537:LWO786537 MGJ786537:MGK786537 MQF786537:MQG786537 NAB786537:NAC786537 NJX786537:NJY786537 NTT786537:NTU786537 ODP786537:ODQ786537 ONL786537:ONM786537 OXH786537:OXI786537 PHD786537:PHE786537 PQZ786537:PRA786537 QAV786537:QAW786537 QKR786537:QKS786537 QUN786537:QUO786537 REJ786537:REK786537 ROF786537:ROG786537 RYB786537:RYC786537 SHX786537:SHY786537 SRT786537:SRU786537 TBP786537:TBQ786537 TLL786537:TLM786537 TVH786537:TVI786537 UFD786537:UFE786537 UOZ786537:UPA786537 UYV786537:UYW786537 VIR786537:VIS786537 VSN786537:VSO786537 WCJ786537:WCK786537 WMF786537:WMG786537 WWB786537:WWC786537 T852073:U852073 JP852073:JQ852073 TL852073:TM852073 ADH852073:ADI852073 AND852073:ANE852073 AWZ852073:AXA852073 BGV852073:BGW852073 BQR852073:BQS852073 CAN852073:CAO852073 CKJ852073:CKK852073 CUF852073:CUG852073 DEB852073:DEC852073 DNX852073:DNY852073 DXT852073:DXU852073 EHP852073:EHQ852073 ERL852073:ERM852073 FBH852073:FBI852073 FLD852073:FLE852073 FUZ852073:FVA852073 GEV852073:GEW852073 GOR852073:GOS852073 GYN852073:GYO852073 HIJ852073:HIK852073 HSF852073:HSG852073 ICB852073:ICC852073 ILX852073:ILY852073 IVT852073:IVU852073 JFP852073:JFQ852073 JPL852073:JPM852073 JZH852073:JZI852073 KJD852073:KJE852073 KSZ852073:KTA852073 LCV852073:LCW852073 LMR852073:LMS852073 LWN852073:LWO852073 MGJ852073:MGK852073 MQF852073:MQG852073 NAB852073:NAC852073 NJX852073:NJY852073 NTT852073:NTU852073 ODP852073:ODQ852073 ONL852073:ONM852073 OXH852073:OXI852073 PHD852073:PHE852073 PQZ852073:PRA852073 QAV852073:QAW852073 QKR852073:QKS852073 QUN852073:QUO852073 REJ852073:REK852073 ROF852073:ROG852073 RYB852073:RYC852073 SHX852073:SHY852073 SRT852073:SRU852073 TBP852073:TBQ852073 TLL852073:TLM852073 TVH852073:TVI852073 UFD852073:UFE852073 UOZ852073:UPA852073 UYV852073:UYW852073 VIR852073:VIS852073 VSN852073:VSO852073 WCJ852073:WCK852073 WMF852073:WMG852073 WWB852073:WWC852073 T917609:U917609 JP917609:JQ917609 TL917609:TM917609 ADH917609:ADI917609 AND917609:ANE917609 AWZ917609:AXA917609 BGV917609:BGW917609 BQR917609:BQS917609 CAN917609:CAO917609 CKJ917609:CKK917609 CUF917609:CUG917609 DEB917609:DEC917609 DNX917609:DNY917609 DXT917609:DXU917609 EHP917609:EHQ917609 ERL917609:ERM917609 FBH917609:FBI917609 FLD917609:FLE917609 FUZ917609:FVA917609 GEV917609:GEW917609 GOR917609:GOS917609 GYN917609:GYO917609 HIJ917609:HIK917609 HSF917609:HSG917609 ICB917609:ICC917609 ILX917609:ILY917609 IVT917609:IVU917609 JFP917609:JFQ917609 JPL917609:JPM917609 JZH917609:JZI917609 KJD917609:KJE917609 KSZ917609:KTA917609 LCV917609:LCW917609 LMR917609:LMS917609 LWN917609:LWO917609 MGJ917609:MGK917609 MQF917609:MQG917609 NAB917609:NAC917609 NJX917609:NJY917609 NTT917609:NTU917609 ODP917609:ODQ917609 ONL917609:ONM917609 OXH917609:OXI917609 PHD917609:PHE917609 PQZ917609:PRA917609 QAV917609:QAW917609 QKR917609:QKS917609 QUN917609:QUO917609 REJ917609:REK917609 ROF917609:ROG917609 RYB917609:RYC917609 SHX917609:SHY917609 SRT917609:SRU917609 TBP917609:TBQ917609 TLL917609:TLM917609 TVH917609:TVI917609 UFD917609:UFE917609 UOZ917609:UPA917609 UYV917609:UYW917609 VIR917609:VIS917609 VSN917609:VSO917609 WCJ917609:WCK917609 WMF917609:WMG917609 WWB917609:WWC917609 T983145:U983145 JP983145:JQ983145 TL983145:TM983145 ADH983145:ADI983145 AND983145:ANE983145 AWZ983145:AXA983145 BGV983145:BGW983145 BQR983145:BQS983145 CAN983145:CAO983145 CKJ983145:CKK983145 CUF983145:CUG983145 DEB983145:DEC983145 DNX983145:DNY983145 DXT983145:DXU983145 EHP983145:EHQ983145 ERL983145:ERM983145 FBH983145:FBI983145 FLD983145:FLE983145 FUZ983145:FVA983145 GEV983145:GEW983145 GOR983145:GOS983145 GYN983145:GYO983145 HIJ983145:HIK983145 HSF983145:HSG983145 ICB983145:ICC983145 ILX983145:ILY983145 IVT983145:IVU983145 JFP983145:JFQ983145 JPL983145:JPM983145 JZH983145:JZI983145 KJD983145:KJE983145 KSZ983145:KTA983145 LCV983145:LCW983145 LMR983145:LMS983145 LWN983145:LWO983145 MGJ983145:MGK983145 MQF983145:MQG983145 NAB983145:NAC983145 NJX983145:NJY983145 NTT983145:NTU983145 ODP983145:ODQ983145 ONL983145:ONM983145 OXH983145:OXI983145 PHD983145:PHE983145 PQZ983145:PRA983145 QAV983145:QAW983145 QKR983145:QKS983145 QUN983145:QUO983145 REJ983145:REK983145 ROF983145:ROG983145 RYB983145:RYC983145 SHX983145:SHY983145 SRT983145:SRU983145 TBP983145:TBQ983145 TLL983145:TLM983145 TVH983145:TVI983145 UFD983145:UFE983145 UOZ983145:UPA983145 UYV983145:UYW983145 VIR983145:VIS983145 VSN983145:VSO983145 WCJ983145:WCK983145 WMF983145:WMG983145 WWB983145:WWC983145 T100:V100 JP100:JR100 TL100:TN100 ADH100:ADJ100 AND100:ANF100 AWZ100:AXB100 BGV100:BGX100 BQR100:BQT100 CAN100:CAP100 CKJ100:CKL100 CUF100:CUH100 DEB100:DED100 DNX100:DNZ100 DXT100:DXV100 EHP100:EHR100 ERL100:ERN100 FBH100:FBJ100 FLD100:FLF100 FUZ100:FVB100 GEV100:GEX100 GOR100:GOT100 GYN100:GYP100 HIJ100:HIL100 HSF100:HSH100 ICB100:ICD100 ILX100:ILZ100 IVT100:IVV100 JFP100:JFR100 JPL100:JPN100 JZH100:JZJ100 KJD100:KJF100 KSZ100:KTB100 LCV100:LCX100 LMR100:LMT100 LWN100:LWP100 MGJ100:MGL100 MQF100:MQH100 NAB100:NAD100 NJX100:NJZ100 NTT100:NTV100 ODP100:ODR100 ONL100:ONN100 OXH100:OXJ100 PHD100:PHF100 PQZ100:PRB100 QAV100:QAX100 QKR100:QKT100 QUN100:QUP100 REJ100:REL100 ROF100:ROH100 RYB100:RYD100 SHX100:SHZ100 SRT100:SRV100 TBP100:TBR100 TLL100:TLN100 TVH100:TVJ100 UFD100:UFF100 UOZ100:UPB100 UYV100:UYX100 VIR100:VIT100 VSN100:VSP100 WCJ100:WCL100 WMF100:WMH100 WWB100:WWD100 T65636:V65636 JP65636:JR65636 TL65636:TN65636 ADH65636:ADJ65636 AND65636:ANF65636 AWZ65636:AXB65636 BGV65636:BGX65636 BQR65636:BQT65636 CAN65636:CAP65636 CKJ65636:CKL65636 CUF65636:CUH65636 DEB65636:DED65636 DNX65636:DNZ65636 DXT65636:DXV65636 EHP65636:EHR65636 ERL65636:ERN65636 FBH65636:FBJ65636 FLD65636:FLF65636 FUZ65636:FVB65636 GEV65636:GEX65636 GOR65636:GOT65636 GYN65636:GYP65636 HIJ65636:HIL65636 HSF65636:HSH65636 ICB65636:ICD65636 ILX65636:ILZ65636 IVT65636:IVV65636 JFP65636:JFR65636 JPL65636:JPN65636 JZH65636:JZJ65636 KJD65636:KJF65636 KSZ65636:KTB65636 LCV65636:LCX65636 LMR65636:LMT65636 LWN65636:LWP65636 MGJ65636:MGL65636 MQF65636:MQH65636 NAB65636:NAD65636 NJX65636:NJZ65636 NTT65636:NTV65636 ODP65636:ODR65636 ONL65636:ONN65636 OXH65636:OXJ65636 PHD65636:PHF65636 PQZ65636:PRB65636 QAV65636:QAX65636 QKR65636:QKT65636 QUN65636:QUP65636 REJ65636:REL65636 ROF65636:ROH65636 RYB65636:RYD65636 SHX65636:SHZ65636 SRT65636:SRV65636 TBP65636:TBR65636 TLL65636:TLN65636 TVH65636:TVJ65636 UFD65636:UFF65636 UOZ65636:UPB65636 UYV65636:UYX65636 VIR65636:VIT65636 VSN65636:VSP65636 WCJ65636:WCL65636 WMF65636:WMH65636 WWB65636:WWD65636 T131172:V131172 JP131172:JR131172 TL131172:TN131172 ADH131172:ADJ131172 AND131172:ANF131172 AWZ131172:AXB131172 BGV131172:BGX131172 BQR131172:BQT131172 CAN131172:CAP131172 CKJ131172:CKL131172 CUF131172:CUH131172 DEB131172:DED131172 DNX131172:DNZ131172 DXT131172:DXV131172 EHP131172:EHR131172 ERL131172:ERN131172 FBH131172:FBJ131172 FLD131172:FLF131172 FUZ131172:FVB131172 GEV131172:GEX131172 GOR131172:GOT131172 GYN131172:GYP131172 HIJ131172:HIL131172 HSF131172:HSH131172 ICB131172:ICD131172 ILX131172:ILZ131172 IVT131172:IVV131172 JFP131172:JFR131172 JPL131172:JPN131172 JZH131172:JZJ131172 KJD131172:KJF131172 KSZ131172:KTB131172 LCV131172:LCX131172 LMR131172:LMT131172 LWN131172:LWP131172 MGJ131172:MGL131172 MQF131172:MQH131172 NAB131172:NAD131172 NJX131172:NJZ131172 NTT131172:NTV131172 ODP131172:ODR131172 ONL131172:ONN131172 OXH131172:OXJ131172 PHD131172:PHF131172 PQZ131172:PRB131172 QAV131172:QAX131172 QKR131172:QKT131172 QUN131172:QUP131172 REJ131172:REL131172 ROF131172:ROH131172 RYB131172:RYD131172 SHX131172:SHZ131172 SRT131172:SRV131172 TBP131172:TBR131172 TLL131172:TLN131172 TVH131172:TVJ131172 UFD131172:UFF131172 UOZ131172:UPB131172 UYV131172:UYX131172 VIR131172:VIT131172 VSN131172:VSP131172 WCJ131172:WCL131172 WMF131172:WMH131172 WWB131172:WWD131172 T196708:V196708 JP196708:JR196708 TL196708:TN196708 ADH196708:ADJ196708 AND196708:ANF196708 AWZ196708:AXB196708 BGV196708:BGX196708 BQR196708:BQT196708 CAN196708:CAP196708 CKJ196708:CKL196708 CUF196708:CUH196708 DEB196708:DED196708 DNX196708:DNZ196708 DXT196708:DXV196708 EHP196708:EHR196708 ERL196708:ERN196708 FBH196708:FBJ196708 FLD196708:FLF196708 FUZ196708:FVB196708 GEV196708:GEX196708 GOR196708:GOT196708 GYN196708:GYP196708 HIJ196708:HIL196708 HSF196708:HSH196708 ICB196708:ICD196708 ILX196708:ILZ196708 IVT196708:IVV196708 JFP196708:JFR196708 JPL196708:JPN196708 JZH196708:JZJ196708 KJD196708:KJF196708 KSZ196708:KTB196708 LCV196708:LCX196708 LMR196708:LMT196708 LWN196708:LWP196708 MGJ196708:MGL196708 MQF196708:MQH196708 NAB196708:NAD196708 NJX196708:NJZ196708 NTT196708:NTV196708 ODP196708:ODR196708 ONL196708:ONN196708 OXH196708:OXJ196708 PHD196708:PHF196708 PQZ196708:PRB196708 QAV196708:QAX196708 QKR196708:QKT196708 QUN196708:QUP196708 REJ196708:REL196708 ROF196708:ROH196708 RYB196708:RYD196708 SHX196708:SHZ196708 SRT196708:SRV196708 TBP196708:TBR196708 TLL196708:TLN196708 TVH196708:TVJ196708 UFD196708:UFF196708 UOZ196708:UPB196708 UYV196708:UYX196708 VIR196708:VIT196708 VSN196708:VSP196708 WCJ196708:WCL196708 WMF196708:WMH196708 WWB196708:WWD196708 T262244:V262244 JP262244:JR262244 TL262244:TN262244 ADH262244:ADJ262244 AND262244:ANF262244 AWZ262244:AXB262244 BGV262244:BGX262244 BQR262244:BQT262244 CAN262244:CAP262244 CKJ262244:CKL262244 CUF262244:CUH262244 DEB262244:DED262244 DNX262244:DNZ262244 DXT262244:DXV262244 EHP262244:EHR262244 ERL262244:ERN262244 FBH262244:FBJ262244 FLD262244:FLF262244 FUZ262244:FVB262244 GEV262244:GEX262244 GOR262244:GOT262244 GYN262244:GYP262244 HIJ262244:HIL262244 HSF262244:HSH262244 ICB262244:ICD262244 ILX262244:ILZ262244 IVT262244:IVV262244 JFP262244:JFR262244 JPL262244:JPN262244 JZH262244:JZJ262244 KJD262244:KJF262244 KSZ262244:KTB262244 LCV262244:LCX262244 LMR262244:LMT262244 LWN262244:LWP262244 MGJ262244:MGL262244 MQF262244:MQH262244 NAB262244:NAD262244 NJX262244:NJZ262244 NTT262244:NTV262244 ODP262244:ODR262244 ONL262244:ONN262244 OXH262244:OXJ262244 PHD262244:PHF262244 PQZ262244:PRB262244 QAV262244:QAX262244 QKR262244:QKT262244 QUN262244:QUP262244 REJ262244:REL262244 ROF262244:ROH262244 RYB262244:RYD262244 SHX262244:SHZ262244 SRT262244:SRV262244 TBP262244:TBR262244 TLL262244:TLN262244 TVH262244:TVJ262244 UFD262244:UFF262244 UOZ262244:UPB262244 UYV262244:UYX262244 VIR262244:VIT262244 VSN262244:VSP262244 WCJ262244:WCL262244 WMF262244:WMH262244 WWB262244:WWD262244 T327780:V327780 JP327780:JR327780 TL327780:TN327780 ADH327780:ADJ327780 AND327780:ANF327780 AWZ327780:AXB327780 BGV327780:BGX327780 BQR327780:BQT327780 CAN327780:CAP327780 CKJ327780:CKL327780 CUF327780:CUH327780 DEB327780:DED327780 DNX327780:DNZ327780 DXT327780:DXV327780 EHP327780:EHR327780 ERL327780:ERN327780 FBH327780:FBJ327780 FLD327780:FLF327780 FUZ327780:FVB327780 GEV327780:GEX327780 GOR327780:GOT327780 GYN327780:GYP327780 HIJ327780:HIL327780 HSF327780:HSH327780 ICB327780:ICD327780 ILX327780:ILZ327780 IVT327780:IVV327780 JFP327780:JFR327780 JPL327780:JPN327780 JZH327780:JZJ327780 KJD327780:KJF327780 KSZ327780:KTB327780 LCV327780:LCX327780 LMR327780:LMT327780 LWN327780:LWP327780 MGJ327780:MGL327780 MQF327780:MQH327780 NAB327780:NAD327780 NJX327780:NJZ327780 NTT327780:NTV327780 ODP327780:ODR327780 ONL327780:ONN327780 OXH327780:OXJ327780 PHD327780:PHF327780 PQZ327780:PRB327780 QAV327780:QAX327780 QKR327780:QKT327780 QUN327780:QUP327780 REJ327780:REL327780 ROF327780:ROH327780 RYB327780:RYD327780 SHX327780:SHZ327780 SRT327780:SRV327780 TBP327780:TBR327780 TLL327780:TLN327780 TVH327780:TVJ327780 UFD327780:UFF327780 UOZ327780:UPB327780 UYV327780:UYX327780 VIR327780:VIT327780 VSN327780:VSP327780 WCJ327780:WCL327780 WMF327780:WMH327780 WWB327780:WWD327780 T393316:V393316 JP393316:JR393316 TL393316:TN393316 ADH393316:ADJ393316 AND393316:ANF393316 AWZ393316:AXB393316 BGV393316:BGX393316 BQR393316:BQT393316 CAN393316:CAP393316 CKJ393316:CKL393316 CUF393316:CUH393316 DEB393316:DED393316 DNX393316:DNZ393316 DXT393316:DXV393316 EHP393316:EHR393316 ERL393316:ERN393316 FBH393316:FBJ393316 FLD393316:FLF393316 FUZ393316:FVB393316 GEV393316:GEX393316 GOR393316:GOT393316 GYN393316:GYP393316 HIJ393316:HIL393316 HSF393316:HSH393316 ICB393316:ICD393316 ILX393316:ILZ393316 IVT393316:IVV393316 JFP393316:JFR393316 JPL393316:JPN393316 JZH393316:JZJ393316 KJD393316:KJF393316 KSZ393316:KTB393316 LCV393316:LCX393316 LMR393316:LMT393316 LWN393316:LWP393316 MGJ393316:MGL393316 MQF393316:MQH393316 NAB393316:NAD393316 NJX393316:NJZ393316 NTT393316:NTV393316 ODP393316:ODR393316 ONL393316:ONN393316 OXH393316:OXJ393316 PHD393316:PHF393316 PQZ393316:PRB393316 QAV393316:QAX393316 QKR393316:QKT393316 QUN393316:QUP393316 REJ393316:REL393316 ROF393316:ROH393316 RYB393316:RYD393316 SHX393316:SHZ393316 SRT393316:SRV393316 TBP393316:TBR393316 TLL393316:TLN393316 TVH393316:TVJ393316 UFD393316:UFF393316 UOZ393316:UPB393316 UYV393316:UYX393316 VIR393316:VIT393316 VSN393316:VSP393316 WCJ393316:WCL393316 WMF393316:WMH393316 WWB393316:WWD393316 T458852:V458852 JP458852:JR458852 TL458852:TN458852 ADH458852:ADJ458852 AND458852:ANF458852 AWZ458852:AXB458852 BGV458852:BGX458852 BQR458852:BQT458852 CAN458852:CAP458852 CKJ458852:CKL458852 CUF458852:CUH458852 DEB458852:DED458852 DNX458852:DNZ458852 DXT458852:DXV458852 EHP458852:EHR458852 ERL458852:ERN458852 FBH458852:FBJ458852 FLD458852:FLF458852 FUZ458852:FVB458852 GEV458852:GEX458852 GOR458852:GOT458852 GYN458852:GYP458852 HIJ458852:HIL458852 HSF458852:HSH458852 ICB458852:ICD458852 ILX458852:ILZ458852 IVT458852:IVV458852 JFP458852:JFR458852 JPL458852:JPN458852 JZH458852:JZJ458852 KJD458852:KJF458852 KSZ458852:KTB458852 LCV458852:LCX458852 LMR458852:LMT458852 LWN458852:LWP458852 MGJ458852:MGL458852 MQF458852:MQH458852 NAB458852:NAD458852 NJX458852:NJZ458852 NTT458852:NTV458852 ODP458852:ODR458852 ONL458852:ONN458852 OXH458852:OXJ458852 PHD458852:PHF458852 PQZ458852:PRB458852 QAV458852:QAX458852 QKR458852:QKT458852 QUN458852:QUP458852 REJ458852:REL458852 ROF458852:ROH458852 RYB458852:RYD458852 SHX458852:SHZ458852 SRT458852:SRV458852 TBP458852:TBR458852 TLL458852:TLN458852 TVH458852:TVJ458852 UFD458852:UFF458852 UOZ458852:UPB458852 UYV458852:UYX458852 VIR458852:VIT458852 VSN458852:VSP458852 WCJ458852:WCL458852 WMF458852:WMH458852 WWB458852:WWD458852 T524388:V524388 JP524388:JR524388 TL524388:TN524388 ADH524388:ADJ524388 AND524388:ANF524388 AWZ524388:AXB524388 BGV524388:BGX524388 BQR524388:BQT524388 CAN524388:CAP524388 CKJ524388:CKL524388 CUF524388:CUH524388 DEB524388:DED524388 DNX524388:DNZ524388 DXT524388:DXV524388 EHP524388:EHR524388 ERL524388:ERN524388 FBH524388:FBJ524388 FLD524388:FLF524388 FUZ524388:FVB524388 GEV524388:GEX524388 GOR524388:GOT524388 GYN524388:GYP524388 HIJ524388:HIL524388 HSF524388:HSH524388 ICB524388:ICD524388 ILX524388:ILZ524388 IVT524388:IVV524388 JFP524388:JFR524388 JPL524388:JPN524388 JZH524388:JZJ524388 KJD524388:KJF524388 KSZ524388:KTB524388 LCV524388:LCX524388 LMR524388:LMT524388 LWN524388:LWP524388 MGJ524388:MGL524388 MQF524388:MQH524388 NAB524388:NAD524388 NJX524388:NJZ524388 NTT524388:NTV524388 ODP524388:ODR524388 ONL524388:ONN524388 OXH524388:OXJ524388 PHD524388:PHF524388 PQZ524388:PRB524388 QAV524388:QAX524388 QKR524388:QKT524388 QUN524388:QUP524388 REJ524388:REL524388 ROF524388:ROH524388 RYB524388:RYD524388 SHX524388:SHZ524388 SRT524388:SRV524388 TBP524388:TBR524388 TLL524388:TLN524388 TVH524388:TVJ524388 UFD524388:UFF524388 UOZ524388:UPB524388 UYV524388:UYX524388 VIR524388:VIT524388 VSN524388:VSP524388 WCJ524388:WCL524388 WMF524388:WMH524388 WWB524388:WWD524388 T589924:V589924 JP589924:JR589924 TL589924:TN589924 ADH589924:ADJ589924 AND589924:ANF589924 AWZ589924:AXB589924 BGV589924:BGX589924 BQR589924:BQT589924 CAN589924:CAP589924 CKJ589924:CKL589924 CUF589924:CUH589924 DEB589924:DED589924 DNX589924:DNZ589924 DXT589924:DXV589924 EHP589924:EHR589924 ERL589924:ERN589924 FBH589924:FBJ589924 FLD589924:FLF589924 FUZ589924:FVB589924 GEV589924:GEX589924 GOR589924:GOT589924 GYN589924:GYP589924 HIJ589924:HIL589924 HSF589924:HSH589924 ICB589924:ICD589924 ILX589924:ILZ589924 IVT589924:IVV589924 JFP589924:JFR589924 JPL589924:JPN589924 JZH589924:JZJ589924 KJD589924:KJF589924 KSZ589924:KTB589924 LCV589924:LCX589924 LMR589924:LMT589924 LWN589924:LWP589924 MGJ589924:MGL589924 MQF589924:MQH589924 NAB589924:NAD589924 NJX589924:NJZ589924 NTT589924:NTV589924 ODP589924:ODR589924 ONL589924:ONN589924 OXH589924:OXJ589924 PHD589924:PHF589924 PQZ589924:PRB589924 QAV589924:QAX589924 QKR589924:QKT589924 QUN589924:QUP589924 REJ589924:REL589924 ROF589924:ROH589924 RYB589924:RYD589924 SHX589924:SHZ589924 SRT589924:SRV589924 TBP589924:TBR589924 TLL589924:TLN589924 TVH589924:TVJ589924 UFD589924:UFF589924 UOZ589924:UPB589924 UYV589924:UYX589924 VIR589924:VIT589924 VSN589924:VSP589924 WCJ589924:WCL589924 WMF589924:WMH589924 WWB589924:WWD589924 T655460:V655460 JP655460:JR655460 TL655460:TN655460 ADH655460:ADJ655460 AND655460:ANF655460 AWZ655460:AXB655460 BGV655460:BGX655460 BQR655460:BQT655460 CAN655460:CAP655460 CKJ655460:CKL655460 CUF655460:CUH655460 DEB655460:DED655460 DNX655460:DNZ655460 DXT655460:DXV655460 EHP655460:EHR655460 ERL655460:ERN655460 FBH655460:FBJ655460 FLD655460:FLF655460 FUZ655460:FVB655460 GEV655460:GEX655460 GOR655460:GOT655460 GYN655460:GYP655460 HIJ655460:HIL655460 HSF655460:HSH655460 ICB655460:ICD655460 ILX655460:ILZ655460 IVT655460:IVV655460 JFP655460:JFR655460 JPL655460:JPN655460 JZH655460:JZJ655460 KJD655460:KJF655460 KSZ655460:KTB655460 LCV655460:LCX655460 LMR655460:LMT655460 LWN655460:LWP655460 MGJ655460:MGL655460 MQF655460:MQH655460 NAB655460:NAD655460 NJX655460:NJZ655460 NTT655460:NTV655460 ODP655460:ODR655460 ONL655460:ONN655460 OXH655460:OXJ655460 PHD655460:PHF655460 PQZ655460:PRB655460 QAV655460:QAX655460 QKR655460:QKT655460 QUN655460:QUP655460 REJ655460:REL655460 ROF655460:ROH655460 RYB655460:RYD655460 SHX655460:SHZ655460 SRT655460:SRV655460 TBP655460:TBR655460 TLL655460:TLN655460 TVH655460:TVJ655460 UFD655460:UFF655460 UOZ655460:UPB655460 UYV655460:UYX655460 VIR655460:VIT655460 VSN655460:VSP655460 WCJ655460:WCL655460 WMF655460:WMH655460 WWB655460:WWD655460 T720996:V720996 JP720996:JR720996 TL720996:TN720996 ADH720996:ADJ720996 AND720996:ANF720996 AWZ720996:AXB720996 BGV720996:BGX720996 BQR720996:BQT720996 CAN720996:CAP720996 CKJ720996:CKL720996 CUF720996:CUH720996 DEB720996:DED720996 DNX720996:DNZ720996 DXT720996:DXV720996 EHP720996:EHR720996 ERL720996:ERN720996 FBH720996:FBJ720996 FLD720996:FLF720996 FUZ720996:FVB720996 GEV720996:GEX720996 GOR720996:GOT720996 GYN720996:GYP720996 HIJ720996:HIL720996 HSF720996:HSH720996 ICB720996:ICD720996 ILX720996:ILZ720996 IVT720996:IVV720996 JFP720996:JFR720996 JPL720996:JPN720996 JZH720996:JZJ720996 KJD720996:KJF720996 KSZ720996:KTB720996 LCV720996:LCX720996 LMR720996:LMT720996 LWN720996:LWP720996 MGJ720996:MGL720996 MQF720996:MQH720996 NAB720996:NAD720996 NJX720996:NJZ720996 NTT720996:NTV720996 ODP720996:ODR720996 ONL720996:ONN720996 OXH720996:OXJ720996 PHD720996:PHF720996 PQZ720996:PRB720996 QAV720996:QAX720996 QKR720996:QKT720996 QUN720996:QUP720996 REJ720996:REL720996 ROF720996:ROH720996 RYB720996:RYD720996 SHX720996:SHZ720996 SRT720996:SRV720996 TBP720996:TBR720996 TLL720996:TLN720996 TVH720996:TVJ720996 UFD720996:UFF720996 UOZ720996:UPB720996 UYV720996:UYX720996 VIR720996:VIT720996 VSN720996:VSP720996 WCJ720996:WCL720996 WMF720996:WMH720996 WWB720996:WWD720996 T786532:V786532 JP786532:JR786532 TL786532:TN786532 ADH786532:ADJ786532 AND786532:ANF786532 AWZ786532:AXB786532 BGV786532:BGX786532 BQR786532:BQT786532 CAN786532:CAP786532 CKJ786532:CKL786532 CUF786532:CUH786532 DEB786532:DED786532 DNX786532:DNZ786532 DXT786532:DXV786532 EHP786532:EHR786532 ERL786532:ERN786532 FBH786532:FBJ786532 FLD786532:FLF786532 FUZ786532:FVB786532 GEV786532:GEX786532 GOR786532:GOT786532 GYN786532:GYP786532 HIJ786532:HIL786532 HSF786532:HSH786532 ICB786532:ICD786532 ILX786532:ILZ786532 IVT786532:IVV786532 JFP786532:JFR786532 JPL786532:JPN786532 JZH786532:JZJ786532 KJD786532:KJF786532 KSZ786532:KTB786532 LCV786532:LCX786532 LMR786532:LMT786532 LWN786532:LWP786532 MGJ786532:MGL786532 MQF786532:MQH786532 NAB786532:NAD786532 NJX786532:NJZ786532 NTT786532:NTV786532 ODP786532:ODR786532 ONL786532:ONN786532 OXH786532:OXJ786532 PHD786532:PHF786532 PQZ786532:PRB786532 QAV786532:QAX786532 QKR786532:QKT786532 QUN786532:QUP786532 REJ786532:REL786532 ROF786532:ROH786532 RYB786532:RYD786532 SHX786532:SHZ786532 SRT786532:SRV786532 TBP786532:TBR786532 TLL786532:TLN786532 TVH786532:TVJ786532 UFD786532:UFF786532 UOZ786532:UPB786532 UYV786532:UYX786532 VIR786532:VIT786532 VSN786532:VSP786532 WCJ786532:WCL786532 WMF786532:WMH786532 WWB786532:WWD786532 T852068:V852068 JP852068:JR852068 TL852068:TN852068 ADH852068:ADJ852068 AND852068:ANF852068 AWZ852068:AXB852068 BGV852068:BGX852068 BQR852068:BQT852068 CAN852068:CAP852068 CKJ852068:CKL852068 CUF852068:CUH852068 DEB852068:DED852068 DNX852068:DNZ852068 DXT852068:DXV852068 EHP852068:EHR852068 ERL852068:ERN852068 FBH852068:FBJ852068 FLD852068:FLF852068 FUZ852068:FVB852068 GEV852068:GEX852068 GOR852068:GOT852068 GYN852068:GYP852068 HIJ852068:HIL852068 HSF852068:HSH852068 ICB852068:ICD852068 ILX852068:ILZ852068 IVT852068:IVV852068 JFP852068:JFR852068 JPL852068:JPN852068 JZH852068:JZJ852068 KJD852068:KJF852068 KSZ852068:KTB852068 LCV852068:LCX852068 LMR852068:LMT852068 LWN852068:LWP852068 MGJ852068:MGL852068 MQF852068:MQH852068 NAB852068:NAD852068 NJX852068:NJZ852068 NTT852068:NTV852068 ODP852068:ODR852068 ONL852068:ONN852068 OXH852068:OXJ852068 PHD852068:PHF852068 PQZ852068:PRB852068 QAV852068:QAX852068 QKR852068:QKT852068 QUN852068:QUP852068 REJ852068:REL852068 ROF852068:ROH852068 RYB852068:RYD852068 SHX852068:SHZ852068 SRT852068:SRV852068 TBP852068:TBR852068 TLL852068:TLN852068 TVH852068:TVJ852068 UFD852068:UFF852068 UOZ852068:UPB852068 UYV852068:UYX852068 VIR852068:VIT852068 VSN852068:VSP852068 WCJ852068:WCL852068 WMF852068:WMH852068 WWB852068:WWD852068 T917604:V917604 JP917604:JR917604 TL917604:TN917604 ADH917604:ADJ917604 AND917604:ANF917604 AWZ917604:AXB917604 BGV917604:BGX917604 BQR917604:BQT917604 CAN917604:CAP917604 CKJ917604:CKL917604 CUF917604:CUH917604 DEB917604:DED917604 DNX917604:DNZ917604 DXT917604:DXV917604 EHP917604:EHR917604 ERL917604:ERN917604 FBH917604:FBJ917604 FLD917604:FLF917604 FUZ917604:FVB917604 GEV917604:GEX917604 GOR917604:GOT917604 GYN917604:GYP917604 HIJ917604:HIL917604 HSF917604:HSH917604 ICB917604:ICD917604 ILX917604:ILZ917604 IVT917604:IVV917604 JFP917604:JFR917604 JPL917604:JPN917604 JZH917604:JZJ917604 KJD917604:KJF917604 KSZ917604:KTB917604 LCV917604:LCX917604 LMR917604:LMT917604 LWN917604:LWP917604 MGJ917604:MGL917604 MQF917604:MQH917604 NAB917604:NAD917604 NJX917604:NJZ917604 NTT917604:NTV917604 ODP917604:ODR917604 ONL917604:ONN917604 OXH917604:OXJ917604 PHD917604:PHF917604 PQZ917604:PRB917604 QAV917604:QAX917604 QKR917604:QKT917604 QUN917604:QUP917604 REJ917604:REL917604 ROF917604:ROH917604 RYB917604:RYD917604 SHX917604:SHZ917604 SRT917604:SRV917604 TBP917604:TBR917604 TLL917604:TLN917604 TVH917604:TVJ917604 UFD917604:UFF917604 UOZ917604:UPB917604 UYV917604:UYX917604 VIR917604:VIT917604 VSN917604:VSP917604 WCJ917604:WCL917604 WMF917604:WMH917604 WWB917604:WWD917604 T983140:V983140 JP983140:JR983140 TL983140:TN983140 ADH983140:ADJ983140 AND983140:ANF983140 AWZ983140:AXB983140 BGV983140:BGX983140 BQR983140:BQT983140 CAN983140:CAP983140 CKJ983140:CKL983140 CUF983140:CUH983140 DEB983140:DED983140 DNX983140:DNZ983140 DXT983140:DXV983140 EHP983140:EHR983140 ERL983140:ERN983140 FBH983140:FBJ983140 FLD983140:FLF983140 FUZ983140:FVB983140 GEV983140:GEX983140 GOR983140:GOT983140 GYN983140:GYP983140 HIJ983140:HIL983140 HSF983140:HSH983140 ICB983140:ICD983140 ILX983140:ILZ983140 IVT983140:IVV983140 JFP983140:JFR983140 JPL983140:JPN983140 JZH983140:JZJ983140 KJD983140:KJF983140 KSZ983140:KTB983140 LCV983140:LCX983140 LMR983140:LMT983140 LWN983140:LWP983140 MGJ983140:MGL983140 MQF983140:MQH983140 NAB983140:NAD983140 NJX983140:NJZ983140 NTT983140:NTV983140 ODP983140:ODR983140 ONL983140:ONN983140 OXH983140:OXJ983140 PHD983140:PHF983140 PQZ983140:PRB983140 QAV983140:QAX983140 QKR983140:QKT983140 QUN983140:QUP983140 REJ983140:REL983140 ROF983140:ROH983140 RYB983140:RYD983140 SHX983140:SHZ983140 SRT983140:SRV983140 TBP983140:TBR983140 TLL983140:TLN983140 TVH983140:TVJ983140 UFD983140:UFF983140 UOZ983140:UPB983140 UYV983140:UYX983140 VIR983140:VIT983140 VSN983140:VSP983140 WCJ983140:WCL983140 WMF983140:WMH983140 WWB983140:WWD983140 T103:U103 JP103:JQ103 TL103:TM103 ADH103:ADI103 AND103:ANE103 AWZ103:AXA103 BGV103:BGW103 BQR103:BQS103 CAN103:CAO103 CKJ103:CKK103 CUF103:CUG103 DEB103:DEC103 DNX103:DNY103 DXT103:DXU103 EHP103:EHQ103 ERL103:ERM103 FBH103:FBI103 FLD103:FLE103 FUZ103:FVA103 GEV103:GEW103 GOR103:GOS103 GYN103:GYO103 HIJ103:HIK103 HSF103:HSG103 ICB103:ICC103 ILX103:ILY103 IVT103:IVU103 JFP103:JFQ103 JPL103:JPM103 JZH103:JZI103 KJD103:KJE103 KSZ103:KTA103 LCV103:LCW103 LMR103:LMS103 LWN103:LWO103 MGJ103:MGK103 MQF103:MQG103 NAB103:NAC103 NJX103:NJY103 NTT103:NTU103 ODP103:ODQ103 ONL103:ONM103 OXH103:OXI103 PHD103:PHE103 PQZ103:PRA103 QAV103:QAW103 QKR103:QKS103 QUN103:QUO103 REJ103:REK103 ROF103:ROG103 RYB103:RYC103 SHX103:SHY103 SRT103:SRU103 TBP103:TBQ103 TLL103:TLM103 TVH103:TVI103 UFD103:UFE103 UOZ103:UPA103 UYV103:UYW103 VIR103:VIS103 VSN103:VSO103 WCJ103:WCK103 WMF103:WMG103 WWB103:WWC103 T65639:U65639 JP65639:JQ65639 TL65639:TM65639 ADH65639:ADI65639 AND65639:ANE65639 AWZ65639:AXA65639 BGV65639:BGW65639 BQR65639:BQS65639 CAN65639:CAO65639 CKJ65639:CKK65639 CUF65639:CUG65639 DEB65639:DEC65639 DNX65639:DNY65639 DXT65639:DXU65639 EHP65639:EHQ65639 ERL65639:ERM65639 FBH65639:FBI65639 FLD65639:FLE65639 FUZ65639:FVA65639 GEV65639:GEW65639 GOR65639:GOS65639 GYN65639:GYO65639 HIJ65639:HIK65639 HSF65639:HSG65639 ICB65639:ICC65639 ILX65639:ILY65639 IVT65639:IVU65639 JFP65639:JFQ65639 JPL65639:JPM65639 JZH65639:JZI65639 KJD65639:KJE65639 KSZ65639:KTA65639 LCV65639:LCW65639 LMR65639:LMS65639 LWN65639:LWO65639 MGJ65639:MGK65639 MQF65639:MQG65639 NAB65639:NAC65639 NJX65639:NJY65639 NTT65639:NTU65639 ODP65639:ODQ65639 ONL65639:ONM65639 OXH65639:OXI65639 PHD65639:PHE65639 PQZ65639:PRA65639 QAV65639:QAW65639 QKR65639:QKS65639 QUN65639:QUO65639 REJ65639:REK65639 ROF65639:ROG65639 RYB65639:RYC65639 SHX65639:SHY65639 SRT65639:SRU65639 TBP65639:TBQ65639 TLL65639:TLM65639 TVH65639:TVI65639 UFD65639:UFE65639 UOZ65639:UPA65639 UYV65639:UYW65639 VIR65639:VIS65639 VSN65639:VSO65639 WCJ65639:WCK65639 WMF65639:WMG65639 WWB65639:WWC65639 T131175:U131175 JP131175:JQ131175 TL131175:TM131175 ADH131175:ADI131175 AND131175:ANE131175 AWZ131175:AXA131175 BGV131175:BGW131175 BQR131175:BQS131175 CAN131175:CAO131175 CKJ131175:CKK131175 CUF131175:CUG131175 DEB131175:DEC131175 DNX131175:DNY131175 DXT131175:DXU131175 EHP131175:EHQ131175 ERL131175:ERM131175 FBH131175:FBI131175 FLD131175:FLE131175 FUZ131175:FVA131175 GEV131175:GEW131175 GOR131175:GOS131175 GYN131175:GYO131175 HIJ131175:HIK131175 HSF131175:HSG131175 ICB131175:ICC131175 ILX131175:ILY131175 IVT131175:IVU131175 JFP131175:JFQ131175 JPL131175:JPM131175 JZH131175:JZI131175 KJD131175:KJE131175 KSZ131175:KTA131175 LCV131175:LCW131175 LMR131175:LMS131175 LWN131175:LWO131175 MGJ131175:MGK131175 MQF131175:MQG131175 NAB131175:NAC131175 NJX131175:NJY131175 NTT131175:NTU131175 ODP131175:ODQ131175 ONL131175:ONM131175 OXH131175:OXI131175 PHD131175:PHE131175 PQZ131175:PRA131175 QAV131175:QAW131175 QKR131175:QKS131175 QUN131175:QUO131175 REJ131175:REK131175 ROF131175:ROG131175 RYB131175:RYC131175 SHX131175:SHY131175 SRT131175:SRU131175 TBP131175:TBQ131175 TLL131175:TLM131175 TVH131175:TVI131175 UFD131175:UFE131175 UOZ131175:UPA131175 UYV131175:UYW131175 VIR131175:VIS131175 VSN131175:VSO131175 WCJ131175:WCK131175 WMF131175:WMG131175 WWB131175:WWC131175 T196711:U196711 JP196711:JQ196711 TL196711:TM196711 ADH196711:ADI196711 AND196711:ANE196711 AWZ196711:AXA196711 BGV196711:BGW196711 BQR196711:BQS196711 CAN196711:CAO196711 CKJ196711:CKK196711 CUF196711:CUG196711 DEB196711:DEC196711 DNX196711:DNY196711 DXT196711:DXU196711 EHP196711:EHQ196711 ERL196711:ERM196711 FBH196711:FBI196711 FLD196711:FLE196711 FUZ196711:FVA196711 GEV196711:GEW196711 GOR196711:GOS196711 GYN196711:GYO196711 HIJ196711:HIK196711 HSF196711:HSG196711 ICB196711:ICC196711 ILX196711:ILY196711 IVT196711:IVU196711 JFP196711:JFQ196711 JPL196711:JPM196711 JZH196711:JZI196711 KJD196711:KJE196711 KSZ196711:KTA196711 LCV196711:LCW196711 LMR196711:LMS196711 LWN196711:LWO196711 MGJ196711:MGK196711 MQF196711:MQG196711 NAB196711:NAC196711 NJX196711:NJY196711 NTT196711:NTU196711 ODP196711:ODQ196711 ONL196711:ONM196711 OXH196711:OXI196711 PHD196711:PHE196711 PQZ196711:PRA196711 QAV196711:QAW196711 QKR196711:QKS196711 QUN196711:QUO196711 REJ196711:REK196711 ROF196711:ROG196711 RYB196711:RYC196711 SHX196711:SHY196711 SRT196711:SRU196711 TBP196711:TBQ196711 TLL196711:TLM196711 TVH196711:TVI196711 UFD196711:UFE196711 UOZ196711:UPA196711 UYV196711:UYW196711 VIR196711:VIS196711 VSN196711:VSO196711 WCJ196711:WCK196711 WMF196711:WMG196711 WWB196711:WWC196711 T262247:U262247 JP262247:JQ262247 TL262247:TM262247 ADH262247:ADI262247 AND262247:ANE262247 AWZ262247:AXA262247 BGV262247:BGW262247 BQR262247:BQS262247 CAN262247:CAO262247 CKJ262247:CKK262247 CUF262247:CUG262247 DEB262247:DEC262247 DNX262247:DNY262247 DXT262247:DXU262247 EHP262247:EHQ262247 ERL262247:ERM262247 FBH262247:FBI262247 FLD262247:FLE262247 FUZ262247:FVA262247 GEV262247:GEW262247 GOR262247:GOS262247 GYN262247:GYO262247 HIJ262247:HIK262247 HSF262247:HSG262247 ICB262247:ICC262247 ILX262247:ILY262247 IVT262247:IVU262247 JFP262247:JFQ262247 JPL262247:JPM262247 JZH262247:JZI262247 KJD262247:KJE262247 KSZ262247:KTA262247 LCV262247:LCW262247 LMR262247:LMS262247 LWN262247:LWO262247 MGJ262247:MGK262247 MQF262247:MQG262247 NAB262247:NAC262247 NJX262247:NJY262247 NTT262247:NTU262247 ODP262247:ODQ262247 ONL262247:ONM262247 OXH262247:OXI262247 PHD262247:PHE262247 PQZ262247:PRA262247 QAV262247:QAW262247 QKR262247:QKS262247 QUN262247:QUO262247 REJ262247:REK262247 ROF262247:ROG262247 RYB262247:RYC262247 SHX262247:SHY262247 SRT262247:SRU262247 TBP262247:TBQ262247 TLL262247:TLM262247 TVH262247:TVI262247 UFD262247:UFE262247 UOZ262247:UPA262247 UYV262247:UYW262247 VIR262247:VIS262247 VSN262247:VSO262247 WCJ262247:WCK262247 WMF262247:WMG262247 WWB262247:WWC262247 T327783:U327783 JP327783:JQ327783 TL327783:TM327783 ADH327783:ADI327783 AND327783:ANE327783 AWZ327783:AXA327783 BGV327783:BGW327783 BQR327783:BQS327783 CAN327783:CAO327783 CKJ327783:CKK327783 CUF327783:CUG327783 DEB327783:DEC327783 DNX327783:DNY327783 DXT327783:DXU327783 EHP327783:EHQ327783 ERL327783:ERM327783 FBH327783:FBI327783 FLD327783:FLE327783 FUZ327783:FVA327783 GEV327783:GEW327783 GOR327783:GOS327783 GYN327783:GYO327783 HIJ327783:HIK327783 HSF327783:HSG327783 ICB327783:ICC327783 ILX327783:ILY327783 IVT327783:IVU327783 JFP327783:JFQ327783 JPL327783:JPM327783 JZH327783:JZI327783 KJD327783:KJE327783 KSZ327783:KTA327783 LCV327783:LCW327783 LMR327783:LMS327783 LWN327783:LWO327783 MGJ327783:MGK327783 MQF327783:MQG327783 NAB327783:NAC327783 NJX327783:NJY327783 NTT327783:NTU327783 ODP327783:ODQ327783 ONL327783:ONM327783 OXH327783:OXI327783 PHD327783:PHE327783 PQZ327783:PRA327783 QAV327783:QAW327783 QKR327783:QKS327783 QUN327783:QUO327783 REJ327783:REK327783 ROF327783:ROG327783 RYB327783:RYC327783 SHX327783:SHY327783 SRT327783:SRU327783 TBP327783:TBQ327783 TLL327783:TLM327783 TVH327783:TVI327783 UFD327783:UFE327783 UOZ327783:UPA327783 UYV327783:UYW327783 VIR327783:VIS327783 VSN327783:VSO327783 WCJ327783:WCK327783 WMF327783:WMG327783 WWB327783:WWC327783 T393319:U393319 JP393319:JQ393319 TL393319:TM393319 ADH393319:ADI393319 AND393319:ANE393319 AWZ393319:AXA393319 BGV393319:BGW393319 BQR393319:BQS393319 CAN393319:CAO393319 CKJ393319:CKK393319 CUF393319:CUG393319 DEB393319:DEC393319 DNX393319:DNY393319 DXT393319:DXU393319 EHP393319:EHQ393319 ERL393319:ERM393319 FBH393319:FBI393319 FLD393319:FLE393319 FUZ393319:FVA393319 GEV393319:GEW393319 GOR393319:GOS393319 GYN393319:GYO393319 HIJ393319:HIK393319 HSF393319:HSG393319 ICB393319:ICC393319 ILX393319:ILY393319 IVT393319:IVU393319 JFP393319:JFQ393319 JPL393319:JPM393319 JZH393319:JZI393319 KJD393319:KJE393319 KSZ393319:KTA393319 LCV393319:LCW393319 LMR393319:LMS393319 LWN393319:LWO393319 MGJ393319:MGK393319 MQF393319:MQG393319 NAB393319:NAC393319 NJX393319:NJY393319 NTT393319:NTU393319 ODP393319:ODQ393319 ONL393319:ONM393319 OXH393319:OXI393319 PHD393319:PHE393319 PQZ393319:PRA393319 QAV393319:QAW393319 QKR393319:QKS393319 QUN393319:QUO393319 REJ393319:REK393319 ROF393319:ROG393319 RYB393319:RYC393319 SHX393319:SHY393319 SRT393319:SRU393319 TBP393319:TBQ393319 TLL393319:TLM393319 TVH393319:TVI393319 UFD393319:UFE393319 UOZ393319:UPA393319 UYV393319:UYW393319 VIR393319:VIS393319 VSN393319:VSO393319 WCJ393319:WCK393319 WMF393319:WMG393319 WWB393319:WWC393319 T458855:U458855 JP458855:JQ458855 TL458855:TM458855 ADH458855:ADI458855 AND458855:ANE458855 AWZ458855:AXA458855 BGV458855:BGW458855 BQR458855:BQS458855 CAN458855:CAO458855 CKJ458855:CKK458855 CUF458855:CUG458855 DEB458855:DEC458855 DNX458855:DNY458855 DXT458855:DXU458855 EHP458855:EHQ458855 ERL458855:ERM458855 FBH458855:FBI458855 FLD458855:FLE458855 FUZ458855:FVA458855 GEV458855:GEW458855 GOR458855:GOS458855 GYN458855:GYO458855 HIJ458855:HIK458855 HSF458855:HSG458855 ICB458855:ICC458855 ILX458855:ILY458855 IVT458855:IVU458855 JFP458855:JFQ458855 JPL458855:JPM458855 JZH458855:JZI458855 KJD458855:KJE458855 KSZ458855:KTA458855 LCV458855:LCW458855 LMR458855:LMS458855 LWN458855:LWO458855 MGJ458855:MGK458855 MQF458855:MQG458855 NAB458855:NAC458855 NJX458855:NJY458855 NTT458855:NTU458855 ODP458855:ODQ458855 ONL458855:ONM458855 OXH458855:OXI458855 PHD458855:PHE458855 PQZ458855:PRA458855 QAV458855:QAW458855 QKR458855:QKS458855 QUN458855:QUO458855 REJ458855:REK458855 ROF458855:ROG458855 RYB458855:RYC458855 SHX458855:SHY458855 SRT458855:SRU458855 TBP458855:TBQ458855 TLL458855:TLM458855 TVH458855:TVI458855 UFD458855:UFE458855 UOZ458855:UPA458855 UYV458855:UYW458855 VIR458855:VIS458855 VSN458855:VSO458855 WCJ458855:WCK458855 WMF458855:WMG458855 WWB458855:WWC458855 T524391:U524391 JP524391:JQ524391 TL524391:TM524391 ADH524391:ADI524391 AND524391:ANE524391 AWZ524391:AXA524391 BGV524391:BGW524391 BQR524391:BQS524391 CAN524391:CAO524391 CKJ524391:CKK524391 CUF524391:CUG524391 DEB524391:DEC524391 DNX524391:DNY524391 DXT524391:DXU524391 EHP524391:EHQ524391 ERL524391:ERM524391 FBH524391:FBI524391 FLD524391:FLE524391 FUZ524391:FVA524391 GEV524391:GEW524391 GOR524391:GOS524391 GYN524391:GYO524391 HIJ524391:HIK524391 HSF524391:HSG524391 ICB524391:ICC524391 ILX524391:ILY524391 IVT524391:IVU524391 JFP524391:JFQ524391 JPL524391:JPM524391 JZH524391:JZI524391 KJD524391:KJE524391 KSZ524391:KTA524391 LCV524391:LCW524391 LMR524391:LMS524391 LWN524391:LWO524391 MGJ524391:MGK524391 MQF524391:MQG524391 NAB524391:NAC524391 NJX524391:NJY524391 NTT524391:NTU524391 ODP524391:ODQ524391 ONL524391:ONM524391 OXH524391:OXI524391 PHD524391:PHE524391 PQZ524391:PRA524391 QAV524391:QAW524391 QKR524391:QKS524391 QUN524391:QUO524391 REJ524391:REK524391 ROF524391:ROG524391 RYB524391:RYC524391 SHX524391:SHY524391 SRT524391:SRU524391 TBP524391:TBQ524391 TLL524391:TLM524391 TVH524391:TVI524391 UFD524391:UFE524391 UOZ524391:UPA524391 UYV524391:UYW524391 VIR524391:VIS524391 VSN524391:VSO524391 WCJ524391:WCK524391 WMF524391:WMG524391 WWB524391:WWC524391 T589927:U589927 JP589927:JQ589927 TL589927:TM589927 ADH589927:ADI589927 AND589927:ANE589927 AWZ589927:AXA589927 BGV589927:BGW589927 BQR589927:BQS589927 CAN589927:CAO589927 CKJ589927:CKK589927 CUF589927:CUG589927 DEB589927:DEC589927 DNX589927:DNY589927 DXT589927:DXU589927 EHP589927:EHQ589927 ERL589927:ERM589927 FBH589927:FBI589927 FLD589927:FLE589927 FUZ589927:FVA589927 GEV589927:GEW589927 GOR589927:GOS589927 GYN589927:GYO589927 HIJ589927:HIK589927 HSF589927:HSG589927 ICB589927:ICC589927 ILX589927:ILY589927 IVT589927:IVU589927 JFP589927:JFQ589927 JPL589927:JPM589927 JZH589927:JZI589927 KJD589927:KJE589927 KSZ589927:KTA589927 LCV589927:LCW589927 LMR589927:LMS589927 LWN589927:LWO589927 MGJ589927:MGK589927 MQF589927:MQG589927 NAB589927:NAC589927 NJX589927:NJY589927 NTT589927:NTU589927 ODP589927:ODQ589927 ONL589927:ONM589927 OXH589927:OXI589927 PHD589927:PHE589927 PQZ589927:PRA589927 QAV589927:QAW589927 QKR589927:QKS589927 QUN589927:QUO589927 REJ589927:REK589927 ROF589927:ROG589927 RYB589927:RYC589927 SHX589927:SHY589927 SRT589927:SRU589927 TBP589927:TBQ589927 TLL589927:TLM589927 TVH589927:TVI589927 UFD589927:UFE589927 UOZ589927:UPA589927 UYV589927:UYW589927 VIR589927:VIS589927 VSN589927:VSO589927 WCJ589927:WCK589927 WMF589927:WMG589927 WWB589927:WWC589927 T655463:U655463 JP655463:JQ655463 TL655463:TM655463 ADH655463:ADI655463 AND655463:ANE655463 AWZ655463:AXA655463 BGV655463:BGW655463 BQR655463:BQS655463 CAN655463:CAO655463 CKJ655463:CKK655463 CUF655463:CUG655463 DEB655463:DEC655463 DNX655463:DNY655463 DXT655463:DXU655463 EHP655463:EHQ655463 ERL655463:ERM655463 FBH655463:FBI655463 FLD655463:FLE655463 FUZ655463:FVA655463 GEV655463:GEW655463 GOR655463:GOS655463 GYN655463:GYO655463 HIJ655463:HIK655463 HSF655463:HSG655463 ICB655463:ICC655463 ILX655463:ILY655463 IVT655463:IVU655463 JFP655463:JFQ655463 JPL655463:JPM655463 JZH655463:JZI655463 KJD655463:KJE655463 KSZ655463:KTA655463 LCV655463:LCW655463 LMR655463:LMS655463 LWN655463:LWO655463 MGJ655463:MGK655463 MQF655463:MQG655463 NAB655463:NAC655463 NJX655463:NJY655463 NTT655463:NTU655463 ODP655463:ODQ655463 ONL655463:ONM655463 OXH655463:OXI655463 PHD655463:PHE655463 PQZ655463:PRA655463 QAV655463:QAW655463 QKR655463:QKS655463 QUN655463:QUO655463 REJ655463:REK655463 ROF655463:ROG655463 RYB655463:RYC655463 SHX655463:SHY655463 SRT655463:SRU655463 TBP655463:TBQ655463 TLL655463:TLM655463 TVH655463:TVI655463 UFD655463:UFE655463 UOZ655463:UPA655463 UYV655463:UYW655463 VIR655463:VIS655463 VSN655463:VSO655463 WCJ655463:WCK655463 WMF655463:WMG655463 WWB655463:WWC655463 T720999:U720999 JP720999:JQ720999 TL720999:TM720999 ADH720999:ADI720999 AND720999:ANE720999 AWZ720999:AXA720999 BGV720999:BGW720999 BQR720999:BQS720999 CAN720999:CAO720999 CKJ720999:CKK720999 CUF720999:CUG720999 DEB720999:DEC720999 DNX720999:DNY720999 DXT720999:DXU720999 EHP720999:EHQ720999 ERL720999:ERM720999 FBH720999:FBI720999 FLD720999:FLE720999 FUZ720999:FVA720999 GEV720999:GEW720999 GOR720999:GOS720999 GYN720999:GYO720999 HIJ720999:HIK720999 HSF720999:HSG720999 ICB720999:ICC720999 ILX720999:ILY720999 IVT720999:IVU720999 JFP720999:JFQ720999 JPL720999:JPM720999 JZH720999:JZI720999 KJD720999:KJE720999 KSZ720999:KTA720999 LCV720999:LCW720999 LMR720999:LMS720999 LWN720999:LWO720999 MGJ720999:MGK720999 MQF720999:MQG720999 NAB720999:NAC720999 NJX720999:NJY720999 NTT720999:NTU720999 ODP720999:ODQ720999 ONL720999:ONM720999 OXH720999:OXI720999 PHD720999:PHE720999 PQZ720999:PRA720999 QAV720999:QAW720999 QKR720999:QKS720999 QUN720999:QUO720999 REJ720999:REK720999 ROF720999:ROG720999 RYB720999:RYC720999 SHX720999:SHY720999 SRT720999:SRU720999 TBP720999:TBQ720999 TLL720999:TLM720999 TVH720999:TVI720999 UFD720999:UFE720999 UOZ720999:UPA720999 UYV720999:UYW720999 VIR720999:VIS720999 VSN720999:VSO720999 WCJ720999:WCK720999 WMF720999:WMG720999 WWB720999:WWC720999 T786535:U786535 JP786535:JQ786535 TL786535:TM786535 ADH786535:ADI786535 AND786535:ANE786535 AWZ786535:AXA786535 BGV786535:BGW786535 BQR786535:BQS786535 CAN786535:CAO786535 CKJ786535:CKK786535 CUF786535:CUG786535 DEB786535:DEC786535 DNX786535:DNY786535 DXT786535:DXU786535 EHP786535:EHQ786535 ERL786535:ERM786535 FBH786535:FBI786535 FLD786535:FLE786535 FUZ786535:FVA786535 GEV786535:GEW786535 GOR786535:GOS786535 GYN786535:GYO786535 HIJ786535:HIK786535 HSF786535:HSG786535 ICB786535:ICC786535 ILX786535:ILY786535 IVT786535:IVU786535 JFP786535:JFQ786535 JPL786535:JPM786535 JZH786535:JZI786535 KJD786535:KJE786535 KSZ786535:KTA786535 LCV786535:LCW786535 LMR786535:LMS786535 LWN786535:LWO786535 MGJ786535:MGK786535 MQF786535:MQG786535 NAB786535:NAC786535 NJX786535:NJY786535 NTT786535:NTU786535 ODP786535:ODQ786535 ONL786535:ONM786535 OXH786535:OXI786535 PHD786535:PHE786535 PQZ786535:PRA786535 QAV786535:QAW786535 QKR786535:QKS786535 QUN786535:QUO786535 REJ786535:REK786535 ROF786535:ROG786535 RYB786535:RYC786535 SHX786535:SHY786535 SRT786535:SRU786535 TBP786535:TBQ786535 TLL786535:TLM786535 TVH786535:TVI786535 UFD786535:UFE786535 UOZ786535:UPA786535 UYV786535:UYW786535 VIR786535:VIS786535 VSN786535:VSO786535 WCJ786535:WCK786535 WMF786535:WMG786535 WWB786535:WWC786535 T852071:U852071 JP852071:JQ852071 TL852071:TM852071 ADH852071:ADI852071 AND852071:ANE852071 AWZ852071:AXA852071 BGV852071:BGW852071 BQR852071:BQS852071 CAN852071:CAO852071 CKJ852071:CKK852071 CUF852071:CUG852071 DEB852071:DEC852071 DNX852071:DNY852071 DXT852071:DXU852071 EHP852071:EHQ852071 ERL852071:ERM852071 FBH852071:FBI852071 FLD852071:FLE852071 FUZ852071:FVA852071 GEV852071:GEW852071 GOR852071:GOS852071 GYN852071:GYO852071 HIJ852071:HIK852071 HSF852071:HSG852071 ICB852071:ICC852071 ILX852071:ILY852071 IVT852071:IVU852071 JFP852071:JFQ852071 JPL852071:JPM852071 JZH852071:JZI852071 KJD852071:KJE852071 KSZ852071:KTA852071 LCV852071:LCW852071 LMR852071:LMS852071 LWN852071:LWO852071 MGJ852071:MGK852071 MQF852071:MQG852071 NAB852071:NAC852071 NJX852071:NJY852071 NTT852071:NTU852071 ODP852071:ODQ852071 ONL852071:ONM852071 OXH852071:OXI852071 PHD852071:PHE852071 PQZ852071:PRA852071 QAV852071:QAW852071 QKR852071:QKS852071 QUN852071:QUO852071 REJ852071:REK852071 ROF852071:ROG852071 RYB852071:RYC852071 SHX852071:SHY852071 SRT852071:SRU852071 TBP852071:TBQ852071 TLL852071:TLM852071 TVH852071:TVI852071 UFD852071:UFE852071 UOZ852071:UPA852071 UYV852071:UYW852071 VIR852071:VIS852071 VSN852071:VSO852071 WCJ852071:WCK852071 WMF852071:WMG852071 WWB852071:WWC852071 T917607:U917607 JP917607:JQ917607 TL917607:TM917607 ADH917607:ADI917607 AND917607:ANE917607 AWZ917607:AXA917607 BGV917607:BGW917607 BQR917607:BQS917607 CAN917607:CAO917607 CKJ917607:CKK917607 CUF917607:CUG917607 DEB917607:DEC917607 DNX917607:DNY917607 DXT917607:DXU917607 EHP917607:EHQ917607 ERL917607:ERM917607 FBH917607:FBI917607 FLD917607:FLE917607 FUZ917607:FVA917607 GEV917607:GEW917607 GOR917607:GOS917607 GYN917607:GYO917607 HIJ917607:HIK917607 HSF917607:HSG917607 ICB917607:ICC917607 ILX917607:ILY917607 IVT917607:IVU917607 JFP917607:JFQ917607 JPL917607:JPM917607 JZH917607:JZI917607 KJD917607:KJE917607 KSZ917607:KTA917607 LCV917607:LCW917607 LMR917607:LMS917607 LWN917607:LWO917607 MGJ917607:MGK917607 MQF917607:MQG917607 NAB917607:NAC917607 NJX917607:NJY917607 NTT917607:NTU917607 ODP917607:ODQ917607 ONL917607:ONM917607 OXH917607:OXI917607 PHD917607:PHE917607 PQZ917607:PRA917607 QAV917607:QAW917607 QKR917607:QKS917607 QUN917607:QUO917607 REJ917607:REK917607 ROF917607:ROG917607 RYB917607:RYC917607 SHX917607:SHY917607 SRT917607:SRU917607 TBP917607:TBQ917607 TLL917607:TLM917607 TVH917607:TVI917607 UFD917607:UFE917607 UOZ917607:UPA917607 UYV917607:UYW917607 VIR917607:VIS917607 VSN917607:VSO917607 WCJ917607:WCK917607 WMF917607:WMG917607 WWB917607:WWC917607 T983143:U983143 JP983143:JQ983143 TL983143:TM983143 ADH983143:ADI983143 AND983143:ANE983143 AWZ983143:AXA983143 BGV983143:BGW983143 BQR983143:BQS983143 CAN983143:CAO983143 CKJ983143:CKK983143 CUF983143:CUG983143 DEB983143:DEC983143 DNX983143:DNY983143 DXT983143:DXU983143 EHP983143:EHQ983143 ERL983143:ERM983143 FBH983143:FBI983143 FLD983143:FLE983143 FUZ983143:FVA983143 GEV983143:GEW983143 GOR983143:GOS983143 GYN983143:GYO983143 HIJ983143:HIK983143 HSF983143:HSG983143 ICB983143:ICC983143 ILX983143:ILY983143 IVT983143:IVU983143 JFP983143:JFQ983143 JPL983143:JPM983143 JZH983143:JZI983143 KJD983143:KJE983143 KSZ983143:KTA983143 LCV983143:LCW983143 LMR983143:LMS983143 LWN983143:LWO983143 MGJ983143:MGK983143 MQF983143:MQG983143 NAB983143:NAC983143 NJX983143:NJY983143 NTT983143:NTU983143 ODP983143:ODQ983143 ONL983143:ONM983143 OXH983143:OXI983143 PHD983143:PHE983143 PQZ983143:PRA983143 QAV983143:QAW983143 QKR983143:QKS983143 QUN983143:QUO983143 REJ983143:REK983143 ROF983143:ROG983143 RYB983143:RYC983143 SHX983143:SHY983143 SRT983143:SRU983143 TBP983143:TBQ983143 TLL983143:TLM983143 TVH983143:TVI983143 UFD983143:UFE983143 UOZ983143:UPA983143 UYV983143:UYW983143 VIR983143:VIS983143 VSN983143:VSO983143 WCJ983143:WCK983143 WMF983143:WMG983143 WWB983143:WWC983143 T101:U101 JP101:JQ101 TL101:TM101 ADH101:ADI101 AND101:ANE101 AWZ101:AXA101 BGV101:BGW101 BQR101:BQS101 CAN101:CAO101 CKJ101:CKK101 CUF101:CUG101 DEB101:DEC101 DNX101:DNY101 DXT101:DXU101 EHP101:EHQ101 ERL101:ERM101 FBH101:FBI101 FLD101:FLE101 FUZ101:FVA101 GEV101:GEW101 GOR101:GOS101 GYN101:GYO101 HIJ101:HIK101 HSF101:HSG101 ICB101:ICC101 ILX101:ILY101 IVT101:IVU101 JFP101:JFQ101 JPL101:JPM101 JZH101:JZI101 KJD101:KJE101 KSZ101:KTA101 LCV101:LCW101 LMR101:LMS101 LWN101:LWO101 MGJ101:MGK101 MQF101:MQG101 NAB101:NAC101 NJX101:NJY101 NTT101:NTU101 ODP101:ODQ101 ONL101:ONM101 OXH101:OXI101 PHD101:PHE101 PQZ101:PRA101 QAV101:QAW101 QKR101:QKS101 QUN101:QUO101 REJ101:REK101 ROF101:ROG101 RYB101:RYC101 SHX101:SHY101 SRT101:SRU101 TBP101:TBQ101 TLL101:TLM101 TVH101:TVI101 UFD101:UFE101 UOZ101:UPA101 UYV101:UYW101 VIR101:VIS101 VSN101:VSO101 WCJ101:WCK101 WMF101:WMG101 WWB101:WWC101 T65637:U65637 JP65637:JQ65637 TL65637:TM65637 ADH65637:ADI65637 AND65637:ANE65637 AWZ65637:AXA65637 BGV65637:BGW65637 BQR65637:BQS65637 CAN65637:CAO65637 CKJ65637:CKK65637 CUF65637:CUG65637 DEB65637:DEC65637 DNX65637:DNY65637 DXT65637:DXU65637 EHP65637:EHQ65637 ERL65637:ERM65637 FBH65637:FBI65637 FLD65637:FLE65637 FUZ65637:FVA65637 GEV65637:GEW65637 GOR65637:GOS65637 GYN65637:GYO65637 HIJ65637:HIK65637 HSF65637:HSG65637 ICB65637:ICC65637 ILX65637:ILY65637 IVT65637:IVU65637 JFP65637:JFQ65637 JPL65637:JPM65637 JZH65637:JZI65637 KJD65637:KJE65637 KSZ65637:KTA65637 LCV65637:LCW65637 LMR65637:LMS65637 LWN65637:LWO65637 MGJ65637:MGK65637 MQF65637:MQG65637 NAB65637:NAC65637 NJX65637:NJY65637 NTT65637:NTU65637 ODP65637:ODQ65637 ONL65637:ONM65637 OXH65637:OXI65637 PHD65637:PHE65637 PQZ65637:PRA65637 QAV65637:QAW65637 QKR65637:QKS65637 QUN65637:QUO65637 REJ65637:REK65637 ROF65637:ROG65637 RYB65637:RYC65637 SHX65637:SHY65637 SRT65637:SRU65637 TBP65637:TBQ65637 TLL65637:TLM65637 TVH65637:TVI65637 UFD65637:UFE65637 UOZ65637:UPA65637 UYV65637:UYW65637 VIR65637:VIS65637 VSN65637:VSO65637 WCJ65637:WCK65637 WMF65637:WMG65637 WWB65637:WWC65637 T131173:U131173 JP131173:JQ131173 TL131173:TM131173 ADH131173:ADI131173 AND131173:ANE131173 AWZ131173:AXA131173 BGV131173:BGW131173 BQR131173:BQS131173 CAN131173:CAO131173 CKJ131173:CKK131173 CUF131173:CUG131173 DEB131173:DEC131173 DNX131173:DNY131173 DXT131173:DXU131173 EHP131173:EHQ131173 ERL131173:ERM131173 FBH131173:FBI131173 FLD131173:FLE131173 FUZ131173:FVA131173 GEV131173:GEW131173 GOR131173:GOS131173 GYN131173:GYO131173 HIJ131173:HIK131173 HSF131173:HSG131173 ICB131173:ICC131173 ILX131173:ILY131173 IVT131173:IVU131173 JFP131173:JFQ131173 JPL131173:JPM131173 JZH131173:JZI131173 KJD131173:KJE131173 KSZ131173:KTA131173 LCV131173:LCW131173 LMR131173:LMS131173 LWN131173:LWO131173 MGJ131173:MGK131173 MQF131173:MQG131173 NAB131173:NAC131173 NJX131173:NJY131173 NTT131173:NTU131173 ODP131173:ODQ131173 ONL131173:ONM131173 OXH131173:OXI131173 PHD131173:PHE131173 PQZ131173:PRA131173 QAV131173:QAW131173 QKR131173:QKS131173 QUN131173:QUO131173 REJ131173:REK131173 ROF131173:ROG131173 RYB131173:RYC131173 SHX131173:SHY131173 SRT131173:SRU131173 TBP131173:TBQ131173 TLL131173:TLM131173 TVH131173:TVI131173 UFD131173:UFE131173 UOZ131173:UPA131173 UYV131173:UYW131173 VIR131173:VIS131173 VSN131173:VSO131173 WCJ131173:WCK131173 WMF131173:WMG131173 WWB131173:WWC131173 T196709:U196709 JP196709:JQ196709 TL196709:TM196709 ADH196709:ADI196709 AND196709:ANE196709 AWZ196709:AXA196709 BGV196709:BGW196709 BQR196709:BQS196709 CAN196709:CAO196709 CKJ196709:CKK196709 CUF196709:CUG196709 DEB196709:DEC196709 DNX196709:DNY196709 DXT196709:DXU196709 EHP196709:EHQ196709 ERL196709:ERM196709 FBH196709:FBI196709 FLD196709:FLE196709 FUZ196709:FVA196709 GEV196709:GEW196709 GOR196709:GOS196709 GYN196709:GYO196709 HIJ196709:HIK196709 HSF196709:HSG196709 ICB196709:ICC196709 ILX196709:ILY196709 IVT196709:IVU196709 JFP196709:JFQ196709 JPL196709:JPM196709 JZH196709:JZI196709 KJD196709:KJE196709 KSZ196709:KTA196709 LCV196709:LCW196709 LMR196709:LMS196709 LWN196709:LWO196709 MGJ196709:MGK196709 MQF196709:MQG196709 NAB196709:NAC196709 NJX196709:NJY196709 NTT196709:NTU196709 ODP196709:ODQ196709 ONL196709:ONM196709 OXH196709:OXI196709 PHD196709:PHE196709 PQZ196709:PRA196709 QAV196709:QAW196709 QKR196709:QKS196709 QUN196709:QUO196709 REJ196709:REK196709 ROF196709:ROG196709 RYB196709:RYC196709 SHX196709:SHY196709 SRT196709:SRU196709 TBP196709:TBQ196709 TLL196709:TLM196709 TVH196709:TVI196709 UFD196709:UFE196709 UOZ196709:UPA196709 UYV196709:UYW196709 VIR196709:VIS196709 VSN196709:VSO196709 WCJ196709:WCK196709 WMF196709:WMG196709 WWB196709:WWC196709 T262245:U262245 JP262245:JQ262245 TL262245:TM262245 ADH262245:ADI262245 AND262245:ANE262245 AWZ262245:AXA262245 BGV262245:BGW262245 BQR262245:BQS262245 CAN262245:CAO262245 CKJ262245:CKK262245 CUF262245:CUG262245 DEB262245:DEC262245 DNX262245:DNY262245 DXT262245:DXU262245 EHP262245:EHQ262245 ERL262245:ERM262245 FBH262245:FBI262245 FLD262245:FLE262245 FUZ262245:FVA262245 GEV262245:GEW262245 GOR262245:GOS262245 GYN262245:GYO262245 HIJ262245:HIK262245 HSF262245:HSG262245 ICB262245:ICC262245 ILX262245:ILY262245 IVT262245:IVU262245 JFP262245:JFQ262245 JPL262245:JPM262245 JZH262245:JZI262245 KJD262245:KJE262245 KSZ262245:KTA262245 LCV262245:LCW262245 LMR262245:LMS262245 LWN262245:LWO262245 MGJ262245:MGK262245 MQF262245:MQG262245 NAB262245:NAC262245 NJX262245:NJY262245 NTT262245:NTU262245 ODP262245:ODQ262245 ONL262245:ONM262245 OXH262245:OXI262245 PHD262245:PHE262245 PQZ262245:PRA262245 QAV262245:QAW262245 QKR262245:QKS262245 QUN262245:QUO262245 REJ262245:REK262245 ROF262245:ROG262245 RYB262245:RYC262245 SHX262245:SHY262245 SRT262245:SRU262245 TBP262245:TBQ262245 TLL262245:TLM262245 TVH262245:TVI262245 UFD262245:UFE262245 UOZ262245:UPA262245 UYV262245:UYW262245 VIR262245:VIS262245 VSN262245:VSO262245 WCJ262245:WCK262245 WMF262245:WMG262245 WWB262245:WWC262245 T327781:U327781 JP327781:JQ327781 TL327781:TM327781 ADH327781:ADI327781 AND327781:ANE327781 AWZ327781:AXA327781 BGV327781:BGW327781 BQR327781:BQS327781 CAN327781:CAO327781 CKJ327781:CKK327781 CUF327781:CUG327781 DEB327781:DEC327781 DNX327781:DNY327781 DXT327781:DXU327781 EHP327781:EHQ327781 ERL327781:ERM327781 FBH327781:FBI327781 FLD327781:FLE327781 FUZ327781:FVA327781 GEV327781:GEW327781 GOR327781:GOS327781 GYN327781:GYO327781 HIJ327781:HIK327781 HSF327781:HSG327781 ICB327781:ICC327781 ILX327781:ILY327781 IVT327781:IVU327781 JFP327781:JFQ327781 JPL327781:JPM327781 JZH327781:JZI327781 KJD327781:KJE327781 KSZ327781:KTA327781 LCV327781:LCW327781 LMR327781:LMS327781 LWN327781:LWO327781 MGJ327781:MGK327781 MQF327781:MQG327781 NAB327781:NAC327781 NJX327781:NJY327781 NTT327781:NTU327781 ODP327781:ODQ327781 ONL327781:ONM327781 OXH327781:OXI327781 PHD327781:PHE327781 PQZ327781:PRA327781 QAV327781:QAW327781 QKR327781:QKS327781 QUN327781:QUO327781 REJ327781:REK327781 ROF327781:ROG327781 RYB327781:RYC327781 SHX327781:SHY327781 SRT327781:SRU327781 TBP327781:TBQ327781 TLL327781:TLM327781 TVH327781:TVI327781 UFD327781:UFE327781 UOZ327781:UPA327781 UYV327781:UYW327781 VIR327781:VIS327781 VSN327781:VSO327781 WCJ327781:WCK327781 WMF327781:WMG327781 WWB327781:WWC327781 T393317:U393317 JP393317:JQ393317 TL393317:TM393317 ADH393317:ADI393317 AND393317:ANE393317 AWZ393317:AXA393317 BGV393317:BGW393317 BQR393317:BQS393317 CAN393317:CAO393317 CKJ393317:CKK393317 CUF393317:CUG393317 DEB393317:DEC393317 DNX393317:DNY393317 DXT393317:DXU393317 EHP393317:EHQ393317 ERL393317:ERM393317 FBH393317:FBI393317 FLD393317:FLE393317 FUZ393317:FVA393317 GEV393317:GEW393317 GOR393317:GOS393317 GYN393317:GYO393317 HIJ393317:HIK393317 HSF393317:HSG393317 ICB393317:ICC393317 ILX393317:ILY393317 IVT393317:IVU393317 JFP393317:JFQ393317 JPL393317:JPM393317 JZH393317:JZI393317 KJD393317:KJE393317 KSZ393317:KTA393317 LCV393317:LCW393317 LMR393317:LMS393317 LWN393317:LWO393317 MGJ393317:MGK393317 MQF393317:MQG393317 NAB393317:NAC393317 NJX393317:NJY393317 NTT393317:NTU393317 ODP393317:ODQ393317 ONL393317:ONM393317 OXH393317:OXI393317 PHD393317:PHE393317 PQZ393317:PRA393317 QAV393317:QAW393317 QKR393317:QKS393317 QUN393317:QUO393317 REJ393317:REK393317 ROF393317:ROG393317 RYB393317:RYC393317 SHX393317:SHY393317 SRT393317:SRU393317 TBP393317:TBQ393317 TLL393317:TLM393317 TVH393317:TVI393317 UFD393317:UFE393317 UOZ393317:UPA393317 UYV393317:UYW393317 VIR393317:VIS393317 VSN393317:VSO393317 WCJ393317:WCK393317 WMF393317:WMG393317 WWB393317:WWC393317 T458853:U458853 JP458853:JQ458853 TL458853:TM458853 ADH458853:ADI458853 AND458853:ANE458853 AWZ458853:AXA458853 BGV458853:BGW458853 BQR458853:BQS458853 CAN458853:CAO458853 CKJ458853:CKK458853 CUF458853:CUG458853 DEB458853:DEC458853 DNX458853:DNY458853 DXT458853:DXU458853 EHP458853:EHQ458853 ERL458853:ERM458853 FBH458853:FBI458853 FLD458853:FLE458853 FUZ458853:FVA458853 GEV458853:GEW458853 GOR458853:GOS458853 GYN458853:GYO458853 HIJ458853:HIK458853 HSF458853:HSG458853 ICB458853:ICC458853 ILX458853:ILY458853 IVT458853:IVU458853 JFP458853:JFQ458853 JPL458853:JPM458853 JZH458853:JZI458853 KJD458853:KJE458853 KSZ458853:KTA458853 LCV458853:LCW458853 LMR458853:LMS458853 LWN458853:LWO458853 MGJ458853:MGK458853 MQF458853:MQG458853 NAB458853:NAC458853 NJX458853:NJY458853 NTT458853:NTU458853 ODP458853:ODQ458853 ONL458853:ONM458853 OXH458853:OXI458853 PHD458853:PHE458853 PQZ458853:PRA458853 QAV458853:QAW458853 QKR458853:QKS458853 QUN458853:QUO458853 REJ458853:REK458853 ROF458853:ROG458853 RYB458853:RYC458853 SHX458853:SHY458853 SRT458853:SRU458853 TBP458853:TBQ458853 TLL458853:TLM458853 TVH458853:TVI458853 UFD458853:UFE458853 UOZ458853:UPA458853 UYV458853:UYW458853 VIR458853:VIS458853 VSN458853:VSO458853 WCJ458853:WCK458853 WMF458853:WMG458853 WWB458853:WWC458853 T524389:U524389 JP524389:JQ524389 TL524389:TM524389 ADH524389:ADI524389 AND524389:ANE524389 AWZ524389:AXA524389 BGV524389:BGW524389 BQR524389:BQS524389 CAN524389:CAO524389 CKJ524389:CKK524389 CUF524389:CUG524389 DEB524389:DEC524389 DNX524389:DNY524389 DXT524389:DXU524389 EHP524389:EHQ524389 ERL524389:ERM524389 FBH524389:FBI524389 FLD524389:FLE524389 FUZ524389:FVA524389 GEV524389:GEW524389 GOR524389:GOS524389 GYN524389:GYO524389 HIJ524389:HIK524389 HSF524389:HSG524389 ICB524389:ICC524389 ILX524389:ILY524389 IVT524389:IVU524389 JFP524389:JFQ524389 JPL524389:JPM524389 JZH524389:JZI524389 KJD524389:KJE524389 KSZ524389:KTA524389 LCV524389:LCW524389 LMR524389:LMS524389 LWN524389:LWO524389 MGJ524389:MGK524389 MQF524389:MQG524389 NAB524389:NAC524389 NJX524389:NJY524389 NTT524389:NTU524389 ODP524389:ODQ524389 ONL524389:ONM524389 OXH524389:OXI524389 PHD524389:PHE524389 PQZ524389:PRA524389 QAV524389:QAW524389 QKR524389:QKS524389 QUN524389:QUO524389 REJ524389:REK524389 ROF524389:ROG524389 RYB524389:RYC524389 SHX524389:SHY524389 SRT524389:SRU524389 TBP524389:TBQ524389 TLL524389:TLM524389 TVH524389:TVI524389 UFD524389:UFE524389 UOZ524389:UPA524389 UYV524389:UYW524389 VIR524389:VIS524389 VSN524389:VSO524389 WCJ524389:WCK524389 WMF524389:WMG524389 WWB524389:WWC524389 T589925:U589925 JP589925:JQ589925 TL589925:TM589925 ADH589925:ADI589925 AND589925:ANE589925 AWZ589925:AXA589925 BGV589925:BGW589925 BQR589925:BQS589925 CAN589925:CAO589925 CKJ589925:CKK589925 CUF589925:CUG589925 DEB589925:DEC589925 DNX589925:DNY589925 DXT589925:DXU589925 EHP589925:EHQ589925 ERL589925:ERM589925 FBH589925:FBI589925 FLD589925:FLE589925 FUZ589925:FVA589925 GEV589925:GEW589925 GOR589925:GOS589925 GYN589925:GYO589925 HIJ589925:HIK589925 HSF589925:HSG589925 ICB589925:ICC589925 ILX589925:ILY589925 IVT589925:IVU589925 JFP589925:JFQ589925 JPL589925:JPM589925 JZH589925:JZI589925 KJD589925:KJE589925 KSZ589925:KTA589925 LCV589925:LCW589925 LMR589925:LMS589925 LWN589925:LWO589925 MGJ589925:MGK589925 MQF589925:MQG589925 NAB589925:NAC589925 NJX589925:NJY589925 NTT589925:NTU589925 ODP589925:ODQ589925 ONL589925:ONM589925 OXH589925:OXI589925 PHD589925:PHE589925 PQZ589925:PRA589925 QAV589925:QAW589925 QKR589925:QKS589925 QUN589925:QUO589925 REJ589925:REK589925 ROF589925:ROG589925 RYB589925:RYC589925 SHX589925:SHY589925 SRT589925:SRU589925 TBP589925:TBQ589925 TLL589925:TLM589925 TVH589925:TVI589925 UFD589925:UFE589925 UOZ589925:UPA589925 UYV589925:UYW589925 VIR589925:VIS589925 VSN589925:VSO589925 WCJ589925:WCK589925 WMF589925:WMG589925 WWB589925:WWC589925 T655461:U655461 JP655461:JQ655461 TL655461:TM655461 ADH655461:ADI655461 AND655461:ANE655461 AWZ655461:AXA655461 BGV655461:BGW655461 BQR655461:BQS655461 CAN655461:CAO655461 CKJ655461:CKK655461 CUF655461:CUG655461 DEB655461:DEC655461 DNX655461:DNY655461 DXT655461:DXU655461 EHP655461:EHQ655461 ERL655461:ERM655461 FBH655461:FBI655461 FLD655461:FLE655461 FUZ655461:FVA655461 GEV655461:GEW655461 GOR655461:GOS655461 GYN655461:GYO655461 HIJ655461:HIK655461 HSF655461:HSG655461 ICB655461:ICC655461 ILX655461:ILY655461 IVT655461:IVU655461 JFP655461:JFQ655461 JPL655461:JPM655461 JZH655461:JZI655461 KJD655461:KJE655461 KSZ655461:KTA655461 LCV655461:LCW655461 LMR655461:LMS655461 LWN655461:LWO655461 MGJ655461:MGK655461 MQF655461:MQG655461 NAB655461:NAC655461 NJX655461:NJY655461 NTT655461:NTU655461 ODP655461:ODQ655461 ONL655461:ONM655461 OXH655461:OXI655461 PHD655461:PHE655461 PQZ655461:PRA655461 QAV655461:QAW655461 QKR655461:QKS655461 QUN655461:QUO655461 REJ655461:REK655461 ROF655461:ROG655461 RYB655461:RYC655461 SHX655461:SHY655461 SRT655461:SRU655461 TBP655461:TBQ655461 TLL655461:TLM655461 TVH655461:TVI655461 UFD655461:UFE655461 UOZ655461:UPA655461 UYV655461:UYW655461 VIR655461:VIS655461 VSN655461:VSO655461 WCJ655461:WCK655461 WMF655461:WMG655461 WWB655461:WWC655461 T720997:U720997 JP720997:JQ720997 TL720997:TM720997 ADH720997:ADI720997 AND720997:ANE720997 AWZ720997:AXA720997 BGV720997:BGW720997 BQR720997:BQS720997 CAN720997:CAO720997 CKJ720997:CKK720997 CUF720997:CUG720997 DEB720997:DEC720997 DNX720997:DNY720997 DXT720997:DXU720997 EHP720997:EHQ720997 ERL720997:ERM720997 FBH720997:FBI720997 FLD720997:FLE720997 FUZ720997:FVA720997 GEV720997:GEW720997 GOR720997:GOS720997 GYN720997:GYO720997 HIJ720997:HIK720997 HSF720997:HSG720997 ICB720997:ICC720997 ILX720997:ILY720997 IVT720997:IVU720997 JFP720997:JFQ720997 JPL720997:JPM720997 JZH720997:JZI720997 KJD720997:KJE720997 KSZ720997:KTA720997 LCV720997:LCW720997 LMR720997:LMS720997 LWN720997:LWO720997 MGJ720997:MGK720997 MQF720997:MQG720997 NAB720997:NAC720997 NJX720997:NJY720997 NTT720997:NTU720997 ODP720997:ODQ720997 ONL720997:ONM720997 OXH720997:OXI720997 PHD720997:PHE720997 PQZ720997:PRA720997 QAV720997:QAW720997 QKR720997:QKS720997 QUN720997:QUO720997 REJ720997:REK720997 ROF720997:ROG720997 RYB720997:RYC720997 SHX720997:SHY720997 SRT720997:SRU720997 TBP720997:TBQ720997 TLL720997:TLM720997 TVH720997:TVI720997 UFD720997:UFE720997 UOZ720997:UPA720997 UYV720997:UYW720997 VIR720997:VIS720997 VSN720997:VSO720997 WCJ720997:WCK720997 WMF720997:WMG720997 WWB720997:WWC720997 T786533:U786533 JP786533:JQ786533 TL786533:TM786533 ADH786533:ADI786533 AND786533:ANE786533 AWZ786533:AXA786533 BGV786533:BGW786533 BQR786533:BQS786533 CAN786533:CAO786533 CKJ786533:CKK786533 CUF786533:CUG786533 DEB786533:DEC786533 DNX786533:DNY786533 DXT786533:DXU786533 EHP786533:EHQ786533 ERL786533:ERM786533 FBH786533:FBI786533 FLD786533:FLE786533 FUZ786533:FVA786533 GEV786533:GEW786533 GOR786533:GOS786533 GYN786533:GYO786533 HIJ786533:HIK786533 HSF786533:HSG786533 ICB786533:ICC786533 ILX786533:ILY786533 IVT786533:IVU786533 JFP786533:JFQ786533 JPL786533:JPM786533 JZH786533:JZI786533 KJD786533:KJE786533 KSZ786533:KTA786533 LCV786533:LCW786533 LMR786533:LMS786533 LWN786533:LWO786533 MGJ786533:MGK786533 MQF786533:MQG786533 NAB786533:NAC786533 NJX786533:NJY786533 NTT786533:NTU786533 ODP786533:ODQ786533 ONL786533:ONM786533 OXH786533:OXI786533 PHD786533:PHE786533 PQZ786533:PRA786533 QAV786533:QAW786533 QKR786533:QKS786533 QUN786533:QUO786533 REJ786533:REK786533 ROF786533:ROG786533 RYB786533:RYC786533 SHX786533:SHY786533 SRT786533:SRU786533 TBP786533:TBQ786533 TLL786533:TLM786533 TVH786533:TVI786533 UFD786533:UFE786533 UOZ786533:UPA786533 UYV786533:UYW786533 VIR786533:VIS786533 VSN786533:VSO786533 WCJ786533:WCK786533 WMF786533:WMG786533 WWB786533:WWC786533 T852069:U852069 JP852069:JQ852069 TL852069:TM852069 ADH852069:ADI852069 AND852069:ANE852069 AWZ852069:AXA852069 BGV852069:BGW852069 BQR852069:BQS852069 CAN852069:CAO852069 CKJ852069:CKK852069 CUF852069:CUG852069 DEB852069:DEC852069 DNX852069:DNY852069 DXT852069:DXU852069 EHP852069:EHQ852069 ERL852069:ERM852069 FBH852069:FBI852069 FLD852069:FLE852069 FUZ852069:FVA852069 GEV852069:GEW852069 GOR852069:GOS852069 GYN852069:GYO852069 HIJ852069:HIK852069 HSF852069:HSG852069 ICB852069:ICC852069 ILX852069:ILY852069 IVT852069:IVU852069 JFP852069:JFQ852069 JPL852069:JPM852069 JZH852069:JZI852069 KJD852069:KJE852069 KSZ852069:KTA852069 LCV852069:LCW852069 LMR852069:LMS852069 LWN852069:LWO852069 MGJ852069:MGK852069 MQF852069:MQG852069 NAB852069:NAC852069 NJX852069:NJY852069 NTT852069:NTU852069 ODP852069:ODQ852069 ONL852069:ONM852069 OXH852069:OXI852069 PHD852069:PHE852069 PQZ852069:PRA852069 QAV852069:QAW852069 QKR852069:QKS852069 QUN852069:QUO852069 REJ852069:REK852069 ROF852069:ROG852069 RYB852069:RYC852069 SHX852069:SHY852069 SRT852069:SRU852069 TBP852069:TBQ852069 TLL852069:TLM852069 TVH852069:TVI852069 UFD852069:UFE852069 UOZ852069:UPA852069 UYV852069:UYW852069 VIR852069:VIS852069 VSN852069:VSO852069 WCJ852069:WCK852069 WMF852069:WMG852069 WWB852069:WWC852069 T917605:U917605 JP917605:JQ917605 TL917605:TM917605 ADH917605:ADI917605 AND917605:ANE917605 AWZ917605:AXA917605 BGV917605:BGW917605 BQR917605:BQS917605 CAN917605:CAO917605 CKJ917605:CKK917605 CUF917605:CUG917605 DEB917605:DEC917605 DNX917605:DNY917605 DXT917605:DXU917605 EHP917605:EHQ917605 ERL917605:ERM917605 FBH917605:FBI917605 FLD917605:FLE917605 FUZ917605:FVA917605 GEV917605:GEW917605 GOR917605:GOS917605 GYN917605:GYO917605 HIJ917605:HIK917605 HSF917605:HSG917605 ICB917605:ICC917605 ILX917605:ILY917605 IVT917605:IVU917605 JFP917605:JFQ917605 JPL917605:JPM917605 JZH917605:JZI917605 KJD917605:KJE917605 KSZ917605:KTA917605 LCV917605:LCW917605 LMR917605:LMS917605 LWN917605:LWO917605 MGJ917605:MGK917605 MQF917605:MQG917605 NAB917605:NAC917605 NJX917605:NJY917605 NTT917605:NTU917605 ODP917605:ODQ917605 ONL917605:ONM917605 OXH917605:OXI917605 PHD917605:PHE917605 PQZ917605:PRA917605 QAV917605:QAW917605 QKR917605:QKS917605 QUN917605:QUO917605 REJ917605:REK917605 ROF917605:ROG917605 RYB917605:RYC917605 SHX917605:SHY917605 SRT917605:SRU917605 TBP917605:TBQ917605 TLL917605:TLM917605 TVH917605:TVI917605 UFD917605:UFE917605 UOZ917605:UPA917605 UYV917605:UYW917605 VIR917605:VIS917605 VSN917605:VSO917605 WCJ917605:WCK917605 WMF917605:WMG917605 WWB917605:WWC917605 T983141:U983141 JP983141:JQ983141 TL983141:TM983141 ADH983141:ADI983141 AND983141:ANE983141 AWZ983141:AXA983141 BGV983141:BGW983141 BQR983141:BQS983141 CAN983141:CAO983141 CKJ983141:CKK983141 CUF983141:CUG983141 DEB983141:DEC983141 DNX983141:DNY983141 DXT983141:DXU983141 EHP983141:EHQ983141 ERL983141:ERM983141 FBH983141:FBI983141 FLD983141:FLE983141 FUZ983141:FVA983141 GEV983141:GEW983141 GOR983141:GOS983141 GYN983141:GYO983141 HIJ983141:HIK983141 HSF983141:HSG983141 ICB983141:ICC983141 ILX983141:ILY983141 IVT983141:IVU983141 JFP983141:JFQ983141 JPL983141:JPM983141 JZH983141:JZI983141 KJD983141:KJE983141 KSZ983141:KTA983141 LCV983141:LCW983141 LMR983141:LMS983141 LWN983141:LWO983141 MGJ983141:MGK983141 MQF983141:MQG983141 NAB983141:NAC983141 NJX983141:NJY983141 NTT983141:NTU983141 ODP983141:ODQ983141 ONL983141:ONM983141 OXH983141:OXI983141 PHD983141:PHE983141 PQZ983141:PRA983141 QAV983141:QAW983141 QKR983141:QKS983141 QUN983141:QUO983141 REJ983141:REK983141 ROF983141:ROG983141 RYB983141:RYC983141 SHX983141:SHY983141 SRT983141:SRU983141 TBP983141:TBQ983141 TLL983141:TLM983141 TVH983141:TVI983141 UFD983141:UFE983141 UOZ983141:UPA983141 UYV983141:UYW983141 VIR983141:VIS983141 VSN983141:VSO983141 WCJ983141:WCK983141 WMF983141:WMG983141 WWB983141:WWC983141 H101:I101 JD101:JE101 SZ101:TA101 ACV101:ACW101 AMR101:AMS101 AWN101:AWO101 BGJ101:BGK101 BQF101:BQG101 CAB101:CAC101 CJX101:CJY101 CTT101:CTU101 DDP101:DDQ101 DNL101:DNM101 DXH101:DXI101 EHD101:EHE101 EQZ101:ERA101 FAV101:FAW101 FKR101:FKS101 FUN101:FUO101 GEJ101:GEK101 GOF101:GOG101 GYB101:GYC101 HHX101:HHY101 HRT101:HRU101 IBP101:IBQ101 ILL101:ILM101 IVH101:IVI101 JFD101:JFE101 JOZ101:JPA101 JYV101:JYW101 KIR101:KIS101 KSN101:KSO101 LCJ101:LCK101 LMF101:LMG101 LWB101:LWC101 MFX101:MFY101 MPT101:MPU101 MZP101:MZQ101 NJL101:NJM101 NTH101:NTI101 ODD101:ODE101 OMZ101:ONA101 OWV101:OWW101 PGR101:PGS101 PQN101:PQO101 QAJ101:QAK101 QKF101:QKG101 QUB101:QUC101 RDX101:RDY101 RNT101:RNU101 RXP101:RXQ101 SHL101:SHM101 SRH101:SRI101 TBD101:TBE101 TKZ101:TLA101 TUV101:TUW101 UER101:UES101 UON101:UOO101 UYJ101:UYK101 VIF101:VIG101 VSB101:VSC101 WBX101:WBY101 WLT101:WLU101 WVP101:WVQ101 H65637:I65637 JD65637:JE65637 SZ65637:TA65637 ACV65637:ACW65637 AMR65637:AMS65637 AWN65637:AWO65637 BGJ65637:BGK65637 BQF65637:BQG65637 CAB65637:CAC65637 CJX65637:CJY65637 CTT65637:CTU65637 DDP65637:DDQ65637 DNL65637:DNM65637 DXH65637:DXI65637 EHD65637:EHE65637 EQZ65637:ERA65637 FAV65637:FAW65637 FKR65637:FKS65637 FUN65637:FUO65637 GEJ65637:GEK65637 GOF65637:GOG65637 GYB65637:GYC65637 HHX65637:HHY65637 HRT65637:HRU65637 IBP65637:IBQ65637 ILL65637:ILM65637 IVH65637:IVI65637 JFD65637:JFE65637 JOZ65637:JPA65637 JYV65637:JYW65637 KIR65637:KIS65637 KSN65637:KSO65637 LCJ65637:LCK65637 LMF65637:LMG65637 LWB65637:LWC65637 MFX65637:MFY65637 MPT65637:MPU65637 MZP65637:MZQ65637 NJL65637:NJM65637 NTH65637:NTI65637 ODD65637:ODE65637 OMZ65637:ONA65637 OWV65637:OWW65637 PGR65637:PGS65637 PQN65637:PQO65637 QAJ65637:QAK65637 QKF65637:QKG65637 QUB65637:QUC65637 RDX65637:RDY65637 RNT65637:RNU65637 RXP65637:RXQ65637 SHL65637:SHM65637 SRH65637:SRI65637 TBD65637:TBE65637 TKZ65637:TLA65637 TUV65637:TUW65637 UER65637:UES65637 UON65637:UOO65637 UYJ65637:UYK65637 VIF65637:VIG65637 VSB65637:VSC65637 WBX65637:WBY65637 WLT65637:WLU65637 WVP65637:WVQ65637 H131173:I131173 JD131173:JE131173 SZ131173:TA131173 ACV131173:ACW131173 AMR131173:AMS131173 AWN131173:AWO131173 BGJ131173:BGK131173 BQF131173:BQG131173 CAB131173:CAC131173 CJX131173:CJY131173 CTT131173:CTU131173 DDP131173:DDQ131173 DNL131173:DNM131173 DXH131173:DXI131173 EHD131173:EHE131173 EQZ131173:ERA131173 FAV131173:FAW131173 FKR131173:FKS131173 FUN131173:FUO131173 GEJ131173:GEK131173 GOF131173:GOG131173 GYB131173:GYC131173 HHX131173:HHY131173 HRT131173:HRU131173 IBP131173:IBQ131173 ILL131173:ILM131173 IVH131173:IVI131173 JFD131173:JFE131173 JOZ131173:JPA131173 JYV131173:JYW131173 KIR131173:KIS131173 KSN131173:KSO131173 LCJ131173:LCK131173 LMF131173:LMG131173 LWB131173:LWC131173 MFX131173:MFY131173 MPT131173:MPU131173 MZP131173:MZQ131173 NJL131173:NJM131173 NTH131173:NTI131173 ODD131173:ODE131173 OMZ131173:ONA131173 OWV131173:OWW131173 PGR131173:PGS131173 PQN131173:PQO131173 QAJ131173:QAK131173 QKF131173:QKG131173 QUB131173:QUC131173 RDX131173:RDY131173 RNT131173:RNU131173 RXP131173:RXQ131173 SHL131173:SHM131173 SRH131173:SRI131173 TBD131173:TBE131173 TKZ131173:TLA131173 TUV131173:TUW131173 UER131173:UES131173 UON131173:UOO131173 UYJ131173:UYK131173 VIF131173:VIG131173 VSB131173:VSC131173 WBX131173:WBY131173 WLT131173:WLU131173 WVP131173:WVQ131173 H196709:I196709 JD196709:JE196709 SZ196709:TA196709 ACV196709:ACW196709 AMR196709:AMS196709 AWN196709:AWO196709 BGJ196709:BGK196709 BQF196709:BQG196709 CAB196709:CAC196709 CJX196709:CJY196709 CTT196709:CTU196709 DDP196709:DDQ196709 DNL196709:DNM196709 DXH196709:DXI196709 EHD196709:EHE196709 EQZ196709:ERA196709 FAV196709:FAW196709 FKR196709:FKS196709 FUN196709:FUO196709 GEJ196709:GEK196709 GOF196709:GOG196709 GYB196709:GYC196709 HHX196709:HHY196709 HRT196709:HRU196709 IBP196709:IBQ196709 ILL196709:ILM196709 IVH196709:IVI196709 JFD196709:JFE196709 JOZ196709:JPA196709 JYV196709:JYW196709 KIR196709:KIS196709 KSN196709:KSO196709 LCJ196709:LCK196709 LMF196709:LMG196709 LWB196709:LWC196709 MFX196709:MFY196709 MPT196709:MPU196709 MZP196709:MZQ196709 NJL196709:NJM196709 NTH196709:NTI196709 ODD196709:ODE196709 OMZ196709:ONA196709 OWV196709:OWW196709 PGR196709:PGS196709 PQN196709:PQO196709 QAJ196709:QAK196709 QKF196709:QKG196709 QUB196709:QUC196709 RDX196709:RDY196709 RNT196709:RNU196709 RXP196709:RXQ196709 SHL196709:SHM196709 SRH196709:SRI196709 TBD196709:TBE196709 TKZ196709:TLA196709 TUV196709:TUW196709 UER196709:UES196709 UON196709:UOO196709 UYJ196709:UYK196709 VIF196709:VIG196709 VSB196709:VSC196709 WBX196709:WBY196709 WLT196709:WLU196709 WVP196709:WVQ196709 H262245:I262245 JD262245:JE262245 SZ262245:TA262245 ACV262245:ACW262245 AMR262245:AMS262245 AWN262245:AWO262245 BGJ262245:BGK262245 BQF262245:BQG262245 CAB262245:CAC262245 CJX262245:CJY262245 CTT262245:CTU262245 DDP262245:DDQ262245 DNL262245:DNM262245 DXH262245:DXI262245 EHD262245:EHE262245 EQZ262245:ERA262245 FAV262245:FAW262245 FKR262245:FKS262245 FUN262245:FUO262245 GEJ262245:GEK262245 GOF262245:GOG262245 GYB262245:GYC262245 HHX262245:HHY262245 HRT262245:HRU262245 IBP262245:IBQ262245 ILL262245:ILM262245 IVH262245:IVI262245 JFD262245:JFE262245 JOZ262245:JPA262245 JYV262245:JYW262245 KIR262245:KIS262245 KSN262245:KSO262245 LCJ262245:LCK262245 LMF262245:LMG262245 LWB262245:LWC262245 MFX262245:MFY262245 MPT262245:MPU262245 MZP262245:MZQ262245 NJL262245:NJM262245 NTH262245:NTI262245 ODD262245:ODE262245 OMZ262245:ONA262245 OWV262245:OWW262245 PGR262245:PGS262245 PQN262245:PQO262245 QAJ262245:QAK262245 QKF262245:QKG262245 QUB262245:QUC262245 RDX262245:RDY262245 RNT262245:RNU262245 RXP262245:RXQ262245 SHL262245:SHM262245 SRH262245:SRI262245 TBD262245:TBE262245 TKZ262245:TLA262245 TUV262245:TUW262245 UER262245:UES262245 UON262245:UOO262245 UYJ262245:UYK262245 VIF262245:VIG262245 VSB262245:VSC262245 WBX262245:WBY262245 WLT262245:WLU262245 WVP262245:WVQ262245 H327781:I327781 JD327781:JE327781 SZ327781:TA327781 ACV327781:ACW327781 AMR327781:AMS327781 AWN327781:AWO327781 BGJ327781:BGK327781 BQF327781:BQG327781 CAB327781:CAC327781 CJX327781:CJY327781 CTT327781:CTU327781 DDP327781:DDQ327781 DNL327781:DNM327781 DXH327781:DXI327781 EHD327781:EHE327781 EQZ327781:ERA327781 FAV327781:FAW327781 FKR327781:FKS327781 FUN327781:FUO327781 GEJ327781:GEK327781 GOF327781:GOG327781 GYB327781:GYC327781 HHX327781:HHY327781 HRT327781:HRU327781 IBP327781:IBQ327781 ILL327781:ILM327781 IVH327781:IVI327781 JFD327781:JFE327781 JOZ327781:JPA327781 JYV327781:JYW327781 KIR327781:KIS327781 KSN327781:KSO327781 LCJ327781:LCK327781 LMF327781:LMG327781 LWB327781:LWC327781 MFX327781:MFY327781 MPT327781:MPU327781 MZP327781:MZQ327781 NJL327781:NJM327781 NTH327781:NTI327781 ODD327781:ODE327781 OMZ327781:ONA327781 OWV327781:OWW327781 PGR327781:PGS327781 PQN327781:PQO327781 QAJ327781:QAK327781 QKF327781:QKG327781 QUB327781:QUC327781 RDX327781:RDY327781 RNT327781:RNU327781 RXP327781:RXQ327781 SHL327781:SHM327781 SRH327781:SRI327781 TBD327781:TBE327781 TKZ327781:TLA327781 TUV327781:TUW327781 UER327781:UES327781 UON327781:UOO327781 UYJ327781:UYK327781 VIF327781:VIG327781 VSB327781:VSC327781 WBX327781:WBY327781 WLT327781:WLU327781 WVP327781:WVQ327781 H393317:I393317 JD393317:JE393317 SZ393317:TA393317 ACV393317:ACW393317 AMR393317:AMS393317 AWN393317:AWO393317 BGJ393317:BGK393317 BQF393317:BQG393317 CAB393317:CAC393317 CJX393317:CJY393317 CTT393317:CTU393317 DDP393317:DDQ393317 DNL393317:DNM393317 DXH393317:DXI393317 EHD393317:EHE393317 EQZ393317:ERA393317 FAV393317:FAW393317 FKR393317:FKS393317 FUN393317:FUO393317 GEJ393317:GEK393317 GOF393317:GOG393317 GYB393317:GYC393317 HHX393317:HHY393317 HRT393317:HRU393317 IBP393317:IBQ393317 ILL393317:ILM393317 IVH393317:IVI393317 JFD393317:JFE393317 JOZ393317:JPA393317 JYV393317:JYW393317 KIR393317:KIS393317 KSN393317:KSO393317 LCJ393317:LCK393317 LMF393317:LMG393317 LWB393317:LWC393317 MFX393317:MFY393317 MPT393317:MPU393317 MZP393317:MZQ393317 NJL393317:NJM393317 NTH393317:NTI393317 ODD393317:ODE393317 OMZ393317:ONA393317 OWV393317:OWW393317 PGR393317:PGS393317 PQN393317:PQO393317 QAJ393317:QAK393317 QKF393317:QKG393317 QUB393317:QUC393317 RDX393317:RDY393317 RNT393317:RNU393317 RXP393317:RXQ393317 SHL393317:SHM393317 SRH393317:SRI393317 TBD393317:TBE393317 TKZ393317:TLA393317 TUV393317:TUW393317 UER393317:UES393317 UON393317:UOO393317 UYJ393317:UYK393317 VIF393317:VIG393317 VSB393317:VSC393317 WBX393317:WBY393317 WLT393317:WLU393317 WVP393317:WVQ393317 H458853:I458853 JD458853:JE458853 SZ458853:TA458853 ACV458853:ACW458853 AMR458853:AMS458853 AWN458853:AWO458853 BGJ458853:BGK458853 BQF458853:BQG458853 CAB458853:CAC458853 CJX458853:CJY458853 CTT458853:CTU458853 DDP458853:DDQ458853 DNL458853:DNM458853 DXH458853:DXI458853 EHD458853:EHE458853 EQZ458853:ERA458853 FAV458853:FAW458853 FKR458853:FKS458853 FUN458853:FUO458853 GEJ458853:GEK458853 GOF458853:GOG458853 GYB458853:GYC458853 HHX458853:HHY458853 HRT458853:HRU458853 IBP458853:IBQ458853 ILL458853:ILM458853 IVH458853:IVI458853 JFD458853:JFE458853 JOZ458853:JPA458853 JYV458853:JYW458853 KIR458853:KIS458853 KSN458853:KSO458853 LCJ458853:LCK458853 LMF458853:LMG458853 LWB458853:LWC458853 MFX458853:MFY458853 MPT458853:MPU458853 MZP458853:MZQ458853 NJL458853:NJM458853 NTH458853:NTI458853 ODD458853:ODE458853 OMZ458853:ONA458853 OWV458853:OWW458853 PGR458853:PGS458853 PQN458853:PQO458853 QAJ458853:QAK458853 QKF458853:QKG458853 QUB458853:QUC458853 RDX458853:RDY458853 RNT458853:RNU458853 RXP458853:RXQ458853 SHL458853:SHM458853 SRH458853:SRI458853 TBD458853:TBE458853 TKZ458853:TLA458853 TUV458853:TUW458853 UER458853:UES458853 UON458853:UOO458853 UYJ458853:UYK458853 VIF458853:VIG458853 VSB458853:VSC458853 WBX458853:WBY458853 WLT458853:WLU458853 WVP458853:WVQ458853 H524389:I524389 JD524389:JE524389 SZ524389:TA524389 ACV524389:ACW524389 AMR524389:AMS524389 AWN524389:AWO524389 BGJ524389:BGK524389 BQF524389:BQG524389 CAB524389:CAC524389 CJX524389:CJY524389 CTT524389:CTU524389 DDP524389:DDQ524389 DNL524389:DNM524389 DXH524389:DXI524389 EHD524389:EHE524389 EQZ524389:ERA524389 FAV524389:FAW524389 FKR524389:FKS524389 FUN524389:FUO524389 GEJ524389:GEK524389 GOF524389:GOG524389 GYB524389:GYC524389 HHX524389:HHY524389 HRT524389:HRU524389 IBP524389:IBQ524389 ILL524389:ILM524389 IVH524389:IVI524389 JFD524389:JFE524389 JOZ524389:JPA524389 JYV524389:JYW524389 KIR524389:KIS524389 KSN524389:KSO524389 LCJ524389:LCK524389 LMF524389:LMG524389 LWB524389:LWC524389 MFX524389:MFY524389 MPT524389:MPU524389 MZP524389:MZQ524389 NJL524389:NJM524389 NTH524389:NTI524389 ODD524389:ODE524389 OMZ524389:ONA524389 OWV524389:OWW524389 PGR524389:PGS524389 PQN524389:PQO524389 QAJ524389:QAK524389 QKF524389:QKG524389 QUB524389:QUC524389 RDX524389:RDY524389 RNT524389:RNU524389 RXP524389:RXQ524389 SHL524389:SHM524389 SRH524389:SRI524389 TBD524389:TBE524389 TKZ524389:TLA524389 TUV524389:TUW524389 UER524389:UES524389 UON524389:UOO524389 UYJ524389:UYK524389 VIF524389:VIG524389 VSB524389:VSC524389 WBX524389:WBY524389 WLT524389:WLU524389 WVP524389:WVQ524389 H589925:I589925 JD589925:JE589925 SZ589925:TA589925 ACV589925:ACW589925 AMR589925:AMS589925 AWN589925:AWO589925 BGJ589925:BGK589925 BQF589925:BQG589925 CAB589925:CAC589925 CJX589925:CJY589925 CTT589925:CTU589925 DDP589925:DDQ589925 DNL589925:DNM589925 DXH589925:DXI589925 EHD589925:EHE589925 EQZ589925:ERA589925 FAV589925:FAW589925 FKR589925:FKS589925 FUN589925:FUO589925 GEJ589925:GEK589925 GOF589925:GOG589925 GYB589925:GYC589925 HHX589925:HHY589925 HRT589925:HRU589925 IBP589925:IBQ589925 ILL589925:ILM589925 IVH589925:IVI589925 JFD589925:JFE589925 JOZ589925:JPA589925 JYV589925:JYW589925 KIR589925:KIS589925 KSN589925:KSO589925 LCJ589925:LCK589925 LMF589925:LMG589925 LWB589925:LWC589925 MFX589925:MFY589925 MPT589925:MPU589925 MZP589925:MZQ589925 NJL589925:NJM589925 NTH589925:NTI589925 ODD589925:ODE589925 OMZ589925:ONA589925 OWV589925:OWW589925 PGR589925:PGS589925 PQN589925:PQO589925 QAJ589925:QAK589925 QKF589925:QKG589925 QUB589925:QUC589925 RDX589925:RDY589925 RNT589925:RNU589925 RXP589925:RXQ589925 SHL589925:SHM589925 SRH589925:SRI589925 TBD589925:TBE589925 TKZ589925:TLA589925 TUV589925:TUW589925 UER589925:UES589925 UON589925:UOO589925 UYJ589925:UYK589925 VIF589925:VIG589925 VSB589925:VSC589925 WBX589925:WBY589925 WLT589925:WLU589925 WVP589925:WVQ589925 H655461:I655461 JD655461:JE655461 SZ655461:TA655461 ACV655461:ACW655461 AMR655461:AMS655461 AWN655461:AWO655461 BGJ655461:BGK655461 BQF655461:BQG655461 CAB655461:CAC655461 CJX655461:CJY655461 CTT655461:CTU655461 DDP655461:DDQ655461 DNL655461:DNM655461 DXH655461:DXI655461 EHD655461:EHE655461 EQZ655461:ERA655461 FAV655461:FAW655461 FKR655461:FKS655461 FUN655461:FUO655461 GEJ655461:GEK655461 GOF655461:GOG655461 GYB655461:GYC655461 HHX655461:HHY655461 HRT655461:HRU655461 IBP655461:IBQ655461 ILL655461:ILM655461 IVH655461:IVI655461 JFD655461:JFE655461 JOZ655461:JPA655461 JYV655461:JYW655461 KIR655461:KIS655461 KSN655461:KSO655461 LCJ655461:LCK655461 LMF655461:LMG655461 LWB655461:LWC655461 MFX655461:MFY655461 MPT655461:MPU655461 MZP655461:MZQ655461 NJL655461:NJM655461 NTH655461:NTI655461 ODD655461:ODE655461 OMZ655461:ONA655461 OWV655461:OWW655461 PGR655461:PGS655461 PQN655461:PQO655461 QAJ655461:QAK655461 QKF655461:QKG655461 QUB655461:QUC655461 RDX655461:RDY655461 RNT655461:RNU655461 RXP655461:RXQ655461 SHL655461:SHM655461 SRH655461:SRI655461 TBD655461:TBE655461 TKZ655461:TLA655461 TUV655461:TUW655461 UER655461:UES655461 UON655461:UOO655461 UYJ655461:UYK655461 VIF655461:VIG655461 VSB655461:VSC655461 WBX655461:WBY655461 WLT655461:WLU655461 WVP655461:WVQ655461 H720997:I720997 JD720997:JE720997 SZ720997:TA720997 ACV720997:ACW720997 AMR720997:AMS720997 AWN720997:AWO720997 BGJ720997:BGK720997 BQF720997:BQG720997 CAB720997:CAC720997 CJX720997:CJY720997 CTT720997:CTU720997 DDP720997:DDQ720997 DNL720997:DNM720997 DXH720997:DXI720997 EHD720997:EHE720997 EQZ720997:ERA720997 FAV720997:FAW720997 FKR720997:FKS720997 FUN720997:FUO720997 GEJ720997:GEK720997 GOF720997:GOG720997 GYB720997:GYC720997 HHX720997:HHY720997 HRT720997:HRU720997 IBP720997:IBQ720997 ILL720997:ILM720997 IVH720997:IVI720997 JFD720997:JFE720997 JOZ720997:JPA720997 JYV720997:JYW720997 KIR720997:KIS720997 KSN720997:KSO720997 LCJ720997:LCK720997 LMF720997:LMG720997 LWB720997:LWC720997 MFX720997:MFY720997 MPT720997:MPU720997 MZP720997:MZQ720997 NJL720997:NJM720997 NTH720997:NTI720997 ODD720997:ODE720997 OMZ720997:ONA720997 OWV720997:OWW720997 PGR720997:PGS720997 PQN720997:PQO720997 QAJ720997:QAK720997 QKF720997:QKG720997 QUB720997:QUC720997 RDX720997:RDY720997 RNT720997:RNU720997 RXP720997:RXQ720997 SHL720997:SHM720997 SRH720997:SRI720997 TBD720997:TBE720997 TKZ720997:TLA720997 TUV720997:TUW720997 UER720997:UES720997 UON720997:UOO720997 UYJ720997:UYK720997 VIF720997:VIG720997 VSB720997:VSC720997 WBX720997:WBY720997 WLT720997:WLU720997 WVP720997:WVQ720997 H786533:I786533 JD786533:JE786533 SZ786533:TA786533 ACV786533:ACW786533 AMR786533:AMS786533 AWN786533:AWO786533 BGJ786533:BGK786533 BQF786533:BQG786533 CAB786533:CAC786533 CJX786533:CJY786533 CTT786533:CTU786533 DDP786533:DDQ786533 DNL786533:DNM786533 DXH786533:DXI786533 EHD786533:EHE786533 EQZ786533:ERA786533 FAV786533:FAW786533 FKR786533:FKS786533 FUN786533:FUO786533 GEJ786533:GEK786533 GOF786533:GOG786533 GYB786533:GYC786533 HHX786533:HHY786533 HRT786533:HRU786533 IBP786533:IBQ786533 ILL786533:ILM786533 IVH786533:IVI786533 JFD786533:JFE786533 JOZ786533:JPA786533 JYV786533:JYW786533 KIR786533:KIS786533 KSN786533:KSO786533 LCJ786533:LCK786533 LMF786533:LMG786533 LWB786533:LWC786533 MFX786533:MFY786533 MPT786533:MPU786533 MZP786533:MZQ786533 NJL786533:NJM786533 NTH786533:NTI786533 ODD786533:ODE786533 OMZ786533:ONA786533 OWV786533:OWW786533 PGR786533:PGS786533 PQN786533:PQO786533 QAJ786533:QAK786533 QKF786533:QKG786533 QUB786533:QUC786533 RDX786533:RDY786533 RNT786533:RNU786533 RXP786533:RXQ786533 SHL786533:SHM786533 SRH786533:SRI786533 TBD786533:TBE786533 TKZ786533:TLA786533 TUV786533:TUW786533 UER786533:UES786533 UON786533:UOO786533 UYJ786533:UYK786533 VIF786533:VIG786533 VSB786533:VSC786533 WBX786533:WBY786533 WLT786533:WLU786533 WVP786533:WVQ786533 H852069:I852069 JD852069:JE852069 SZ852069:TA852069 ACV852069:ACW852069 AMR852069:AMS852069 AWN852069:AWO852069 BGJ852069:BGK852069 BQF852069:BQG852069 CAB852069:CAC852069 CJX852069:CJY852069 CTT852069:CTU852069 DDP852069:DDQ852069 DNL852069:DNM852069 DXH852069:DXI852069 EHD852069:EHE852069 EQZ852069:ERA852069 FAV852069:FAW852069 FKR852069:FKS852069 FUN852069:FUO852069 GEJ852069:GEK852069 GOF852069:GOG852069 GYB852069:GYC852069 HHX852069:HHY852069 HRT852069:HRU852069 IBP852069:IBQ852069 ILL852069:ILM852069 IVH852069:IVI852069 JFD852069:JFE852069 JOZ852069:JPA852069 JYV852069:JYW852069 KIR852069:KIS852069 KSN852069:KSO852069 LCJ852069:LCK852069 LMF852069:LMG852069 LWB852069:LWC852069 MFX852069:MFY852069 MPT852069:MPU852069 MZP852069:MZQ852069 NJL852069:NJM852069 NTH852069:NTI852069 ODD852069:ODE852069 OMZ852069:ONA852069 OWV852069:OWW852069 PGR852069:PGS852069 PQN852069:PQO852069 QAJ852069:QAK852069 QKF852069:QKG852069 QUB852069:QUC852069 RDX852069:RDY852069 RNT852069:RNU852069 RXP852069:RXQ852069 SHL852069:SHM852069 SRH852069:SRI852069 TBD852069:TBE852069 TKZ852069:TLA852069 TUV852069:TUW852069 UER852069:UES852069 UON852069:UOO852069 UYJ852069:UYK852069 VIF852069:VIG852069 VSB852069:VSC852069 WBX852069:WBY852069 WLT852069:WLU852069 WVP852069:WVQ852069 H917605:I917605 JD917605:JE917605 SZ917605:TA917605 ACV917605:ACW917605 AMR917605:AMS917605 AWN917605:AWO917605 BGJ917605:BGK917605 BQF917605:BQG917605 CAB917605:CAC917605 CJX917605:CJY917605 CTT917605:CTU917605 DDP917605:DDQ917605 DNL917605:DNM917605 DXH917605:DXI917605 EHD917605:EHE917605 EQZ917605:ERA917605 FAV917605:FAW917605 FKR917605:FKS917605 FUN917605:FUO917605 GEJ917605:GEK917605 GOF917605:GOG917605 GYB917605:GYC917605 HHX917605:HHY917605 HRT917605:HRU917605 IBP917605:IBQ917605 ILL917605:ILM917605 IVH917605:IVI917605 JFD917605:JFE917605 JOZ917605:JPA917605 JYV917605:JYW917605 KIR917605:KIS917605 KSN917605:KSO917605 LCJ917605:LCK917605 LMF917605:LMG917605 LWB917605:LWC917605 MFX917605:MFY917605 MPT917605:MPU917605 MZP917605:MZQ917605 NJL917605:NJM917605 NTH917605:NTI917605 ODD917605:ODE917605 OMZ917605:ONA917605 OWV917605:OWW917605 PGR917605:PGS917605 PQN917605:PQO917605 QAJ917605:QAK917605 QKF917605:QKG917605 QUB917605:QUC917605 RDX917605:RDY917605 RNT917605:RNU917605 RXP917605:RXQ917605 SHL917605:SHM917605 SRH917605:SRI917605 TBD917605:TBE917605 TKZ917605:TLA917605 TUV917605:TUW917605 UER917605:UES917605 UON917605:UOO917605 UYJ917605:UYK917605 VIF917605:VIG917605 VSB917605:VSC917605 WBX917605:WBY917605 WLT917605:WLU917605 WVP917605:WVQ917605 H983141:I983141 JD983141:JE983141 SZ983141:TA983141 ACV983141:ACW983141 AMR983141:AMS983141 AWN983141:AWO983141 BGJ983141:BGK983141 BQF983141:BQG983141 CAB983141:CAC983141 CJX983141:CJY983141 CTT983141:CTU983141 DDP983141:DDQ983141 DNL983141:DNM983141 DXH983141:DXI983141 EHD983141:EHE983141 EQZ983141:ERA983141 FAV983141:FAW983141 FKR983141:FKS983141 FUN983141:FUO983141 GEJ983141:GEK983141 GOF983141:GOG983141 GYB983141:GYC983141 HHX983141:HHY983141 HRT983141:HRU983141 IBP983141:IBQ983141 ILL983141:ILM983141 IVH983141:IVI983141 JFD983141:JFE983141 JOZ983141:JPA983141 JYV983141:JYW983141 KIR983141:KIS983141 KSN983141:KSO983141 LCJ983141:LCK983141 LMF983141:LMG983141 LWB983141:LWC983141 MFX983141:MFY983141 MPT983141:MPU983141 MZP983141:MZQ983141 NJL983141:NJM983141 NTH983141:NTI983141 ODD983141:ODE983141 OMZ983141:ONA983141 OWV983141:OWW983141 PGR983141:PGS983141 PQN983141:PQO983141 QAJ983141:QAK983141 QKF983141:QKG983141 QUB983141:QUC983141 RDX983141:RDY983141 RNT983141:RNU983141 RXP983141:RXQ983141 SHL983141:SHM983141 SRH983141:SRI983141 TBD983141:TBE983141 TKZ983141:TLA983141 TUV983141:TUW983141 UER983141:UES983141 UON983141:UOO983141 UYJ983141:UYK983141 VIF983141:VIG983141 VSB983141:VSC983141 WBX983141:WBY983141 WLT983141:WLU983141 WVP983141:WVQ983141</xm:sqref>
        </x14:dataValidation>
        <x14:dataValidation type="list" allowBlank="1" showInputMessage="1" prompt="選択" xr:uid="{35BB8A9A-E033-4196-BBB8-FCCD3C99085B}">
          <x14:formula1>
            <xm:f>"□,☑"</xm:f>
          </x14:formula1>
          <xm:sqref>H126 JD126 SZ126 ACV126 AMR126 AWN126 BGJ126 BQF126 CAB126 CJX126 CTT126 DDP126 DNL126 DXH126 EHD126 EQZ126 FAV126 FKR126 FUN126 GEJ126 GOF126 GYB126 HHX126 HRT126 IBP126 ILL126 IVH126 JFD126 JOZ126 JYV126 KIR126 KSN126 LCJ126 LMF126 LWB126 MFX126 MPT126 MZP126 NJL126 NTH126 ODD126 OMZ126 OWV126 PGR126 PQN126 QAJ126 QKF126 QUB126 RDX126 RNT126 RXP126 SHL126 SRH126 TBD126 TKZ126 TUV126 UER126 UON126 UYJ126 VIF126 VSB126 WBX126 WLT126 WVP126 H65662 JD65662 SZ65662 ACV65662 AMR65662 AWN65662 BGJ65662 BQF65662 CAB65662 CJX65662 CTT65662 DDP65662 DNL65662 DXH65662 EHD65662 EQZ65662 FAV65662 FKR65662 FUN65662 GEJ65662 GOF65662 GYB65662 HHX65662 HRT65662 IBP65662 ILL65662 IVH65662 JFD65662 JOZ65662 JYV65662 KIR65662 KSN65662 LCJ65662 LMF65662 LWB65662 MFX65662 MPT65662 MZP65662 NJL65662 NTH65662 ODD65662 OMZ65662 OWV65662 PGR65662 PQN65662 QAJ65662 QKF65662 QUB65662 RDX65662 RNT65662 RXP65662 SHL65662 SRH65662 TBD65662 TKZ65662 TUV65662 UER65662 UON65662 UYJ65662 VIF65662 VSB65662 WBX65662 WLT65662 WVP65662 H131198 JD131198 SZ131198 ACV131198 AMR131198 AWN131198 BGJ131198 BQF131198 CAB131198 CJX131198 CTT131198 DDP131198 DNL131198 DXH131198 EHD131198 EQZ131198 FAV131198 FKR131198 FUN131198 GEJ131198 GOF131198 GYB131198 HHX131198 HRT131198 IBP131198 ILL131198 IVH131198 JFD131198 JOZ131198 JYV131198 KIR131198 KSN131198 LCJ131198 LMF131198 LWB131198 MFX131198 MPT131198 MZP131198 NJL131198 NTH131198 ODD131198 OMZ131198 OWV131198 PGR131198 PQN131198 QAJ131198 QKF131198 QUB131198 RDX131198 RNT131198 RXP131198 SHL131198 SRH131198 TBD131198 TKZ131198 TUV131198 UER131198 UON131198 UYJ131198 VIF131198 VSB131198 WBX131198 WLT131198 WVP131198 H196734 JD196734 SZ196734 ACV196734 AMR196734 AWN196734 BGJ196734 BQF196734 CAB196734 CJX196734 CTT196734 DDP196734 DNL196734 DXH196734 EHD196734 EQZ196734 FAV196734 FKR196734 FUN196734 GEJ196734 GOF196734 GYB196734 HHX196734 HRT196734 IBP196734 ILL196734 IVH196734 JFD196734 JOZ196734 JYV196734 KIR196734 KSN196734 LCJ196734 LMF196734 LWB196734 MFX196734 MPT196734 MZP196734 NJL196734 NTH196734 ODD196734 OMZ196734 OWV196734 PGR196734 PQN196734 QAJ196734 QKF196734 QUB196734 RDX196734 RNT196734 RXP196734 SHL196734 SRH196734 TBD196734 TKZ196734 TUV196734 UER196734 UON196734 UYJ196734 VIF196734 VSB196734 WBX196734 WLT196734 WVP196734 H262270 JD262270 SZ262270 ACV262270 AMR262270 AWN262270 BGJ262270 BQF262270 CAB262270 CJX262270 CTT262270 DDP262270 DNL262270 DXH262270 EHD262270 EQZ262270 FAV262270 FKR262270 FUN262270 GEJ262270 GOF262270 GYB262270 HHX262270 HRT262270 IBP262270 ILL262270 IVH262270 JFD262270 JOZ262270 JYV262270 KIR262270 KSN262270 LCJ262270 LMF262270 LWB262270 MFX262270 MPT262270 MZP262270 NJL262270 NTH262270 ODD262270 OMZ262270 OWV262270 PGR262270 PQN262270 QAJ262270 QKF262270 QUB262270 RDX262270 RNT262270 RXP262270 SHL262270 SRH262270 TBD262270 TKZ262270 TUV262270 UER262270 UON262270 UYJ262270 VIF262270 VSB262270 WBX262270 WLT262270 WVP262270 H327806 JD327806 SZ327806 ACV327806 AMR327806 AWN327806 BGJ327806 BQF327806 CAB327806 CJX327806 CTT327806 DDP327806 DNL327806 DXH327806 EHD327806 EQZ327806 FAV327806 FKR327806 FUN327806 GEJ327806 GOF327806 GYB327806 HHX327806 HRT327806 IBP327806 ILL327806 IVH327806 JFD327806 JOZ327806 JYV327806 KIR327806 KSN327806 LCJ327806 LMF327806 LWB327806 MFX327806 MPT327806 MZP327806 NJL327806 NTH327806 ODD327806 OMZ327806 OWV327806 PGR327806 PQN327806 QAJ327806 QKF327806 QUB327806 RDX327806 RNT327806 RXP327806 SHL327806 SRH327806 TBD327806 TKZ327806 TUV327806 UER327806 UON327806 UYJ327806 VIF327806 VSB327806 WBX327806 WLT327806 WVP327806 H393342 JD393342 SZ393342 ACV393342 AMR393342 AWN393342 BGJ393342 BQF393342 CAB393342 CJX393342 CTT393342 DDP393342 DNL393342 DXH393342 EHD393342 EQZ393342 FAV393342 FKR393342 FUN393342 GEJ393342 GOF393342 GYB393342 HHX393342 HRT393342 IBP393342 ILL393342 IVH393342 JFD393342 JOZ393342 JYV393342 KIR393342 KSN393342 LCJ393342 LMF393342 LWB393342 MFX393342 MPT393342 MZP393342 NJL393342 NTH393342 ODD393342 OMZ393342 OWV393342 PGR393342 PQN393342 QAJ393342 QKF393342 QUB393342 RDX393342 RNT393342 RXP393342 SHL393342 SRH393342 TBD393342 TKZ393342 TUV393342 UER393342 UON393342 UYJ393342 VIF393342 VSB393342 WBX393342 WLT393342 WVP393342 H458878 JD458878 SZ458878 ACV458878 AMR458878 AWN458878 BGJ458878 BQF458878 CAB458878 CJX458878 CTT458878 DDP458878 DNL458878 DXH458878 EHD458878 EQZ458878 FAV458878 FKR458878 FUN458878 GEJ458878 GOF458878 GYB458878 HHX458878 HRT458878 IBP458878 ILL458878 IVH458878 JFD458878 JOZ458878 JYV458878 KIR458878 KSN458878 LCJ458878 LMF458878 LWB458878 MFX458878 MPT458878 MZP458878 NJL458878 NTH458878 ODD458878 OMZ458878 OWV458878 PGR458878 PQN458878 QAJ458878 QKF458878 QUB458878 RDX458878 RNT458878 RXP458878 SHL458878 SRH458878 TBD458878 TKZ458878 TUV458878 UER458878 UON458878 UYJ458878 VIF458878 VSB458878 WBX458878 WLT458878 WVP458878 H524414 JD524414 SZ524414 ACV524414 AMR524414 AWN524414 BGJ524414 BQF524414 CAB524414 CJX524414 CTT524414 DDP524414 DNL524414 DXH524414 EHD524414 EQZ524414 FAV524414 FKR524414 FUN524414 GEJ524414 GOF524414 GYB524414 HHX524414 HRT524414 IBP524414 ILL524414 IVH524414 JFD524414 JOZ524414 JYV524414 KIR524414 KSN524414 LCJ524414 LMF524414 LWB524414 MFX524414 MPT524414 MZP524414 NJL524414 NTH524414 ODD524414 OMZ524414 OWV524414 PGR524414 PQN524414 QAJ524414 QKF524414 QUB524414 RDX524414 RNT524414 RXP524414 SHL524414 SRH524414 TBD524414 TKZ524414 TUV524414 UER524414 UON524414 UYJ524414 VIF524414 VSB524414 WBX524414 WLT524414 WVP524414 H589950 JD589950 SZ589950 ACV589950 AMR589950 AWN589950 BGJ589950 BQF589950 CAB589950 CJX589950 CTT589950 DDP589950 DNL589950 DXH589950 EHD589950 EQZ589950 FAV589950 FKR589950 FUN589950 GEJ589950 GOF589950 GYB589950 HHX589950 HRT589950 IBP589950 ILL589950 IVH589950 JFD589950 JOZ589950 JYV589950 KIR589950 KSN589950 LCJ589950 LMF589950 LWB589950 MFX589950 MPT589950 MZP589950 NJL589950 NTH589950 ODD589950 OMZ589950 OWV589950 PGR589950 PQN589950 QAJ589950 QKF589950 QUB589950 RDX589950 RNT589950 RXP589950 SHL589950 SRH589950 TBD589950 TKZ589950 TUV589950 UER589950 UON589950 UYJ589950 VIF589950 VSB589950 WBX589950 WLT589950 WVP589950 H655486 JD655486 SZ655486 ACV655486 AMR655486 AWN655486 BGJ655486 BQF655486 CAB655486 CJX655486 CTT655486 DDP655486 DNL655486 DXH655486 EHD655486 EQZ655486 FAV655486 FKR655486 FUN655486 GEJ655486 GOF655486 GYB655486 HHX655486 HRT655486 IBP655486 ILL655486 IVH655486 JFD655486 JOZ655486 JYV655486 KIR655486 KSN655486 LCJ655486 LMF655486 LWB655486 MFX655486 MPT655486 MZP655486 NJL655486 NTH655486 ODD655486 OMZ655486 OWV655486 PGR655486 PQN655486 QAJ655486 QKF655486 QUB655486 RDX655486 RNT655486 RXP655486 SHL655486 SRH655486 TBD655486 TKZ655486 TUV655486 UER655486 UON655486 UYJ655486 VIF655486 VSB655486 WBX655486 WLT655486 WVP655486 H721022 JD721022 SZ721022 ACV721022 AMR721022 AWN721022 BGJ721022 BQF721022 CAB721022 CJX721022 CTT721022 DDP721022 DNL721022 DXH721022 EHD721022 EQZ721022 FAV721022 FKR721022 FUN721022 GEJ721022 GOF721022 GYB721022 HHX721022 HRT721022 IBP721022 ILL721022 IVH721022 JFD721022 JOZ721022 JYV721022 KIR721022 KSN721022 LCJ721022 LMF721022 LWB721022 MFX721022 MPT721022 MZP721022 NJL721022 NTH721022 ODD721022 OMZ721022 OWV721022 PGR721022 PQN721022 QAJ721022 QKF721022 QUB721022 RDX721022 RNT721022 RXP721022 SHL721022 SRH721022 TBD721022 TKZ721022 TUV721022 UER721022 UON721022 UYJ721022 VIF721022 VSB721022 WBX721022 WLT721022 WVP721022 H786558 JD786558 SZ786558 ACV786558 AMR786558 AWN786558 BGJ786558 BQF786558 CAB786558 CJX786558 CTT786558 DDP786558 DNL786558 DXH786558 EHD786558 EQZ786558 FAV786558 FKR786558 FUN786558 GEJ786558 GOF786558 GYB786558 HHX786558 HRT786558 IBP786558 ILL786558 IVH786558 JFD786558 JOZ786558 JYV786558 KIR786558 KSN786558 LCJ786558 LMF786558 LWB786558 MFX786558 MPT786558 MZP786558 NJL786558 NTH786558 ODD786558 OMZ786558 OWV786558 PGR786558 PQN786558 QAJ786558 QKF786558 QUB786558 RDX786558 RNT786558 RXP786558 SHL786558 SRH786558 TBD786558 TKZ786558 TUV786558 UER786558 UON786558 UYJ786558 VIF786558 VSB786558 WBX786558 WLT786558 WVP786558 H852094 JD852094 SZ852094 ACV852094 AMR852094 AWN852094 BGJ852094 BQF852094 CAB852094 CJX852094 CTT852094 DDP852094 DNL852094 DXH852094 EHD852094 EQZ852094 FAV852094 FKR852094 FUN852094 GEJ852094 GOF852094 GYB852094 HHX852094 HRT852094 IBP852094 ILL852094 IVH852094 JFD852094 JOZ852094 JYV852094 KIR852094 KSN852094 LCJ852094 LMF852094 LWB852094 MFX852094 MPT852094 MZP852094 NJL852094 NTH852094 ODD852094 OMZ852094 OWV852094 PGR852094 PQN852094 QAJ852094 QKF852094 QUB852094 RDX852094 RNT852094 RXP852094 SHL852094 SRH852094 TBD852094 TKZ852094 TUV852094 UER852094 UON852094 UYJ852094 VIF852094 VSB852094 WBX852094 WLT852094 WVP852094 H917630 JD917630 SZ917630 ACV917630 AMR917630 AWN917630 BGJ917630 BQF917630 CAB917630 CJX917630 CTT917630 DDP917630 DNL917630 DXH917630 EHD917630 EQZ917630 FAV917630 FKR917630 FUN917630 GEJ917630 GOF917630 GYB917630 HHX917630 HRT917630 IBP917630 ILL917630 IVH917630 JFD917630 JOZ917630 JYV917630 KIR917630 KSN917630 LCJ917630 LMF917630 LWB917630 MFX917630 MPT917630 MZP917630 NJL917630 NTH917630 ODD917630 OMZ917630 OWV917630 PGR917630 PQN917630 QAJ917630 QKF917630 QUB917630 RDX917630 RNT917630 RXP917630 SHL917630 SRH917630 TBD917630 TKZ917630 TUV917630 UER917630 UON917630 UYJ917630 VIF917630 VSB917630 WBX917630 WLT917630 WVP917630 H983166 JD983166 SZ983166 ACV983166 AMR983166 AWN983166 BGJ983166 BQF983166 CAB983166 CJX983166 CTT983166 DDP983166 DNL983166 DXH983166 EHD983166 EQZ983166 FAV983166 FKR983166 FUN983166 GEJ983166 GOF983166 GYB983166 HHX983166 HRT983166 IBP983166 ILL983166 IVH983166 JFD983166 JOZ983166 JYV983166 KIR983166 KSN983166 LCJ983166 LMF983166 LWB983166 MFX983166 MPT983166 MZP983166 NJL983166 NTH983166 ODD983166 OMZ983166 OWV983166 PGR983166 PQN983166 QAJ983166 QKF983166 QUB983166 RDX983166 RNT983166 RXP983166 SHL983166 SRH983166 TBD983166 TKZ983166 TUV983166 UER983166 UON983166 UYJ983166 VIF983166 VSB983166 WBX983166 WLT983166 WVP983166 R65 JN65 TJ65 ADF65 ANB65 AWX65 BGT65 BQP65 CAL65 CKH65 CUD65 DDZ65 DNV65 DXR65 EHN65 ERJ65 FBF65 FLB65 FUX65 GET65 GOP65 GYL65 HIH65 HSD65 IBZ65 ILV65 IVR65 JFN65 JPJ65 JZF65 KJB65 KSX65 LCT65 LMP65 LWL65 MGH65 MQD65 MZZ65 NJV65 NTR65 ODN65 ONJ65 OXF65 PHB65 PQX65 QAT65 QKP65 QUL65 REH65 ROD65 RXZ65 SHV65 SRR65 TBN65 TLJ65 TVF65 UFB65 UOX65 UYT65 VIP65 VSL65 WCH65 WMD65 WVZ65 R65601 JN65601 TJ65601 ADF65601 ANB65601 AWX65601 BGT65601 BQP65601 CAL65601 CKH65601 CUD65601 DDZ65601 DNV65601 DXR65601 EHN65601 ERJ65601 FBF65601 FLB65601 FUX65601 GET65601 GOP65601 GYL65601 HIH65601 HSD65601 IBZ65601 ILV65601 IVR65601 JFN65601 JPJ65601 JZF65601 KJB65601 KSX65601 LCT65601 LMP65601 LWL65601 MGH65601 MQD65601 MZZ65601 NJV65601 NTR65601 ODN65601 ONJ65601 OXF65601 PHB65601 PQX65601 QAT65601 QKP65601 QUL65601 REH65601 ROD65601 RXZ65601 SHV65601 SRR65601 TBN65601 TLJ65601 TVF65601 UFB65601 UOX65601 UYT65601 VIP65601 VSL65601 WCH65601 WMD65601 WVZ65601 R131137 JN131137 TJ131137 ADF131137 ANB131137 AWX131137 BGT131137 BQP131137 CAL131137 CKH131137 CUD131137 DDZ131137 DNV131137 DXR131137 EHN131137 ERJ131137 FBF131137 FLB131137 FUX131137 GET131137 GOP131137 GYL131137 HIH131137 HSD131137 IBZ131137 ILV131137 IVR131137 JFN131137 JPJ131137 JZF131137 KJB131137 KSX131137 LCT131137 LMP131137 LWL131137 MGH131137 MQD131137 MZZ131137 NJV131137 NTR131137 ODN131137 ONJ131137 OXF131137 PHB131137 PQX131137 QAT131137 QKP131137 QUL131137 REH131137 ROD131137 RXZ131137 SHV131137 SRR131137 TBN131137 TLJ131137 TVF131137 UFB131137 UOX131137 UYT131137 VIP131137 VSL131137 WCH131137 WMD131137 WVZ131137 R196673 JN196673 TJ196673 ADF196673 ANB196673 AWX196673 BGT196673 BQP196673 CAL196673 CKH196673 CUD196673 DDZ196673 DNV196673 DXR196673 EHN196673 ERJ196673 FBF196673 FLB196673 FUX196673 GET196673 GOP196673 GYL196673 HIH196673 HSD196673 IBZ196673 ILV196673 IVR196673 JFN196673 JPJ196673 JZF196673 KJB196673 KSX196673 LCT196673 LMP196673 LWL196673 MGH196673 MQD196673 MZZ196673 NJV196673 NTR196673 ODN196673 ONJ196673 OXF196673 PHB196673 PQX196673 QAT196673 QKP196673 QUL196673 REH196673 ROD196673 RXZ196673 SHV196673 SRR196673 TBN196673 TLJ196673 TVF196673 UFB196673 UOX196673 UYT196673 VIP196673 VSL196673 WCH196673 WMD196673 WVZ196673 R262209 JN262209 TJ262209 ADF262209 ANB262209 AWX262209 BGT262209 BQP262209 CAL262209 CKH262209 CUD262209 DDZ262209 DNV262209 DXR262209 EHN262209 ERJ262209 FBF262209 FLB262209 FUX262209 GET262209 GOP262209 GYL262209 HIH262209 HSD262209 IBZ262209 ILV262209 IVR262209 JFN262209 JPJ262209 JZF262209 KJB262209 KSX262209 LCT262209 LMP262209 LWL262209 MGH262209 MQD262209 MZZ262209 NJV262209 NTR262209 ODN262209 ONJ262209 OXF262209 PHB262209 PQX262209 QAT262209 QKP262209 QUL262209 REH262209 ROD262209 RXZ262209 SHV262209 SRR262209 TBN262209 TLJ262209 TVF262209 UFB262209 UOX262209 UYT262209 VIP262209 VSL262209 WCH262209 WMD262209 WVZ262209 R327745 JN327745 TJ327745 ADF327745 ANB327745 AWX327745 BGT327745 BQP327745 CAL327745 CKH327745 CUD327745 DDZ327745 DNV327745 DXR327745 EHN327745 ERJ327745 FBF327745 FLB327745 FUX327745 GET327745 GOP327745 GYL327745 HIH327745 HSD327745 IBZ327745 ILV327745 IVR327745 JFN327745 JPJ327745 JZF327745 KJB327745 KSX327745 LCT327745 LMP327745 LWL327745 MGH327745 MQD327745 MZZ327745 NJV327745 NTR327745 ODN327745 ONJ327745 OXF327745 PHB327745 PQX327745 QAT327745 QKP327745 QUL327745 REH327745 ROD327745 RXZ327745 SHV327745 SRR327745 TBN327745 TLJ327745 TVF327745 UFB327745 UOX327745 UYT327745 VIP327745 VSL327745 WCH327745 WMD327745 WVZ327745 R393281 JN393281 TJ393281 ADF393281 ANB393281 AWX393281 BGT393281 BQP393281 CAL393281 CKH393281 CUD393281 DDZ393281 DNV393281 DXR393281 EHN393281 ERJ393281 FBF393281 FLB393281 FUX393281 GET393281 GOP393281 GYL393281 HIH393281 HSD393281 IBZ393281 ILV393281 IVR393281 JFN393281 JPJ393281 JZF393281 KJB393281 KSX393281 LCT393281 LMP393281 LWL393281 MGH393281 MQD393281 MZZ393281 NJV393281 NTR393281 ODN393281 ONJ393281 OXF393281 PHB393281 PQX393281 QAT393281 QKP393281 QUL393281 REH393281 ROD393281 RXZ393281 SHV393281 SRR393281 TBN393281 TLJ393281 TVF393281 UFB393281 UOX393281 UYT393281 VIP393281 VSL393281 WCH393281 WMD393281 WVZ393281 R458817 JN458817 TJ458817 ADF458817 ANB458817 AWX458817 BGT458817 BQP458817 CAL458817 CKH458817 CUD458817 DDZ458817 DNV458817 DXR458817 EHN458817 ERJ458817 FBF458817 FLB458817 FUX458817 GET458817 GOP458817 GYL458817 HIH458817 HSD458817 IBZ458817 ILV458817 IVR458817 JFN458817 JPJ458817 JZF458817 KJB458817 KSX458817 LCT458817 LMP458817 LWL458817 MGH458817 MQD458817 MZZ458817 NJV458817 NTR458817 ODN458817 ONJ458817 OXF458817 PHB458817 PQX458817 QAT458817 QKP458817 QUL458817 REH458817 ROD458817 RXZ458817 SHV458817 SRR458817 TBN458817 TLJ458817 TVF458817 UFB458817 UOX458817 UYT458817 VIP458817 VSL458817 WCH458817 WMD458817 WVZ458817 R524353 JN524353 TJ524353 ADF524353 ANB524353 AWX524353 BGT524353 BQP524353 CAL524353 CKH524353 CUD524353 DDZ524353 DNV524353 DXR524353 EHN524353 ERJ524353 FBF524353 FLB524353 FUX524353 GET524353 GOP524353 GYL524353 HIH524353 HSD524353 IBZ524353 ILV524353 IVR524353 JFN524353 JPJ524353 JZF524353 KJB524353 KSX524353 LCT524353 LMP524353 LWL524353 MGH524353 MQD524353 MZZ524353 NJV524353 NTR524353 ODN524353 ONJ524353 OXF524353 PHB524353 PQX524353 QAT524353 QKP524353 QUL524353 REH524353 ROD524353 RXZ524353 SHV524353 SRR524353 TBN524353 TLJ524353 TVF524353 UFB524353 UOX524353 UYT524353 VIP524353 VSL524353 WCH524353 WMD524353 WVZ524353 R589889 JN589889 TJ589889 ADF589889 ANB589889 AWX589889 BGT589889 BQP589889 CAL589889 CKH589889 CUD589889 DDZ589889 DNV589889 DXR589889 EHN589889 ERJ589889 FBF589889 FLB589889 FUX589889 GET589889 GOP589889 GYL589889 HIH589889 HSD589889 IBZ589889 ILV589889 IVR589889 JFN589889 JPJ589889 JZF589889 KJB589889 KSX589889 LCT589889 LMP589889 LWL589889 MGH589889 MQD589889 MZZ589889 NJV589889 NTR589889 ODN589889 ONJ589889 OXF589889 PHB589889 PQX589889 QAT589889 QKP589889 QUL589889 REH589889 ROD589889 RXZ589889 SHV589889 SRR589889 TBN589889 TLJ589889 TVF589889 UFB589889 UOX589889 UYT589889 VIP589889 VSL589889 WCH589889 WMD589889 WVZ589889 R655425 JN655425 TJ655425 ADF655425 ANB655425 AWX655425 BGT655425 BQP655425 CAL655425 CKH655425 CUD655425 DDZ655425 DNV655425 DXR655425 EHN655425 ERJ655425 FBF655425 FLB655425 FUX655425 GET655425 GOP655425 GYL655425 HIH655425 HSD655425 IBZ655425 ILV655425 IVR655425 JFN655425 JPJ655425 JZF655425 KJB655425 KSX655425 LCT655425 LMP655425 LWL655425 MGH655425 MQD655425 MZZ655425 NJV655425 NTR655425 ODN655425 ONJ655425 OXF655425 PHB655425 PQX655425 QAT655425 QKP655425 QUL655425 REH655425 ROD655425 RXZ655425 SHV655425 SRR655425 TBN655425 TLJ655425 TVF655425 UFB655425 UOX655425 UYT655425 VIP655425 VSL655425 WCH655425 WMD655425 WVZ655425 R720961 JN720961 TJ720961 ADF720961 ANB720961 AWX720961 BGT720961 BQP720961 CAL720961 CKH720961 CUD720961 DDZ720961 DNV720961 DXR720961 EHN720961 ERJ720961 FBF720961 FLB720961 FUX720961 GET720961 GOP720961 GYL720961 HIH720961 HSD720961 IBZ720961 ILV720961 IVR720961 JFN720961 JPJ720961 JZF720961 KJB720961 KSX720961 LCT720961 LMP720961 LWL720961 MGH720961 MQD720961 MZZ720961 NJV720961 NTR720961 ODN720961 ONJ720961 OXF720961 PHB720961 PQX720961 QAT720961 QKP720961 QUL720961 REH720961 ROD720961 RXZ720961 SHV720961 SRR720961 TBN720961 TLJ720961 TVF720961 UFB720961 UOX720961 UYT720961 VIP720961 VSL720961 WCH720961 WMD720961 WVZ720961 R786497 JN786497 TJ786497 ADF786497 ANB786497 AWX786497 BGT786497 BQP786497 CAL786497 CKH786497 CUD786497 DDZ786497 DNV786497 DXR786497 EHN786497 ERJ786497 FBF786497 FLB786497 FUX786497 GET786497 GOP786497 GYL786497 HIH786497 HSD786497 IBZ786497 ILV786497 IVR786497 JFN786497 JPJ786497 JZF786497 KJB786497 KSX786497 LCT786497 LMP786497 LWL786497 MGH786497 MQD786497 MZZ786497 NJV786497 NTR786497 ODN786497 ONJ786497 OXF786497 PHB786497 PQX786497 QAT786497 QKP786497 QUL786497 REH786497 ROD786497 RXZ786497 SHV786497 SRR786497 TBN786497 TLJ786497 TVF786497 UFB786497 UOX786497 UYT786497 VIP786497 VSL786497 WCH786497 WMD786497 WVZ786497 R852033 JN852033 TJ852033 ADF852033 ANB852033 AWX852033 BGT852033 BQP852033 CAL852033 CKH852033 CUD852033 DDZ852033 DNV852033 DXR852033 EHN852033 ERJ852033 FBF852033 FLB852033 FUX852033 GET852033 GOP852033 GYL852033 HIH852033 HSD852033 IBZ852033 ILV852033 IVR852033 JFN852033 JPJ852033 JZF852033 KJB852033 KSX852033 LCT852033 LMP852033 LWL852033 MGH852033 MQD852033 MZZ852033 NJV852033 NTR852033 ODN852033 ONJ852033 OXF852033 PHB852033 PQX852033 QAT852033 QKP852033 QUL852033 REH852033 ROD852033 RXZ852033 SHV852033 SRR852033 TBN852033 TLJ852033 TVF852033 UFB852033 UOX852033 UYT852033 VIP852033 VSL852033 WCH852033 WMD852033 WVZ852033 R917569 JN917569 TJ917569 ADF917569 ANB917569 AWX917569 BGT917569 BQP917569 CAL917569 CKH917569 CUD917569 DDZ917569 DNV917569 DXR917569 EHN917569 ERJ917569 FBF917569 FLB917569 FUX917569 GET917569 GOP917569 GYL917569 HIH917569 HSD917569 IBZ917569 ILV917569 IVR917569 JFN917569 JPJ917569 JZF917569 KJB917569 KSX917569 LCT917569 LMP917569 LWL917569 MGH917569 MQD917569 MZZ917569 NJV917569 NTR917569 ODN917569 ONJ917569 OXF917569 PHB917569 PQX917569 QAT917569 QKP917569 QUL917569 REH917569 ROD917569 RXZ917569 SHV917569 SRR917569 TBN917569 TLJ917569 TVF917569 UFB917569 UOX917569 UYT917569 VIP917569 VSL917569 WCH917569 WMD917569 WVZ917569 R983105 JN983105 TJ983105 ADF983105 ANB983105 AWX983105 BGT983105 BQP983105 CAL983105 CKH983105 CUD983105 DDZ983105 DNV983105 DXR983105 EHN983105 ERJ983105 FBF983105 FLB983105 FUX983105 GET983105 GOP983105 GYL983105 HIH983105 HSD983105 IBZ983105 ILV983105 IVR983105 JFN983105 JPJ983105 JZF983105 KJB983105 KSX983105 LCT983105 LMP983105 LWL983105 MGH983105 MQD983105 MZZ983105 NJV983105 NTR983105 ODN983105 ONJ983105 OXF983105 PHB983105 PQX983105 QAT983105 QKP983105 QUL983105 REH983105 ROD983105 RXZ983105 SHV983105 SRR983105 TBN983105 TLJ983105 TVF983105 UFB983105 UOX983105 UYT983105 VIP983105 VSL983105 WCH983105 WMD983105 WVZ983105 H117:H118 JD117:JD118 SZ117:SZ118 ACV117:ACV118 AMR117:AMR118 AWN117:AWN118 BGJ117:BGJ118 BQF117:BQF118 CAB117:CAB118 CJX117:CJX118 CTT117:CTT118 DDP117:DDP118 DNL117:DNL118 DXH117:DXH118 EHD117:EHD118 EQZ117:EQZ118 FAV117:FAV118 FKR117:FKR118 FUN117:FUN118 GEJ117:GEJ118 GOF117:GOF118 GYB117:GYB118 HHX117:HHX118 HRT117:HRT118 IBP117:IBP118 ILL117:ILL118 IVH117:IVH118 JFD117:JFD118 JOZ117:JOZ118 JYV117:JYV118 KIR117:KIR118 KSN117:KSN118 LCJ117:LCJ118 LMF117:LMF118 LWB117:LWB118 MFX117:MFX118 MPT117:MPT118 MZP117:MZP118 NJL117:NJL118 NTH117:NTH118 ODD117:ODD118 OMZ117:OMZ118 OWV117:OWV118 PGR117:PGR118 PQN117:PQN118 QAJ117:QAJ118 QKF117:QKF118 QUB117:QUB118 RDX117:RDX118 RNT117:RNT118 RXP117:RXP118 SHL117:SHL118 SRH117:SRH118 TBD117:TBD118 TKZ117:TKZ118 TUV117:TUV118 UER117:UER118 UON117:UON118 UYJ117:UYJ118 VIF117:VIF118 VSB117:VSB118 WBX117:WBX118 WLT117:WLT118 WVP117:WVP118 H65653:H65654 JD65653:JD65654 SZ65653:SZ65654 ACV65653:ACV65654 AMR65653:AMR65654 AWN65653:AWN65654 BGJ65653:BGJ65654 BQF65653:BQF65654 CAB65653:CAB65654 CJX65653:CJX65654 CTT65653:CTT65654 DDP65653:DDP65654 DNL65653:DNL65654 DXH65653:DXH65654 EHD65653:EHD65654 EQZ65653:EQZ65654 FAV65653:FAV65654 FKR65653:FKR65654 FUN65653:FUN65654 GEJ65653:GEJ65654 GOF65653:GOF65654 GYB65653:GYB65654 HHX65653:HHX65654 HRT65653:HRT65654 IBP65653:IBP65654 ILL65653:ILL65654 IVH65653:IVH65654 JFD65653:JFD65654 JOZ65653:JOZ65654 JYV65653:JYV65654 KIR65653:KIR65654 KSN65653:KSN65654 LCJ65653:LCJ65654 LMF65653:LMF65654 LWB65653:LWB65654 MFX65653:MFX65654 MPT65653:MPT65654 MZP65653:MZP65654 NJL65653:NJL65654 NTH65653:NTH65654 ODD65653:ODD65654 OMZ65653:OMZ65654 OWV65653:OWV65654 PGR65653:PGR65654 PQN65653:PQN65654 QAJ65653:QAJ65654 QKF65653:QKF65654 QUB65653:QUB65654 RDX65653:RDX65654 RNT65653:RNT65654 RXP65653:RXP65654 SHL65653:SHL65654 SRH65653:SRH65654 TBD65653:TBD65654 TKZ65653:TKZ65654 TUV65653:TUV65654 UER65653:UER65654 UON65653:UON65654 UYJ65653:UYJ65654 VIF65653:VIF65654 VSB65653:VSB65654 WBX65653:WBX65654 WLT65653:WLT65654 WVP65653:WVP65654 H131189:H131190 JD131189:JD131190 SZ131189:SZ131190 ACV131189:ACV131190 AMR131189:AMR131190 AWN131189:AWN131190 BGJ131189:BGJ131190 BQF131189:BQF131190 CAB131189:CAB131190 CJX131189:CJX131190 CTT131189:CTT131190 DDP131189:DDP131190 DNL131189:DNL131190 DXH131189:DXH131190 EHD131189:EHD131190 EQZ131189:EQZ131190 FAV131189:FAV131190 FKR131189:FKR131190 FUN131189:FUN131190 GEJ131189:GEJ131190 GOF131189:GOF131190 GYB131189:GYB131190 HHX131189:HHX131190 HRT131189:HRT131190 IBP131189:IBP131190 ILL131189:ILL131190 IVH131189:IVH131190 JFD131189:JFD131190 JOZ131189:JOZ131190 JYV131189:JYV131190 KIR131189:KIR131190 KSN131189:KSN131190 LCJ131189:LCJ131190 LMF131189:LMF131190 LWB131189:LWB131190 MFX131189:MFX131190 MPT131189:MPT131190 MZP131189:MZP131190 NJL131189:NJL131190 NTH131189:NTH131190 ODD131189:ODD131190 OMZ131189:OMZ131190 OWV131189:OWV131190 PGR131189:PGR131190 PQN131189:PQN131190 QAJ131189:QAJ131190 QKF131189:QKF131190 QUB131189:QUB131190 RDX131189:RDX131190 RNT131189:RNT131190 RXP131189:RXP131190 SHL131189:SHL131190 SRH131189:SRH131190 TBD131189:TBD131190 TKZ131189:TKZ131190 TUV131189:TUV131190 UER131189:UER131190 UON131189:UON131190 UYJ131189:UYJ131190 VIF131189:VIF131190 VSB131189:VSB131190 WBX131189:WBX131190 WLT131189:WLT131190 WVP131189:WVP131190 H196725:H196726 JD196725:JD196726 SZ196725:SZ196726 ACV196725:ACV196726 AMR196725:AMR196726 AWN196725:AWN196726 BGJ196725:BGJ196726 BQF196725:BQF196726 CAB196725:CAB196726 CJX196725:CJX196726 CTT196725:CTT196726 DDP196725:DDP196726 DNL196725:DNL196726 DXH196725:DXH196726 EHD196725:EHD196726 EQZ196725:EQZ196726 FAV196725:FAV196726 FKR196725:FKR196726 FUN196725:FUN196726 GEJ196725:GEJ196726 GOF196725:GOF196726 GYB196725:GYB196726 HHX196725:HHX196726 HRT196725:HRT196726 IBP196725:IBP196726 ILL196725:ILL196726 IVH196725:IVH196726 JFD196725:JFD196726 JOZ196725:JOZ196726 JYV196725:JYV196726 KIR196725:KIR196726 KSN196725:KSN196726 LCJ196725:LCJ196726 LMF196725:LMF196726 LWB196725:LWB196726 MFX196725:MFX196726 MPT196725:MPT196726 MZP196725:MZP196726 NJL196725:NJL196726 NTH196725:NTH196726 ODD196725:ODD196726 OMZ196725:OMZ196726 OWV196725:OWV196726 PGR196725:PGR196726 PQN196725:PQN196726 QAJ196725:QAJ196726 QKF196725:QKF196726 QUB196725:QUB196726 RDX196725:RDX196726 RNT196725:RNT196726 RXP196725:RXP196726 SHL196725:SHL196726 SRH196725:SRH196726 TBD196725:TBD196726 TKZ196725:TKZ196726 TUV196725:TUV196726 UER196725:UER196726 UON196725:UON196726 UYJ196725:UYJ196726 VIF196725:VIF196726 VSB196725:VSB196726 WBX196725:WBX196726 WLT196725:WLT196726 WVP196725:WVP196726 H262261:H262262 JD262261:JD262262 SZ262261:SZ262262 ACV262261:ACV262262 AMR262261:AMR262262 AWN262261:AWN262262 BGJ262261:BGJ262262 BQF262261:BQF262262 CAB262261:CAB262262 CJX262261:CJX262262 CTT262261:CTT262262 DDP262261:DDP262262 DNL262261:DNL262262 DXH262261:DXH262262 EHD262261:EHD262262 EQZ262261:EQZ262262 FAV262261:FAV262262 FKR262261:FKR262262 FUN262261:FUN262262 GEJ262261:GEJ262262 GOF262261:GOF262262 GYB262261:GYB262262 HHX262261:HHX262262 HRT262261:HRT262262 IBP262261:IBP262262 ILL262261:ILL262262 IVH262261:IVH262262 JFD262261:JFD262262 JOZ262261:JOZ262262 JYV262261:JYV262262 KIR262261:KIR262262 KSN262261:KSN262262 LCJ262261:LCJ262262 LMF262261:LMF262262 LWB262261:LWB262262 MFX262261:MFX262262 MPT262261:MPT262262 MZP262261:MZP262262 NJL262261:NJL262262 NTH262261:NTH262262 ODD262261:ODD262262 OMZ262261:OMZ262262 OWV262261:OWV262262 PGR262261:PGR262262 PQN262261:PQN262262 QAJ262261:QAJ262262 QKF262261:QKF262262 QUB262261:QUB262262 RDX262261:RDX262262 RNT262261:RNT262262 RXP262261:RXP262262 SHL262261:SHL262262 SRH262261:SRH262262 TBD262261:TBD262262 TKZ262261:TKZ262262 TUV262261:TUV262262 UER262261:UER262262 UON262261:UON262262 UYJ262261:UYJ262262 VIF262261:VIF262262 VSB262261:VSB262262 WBX262261:WBX262262 WLT262261:WLT262262 WVP262261:WVP262262 H327797:H327798 JD327797:JD327798 SZ327797:SZ327798 ACV327797:ACV327798 AMR327797:AMR327798 AWN327797:AWN327798 BGJ327797:BGJ327798 BQF327797:BQF327798 CAB327797:CAB327798 CJX327797:CJX327798 CTT327797:CTT327798 DDP327797:DDP327798 DNL327797:DNL327798 DXH327797:DXH327798 EHD327797:EHD327798 EQZ327797:EQZ327798 FAV327797:FAV327798 FKR327797:FKR327798 FUN327797:FUN327798 GEJ327797:GEJ327798 GOF327797:GOF327798 GYB327797:GYB327798 HHX327797:HHX327798 HRT327797:HRT327798 IBP327797:IBP327798 ILL327797:ILL327798 IVH327797:IVH327798 JFD327797:JFD327798 JOZ327797:JOZ327798 JYV327797:JYV327798 KIR327797:KIR327798 KSN327797:KSN327798 LCJ327797:LCJ327798 LMF327797:LMF327798 LWB327797:LWB327798 MFX327797:MFX327798 MPT327797:MPT327798 MZP327797:MZP327798 NJL327797:NJL327798 NTH327797:NTH327798 ODD327797:ODD327798 OMZ327797:OMZ327798 OWV327797:OWV327798 PGR327797:PGR327798 PQN327797:PQN327798 QAJ327797:QAJ327798 QKF327797:QKF327798 QUB327797:QUB327798 RDX327797:RDX327798 RNT327797:RNT327798 RXP327797:RXP327798 SHL327797:SHL327798 SRH327797:SRH327798 TBD327797:TBD327798 TKZ327797:TKZ327798 TUV327797:TUV327798 UER327797:UER327798 UON327797:UON327798 UYJ327797:UYJ327798 VIF327797:VIF327798 VSB327797:VSB327798 WBX327797:WBX327798 WLT327797:WLT327798 WVP327797:WVP327798 H393333:H393334 JD393333:JD393334 SZ393333:SZ393334 ACV393333:ACV393334 AMR393333:AMR393334 AWN393333:AWN393334 BGJ393333:BGJ393334 BQF393333:BQF393334 CAB393333:CAB393334 CJX393333:CJX393334 CTT393333:CTT393334 DDP393333:DDP393334 DNL393333:DNL393334 DXH393333:DXH393334 EHD393333:EHD393334 EQZ393333:EQZ393334 FAV393333:FAV393334 FKR393333:FKR393334 FUN393333:FUN393334 GEJ393333:GEJ393334 GOF393333:GOF393334 GYB393333:GYB393334 HHX393333:HHX393334 HRT393333:HRT393334 IBP393333:IBP393334 ILL393333:ILL393334 IVH393333:IVH393334 JFD393333:JFD393334 JOZ393333:JOZ393334 JYV393333:JYV393334 KIR393333:KIR393334 KSN393333:KSN393334 LCJ393333:LCJ393334 LMF393333:LMF393334 LWB393333:LWB393334 MFX393333:MFX393334 MPT393333:MPT393334 MZP393333:MZP393334 NJL393333:NJL393334 NTH393333:NTH393334 ODD393333:ODD393334 OMZ393333:OMZ393334 OWV393333:OWV393334 PGR393333:PGR393334 PQN393333:PQN393334 QAJ393333:QAJ393334 QKF393333:QKF393334 QUB393333:QUB393334 RDX393333:RDX393334 RNT393333:RNT393334 RXP393333:RXP393334 SHL393333:SHL393334 SRH393333:SRH393334 TBD393333:TBD393334 TKZ393333:TKZ393334 TUV393333:TUV393334 UER393333:UER393334 UON393333:UON393334 UYJ393333:UYJ393334 VIF393333:VIF393334 VSB393333:VSB393334 WBX393333:WBX393334 WLT393333:WLT393334 WVP393333:WVP393334 H458869:H458870 JD458869:JD458870 SZ458869:SZ458870 ACV458869:ACV458870 AMR458869:AMR458870 AWN458869:AWN458870 BGJ458869:BGJ458870 BQF458869:BQF458870 CAB458869:CAB458870 CJX458869:CJX458870 CTT458869:CTT458870 DDP458869:DDP458870 DNL458869:DNL458870 DXH458869:DXH458870 EHD458869:EHD458870 EQZ458869:EQZ458870 FAV458869:FAV458870 FKR458869:FKR458870 FUN458869:FUN458870 GEJ458869:GEJ458870 GOF458869:GOF458870 GYB458869:GYB458870 HHX458869:HHX458870 HRT458869:HRT458870 IBP458869:IBP458870 ILL458869:ILL458870 IVH458869:IVH458870 JFD458869:JFD458870 JOZ458869:JOZ458870 JYV458869:JYV458870 KIR458869:KIR458870 KSN458869:KSN458870 LCJ458869:LCJ458870 LMF458869:LMF458870 LWB458869:LWB458870 MFX458869:MFX458870 MPT458869:MPT458870 MZP458869:MZP458870 NJL458869:NJL458870 NTH458869:NTH458870 ODD458869:ODD458870 OMZ458869:OMZ458870 OWV458869:OWV458870 PGR458869:PGR458870 PQN458869:PQN458870 QAJ458869:QAJ458870 QKF458869:QKF458870 QUB458869:QUB458870 RDX458869:RDX458870 RNT458869:RNT458870 RXP458869:RXP458870 SHL458869:SHL458870 SRH458869:SRH458870 TBD458869:TBD458870 TKZ458869:TKZ458870 TUV458869:TUV458870 UER458869:UER458870 UON458869:UON458870 UYJ458869:UYJ458870 VIF458869:VIF458870 VSB458869:VSB458870 WBX458869:WBX458870 WLT458869:WLT458870 WVP458869:WVP458870 H524405:H524406 JD524405:JD524406 SZ524405:SZ524406 ACV524405:ACV524406 AMR524405:AMR524406 AWN524405:AWN524406 BGJ524405:BGJ524406 BQF524405:BQF524406 CAB524405:CAB524406 CJX524405:CJX524406 CTT524405:CTT524406 DDP524405:DDP524406 DNL524405:DNL524406 DXH524405:DXH524406 EHD524405:EHD524406 EQZ524405:EQZ524406 FAV524405:FAV524406 FKR524405:FKR524406 FUN524405:FUN524406 GEJ524405:GEJ524406 GOF524405:GOF524406 GYB524405:GYB524406 HHX524405:HHX524406 HRT524405:HRT524406 IBP524405:IBP524406 ILL524405:ILL524406 IVH524405:IVH524406 JFD524405:JFD524406 JOZ524405:JOZ524406 JYV524405:JYV524406 KIR524405:KIR524406 KSN524405:KSN524406 LCJ524405:LCJ524406 LMF524405:LMF524406 LWB524405:LWB524406 MFX524405:MFX524406 MPT524405:MPT524406 MZP524405:MZP524406 NJL524405:NJL524406 NTH524405:NTH524406 ODD524405:ODD524406 OMZ524405:OMZ524406 OWV524405:OWV524406 PGR524405:PGR524406 PQN524405:PQN524406 QAJ524405:QAJ524406 QKF524405:QKF524406 QUB524405:QUB524406 RDX524405:RDX524406 RNT524405:RNT524406 RXP524405:RXP524406 SHL524405:SHL524406 SRH524405:SRH524406 TBD524405:TBD524406 TKZ524405:TKZ524406 TUV524405:TUV524406 UER524405:UER524406 UON524405:UON524406 UYJ524405:UYJ524406 VIF524405:VIF524406 VSB524405:VSB524406 WBX524405:WBX524406 WLT524405:WLT524406 WVP524405:WVP524406 H589941:H589942 JD589941:JD589942 SZ589941:SZ589942 ACV589941:ACV589942 AMR589941:AMR589942 AWN589941:AWN589942 BGJ589941:BGJ589942 BQF589941:BQF589942 CAB589941:CAB589942 CJX589941:CJX589942 CTT589941:CTT589942 DDP589941:DDP589942 DNL589941:DNL589942 DXH589941:DXH589942 EHD589941:EHD589942 EQZ589941:EQZ589942 FAV589941:FAV589942 FKR589941:FKR589942 FUN589941:FUN589942 GEJ589941:GEJ589942 GOF589941:GOF589942 GYB589941:GYB589942 HHX589941:HHX589942 HRT589941:HRT589942 IBP589941:IBP589942 ILL589941:ILL589942 IVH589941:IVH589942 JFD589941:JFD589942 JOZ589941:JOZ589942 JYV589941:JYV589942 KIR589941:KIR589942 KSN589941:KSN589942 LCJ589941:LCJ589942 LMF589941:LMF589942 LWB589941:LWB589942 MFX589941:MFX589942 MPT589941:MPT589942 MZP589941:MZP589942 NJL589941:NJL589942 NTH589941:NTH589942 ODD589941:ODD589942 OMZ589941:OMZ589942 OWV589941:OWV589942 PGR589941:PGR589942 PQN589941:PQN589942 QAJ589941:QAJ589942 QKF589941:QKF589942 QUB589941:QUB589942 RDX589941:RDX589942 RNT589941:RNT589942 RXP589941:RXP589942 SHL589941:SHL589942 SRH589941:SRH589942 TBD589941:TBD589942 TKZ589941:TKZ589942 TUV589941:TUV589942 UER589941:UER589942 UON589941:UON589942 UYJ589941:UYJ589942 VIF589941:VIF589942 VSB589941:VSB589942 WBX589941:WBX589942 WLT589941:WLT589942 WVP589941:WVP589942 H655477:H655478 JD655477:JD655478 SZ655477:SZ655478 ACV655477:ACV655478 AMR655477:AMR655478 AWN655477:AWN655478 BGJ655477:BGJ655478 BQF655477:BQF655478 CAB655477:CAB655478 CJX655477:CJX655478 CTT655477:CTT655478 DDP655477:DDP655478 DNL655477:DNL655478 DXH655477:DXH655478 EHD655477:EHD655478 EQZ655477:EQZ655478 FAV655477:FAV655478 FKR655477:FKR655478 FUN655477:FUN655478 GEJ655477:GEJ655478 GOF655477:GOF655478 GYB655477:GYB655478 HHX655477:HHX655478 HRT655477:HRT655478 IBP655477:IBP655478 ILL655477:ILL655478 IVH655477:IVH655478 JFD655477:JFD655478 JOZ655477:JOZ655478 JYV655477:JYV655478 KIR655477:KIR655478 KSN655477:KSN655478 LCJ655477:LCJ655478 LMF655477:LMF655478 LWB655477:LWB655478 MFX655477:MFX655478 MPT655477:MPT655478 MZP655477:MZP655478 NJL655477:NJL655478 NTH655477:NTH655478 ODD655477:ODD655478 OMZ655477:OMZ655478 OWV655477:OWV655478 PGR655477:PGR655478 PQN655477:PQN655478 QAJ655477:QAJ655478 QKF655477:QKF655478 QUB655477:QUB655478 RDX655477:RDX655478 RNT655477:RNT655478 RXP655477:RXP655478 SHL655477:SHL655478 SRH655477:SRH655478 TBD655477:TBD655478 TKZ655477:TKZ655478 TUV655477:TUV655478 UER655477:UER655478 UON655477:UON655478 UYJ655477:UYJ655478 VIF655477:VIF655478 VSB655477:VSB655478 WBX655477:WBX655478 WLT655477:WLT655478 WVP655477:WVP655478 H721013:H721014 JD721013:JD721014 SZ721013:SZ721014 ACV721013:ACV721014 AMR721013:AMR721014 AWN721013:AWN721014 BGJ721013:BGJ721014 BQF721013:BQF721014 CAB721013:CAB721014 CJX721013:CJX721014 CTT721013:CTT721014 DDP721013:DDP721014 DNL721013:DNL721014 DXH721013:DXH721014 EHD721013:EHD721014 EQZ721013:EQZ721014 FAV721013:FAV721014 FKR721013:FKR721014 FUN721013:FUN721014 GEJ721013:GEJ721014 GOF721013:GOF721014 GYB721013:GYB721014 HHX721013:HHX721014 HRT721013:HRT721014 IBP721013:IBP721014 ILL721013:ILL721014 IVH721013:IVH721014 JFD721013:JFD721014 JOZ721013:JOZ721014 JYV721013:JYV721014 KIR721013:KIR721014 KSN721013:KSN721014 LCJ721013:LCJ721014 LMF721013:LMF721014 LWB721013:LWB721014 MFX721013:MFX721014 MPT721013:MPT721014 MZP721013:MZP721014 NJL721013:NJL721014 NTH721013:NTH721014 ODD721013:ODD721014 OMZ721013:OMZ721014 OWV721013:OWV721014 PGR721013:PGR721014 PQN721013:PQN721014 QAJ721013:QAJ721014 QKF721013:QKF721014 QUB721013:QUB721014 RDX721013:RDX721014 RNT721013:RNT721014 RXP721013:RXP721014 SHL721013:SHL721014 SRH721013:SRH721014 TBD721013:TBD721014 TKZ721013:TKZ721014 TUV721013:TUV721014 UER721013:UER721014 UON721013:UON721014 UYJ721013:UYJ721014 VIF721013:VIF721014 VSB721013:VSB721014 WBX721013:WBX721014 WLT721013:WLT721014 WVP721013:WVP721014 H786549:H786550 JD786549:JD786550 SZ786549:SZ786550 ACV786549:ACV786550 AMR786549:AMR786550 AWN786549:AWN786550 BGJ786549:BGJ786550 BQF786549:BQF786550 CAB786549:CAB786550 CJX786549:CJX786550 CTT786549:CTT786550 DDP786549:DDP786550 DNL786549:DNL786550 DXH786549:DXH786550 EHD786549:EHD786550 EQZ786549:EQZ786550 FAV786549:FAV786550 FKR786549:FKR786550 FUN786549:FUN786550 GEJ786549:GEJ786550 GOF786549:GOF786550 GYB786549:GYB786550 HHX786549:HHX786550 HRT786549:HRT786550 IBP786549:IBP786550 ILL786549:ILL786550 IVH786549:IVH786550 JFD786549:JFD786550 JOZ786549:JOZ786550 JYV786549:JYV786550 KIR786549:KIR786550 KSN786549:KSN786550 LCJ786549:LCJ786550 LMF786549:LMF786550 LWB786549:LWB786550 MFX786549:MFX786550 MPT786549:MPT786550 MZP786549:MZP786550 NJL786549:NJL786550 NTH786549:NTH786550 ODD786549:ODD786550 OMZ786549:OMZ786550 OWV786549:OWV786550 PGR786549:PGR786550 PQN786549:PQN786550 QAJ786549:QAJ786550 QKF786549:QKF786550 QUB786549:QUB786550 RDX786549:RDX786550 RNT786549:RNT786550 RXP786549:RXP786550 SHL786549:SHL786550 SRH786549:SRH786550 TBD786549:TBD786550 TKZ786549:TKZ786550 TUV786549:TUV786550 UER786549:UER786550 UON786549:UON786550 UYJ786549:UYJ786550 VIF786549:VIF786550 VSB786549:VSB786550 WBX786549:WBX786550 WLT786549:WLT786550 WVP786549:WVP786550 H852085:H852086 JD852085:JD852086 SZ852085:SZ852086 ACV852085:ACV852086 AMR852085:AMR852086 AWN852085:AWN852086 BGJ852085:BGJ852086 BQF852085:BQF852086 CAB852085:CAB852086 CJX852085:CJX852086 CTT852085:CTT852086 DDP852085:DDP852086 DNL852085:DNL852086 DXH852085:DXH852086 EHD852085:EHD852086 EQZ852085:EQZ852086 FAV852085:FAV852086 FKR852085:FKR852086 FUN852085:FUN852086 GEJ852085:GEJ852086 GOF852085:GOF852086 GYB852085:GYB852086 HHX852085:HHX852086 HRT852085:HRT852086 IBP852085:IBP852086 ILL852085:ILL852086 IVH852085:IVH852086 JFD852085:JFD852086 JOZ852085:JOZ852086 JYV852085:JYV852086 KIR852085:KIR852086 KSN852085:KSN852086 LCJ852085:LCJ852086 LMF852085:LMF852086 LWB852085:LWB852086 MFX852085:MFX852086 MPT852085:MPT852086 MZP852085:MZP852086 NJL852085:NJL852086 NTH852085:NTH852086 ODD852085:ODD852086 OMZ852085:OMZ852086 OWV852085:OWV852086 PGR852085:PGR852086 PQN852085:PQN852086 QAJ852085:QAJ852086 QKF852085:QKF852086 QUB852085:QUB852086 RDX852085:RDX852086 RNT852085:RNT852086 RXP852085:RXP852086 SHL852085:SHL852086 SRH852085:SRH852086 TBD852085:TBD852086 TKZ852085:TKZ852086 TUV852085:TUV852086 UER852085:UER852086 UON852085:UON852086 UYJ852085:UYJ852086 VIF852085:VIF852086 VSB852085:VSB852086 WBX852085:WBX852086 WLT852085:WLT852086 WVP852085:WVP852086 H917621:H917622 JD917621:JD917622 SZ917621:SZ917622 ACV917621:ACV917622 AMR917621:AMR917622 AWN917621:AWN917622 BGJ917621:BGJ917622 BQF917621:BQF917622 CAB917621:CAB917622 CJX917621:CJX917622 CTT917621:CTT917622 DDP917621:DDP917622 DNL917621:DNL917622 DXH917621:DXH917622 EHD917621:EHD917622 EQZ917621:EQZ917622 FAV917621:FAV917622 FKR917621:FKR917622 FUN917621:FUN917622 GEJ917621:GEJ917622 GOF917621:GOF917622 GYB917621:GYB917622 HHX917621:HHX917622 HRT917621:HRT917622 IBP917621:IBP917622 ILL917621:ILL917622 IVH917621:IVH917622 JFD917621:JFD917622 JOZ917621:JOZ917622 JYV917621:JYV917622 KIR917621:KIR917622 KSN917621:KSN917622 LCJ917621:LCJ917622 LMF917621:LMF917622 LWB917621:LWB917622 MFX917621:MFX917622 MPT917621:MPT917622 MZP917621:MZP917622 NJL917621:NJL917622 NTH917621:NTH917622 ODD917621:ODD917622 OMZ917621:OMZ917622 OWV917621:OWV917622 PGR917621:PGR917622 PQN917621:PQN917622 QAJ917621:QAJ917622 QKF917621:QKF917622 QUB917621:QUB917622 RDX917621:RDX917622 RNT917621:RNT917622 RXP917621:RXP917622 SHL917621:SHL917622 SRH917621:SRH917622 TBD917621:TBD917622 TKZ917621:TKZ917622 TUV917621:TUV917622 UER917621:UER917622 UON917621:UON917622 UYJ917621:UYJ917622 VIF917621:VIF917622 VSB917621:VSB917622 WBX917621:WBX917622 WLT917621:WLT917622 WVP917621:WVP917622 H983157:H983158 JD983157:JD983158 SZ983157:SZ983158 ACV983157:ACV983158 AMR983157:AMR983158 AWN983157:AWN983158 BGJ983157:BGJ983158 BQF983157:BQF983158 CAB983157:CAB983158 CJX983157:CJX983158 CTT983157:CTT983158 DDP983157:DDP983158 DNL983157:DNL983158 DXH983157:DXH983158 EHD983157:EHD983158 EQZ983157:EQZ983158 FAV983157:FAV983158 FKR983157:FKR983158 FUN983157:FUN983158 GEJ983157:GEJ983158 GOF983157:GOF983158 GYB983157:GYB983158 HHX983157:HHX983158 HRT983157:HRT983158 IBP983157:IBP983158 ILL983157:ILL983158 IVH983157:IVH983158 JFD983157:JFD983158 JOZ983157:JOZ983158 JYV983157:JYV983158 KIR983157:KIR983158 KSN983157:KSN983158 LCJ983157:LCJ983158 LMF983157:LMF983158 LWB983157:LWB983158 MFX983157:MFX983158 MPT983157:MPT983158 MZP983157:MZP983158 NJL983157:NJL983158 NTH983157:NTH983158 ODD983157:ODD983158 OMZ983157:OMZ983158 OWV983157:OWV983158 PGR983157:PGR983158 PQN983157:PQN983158 QAJ983157:QAJ983158 QKF983157:QKF983158 QUB983157:QUB983158 RDX983157:RDX983158 RNT983157:RNT983158 RXP983157:RXP983158 SHL983157:SHL983158 SRH983157:SRH983158 TBD983157:TBD983158 TKZ983157:TKZ983158 TUV983157:TUV983158 UER983157:UER983158 UON983157:UON983158 UYJ983157:UYJ983158 VIF983157:VIF983158 VSB983157:VSB983158 WBX983157:WBX983158 WLT983157:WLT983158 WVP983157:WVP983158 H120 JD120 SZ120 ACV120 AMR120 AWN120 BGJ120 BQF120 CAB120 CJX120 CTT120 DDP120 DNL120 DXH120 EHD120 EQZ120 FAV120 FKR120 FUN120 GEJ120 GOF120 GYB120 HHX120 HRT120 IBP120 ILL120 IVH120 JFD120 JOZ120 JYV120 KIR120 KSN120 LCJ120 LMF120 LWB120 MFX120 MPT120 MZP120 NJL120 NTH120 ODD120 OMZ120 OWV120 PGR120 PQN120 QAJ120 QKF120 QUB120 RDX120 RNT120 RXP120 SHL120 SRH120 TBD120 TKZ120 TUV120 UER120 UON120 UYJ120 VIF120 VSB120 WBX120 WLT120 WVP120 H65656 JD65656 SZ65656 ACV65656 AMR65656 AWN65656 BGJ65656 BQF65656 CAB65656 CJX65656 CTT65656 DDP65656 DNL65656 DXH65656 EHD65656 EQZ65656 FAV65656 FKR65656 FUN65656 GEJ65656 GOF65656 GYB65656 HHX65656 HRT65656 IBP65656 ILL65656 IVH65656 JFD65656 JOZ65656 JYV65656 KIR65656 KSN65656 LCJ65656 LMF65656 LWB65656 MFX65656 MPT65656 MZP65656 NJL65656 NTH65656 ODD65656 OMZ65656 OWV65656 PGR65656 PQN65656 QAJ65656 QKF65656 QUB65656 RDX65656 RNT65656 RXP65656 SHL65656 SRH65656 TBD65656 TKZ65656 TUV65656 UER65656 UON65656 UYJ65656 VIF65656 VSB65656 WBX65656 WLT65656 WVP65656 H131192 JD131192 SZ131192 ACV131192 AMR131192 AWN131192 BGJ131192 BQF131192 CAB131192 CJX131192 CTT131192 DDP131192 DNL131192 DXH131192 EHD131192 EQZ131192 FAV131192 FKR131192 FUN131192 GEJ131192 GOF131192 GYB131192 HHX131192 HRT131192 IBP131192 ILL131192 IVH131192 JFD131192 JOZ131192 JYV131192 KIR131192 KSN131192 LCJ131192 LMF131192 LWB131192 MFX131192 MPT131192 MZP131192 NJL131192 NTH131192 ODD131192 OMZ131192 OWV131192 PGR131192 PQN131192 QAJ131192 QKF131192 QUB131192 RDX131192 RNT131192 RXP131192 SHL131192 SRH131192 TBD131192 TKZ131192 TUV131192 UER131192 UON131192 UYJ131192 VIF131192 VSB131192 WBX131192 WLT131192 WVP131192 H196728 JD196728 SZ196728 ACV196728 AMR196728 AWN196728 BGJ196728 BQF196728 CAB196728 CJX196728 CTT196728 DDP196728 DNL196728 DXH196728 EHD196728 EQZ196728 FAV196728 FKR196728 FUN196728 GEJ196728 GOF196728 GYB196728 HHX196728 HRT196728 IBP196728 ILL196728 IVH196728 JFD196728 JOZ196728 JYV196728 KIR196728 KSN196728 LCJ196728 LMF196728 LWB196728 MFX196728 MPT196728 MZP196728 NJL196728 NTH196728 ODD196728 OMZ196728 OWV196728 PGR196728 PQN196728 QAJ196728 QKF196728 QUB196728 RDX196728 RNT196728 RXP196728 SHL196728 SRH196728 TBD196728 TKZ196728 TUV196728 UER196728 UON196728 UYJ196728 VIF196728 VSB196728 WBX196728 WLT196728 WVP196728 H262264 JD262264 SZ262264 ACV262264 AMR262264 AWN262264 BGJ262264 BQF262264 CAB262264 CJX262264 CTT262264 DDP262264 DNL262264 DXH262264 EHD262264 EQZ262264 FAV262264 FKR262264 FUN262264 GEJ262264 GOF262264 GYB262264 HHX262264 HRT262264 IBP262264 ILL262264 IVH262264 JFD262264 JOZ262264 JYV262264 KIR262264 KSN262264 LCJ262264 LMF262264 LWB262264 MFX262264 MPT262264 MZP262264 NJL262264 NTH262264 ODD262264 OMZ262264 OWV262264 PGR262264 PQN262264 QAJ262264 QKF262264 QUB262264 RDX262264 RNT262264 RXP262264 SHL262264 SRH262264 TBD262264 TKZ262264 TUV262264 UER262264 UON262264 UYJ262264 VIF262264 VSB262264 WBX262264 WLT262264 WVP262264 H327800 JD327800 SZ327800 ACV327800 AMR327800 AWN327800 BGJ327800 BQF327800 CAB327800 CJX327800 CTT327800 DDP327800 DNL327800 DXH327800 EHD327800 EQZ327800 FAV327800 FKR327800 FUN327800 GEJ327800 GOF327800 GYB327800 HHX327800 HRT327800 IBP327800 ILL327800 IVH327800 JFD327800 JOZ327800 JYV327800 KIR327800 KSN327800 LCJ327800 LMF327800 LWB327800 MFX327800 MPT327800 MZP327800 NJL327800 NTH327800 ODD327800 OMZ327800 OWV327800 PGR327800 PQN327800 QAJ327800 QKF327800 QUB327800 RDX327800 RNT327800 RXP327800 SHL327800 SRH327800 TBD327800 TKZ327800 TUV327800 UER327800 UON327800 UYJ327800 VIF327800 VSB327800 WBX327800 WLT327800 WVP327800 H393336 JD393336 SZ393336 ACV393336 AMR393336 AWN393336 BGJ393336 BQF393336 CAB393336 CJX393336 CTT393336 DDP393336 DNL393336 DXH393336 EHD393336 EQZ393336 FAV393336 FKR393336 FUN393336 GEJ393336 GOF393336 GYB393336 HHX393336 HRT393336 IBP393336 ILL393336 IVH393336 JFD393336 JOZ393336 JYV393336 KIR393336 KSN393336 LCJ393336 LMF393336 LWB393336 MFX393336 MPT393336 MZP393336 NJL393336 NTH393336 ODD393336 OMZ393336 OWV393336 PGR393336 PQN393336 QAJ393336 QKF393336 QUB393336 RDX393336 RNT393336 RXP393336 SHL393336 SRH393336 TBD393336 TKZ393336 TUV393336 UER393336 UON393336 UYJ393336 VIF393336 VSB393336 WBX393336 WLT393336 WVP393336 H458872 JD458872 SZ458872 ACV458872 AMR458872 AWN458872 BGJ458872 BQF458872 CAB458872 CJX458872 CTT458872 DDP458872 DNL458872 DXH458872 EHD458872 EQZ458872 FAV458872 FKR458872 FUN458872 GEJ458872 GOF458872 GYB458872 HHX458872 HRT458872 IBP458872 ILL458872 IVH458872 JFD458872 JOZ458872 JYV458872 KIR458872 KSN458872 LCJ458872 LMF458872 LWB458872 MFX458872 MPT458872 MZP458872 NJL458872 NTH458872 ODD458872 OMZ458872 OWV458872 PGR458872 PQN458872 QAJ458872 QKF458872 QUB458872 RDX458872 RNT458872 RXP458872 SHL458872 SRH458872 TBD458872 TKZ458872 TUV458872 UER458872 UON458872 UYJ458872 VIF458872 VSB458872 WBX458872 WLT458872 WVP458872 H524408 JD524408 SZ524408 ACV524408 AMR524408 AWN524408 BGJ524408 BQF524408 CAB524408 CJX524408 CTT524408 DDP524408 DNL524408 DXH524408 EHD524408 EQZ524408 FAV524408 FKR524408 FUN524408 GEJ524408 GOF524408 GYB524408 HHX524408 HRT524408 IBP524408 ILL524408 IVH524408 JFD524408 JOZ524408 JYV524408 KIR524408 KSN524408 LCJ524408 LMF524408 LWB524408 MFX524408 MPT524408 MZP524408 NJL524408 NTH524408 ODD524408 OMZ524408 OWV524408 PGR524408 PQN524408 QAJ524408 QKF524408 QUB524408 RDX524408 RNT524408 RXP524408 SHL524408 SRH524408 TBD524408 TKZ524408 TUV524408 UER524408 UON524408 UYJ524408 VIF524408 VSB524408 WBX524408 WLT524408 WVP524408 H589944 JD589944 SZ589944 ACV589944 AMR589944 AWN589944 BGJ589944 BQF589944 CAB589944 CJX589944 CTT589944 DDP589944 DNL589944 DXH589944 EHD589944 EQZ589944 FAV589944 FKR589944 FUN589944 GEJ589944 GOF589944 GYB589944 HHX589944 HRT589944 IBP589944 ILL589944 IVH589944 JFD589944 JOZ589944 JYV589944 KIR589944 KSN589944 LCJ589944 LMF589944 LWB589944 MFX589944 MPT589944 MZP589944 NJL589944 NTH589944 ODD589944 OMZ589944 OWV589944 PGR589944 PQN589944 QAJ589944 QKF589944 QUB589944 RDX589944 RNT589944 RXP589944 SHL589944 SRH589944 TBD589944 TKZ589944 TUV589944 UER589944 UON589944 UYJ589944 VIF589944 VSB589944 WBX589944 WLT589944 WVP589944 H655480 JD655480 SZ655480 ACV655480 AMR655480 AWN655480 BGJ655480 BQF655480 CAB655480 CJX655480 CTT655480 DDP655480 DNL655480 DXH655480 EHD655480 EQZ655480 FAV655480 FKR655480 FUN655480 GEJ655480 GOF655480 GYB655480 HHX655480 HRT655480 IBP655480 ILL655480 IVH655480 JFD655480 JOZ655480 JYV655480 KIR655480 KSN655480 LCJ655480 LMF655480 LWB655480 MFX655480 MPT655480 MZP655480 NJL655480 NTH655480 ODD655480 OMZ655480 OWV655480 PGR655480 PQN655480 QAJ655480 QKF655480 QUB655480 RDX655480 RNT655480 RXP655480 SHL655480 SRH655480 TBD655480 TKZ655480 TUV655480 UER655480 UON655480 UYJ655480 VIF655480 VSB655480 WBX655480 WLT655480 WVP655480 H721016 JD721016 SZ721016 ACV721016 AMR721016 AWN721016 BGJ721016 BQF721016 CAB721016 CJX721016 CTT721016 DDP721016 DNL721016 DXH721016 EHD721016 EQZ721016 FAV721016 FKR721016 FUN721016 GEJ721016 GOF721016 GYB721016 HHX721016 HRT721016 IBP721016 ILL721016 IVH721016 JFD721016 JOZ721016 JYV721016 KIR721016 KSN721016 LCJ721016 LMF721016 LWB721016 MFX721016 MPT721016 MZP721016 NJL721016 NTH721016 ODD721016 OMZ721016 OWV721016 PGR721016 PQN721016 QAJ721016 QKF721016 QUB721016 RDX721016 RNT721016 RXP721016 SHL721016 SRH721016 TBD721016 TKZ721016 TUV721016 UER721016 UON721016 UYJ721016 VIF721016 VSB721016 WBX721016 WLT721016 WVP721016 H786552 JD786552 SZ786552 ACV786552 AMR786552 AWN786552 BGJ786552 BQF786552 CAB786552 CJX786552 CTT786552 DDP786552 DNL786552 DXH786552 EHD786552 EQZ786552 FAV786552 FKR786552 FUN786552 GEJ786552 GOF786552 GYB786552 HHX786552 HRT786552 IBP786552 ILL786552 IVH786552 JFD786552 JOZ786552 JYV786552 KIR786552 KSN786552 LCJ786552 LMF786552 LWB786552 MFX786552 MPT786552 MZP786552 NJL786552 NTH786552 ODD786552 OMZ786552 OWV786552 PGR786552 PQN786552 QAJ786552 QKF786552 QUB786552 RDX786552 RNT786552 RXP786552 SHL786552 SRH786552 TBD786552 TKZ786552 TUV786552 UER786552 UON786552 UYJ786552 VIF786552 VSB786552 WBX786552 WLT786552 WVP786552 H852088 JD852088 SZ852088 ACV852088 AMR852088 AWN852088 BGJ852088 BQF852088 CAB852088 CJX852088 CTT852088 DDP852088 DNL852088 DXH852088 EHD852088 EQZ852088 FAV852088 FKR852088 FUN852088 GEJ852088 GOF852088 GYB852088 HHX852088 HRT852088 IBP852088 ILL852088 IVH852088 JFD852088 JOZ852088 JYV852088 KIR852088 KSN852088 LCJ852088 LMF852088 LWB852088 MFX852088 MPT852088 MZP852088 NJL852088 NTH852088 ODD852088 OMZ852088 OWV852088 PGR852088 PQN852088 QAJ852088 QKF852088 QUB852088 RDX852088 RNT852088 RXP852088 SHL852088 SRH852088 TBD852088 TKZ852088 TUV852088 UER852088 UON852088 UYJ852088 VIF852088 VSB852088 WBX852088 WLT852088 WVP852088 H917624 JD917624 SZ917624 ACV917624 AMR917624 AWN917624 BGJ917624 BQF917624 CAB917624 CJX917624 CTT917624 DDP917624 DNL917624 DXH917624 EHD917624 EQZ917624 FAV917624 FKR917624 FUN917624 GEJ917624 GOF917624 GYB917624 HHX917624 HRT917624 IBP917624 ILL917624 IVH917624 JFD917624 JOZ917624 JYV917624 KIR917624 KSN917624 LCJ917624 LMF917624 LWB917624 MFX917624 MPT917624 MZP917624 NJL917624 NTH917624 ODD917624 OMZ917624 OWV917624 PGR917624 PQN917624 QAJ917624 QKF917624 QUB917624 RDX917624 RNT917624 RXP917624 SHL917624 SRH917624 TBD917624 TKZ917624 TUV917624 UER917624 UON917624 UYJ917624 VIF917624 VSB917624 WBX917624 WLT917624 WVP917624 H983160 JD983160 SZ983160 ACV983160 AMR983160 AWN983160 BGJ983160 BQF983160 CAB983160 CJX983160 CTT983160 DDP983160 DNL983160 DXH983160 EHD983160 EQZ983160 FAV983160 FKR983160 FUN983160 GEJ983160 GOF983160 GYB983160 HHX983160 HRT983160 IBP983160 ILL983160 IVH983160 JFD983160 JOZ983160 JYV983160 KIR983160 KSN983160 LCJ983160 LMF983160 LWB983160 MFX983160 MPT983160 MZP983160 NJL983160 NTH983160 ODD983160 OMZ983160 OWV983160 PGR983160 PQN983160 QAJ983160 QKF983160 QUB983160 RDX983160 RNT983160 RXP983160 SHL983160 SRH983160 TBD983160 TKZ983160 TUV983160 UER983160 UON983160 UYJ983160 VIF983160 VSB983160 WBX983160 WLT983160 WVP983160 M124 JI124 TE124 ADA124 AMW124 AWS124 BGO124 BQK124 CAG124 CKC124 CTY124 DDU124 DNQ124 DXM124 EHI124 ERE124 FBA124 FKW124 FUS124 GEO124 GOK124 GYG124 HIC124 HRY124 IBU124 ILQ124 IVM124 JFI124 JPE124 JZA124 KIW124 KSS124 LCO124 LMK124 LWG124 MGC124 MPY124 MZU124 NJQ124 NTM124 ODI124 ONE124 OXA124 PGW124 PQS124 QAO124 QKK124 QUG124 REC124 RNY124 RXU124 SHQ124 SRM124 TBI124 TLE124 TVA124 UEW124 UOS124 UYO124 VIK124 VSG124 WCC124 WLY124 WVU124 M65660 JI65660 TE65660 ADA65660 AMW65660 AWS65660 BGO65660 BQK65660 CAG65660 CKC65660 CTY65660 DDU65660 DNQ65660 DXM65660 EHI65660 ERE65660 FBA65660 FKW65660 FUS65660 GEO65660 GOK65660 GYG65660 HIC65660 HRY65660 IBU65660 ILQ65660 IVM65660 JFI65660 JPE65660 JZA65660 KIW65660 KSS65660 LCO65660 LMK65660 LWG65660 MGC65660 MPY65660 MZU65660 NJQ65660 NTM65660 ODI65660 ONE65660 OXA65660 PGW65660 PQS65660 QAO65660 QKK65660 QUG65660 REC65660 RNY65660 RXU65660 SHQ65660 SRM65660 TBI65660 TLE65660 TVA65660 UEW65660 UOS65660 UYO65660 VIK65660 VSG65660 WCC65660 WLY65660 WVU65660 M131196 JI131196 TE131196 ADA131196 AMW131196 AWS131196 BGO131196 BQK131196 CAG131196 CKC131196 CTY131196 DDU131196 DNQ131196 DXM131196 EHI131196 ERE131196 FBA131196 FKW131196 FUS131196 GEO131196 GOK131196 GYG131196 HIC131196 HRY131196 IBU131196 ILQ131196 IVM131196 JFI131196 JPE131196 JZA131196 KIW131196 KSS131196 LCO131196 LMK131196 LWG131196 MGC131196 MPY131196 MZU131196 NJQ131196 NTM131196 ODI131196 ONE131196 OXA131196 PGW131196 PQS131196 QAO131196 QKK131196 QUG131196 REC131196 RNY131196 RXU131196 SHQ131196 SRM131196 TBI131196 TLE131196 TVA131196 UEW131196 UOS131196 UYO131196 VIK131196 VSG131196 WCC131196 WLY131196 WVU131196 M196732 JI196732 TE196732 ADA196732 AMW196732 AWS196732 BGO196732 BQK196732 CAG196732 CKC196732 CTY196732 DDU196732 DNQ196732 DXM196732 EHI196732 ERE196732 FBA196732 FKW196732 FUS196732 GEO196732 GOK196732 GYG196732 HIC196732 HRY196732 IBU196732 ILQ196732 IVM196732 JFI196732 JPE196732 JZA196732 KIW196732 KSS196732 LCO196732 LMK196732 LWG196732 MGC196732 MPY196732 MZU196732 NJQ196732 NTM196732 ODI196732 ONE196732 OXA196732 PGW196732 PQS196732 QAO196732 QKK196732 QUG196732 REC196732 RNY196732 RXU196732 SHQ196732 SRM196732 TBI196732 TLE196732 TVA196732 UEW196732 UOS196732 UYO196732 VIK196732 VSG196732 WCC196732 WLY196732 WVU196732 M262268 JI262268 TE262268 ADA262268 AMW262268 AWS262268 BGO262268 BQK262268 CAG262268 CKC262268 CTY262268 DDU262268 DNQ262268 DXM262268 EHI262268 ERE262268 FBA262268 FKW262268 FUS262268 GEO262268 GOK262268 GYG262268 HIC262268 HRY262268 IBU262268 ILQ262268 IVM262268 JFI262268 JPE262268 JZA262268 KIW262268 KSS262268 LCO262268 LMK262268 LWG262268 MGC262268 MPY262268 MZU262268 NJQ262268 NTM262268 ODI262268 ONE262268 OXA262268 PGW262268 PQS262268 QAO262268 QKK262268 QUG262268 REC262268 RNY262268 RXU262268 SHQ262268 SRM262268 TBI262268 TLE262268 TVA262268 UEW262268 UOS262268 UYO262268 VIK262268 VSG262268 WCC262268 WLY262268 WVU262268 M327804 JI327804 TE327804 ADA327804 AMW327804 AWS327804 BGO327804 BQK327804 CAG327804 CKC327804 CTY327804 DDU327804 DNQ327804 DXM327804 EHI327804 ERE327804 FBA327804 FKW327804 FUS327804 GEO327804 GOK327804 GYG327804 HIC327804 HRY327804 IBU327804 ILQ327804 IVM327804 JFI327804 JPE327804 JZA327804 KIW327804 KSS327804 LCO327804 LMK327804 LWG327804 MGC327804 MPY327804 MZU327804 NJQ327804 NTM327804 ODI327804 ONE327804 OXA327804 PGW327804 PQS327804 QAO327804 QKK327804 QUG327804 REC327804 RNY327804 RXU327804 SHQ327804 SRM327804 TBI327804 TLE327804 TVA327804 UEW327804 UOS327804 UYO327804 VIK327804 VSG327804 WCC327804 WLY327804 WVU327804 M393340 JI393340 TE393340 ADA393340 AMW393340 AWS393340 BGO393340 BQK393340 CAG393340 CKC393340 CTY393340 DDU393340 DNQ393340 DXM393340 EHI393340 ERE393340 FBA393340 FKW393340 FUS393340 GEO393340 GOK393340 GYG393340 HIC393340 HRY393340 IBU393340 ILQ393340 IVM393340 JFI393340 JPE393340 JZA393340 KIW393340 KSS393340 LCO393340 LMK393340 LWG393340 MGC393340 MPY393340 MZU393340 NJQ393340 NTM393340 ODI393340 ONE393340 OXA393340 PGW393340 PQS393340 QAO393340 QKK393340 QUG393340 REC393340 RNY393340 RXU393340 SHQ393340 SRM393340 TBI393340 TLE393340 TVA393340 UEW393340 UOS393340 UYO393340 VIK393340 VSG393340 WCC393340 WLY393340 WVU393340 M458876 JI458876 TE458876 ADA458876 AMW458876 AWS458876 BGO458876 BQK458876 CAG458876 CKC458876 CTY458876 DDU458876 DNQ458876 DXM458876 EHI458876 ERE458876 FBA458876 FKW458876 FUS458876 GEO458876 GOK458876 GYG458876 HIC458876 HRY458876 IBU458876 ILQ458876 IVM458876 JFI458876 JPE458876 JZA458876 KIW458876 KSS458876 LCO458876 LMK458876 LWG458876 MGC458876 MPY458876 MZU458876 NJQ458876 NTM458876 ODI458876 ONE458876 OXA458876 PGW458876 PQS458876 QAO458876 QKK458876 QUG458876 REC458876 RNY458876 RXU458876 SHQ458876 SRM458876 TBI458876 TLE458876 TVA458876 UEW458876 UOS458876 UYO458876 VIK458876 VSG458876 WCC458876 WLY458876 WVU458876 M524412 JI524412 TE524412 ADA524412 AMW524412 AWS524412 BGO524412 BQK524412 CAG524412 CKC524412 CTY524412 DDU524412 DNQ524412 DXM524412 EHI524412 ERE524412 FBA524412 FKW524412 FUS524412 GEO524412 GOK524412 GYG524412 HIC524412 HRY524412 IBU524412 ILQ524412 IVM524412 JFI524412 JPE524412 JZA524412 KIW524412 KSS524412 LCO524412 LMK524412 LWG524412 MGC524412 MPY524412 MZU524412 NJQ524412 NTM524412 ODI524412 ONE524412 OXA524412 PGW524412 PQS524412 QAO524412 QKK524412 QUG524412 REC524412 RNY524412 RXU524412 SHQ524412 SRM524412 TBI524412 TLE524412 TVA524412 UEW524412 UOS524412 UYO524412 VIK524412 VSG524412 WCC524412 WLY524412 WVU524412 M589948 JI589948 TE589948 ADA589948 AMW589948 AWS589948 BGO589948 BQK589948 CAG589948 CKC589948 CTY589948 DDU589948 DNQ589948 DXM589948 EHI589948 ERE589948 FBA589948 FKW589948 FUS589948 GEO589948 GOK589948 GYG589948 HIC589948 HRY589948 IBU589948 ILQ589948 IVM589948 JFI589948 JPE589948 JZA589948 KIW589948 KSS589948 LCO589948 LMK589948 LWG589948 MGC589948 MPY589948 MZU589948 NJQ589948 NTM589948 ODI589948 ONE589948 OXA589948 PGW589948 PQS589948 QAO589948 QKK589948 QUG589948 REC589948 RNY589948 RXU589948 SHQ589948 SRM589948 TBI589948 TLE589948 TVA589948 UEW589948 UOS589948 UYO589948 VIK589948 VSG589948 WCC589948 WLY589948 WVU589948 M655484 JI655484 TE655484 ADA655484 AMW655484 AWS655484 BGO655484 BQK655484 CAG655484 CKC655484 CTY655484 DDU655484 DNQ655484 DXM655484 EHI655484 ERE655484 FBA655484 FKW655484 FUS655484 GEO655484 GOK655484 GYG655484 HIC655484 HRY655484 IBU655484 ILQ655484 IVM655484 JFI655484 JPE655484 JZA655484 KIW655484 KSS655484 LCO655484 LMK655484 LWG655484 MGC655484 MPY655484 MZU655484 NJQ655484 NTM655484 ODI655484 ONE655484 OXA655484 PGW655484 PQS655484 QAO655484 QKK655484 QUG655484 REC655484 RNY655484 RXU655484 SHQ655484 SRM655484 TBI655484 TLE655484 TVA655484 UEW655484 UOS655484 UYO655484 VIK655484 VSG655484 WCC655484 WLY655484 WVU655484 M721020 JI721020 TE721020 ADA721020 AMW721020 AWS721020 BGO721020 BQK721020 CAG721020 CKC721020 CTY721020 DDU721020 DNQ721020 DXM721020 EHI721020 ERE721020 FBA721020 FKW721020 FUS721020 GEO721020 GOK721020 GYG721020 HIC721020 HRY721020 IBU721020 ILQ721020 IVM721020 JFI721020 JPE721020 JZA721020 KIW721020 KSS721020 LCO721020 LMK721020 LWG721020 MGC721020 MPY721020 MZU721020 NJQ721020 NTM721020 ODI721020 ONE721020 OXA721020 PGW721020 PQS721020 QAO721020 QKK721020 QUG721020 REC721020 RNY721020 RXU721020 SHQ721020 SRM721020 TBI721020 TLE721020 TVA721020 UEW721020 UOS721020 UYO721020 VIK721020 VSG721020 WCC721020 WLY721020 WVU721020 M786556 JI786556 TE786556 ADA786556 AMW786556 AWS786556 BGO786556 BQK786556 CAG786556 CKC786556 CTY786556 DDU786556 DNQ786556 DXM786556 EHI786556 ERE786556 FBA786556 FKW786556 FUS786556 GEO786556 GOK786556 GYG786556 HIC786556 HRY786556 IBU786556 ILQ786556 IVM786556 JFI786556 JPE786556 JZA786556 KIW786556 KSS786556 LCO786556 LMK786556 LWG786556 MGC786556 MPY786556 MZU786556 NJQ786556 NTM786556 ODI786556 ONE786556 OXA786556 PGW786556 PQS786556 QAO786556 QKK786556 QUG786556 REC786556 RNY786556 RXU786556 SHQ786556 SRM786556 TBI786556 TLE786556 TVA786556 UEW786556 UOS786556 UYO786556 VIK786556 VSG786556 WCC786556 WLY786556 WVU786556 M852092 JI852092 TE852092 ADA852092 AMW852092 AWS852092 BGO852092 BQK852092 CAG852092 CKC852092 CTY852092 DDU852092 DNQ852092 DXM852092 EHI852092 ERE852092 FBA852092 FKW852092 FUS852092 GEO852092 GOK852092 GYG852092 HIC852092 HRY852092 IBU852092 ILQ852092 IVM852092 JFI852092 JPE852092 JZA852092 KIW852092 KSS852092 LCO852092 LMK852092 LWG852092 MGC852092 MPY852092 MZU852092 NJQ852092 NTM852092 ODI852092 ONE852092 OXA852092 PGW852092 PQS852092 QAO852092 QKK852092 QUG852092 REC852092 RNY852092 RXU852092 SHQ852092 SRM852092 TBI852092 TLE852092 TVA852092 UEW852092 UOS852092 UYO852092 VIK852092 VSG852092 WCC852092 WLY852092 WVU852092 M917628 JI917628 TE917628 ADA917628 AMW917628 AWS917628 BGO917628 BQK917628 CAG917628 CKC917628 CTY917628 DDU917628 DNQ917628 DXM917628 EHI917628 ERE917628 FBA917628 FKW917628 FUS917628 GEO917628 GOK917628 GYG917628 HIC917628 HRY917628 IBU917628 ILQ917628 IVM917628 JFI917628 JPE917628 JZA917628 KIW917628 KSS917628 LCO917628 LMK917628 LWG917628 MGC917628 MPY917628 MZU917628 NJQ917628 NTM917628 ODI917628 ONE917628 OXA917628 PGW917628 PQS917628 QAO917628 QKK917628 QUG917628 REC917628 RNY917628 RXU917628 SHQ917628 SRM917628 TBI917628 TLE917628 TVA917628 UEW917628 UOS917628 UYO917628 VIK917628 VSG917628 WCC917628 WLY917628 WVU917628 M983164 JI983164 TE983164 ADA983164 AMW983164 AWS983164 BGO983164 BQK983164 CAG983164 CKC983164 CTY983164 DDU983164 DNQ983164 DXM983164 EHI983164 ERE983164 FBA983164 FKW983164 FUS983164 GEO983164 GOK983164 GYG983164 HIC983164 HRY983164 IBU983164 ILQ983164 IVM983164 JFI983164 JPE983164 JZA983164 KIW983164 KSS983164 LCO983164 LMK983164 LWG983164 MGC983164 MPY983164 MZU983164 NJQ983164 NTM983164 ODI983164 ONE983164 OXA983164 PGW983164 PQS983164 QAO983164 QKK983164 QUG983164 REC983164 RNY983164 RXU983164 SHQ983164 SRM983164 TBI983164 TLE983164 TVA983164 UEW983164 UOS983164 UYO983164 VIK983164 VSG983164 WCC983164 WLY983164 WVU983164 F169 JB169 SX169 ACT169 AMP169 AWL169 BGH169 BQD169 BZZ169 CJV169 CTR169 DDN169 DNJ169 DXF169 EHB169 EQX169 FAT169 FKP169 FUL169 GEH169 GOD169 GXZ169 HHV169 HRR169 IBN169 ILJ169 IVF169 JFB169 JOX169 JYT169 KIP169 KSL169 LCH169 LMD169 LVZ169 MFV169 MPR169 MZN169 NJJ169 NTF169 ODB169 OMX169 OWT169 PGP169 PQL169 QAH169 QKD169 QTZ169 RDV169 RNR169 RXN169 SHJ169 SRF169 TBB169 TKX169 TUT169 UEP169 UOL169 UYH169 VID169 VRZ169 WBV169 WLR169 WVN169 F65705 JB65705 SX65705 ACT65705 AMP65705 AWL65705 BGH65705 BQD65705 BZZ65705 CJV65705 CTR65705 DDN65705 DNJ65705 DXF65705 EHB65705 EQX65705 FAT65705 FKP65705 FUL65705 GEH65705 GOD65705 GXZ65705 HHV65705 HRR65705 IBN65705 ILJ65705 IVF65705 JFB65705 JOX65705 JYT65705 KIP65705 KSL65705 LCH65705 LMD65705 LVZ65705 MFV65705 MPR65705 MZN65705 NJJ65705 NTF65705 ODB65705 OMX65705 OWT65705 PGP65705 PQL65705 QAH65705 QKD65705 QTZ65705 RDV65705 RNR65705 RXN65705 SHJ65705 SRF65705 TBB65705 TKX65705 TUT65705 UEP65705 UOL65705 UYH65705 VID65705 VRZ65705 WBV65705 WLR65705 WVN65705 F131241 JB131241 SX131241 ACT131241 AMP131241 AWL131241 BGH131241 BQD131241 BZZ131241 CJV131241 CTR131241 DDN131241 DNJ131241 DXF131241 EHB131241 EQX131241 FAT131241 FKP131241 FUL131241 GEH131241 GOD131241 GXZ131241 HHV131241 HRR131241 IBN131241 ILJ131241 IVF131241 JFB131241 JOX131241 JYT131241 KIP131241 KSL131241 LCH131241 LMD131241 LVZ131241 MFV131241 MPR131241 MZN131241 NJJ131241 NTF131241 ODB131241 OMX131241 OWT131241 PGP131241 PQL131241 QAH131241 QKD131241 QTZ131241 RDV131241 RNR131241 RXN131241 SHJ131241 SRF131241 TBB131241 TKX131241 TUT131241 UEP131241 UOL131241 UYH131241 VID131241 VRZ131241 WBV131241 WLR131241 WVN131241 F196777 JB196777 SX196777 ACT196777 AMP196777 AWL196777 BGH196777 BQD196777 BZZ196777 CJV196777 CTR196777 DDN196777 DNJ196777 DXF196777 EHB196777 EQX196777 FAT196777 FKP196777 FUL196777 GEH196777 GOD196777 GXZ196777 HHV196777 HRR196777 IBN196777 ILJ196777 IVF196777 JFB196777 JOX196777 JYT196777 KIP196777 KSL196777 LCH196777 LMD196777 LVZ196777 MFV196777 MPR196777 MZN196777 NJJ196777 NTF196777 ODB196777 OMX196777 OWT196777 PGP196777 PQL196777 QAH196777 QKD196777 QTZ196777 RDV196777 RNR196777 RXN196777 SHJ196777 SRF196777 TBB196777 TKX196777 TUT196777 UEP196777 UOL196777 UYH196777 VID196777 VRZ196777 WBV196777 WLR196777 WVN196777 F262313 JB262313 SX262313 ACT262313 AMP262313 AWL262313 BGH262313 BQD262313 BZZ262313 CJV262313 CTR262313 DDN262313 DNJ262313 DXF262313 EHB262313 EQX262313 FAT262313 FKP262313 FUL262313 GEH262313 GOD262313 GXZ262313 HHV262313 HRR262313 IBN262313 ILJ262313 IVF262313 JFB262313 JOX262313 JYT262313 KIP262313 KSL262313 LCH262313 LMD262313 LVZ262313 MFV262313 MPR262313 MZN262313 NJJ262313 NTF262313 ODB262313 OMX262313 OWT262313 PGP262313 PQL262313 QAH262313 QKD262313 QTZ262313 RDV262313 RNR262313 RXN262313 SHJ262313 SRF262313 TBB262313 TKX262313 TUT262313 UEP262313 UOL262313 UYH262313 VID262313 VRZ262313 WBV262313 WLR262313 WVN262313 F327849 JB327849 SX327849 ACT327849 AMP327849 AWL327849 BGH327849 BQD327849 BZZ327849 CJV327849 CTR327849 DDN327849 DNJ327849 DXF327849 EHB327849 EQX327849 FAT327849 FKP327849 FUL327849 GEH327849 GOD327849 GXZ327849 HHV327849 HRR327849 IBN327849 ILJ327849 IVF327849 JFB327849 JOX327849 JYT327849 KIP327849 KSL327849 LCH327849 LMD327849 LVZ327849 MFV327849 MPR327849 MZN327849 NJJ327849 NTF327849 ODB327849 OMX327849 OWT327849 PGP327849 PQL327849 QAH327849 QKD327849 QTZ327849 RDV327849 RNR327849 RXN327849 SHJ327849 SRF327849 TBB327849 TKX327849 TUT327849 UEP327849 UOL327849 UYH327849 VID327849 VRZ327849 WBV327849 WLR327849 WVN327849 F393385 JB393385 SX393385 ACT393385 AMP393385 AWL393385 BGH393385 BQD393385 BZZ393385 CJV393385 CTR393385 DDN393385 DNJ393385 DXF393385 EHB393385 EQX393385 FAT393385 FKP393385 FUL393385 GEH393385 GOD393385 GXZ393385 HHV393385 HRR393385 IBN393385 ILJ393385 IVF393385 JFB393385 JOX393385 JYT393385 KIP393385 KSL393385 LCH393385 LMD393385 LVZ393385 MFV393385 MPR393385 MZN393385 NJJ393385 NTF393385 ODB393385 OMX393385 OWT393385 PGP393385 PQL393385 QAH393385 QKD393385 QTZ393385 RDV393385 RNR393385 RXN393385 SHJ393385 SRF393385 TBB393385 TKX393385 TUT393385 UEP393385 UOL393385 UYH393385 VID393385 VRZ393385 WBV393385 WLR393385 WVN393385 F458921 JB458921 SX458921 ACT458921 AMP458921 AWL458921 BGH458921 BQD458921 BZZ458921 CJV458921 CTR458921 DDN458921 DNJ458921 DXF458921 EHB458921 EQX458921 FAT458921 FKP458921 FUL458921 GEH458921 GOD458921 GXZ458921 HHV458921 HRR458921 IBN458921 ILJ458921 IVF458921 JFB458921 JOX458921 JYT458921 KIP458921 KSL458921 LCH458921 LMD458921 LVZ458921 MFV458921 MPR458921 MZN458921 NJJ458921 NTF458921 ODB458921 OMX458921 OWT458921 PGP458921 PQL458921 QAH458921 QKD458921 QTZ458921 RDV458921 RNR458921 RXN458921 SHJ458921 SRF458921 TBB458921 TKX458921 TUT458921 UEP458921 UOL458921 UYH458921 VID458921 VRZ458921 WBV458921 WLR458921 WVN458921 F524457 JB524457 SX524457 ACT524457 AMP524457 AWL524457 BGH524457 BQD524457 BZZ524457 CJV524457 CTR524457 DDN524457 DNJ524457 DXF524457 EHB524457 EQX524457 FAT524457 FKP524457 FUL524457 GEH524457 GOD524457 GXZ524457 HHV524457 HRR524457 IBN524457 ILJ524457 IVF524457 JFB524457 JOX524457 JYT524457 KIP524457 KSL524457 LCH524457 LMD524457 LVZ524457 MFV524457 MPR524457 MZN524457 NJJ524457 NTF524457 ODB524457 OMX524457 OWT524457 PGP524457 PQL524457 QAH524457 QKD524457 QTZ524457 RDV524457 RNR524457 RXN524457 SHJ524457 SRF524457 TBB524457 TKX524457 TUT524457 UEP524457 UOL524457 UYH524457 VID524457 VRZ524457 WBV524457 WLR524457 WVN524457 F589993 JB589993 SX589993 ACT589993 AMP589993 AWL589993 BGH589993 BQD589993 BZZ589993 CJV589993 CTR589993 DDN589993 DNJ589993 DXF589993 EHB589993 EQX589993 FAT589993 FKP589993 FUL589993 GEH589993 GOD589993 GXZ589993 HHV589993 HRR589993 IBN589993 ILJ589993 IVF589993 JFB589993 JOX589993 JYT589993 KIP589993 KSL589993 LCH589993 LMD589993 LVZ589993 MFV589993 MPR589993 MZN589993 NJJ589993 NTF589993 ODB589993 OMX589993 OWT589993 PGP589993 PQL589993 QAH589993 QKD589993 QTZ589993 RDV589993 RNR589993 RXN589993 SHJ589993 SRF589993 TBB589993 TKX589993 TUT589993 UEP589993 UOL589993 UYH589993 VID589993 VRZ589993 WBV589993 WLR589993 WVN589993 F655529 JB655529 SX655529 ACT655529 AMP655529 AWL655529 BGH655529 BQD655529 BZZ655529 CJV655529 CTR655529 DDN655529 DNJ655529 DXF655529 EHB655529 EQX655529 FAT655529 FKP655529 FUL655529 GEH655529 GOD655529 GXZ655529 HHV655529 HRR655529 IBN655529 ILJ655529 IVF655529 JFB655529 JOX655529 JYT655529 KIP655529 KSL655529 LCH655529 LMD655529 LVZ655529 MFV655529 MPR655529 MZN655529 NJJ655529 NTF655529 ODB655529 OMX655529 OWT655529 PGP655529 PQL655529 QAH655529 QKD655529 QTZ655529 RDV655529 RNR655529 RXN655529 SHJ655529 SRF655529 TBB655529 TKX655529 TUT655529 UEP655529 UOL655529 UYH655529 VID655529 VRZ655529 WBV655529 WLR655529 WVN655529 F721065 JB721065 SX721065 ACT721065 AMP721065 AWL721065 BGH721065 BQD721065 BZZ721065 CJV721065 CTR721065 DDN721065 DNJ721065 DXF721065 EHB721065 EQX721065 FAT721065 FKP721065 FUL721065 GEH721065 GOD721065 GXZ721065 HHV721065 HRR721065 IBN721065 ILJ721065 IVF721065 JFB721065 JOX721065 JYT721065 KIP721065 KSL721065 LCH721065 LMD721065 LVZ721065 MFV721065 MPR721065 MZN721065 NJJ721065 NTF721065 ODB721065 OMX721065 OWT721065 PGP721065 PQL721065 QAH721065 QKD721065 QTZ721065 RDV721065 RNR721065 RXN721065 SHJ721065 SRF721065 TBB721065 TKX721065 TUT721065 UEP721065 UOL721065 UYH721065 VID721065 VRZ721065 WBV721065 WLR721065 WVN721065 F786601 JB786601 SX786601 ACT786601 AMP786601 AWL786601 BGH786601 BQD786601 BZZ786601 CJV786601 CTR786601 DDN786601 DNJ786601 DXF786601 EHB786601 EQX786601 FAT786601 FKP786601 FUL786601 GEH786601 GOD786601 GXZ786601 HHV786601 HRR786601 IBN786601 ILJ786601 IVF786601 JFB786601 JOX786601 JYT786601 KIP786601 KSL786601 LCH786601 LMD786601 LVZ786601 MFV786601 MPR786601 MZN786601 NJJ786601 NTF786601 ODB786601 OMX786601 OWT786601 PGP786601 PQL786601 QAH786601 QKD786601 QTZ786601 RDV786601 RNR786601 RXN786601 SHJ786601 SRF786601 TBB786601 TKX786601 TUT786601 UEP786601 UOL786601 UYH786601 VID786601 VRZ786601 WBV786601 WLR786601 WVN786601 F852137 JB852137 SX852137 ACT852137 AMP852137 AWL852137 BGH852137 BQD852137 BZZ852137 CJV852137 CTR852137 DDN852137 DNJ852137 DXF852137 EHB852137 EQX852137 FAT852137 FKP852137 FUL852137 GEH852137 GOD852137 GXZ852137 HHV852137 HRR852137 IBN852137 ILJ852137 IVF852137 JFB852137 JOX852137 JYT852137 KIP852137 KSL852137 LCH852137 LMD852137 LVZ852137 MFV852137 MPR852137 MZN852137 NJJ852137 NTF852137 ODB852137 OMX852137 OWT852137 PGP852137 PQL852137 QAH852137 QKD852137 QTZ852137 RDV852137 RNR852137 RXN852137 SHJ852137 SRF852137 TBB852137 TKX852137 TUT852137 UEP852137 UOL852137 UYH852137 VID852137 VRZ852137 WBV852137 WLR852137 WVN852137 F917673 JB917673 SX917673 ACT917673 AMP917673 AWL917673 BGH917673 BQD917673 BZZ917673 CJV917673 CTR917673 DDN917673 DNJ917673 DXF917673 EHB917673 EQX917673 FAT917673 FKP917673 FUL917673 GEH917673 GOD917673 GXZ917673 HHV917673 HRR917673 IBN917673 ILJ917673 IVF917673 JFB917673 JOX917673 JYT917673 KIP917673 KSL917673 LCH917673 LMD917673 LVZ917673 MFV917673 MPR917673 MZN917673 NJJ917673 NTF917673 ODB917673 OMX917673 OWT917673 PGP917673 PQL917673 QAH917673 QKD917673 QTZ917673 RDV917673 RNR917673 RXN917673 SHJ917673 SRF917673 TBB917673 TKX917673 TUT917673 UEP917673 UOL917673 UYH917673 VID917673 VRZ917673 WBV917673 WLR917673 WVN917673 F983209 JB983209 SX983209 ACT983209 AMP983209 AWL983209 BGH983209 BQD983209 BZZ983209 CJV983209 CTR983209 DDN983209 DNJ983209 DXF983209 EHB983209 EQX983209 FAT983209 FKP983209 FUL983209 GEH983209 GOD983209 GXZ983209 HHV983209 HRR983209 IBN983209 ILJ983209 IVF983209 JFB983209 JOX983209 JYT983209 KIP983209 KSL983209 LCH983209 LMD983209 LVZ983209 MFV983209 MPR983209 MZN983209 NJJ983209 NTF983209 ODB983209 OMX983209 OWT983209 PGP983209 PQL983209 QAH983209 QKD983209 QTZ983209 RDV983209 RNR983209 RXN983209 SHJ983209 SRF983209 TBB983209 TKX983209 TUT983209 UEP983209 UOL983209 UYH983209 VID983209 VRZ983209 WBV983209 WLR983209 WVN983209 F171 JB171 SX171 ACT171 AMP171 AWL171 BGH171 BQD171 BZZ171 CJV171 CTR171 DDN171 DNJ171 DXF171 EHB171 EQX171 FAT171 FKP171 FUL171 GEH171 GOD171 GXZ171 HHV171 HRR171 IBN171 ILJ171 IVF171 JFB171 JOX171 JYT171 KIP171 KSL171 LCH171 LMD171 LVZ171 MFV171 MPR171 MZN171 NJJ171 NTF171 ODB171 OMX171 OWT171 PGP171 PQL171 QAH171 QKD171 QTZ171 RDV171 RNR171 RXN171 SHJ171 SRF171 TBB171 TKX171 TUT171 UEP171 UOL171 UYH171 VID171 VRZ171 WBV171 WLR171 WVN171 F65707 JB65707 SX65707 ACT65707 AMP65707 AWL65707 BGH65707 BQD65707 BZZ65707 CJV65707 CTR65707 DDN65707 DNJ65707 DXF65707 EHB65707 EQX65707 FAT65707 FKP65707 FUL65707 GEH65707 GOD65707 GXZ65707 HHV65707 HRR65707 IBN65707 ILJ65707 IVF65707 JFB65707 JOX65707 JYT65707 KIP65707 KSL65707 LCH65707 LMD65707 LVZ65707 MFV65707 MPR65707 MZN65707 NJJ65707 NTF65707 ODB65707 OMX65707 OWT65707 PGP65707 PQL65707 QAH65707 QKD65707 QTZ65707 RDV65707 RNR65707 RXN65707 SHJ65707 SRF65707 TBB65707 TKX65707 TUT65707 UEP65707 UOL65707 UYH65707 VID65707 VRZ65707 WBV65707 WLR65707 WVN65707 F131243 JB131243 SX131243 ACT131243 AMP131243 AWL131243 BGH131243 BQD131243 BZZ131243 CJV131243 CTR131243 DDN131243 DNJ131243 DXF131243 EHB131243 EQX131243 FAT131243 FKP131243 FUL131243 GEH131243 GOD131243 GXZ131243 HHV131243 HRR131243 IBN131243 ILJ131243 IVF131243 JFB131243 JOX131243 JYT131243 KIP131243 KSL131243 LCH131243 LMD131243 LVZ131243 MFV131243 MPR131243 MZN131243 NJJ131243 NTF131243 ODB131243 OMX131243 OWT131243 PGP131243 PQL131243 QAH131243 QKD131243 QTZ131243 RDV131243 RNR131243 RXN131243 SHJ131243 SRF131243 TBB131243 TKX131243 TUT131243 UEP131243 UOL131243 UYH131243 VID131243 VRZ131243 WBV131243 WLR131243 WVN131243 F196779 JB196779 SX196779 ACT196779 AMP196779 AWL196779 BGH196779 BQD196779 BZZ196779 CJV196779 CTR196779 DDN196779 DNJ196779 DXF196779 EHB196779 EQX196779 FAT196779 FKP196779 FUL196779 GEH196779 GOD196779 GXZ196779 HHV196779 HRR196779 IBN196779 ILJ196779 IVF196779 JFB196779 JOX196779 JYT196779 KIP196779 KSL196779 LCH196779 LMD196779 LVZ196779 MFV196779 MPR196779 MZN196779 NJJ196779 NTF196779 ODB196779 OMX196779 OWT196779 PGP196779 PQL196779 QAH196779 QKD196779 QTZ196779 RDV196779 RNR196779 RXN196779 SHJ196779 SRF196779 TBB196779 TKX196779 TUT196779 UEP196779 UOL196779 UYH196779 VID196779 VRZ196779 WBV196779 WLR196779 WVN196779 F262315 JB262315 SX262315 ACT262315 AMP262315 AWL262315 BGH262315 BQD262315 BZZ262315 CJV262315 CTR262315 DDN262315 DNJ262315 DXF262315 EHB262315 EQX262315 FAT262315 FKP262315 FUL262315 GEH262315 GOD262315 GXZ262315 HHV262315 HRR262315 IBN262315 ILJ262315 IVF262315 JFB262315 JOX262315 JYT262315 KIP262315 KSL262315 LCH262315 LMD262315 LVZ262315 MFV262315 MPR262315 MZN262315 NJJ262315 NTF262315 ODB262315 OMX262315 OWT262315 PGP262315 PQL262315 QAH262315 QKD262315 QTZ262315 RDV262315 RNR262315 RXN262315 SHJ262315 SRF262315 TBB262315 TKX262315 TUT262315 UEP262315 UOL262315 UYH262315 VID262315 VRZ262315 WBV262315 WLR262315 WVN262315 F327851 JB327851 SX327851 ACT327851 AMP327851 AWL327851 BGH327851 BQD327851 BZZ327851 CJV327851 CTR327851 DDN327851 DNJ327851 DXF327851 EHB327851 EQX327851 FAT327851 FKP327851 FUL327851 GEH327851 GOD327851 GXZ327851 HHV327851 HRR327851 IBN327851 ILJ327851 IVF327851 JFB327851 JOX327851 JYT327851 KIP327851 KSL327851 LCH327851 LMD327851 LVZ327851 MFV327851 MPR327851 MZN327851 NJJ327851 NTF327851 ODB327851 OMX327851 OWT327851 PGP327851 PQL327851 QAH327851 QKD327851 QTZ327851 RDV327851 RNR327851 RXN327851 SHJ327851 SRF327851 TBB327851 TKX327851 TUT327851 UEP327851 UOL327851 UYH327851 VID327851 VRZ327851 WBV327851 WLR327851 WVN327851 F393387 JB393387 SX393387 ACT393387 AMP393387 AWL393387 BGH393387 BQD393387 BZZ393387 CJV393387 CTR393387 DDN393387 DNJ393387 DXF393387 EHB393387 EQX393387 FAT393387 FKP393387 FUL393387 GEH393387 GOD393387 GXZ393387 HHV393387 HRR393387 IBN393387 ILJ393387 IVF393387 JFB393387 JOX393387 JYT393387 KIP393387 KSL393387 LCH393387 LMD393387 LVZ393387 MFV393387 MPR393387 MZN393387 NJJ393387 NTF393387 ODB393387 OMX393387 OWT393387 PGP393387 PQL393387 QAH393387 QKD393387 QTZ393387 RDV393387 RNR393387 RXN393387 SHJ393387 SRF393387 TBB393387 TKX393387 TUT393387 UEP393387 UOL393387 UYH393387 VID393387 VRZ393387 WBV393387 WLR393387 WVN393387 F458923 JB458923 SX458923 ACT458923 AMP458923 AWL458923 BGH458923 BQD458923 BZZ458923 CJV458923 CTR458923 DDN458923 DNJ458923 DXF458923 EHB458923 EQX458923 FAT458923 FKP458923 FUL458923 GEH458923 GOD458923 GXZ458923 HHV458923 HRR458923 IBN458923 ILJ458923 IVF458923 JFB458923 JOX458923 JYT458923 KIP458923 KSL458923 LCH458923 LMD458923 LVZ458923 MFV458923 MPR458923 MZN458923 NJJ458923 NTF458923 ODB458923 OMX458923 OWT458923 PGP458923 PQL458923 QAH458923 QKD458923 QTZ458923 RDV458923 RNR458923 RXN458923 SHJ458923 SRF458923 TBB458923 TKX458923 TUT458923 UEP458923 UOL458923 UYH458923 VID458923 VRZ458923 WBV458923 WLR458923 WVN458923 F524459 JB524459 SX524459 ACT524459 AMP524459 AWL524459 BGH524459 BQD524459 BZZ524459 CJV524459 CTR524459 DDN524459 DNJ524459 DXF524459 EHB524459 EQX524459 FAT524459 FKP524459 FUL524459 GEH524459 GOD524459 GXZ524459 HHV524459 HRR524459 IBN524459 ILJ524459 IVF524459 JFB524459 JOX524459 JYT524459 KIP524459 KSL524459 LCH524459 LMD524459 LVZ524459 MFV524459 MPR524459 MZN524459 NJJ524459 NTF524459 ODB524459 OMX524459 OWT524459 PGP524459 PQL524459 QAH524459 QKD524459 QTZ524459 RDV524459 RNR524459 RXN524459 SHJ524459 SRF524459 TBB524459 TKX524459 TUT524459 UEP524459 UOL524459 UYH524459 VID524459 VRZ524459 WBV524459 WLR524459 WVN524459 F589995 JB589995 SX589995 ACT589995 AMP589995 AWL589995 BGH589995 BQD589995 BZZ589995 CJV589995 CTR589995 DDN589995 DNJ589995 DXF589995 EHB589995 EQX589995 FAT589995 FKP589995 FUL589995 GEH589995 GOD589995 GXZ589995 HHV589995 HRR589995 IBN589995 ILJ589995 IVF589995 JFB589995 JOX589995 JYT589995 KIP589995 KSL589995 LCH589995 LMD589995 LVZ589995 MFV589995 MPR589995 MZN589995 NJJ589995 NTF589995 ODB589995 OMX589995 OWT589995 PGP589995 PQL589995 QAH589995 QKD589995 QTZ589995 RDV589995 RNR589995 RXN589995 SHJ589995 SRF589995 TBB589995 TKX589995 TUT589995 UEP589995 UOL589995 UYH589995 VID589995 VRZ589995 WBV589995 WLR589995 WVN589995 F655531 JB655531 SX655531 ACT655531 AMP655531 AWL655531 BGH655531 BQD655531 BZZ655531 CJV655531 CTR655531 DDN655531 DNJ655531 DXF655531 EHB655531 EQX655531 FAT655531 FKP655531 FUL655531 GEH655531 GOD655531 GXZ655531 HHV655531 HRR655531 IBN655531 ILJ655531 IVF655531 JFB655531 JOX655531 JYT655531 KIP655531 KSL655531 LCH655531 LMD655531 LVZ655531 MFV655531 MPR655531 MZN655531 NJJ655531 NTF655531 ODB655531 OMX655531 OWT655531 PGP655531 PQL655531 QAH655531 QKD655531 QTZ655531 RDV655531 RNR655531 RXN655531 SHJ655531 SRF655531 TBB655531 TKX655531 TUT655531 UEP655531 UOL655531 UYH655531 VID655531 VRZ655531 WBV655531 WLR655531 WVN655531 F721067 JB721067 SX721067 ACT721067 AMP721067 AWL721067 BGH721067 BQD721067 BZZ721067 CJV721067 CTR721067 DDN721067 DNJ721067 DXF721067 EHB721067 EQX721067 FAT721067 FKP721067 FUL721067 GEH721067 GOD721067 GXZ721067 HHV721067 HRR721067 IBN721067 ILJ721067 IVF721067 JFB721067 JOX721067 JYT721067 KIP721067 KSL721067 LCH721067 LMD721067 LVZ721067 MFV721067 MPR721067 MZN721067 NJJ721067 NTF721067 ODB721067 OMX721067 OWT721067 PGP721067 PQL721067 QAH721067 QKD721067 QTZ721067 RDV721067 RNR721067 RXN721067 SHJ721067 SRF721067 TBB721067 TKX721067 TUT721067 UEP721067 UOL721067 UYH721067 VID721067 VRZ721067 WBV721067 WLR721067 WVN721067 F786603 JB786603 SX786603 ACT786603 AMP786603 AWL786603 BGH786603 BQD786603 BZZ786603 CJV786603 CTR786603 DDN786603 DNJ786603 DXF786603 EHB786603 EQX786603 FAT786603 FKP786603 FUL786603 GEH786603 GOD786603 GXZ786603 HHV786603 HRR786603 IBN786603 ILJ786603 IVF786603 JFB786603 JOX786603 JYT786603 KIP786603 KSL786603 LCH786603 LMD786603 LVZ786603 MFV786603 MPR786603 MZN786603 NJJ786603 NTF786603 ODB786603 OMX786603 OWT786603 PGP786603 PQL786603 QAH786603 QKD786603 QTZ786603 RDV786603 RNR786603 RXN786603 SHJ786603 SRF786603 TBB786603 TKX786603 TUT786603 UEP786603 UOL786603 UYH786603 VID786603 VRZ786603 WBV786603 WLR786603 WVN786603 F852139 JB852139 SX852139 ACT852139 AMP852139 AWL852139 BGH852139 BQD852139 BZZ852139 CJV852139 CTR852139 DDN852139 DNJ852139 DXF852139 EHB852139 EQX852139 FAT852139 FKP852139 FUL852139 GEH852139 GOD852139 GXZ852139 HHV852139 HRR852139 IBN852139 ILJ852139 IVF852139 JFB852139 JOX852139 JYT852139 KIP852139 KSL852139 LCH852139 LMD852139 LVZ852139 MFV852139 MPR852139 MZN852139 NJJ852139 NTF852139 ODB852139 OMX852139 OWT852139 PGP852139 PQL852139 QAH852139 QKD852139 QTZ852139 RDV852139 RNR852139 RXN852139 SHJ852139 SRF852139 TBB852139 TKX852139 TUT852139 UEP852139 UOL852139 UYH852139 VID852139 VRZ852139 WBV852139 WLR852139 WVN852139 F917675 JB917675 SX917675 ACT917675 AMP917675 AWL917675 BGH917675 BQD917675 BZZ917675 CJV917675 CTR917675 DDN917675 DNJ917675 DXF917675 EHB917675 EQX917675 FAT917675 FKP917675 FUL917675 GEH917675 GOD917675 GXZ917675 HHV917675 HRR917675 IBN917675 ILJ917675 IVF917675 JFB917675 JOX917675 JYT917675 KIP917675 KSL917675 LCH917675 LMD917675 LVZ917675 MFV917675 MPR917675 MZN917675 NJJ917675 NTF917675 ODB917675 OMX917675 OWT917675 PGP917675 PQL917675 QAH917675 QKD917675 QTZ917675 RDV917675 RNR917675 RXN917675 SHJ917675 SRF917675 TBB917675 TKX917675 TUT917675 UEP917675 UOL917675 UYH917675 VID917675 VRZ917675 WBV917675 WLR917675 WVN917675 F983211 JB983211 SX983211 ACT983211 AMP983211 AWL983211 BGH983211 BQD983211 BZZ983211 CJV983211 CTR983211 DDN983211 DNJ983211 DXF983211 EHB983211 EQX983211 FAT983211 FKP983211 FUL983211 GEH983211 GOD983211 GXZ983211 HHV983211 HRR983211 IBN983211 ILJ983211 IVF983211 JFB983211 JOX983211 JYT983211 KIP983211 KSL983211 LCH983211 LMD983211 LVZ983211 MFV983211 MPR983211 MZN983211 NJJ983211 NTF983211 ODB983211 OMX983211 OWT983211 PGP983211 PQL983211 QAH983211 QKD983211 QTZ983211 RDV983211 RNR983211 RXN983211 SHJ983211 SRF983211 TBB983211 TKX983211 TUT983211 UEP983211 UOL983211 UYH983211 VID983211 VRZ983211 WBV983211 WLR983211 WVN983211 P63 JL63 TH63 ADD63 AMZ63 AWV63 BGR63 BQN63 CAJ63 CKF63 CUB63 DDX63 DNT63 DXP63 EHL63 ERH63 FBD63 FKZ63 FUV63 GER63 GON63 GYJ63 HIF63 HSB63 IBX63 ILT63 IVP63 JFL63 JPH63 JZD63 KIZ63 KSV63 LCR63 LMN63 LWJ63 MGF63 MQB63 MZX63 NJT63 NTP63 ODL63 ONH63 OXD63 PGZ63 PQV63 QAR63 QKN63 QUJ63 REF63 ROB63 RXX63 SHT63 SRP63 TBL63 TLH63 TVD63 UEZ63 UOV63 UYR63 VIN63 VSJ63 WCF63 WMB63 WVX63 P65599 JL65599 TH65599 ADD65599 AMZ65599 AWV65599 BGR65599 BQN65599 CAJ65599 CKF65599 CUB65599 DDX65599 DNT65599 DXP65599 EHL65599 ERH65599 FBD65599 FKZ65599 FUV65599 GER65599 GON65599 GYJ65599 HIF65599 HSB65599 IBX65599 ILT65599 IVP65599 JFL65599 JPH65599 JZD65599 KIZ65599 KSV65599 LCR65599 LMN65599 LWJ65599 MGF65599 MQB65599 MZX65599 NJT65599 NTP65599 ODL65599 ONH65599 OXD65599 PGZ65599 PQV65599 QAR65599 QKN65599 QUJ65599 REF65599 ROB65599 RXX65599 SHT65599 SRP65599 TBL65599 TLH65599 TVD65599 UEZ65599 UOV65599 UYR65599 VIN65599 VSJ65599 WCF65599 WMB65599 WVX65599 P131135 JL131135 TH131135 ADD131135 AMZ131135 AWV131135 BGR131135 BQN131135 CAJ131135 CKF131135 CUB131135 DDX131135 DNT131135 DXP131135 EHL131135 ERH131135 FBD131135 FKZ131135 FUV131135 GER131135 GON131135 GYJ131135 HIF131135 HSB131135 IBX131135 ILT131135 IVP131135 JFL131135 JPH131135 JZD131135 KIZ131135 KSV131135 LCR131135 LMN131135 LWJ131135 MGF131135 MQB131135 MZX131135 NJT131135 NTP131135 ODL131135 ONH131135 OXD131135 PGZ131135 PQV131135 QAR131135 QKN131135 QUJ131135 REF131135 ROB131135 RXX131135 SHT131135 SRP131135 TBL131135 TLH131135 TVD131135 UEZ131135 UOV131135 UYR131135 VIN131135 VSJ131135 WCF131135 WMB131135 WVX131135 P196671 JL196671 TH196671 ADD196671 AMZ196671 AWV196671 BGR196671 BQN196671 CAJ196671 CKF196671 CUB196671 DDX196671 DNT196671 DXP196671 EHL196671 ERH196671 FBD196671 FKZ196671 FUV196671 GER196671 GON196671 GYJ196671 HIF196671 HSB196671 IBX196671 ILT196671 IVP196671 JFL196671 JPH196671 JZD196671 KIZ196671 KSV196671 LCR196671 LMN196671 LWJ196671 MGF196671 MQB196671 MZX196671 NJT196671 NTP196671 ODL196671 ONH196671 OXD196671 PGZ196671 PQV196671 QAR196671 QKN196671 QUJ196671 REF196671 ROB196671 RXX196671 SHT196671 SRP196671 TBL196671 TLH196671 TVD196671 UEZ196671 UOV196671 UYR196671 VIN196671 VSJ196671 WCF196671 WMB196671 WVX196671 P262207 JL262207 TH262207 ADD262207 AMZ262207 AWV262207 BGR262207 BQN262207 CAJ262207 CKF262207 CUB262207 DDX262207 DNT262207 DXP262207 EHL262207 ERH262207 FBD262207 FKZ262207 FUV262207 GER262207 GON262207 GYJ262207 HIF262207 HSB262207 IBX262207 ILT262207 IVP262207 JFL262207 JPH262207 JZD262207 KIZ262207 KSV262207 LCR262207 LMN262207 LWJ262207 MGF262207 MQB262207 MZX262207 NJT262207 NTP262207 ODL262207 ONH262207 OXD262207 PGZ262207 PQV262207 QAR262207 QKN262207 QUJ262207 REF262207 ROB262207 RXX262207 SHT262207 SRP262207 TBL262207 TLH262207 TVD262207 UEZ262207 UOV262207 UYR262207 VIN262207 VSJ262207 WCF262207 WMB262207 WVX262207 P327743 JL327743 TH327743 ADD327743 AMZ327743 AWV327743 BGR327743 BQN327743 CAJ327743 CKF327743 CUB327743 DDX327743 DNT327743 DXP327743 EHL327743 ERH327743 FBD327743 FKZ327743 FUV327743 GER327743 GON327743 GYJ327743 HIF327743 HSB327743 IBX327743 ILT327743 IVP327743 JFL327743 JPH327743 JZD327743 KIZ327743 KSV327743 LCR327743 LMN327743 LWJ327743 MGF327743 MQB327743 MZX327743 NJT327743 NTP327743 ODL327743 ONH327743 OXD327743 PGZ327743 PQV327743 QAR327743 QKN327743 QUJ327743 REF327743 ROB327743 RXX327743 SHT327743 SRP327743 TBL327743 TLH327743 TVD327743 UEZ327743 UOV327743 UYR327743 VIN327743 VSJ327743 WCF327743 WMB327743 WVX327743 P393279 JL393279 TH393279 ADD393279 AMZ393279 AWV393279 BGR393279 BQN393279 CAJ393279 CKF393279 CUB393279 DDX393279 DNT393279 DXP393279 EHL393279 ERH393279 FBD393279 FKZ393279 FUV393279 GER393279 GON393279 GYJ393279 HIF393279 HSB393279 IBX393279 ILT393279 IVP393279 JFL393279 JPH393279 JZD393279 KIZ393279 KSV393279 LCR393279 LMN393279 LWJ393279 MGF393279 MQB393279 MZX393279 NJT393279 NTP393279 ODL393279 ONH393279 OXD393279 PGZ393279 PQV393279 QAR393279 QKN393279 QUJ393279 REF393279 ROB393279 RXX393279 SHT393279 SRP393279 TBL393279 TLH393279 TVD393279 UEZ393279 UOV393279 UYR393279 VIN393279 VSJ393279 WCF393279 WMB393279 WVX393279 P458815 JL458815 TH458815 ADD458815 AMZ458815 AWV458815 BGR458815 BQN458815 CAJ458815 CKF458815 CUB458815 DDX458815 DNT458815 DXP458815 EHL458815 ERH458815 FBD458815 FKZ458815 FUV458815 GER458815 GON458815 GYJ458815 HIF458815 HSB458815 IBX458815 ILT458815 IVP458815 JFL458815 JPH458815 JZD458815 KIZ458815 KSV458815 LCR458815 LMN458815 LWJ458815 MGF458815 MQB458815 MZX458815 NJT458815 NTP458815 ODL458815 ONH458815 OXD458815 PGZ458815 PQV458815 QAR458815 QKN458815 QUJ458815 REF458815 ROB458815 RXX458815 SHT458815 SRP458815 TBL458815 TLH458815 TVD458815 UEZ458815 UOV458815 UYR458815 VIN458815 VSJ458815 WCF458815 WMB458815 WVX458815 P524351 JL524351 TH524351 ADD524351 AMZ524351 AWV524351 BGR524351 BQN524351 CAJ524351 CKF524351 CUB524351 DDX524351 DNT524351 DXP524351 EHL524351 ERH524351 FBD524351 FKZ524351 FUV524351 GER524351 GON524351 GYJ524351 HIF524351 HSB524351 IBX524351 ILT524351 IVP524351 JFL524351 JPH524351 JZD524351 KIZ524351 KSV524351 LCR524351 LMN524351 LWJ524351 MGF524351 MQB524351 MZX524351 NJT524351 NTP524351 ODL524351 ONH524351 OXD524351 PGZ524351 PQV524351 QAR524351 QKN524351 QUJ524351 REF524351 ROB524351 RXX524351 SHT524351 SRP524351 TBL524351 TLH524351 TVD524351 UEZ524351 UOV524351 UYR524351 VIN524351 VSJ524351 WCF524351 WMB524351 WVX524351 P589887 JL589887 TH589887 ADD589887 AMZ589887 AWV589887 BGR589887 BQN589887 CAJ589887 CKF589887 CUB589887 DDX589887 DNT589887 DXP589887 EHL589887 ERH589887 FBD589887 FKZ589887 FUV589887 GER589887 GON589887 GYJ589887 HIF589887 HSB589887 IBX589887 ILT589887 IVP589887 JFL589887 JPH589887 JZD589887 KIZ589887 KSV589887 LCR589887 LMN589887 LWJ589887 MGF589887 MQB589887 MZX589887 NJT589887 NTP589887 ODL589887 ONH589887 OXD589887 PGZ589887 PQV589887 QAR589887 QKN589887 QUJ589887 REF589887 ROB589887 RXX589887 SHT589887 SRP589887 TBL589887 TLH589887 TVD589887 UEZ589887 UOV589887 UYR589887 VIN589887 VSJ589887 WCF589887 WMB589887 WVX589887 P655423 JL655423 TH655423 ADD655423 AMZ655423 AWV655423 BGR655423 BQN655423 CAJ655423 CKF655423 CUB655423 DDX655423 DNT655423 DXP655423 EHL655423 ERH655423 FBD655423 FKZ655423 FUV655423 GER655423 GON655423 GYJ655423 HIF655423 HSB655423 IBX655423 ILT655423 IVP655423 JFL655423 JPH655423 JZD655423 KIZ655423 KSV655423 LCR655423 LMN655423 LWJ655423 MGF655423 MQB655423 MZX655423 NJT655423 NTP655423 ODL655423 ONH655423 OXD655423 PGZ655423 PQV655423 QAR655423 QKN655423 QUJ655423 REF655423 ROB655423 RXX655423 SHT655423 SRP655423 TBL655423 TLH655423 TVD655423 UEZ655423 UOV655423 UYR655423 VIN655423 VSJ655423 WCF655423 WMB655423 WVX655423 P720959 JL720959 TH720959 ADD720959 AMZ720959 AWV720959 BGR720959 BQN720959 CAJ720959 CKF720959 CUB720959 DDX720959 DNT720959 DXP720959 EHL720959 ERH720959 FBD720959 FKZ720959 FUV720959 GER720959 GON720959 GYJ720959 HIF720959 HSB720959 IBX720959 ILT720959 IVP720959 JFL720959 JPH720959 JZD720959 KIZ720959 KSV720959 LCR720959 LMN720959 LWJ720959 MGF720959 MQB720959 MZX720959 NJT720959 NTP720959 ODL720959 ONH720959 OXD720959 PGZ720959 PQV720959 QAR720959 QKN720959 QUJ720959 REF720959 ROB720959 RXX720959 SHT720959 SRP720959 TBL720959 TLH720959 TVD720959 UEZ720959 UOV720959 UYR720959 VIN720959 VSJ720959 WCF720959 WMB720959 WVX720959 P786495 JL786495 TH786495 ADD786495 AMZ786495 AWV786495 BGR786495 BQN786495 CAJ786495 CKF786495 CUB786495 DDX786495 DNT786495 DXP786495 EHL786495 ERH786495 FBD786495 FKZ786495 FUV786495 GER786495 GON786495 GYJ786495 HIF786495 HSB786495 IBX786495 ILT786495 IVP786495 JFL786495 JPH786495 JZD786495 KIZ786495 KSV786495 LCR786495 LMN786495 LWJ786495 MGF786495 MQB786495 MZX786495 NJT786495 NTP786495 ODL786495 ONH786495 OXD786495 PGZ786495 PQV786495 QAR786495 QKN786495 QUJ786495 REF786495 ROB786495 RXX786495 SHT786495 SRP786495 TBL786495 TLH786495 TVD786495 UEZ786495 UOV786495 UYR786495 VIN786495 VSJ786495 WCF786495 WMB786495 WVX786495 P852031 JL852031 TH852031 ADD852031 AMZ852031 AWV852031 BGR852031 BQN852031 CAJ852031 CKF852031 CUB852031 DDX852031 DNT852031 DXP852031 EHL852031 ERH852031 FBD852031 FKZ852031 FUV852031 GER852031 GON852031 GYJ852031 HIF852031 HSB852031 IBX852031 ILT852031 IVP852031 JFL852031 JPH852031 JZD852031 KIZ852031 KSV852031 LCR852031 LMN852031 LWJ852031 MGF852031 MQB852031 MZX852031 NJT852031 NTP852031 ODL852031 ONH852031 OXD852031 PGZ852031 PQV852031 QAR852031 QKN852031 QUJ852031 REF852031 ROB852031 RXX852031 SHT852031 SRP852031 TBL852031 TLH852031 TVD852031 UEZ852031 UOV852031 UYR852031 VIN852031 VSJ852031 WCF852031 WMB852031 WVX852031 P917567 JL917567 TH917567 ADD917567 AMZ917567 AWV917567 BGR917567 BQN917567 CAJ917567 CKF917567 CUB917567 DDX917567 DNT917567 DXP917567 EHL917567 ERH917567 FBD917567 FKZ917567 FUV917567 GER917567 GON917567 GYJ917567 HIF917567 HSB917567 IBX917567 ILT917567 IVP917567 JFL917567 JPH917567 JZD917567 KIZ917567 KSV917567 LCR917567 LMN917567 LWJ917567 MGF917567 MQB917567 MZX917567 NJT917567 NTP917567 ODL917567 ONH917567 OXD917567 PGZ917567 PQV917567 QAR917567 QKN917567 QUJ917567 REF917567 ROB917567 RXX917567 SHT917567 SRP917567 TBL917567 TLH917567 TVD917567 UEZ917567 UOV917567 UYR917567 VIN917567 VSJ917567 WCF917567 WMB917567 WVX917567 P983103 JL983103 TH983103 ADD983103 AMZ983103 AWV983103 BGR983103 BQN983103 CAJ983103 CKF983103 CUB983103 DDX983103 DNT983103 DXP983103 EHL983103 ERH983103 FBD983103 FKZ983103 FUV983103 GER983103 GON983103 GYJ983103 HIF983103 HSB983103 IBX983103 ILT983103 IVP983103 JFL983103 JPH983103 JZD983103 KIZ983103 KSV983103 LCR983103 LMN983103 LWJ983103 MGF983103 MQB983103 MZX983103 NJT983103 NTP983103 ODL983103 ONH983103 OXD983103 PGZ983103 PQV983103 QAR983103 QKN983103 QUJ983103 REF983103 ROB983103 RXX983103 SHT983103 SRP983103 TBL983103 TLH983103 TVD983103 UEZ983103 UOV983103 UYR983103 VIN983103 VSJ983103 WCF983103 WMB983103 WVX983103 H177 JD177 SZ177 ACV177 AMR177 AWN177 BGJ177 BQF177 CAB177 CJX177 CTT177 DDP177 DNL177 DXH177 EHD177 EQZ177 FAV177 FKR177 FUN177 GEJ177 GOF177 GYB177 HHX177 HRT177 IBP177 ILL177 IVH177 JFD177 JOZ177 JYV177 KIR177 KSN177 LCJ177 LMF177 LWB177 MFX177 MPT177 MZP177 NJL177 NTH177 ODD177 OMZ177 OWV177 PGR177 PQN177 QAJ177 QKF177 QUB177 RDX177 RNT177 RXP177 SHL177 SRH177 TBD177 TKZ177 TUV177 UER177 UON177 UYJ177 VIF177 VSB177 WBX177 WLT177 WVP177 H65713 JD65713 SZ65713 ACV65713 AMR65713 AWN65713 BGJ65713 BQF65713 CAB65713 CJX65713 CTT65713 DDP65713 DNL65713 DXH65713 EHD65713 EQZ65713 FAV65713 FKR65713 FUN65713 GEJ65713 GOF65713 GYB65713 HHX65713 HRT65713 IBP65713 ILL65713 IVH65713 JFD65713 JOZ65713 JYV65713 KIR65713 KSN65713 LCJ65713 LMF65713 LWB65713 MFX65713 MPT65713 MZP65713 NJL65713 NTH65713 ODD65713 OMZ65713 OWV65713 PGR65713 PQN65713 QAJ65713 QKF65713 QUB65713 RDX65713 RNT65713 RXP65713 SHL65713 SRH65713 TBD65713 TKZ65713 TUV65713 UER65713 UON65713 UYJ65713 VIF65713 VSB65713 WBX65713 WLT65713 WVP65713 H131249 JD131249 SZ131249 ACV131249 AMR131249 AWN131249 BGJ131249 BQF131249 CAB131249 CJX131249 CTT131249 DDP131249 DNL131249 DXH131249 EHD131249 EQZ131249 FAV131249 FKR131249 FUN131249 GEJ131249 GOF131249 GYB131249 HHX131249 HRT131249 IBP131249 ILL131249 IVH131249 JFD131249 JOZ131249 JYV131249 KIR131249 KSN131249 LCJ131249 LMF131249 LWB131249 MFX131249 MPT131249 MZP131249 NJL131249 NTH131249 ODD131249 OMZ131249 OWV131249 PGR131249 PQN131249 QAJ131249 QKF131249 QUB131249 RDX131249 RNT131249 RXP131249 SHL131249 SRH131249 TBD131249 TKZ131249 TUV131249 UER131249 UON131249 UYJ131249 VIF131249 VSB131249 WBX131249 WLT131249 WVP131249 H196785 JD196785 SZ196785 ACV196785 AMR196785 AWN196785 BGJ196785 BQF196785 CAB196785 CJX196785 CTT196785 DDP196785 DNL196785 DXH196785 EHD196785 EQZ196785 FAV196785 FKR196785 FUN196785 GEJ196785 GOF196785 GYB196785 HHX196785 HRT196785 IBP196785 ILL196785 IVH196785 JFD196785 JOZ196785 JYV196785 KIR196785 KSN196785 LCJ196785 LMF196785 LWB196785 MFX196785 MPT196785 MZP196785 NJL196785 NTH196785 ODD196785 OMZ196785 OWV196785 PGR196785 PQN196785 QAJ196785 QKF196785 QUB196785 RDX196785 RNT196785 RXP196785 SHL196785 SRH196785 TBD196785 TKZ196785 TUV196785 UER196785 UON196785 UYJ196785 VIF196785 VSB196785 WBX196785 WLT196785 WVP196785 H262321 JD262321 SZ262321 ACV262321 AMR262321 AWN262321 BGJ262321 BQF262321 CAB262321 CJX262321 CTT262321 DDP262321 DNL262321 DXH262321 EHD262321 EQZ262321 FAV262321 FKR262321 FUN262321 GEJ262321 GOF262321 GYB262321 HHX262321 HRT262321 IBP262321 ILL262321 IVH262321 JFD262321 JOZ262321 JYV262321 KIR262321 KSN262321 LCJ262321 LMF262321 LWB262321 MFX262321 MPT262321 MZP262321 NJL262321 NTH262321 ODD262321 OMZ262321 OWV262321 PGR262321 PQN262321 QAJ262321 QKF262321 QUB262321 RDX262321 RNT262321 RXP262321 SHL262321 SRH262321 TBD262321 TKZ262321 TUV262321 UER262321 UON262321 UYJ262321 VIF262321 VSB262321 WBX262321 WLT262321 WVP262321 H327857 JD327857 SZ327857 ACV327857 AMR327857 AWN327857 BGJ327857 BQF327857 CAB327857 CJX327857 CTT327857 DDP327857 DNL327857 DXH327857 EHD327857 EQZ327857 FAV327857 FKR327857 FUN327857 GEJ327857 GOF327857 GYB327857 HHX327857 HRT327857 IBP327857 ILL327857 IVH327857 JFD327857 JOZ327857 JYV327857 KIR327857 KSN327857 LCJ327857 LMF327857 LWB327857 MFX327857 MPT327857 MZP327857 NJL327857 NTH327857 ODD327857 OMZ327857 OWV327857 PGR327857 PQN327857 QAJ327857 QKF327857 QUB327857 RDX327857 RNT327857 RXP327857 SHL327857 SRH327857 TBD327857 TKZ327857 TUV327857 UER327857 UON327857 UYJ327857 VIF327857 VSB327857 WBX327857 WLT327857 WVP327857 H393393 JD393393 SZ393393 ACV393393 AMR393393 AWN393393 BGJ393393 BQF393393 CAB393393 CJX393393 CTT393393 DDP393393 DNL393393 DXH393393 EHD393393 EQZ393393 FAV393393 FKR393393 FUN393393 GEJ393393 GOF393393 GYB393393 HHX393393 HRT393393 IBP393393 ILL393393 IVH393393 JFD393393 JOZ393393 JYV393393 KIR393393 KSN393393 LCJ393393 LMF393393 LWB393393 MFX393393 MPT393393 MZP393393 NJL393393 NTH393393 ODD393393 OMZ393393 OWV393393 PGR393393 PQN393393 QAJ393393 QKF393393 QUB393393 RDX393393 RNT393393 RXP393393 SHL393393 SRH393393 TBD393393 TKZ393393 TUV393393 UER393393 UON393393 UYJ393393 VIF393393 VSB393393 WBX393393 WLT393393 WVP393393 H458929 JD458929 SZ458929 ACV458929 AMR458929 AWN458929 BGJ458929 BQF458929 CAB458929 CJX458929 CTT458929 DDP458929 DNL458929 DXH458929 EHD458929 EQZ458929 FAV458929 FKR458929 FUN458929 GEJ458929 GOF458929 GYB458929 HHX458929 HRT458929 IBP458929 ILL458929 IVH458929 JFD458929 JOZ458929 JYV458929 KIR458929 KSN458929 LCJ458929 LMF458929 LWB458929 MFX458929 MPT458929 MZP458929 NJL458929 NTH458929 ODD458929 OMZ458929 OWV458929 PGR458929 PQN458929 QAJ458929 QKF458929 QUB458929 RDX458929 RNT458929 RXP458929 SHL458929 SRH458929 TBD458929 TKZ458929 TUV458929 UER458929 UON458929 UYJ458929 VIF458929 VSB458929 WBX458929 WLT458929 WVP458929 H524465 JD524465 SZ524465 ACV524465 AMR524465 AWN524465 BGJ524465 BQF524465 CAB524465 CJX524465 CTT524465 DDP524465 DNL524465 DXH524465 EHD524465 EQZ524465 FAV524465 FKR524465 FUN524465 GEJ524465 GOF524465 GYB524465 HHX524465 HRT524465 IBP524465 ILL524465 IVH524465 JFD524465 JOZ524465 JYV524465 KIR524465 KSN524465 LCJ524465 LMF524465 LWB524465 MFX524465 MPT524465 MZP524465 NJL524465 NTH524465 ODD524465 OMZ524465 OWV524465 PGR524465 PQN524465 QAJ524465 QKF524465 QUB524465 RDX524465 RNT524465 RXP524465 SHL524465 SRH524465 TBD524465 TKZ524465 TUV524465 UER524465 UON524465 UYJ524465 VIF524465 VSB524465 WBX524465 WLT524465 WVP524465 H590001 JD590001 SZ590001 ACV590001 AMR590001 AWN590001 BGJ590001 BQF590001 CAB590001 CJX590001 CTT590001 DDP590001 DNL590001 DXH590001 EHD590001 EQZ590001 FAV590001 FKR590001 FUN590001 GEJ590001 GOF590001 GYB590001 HHX590001 HRT590001 IBP590001 ILL590001 IVH590001 JFD590001 JOZ590001 JYV590001 KIR590001 KSN590001 LCJ590001 LMF590001 LWB590001 MFX590001 MPT590001 MZP590001 NJL590001 NTH590001 ODD590001 OMZ590001 OWV590001 PGR590001 PQN590001 QAJ590001 QKF590001 QUB590001 RDX590001 RNT590001 RXP590001 SHL590001 SRH590001 TBD590001 TKZ590001 TUV590001 UER590001 UON590001 UYJ590001 VIF590001 VSB590001 WBX590001 WLT590001 WVP590001 H655537 JD655537 SZ655537 ACV655537 AMR655537 AWN655537 BGJ655537 BQF655537 CAB655537 CJX655537 CTT655537 DDP655537 DNL655537 DXH655537 EHD655537 EQZ655537 FAV655537 FKR655537 FUN655537 GEJ655537 GOF655537 GYB655537 HHX655537 HRT655537 IBP655537 ILL655537 IVH655537 JFD655537 JOZ655537 JYV655537 KIR655537 KSN655537 LCJ655537 LMF655537 LWB655537 MFX655537 MPT655537 MZP655537 NJL655537 NTH655537 ODD655537 OMZ655537 OWV655537 PGR655537 PQN655537 QAJ655537 QKF655537 QUB655537 RDX655537 RNT655537 RXP655537 SHL655537 SRH655537 TBD655537 TKZ655537 TUV655537 UER655537 UON655537 UYJ655537 VIF655537 VSB655537 WBX655537 WLT655537 WVP655537 H721073 JD721073 SZ721073 ACV721073 AMR721073 AWN721073 BGJ721073 BQF721073 CAB721073 CJX721073 CTT721073 DDP721073 DNL721073 DXH721073 EHD721073 EQZ721073 FAV721073 FKR721073 FUN721073 GEJ721073 GOF721073 GYB721073 HHX721073 HRT721073 IBP721073 ILL721073 IVH721073 JFD721073 JOZ721073 JYV721073 KIR721073 KSN721073 LCJ721073 LMF721073 LWB721073 MFX721073 MPT721073 MZP721073 NJL721073 NTH721073 ODD721073 OMZ721073 OWV721073 PGR721073 PQN721073 QAJ721073 QKF721073 QUB721073 RDX721073 RNT721073 RXP721073 SHL721073 SRH721073 TBD721073 TKZ721073 TUV721073 UER721073 UON721073 UYJ721073 VIF721073 VSB721073 WBX721073 WLT721073 WVP721073 H786609 JD786609 SZ786609 ACV786609 AMR786609 AWN786609 BGJ786609 BQF786609 CAB786609 CJX786609 CTT786609 DDP786609 DNL786609 DXH786609 EHD786609 EQZ786609 FAV786609 FKR786609 FUN786609 GEJ786609 GOF786609 GYB786609 HHX786609 HRT786609 IBP786609 ILL786609 IVH786609 JFD786609 JOZ786609 JYV786609 KIR786609 KSN786609 LCJ786609 LMF786609 LWB786609 MFX786609 MPT786609 MZP786609 NJL786609 NTH786609 ODD786609 OMZ786609 OWV786609 PGR786609 PQN786609 QAJ786609 QKF786609 QUB786609 RDX786609 RNT786609 RXP786609 SHL786609 SRH786609 TBD786609 TKZ786609 TUV786609 UER786609 UON786609 UYJ786609 VIF786609 VSB786609 WBX786609 WLT786609 WVP786609 H852145 JD852145 SZ852145 ACV852145 AMR852145 AWN852145 BGJ852145 BQF852145 CAB852145 CJX852145 CTT852145 DDP852145 DNL852145 DXH852145 EHD852145 EQZ852145 FAV852145 FKR852145 FUN852145 GEJ852145 GOF852145 GYB852145 HHX852145 HRT852145 IBP852145 ILL852145 IVH852145 JFD852145 JOZ852145 JYV852145 KIR852145 KSN852145 LCJ852145 LMF852145 LWB852145 MFX852145 MPT852145 MZP852145 NJL852145 NTH852145 ODD852145 OMZ852145 OWV852145 PGR852145 PQN852145 QAJ852145 QKF852145 QUB852145 RDX852145 RNT852145 RXP852145 SHL852145 SRH852145 TBD852145 TKZ852145 TUV852145 UER852145 UON852145 UYJ852145 VIF852145 VSB852145 WBX852145 WLT852145 WVP852145 H917681 JD917681 SZ917681 ACV917681 AMR917681 AWN917681 BGJ917681 BQF917681 CAB917681 CJX917681 CTT917681 DDP917681 DNL917681 DXH917681 EHD917681 EQZ917681 FAV917681 FKR917681 FUN917681 GEJ917681 GOF917681 GYB917681 HHX917681 HRT917681 IBP917681 ILL917681 IVH917681 JFD917681 JOZ917681 JYV917681 KIR917681 KSN917681 LCJ917681 LMF917681 LWB917681 MFX917681 MPT917681 MZP917681 NJL917681 NTH917681 ODD917681 OMZ917681 OWV917681 PGR917681 PQN917681 QAJ917681 QKF917681 QUB917681 RDX917681 RNT917681 RXP917681 SHL917681 SRH917681 TBD917681 TKZ917681 TUV917681 UER917681 UON917681 UYJ917681 VIF917681 VSB917681 WBX917681 WLT917681 WVP917681 H983217 JD983217 SZ983217 ACV983217 AMR983217 AWN983217 BGJ983217 BQF983217 CAB983217 CJX983217 CTT983217 DDP983217 DNL983217 DXH983217 EHD983217 EQZ983217 FAV983217 FKR983217 FUN983217 GEJ983217 GOF983217 GYB983217 HHX983217 HRT983217 IBP983217 ILL983217 IVH983217 JFD983217 JOZ983217 JYV983217 KIR983217 KSN983217 LCJ983217 LMF983217 LWB983217 MFX983217 MPT983217 MZP983217 NJL983217 NTH983217 ODD983217 OMZ983217 OWV983217 PGR983217 PQN983217 QAJ983217 QKF983217 QUB983217 RDX983217 RNT983217 RXP983217 SHL983217 SRH983217 TBD983217 TKZ983217 TUV983217 UER983217 UON983217 UYJ983217 VIF983217 VSB983217 WBX983217 WLT983217 WVP983217 I114 JE114 TA114 ACW114 AMS114 AWO114 BGK114 BQG114 CAC114 CJY114 CTU114 DDQ114 DNM114 DXI114 EHE114 ERA114 FAW114 FKS114 FUO114 GEK114 GOG114 GYC114 HHY114 HRU114 IBQ114 ILM114 IVI114 JFE114 JPA114 JYW114 KIS114 KSO114 LCK114 LMG114 LWC114 MFY114 MPU114 MZQ114 NJM114 NTI114 ODE114 ONA114 OWW114 PGS114 PQO114 QAK114 QKG114 QUC114 RDY114 RNU114 RXQ114 SHM114 SRI114 TBE114 TLA114 TUW114 UES114 UOO114 UYK114 VIG114 VSC114 WBY114 WLU114 WVQ114 I65650 JE65650 TA65650 ACW65650 AMS65650 AWO65650 BGK65650 BQG65650 CAC65650 CJY65650 CTU65650 DDQ65650 DNM65650 DXI65650 EHE65650 ERA65650 FAW65650 FKS65650 FUO65650 GEK65650 GOG65650 GYC65650 HHY65650 HRU65650 IBQ65650 ILM65650 IVI65650 JFE65650 JPA65650 JYW65650 KIS65650 KSO65650 LCK65650 LMG65650 LWC65650 MFY65650 MPU65650 MZQ65650 NJM65650 NTI65650 ODE65650 ONA65650 OWW65650 PGS65650 PQO65650 QAK65650 QKG65650 QUC65650 RDY65650 RNU65650 RXQ65650 SHM65650 SRI65650 TBE65650 TLA65650 TUW65650 UES65650 UOO65650 UYK65650 VIG65650 VSC65650 WBY65650 WLU65650 WVQ65650 I131186 JE131186 TA131186 ACW131186 AMS131186 AWO131186 BGK131186 BQG131186 CAC131186 CJY131186 CTU131186 DDQ131186 DNM131186 DXI131186 EHE131186 ERA131186 FAW131186 FKS131186 FUO131186 GEK131186 GOG131186 GYC131186 HHY131186 HRU131186 IBQ131186 ILM131186 IVI131186 JFE131186 JPA131186 JYW131186 KIS131186 KSO131186 LCK131186 LMG131186 LWC131186 MFY131186 MPU131186 MZQ131186 NJM131186 NTI131186 ODE131186 ONA131186 OWW131186 PGS131186 PQO131186 QAK131186 QKG131186 QUC131186 RDY131186 RNU131186 RXQ131186 SHM131186 SRI131186 TBE131186 TLA131186 TUW131186 UES131186 UOO131186 UYK131186 VIG131186 VSC131186 WBY131186 WLU131186 WVQ131186 I196722 JE196722 TA196722 ACW196722 AMS196722 AWO196722 BGK196722 BQG196722 CAC196722 CJY196722 CTU196722 DDQ196722 DNM196722 DXI196722 EHE196722 ERA196722 FAW196722 FKS196722 FUO196722 GEK196722 GOG196722 GYC196722 HHY196722 HRU196722 IBQ196722 ILM196722 IVI196722 JFE196722 JPA196722 JYW196722 KIS196722 KSO196722 LCK196722 LMG196722 LWC196722 MFY196722 MPU196722 MZQ196722 NJM196722 NTI196722 ODE196722 ONA196722 OWW196722 PGS196722 PQO196722 QAK196722 QKG196722 QUC196722 RDY196722 RNU196722 RXQ196722 SHM196722 SRI196722 TBE196722 TLA196722 TUW196722 UES196722 UOO196722 UYK196722 VIG196722 VSC196722 WBY196722 WLU196722 WVQ196722 I262258 JE262258 TA262258 ACW262258 AMS262258 AWO262258 BGK262258 BQG262258 CAC262258 CJY262258 CTU262258 DDQ262258 DNM262258 DXI262258 EHE262258 ERA262258 FAW262258 FKS262258 FUO262258 GEK262258 GOG262258 GYC262258 HHY262258 HRU262258 IBQ262258 ILM262258 IVI262258 JFE262258 JPA262258 JYW262258 KIS262258 KSO262258 LCK262258 LMG262258 LWC262258 MFY262258 MPU262258 MZQ262258 NJM262258 NTI262258 ODE262258 ONA262258 OWW262258 PGS262258 PQO262258 QAK262258 QKG262258 QUC262258 RDY262258 RNU262258 RXQ262258 SHM262258 SRI262258 TBE262258 TLA262258 TUW262258 UES262258 UOO262258 UYK262258 VIG262258 VSC262258 WBY262258 WLU262258 WVQ262258 I327794 JE327794 TA327794 ACW327794 AMS327794 AWO327794 BGK327794 BQG327794 CAC327794 CJY327794 CTU327794 DDQ327794 DNM327794 DXI327794 EHE327794 ERA327794 FAW327794 FKS327794 FUO327794 GEK327794 GOG327794 GYC327794 HHY327794 HRU327794 IBQ327794 ILM327794 IVI327794 JFE327794 JPA327794 JYW327794 KIS327794 KSO327794 LCK327794 LMG327794 LWC327794 MFY327794 MPU327794 MZQ327794 NJM327794 NTI327794 ODE327794 ONA327794 OWW327794 PGS327794 PQO327794 QAK327794 QKG327794 QUC327794 RDY327794 RNU327794 RXQ327794 SHM327794 SRI327794 TBE327794 TLA327794 TUW327794 UES327794 UOO327794 UYK327794 VIG327794 VSC327794 WBY327794 WLU327794 WVQ327794 I393330 JE393330 TA393330 ACW393330 AMS393330 AWO393330 BGK393330 BQG393330 CAC393330 CJY393330 CTU393330 DDQ393330 DNM393330 DXI393330 EHE393330 ERA393330 FAW393330 FKS393330 FUO393330 GEK393330 GOG393330 GYC393330 HHY393330 HRU393330 IBQ393330 ILM393330 IVI393330 JFE393330 JPA393330 JYW393330 KIS393330 KSO393330 LCK393330 LMG393330 LWC393330 MFY393330 MPU393330 MZQ393330 NJM393330 NTI393330 ODE393330 ONA393330 OWW393330 PGS393330 PQO393330 QAK393330 QKG393330 QUC393330 RDY393330 RNU393330 RXQ393330 SHM393330 SRI393330 TBE393330 TLA393330 TUW393330 UES393330 UOO393330 UYK393330 VIG393330 VSC393330 WBY393330 WLU393330 WVQ393330 I458866 JE458866 TA458866 ACW458866 AMS458866 AWO458866 BGK458866 BQG458866 CAC458866 CJY458866 CTU458866 DDQ458866 DNM458866 DXI458866 EHE458866 ERA458866 FAW458866 FKS458866 FUO458866 GEK458866 GOG458866 GYC458866 HHY458866 HRU458866 IBQ458866 ILM458866 IVI458866 JFE458866 JPA458866 JYW458866 KIS458866 KSO458866 LCK458866 LMG458866 LWC458866 MFY458866 MPU458866 MZQ458866 NJM458866 NTI458866 ODE458866 ONA458866 OWW458866 PGS458866 PQO458866 QAK458866 QKG458866 QUC458866 RDY458866 RNU458866 RXQ458866 SHM458866 SRI458866 TBE458866 TLA458866 TUW458866 UES458866 UOO458866 UYK458866 VIG458866 VSC458866 WBY458866 WLU458866 WVQ458866 I524402 JE524402 TA524402 ACW524402 AMS524402 AWO524402 BGK524402 BQG524402 CAC524402 CJY524402 CTU524402 DDQ524402 DNM524402 DXI524402 EHE524402 ERA524402 FAW524402 FKS524402 FUO524402 GEK524402 GOG524402 GYC524402 HHY524402 HRU524402 IBQ524402 ILM524402 IVI524402 JFE524402 JPA524402 JYW524402 KIS524402 KSO524402 LCK524402 LMG524402 LWC524402 MFY524402 MPU524402 MZQ524402 NJM524402 NTI524402 ODE524402 ONA524402 OWW524402 PGS524402 PQO524402 QAK524402 QKG524402 QUC524402 RDY524402 RNU524402 RXQ524402 SHM524402 SRI524402 TBE524402 TLA524402 TUW524402 UES524402 UOO524402 UYK524402 VIG524402 VSC524402 WBY524402 WLU524402 WVQ524402 I589938 JE589938 TA589938 ACW589938 AMS589938 AWO589938 BGK589938 BQG589938 CAC589938 CJY589938 CTU589938 DDQ589938 DNM589938 DXI589938 EHE589938 ERA589938 FAW589938 FKS589938 FUO589938 GEK589938 GOG589938 GYC589938 HHY589938 HRU589938 IBQ589938 ILM589938 IVI589938 JFE589938 JPA589938 JYW589938 KIS589938 KSO589938 LCK589938 LMG589938 LWC589938 MFY589938 MPU589938 MZQ589938 NJM589938 NTI589938 ODE589938 ONA589938 OWW589938 PGS589938 PQO589938 QAK589938 QKG589938 QUC589938 RDY589938 RNU589938 RXQ589938 SHM589938 SRI589938 TBE589938 TLA589938 TUW589938 UES589938 UOO589938 UYK589938 VIG589938 VSC589938 WBY589938 WLU589938 WVQ589938 I655474 JE655474 TA655474 ACW655474 AMS655474 AWO655474 BGK655474 BQG655474 CAC655474 CJY655474 CTU655474 DDQ655474 DNM655474 DXI655474 EHE655474 ERA655474 FAW655474 FKS655474 FUO655474 GEK655474 GOG655474 GYC655474 HHY655474 HRU655474 IBQ655474 ILM655474 IVI655474 JFE655474 JPA655474 JYW655474 KIS655474 KSO655474 LCK655474 LMG655474 LWC655474 MFY655474 MPU655474 MZQ655474 NJM655474 NTI655474 ODE655474 ONA655474 OWW655474 PGS655474 PQO655474 QAK655474 QKG655474 QUC655474 RDY655474 RNU655474 RXQ655474 SHM655474 SRI655474 TBE655474 TLA655474 TUW655474 UES655474 UOO655474 UYK655474 VIG655474 VSC655474 WBY655474 WLU655474 WVQ655474 I721010 JE721010 TA721010 ACW721010 AMS721010 AWO721010 BGK721010 BQG721010 CAC721010 CJY721010 CTU721010 DDQ721010 DNM721010 DXI721010 EHE721010 ERA721010 FAW721010 FKS721010 FUO721010 GEK721010 GOG721010 GYC721010 HHY721010 HRU721010 IBQ721010 ILM721010 IVI721010 JFE721010 JPA721010 JYW721010 KIS721010 KSO721010 LCK721010 LMG721010 LWC721010 MFY721010 MPU721010 MZQ721010 NJM721010 NTI721010 ODE721010 ONA721010 OWW721010 PGS721010 PQO721010 QAK721010 QKG721010 QUC721010 RDY721010 RNU721010 RXQ721010 SHM721010 SRI721010 TBE721010 TLA721010 TUW721010 UES721010 UOO721010 UYK721010 VIG721010 VSC721010 WBY721010 WLU721010 WVQ721010 I786546 JE786546 TA786546 ACW786546 AMS786546 AWO786546 BGK786546 BQG786546 CAC786546 CJY786546 CTU786546 DDQ786546 DNM786546 DXI786546 EHE786546 ERA786546 FAW786546 FKS786546 FUO786546 GEK786546 GOG786546 GYC786546 HHY786546 HRU786546 IBQ786546 ILM786546 IVI786546 JFE786546 JPA786546 JYW786546 KIS786546 KSO786546 LCK786546 LMG786546 LWC786546 MFY786546 MPU786546 MZQ786546 NJM786546 NTI786546 ODE786546 ONA786546 OWW786546 PGS786546 PQO786546 QAK786546 QKG786546 QUC786546 RDY786546 RNU786546 RXQ786546 SHM786546 SRI786546 TBE786546 TLA786546 TUW786546 UES786546 UOO786546 UYK786546 VIG786546 VSC786546 WBY786546 WLU786546 WVQ786546 I852082 JE852082 TA852082 ACW852082 AMS852082 AWO852082 BGK852082 BQG852082 CAC852082 CJY852082 CTU852082 DDQ852082 DNM852082 DXI852082 EHE852082 ERA852082 FAW852082 FKS852082 FUO852082 GEK852082 GOG852082 GYC852082 HHY852082 HRU852082 IBQ852082 ILM852082 IVI852082 JFE852082 JPA852082 JYW852082 KIS852082 KSO852082 LCK852082 LMG852082 LWC852082 MFY852082 MPU852082 MZQ852082 NJM852082 NTI852082 ODE852082 ONA852082 OWW852082 PGS852082 PQO852082 QAK852082 QKG852082 QUC852082 RDY852082 RNU852082 RXQ852082 SHM852082 SRI852082 TBE852082 TLA852082 TUW852082 UES852082 UOO852082 UYK852082 VIG852082 VSC852082 WBY852082 WLU852082 WVQ852082 I917618 JE917618 TA917618 ACW917618 AMS917618 AWO917618 BGK917618 BQG917618 CAC917618 CJY917618 CTU917618 DDQ917618 DNM917618 DXI917618 EHE917618 ERA917618 FAW917618 FKS917618 FUO917618 GEK917618 GOG917618 GYC917618 HHY917618 HRU917618 IBQ917618 ILM917618 IVI917618 JFE917618 JPA917618 JYW917618 KIS917618 KSO917618 LCK917618 LMG917618 LWC917618 MFY917618 MPU917618 MZQ917618 NJM917618 NTI917618 ODE917618 ONA917618 OWW917618 PGS917618 PQO917618 QAK917618 QKG917618 QUC917618 RDY917618 RNU917618 RXQ917618 SHM917618 SRI917618 TBE917618 TLA917618 TUW917618 UES917618 UOO917618 UYK917618 VIG917618 VSC917618 WBY917618 WLU917618 WVQ917618 I983154 JE983154 TA983154 ACW983154 AMS983154 AWO983154 BGK983154 BQG983154 CAC983154 CJY983154 CTU983154 DDQ983154 DNM983154 DXI983154 EHE983154 ERA983154 FAW983154 FKS983154 FUO983154 GEK983154 GOG983154 GYC983154 HHY983154 HRU983154 IBQ983154 ILM983154 IVI983154 JFE983154 JPA983154 JYW983154 KIS983154 KSO983154 LCK983154 LMG983154 LWC983154 MFY983154 MPU983154 MZQ983154 NJM983154 NTI983154 ODE983154 ONA983154 OWW983154 PGS983154 PQO983154 QAK983154 QKG983154 QUC983154 RDY983154 RNU983154 RXQ983154 SHM983154 SRI983154 TBE983154 TLA983154 TUW983154 UES983154 UOO983154 UYK983154 VIG983154 VSC983154 WBY983154 WLU983154 WVQ983154 L126 JH126 TD126 ACZ126 AMV126 AWR126 BGN126 BQJ126 CAF126 CKB126 CTX126 DDT126 DNP126 DXL126 EHH126 ERD126 FAZ126 FKV126 FUR126 GEN126 GOJ126 GYF126 HIB126 HRX126 IBT126 ILP126 IVL126 JFH126 JPD126 JYZ126 KIV126 KSR126 LCN126 LMJ126 LWF126 MGB126 MPX126 MZT126 NJP126 NTL126 ODH126 OND126 OWZ126 PGV126 PQR126 QAN126 QKJ126 QUF126 REB126 RNX126 RXT126 SHP126 SRL126 TBH126 TLD126 TUZ126 UEV126 UOR126 UYN126 VIJ126 VSF126 WCB126 WLX126 WVT126 L65662 JH65662 TD65662 ACZ65662 AMV65662 AWR65662 BGN65662 BQJ65662 CAF65662 CKB65662 CTX65662 DDT65662 DNP65662 DXL65662 EHH65662 ERD65662 FAZ65662 FKV65662 FUR65662 GEN65662 GOJ65662 GYF65662 HIB65662 HRX65662 IBT65662 ILP65662 IVL65662 JFH65662 JPD65662 JYZ65662 KIV65662 KSR65662 LCN65662 LMJ65662 LWF65662 MGB65662 MPX65662 MZT65662 NJP65662 NTL65662 ODH65662 OND65662 OWZ65662 PGV65662 PQR65662 QAN65662 QKJ65662 QUF65662 REB65662 RNX65662 RXT65662 SHP65662 SRL65662 TBH65662 TLD65662 TUZ65662 UEV65662 UOR65662 UYN65662 VIJ65662 VSF65662 WCB65662 WLX65662 WVT65662 L131198 JH131198 TD131198 ACZ131198 AMV131198 AWR131198 BGN131198 BQJ131198 CAF131198 CKB131198 CTX131198 DDT131198 DNP131198 DXL131198 EHH131198 ERD131198 FAZ131198 FKV131198 FUR131198 GEN131198 GOJ131198 GYF131198 HIB131198 HRX131198 IBT131198 ILP131198 IVL131198 JFH131198 JPD131198 JYZ131198 KIV131198 KSR131198 LCN131198 LMJ131198 LWF131198 MGB131198 MPX131198 MZT131198 NJP131198 NTL131198 ODH131198 OND131198 OWZ131198 PGV131198 PQR131198 QAN131198 QKJ131198 QUF131198 REB131198 RNX131198 RXT131198 SHP131198 SRL131198 TBH131198 TLD131198 TUZ131198 UEV131198 UOR131198 UYN131198 VIJ131198 VSF131198 WCB131198 WLX131198 WVT131198 L196734 JH196734 TD196734 ACZ196734 AMV196734 AWR196734 BGN196734 BQJ196734 CAF196734 CKB196734 CTX196734 DDT196734 DNP196734 DXL196734 EHH196734 ERD196734 FAZ196734 FKV196734 FUR196734 GEN196734 GOJ196734 GYF196734 HIB196734 HRX196734 IBT196734 ILP196734 IVL196734 JFH196734 JPD196734 JYZ196734 KIV196734 KSR196734 LCN196734 LMJ196734 LWF196734 MGB196734 MPX196734 MZT196734 NJP196734 NTL196734 ODH196734 OND196734 OWZ196734 PGV196734 PQR196734 QAN196734 QKJ196734 QUF196734 REB196734 RNX196734 RXT196734 SHP196734 SRL196734 TBH196734 TLD196734 TUZ196734 UEV196734 UOR196734 UYN196734 VIJ196734 VSF196734 WCB196734 WLX196734 WVT196734 L262270 JH262270 TD262270 ACZ262270 AMV262270 AWR262270 BGN262270 BQJ262270 CAF262270 CKB262270 CTX262270 DDT262270 DNP262270 DXL262270 EHH262270 ERD262270 FAZ262270 FKV262270 FUR262270 GEN262270 GOJ262270 GYF262270 HIB262270 HRX262270 IBT262270 ILP262270 IVL262270 JFH262270 JPD262270 JYZ262270 KIV262270 KSR262270 LCN262270 LMJ262270 LWF262270 MGB262270 MPX262270 MZT262270 NJP262270 NTL262270 ODH262270 OND262270 OWZ262270 PGV262270 PQR262270 QAN262270 QKJ262270 QUF262270 REB262270 RNX262270 RXT262270 SHP262270 SRL262270 TBH262270 TLD262270 TUZ262270 UEV262270 UOR262270 UYN262270 VIJ262270 VSF262270 WCB262270 WLX262270 WVT262270 L327806 JH327806 TD327806 ACZ327806 AMV327806 AWR327806 BGN327806 BQJ327806 CAF327806 CKB327806 CTX327806 DDT327806 DNP327806 DXL327806 EHH327806 ERD327806 FAZ327806 FKV327806 FUR327806 GEN327806 GOJ327806 GYF327806 HIB327806 HRX327806 IBT327806 ILP327806 IVL327806 JFH327806 JPD327806 JYZ327806 KIV327806 KSR327806 LCN327806 LMJ327806 LWF327806 MGB327806 MPX327806 MZT327806 NJP327806 NTL327806 ODH327806 OND327806 OWZ327806 PGV327806 PQR327806 QAN327806 QKJ327806 QUF327806 REB327806 RNX327806 RXT327806 SHP327806 SRL327806 TBH327806 TLD327806 TUZ327806 UEV327806 UOR327806 UYN327806 VIJ327806 VSF327806 WCB327806 WLX327806 WVT327806 L393342 JH393342 TD393342 ACZ393342 AMV393342 AWR393342 BGN393342 BQJ393342 CAF393342 CKB393342 CTX393342 DDT393342 DNP393342 DXL393342 EHH393342 ERD393342 FAZ393342 FKV393342 FUR393342 GEN393342 GOJ393342 GYF393342 HIB393342 HRX393342 IBT393342 ILP393342 IVL393342 JFH393342 JPD393342 JYZ393342 KIV393342 KSR393342 LCN393342 LMJ393342 LWF393342 MGB393342 MPX393342 MZT393342 NJP393342 NTL393342 ODH393342 OND393342 OWZ393342 PGV393342 PQR393342 QAN393342 QKJ393342 QUF393342 REB393342 RNX393342 RXT393342 SHP393342 SRL393342 TBH393342 TLD393342 TUZ393342 UEV393342 UOR393342 UYN393342 VIJ393342 VSF393342 WCB393342 WLX393342 WVT393342 L458878 JH458878 TD458878 ACZ458878 AMV458878 AWR458878 BGN458878 BQJ458878 CAF458878 CKB458878 CTX458878 DDT458878 DNP458878 DXL458878 EHH458878 ERD458878 FAZ458878 FKV458878 FUR458878 GEN458878 GOJ458878 GYF458878 HIB458878 HRX458878 IBT458878 ILP458878 IVL458878 JFH458878 JPD458878 JYZ458878 KIV458878 KSR458878 LCN458878 LMJ458878 LWF458878 MGB458878 MPX458878 MZT458878 NJP458878 NTL458878 ODH458878 OND458878 OWZ458878 PGV458878 PQR458878 QAN458878 QKJ458878 QUF458878 REB458878 RNX458878 RXT458878 SHP458878 SRL458878 TBH458878 TLD458878 TUZ458878 UEV458878 UOR458878 UYN458878 VIJ458878 VSF458878 WCB458878 WLX458878 WVT458878 L524414 JH524414 TD524414 ACZ524414 AMV524414 AWR524414 BGN524414 BQJ524414 CAF524414 CKB524414 CTX524414 DDT524414 DNP524414 DXL524414 EHH524414 ERD524414 FAZ524414 FKV524414 FUR524414 GEN524414 GOJ524414 GYF524414 HIB524414 HRX524414 IBT524414 ILP524414 IVL524414 JFH524414 JPD524414 JYZ524414 KIV524414 KSR524414 LCN524414 LMJ524414 LWF524414 MGB524414 MPX524414 MZT524414 NJP524414 NTL524414 ODH524414 OND524414 OWZ524414 PGV524414 PQR524414 QAN524414 QKJ524414 QUF524414 REB524414 RNX524414 RXT524414 SHP524414 SRL524414 TBH524414 TLD524414 TUZ524414 UEV524414 UOR524414 UYN524414 VIJ524414 VSF524414 WCB524414 WLX524414 WVT524414 L589950 JH589950 TD589950 ACZ589950 AMV589950 AWR589950 BGN589950 BQJ589950 CAF589950 CKB589950 CTX589950 DDT589950 DNP589950 DXL589950 EHH589950 ERD589950 FAZ589950 FKV589950 FUR589950 GEN589950 GOJ589950 GYF589950 HIB589950 HRX589950 IBT589950 ILP589950 IVL589950 JFH589950 JPD589950 JYZ589950 KIV589950 KSR589950 LCN589950 LMJ589950 LWF589950 MGB589950 MPX589950 MZT589950 NJP589950 NTL589950 ODH589950 OND589950 OWZ589950 PGV589950 PQR589950 QAN589950 QKJ589950 QUF589950 REB589950 RNX589950 RXT589950 SHP589950 SRL589950 TBH589950 TLD589950 TUZ589950 UEV589950 UOR589950 UYN589950 VIJ589950 VSF589950 WCB589950 WLX589950 WVT589950 L655486 JH655486 TD655486 ACZ655486 AMV655486 AWR655486 BGN655486 BQJ655486 CAF655486 CKB655486 CTX655486 DDT655486 DNP655486 DXL655486 EHH655486 ERD655486 FAZ655486 FKV655486 FUR655486 GEN655486 GOJ655486 GYF655486 HIB655486 HRX655486 IBT655486 ILP655486 IVL655486 JFH655486 JPD655486 JYZ655486 KIV655486 KSR655486 LCN655486 LMJ655486 LWF655486 MGB655486 MPX655486 MZT655486 NJP655486 NTL655486 ODH655486 OND655486 OWZ655486 PGV655486 PQR655486 QAN655486 QKJ655486 QUF655486 REB655486 RNX655486 RXT655486 SHP655486 SRL655486 TBH655486 TLD655486 TUZ655486 UEV655486 UOR655486 UYN655486 VIJ655486 VSF655486 WCB655486 WLX655486 WVT655486 L721022 JH721022 TD721022 ACZ721022 AMV721022 AWR721022 BGN721022 BQJ721022 CAF721022 CKB721022 CTX721022 DDT721022 DNP721022 DXL721022 EHH721022 ERD721022 FAZ721022 FKV721022 FUR721022 GEN721022 GOJ721022 GYF721022 HIB721022 HRX721022 IBT721022 ILP721022 IVL721022 JFH721022 JPD721022 JYZ721022 KIV721022 KSR721022 LCN721022 LMJ721022 LWF721022 MGB721022 MPX721022 MZT721022 NJP721022 NTL721022 ODH721022 OND721022 OWZ721022 PGV721022 PQR721022 QAN721022 QKJ721022 QUF721022 REB721022 RNX721022 RXT721022 SHP721022 SRL721022 TBH721022 TLD721022 TUZ721022 UEV721022 UOR721022 UYN721022 VIJ721022 VSF721022 WCB721022 WLX721022 WVT721022 L786558 JH786558 TD786558 ACZ786558 AMV786558 AWR786558 BGN786558 BQJ786558 CAF786558 CKB786558 CTX786558 DDT786558 DNP786558 DXL786558 EHH786558 ERD786558 FAZ786558 FKV786558 FUR786558 GEN786558 GOJ786558 GYF786558 HIB786558 HRX786558 IBT786558 ILP786558 IVL786558 JFH786558 JPD786558 JYZ786558 KIV786558 KSR786558 LCN786558 LMJ786558 LWF786558 MGB786558 MPX786558 MZT786558 NJP786558 NTL786558 ODH786558 OND786558 OWZ786558 PGV786558 PQR786558 QAN786558 QKJ786558 QUF786558 REB786558 RNX786558 RXT786558 SHP786558 SRL786558 TBH786558 TLD786558 TUZ786558 UEV786558 UOR786558 UYN786558 VIJ786558 VSF786558 WCB786558 WLX786558 WVT786558 L852094 JH852094 TD852094 ACZ852094 AMV852094 AWR852094 BGN852094 BQJ852094 CAF852094 CKB852094 CTX852094 DDT852094 DNP852094 DXL852094 EHH852094 ERD852094 FAZ852094 FKV852094 FUR852094 GEN852094 GOJ852094 GYF852094 HIB852094 HRX852094 IBT852094 ILP852094 IVL852094 JFH852094 JPD852094 JYZ852094 KIV852094 KSR852094 LCN852094 LMJ852094 LWF852094 MGB852094 MPX852094 MZT852094 NJP852094 NTL852094 ODH852094 OND852094 OWZ852094 PGV852094 PQR852094 QAN852094 QKJ852094 QUF852094 REB852094 RNX852094 RXT852094 SHP852094 SRL852094 TBH852094 TLD852094 TUZ852094 UEV852094 UOR852094 UYN852094 VIJ852094 VSF852094 WCB852094 WLX852094 WVT852094 L917630 JH917630 TD917630 ACZ917630 AMV917630 AWR917630 BGN917630 BQJ917630 CAF917630 CKB917630 CTX917630 DDT917630 DNP917630 DXL917630 EHH917630 ERD917630 FAZ917630 FKV917630 FUR917630 GEN917630 GOJ917630 GYF917630 HIB917630 HRX917630 IBT917630 ILP917630 IVL917630 JFH917630 JPD917630 JYZ917630 KIV917630 KSR917630 LCN917630 LMJ917630 LWF917630 MGB917630 MPX917630 MZT917630 NJP917630 NTL917630 ODH917630 OND917630 OWZ917630 PGV917630 PQR917630 QAN917630 QKJ917630 QUF917630 REB917630 RNX917630 RXT917630 SHP917630 SRL917630 TBH917630 TLD917630 TUZ917630 UEV917630 UOR917630 UYN917630 VIJ917630 VSF917630 WCB917630 WLX917630 WVT917630 L983166 JH983166 TD983166 ACZ983166 AMV983166 AWR983166 BGN983166 BQJ983166 CAF983166 CKB983166 CTX983166 DDT983166 DNP983166 DXL983166 EHH983166 ERD983166 FAZ983166 FKV983166 FUR983166 GEN983166 GOJ983166 GYF983166 HIB983166 HRX983166 IBT983166 ILP983166 IVL983166 JFH983166 JPD983166 JYZ983166 KIV983166 KSR983166 LCN983166 LMJ983166 LWF983166 MGB983166 MPX983166 MZT983166 NJP983166 NTL983166 ODH983166 OND983166 OWZ983166 PGV983166 PQR983166 QAN983166 QKJ983166 QUF983166 REB983166 RNX983166 RXT983166 SHP983166 SRL983166 TBH983166 TLD983166 TUZ983166 UEV983166 UOR983166 UYN983166 VIJ983166 VSF983166 WCB983166 WLX983166 WVT983166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WVU120 M65656 JI65656 TE65656 ADA65656 AMW65656 AWS65656 BGO65656 BQK65656 CAG65656 CKC65656 CTY65656 DDU65656 DNQ65656 DXM65656 EHI65656 ERE65656 FBA65656 FKW65656 FUS65656 GEO65656 GOK65656 GYG65656 HIC65656 HRY65656 IBU65656 ILQ65656 IVM65656 JFI65656 JPE65656 JZA65656 KIW65656 KSS65656 LCO65656 LMK65656 LWG65656 MGC65656 MPY65656 MZU65656 NJQ65656 NTM65656 ODI65656 ONE65656 OXA65656 PGW65656 PQS65656 QAO65656 QKK65656 QUG65656 REC65656 RNY65656 RXU65656 SHQ65656 SRM65656 TBI65656 TLE65656 TVA65656 UEW65656 UOS65656 UYO65656 VIK65656 VSG65656 WCC65656 WLY65656 WVU65656 M131192 JI131192 TE131192 ADA131192 AMW131192 AWS131192 BGO131192 BQK131192 CAG131192 CKC131192 CTY131192 DDU131192 DNQ131192 DXM131192 EHI131192 ERE131192 FBA131192 FKW131192 FUS131192 GEO131192 GOK131192 GYG131192 HIC131192 HRY131192 IBU131192 ILQ131192 IVM131192 JFI131192 JPE131192 JZA131192 KIW131192 KSS131192 LCO131192 LMK131192 LWG131192 MGC131192 MPY131192 MZU131192 NJQ131192 NTM131192 ODI131192 ONE131192 OXA131192 PGW131192 PQS131192 QAO131192 QKK131192 QUG131192 REC131192 RNY131192 RXU131192 SHQ131192 SRM131192 TBI131192 TLE131192 TVA131192 UEW131192 UOS131192 UYO131192 VIK131192 VSG131192 WCC131192 WLY131192 WVU131192 M196728 JI196728 TE196728 ADA196728 AMW196728 AWS196728 BGO196728 BQK196728 CAG196728 CKC196728 CTY196728 DDU196728 DNQ196728 DXM196728 EHI196728 ERE196728 FBA196728 FKW196728 FUS196728 GEO196728 GOK196728 GYG196728 HIC196728 HRY196728 IBU196728 ILQ196728 IVM196728 JFI196728 JPE196728 JZA196728 KIW196728 KSS196728 LCO196728 LMK196728 LWG196728 MGC196728 MPY196728 MZU196728 NJQ196728 NTM196728 ODI196728 ONE196728 OXA196728 PGW196728 PQS196728 QAO196728 QKK196728 QUG196728 REC196728 RNY196728 RXU196728 SHQ196728 SRM196728 TBI196728 TLE196728 TVA196728 UEW196728 UOS196728 UYO196728 VIK196728 VSG196728 WCC196728 WLY196728 WVU196728 M262264 JI262264 TE262264 ADA262264 AMW262264 AWS262264 BGO262264 BQK262264 CAG262264 CKC262264 CTY262264 DDU262264 DNQ262264 DXM262264 EHI262264 ERE262264 FBA262264 FKW262264 FUS262264 GEO262264 GOK262264 GYG262264 HIC262264 HRY262264 IBU262264 ILQ262264 IVM262264 JFI262264 JPE262264 JZA262264 KIW262264 KSS262264 LCO262264 LMK262264 LWG262264 MGC262264 MPY262264 MZU262264 NJQ262264 NTM262264 ODI262264 ONE262264 OXA262264 PGW262264 PQS262264 QAO262264 QKK262264 QUG262264 REC262264 RNY262264 RXU262264 SHQ262264 SRM262264 TBI262264 TLE262264 TVA262264 UEW262264 UOS262264 UYO262264 VIK262264 VSG262264 WCC262264 WLY262264 WVU262264 M327800 JI327800 TE327800 ADA327800 AMW327800 AWS327800 BGO327800 BQK327800 CAG327800 CKC327800 CTY327800 DDU327800 DNQ327800 DXM327800 EHI327800 ERE327800 FBA327800 FKW327800 FUS327800 GEO327800 GOK327800 GYG327800 HIC327800 HRY327800 IBU327800 ILQ327800 IVM327800 JFI327800 JPE327800 JZA327800 KIW327800 KSS327800 LCO327800 LMK327800 LWG327800 MGC327800 MPY327800 MZU327800 NJQ327800 NTM327800 ODI327800 ONE327800 OXA327800 PGW327800 PQS327800 QAO327800 QKK327800 QUG327800 REC327800 RNY327800 RXU327800 SHQ327800 SRM327800 TBI327800 TLE327800 TVA327800 UEW327800 UOS327800 UYO327800 VIK327800 VSG327800 WCC327800 WLY327800 WVU327800 M393336 JI393336 TE393336 ADA393336 AMW393336 AWS393336 BGO393336 BQK393336 CAG393336 CKC393336 CTY393336 DDU393336 DNQ393336 DXM393336 EHI393336 ERE393336 FBA393336 FKW393336 FUS393336 GEO393336 GOK393336 GYG393336 HIC393336 HRY393336 IBU393336 ILQ393336 IVM393336 JFI393336 JPE393336 JZA393336 KIW393336 KSS393336 LCO393336 LMK393336 LWG393336 MGC393336 MPY393336 MZU393336 NJQ393336 NTM393336 ODI393336 ONE393336 OXA393336 PGW393336 PQS393336 QAO393336 QKK393336 QUG393336 REC393336 RNY393336 RXU393336 SHQ393336 SRM393336 TBI393336 TLE393336 TVA393336 UEW393336 UOS393336 UYO393336 VIK393336 VSG393336 WCC393336 WLY393336 WVU393336 M458872 JI458872 TE458872 ADA458872 AMW458872 AWS458872 BGO458872 BQK458872 CAG458872 CKC458872 CTY458872 DDU458872 DNQ458872 DXM458872 EHI458872 ERE458872 FBA458872 FKW458872 FUS458872 GEO458872 GOK458872 GYG458872 HIC458872 HRY458872 IBU458872 ILQ458872 IVM458872 JFI458872 JPE458872 JZA458872 KIW458872 KSS458872 LCO458872 LMK458872 LWG458872 MGC458872 MPY458872 MZU458872 NJQ458872 NTM458872 ODI458872 ONE458872 OXA458872 PGW458872 PQS458872 QAO458872 QKK458872 QUG458872 REC458872 RNY458872 RXU458872 SHQ458872 SRM458872 TBI458872 TLE458872 TVA458872 UEW458872 UOS458872 UYO458872 VIK458872 VSG458872 WCC458872 WLY458872 WVU458872 M524408 JI524408 TE524408 ADA524408 AMW524408 AWS524408 BGO524408 BQK524408 CAG524408 CKC524408 CTY524408 DDU524408 DNQ524408 DXM524408 EHI524408 ERE524408 FBA524408 FKW524408 FUS524408 GEO524408 GOK524408 GYG524408 HIC524408 HRY524408 IBU524408 ILQ524408 IVM524408 JFI524408 JPE524408 JZA524408 KIW524408 KSS524408 LCO524408 LMK524408 LWG524408 MGC524408 MPY524408 MZU524408 NJQ524408 NTM524408 ODI524408 ONE524408 OXA524408 PGW524408 PQS524408 QAO524408 QKK524408 QUG524408 REC524408 RNY524408 RXU524408 SHQ524408 SRM524408 TBI524408 TLE524408 TVA524408 UEW524408 UOS524408 UYO524408 VIK524408 VSG524408 WCC524408 WLY524408 WVU524408 M589944 JI589944 TE589944 ADA589944 AMW589944 AWS589944 BGO589944 BQK589944 CAG589944 CKC589944 CTY589944 DDU589944 DNQ589944 DXM589944 EHI589944 ERE589944 FBA589944 FKW589944 FUS589944 GEO589944 GOK589944 GYG589944 HIC589944 HRY589944 IBU589944 ILQ589944 IVM589944 JFI589944 JPE589944 JZA589944 KIW589944 KSS589944 LCO589944 LMK589944 LWG589944 MGC589944 MPY589944 MZU589944 NJQ589944 NTM589944 ODI589944 ONE589944 OXA589944 PGW589944 PQS589944 QAO589944 QKK589944 QUG589944 REC589944 RNY589944 RXU589944 SHQ589944 SRM589944 TBI589944 TLE589944 TVA589944 UEW589944 UOS589944 UYO589944 VIK589944 VSG589944 WCC589944 WLY589944 WVU589944 M655480 JI655480 TE655480 ADA655480 AMW655480 AWS655480 BGO655480 BQK655480 CAG655480 CKC655480 CTY655480 DDU655480 DNQ655480 DXM655480 EHI655480 ERE655480 FBA655480 FKW655480 FUS655480 GEO655480 GOK655480 GYG655480 HIC655480 HRY655480 IBU655480 ILQ655480 IVM655480 JFI655480 JPE655480 JZA655480 KIW655480 KSS655480 LCO655480 LMK655480 LWG655480 MGC655480 MPY655480 MZU655480 NJQ655480 NTM655480 ODI655480 ONE655480 OXA655480 PGW655480 PQS655480 QAO655480 QKK655480 QUG655480 REC655480 RNY655480 RXU655480 SHQ655480 SRM655480 TBI655480 TLE655480 TVA655480 UEW655480 UOS655480 UYO655480 VIK655480 VSG655480 WCC655480 WLY655480 WVU655480 M721016 JI721016 TE721016 ADA721016 AMW721016 AWS721016 BGO721016 BQK721016 CAG721016 CKC721016 CTY721016 DDU721016 DNQ721016 DXM721016 EHI721016 ERE721016 FBA721016 FKW721016 FUS721016 GEO721016 GOK721016 GYG721016 HIC721016 HRY721016 IBU721016 ILQ721016 IVM721016 JFI721016 JPE721016 JZA721016 KIW721016 KSS721016 LCO721016 LMK721016 LWG721016 MGC721016 MPY721016 MZU721016 NJQ721016 NTM721016 ODI721016 ONE721016 OXA721016 PGW721016 PQS721016 QAO721016 QKK721016 QUG721016 REC721016 RNY721016 RXU721016 SHQ721016 SRM721016 TBI721016 TLE721016 TVA721016 UEW721016 UOS721016 UYO721016 VIK721016 VSG721016 WCC721016 WLY721016 WVU721016 M786552 JI786552 TE786552 ADA786552 AMW786552 AWS786552 BGO786552 BQK786552 CAG786552 CKC786552 CTY786552 DDU786552 DNQ786552 DXM786552 EHI786552 ERE786552 FBA786552 FKW786552 FUS786552 GEO786552 GOK786552 GYG786552 HIC786552 HRY786552 IBU786552 ILQ786552 IVM786552 JFI786552 JPE786552 JZA786552 KIW786552 KSS786552 LCO786552 LMK786552 LWG786552 MGC786552 MPY786552 MZU786552 NJQ786552 NTM786552 ODI786552 ONE786552 OXA786552 PGW786552 PQS786552 QAO786552 QKK786552 QUG786552 REC786552 RNY786552 RXU786552 SHQ786552 SRM786552 TBI786552 TLE786552 TVA786552 UEW786552 UOS786552 UYO786552 VIK786552 VSG786552 WCC786552 WLY786552 WVU786552 M852088 JI852088 TE852088 ADA852088 AMW852088 AWS852088 BGO852088 BQK852088 CAG852088 CKC852088 CTY852088 DDU852088 DNQ852088 DXM852088 EHI852088 ERE852088 FBA852088 FKW852088 FUS852088 GEO852088 GOK852088 GYG852088 HIC852088 HRY852088 IBU852088 ILQ852088 IVM852088 JFI852088 JPE852088 JZA852088 KIW852088 KSS852088 LCO852088 LMK852088 LWG852088 MGC852088 MPY852088 MZU852088 NJQ852088 NTM852088 ODI852088 ONE852088 OXA852088 PGW852088 PQS852088 QAO852088 QKK852088 QUG852088 REC852088 RNY852088 RXU852088 SHQ852088 SRM852088 TBI852088 TLE852088 TVA852088 UEW852088 UOS852088 UYO852088 VIK852088 VSG852088 WCC852088 WLY852088 WVU852088 M917624 JI917624 TE917624 ADA917624 AMW917624 AWS917624 BGO917624 BQK917624 CAG917624 CKC917624 CTY917624 DDU917624 DNQ917624 DXM917624 EHI917624 ERE917624 FBA917624 FKW917624 FUS917624 GEO917624 GOK917624 GYG917624 HIC917624 HRY917624 IBU917624 ILQ917624 IVM917624 JFI917624 JPE917624 JZA917624 KIW917624 KSS917624 LCO917624 LMK917624 LWG917624 MGC917624 MPY917624 MZU917624 NJQ917624 NTM917624 ODI917624 ONE917624 OXA917624 PGW917624 PQS917624 QAO917624 QKK917624 QUG917624 REC917624 RNY917624 RXU917624 SHQ917624 SRM917624 TBI917624 TLE917624 TVA917624 UEW917624 UOS917624 UYO917624 VIK917624 VSG917624 WCC917624 WLY917624 WVU917624 M983160 JI983160 TE983160 ADA983160 AMW983160 AWS983160 BGO983160 BQK983160 CAG983160 CKC983160 CTY983160 DDU983160 DNQ983160 DXM983160 EHI983160 ERE983160 FBA983160 FKW983160 FUS983160 GEO983160 GOK983160 GYG983160 HIC983160 HRY983160 IBU983160 ILQ983160 IVM983160 JFI983160 JPE983160 JZA983160 KIW983160 KSS983160 LCO983160 LMK983160 LWG983160 MGC983160 MPY983160 MZU983160 NJQ983160 NTM983160 ODI983160 ONE983160 OXA983160 PGW983160 PQS983160 QAO983160 QKK983160 QUG983160 REC983160 RNY983160 RXU983160 SHQ983160 SRM983160 TBI983160 TLE983160 TVA983160 UEW983160 UOS983160 UYO983160 VIK983160 VSG983160 WCC983160 WLY983160 WVU983160 L114:L115 JH114:JH115 TD114:TD115 ACZ114:ACZ115 AMV114:AMV115 AWR114:AWR115 BGN114:BGN115 BQJ114:BQJ115 CAF114:CAF115 CKB114:CKB115 CTX114:CTX115 DDT114:DDT115 DNP114:DNP115 DXL114:DXL115 EHH114:EHH115 ERD114:ERD115 FAZ114:FAZ115 FKV114:FKV115 FUR114:FUR115 GEN114:GEN115 GOJ114:GOJ115 GYF114:GYF115 HIB114:HIB115 HRX114:HRX115 IBT114:IBT115 ILP114:ILP115 IVL114:IVL115 JFH114:JFH115 JPD114:JPD115 JYZ114:JYZ115 KIV114:KIV115 KSR114:KSR115 LCN114:LCN115 LMJ114:LMJ115 LWF114:LWF115 MGB114:MGB115 MPX114:MPX115 MZT114:MZT115 NJP114:NJP115 NTL114:NTL115 ODH114:ODH115 OND114:OND115 OWZ114:OWZ115 PGV114:PGV115 PQR114:PQR115 QAN114:QAN115 QKJ114:QKJ115 QUF114:QUF115 REB114:REB115 RNX114:RNX115 RXT114:RXT115 SHP114:SHP115 SRL114:SRL115 TBH114:TBH115 TLD114:TLD115 TUZ114:TUZ115 UEV114:UEV115 UOR114:UOR115 UYN114:UYN115 VIJ114:VIJ115 VSF114:VSF115 WCB114:WCB115 WLX114:WLX115 WVT114:WVT115 L65650:L65651 JH65650:JH65651 TD65650:TD65651 ACZ65650:ACZ65651 AMV65650:AMV65651 AWR65650:AWR65651 BGN65650:BGN65651 BQJ65650:BQJ65651 CAF65650:CAF65651 CKB65650:CKB65651 CTX65650:CTX65651 DDT65650:DDT65651 DNP65650:DNP65651 DXL65650:DXL65651 EHH65650:EHH65651 ERD65650:ERD65651 FAZ65650:FAZ65651 FKV65650:FKV65651 FUR65650:FUR65651 GEN65650:GEN65651 GOJ65650:GOJ65651 GYF65650:GYF65651 HIB65650:HIB65651 HRX65650:HRX65651 IBT65650:IBT65651 ILP65650:ILP65651 IVL65650:IVL65651 JFH65650:JFH65651 JPD65650:JPD65651 JYZ65650:JYZ65651 KIV65650:KIV65651 KSR65650:KSR65651 LCN65650:LCN65651 LMJ65650:LMJ65651 LWF65650:LWF65651 MGB65650:MGB65651 MPX65650:MPX65651 MZT65650:MZT65651 NJP65650:NJP65651 NTL65650:NTL65651 ODH65650:ODH65651 OND65650:OND65651 OWZ65650:OWZ65651 PGV65650:PGV65651 PQR65650:PQR65651 QAN65650:QAN65651 QKJ65650:QKJ65651 QUF65650:QUF65651 REB65650:REB65651 RNX65650:RNX65651 RXT65650:RXT65651 SHP65650:SHP65651 SRL65650:SRL65651 TBH65650:TBH65651 TLD65650:TLD65651 TUZ65650:TUZ65651 UEV65650:UEV65651 UOR65650:UOR65651 UYN65650:UYN65651 VIJ65650:VIJ65651 VSF65650:VSF65651 WCB65650:WCB65651 WLX65650:WLX65651 WVT65650:WVT65651 L131186:L131187 JH131186:JH131187 TD131186:TD131187 ACZ131186:ACZ131187 AMV131186:AMV131187 AWR131186:AWR131187 BGN131186:BGN131187 BQJ131186:BQJ131187 CAF131186:CAF131187 CKB131186:CKB131187 CTX131186:CTX131187 DDT131186:DDT131187 DNP131186:DNP131187 DXL131186:DXL131187 EHH131186:EHH131187 ERD131186:ERD131187 FAZ131186:FAZ131187 FKV131186:FKV131187 FUR131186:FUR131187 GEN131186:GEN131187 GOJ131186:GOJ131187 GYF131186:GYF131187 HIB131186:HIB131187 HRX131186:HRX131187 IBT131186:IBT131187 ILP131186:ILP131187 IVL131186:IVL131187 JFH131186:JFH131187 JPD131186:JPD131187 JYZ131186:JYZ131187 KIV131186:KIV131187 KSR131186:KSR131187 LCN131186:LCN131187 LMJ131186:LMJ131187 LWF131186:LWF131187 MGB131186:MGB131187 MPX131186:MPX131187 MZT131186:MZT131187 NJP131186:NJP131187 NTL131186:NTL131187 ODH131186:ODH131187 OND131186:OND131187 OWZ131186:OWZ131187 PGV131186:PGV131187 PQR131186:PQR131187 QAN131186:QAN131187 QKJ131186:QKJ131187 QUF131186:QUF131187 REB131186:REB131187 RNX131186:RNX131187 RXT131186:RXT131187 SHP131186:SHP131187 SRL131186:SRL131187 TBH131186:TBH131187 TLD131186:TLD131187 TUZ131186:TUZ131187 UEV131186:UEV131187 UOR131186:UOR131187 UYN131186:UYN131187 VIJ131186:VIJ131187 VSF131186:VSF131187 WCB131186:WCB131187 WLX131186:WLX131187 WVT131186:WVT131187 L196722:L196723 JH196722:JH196723 TD196722:TD196723 ACZ196722:ACZ196723 AMV196722:AMV196723 AWR196722:AWR196723 BGN196722:BGN196723 BQJ196722:BQJ196723 CAF196722:CAF196723 CKB196722:CKB196723 CTX196722:CTX196723 DDT196722:DDT196723 DNP196722:DNP196723 DXL196722:DXL196723 EHH196722:EHH196723 ERD196722:ERD196723 FAZ196722:FAZ196723 FKV196722:FKV196723 FUR196722:FUR196723 GEN196722:GEN196723 GOJ196722:GOJ196723 GYF196722:GYF196723 HIB196722:HIB196723 HRX196722:HRX196723 IBT196722:IBT196723 ILP196722:ILP196723 IVL196722:IVL196723 JFH196722:JFH196723 JPD196722:JPD196723 JYZ196722:JYZ196723 KIV196722:KIV196723 KSR196722:KSR196723 LCN196722:LCN196723 LMJ196722:LMJ196723 LWF196722:LWF196723 MGB196722:MGB196723 MPX196722:MPX196723 MZT196722:MZT196723 NJP196722:NJP196723 NTL196722:NTL196723 ODH196722:ODH196723 OND196722:OND196723 OWZ196722:OWZ196723 PGV196722:PGV196723 PQR196722:PQR196723 QAN196722:QAN196723 QKJ196722:QKJ196723 QUF196722:QUF196723 REB196722:REB196723 RNX196722:RNX196723 RXT196722:RXT196723 SHP196722:SHP196723 SRL196722:SRL196723 TBH196722:TBH196723 TLD196722:TLD196723 TUZ196722:TUZ196723 UEV196722:UEV196723 UOR196722:UOR196723 UYN196722:UYN196723 VIJ196722:VIJ196723 VSF196722:VSF196723 WCB196722:WCB196723 WLX196722:WLX196723 WVT196722:WVT196723 L262258:L262259 JH262258:JH262259 TD262258:TD262259 ACZ262258:ACZ262259 AMV262258:AMV262259 AWR262258:AWR262259 BGN262258:BGN262259 BQJ262258:BQJ262259 CAF262258:CAF262259 CKB262258:CKB262259 CTX262258:CTX262259 DDT262258:DDT262259 DNP262258:DNP262259 DXL262258:DXL262259 EHH262258:EHH262259 ERD262258:ERD262259 FAZ262258:FAZ262259 FKV262258:FKV262259 FUR262258:FUR262259 GEN262258:GEN262259 GOJ262258:GOJ262259 GYF262258:GYF262259 HIB262258:HIB262259 HRX262258:HRX262259 IBT262258:IBT262259 ILP262258:ILP262259 IVL262258:IVL262259 JFH262258:JFH262259 JPD262258:JPD262259 JYZ262258:JYZ262259 KIV262258:KIV262259 KSR262258:KSR262259 LCN262258:LCN262259 LMJ262258:LMJ262259 LWF262258:LWF262259 MGB262258:MGB262259 MPX262258:MPX262259 MZT262258:MZT262259 NJP262258:NJP262259 NTL262258:NTL262259 ODH262258:ODH262259 OND262258:OND262259 OWZ262258:OWZ262259 PGV262258:PGV262259 PQR262258:PQR262259 QAN262258:QAN262259 QKJ262258:QKJ262259 QUF262258:QUF262259 REB262258:REB262259 RNX262258:RNX262259 RXT262258:RXT262259 SHP262258:SHP262259 SRL262258:SRL262259 TBH262258:TBH262259 TLD262258:TLD262259 TUZ262258:TUZ262259 UEV262258:UEV262259 UOR262258:UOR262259 UYN262258:UYN262259 VIJ262258:VIJ262259 VSF262258:VSF262259 WCB262258:WCB262259 WLX262258:WLX262259 WVT262258:WVT262259 L327794:L327795 JH327794:JH327795 TD327794:TD327795 ACZ327794:ACZ327795 AMV327794:AMV327795 AWR327794:AWR327795 BGN327794:BGN327795 BQJ327794:BQJ327795 CAF327794:CAF327795 CKB327794:CKB327795 CTX327794:CTX327795 DDT327794:DDT327795 DNP327794:DNP327795 DXL327794:DXL327795 EHH327794:EHH327795 ERD327794:ERD327795 FAZ327794:FAZ327795 FKV327794:FKV327795 FUR327794:FUR327795 GEN327794:GEN327795 GOJ327794:GOJ327795 GYF327794:GYF327795 HIB327794:HIB327795 HRX327794:HRX327795 IBT327794:IBT327795 ILP327794:ILP327795 IVL327794:IVL327795 JFH327794:JFH327795 JPD327794:JPD327795 JYZ327794:JYZ327795 KIV327794:KIV327795 KSR327794:KSR327795 LCN327794:LCN327795 LMJ327794:LMJ327795 LWF327794:LWF327795 MGB327794:MGB327795 MPX327794:MPX327795 MZT327794:MZT327795 NJP327794:NJP327795 NTL327794:NTL327795 ODH327794:ODH327795 OND327794:OND327795 OWZ327794:OWZ327795 PGV327794:PGV327795 PQR327794:PQR327795 QAN327794:QAN327795 QKJ327794:QKJ327795 QUF327794:QUF327795 REB327794:REB327795 RNX327794:RNX327795 RXT327794:RXT327795 SHP327794:SHP327795 SRL327794:SRL327795 TBH327794:TBH327795 TLD327794:TLD327795 TUZ327794:TUZ327795 UEV327794:UEV327795 UOR327794:UOR327795 UYN327794:UYN327795 VIJ327794:VIJ327795 VSF327794:VSF327795 WCB327794:WCB327795 WLX327794:WLX327795 WVT327794:WVT327795 L393330:L393331 JH393330:JH393331 TD393330:TD393331 ACZ393330:ACZ393331 AMV393330:AMV393331 AWR393330:AWR393331 BGN393330:BGN393331 BQJ393330:BQJ393331 CAF393330:CAF393331 CKB393330:CKB393331 CTX393330:CTX393331 DDT393330:DDT393331 DNP393330:DNP393331 DXL393330:DXL393331 EHH393330:EHH393331 ERD393330:ERD393331 FAZ393330:FAZ393331 FKV393330:FKV393331 FUR393330:FUR393331 GEN393330:GEN393331 GOJ393330:GOJ393331 GYF393330:GYF393331 HIB393330:HIB393331 HRX393330:HRX393331 IBT393330:IBT393331 ILP393330:ILP393331 IVL393330:IVL393331 JFH393330:JFH393331 JPD393330:JPD393331 JYZ393330:JYZ393331 KIV393330:KIV393331 KSR393330:KSR393331 LCN393330:LCN393331 LMJ393330:LMJ393331 LWF393330:LWF393331 MGB393330:MGB393331 MPX393330:MPX393331 MZT393330:MZT393331 NJP393330:NJP393331 NTL393330:NTL393331 ODH393330:ODH393331 OND393330:OND393331 OWZ393330:OWZ393331 PGV393330:PGV393331 PQR393330:PQR393331 QAN393330:QAN393331 QKJ393330:QKJ393331 QUF393330:QUF393331 REB393330:REB393331 RNX393330:RNX393331 RXT393330:RXT393331 SHP393330:SHP393331 SRL393330:SRL393331 TBH393330:TBH393331 TLD393330:TLD393331 TUZ393330:TUZ393331 UEV393330:UEV393331 UOR393330:UOR393331 UYN393330:UYN393331 VIJ393330:VIJ393331 VSF393330:VSF393331 WCB393330:WCB393331 WLX393330:WLX393331 WVT393330:WVT393331 L458866:L458867 JH458866:JH458867 TD458866:TD458867 ACZ458866:ACZ458867 AMV458866:AMV458867 AWR458866:AWR458867 BGN458866:BGN458867 BQJ458866:BQJ458867 CAF458866:CAF458867 CKB458866:CKB458867 CTX458866:CTX458867 DDT458866:DDT458867 DNP458866:DNP458867 DXL458866:DXL458867 EHH458866:EHH458867 ERD458866:ERD458867 FAZ458866:FAZ458867 FKV458866:FKV458867 FUR458866:FUR458867 GEN458866:GEN458867 GOJ458866:GOJ458867 GYF458866:GYF458867 HIB458866:HIB458867 HRX458866:HRX458867 IBT458866:IBT458867 ILP458866:ILP458867 IVL458866:IVL458867 JFH458866:JFH458867 JPD458866:JPD458867 JYZ458866:JYZ458867 KIV458866:KIV458867 KSR458866:KSR458867 LCN458866:LCN458867 LMJ458866:LMJ458867 LWF458866:LWF458867 MGB458866:MGB458867 MPX458866:MPX458867 MZT458866:MZT458867 NJP458866:NJP458867 NTL458866:NTL458867 ODH458866:ODH458867 OND458866:OND458867 OWZ458866:OWZ458867 PGV458866:PGV458867 PQR458866:PQR458867 QAN458866:QAN458867 QKJ458866:QKJ458867 QUF458866:QUF458867 REB458866:REB458867 RNX458866:RNX458867 RXT458866:RXT458867 SHP458866:SHP458867 SRL458866:SRL458867 TBH458866:TBH458867 TLD458866:TLD458867 TUZ458866:TUZ458867 UEV458866:UEV458867 UOR458866:UOR458867 UYN458866:UYN458867 VIJ458866:VIJ458867 VSF458866:VSF458867 WCB458866:WCB458867 WLX458866:WLX458867 WVT458866:WVT458867 L524402:L524403 JH524402:JH524403 TD524402:TD524403 ACZ524402:ACZ524403 AMV524402:AMV524403 AWR524402:AWR524403 BGN524402:BGN524403 BQJ524402:BQJ524403 CAF524402:CAF524403 CKB524402:CKB524403 CTX524402:CTX524403 DDT524402:DDT524403 DNP524402:DNP524403 DXL524402:DXL524403 EHH524402:EHH524403 ERD524402:ERD524403 FAZ524402:FAZ524403 FKV524402:FKV524403 FUR524402:FUR524403 GEN524402:GEN524403 GOJ524402:GOJ524403 GYF524402:GYF524403 HIB524402:HIB524403 HRX524402:HRX524403 IBT524402:IBT524403 ILP524402:ILP524403 IVL524402:IVL524403 JFH524402:JFH524403 JPD524402:JPD524403 JYZ524402:JYZ524403 KIV524402:KIV524403 KSR524402:KSR524403 LCN524402:LCN524403 LMJ524402:LMJ524403 LWF524402:LWF524403 MGB524402:MGB524403 MPX524402:MPX524403 MZT524402:MZT524403 NJP524402:NJP524403 NTL524402:NTL524403 ODH524402:ODH524403 OND524402:OND524403 OWZ524402:OWZ524403 PGV524402:PGV524403 PQR524402:PQR524403 QAN524402:QAN524403 QKJ524402:QKJ524403 QUF524402:QUF524403 REB524402:REB524403 RNX524402:RNX524403 RXT524402:RXT524403 SHP524402:SHP524403 SRL524402:SRL524403 TBH524402:TBH524403 TLD524402:TLD524403 TUZ524402:TUZ524403 UEV524402:UEV524403 UOR524402:UOR524403 UYN524402:UYN524403 VIJ524402:VIJ524403 VSF524402:VSF524403 WCB524402:WCB524403 WLX524402:WLX524403 WVT524402:WVT524403 L589938:L589939 JH589938:JH589939 TD589938:TD589939 ACZ589938:ACZ589939 AMV589938:AMV589939 AWR589938:AWR589939 BGN589938:BGN589939 BQJ589938:BQJ589939 CAF589938:CAF589939 CKB589938:CKB589939 CTX589938:CTX589939 DDT589938:DDT589939 DNP589938:DNP589939 DXL589938:DXL589939 EHH589938:EHH589939 ERD589938:ERD589939 FAZ589938:FAZ589939 FKV589938:FKV589939 FUR589938:FUR589939 GEN589938:GEN589939 GOJ589938:GOJ589939 GYF589938:GYF589939 HIB589938:HIB589939 HRX589938:HRX589939 IBT589938:IBT589939 ILP589938:ILP589939 IVL589938:IVL589939 JFH589938:JFH589939 JPD589938:JPD589939 JYZ589938:JYZ589939 KIV589938:KIV589939 KSR589938:KSR589939 LCN589938:LCN589939 LMJ589938:LMJ589939 LWF589938:LWF589939 MGB589938:MGB589939 MPX589938:MPX589939 MZT589938:MZT589939 NJP589938:NJP589939 NTL589938:NTL589939 ODH589938:ODH589939 OND589938:OND589939 OWZ589938:OWZ589939 PGV589938:PGV589939 PQR589938:PQR589939 QAN589938:QAN589939 QKJ589938:QKJ589939 QUF589938:QUF589939 REB589938:REB589939 RNX589938:RNX589939 RXT589938:RXT589939 SHP589938:SHP589939 SRL589938:SRL589939 TBH589938:TBH589939 TLD589938:TLD589939 TUZ589938:TUZ589939 UEV589938:UEV589939 UOR589938:UOR589939 UYN589938:UYN589939 VIJ589938:VIJ589939 VSF589938:VSF589939 WCB589938:WCB589939 WLX589938:WLX589939 WVT589938:WVT589939 L655474:L655475 JH655474:JH655475 TD655474:TD655475 ACZ655474:ACZ655475 AMV655474:AMV655475 AWR655474:AWR655475 BGN655474:BGN655475 BQJ655474:BQJ655475 CAF655474:CAF655475 CKB655474:CKB655475 CTX655474:CTX655475 DDT655474:DDT655475 DNP655474:DNP655475 DXL655474:DXL655475 EHH655474:EHH655475 ERD655474:ERD655475 FAZ655474:FAZ655475 FKV655474:FKV655475 FUR655474:FUR655475 GEN655474:GEN655475 GOJ655474:GOJ655475 GYF655474:GYF655475 HIB655474:HIB655475 HRX655474:HRX655475 IBT655474:IBT655475 ILP655474:ILP655475 IVL655474:IVL655475 JFH655474:JFH655475 JPD655474:JPD655475 JYZ655474:JYZ655475 KIV655474:KIV655475 KSR655474:KSR655475 LCN655474:LCN655475 LMJ655474:LMJ655475 LWF655474:LWF655475 MGB655474:MGB655475 MPX655474:MPX655475 MZT655474:MZT655475 NJP655474:NJP655475 NTL655474:NTL655475 ODH655474:ODH655475 OND655474:OND655475 OWZ655474:OWZ655475 PGV655474:PGV655475 PQR655474:PQR655475 QAN655474:QAN655475 QKJ655474:QKJ655475 QUF655474:QUF655475 REB655474:REB655475 RNX655474:RNX655475 RXT655474:RXT655475 SHP655474:SHP655475 SRL655474:SRL655475 TBH655474:TBH655475 TLD655474:TLD655475 TUZ655474:TUZ655475 UEV655474:UEV655475 UOR655474:UOR655475 UYN655474:UYN655475 VIJ655474:VIJ655475 VSF655474:VSF655475 WCB655474:WCB655475 WLX655474:WLX655475 WVT655474:WVT655475 L721010:L721011 JH721010:JH721011 TD721010:TD721011 ACZ721010:ACZ721011 AMV721010:AMV721011 AWR721010:AWR721011 BGN721010:BGN721011 BQJ721010:BQJ721011 CAF721010:CAF721011 CKB721010:CKB721011 CTX721010:CTX721011 DDT721010:DDT721011 DNP721010:DNP721011 DXL721010:DXL721011 EHH721010:EHH721011 ERD721010:ERD721011 FAZ721010:FAZ721011 FKV721010:FKV721011 FUR721010:FUR721011 GEN721010:GEN721011 GOJ721010:GOJ721011 GYF721010:GYF721011 HIB721010:HIB721011 HRX721010:HRX721011 IBT721010:IBT721011 ILP721010:ILP721011 IVL721010:IVL721011 JFH721010:JFH721011 JPD721010:JPD721011 JYZ721010:JYZ721011 KIV721010:KIV721011 KSR721010:KSR721011 LCN721010:LCN721011 LMJ721010:LMJ721011 LWF721010:LWF721011 MGB721010:MGB721011 MPX721010:MPX721011 MZT721010:MZT721011 NJP721010:NJP721011 NTL721010:NTL721011 ODH721010:ODH721011 OND721010:OND721011 OWZ721010:OWZ721011 PGV721010:PGV721011 PQR721010:PQR721011 QAN721010:QAN721011 QKJ721010:QKJ721011 QUF721010:QUF721011 REB721010:REB721011 RNX721010:RNX721011 RXT721010:RXT721011 SHP721010:SHP721011 SRL721010:SRL721011 TBH721010:TBH721011 TLD721010:TLD721011 TUZ721010:TUZ721011 UEV721010:UEV721011 UOR721010:UOR721011 UYN721010:UYN721011 VIJ721010:VIJ721011 VSF721010:VSF721011 WCB721010:WCB721011 WLX721010:WLX721011 WVT721010:WVT721011 L786546:L786547 JH786546:JH786547 TD786546:TD786547 ACZ786546:ACZ786547 AMV786546:AMV786547 AWR786546:AWR786547 BGN786546:BGN786547 BQJ786546:BQJ786547 CAF786546:CAF786547 CKB786546:CKB786547 CTX786546:CTX786547 DDT786546:DDT786547 DNP786546:DNP786547 DXL786546:DXL786547 EHH786546:EHH786547 ERD786546:ERD786547 FAZ786546:FAZ786547 FKV786546:FKV786547 FUR786546:FUR786547 GEN786546:GEN786547 GOJ786546:GOJ786547 GYF786546:GYF786547 HIB786546:HIB786547 HRX786546:HRX786547 IBT786546:IBT786547 ILP786546:ILP786547 IVL786546:IVL786547 JFH786546:JFH786547 JPD786546:JPD786547 JYZ786546:JYZ786547 KIV786546:KIV786547 KSR786546:KSR786547 LCN786546:LCN786547 LMJ786546:LMJ786547 LWF786546:LWF786547 MGB786546:MGB786547 MPX786546:MPX786547 MZT786546:MZT786547 NJP786546:NJP786547 NTL786546:NTL786547 ODH786546:ODH786547 OND786546:OND786547 OWZ786546:OWZ786547 PGV786546:PGV786547 PQR786546:PQR786547 QAN786546:QAN786547 QKJ786546:QKJ786547 QUF786546:QUF786547 REB786546:REB786547 RNX786546:RNX786547 RXT786546:RXT786547 SHP786546:SHP786547 SRL786546:SRL786547 TBH786546:TBH786547 TLD786546:TLD786547 TUZ786546:TUZ786547 UEV786546:UEV786547 UOR786546:UOR786547 UYN786546:UYN786547 VIJ786546:VIJ786547 VSF786546:VSF786547 WCB786546:WCB786547 WLX786546:WLX786547 WVT786546:WVT786547 L852082:L852083 JH852082:JH852083 TD852082:TD852083 ACZ852082:ACZ852083 AMV852082:AMV852083 AWR852082:AWR852083 BGN852082:BGN852083 BQJ852082:BQJ852083 CAF852082:CAF852083 CKB852082:CKB852083 CTX852082:CTX852083 DDT852082:DDT852083 DNP852082:DNP852083 DXL852082:DXL852083 EHH852082:EHH852083 ERD852082:ERD852083 FAZ852082:FAZ852083 FKV852082:FKV852083 FUR852082:FUR852083 GEN852082:GEN852083 GOJ852082:GOJ852083 GYF852082:GYF852083 HIB852082:HIB852083 HRX852082:HRX852083 IBT852082:IBT852083 ILP852082:ILP852083 IVL852082:IVL852083 JFH852082:JFH852083 JPD852082:JPD852083 JYZ852082:JYZ852083 KIV852082:KIV852083 KSR852082:KSR852083 LCN852082:LCN852083 LMJ852082:LMJ852083 LWF852082:LWF852083 MGB852082:MGB852083 MPX852082:MPX852083 MZT852082:MZT852083 NJP852082:NJP852083 NTL852082:NTL852083 ODH852082:ODH852083 OND852082:OND852083 OWZ852082:OWZ852083 PGV852082:PGV852083 PQR852082:PQR852083 QAN852082:QAN852083 QKJ852082:QKJ852083 QUF852082:QUF852083 REB852082:REB852083 RNX852082:RNX852083 RXT852082:RXT852083 SHP852082:SHP852083 SRL852082:SRL852083 TBH852082:TBH852083 TLD852082:TLD852083 TUZ852082:TUZ852083 UEV852082:UEV852083 UOR852082:UOR852083 UYN852082:UYN852083 VIJ852082:VIJ852083 VSF852082:VSF852083 WCB852082:WCB852083 WLX852082:WLX852083 WVT852082:WVT852083 L917618:L917619 JH917618:JH917619 TD917618:TD917619 ACZ917618:ACZ917619 AMV917618:AMV917619 AWR917618:AWR917619 BGN917618:BGN917619 BQJ917618:BQJ917619 CAF917618:CAF917619 CKB917618:CKB917619 CTX917618:CTX917619 DDT917618:DDT917619 DNP917618:DNP917619 DXL917618:DXL917619 EHH917618:EHH917619 ERD917618:ERD917619 FAZ917618:FAZ917619 FKV917618:FKV917619 FUR917618:FUR917619 GEN917618:GEN917619 GOJ917618:GOJ917619 GYF917618:GYF917619 HIB917618:HIB917619 HRX917618:HRX917619 IBT917618:IBT917619 ILP917618:ILP917619 IVL917618:IVL917619 JFH917618:JFH917619 JPD917618:JPD917619 JYZ917618:JYZ917619 KIV917618:KIV917619 KSR917618:KSR917619 LCN917618:LCN917619 LMJ917618:LMJ917619 LWF917618:LWF917619 MGB917618:MGB917619 MPX917618:MPX917619 MZT917618:MZT917619 NJP917618:NJP917619 NTL917618:NTL917619 ODH917618:ODH917619 OND917618:OND917619 OWZ917618:OWZ917619 PGV917618:PGV917619 PQR917618:PQR917619 QAN917618:QAN917619 QKJ917618:QKJ917619 QUF917618:QUF917619 REB917618:REB917619 RNX917618:RNX917619 RXT917618:RXT917619 SHP917618:SHP917619 SRL917618:SRL917619 TBH917618:TBH917619 TLD917618:TLD917619 TUZ917618:TUZ917619 UEV917618:UEV917619 UOR917618:UOR917619 UYN917618:UYN917619 VIJ917618:VIJ917619 VSF917618:VSF917619 WCB917618:WCB917619 WLX917618:WLX917619 WVT917618:WVT917619 L983154:L983155 JH983154:JH983155 TD983154:TD983155 ACZ983154:ACZ983155 AMV983154:AMV983155 AWR983154:AWR983155 BGN983154:BGN983155 BQJ983154:BQJ983155 CAF983154:CAF983155 CKB983154:CKB983155 CTX983154:CTX983155 DDT983154:DDT983155 DNP983154:DNP983155 DXL983154:DXL983155 EHH983154:EHH983155 ERD983154:ERD983155 FAZ983154:FAZ983155 FKV983154:FKV983155 FUR983154:FUR983155 GEN983154:GEN983155 GOJ983154:GOJ983155 GYF983154:GYF983155 HIB983154:HIB983155 HRX983154:HRX983155 IBT983154:IBT983155 ILP983154:ILP983155 IVL983154:IVL983155 JFH983154:JFH983155 JPD983154:JPD983155 JYZ983154:JYZ983155 KIV983154:KIV983155 KSR983154:KSR983155 LCN983154:LCN983155 LMJ983154:LMJ983155 LWF983154:LWF983155 MGB983154:MGB983155 MPX983154:MPX983155 MZT983154:MZT983155 NJP983154:NJP983155 NTL983154:NTL983155 ODH983154:ODH983155 OND983154:OND983155 OWZ983154:OWZ983155 PGV983154:PGV983155 PQR983154:PQR983155 QAN983154:QAN983155 QKJ983154:QKJ983155 QUF983154:QUF983155 REB983154:REB983155 RNX983154:RNX983155 RXT983154:RXT983155 SHP983154:SHP983155 SRL983154:SRL983155 TBH983154:TBH983155 TLD983154:TLD983155 TUZ983154:TUZ983155 UEV983154:UEV983155 UOR983154:UOR983155 UYN983154:UYN983155 VIJ983154:VIJ983155 VSF983154:VSF983155 WCB983154:WCB983155 WLX983154:WLX983155 WVT983154:WVT983155 N117 JJ117 TF117 ADB117 AMX117 AWT117 BGP117 BQL117 CAH117 CKD117 CTZ117 DDV117 DNR117 DXN117 EHJ117 ERF117 FBB117 FKX117 FUT117 GEP117 GOL117 GYH117 HID117 HRZ117 IBV117 ILR117 IVN117 JFJ117 JPF117 JZB117 KIX117 KST117 LCP117 LML117 LWH117 MGD117 MPZ117 MZV117 NJR117 NTN117 ODJ117 ONF117 OXB117 PGX117 PQT117 QAP117 QKL117 QUH117 RED117 RNZ117 RXV117 SHR117 SRN117 TBJ117 TLF117 TVB117 UEX117 UOT117 UYP117 VIL117 VSH117 WCD117 WLZ117 WVV117 N65653 JJ65653 TF65653 ADB65653 AMX65653 AWT65653 BGP65653 BQL65653 CAH65653 CKD65653 CTZ65653 DDV65653 DNR65653 DXN65653 EHJ65653 ERF65653 FBB65653 FKX65653 FUT65653 GEP65653 GOL65653 GYH65653 HID65653 HRZ65653 IBV65653 ILR65653 IVN65653 JFJ65653 JPF65653 JZB65653 KIX65653 KST65653 LCP65653 LML65653 LWH65653 MGD65653 MPZ65653 MZV65653 NJR65653 NTN65653 ODJ65653 ONF65653 OXB65653 PGX65653 PQT65653 QAP65653 QKL65653 QUH65653 RED65653 RNZ65653 RXV65653 SHR65653 SRN65653 TBJ65653 TLF65653 TVB65653 UEX65653 UOT65653 UYP65653 VIL65653 VSH65653 WCD65653 WLZ65653 WVV65653 N131189 JJ131189 TF131189 ADB131189 AMX131189 AWT131189 BGP131189 BQL131189 CAH131189 CKD131189 CTZ131189 DDV131189 DNR131189 DXN131189 EHJ131189 ERF131189 FBB131189 FKX131189 FUT131189 GEP131189 GOL131189 GYH131189 HID131189 HRZ131189 IBV131189 ILR131189 IVN131189 JFJ131189 JPF131189 JZB131189 KIX131189 KST131189 LCP131189 LML131189 LWH131189 MGD131189 MPZ131189 MZV131189 NJR131189 NTN131189 ODJ131189 ONF131189 OXB131189 PGX131189 PQT131189 QAP131189 QKL131189 QUH131189 RED131189 RNZ131189 RXV131189 SHR131189 SRN131189 TBJ131189 TLF131189 TVB131189 UEX131189 UOT131189 UYP131189 VIL131189 VSH131189 WCD131189 WLZ131189 WVV131189 N196725 JJ196725 TF196725 ADB196725 AMX196725 AWT196725 BGP196725 BQL196725 CAH196725 CKD196725 CTZ196725 DDV196725 DNR196725 DXN196725 EHJ196725 ERF196725 FBB196725 FKX196725 FUT196725 GEP196725 GOL196725 GYH196725 HID196725 HRZ196725 IBV196725 ILR196725 IVN196725 JFJ196725 JPF196725 JZB196725 KIX196725 KST196725 LCP196725 LML196725 LWH196725 MGD196725 MPZ196725 MZV196725 NJR196725 NTN196725 ODJ196725 ONF196725 OXB196725 PGX196725 PQT196725 QAP196725 QKL196725 QUH196725 RED196725 RNZ196725 RXV196725 SHR196725 SRN196725 TBJ196725 TLF196725 TVB196725 UEX196725 UOT196725 UYP196725 VIL196725 VSH196725 WCD196725 WLZ196725 WVV196725 N262261 JJ262261 TF262261 ADB262261 AMX262261 AWT262261 BGP262261 BQL262261 CAH262261 CKD262261 CTZ262261 DDV262261 DNR262261 DXN262261 EHJ262261 ERF262261 FBB262261 FKX262261 FUT262261 GEP262261 GOL262261 GYH262261 HID262261 HRZ262261 IBV262261 ILR262261 IVN262261 JFJ262261 JPF262261 JZB262261 KIX262261 KST262261 LCP262261 LML262261 LWH262261 MGD262261 MPZ262261 MZV262261 NJR262261 NTN262261 ODJ262261 ONF262261 OXB262261 PGX262261 PQT262261 QAP262261 QKL262261 QUH262261 RED262261 RNZ262261 RXV262261 SHR262261 SRN262261 TBJ262261 TLF262261 TVB262261 UEX262261 UOT262261 UYP262261 VIL262261 VSH262261 WCD262261 WLZ262261 WVV262261 N327797 JJ327797 TF327797 ADB327797 AMX327797 AWT327797 BGP327797 BQL327797 CAH327797 CKD327797 CTZ327797 DDV327797 DNR327797 DXN327797 EHJ327797 ERF327797 FBB327797 FKX327797 FUT327797 GEP327797 GOL327797 GYH327797 HID327797 HRZ327797 IBV327797 ILR327797 IVN327797 JFJ327797 JPF327797 JZB327797 KIX327797 KST327797 LCP327797 LML327797 LWH327797 MGD327797 MPZ327797 MZV327797 NJR327797 NTN327797 ODJ327797 ONF327797 OXB327797 PGX327797 PQT327797 QAP327797 QKL327797 QUH327797 RED327797 RNZ327797 RXV327797 SHR327797 SRN327797 TBJ327797 TLF327797 TVB327797 UEX327797 UOT327797 UYP327797 VIL327797 VSH327797 WCD327797 WLZ327797 WVV327797 N393333 JJ393333 TF393333 ADB393333 AMX393333 AWT393333 BGP393333 BQL393333 CAH393333 CKD393333 CTZ393333 DDV393333 DNR393333 DXN393333 EHJ393333 ERF393333 FBB393333 FKX393333 FUT393333 GEP393333 GOL393333 GYH393333 HID393333 HRZ393333 IBV393333 ILR393333 IVN393333 JFJ393333 JPF393333 JZB393333 KIX393333 KST393333 LCP393333 LML393333 LWH393333 MGD393333 MPZ393333 MZV393333 NJR393333 NTN393333 ODJ393333 ONF393333 OXB393333 PGX393333 PQT393333 QAP393333 QKL393333 QUH393333 RED393333 RNZ393333 RXV393333 SHR393333 SRN393333 TBJ393333 TLF393333 TVB393333 UEX393333 UOT393333 UYP393333 VIL393333 VSH393333 WCD393333 WLZ393333 WVV393333 N458869 JJ458869 TF458869 ADB458869 AMX458869 AWT458869 BGP458869 BQL458869 CAH458869 CKD458869 CTZ458869 DDV458869 DNR458869 DXN458869 EHJ458869 ERF458869 FBB458869 FKX458869 FUT458869 GEP458869 GOL458869 GYH458869 HID458869 HRZ458869 IBV458869 ILR458869 IVN458869 JFJ458869 JPF458869 JZB458869 KIX458869 KST458869 LCP458869 LML458869 LWH458869 MGD458869 MPZ458869 MZV458869 NJR458869 NTN458869 ODJ458869 ONF458869 OXB458869 PGX458869 PQT458869 QAP458869 QKL458869 QUH458869 RED458869 RNZ458869 RXV458869 SHR458869 SRN458869 TBJ458869 TLF458869 TVB458869 UEX458869 UOT458869 UYP458869 VIL458869 VSH458869 WCD458869 WLZ458869 WVV458869 N524405 JJ524405 TF524405 ADB524405 AMX524405 AWT524405 BGP524405 BQL524405 CAH524405 CKD524405 CTZ524405 DDV524405 DNR524405 DXN524405 EHJ524405 ERF524405 FBB524405 FKX524405 FUT524405 GEP524405 GOL524405 GYH524405 HID524405 HRZ524405 IBV524405 ILR524405 IVN524405 JFJ524405 JPF524405 JZB524405 KIX524405 KST524405 LCP524405 LML524405 LWH524405 MGD524405 MPZ524405 MZV524405 NJR524405 NTN524405 ODJ524405 ONF524405 OXB524405 PGX524405 PQT524405 QAP524405 QKL524405 QUH524405 RED524405 RNZ524405 RXV524405 SHR524405 SRN524405 TBJ524405 TLF524405 TVB524405 UEX524405 UOT524405 UYP524405 VIL524405 VSH524405 WCD524405 WLZ524405 WVV524405 N589941 JJ589941 TF589941 ADB589941 AMX589941 AWT589941 BGP589941 BQL589941 CAH589941 CKD589941 CTZ589941 DDV589941 DNR589941 DXN589941 EHJ589941 ERF589941 FBB589941 FKX589941 FUT589941 GEP589941 GOL589941 GYH589941 HID589941 HRZ589941 IBV589941 ILR589941 IVN589941 JFJ589941 JPF589941 JZB589941 KIX589941 KST589941 LCP589941 LML589941 LWH589941 MGD589941 MPZ589941 MZV589941 NJR589941 NTN589941 ODJ589941 ONF589941 OXB589941 PGX589941 PQT589941 QAP589941 QKL589941 QUH589941 RED589941 RNZ589941 RXV589941 SHR589941 SRN589941 TBJ589941 TLF589941 TVB589941 UEX589941 UOT589941 UYP589941 VIL589941 VSH589941 WCD589941 WLZ589941 WVV589941 N655477 JJ655477 TF655477 ADB655477 AMX655477 AWT655477 BGP655477 BQL655477 CAH655477 CKD655477 CTZ655477 DDV655477 DNR655477 DXN655477 EHJ655477 ERF655477 FBB655477 FKX655477 FUT655477 GEP655477 GOL655477 GYH655477 HID655477 HRZ655477 IBV655477 ILR655477 IVN655477 JFJ655477 JPF655477 JZB655477 KIX655477 KST655477 LCP655477 LML655477 LWH655477 MGD655477 MPZ655477 MZV655477 NJR655477 NTN655477 ODJ655477 ONF655477 OXB655477 PGX655477 PQT655477 QAP655477 QKL655477 QUH655477 RED655477 RNZ655477 RXV655477 SHR655477 SRN655477 TBJ655477 TLF655477 TVB655477 UEX655477 UOT655477 UYP655477 VIL655477 VSH655477 WCD655477 WLZ655477 WVV655477 N721013 JJ721013 TF721013 ADB721013 AMX721013 AWT721013 BGP721013 BQL721013 CAH721013 CKD721013 CTZ721013 DDV721013 DNR721013 DXN721013 EHJ721013 ERF721013 FBB721013 FKX721013 FUT721013 GEP721013 GOL721013 GYH721013 HID721013 HRZ721013 IBV721013 ILR721013 IVN721013 JFJ721013 JPF721013 JZB721013 KIX721013 KST721013 LCP721013 LML721013 LWH721013 MGD721013 MPZ721013 MZV721013 NJR721013 NTN721013 ODJ721013 ONF721013 OXB721013 PGX721013 PQT721013 QAP721013 QKL721013 QUH721013 RED721013 RNZ721013 RXV721013 SHR721013 SRN721013 TBJ721013 TLF721013 TVB721013 UEX721013 UOT721013 UYP721013 VIL721013 VSH721013 WCD721013 WLZ721013 WVV721013 N786549 JJ786549 TF786549 ADB786549 AMX786549 AWT786549 BGP786549 BQL786549 CAH786549 CKD786549 CTZ786549 DDV786549 DNR786549 DXN786549 EHJ786549 ERF786549 FBB786549 FKX786549 FUT786549 GEP786549 GOL786549 GYH786549 HID786549 HRZ786549 IBV786549 ILR786549 IVN786549 JFJ786549 JPF786549 JZB786549 KIX786549 KST786549 LCP786549 LML786549 LWH786549 MGD786549 MPZ786549 MZV786549 NJR786549 NTN786549 ODJ786549 ONF786549 OXB786549 PGX786549 PQT786549 QAP786549 QKL786549 QUH786549 RED786549 RNZ786549 RXV786549 SHR786549 SRN786549 TBJ786549 TLF786549 TVB786549 UEX786549 UOT786549 UYP786549 VIL786549 VSH786549 WCD786549 WLZ786549 WVV786549 N852085 JJ852085 TF852085 ADB852085 AMX852085 AWT852085 BGP852085 BQL852085 CAH852085 CKD852085 CTZ852085 DDV852085 DNR852085 DXN852085 EHJ852085 ERF852085 FBB852085 FKX852085 FUT852085 GEP852085 GOL852085 GYH852085 HID852085 HRZ852085 IBV852085 ILR852085 IVN852085 JFJ852085 JPF852085 JZB852085 KIX852085 KST852085 LCP852085 LML852085 LWH852085 MGD852085 MPZ852085 MZV852085 NJR852085 NTN852085 ODJ852085 ONF852085 OXB852085 PGX852085 PQT852085 QAP852085 QKL852085 QUH852085 RED852085 RNZ852085 RXV852085 SHR852085 SRN852085 TBJ852085 TLF852085 TVB852085 UEX852085 UOT852085 UYP852085 VIL852085 VSH852085 WCD852085 WLZ852085 WVV852085 N917621 JJ917621 TF917621 ADB917621 AMX917621 AWT917621 BGP917621 BQL917621 CAH917621 CKD917621 CTZ917621 DDV917621 DNR917621 DXN917621 EHJ917621 ERF917621 FBB917621 FKX917621 FUT917621 GEP917621 GOL917621 GYH917621 HID917621 HRZ917621 IBV917621 ILR917621 IVN917621 JFJ917621 JPF917621 JZB917621 KIX917621 KST917621 LCP917621 LML917621 LWH917621 MGD917621 MPZ917621 MZV917621 NJR917621 NTN917621 ODJ917621 ONF917621 OXB917621 PGX917621 PQT917621 QAP917621 QKL917621 QUH917621 RED917621 RNZ917621 RXV917621 SHR917621 SRN917621 TBJ917621 TLF917621 TVB917621 UEX917621 UOT917621 UYP917621 VIL917621 VSH917621 WCD917621 WLZ917621 WVV917621 N983157 JJ983157 TF983157 ADB983157 AMX983157 AWT983157 BGP983157 BQL983157 CAH983157 CKD983157 CTZ983157 DDV983157 DNR983157 DXN983157 EHJ983157 ERF983157 FBB983157 FKX983157 FUT983157 GEP983157 GOL983157 GYH983157 HID983157 HRZ983157 IBV983157 ILR983157 IVN983157 JFJ983157 JPF983157 JZB983157 KIX983157 KST983157 LCP983157 LML983157 LWH983157 MGD983157 MPZ983157 MZV983157 NJR983157 NTN983157 ODJ983157 ONF983157 OXB983157 PGX983157 PQT983157 QAP983157 QKL983157 QUH983157 RED983157 RNZ983157 RXV983157 SHR983157 SRN983157 TBJ983157 TLF983157 TVB983157 UEX983157 UOT983157 UYP983157 VIL983157 VSH983157 WCD983157 WLZ983157 WVV983157 L177 JH177 TD177 ACZ177 AMV177 AWR177 BGN177 BQJ177 CAF177 CKB177 CTX177 DDT177 DNP177 DXL177 EHH177 ERD177 FAZ177 FKV177 FUR177 GEN177 GOJ177 GYF177 HIB177 HRX177 IBT177 ILP177 IVL177 JFH177 JPD177 JYZ177 KIV177 KSR177 LCN177 LMJ177 LWF177 MGB177 MPX177 MZT177 NJP177 NTL177 ODH177 OND177 OWZ177 PGV177 PQR177 QAN177 QKJ177 QUF177 REB177 RNX177 RXT177 SHP177 SRL177 TBH177 TLD177 TUZ177 UEV177 UOR177 UYN177 VIJ177 VSF177 WCB177 WLX177 WVT177 L65713 JH65713 TD65713 ACZ65713 AMV65713 AWR65713 BGN65713 BQJ65713 CAF65713 CKB65713 CTX65713 DDT65713 DNP65713 DXL65713 EHH65713 ERD65713 FAZ65713 FKV65713 FUR65713 GEN65713 GOJ65713 GYF65713 HIB65713 HRX65713 IBT65713 ILP65713 IVL65713 JFH65713 JPD65713 JYZ65713 KIV65713 KSR65713 LCN65713 LMJ65713 LWF65713 MGB65713 MPX65713 MZT65713 NJP65713 NTL65713 ODH65713 OND65713 OWZ65713 PGV65713 PQR65713 QAN65713 QKJ65713 QUF65713 REB65713 RNX65713 RXT65713 SHP65713 SRL65713 TBH65713 TLD65713 TUZ65713 UEV65713 UOR65713 UYN65713 VIJ65713 VSF65713 WCB65713 WLX65713 WVT65713 L131249 JH131249 TD131249 ACZ131249 AMV131249 AWR131249 BGN131249 BQJ131249 CAF131249 CKB131249 CTX131249 DDT131249 DNP131249 DXL131249 EHH131249 ERD131249 FAZ131249 FKV131249 FUR131249 GEN131249 GOJ131249 GYF131249 HIB131249 HRX131249 IBT131249 ILP131249 IVL131249 JFH131249 JPD131249 JYZ131249 KIV131249 KSR131249 LCN131249 LMJ131249 LWF131249 MGB131249 MPX131249 MZT131249 NJP131249 NTL131249 ODH131249 OND131249 OWZ131249 PGV131249 PQR131249 QAN131249 QKJ131249 QUF131249 REB131249 RNX131249 RXT131249 SHP131249 SRL131249 TBH131249 TLD131249 TUZ131249 UEV131249 UOR131249 UYN131249 VIJ131249 VSF131249 WCB131249 WLX131249 WVT131249 L196785 JH196785 TD196785 ACZ196785 AMV196785 AWR196785 BGN196785 BQJ196785 CAF196785 CKB196785 CTX196785 DDT196785 DNP196785 DXL196785 EHH196785 ERD196785 FAZ196785 FKV196785 FUR196785 GEN196785 GOJ196785 GYF196785 HIB196785 HRX196785 IBT196785 ILP196785 IVL196785 JFH196785 JPD196785 JYZ196785 KIV196785 KSR196785 LCN196785 LMJ196785 LWF196785 MGB196785 MPX196785 MZT196785 NJP196785 NTL196785 ODH196785 OND196785 OWZ196785 PGV196785 PQR196785 QAN196785 QKJ196785 QUF196785 REB196785 RNX196785 RXT196785 SHP196785 SRL196785 TBH196785 TLD196785 TUZ196785 UEV196785 UOR196785 UYN196785 VIJ196785 VSF196785 WCB196785 WLX196785 WVT196785 L262321 JH262321 TD262321 ACZ262321 AMV262321 AWR262321 BGN262321 BQJ262321 CAF262321 CKB262321 CTX262321 DDT262321 DNP262321 DXL262321 EHH262321 ERD262321 FAZ262321 FKV262321 FUR262321 GEN262321 GOJ262321 GYF262321 HIB262321 HRX262321 IBT262321 ILP262321 IVL262321 JFH262321 JPD262321 JYZ262321 KIV262321 KSR262321 LCN262321 LMJ262321 LWF262321 MGB262321 MPX262321 MZT262321 NJP262321 NTL262321 ODH262321 OND262321 OWZ262321 PGV262321 PQR262321 QAN262321 QKJ262321 QUF262321 REB262321 RNX262321 RXT262321 SHP262321 SRL262321 TBH262321 TLD262321 TUZ262321 UEV262321 UOR262321 UYN262321 VIJ262321 VSF262321 WCB262321 WLX262321 WVT262321 L327857 JH327857 TD327857 ACZ327857 AMV327857 AWR327857 BGN327857 BQJ327857 CAF327857 CKB327857 CTX327857 DDT327857 DNP327857 DXL327857 EHH327857 ERD327857 FAZ327857 FKV327857 FUR327857 GEN327857 GOJ327857 GYF327857 HIB327857 HRX327857 IBT327857 ILP327857 IVL327857 JFH327857 JPD327857 JYZ327857 KIV327857 KSR327857 LCN327857 LMJ327857 LWF327857 MGB327857 MPX327857 MZT327857 NJP327857 NTL327857 ODH327857 OND327857 OWZ327857 PGV327857 PQR327857 QAN327857 QKJ327857 QUF327857 REB327857 RNX327857 RXT327857 SHP327857 SRL327857 TBH327857 TLD327857 TUZ327857 UEV327857 UOR327857 UYN327857 VIJ327857 VSF327857 WCB327857 WLX327857 WVT327857 L393393 JH393393 TD393393 ACZ393393 AMV393393 AWR393393 BGN393393 BQJ393393 CAF393393 CKB393393 CTX393393 DDT393393 DNP393393 DXL393393 EHH393393 ERD393393 FAZ393393 FKV393393 FUR393393 GEN393393 GOJ393393 GYF393393 HIB393393 HRX393393 IBT393393 ILP393393 IVL393393 JFH393393 JPD393393 JYZ393393 KIV393393 KSR393393 LCN393393 LMJ393393 LWF393393 MGB393393 MPX393393 MZT393393 NJP393393 NTL393393 ODH393393 OND393393 OWZ393393 PGV393393 PQR393393 QAN393393 QKJ393393 QUF393393 REB393393 RNX393393 RXT393393 SHP393393 SRL393393 TBH393393 TLD393393 TUZ393393 UEV393393 UOR393393 UYN393393 VIJ393393 VSF393393 WCB393393 WLX393393 WVT393393 L458929 JH458929 TD458929 ACZ458929 AMV458929 AWR458929 BGN458929 BQJ458929 CAF458929 CKB458929 CTX458929 DDT458929 DNP458929 DXL458929 EHH458929 ERD458929 FAZ458929 FKV458929 FUR458929 GEN458929 GOJ458929 GYF458929 HIB458929 HRX458929 IBT458929 ILP458929 IVL458929 JFH458929 JPD458929 JYZ458929 KIV458929 KSR458929 LCN458929 LMJ458929 LWF458929 MGB458929 MPX458929 MZT458929 NJP458929 NTL458929 ODH458929 OND458929 OWZ458929 PGV458929 PQR458929 QAN458929 QKJ458929 QUF458929 REB458929 RNX458929 RXT458929 SHP458929 SRL458929 TBH458929 TLD458929 TUZ458929 UEV458929 UOR458929 UYN458929 VIJ458929 VSF458929 WCB458929 WLX458929 WVT458929 L524465 JH524465 TD524465 ACZ524465 AMV524465 AWR524465 BGN524465 BQJ524465 CAF524465 CKB524465 CTX524465 DDT524465 DNP524465 DXL524465 EHH524465 ERD524465 FAZ524465 FKV524465 FUR524465 GEN524465 GOJ524465 GYF524465 HIB524465 HRX524465 IBT524465 ILP524465 IVL524465 JFH524465 JPD524465 JYZ524465 KIV524465 KSR524465 LCN524465 LMJ524465 LWF524465 MGB524465 MPX524465 MZT524465 NJP524465 NTL524465 ODH524465 OND524465 OWZ524465 PGV524465 PQR524465 QAN524465 QKJ524465 QUF524465 REB524465 RNX524465 RXT524465 SHP524465 SRL524465 TBH524465 TLD524465 TUZ524465 UEV524465 UOR524465 UYN524465 VIJ524465 VSF524465 WCB524465 WLX524465 WVT524465 L590001 JH590001 TD590001 ACZ590001 AMV590001 AWR590001 BGN590001 BQJ590001 CAF590001 CKB590001 CTX590001 DDT590001 DNP590001 DXL590001 EHH590001 ERD590001 FAZ590001 FKV590001 FUR590001 GEN590001 GOJ590001 GYF590001 HIB590001 HRX590001 IBT590001 ILP590001 IVL590001 JFH590001 JPD590001 JYZ590001 KIV590001 KSR590001 LCN590001 LMJ590001 LWF590001 MGB590001 MPX590001 MZT590001 NJP590001 NTL590001 ODH590001 OND590001 OWZ590001 PGV590001 PQR590001 QAN590001 QKJ590001 QUF590001 REB590001 RNX590001 RXT590001 SHP590001 SRL590001 TBH590001 TLD590001 TUZ590001 UEV590001 UOR590001 UYN590001 VIJ590001 VSF590001 WCB590001 WLX590001 WVT590001 L655537 JH655537 TD655537 ACZ655537 AMV655537 AWR655537 BGN655537 BQJ655537 CAF655537 CKB655537 CTX655537 DDT655537 DNP655537 DXL655537 EHH655537 ERD655537 FAZ655537 FKV655537 FUR655537 GEN655537 GOJ655537 GYF655537 HIB655537 HRX655537 IBT655537 ILP655537 IVL655537 JFH655537 JPD655537 JYZ655537 KIV655537 KSR655537 LCN655537 LMJ655537 LWF655537 MGB655537 MPX655537 MZT655537 NJP655537 NTL655537 ODH655537 OND655537 OWZ655537 PGV655537 PQR655537 QAN655537 QKJ655537 QUF655537 REB655537 RNX655537 RXT655537 SHP655537 SRL655537 TBH655537 TLD655537 TUZ655537 UEV655537 UOR655537 UYN655537 VIJ655537 VSF655537 WCB655537 WLX655537 WVT655537 L721073 JH721073 TD721073 ACZ721073 AMV721073 AWR721073 BGN721073 BQJ721073 CAF721073 CKB721073 CTX721073 DDT721073 DNP721073 DXL721073 EHH721073 ERD721073 FAZ721073 FKV721073 FUR721073 GEN721073 GOJ721073 GYF721073 HIB721073 HRX721073 IBT721073 ILP721073 IVL721073 JFH721073 JPD721073 JYZ721073 KIV721073 KSR721073 LCN721073 LMJ721073 LWF721073 MGB721073 MPX721073 MZT721073 NJP721073 NTL721073 ODH721073 OND721073 OWZ721073 PGV721073 PQR721073 QAN721073 QKJ721073 QUF721073 REB721073 RNX721073 RXT721073 SHP721073 SRL721073 TBH721073 TLD721073 TUZ721073 UEV721073 UOR721073 UYN721073 VIJ721073 VSF721073 WCB721073 WLX721073 WVT721073 L786609 JH786609 TD786609 ACZ786609 AMV786609 AWR786609 BGN786609 BQJ786609 CAF786609 CKB786609 CTX786609 DDT786609 DNP786609 DXL786609 EHH786609 ERD786609 FAZ786609 FKV786609 FUR786609 GEN786609 GOJ786609 GYF786609 HIB786609 HRX786609 IBT786609 ILP786609 IVL786609 JFH786609 JPD786609 JYZ786609 KIV786609 KSR786609 LCN786609 LMJ786609 LWF786609 MGB786609 MPX786609 MZT786609 NJP786609 NTL786609 ODH786609 OND786609 OWZ786609 PGV786609 PQR786609 QAN786609 QKJ786609 QUF786609 REB786609 RNX786609 RXT786609 SHP786609 SRL786609 TBH786609 TLD786609 TUZ786609 UEV786609 UOR786609 UYN786609 VIJ786609 VSF786609 WCB786609 WLX786609 WVT786609 L852145 JH852145 TD852145 ACZ852145 AMV852145 AWR852145 BGN852145 BQJ852145 CAF852145 CKB852145 CTX852145 DDT852145 DNP852145 DXL852145 EHH852145 ERD852145 FAZ852145 FKV852145 FUR852145 GEN852145 GOJ852145 GYF852145 HIB852145 HRX852145 IBT852145 ILP852145 IVL852145 JFH852145 JPD852145 JYZ852145 KIV852145 KSR852145 LCN852145 LMJ852145 LWF852145 MGB852145 MPX852145 MZT852145 NJP852145 NTL852145 ODH852145 OND852145 OWZ852145 PGV852145 PQR852145 QAN852145 QKJ852145 QUF852145 REB852145 RNX852145 RXT852145 SHP852145 SRL852145 TBH852145 TLD852145 TUZ852145 UEV852145 UOR852145 UYN852145 VIJ852145 VSF852145 WCB852145 WLX852145 WVT852145 L917681 JH917681 TD917681 ACZ917681 AMV917681 AWR917681 BGN917681 BQJ917681 CAF917681 CKB917681 CTX917681 DDT917681 DNP917681 DXL917681 EHH917681 ERD917681 FAZ917681 FKV917681 FUR917681 GEN917681 GOJ917681 GYF917681 HIB917681 HRX917681 IBT917681 ILP917681 IVL917681 JFH917681 JPD917681 JYZ917681 KIV917681 KSR917681 LCN917681 LMJ917681 LWF917681 MGB917681 MPX917681 MZT917681 NJP917681 NTL917681 ODH917681 OND917681 OWZ917681 PGV917681 PQR917681 QAN917681 QKJ917681 QUF917681 REB917681 RNX917681 RXT917681 SHP917681 SRL917681 TBH917681 TLD917681 TUZ917681 UEV917681 UOR917681 UYN917681 VIJ917681 VSF917681 WCB917681 WLX917681 WVT917681 L983217 JH983217 TD983217 ACZ983217 AMV983217 AWR983217 BGN983217 BQJ983217 CAF983217 CKB983217 CTX983217 DDT983217 DNP983217 DXL983217 EHH983217 ERD983217 FAZ983217 FKV983217 FUR983217 GEN983217 GOJ983217 GYF983217 HIB983217 HRX983217 IBT983217 ILP983217 IVL983217 JFH983217 JPD983217 JYZ983217 KIV983217 KSR983217 LCN983217 LMJ983217 LWF983217 MGB983217 MPX983217 MZT983217 NJP983217 NTL983217 ODH983217 OND983217 OWZ983217 PGV983217 PQR983217 QAN983217 QKJ983217 QUF983217 REB983217 RNX983217 RXT983217 SHP983217 SRL983217 TBH983217 TLD983217 TUZ983217 UEV983217 UOR983217 UYN983217 VIJ983217 VSF983217 WCB983217 WLX983217 WVT983217 J63:J65 JF63:JF65 TB63:TB65 ACX63:ACX65 AMT63:AMT65 AWP63:AWP65 BGL63:BGL65 BQH63:BQH65 CAD63:CAD65 CJZ63:CJZ65 CTV63:CTV65 DDR63:DDR65 DNN63:DNN65 DXJ63:DXJ65 EHF63:EHF65 ERB63:ERB65 FAX63:FAX65 FKT63:FKT65 FUP63:FUP65 GEL63:GEL65 GOH63:GOH65 GYD63:GYD65 HHZ63:HHZ65 HRV63:HRV65 IBR63:IBR65 ILN63:ILN65 IVJ63:IVJ65 JFF63:JFF65 JPB63:JPB65 JYX63:JYX65 KIT63:KIT65 KSP63:KSP65 LCL63:LCL65 LMH63:LMH65 LWD63:LWD65 MFZ63:MFZ65 MPV63:MPV65 MZR63:MZR65 NJN63:NJN65 NTJ63:NTJ65 ODF63:ODF65 ONB63:ONB65 OWX63:OWX65 PGT63:PGT65 PQP63:PQP65 QAL63:QAL65 QKH63:QKH65 QUD63:QUD65 RDZ63:RDZ65 RNV63:RNV65 RXR63:RXR65 SHN63:SHN65 SRJ63:SRJ65 TBF63:TBF65 TLB63:TLB65 TUX63:TUX65 UET63:UET65 UOP63:UOP65 UYL63:UYL65 VIH63:VIH65 VSD63:VSD65 WBZ63:WBZ65 WLV63:WLV65 WVR63:WVR65 J65599:J65601 JF65599:JF65601 TB65599:TB65601 ACX65599:ACX65601 AMT65599:AMT65601 AWP65599:AWP65601 BGL65599:BGL65601 BQH65599:BQH65601 CAD65599:CAD65601 CJZ65599:CJZ65601 CTV65599:CTV65601 DDR65599:DDR65601 DNN65599:DNN65601 DXJ65599:DXJ65601 EHF65599:EHF65601 ERB65599:ERB65601 FAX65599:FAX65601 FKT65599:FKT65601 FUP65599:FUP65601 GEL65599:GEL65601 GOH65599:GOH65601 GYD65599:GYD65601 HHZ65599:HHZ65601 HRV65599:HRV65601 IBR65599:IBR65601 ILN65599:ILN65601 IVJ65599:IVJ65601 JFF65599:JFF65601 JPB65599:JPB65601 JYX65599:JYX65601 KIT65599:KIT65601 KSP65599:KSP65601 LCL65599:LCL65601 LMH65599:LMH65601 LWD65599:LWD65601 MFZ65599:MFZ65601 MPV65599:MPV65601 MZR65599:MZR65601 NJN65599:NJN65601 NTJ65599:NTJ65601 ODF65599:ODF65601 ONB65599:ONB65601 OWX65599:OWX65601 PGT65599:PGT65601 PQP65599:PQP65601 QAL65599:QAL65601 QKH65599:QKH65601 QUD65599:QUD65601 RDZ65599:RDZ65601 RNV65599:RNV65601 RXR65599:RXR65601 SHN65599:SHN65601 SRJ65599:SRJ65601 TBF65599:TBF65601 TLB65599:TLB65601 TUX65599:TUX65601 UET65599:UET65601 UOP65599:UOP65601 UYL65599:UYL65601 VIH65599:VIH65601 VSD65599:VSD65601 WBZ65599:WBZ65601 WLV65599:WLV65601 WVR65599:WVR65601 J131135:J131137 JF131135:JF131137 TB131135:TB131137 ACX131135:ACX131137 AMT131135:AMT131137 AWP131135:AWP131137 BGL131135:BGL131137 BQH131135:BQH131137 CAD131135:CAD131137 CJZ131135:CJZ131137 CTV131135:CTV131137 DDR131135:DDR131137 DNN131135:DNN131137 DXJ131135:DXJ131137 EHF131135:EHF131137 ERB131135:ERB131137 FAX131135:FAX131137 FKT131135:FKT131137 FUP131135:FUP131137 GEL131135:GEL131137 GOH131135:GOH131137 GYD131135:GYD131137 HHZ131135:HHZ131137 HRV131135:HRV131137 IBR131135:IBR131137 ILN131135:ILN131137 IVJ131135:IVJ131137 JFF131135:JFF131137 JPB131135:JPB131137 JYX131135:JYX131137 KIT131135:KIT131137 KSP131135:KSP131137 LCL131135:LCL131137 LMH131135:LMH131137 LWD131135:LWD131137 MFZ131135:MFZ131137 MPV131135:MPV131137 MZR131135:MZR131137 NJN131135:NJN131137 NTJ131135:NTJ131137 ODF131135:ODF131137 ONB131135:ONB131137 OWX131135:OWX131137 PGT131135:PGT131137 PQP131135:PQP131137 QAL131135:QAL131137 QKH131135:QKH131137 QUD131135:QUD131137 RDZ131135:RDZ131137 RNV131135:RNV131137 RXR131135:RXR131137 SHN131135:SHN131137 SRJ131135:SRJ131137 TBF131135:TBF131137 TLB131135:TLB131137 TUX131135:TUX131137 UET131135:UET131137 UOP131135:UOP131137 UYL131135:UYL131137 VIH131135:VIH131137 VSD131135:VSD131137 WBZ131135:WBZ131137 WLV131135:WLV131137 WVR131135:WVR131137 J196671:J196673 JF196671:JF196673 TB196671:TB196673 ACX196671:ACX196673 AMT196671:AMT196673 AWP196671:AWP196673 BGL196671:BGL196673 BQH196671:BQH196673 CAD196671:CAD196673 CJZ196671:CJZ196673 CTV196671:CTV196673 DDR196671:DDR196673 DNN196671:DNN196673 DXJ196671:DXJ196673 EHF196671:EHF196673 ERB196671:ERB196673 FAX196671:FAX196673 FKT196671:FKT196673 FUP196671:FUP196673 GEL196671:GEL196673 GOH196671:GOH196673 GYD196671:GYD196673 HHZ196671:HHZ196673 HRV196671:HRV196673 IBR196671:IBR196673 ILN196671:ILN196673 IVJ196671:IVJ196673 JFF196671:JFF196673 JPB196671:JPB196673 JYX196671:JYX196673 KIT196671:KIT196673 KSP196671:KSP196673 LCL196671:LCL196673 LMH196671:LMH196673 LWD196671:LWD196673 MFZ196671:MFZ196673 MPV196671:MPV196673 MZR196671:MZR196673 NJN196671:NJN196673 NTJ196671:NTJ196673 ODF196671:ODF196673 ONB196671:ONB196673 OWX196671:OWX196673 PGT196671:PGT196673 PQP196671:PQP196673 QAL196671:QAL196673 QKH196671:QKH196673 QUD196671:QUD196673 RDZ196671:RDZ196673 RNV196671:RNV196673 RXR196671:RXR196673 SHN196671:SHN196673 SRJ196671:SRJ196673 TBF196671:TBF196673 TLB196671:TLB196673 TUX196671:TUX196673 UET196671:UET196673 UOP196671:UOP196673 UYL196671:UYL196673 VIH196671:VIH196673 VSD196671:VSD196673 WBZ196671:WBZ196673 WLV196671:WLV196673 WVR196671:WVR196673 J262207:J262209 JF262207:JF262209 TB262207:TB262209 ACX262207:ACX262209 AMT262207:AMT262209 AWP262207:AWP262209 BGL262207:BGL262209 BQH262207:BQH262209 CAD262207:CAD262209 CJZ262207:CJZ262209 CTV262207:CTV262209 DDR262207:DDR262209 DNN262207:DNN262209 DXJ262207:DXJ262209 EHF262207:EHF262209 ERB262207:ERB262209 FAX262207:FAX262209 FKT262207:FKT262209 FUP262207:FUP262209 GEL262207:GEL262209 GOH262207:GOH262209 GYD262207:GYD262209 HHZ262207:HHZ262209 HRV262207:HRV262209 IBR262207:IBR262209 ILN262207:ILN262209 IVJ262207:IVJ262209 JFF262207:JFF262209 JPB262207:JPB262209 JYX262207:JYX262209 KIT262207:KIT262209 KSP262207:KSP262209 LCL262207:LCL262209 LMH262207:LMH262209 LWD262207:LWD262209 MFZ262207:MFZ262209 MPV262207:MPV262209 MZR262207:MZR262209 NJN262207:NJN262209 NTJ262207:NTJ262209 ODF262207:ODF262209 ONB262207:ONB262209 OWX262207:OWX262209 PGT262207:PGT262209 PQP262207:PQP262209 QAL262207:QAL262209 QKH262207:QKH262209 QUD262207:QUD262209 RDZ262207:RDZ262209 RNV262207:RNV262209 RXR262207:RXR262209 SHN262207:SHN262209 SRJ262207:SRJ262209 TBF262207:TBF262209 TLB262207:TLB262209 TUX262207:TUX262209 UET262207:UET262209 UOP262207:UOP262209 UYL262207:UYL262209 VIH262207:VIH262209 VSD262207:VSD262209 WBZ262207:WBZ262209 WLV262207:WLV262209 WVR262207:WVR262209 J327743:J327745 JF327743:JF327745 TB327743:TB327745 ACX327743:ACX327745 AMT327743:AMT327745 AWP327743:AWP327745 BGL327743:BGL327745 BQH327743:BQH327745 CAD327743:CAD327745 CJZ327743:CJZ327745 CTV327743:CTV327745 DDR327743:DDR327745 DNN327743:DNN327745 DXJ327743:DXJ327745 EHF327743:EHF327745 ERB327743:ERB327745 FAX327743:FAX327745 FKT327743:FKT327745 FUP327743:FUP327745 GEL327743:GEL327745 GOH327743:GOH327745 GYD327743:GYD327745 HHZ327743:HHZ327745 HRV327743:HRV327745 IBR327743:IBR327745 ILN327743:ILN327745 IVJ327743:IVJ327745 JFF327743:JFF327745 JPB327743:JPB327745 JYX327743:JYX327745 KIT327743:KIT327745 KSP327743:KSP327745 LCL327743:LCL327745 LMH327743:LMH327745 LWD327743:LWD327745 MFZ327743:MFZ327745 MPV327743:MPV327745 MZR327743:MZR327745 NJN327743:NJN327745 NTJ327743:NTJ327745 ODF327743:ODF327745 ONB327743:ONB327745 OWX327743:OWX327745 PGT327743:PGT327745 PQP327743:PQP327745 QAL327743:QAL327745 QKH327743:QKH327745 QUD327743:QUD327745 RDZ327743:RDZ327745 RNV327743:RNV327745 RXR327743:RXR327745 SHN327743:SHN327745 SRJ327743:SRJ327745 TBF327743:TBF327745 TLB327743:TLB327745 TUX327743:TUX327745 UET327743:UET327745 UOP327743:UOP327745 UYL327743:UYL327745 VIH327743:VIH327745 VSD327743:VSD327745 WBZ327743:WBZ327745 WLV327743:WLV327745 WVR327743:WVR327745 J393279:J393281 JF393279:JF393281 TB393279:TB393281 ACX393279:ACX393281 AMT393279:AMT393281 AWP393279:AWP393281 BGL393279:BGL393281 BQH393279:BQH393281 CAD393279:CAD393281 CJZ393279:CJZ393281 CTV393279:CTV393281 DDR393279:DDR393281 DNN393279:DNN393281 DXJ393279:DXJ393281 EHF393279:EHF393281 ERB393279:ERB393281 FAX393279:FAX393281 FKT393279:FKT393281 FUP393279:FUP393281 GEL393279:GEL393281 GOH393279:GOH393281 GYD393279:GYD393281 HHZ393279:HHZ393281 HRV393279:HRV393281 IBR393279:IBR393281 ILN393279:ILN393281 IVJ393279:IVJ393281 JFF393279:JFF393281 JPB393279:JPB393281 JYX393279:JYX393281 KIT393279:KIT393281 KSP393279:KSP393281 LCL393279:LCL393281 LMH393279:LMH393281 LWD393279:LWD393281 MFZ393279:MFZ393281 MPV393279:MPV393281 MZR393279:MZR393281 NJN393279:NJN393281 NTJ393279:NTJ393281 ODF393279:ODF393281 ONB393279:ONB393281 OWX393279:OWX393281 PGT393279:PGT393281 PQP393279:PQP393281 QAL393279:QAL393281 QKH393279:QKH393281 QUD393279:QUD393281 RDZ393279:RDZ393281 RNV393279:RNV393281 RXR393279:RXR393281 SHN393279:SHN393281 SRJ393279:SRJ393281 TBF393279:TBF393281 TLB393279:TLB393281 TUX393279:TUX393281 UET393279:UET393281 UOP393279:UOP393281 UYL393279:UYL393281 VIH393279:VIH393281 VSD393279:VSD393281 WBZ393279:WBZ393281 WLV393279:WLV393281 WVR393279:WVR393281 J458815:J458817 JF458815:JF458817 TB458815:TB458817 ACX458815:ACX458817 AMT458815:AMT458817 AWP458815:AWP458817 BGL458815:BGL458817 BQH458815:BQH458817 CAD458815:CAD458817 CJZ458815:CJZ458817 CTV458815:CTV458817 DDR458815:DDR458817 DNN458815:DNN458817 DXJ458815:DXJ458817 EHF458815:EHF458817 ERB458815:ERB458817 FAX458815:FAX458817 FKT458815:FKT458817 FUP458815:FUP458817 GEL458815:GEL458817 GOH458815:GOH458817 GYD458815:GYD458817 HHZ458815:HHZ458817 HRV458815:HRV458817 IBR458815:IBR458817 ILN458815:ILN458817 IVJ458815:IVJ458817 JFF458815:JFF458817 JPB458815:JPB458817 JYX458815:JYX458817 KIT458815:KIT458817 KSP458815:KSP458817 LCL458815:LCL458817 LMH458815:LMH458817 LWD458815:LWD458817 MFZ458815:MFZ458817 MPV458815:MPV458817 MZR458815:MZR458817 NJN458815:NJN458817 NTJ458815:NTJ458817 ODF458815:ODF458817 ONB458815:ONB458817 OWX458815:OWX458817 PGT458815:PGT458817 PQP458815:PQP458817 QAL458815:QAL458817 QKH458815:QKH458817 QUD458815:QUD458817 RDZ458815:RDZ458817 RNV458815:RNV458817 RXR458815:RXR458817 SHN458815:SHN458817 SRJ458815:SRJ458817 TBF458815:TBF458817 TLB458815:TLB458817 TUX458815:TUX458817 UET458815:UET458817 UOP458815:UOP458817 UYL458815:UYL458817 VIH458815:VIH458817 VSD458815:VSD458817 WBZ458815:WBZ458817 WLV458815:WLV458817 WVR458815:WVR458817 J524351:J524353 JF524351:JF524353 TB524351:TB524353 ACX524351:ACX524353 AMT524351:AMT524353 AWP524351:AWP524353 BGL524351:BGL524353 BQH524351:BQH524353 CAD524351:CAD524353 CJZ524351:CJZ524353 CTV524351:CTV524353 DDR524351:DDR524353 DNN524351:DNN524353 DXJ524351:DXJ524353 EHF524351:EHF524353 ERB524351:ERB524353 FAX524351:FAX524353 FKT524351:FKT524353 FUP524351:FUP524353 GEL524351:GEL524353 GOH524351:GOH524353 GYD524351:GYD524353 HHZ524351:HHZ524353 HRV524351:HRV524353 IBR524351:IBR524353 ILN524351:ILN524353 IVJ524351:IVJ524353 JFF524351:JFF524353 JPB524351:JPB524353 JYX524351:JYX524353 KIT524351:KIT524353 KSP524351:KSP524353 LCL524351:LCL524353 LMH524351:LMH524353 LWD524351:LWD524353 MFZ524351:MFZ524353 MPV524351:MPV524353 MZR524351:MZR524353 NJN524351:NJN524353 NTJ524351:NTJ524353 ODF524351:ODF524353 ONB524351:ONB524353 OWX524351:OWX524353 PGT524351:PGT524353 PQP524351:PQP524353 QAL524351:QAL524353 QKH524351:QKH524353 QUD524351:QUD524353 RDZ524351:RDZ524353 RNV524351:RNV524353 RXR524351:RXR524353 SHN524351:SHN524353 SRJ524351:SRJ524353 TBF524351:TBF524353 TLB524351:TLB524353 TUX524351:TUX524353 UET524351:UET524353 UOP524351:UOP524353 UYL524351:UYL524353 VIH524351:VIH524353 VSD524351:VSD524353 WBZ524351:WBZ524353 WLV524351:WLV524353 WVR524351:WVR524353 J589887:J589889 JF589887:JF589889 TB589887:TB589889 ACX589887:ACX589889 AMT589887:AMT589889 AWP589887:AWP589889 BGL589887:BGL589889 BQH589887:BQH589889 CAD589887:CAD589889 CJZ589887:CJZ589889 CTV589887:CTV589889 DDR589887:DDR589889 DNN589887:DNN589889 DXJ589887:DXJ589889 EHF589887:EHF589889 ERB589887:ERB589889 FAX589887:FAX589889 FKT589887:FKT589889 FUP589887:FUP589889 GEL589887:GEL589889 GOH589887:GOH589889 GYD589887:GYD589889 HHZ589887:HHZ589889 HRV589887:HRV589889 IBR589887:IBR589889 ILN589887:ILN589889 IVJ589887:IVJ589889 JFF589887:JFF589889 JPB589887:JPB589889 JYX589887:JYX589889 KIT589887:KIT589889 KSP589887:KSP589889 LCL589887:LCL589889 LMH589887:LMH589889 LWD589887:LWD589889 MFZ589887:MFZ589889 MPV589887:MPV589889 MZR589887:MZR589889 NJN589887:NJN589889 NTJ589887:NTJ589889 ODF589887:ODF589889 ONB589887:ONB589889 OWX589887:OWX589889 PGT589887:PGT589889 PQP589887:PQP589889 QAL589887:QAL589889 QKH589887:QKH589889 QUD589887:QUD589889 RDZ589887:RDZ589889 RNV589887:RNV589889 RXR589887:RXR589889 SHN589887:SHN589889 SRJ589887:SRJ589889 TBF589887:TBF589889 TLB589887:TLB589889 TUX589887:TUX589889 UET589887:UET589889 UOP589887:UOP589889 UYL589887:UYL589889 VIH589887:VIH589889 VSD589887:VSD589889 WBZ589887:WBZ589889 WLV589887:WLV589889 WVR589887:WVR589889 J655423:J655425 JF655423:JF655425 TB655423:TB655425 ACX655423:ACX655425 AMT655423:AMT655425 AWP655423:AWP655425 BGL655423:BGL655425 BQH655423:BQH655425 CAD655423:CAD655425 CJZ655423:CJZ655425 CTV655423:CTV655425 DDR655423:DDR655425 DNN655423:DNN655425 DXJ655423:DXJ655425 EHF655423:EHF655425 ERB655423:ERB655425 FAX655423:FAX655425 FKT655423:FKT655425 FUP655423:FUP655425 GEL655423:GEL655425 GOH655423:GOH655425 GYD655423:GYD655425 HHZ655423:HHZ655425 HRV655423:HRV655425 IBR655423:IBR655425 ILN655423:ILN655425 IVJ655423:IVJ655425 JFF655423:JFF655425 JPB655423:JPB655425 JYX655423:JYX655425 KIT655423:KIT655425 KSP655423:KSP655425 LCL655423:LCL655425 LMH655423:LMH655425 LWD655423:LWD655425 MFZ655423:MFZ655425 MPV655423:MPV655425 MZR655423:MZR655425 NJN655423:NJN655425 NTJ655423:NTJ655425 ODF655423:ODF655425 ONB655423:ONB655425 OWX655423:OWX655425 PGT655423:PGT655425 PQP655423:PQP655425 QAL655423:QAL655425 QKH655423:QKH655425 QUD655423:QUD655425 RDZ655423:RDZ655425 RNV655423:RNV655425 RXR655423:RXR655425 SHN655423:SHN655425 SRJ655423:SRJ655425 TBF655423:TBF655425 TLB655423:TLB655425 TUX655423:TUX655425 UET655423:UET655425 UOP655423:UOP655425 UYL655423:UYL655425 VIH655423:VIH655425 VSD655423:VSD655425 WBZ655423:WBZ655425 WLV655423:WLV655425 WVR655423:WVR655425 J720959:J720961 JF720959:JF720961 TB720959:TB720961 ACX720959:ACX720961 AMT720959:AMT720961 AWP720959:AWP720961 BGL720959:BGL720961 BQH720959:BQH720961 CAD720959:CAD720961 CJZ720959:CJZ720961 CTV720959:CTV720961 DDR720959:DDR720961 DNN720959:DNN720961 DXJ720959:DXJ720961 EHF720959:EHF720961 ERB720959:ERB720961 FAX720959:FAX720961 FKT720959:FKT720961 FUP720959:FUP720961 GEL720959:GEL720961 GOH720959:GOH720961 GYD720959:GYD720961 HHZ720959:HHZ720961 HRV720959:HRV720961 IBR720959:IBR720961 ILN720959:ILN720961 IVJ720959:IVJ720961 JFF720959:JFF720961 JPB720959:JPB720961 JYX720959:JYX720961 KIT720959:KIT720961 KSP720959:KSP720961 LCL720959:LCL720961 LMH720959:LMH720961 LWD720959:LWD720961 MFZ720959:MFZ720961 MPV720959:MPV720961 MZR720959:MZR720961 NJN720959:NJN720961 NTJ720959:NTJ720961 ODF720959:ODF720961 ONB720959:ONB720961 OWX720959:OWX720961 PGT720959:PGT720961 PQP720959:PQP720961 QAL720959:QAL720961 QKH720959:QKH720961 QUD720959:QUD720961 RDZ720959:RDZ720961 RNV720959:RNV720961 RXR720959:RXR720961 SHN720959:SHN720961 SRJ720959:SRJ720961 TBF720959:TBF720961 TLB720959:TLB720961 TUX720959:TUX720961 UET720959:UET720961 UOP720959:UOP720961 UYL720959:UYL720961 VIH720959:VIH720961 VSD720959:VSD720961 WBZ720959:WBZ720961 WLV720959:WLV720961 WVR720959:WVR720961 J786495:J786497 JF786495:JF786497 TB786495:TB786497 ACX786495:ACX786497 AMT786495:AMT786497 AWP786495:AWP786497 BGL786495:BGL786497 BQH786495:BQH786497 CAD786495:CAD786497 CJZ786495:CJZ786497 CTV786495:CTV786497 DDR786495:DDR786497 DNN786495:DNN786497 DXJ786495:DXJ786497 EHF786495:EHF786497 ERB786495:ERB786497 FAX786495:FAX786497 FKT786495:FKT786497 FUP786495:FUP786497 GEL786495:GEL786497 GOH786495:GOH786497 GYD786495:GYD786497 HHZ786495:HHZ786497 HRV786495:HRV786497 IBR786495:IBR786497 ILN786495:ILN786497 IVJ786495:IVJ786497 JFF786495:JFF786497 JPB786495:JPB786497 JYX786495:JYX786497 KIT786495:KIT786497 KSP786495:KSP786497 LCL786495:LCL786497 LMH786495:LMH786497 LWD786495:LWD786497 MFZ786495:MFZ786497 MPV786495:MPV786497 MZR786495:MZR786497 NJN786495:NJN786497 NTJ786495:NTJ786497 ODF786495:ODF786497 ONB786495:ONB786497 OWX786495:OWX786497 PGT786495:PGT786497 PQP786495:PQP786497 QAL786495:QAL786497 QKH786495:QKH786497 QUD786495:QUD786497 RDZ786495:RDZ786497 RNV786495:RNV786497 RXR786495:RXR786497 SHN786495:SHN786497 SRJ786495:SRJ786497 TBF786495:TBF786497 TLB786495:TLB786497 TUX786495:TUX786497 UET786495:UET786497 UOP786495:UOP786497 UYL786495:UYL786497 VIH786495:VIH786497 VSD786495:VSD786497 WBZ786495:WBZ786497 WLV786495:WLV786497 WVR786495:WVR786497 J852031:J852033 JF852031:JF852033 TB852031:TB852033 ACX852031:ACX852033 AMT852031:AMT852033 AWP852031:AWP852033 BGL852031:BGL852033 BQH852031:BQH852033 CAD852031:CAD852033 CJZ852031:CJZ852033 CTV852031:CTV852033 DDR852031:DDR852033 DNN852031:DNN852033 DXJ852031:DXJ852033 EHF852031:EHF852033 ERB852031:ERB852033 FAX852031:FAX852033 FKT852031:FKT852033 FUP852031:FUP852033 GEL852031:GEL852033 GOH852031:GOH852033 GYD852031:GYD852033 HHZ852031:HHZ852033 HRV852031:HRV852033 IBR852031:IBR852033 ILN852031:ILN852033 IVJ852031:IVJ852033 JFF852031:JFF852033 JPB852031:JPB852033 JYX852031:JYX852033 KIT852031:KIT852033 KSP852031:KSP852033 LCL852031:LCL852033 LMH852031:LMH852033 LWD852031:LWD852033 MFZ852031:MFZ852033 MPV852031:MPV852033 MZR852031:MZR852033 NJN852031:NJN852033 NTJ852031:NTJ852033 ODF852031:ODF852033 ONB852031:ONB852033 OWX852031:OWX852033 PGT852031:PGT852033 PQP852031:PQP852033 QAL852031:QAL852033 QKH852031:QKH852033 QUD852031:QUD852033 RDZ852031:RDZ852033 RNV852031:RNV852033 RXR852031:RXR852033 SHN852031:SHN852033 SRJ852031:SRJ852033 TBF852031:TBF852033 TLB852031:TLB852033 TUX852031:TUX852033 UET852031:UET852033 UOP852031:UOP852033 UYL852031:UYL852033 VIH852031:VIH852033 VSD852031:VSD852033 WBZ852031:WBZ852033 WLV852031:WLV852033 WVR852031:WVR852033 J917567:J917569 JF917567:JF917569 TB917567:TB917569 ACX917567:ACX917569 AMT917567:AMT917569 AWP917567:AWP917569 BGL917567:BGL917569 BQH917567:BQH917569 CAD917567:CAD917569 CJZ917567:CJZ917569 CTV917567:CTV917569 DDR917567:DDR917569 DNN917567:DNN917569 DXJ917567:DXJ917569 EHF917567:EHF917569 ERB917567:ERB917569 FAX917567:FAX917569 FKT917567:FKT917569 FUP917567:FUP917569 GEL917567:GEL917569 GOH917567:GOH917569 GYD917567:GYD917569 HHZ917567:HHZ917569 HRV917567:HRV917569 IBR917567:IBR917569 ILN917567:ILN917569 IVJ917567:IVJ917569 JFF917567:JFF917569 JPB917567:JPB917569 JYX917567:JYX917569 KIT917567:KIT917569 KSP917567:KSP917569 LCL917567:LCL917569 LMH917567:LMH917569 LWD917567:LWD917569 MFZ917567:MFZ917569 MPV917567:MPV917569 MZR917567:MZR917569 NJN917567:NJN917569 NTJ917567:NTJ917569 ODF917567:ODF917569 ONB917567:ONB917569 OWX917567:OWX917569 PGT917567:PGT917569 PQP917567:PQP917569 QAL917567:QAL917569 QKH917567:QKH917569 QUD917567:QUD917569 RDZ917567:RDZ917569 RNV917567:RNV917569 RXR917567:RXR917569 SHN917567:SHN917569 SRJ917567:SRJ917569 TBF917567:TBF917569 TLB917567:TLB917569 TUX917567:TUX917569 UET917567:UET917569 UOP917567:UOP917569 UYL917567:UYL917569 VIH917567:VIH917569 VSD917567:VSD917569 WBZ917567:WBZ917569 WLV917567:WLV917569 WVR917567:WVR917569 J983103:J983105 JF983103:JF983105 TB983103:TB983105 ACX983103:ACX983105 AMT983103:AMT983105 AWP983103:AWP983105 BGL983103:BGL983105 BQH983103:BQH983105 CAD983103:CAD983105 CJZ983103:CJZ983105 CTV983103:CTV983105 DDR983103:DDR983105 DNN983103:DNN983105 DXJ983103:DXJ983105 EHF983103:EHF983105 ERB983103:ERB983105 FAX983103:FAX983105 FKT983103:FKT983105 FUP983103:FUP983105 GEL983103:GEL983105 GOH983103:GOH983105 GYD983103:GYD983105 HHZ983103:HHZ983105 HRV983103:HRV983105 IBR983103:IBR983105 ILN983103:ILN983105 IVJ983103:IVJ983105 JFF983103:JFF983105 JPB983103:JPB983105 JYX983103:JYX983105 KIT983103:KIT983105 KSP983103:KSP983105 LCL983103:LCL983105 LMH983103:LMH983105 LWD983103:LWD983105 MFZ983103:MFZ983105 MPV983103:MPV983105 MZR983103:MZR983105 NJN983103:NJN983105 NTJ983103:NTJ983105 ODF983103:ODF983105 ONB983103:ONB983105 OWX983103:OWX983105 PGT983103:PGT983105 PQP983103:PQP983105 QAL983103:QAL983105 QKH983103:QKH983105 QUD983103:QUD983105 RDZ983103:RDZ983105 RNV983103:RNV983105 RXR983103:RXR983105 SHN983103:SHN983105 SRJ983103:SRJ983105 TBF983103:TBF983105 TLB983103:TLB983105 TUX983103:TUX983105 UET983103:UET983105 UOP983103:UOP983105 UYL983103:UYL983105 VIH983103:VIH983105 VSD983103:VSD983105 WBZ983103:WBZ983105 WLV983103:WLV983105 WVR983103:WVR983105 G83:G84 JC83:JC84 SY83:SY84 ACU83:ACU84 AMQ83:AMQ84 AWM83:AWM84 BGI83:BGI84 BQE83:BQE84 CAA83:CAA84 CJW83:CJW84 CTS83:CTS84 DDO83:DDO84 DNK83:DNK84 DXG83:DXG84 EHC83:EHC84 EQY83:EQY84 FAU83:FAU84 FKQ83:FKQ84 FUM83:FUM84 GEI83:GEI84 GOE83:GOE84 GYA83:GYA84 HHW83:HHW84 HRS83:HRS84 IBO83:IBO84 ILK83:ILK84 IVG83:IVG84 JFC83:JFC84 JOY83:JOY84 JYU83:JYU84 KIQ83:KIQ84 KSM83:KSM84 LCI83:LCI84 LME83:LME84 LWA83:LWA84 MFW83:MFW84 MPS83:MPS84 MZO83:MZO84 NJK83:NJK84 NTG83:NTG84 ODC83:ODC84 OMY83:OMY84 OWU83:OWU84 PGQ83:PGQ84 PQM83:PQM84 QAI83:QAI84 QKE83:QKE84 QUA83:QUA84 RDW83:RDW84 RNS83:RNS84 RXO83:RXO84 SHK83:SHK84 SRG83:SRG84 TBC83:TBC84 TKY83:TKY84 TUU83:TUU84 UEQ83:UEQ84 UOM83:UOM84 UYI83:UYI84 VIE83:VIE84 VSA83:VSA84 WBW83:WBW84 WLS83:WLS84 WVO83:WVO84 G65619:G65620 JC65619:JC65620 SY65619:SY65620 ACU65619:ACU65620 AMQ65619:AMQ65620 AWM65619:AWM65620 BGI65619:BGI65620 BQE65619:BQE65620 CAA65619:CAA65620 CJW65619:CJW65620 CTS65619:CTS65620 DDO65619:DDO65620 DNK65619:DNK65620 DXG65619:DXG65620 EHC65619:EHC65620 EQY65619:EQY65620 FAU65619:FAU65620 FKQ65619:FKQ65620 FUM65619:FUM65620 GEI65619:GEI65620 GOE65619:GOE65620 GYA65619:GYA65620 HHW65619:HHW65620 HRS65619:HRS65620 IBO65619:IBO65620 ILK65619:ILK65620 IVG65619:IVG65620 JFC65619:JFC65620 JOY65619:JOY65620 JYU65619:JYU65620 KIQ65619:KIQ65620 KSM65619:KSM65620 LCI65619:LCI65620 LME65619:LME65620 LWA65619:LWA65620 MFW65619:MFW65620 MPS65619:MPS65620 MZO65619:MZO65620 NJK65619:NJK65620 NTG65619:NTG65620 ODC65619:ODC65620 OMY65619:OMY65620 OWU65619:OWU65620 PGQ65619:PGQ65620 PQM65619:PQM65620 QAI65619:QAI65620 QKE65619:QKE65620 QUA65619:QUA65620 RDW65619:RDW65620 RNS65619:RNS65620 RXO65619:RXO65620 SHK65619:SHK65620 SRG65619:SRG65620 TBC65619:TBC65620 TKY65619:TKY65620 TUU65619:TUU65620 UEQ65619:UEQ65620 UOM65619:UOM65620 UYI65619:UYI65620 VIE65619:VIE65620 VSA65619:VSA65620 WBW65619:WBW65620 WLS65619:WLS65620 WVO65619:WVO65620 G131155:G131156 JC131155:JC131156 SY131155:SY131156 ACU131155:ACU131156 AMQ131155:AMQ131156 AWM131155:AWM131156 BGI131155:BGI131156 BQE131155:BQE131156 CAA131155:CAA131156 CJW131155:CJW131156 CTS131155:CTS131156 DDO131155:DDO131156 DNK131155:DNK131156 DXG131155:DXG131156 EHC131155:EHC131156 EQY131155:EQY131156 FAU131155:FAU131156 FKQ131155:FKQ131156 FUM131155:FUM131156 GEI131155:GEI131156 GOE131155:GOE131156 GYA131155:GYA131156 HHW131155:HHW131156 HRS131155:HRS131156 IBO131155:IBO131156 ILK131155:ILK131156 IVG131155:IVG131156 JFC131155:JFC131156 JOY131155:JOY131156 JYU131155:JYU131156 KIQ131155:KIQ131156 KSM131155:KSM131156 LCI131155:LCI131156 LME131155:LME131156 LWA131155:LWA131156 MFW131155:MFW131156 MPS131155:MPS131156 MZO131155:MZO131156 NJK131155:NJK131156 NTG131155:NTG131156 ODC131155:ODC131156 OMY131155:OMY131156 OWU131155:OWU131156 PGQ131155:PGQ131156 PQM131155:PQM131156 QAI131155:QAI131156 QKE131155:QKE131156 QUA131155:QUA131156 RDW131155:RDW131156 RNS131155:RNS131156 RXO131155:RXO131156 SHK131155:SHK131156 SRG131155:SRG131156 TBC131155:TBC131156 TKY131155:TKY131156 TUU131155:TUU131156 UEQ131155:UEQ131156 UOM131155:UOM131156 UYI131155:UYI131156 VIE131155:VIE131156 VSA131155:VSA131156 WBW131155:WBW131156 WLS131155:WLS131156 WVO131155:WVO131156 G196691:G196692 JC196691:JC196692 SY196691:SY196692 ACU196691:ACU196692 AMQ196691:AMQ196692 AWM196691:AWM196692 BGI196691:BGI196692 BQE196691:BQE196692 CAA196691:CAA196692 CJW196691:CJW196692 CTS196691:CTS196692 DDO196691:DDO196692 DNK196691:DNK196692 DXG196691:DXG196692 EHC196691:EHC196692 EQY196691:EQY196692 FAU196691:FAU196692 FKQ196691:FKQ196692 FUM196691:FUM196692 GEI196691:GEI196692 GOE196691:GOE196692 GYA196691:GYA196692 HHW196691:HHW196692 HRS196691:HRS196692 IBO196691:IBO196692 ILK196691:ILK196692 IVG196691:IVG196692 JFC196691:JFC196692 JOY196691:JOY196692 JYU196691:JYU196692 KIQ196691:KIQ196692 KSM196691:KSM196692 LCI196691:LCI196692 LME196691:LME196692 LWA196691:LWA196692 MFW196691:MFW196692 MPS196691:MPS196692 MZO196691:MZO196692 NJK196691:NJK196692 NTG196691:NTG196692 ODC196691:ODC196692 OMY196691:OMY196692 OWU196691:OWU196692 PGQ196691:PGQ196692 PQM196691:PQM196692 QAI196691:QAI196692 QKE196691:QKE196692 QUA196691:QUA196692 RDW196691:RDW196692 RNS196691:RNS196692 RXO196691:RXO196692 SHK196691:SHK196692 SRG196691:SRG196692 TBC196691:TBC196692 TKY196691:TKY196692 TUU196691:TUU196692 UEQ196691:UEQ196692 UOM196691:UOM196692 UYI196691:UYI196692 VIE196691:VIE196692 VSA196691:VSA196692 WBW196691:WBW196692 WLS196691:WLS196692 WVO196691:WVO196692 G262227:G262228 JC262227:JC262228 SY262227:SY262228 ACU262227:ACU262228 AMQ262227:AMQ262228 AWM262227:AWM262228 BGI262227:BGI262228 BQE262227:BQE262228 CAA262227:CAA262228 CJW262227:CJW262228 CTS262227:CTS262228 DDO262227:DDO262228 DNK262227:DNK262228 DXG262227:DXG262228 EHC262227:EHC262228 EQY262227:EQY262228 FAU262227:FAU262228 FKQ262227:FKQ262228 FUM262227:FUM262228 GEI262227:GEI262228 GOE262227:GOE262228 GYA262227:GYA262228 HHW262227:HHW262228 HRS262227:HRS262228 IBO262227:IBO262228 ILK262227:ILK262228 IVG262227:IVG262228 JFC262227:JFC262228 JOY262227:JOY262228 JYU262227:JYU262228 KIQ262227:KIQ262228 KSM262227:KSM262228 LCI262227:LCI262228 LME262227:LME262228 LWA262227:LWA262228 MFW262227:MFW262228 MPS262227:MPS262228 MZO262227:MZO262228 NJK262227:NJK262228 NTG262227:NTG262228 ODC262227:ODC262228 OMY262227:OMY262228 OWU262227:OWU262228 PGQ262227:PGQ262228 PQM262227:PQM262228 QAI262227:QAI262228 QKE262227:QKE262228 QUA262227:QUA262228 RDW262227:RDW262228 RNS262227:RNS262228 RXO262227:RXO262228 SHK262227:SHK262228 SRG262227:SRG262228 TBC262227:TBC262228 TKY262227:TKY262228 TUU262227:TUU262228 UEQ262227:UEQ262228 UOM262227:UOM262228 UYI262227:UYI262228 VIE262227:VIE262228 VSA262227:VSA262228 WBW262227:WBW262228 WLS262227:WLS262228 WVO262227:WVO262228 G327763:G327764 JC327763:JC327764 SY327763:SY327764 ACU327763:ACU327764 AMQ327763:AMQ327764 AWM327763:AWM327764 BGI327763:BGI327764 BQE327763:BQE327764 CAA327763:CAA327764 CJW327763:CJW327764 CTS327763:CTS327764 DDO327763:DDO327764 DNK327763:DNK327764 DXG327763:DXG327764 EHC327763:EHC327764 EQY327763:EQY327764 FAU327763:FAU327764 FKQ327763:FKQ327764 FUM327763:FUM327764 GEI327763:GEI327764 GOE327763:GOE327764 GYA327763:GYA327764 HHW327763:HHW327764 HRS327763:HRS327764 IBO327763:IBO327764 ILK327763:ILK327764 IVG327763:IVG327764 JFC327763:JFC327764 JOY327763:JOY327764 JYU327763:JYU327764 KIQ327763:KIQ327764 KSM327763:KSM327764 LCI327763:LCI327764 LME327763:LME327764 LWA327763:LWA327764 MFW327763:MFW327764 MPS327763:MPS327764 MZO327763:MZO327764 NJK327763:NJK327764 NTG327763:NTG327764 ODC327763:ODC327764 OMY327763:OMY327764 OWU327763:OWU327764 PGQ327763:PGQ327764 PQM327763:PQM327764 QAI327763:QAI327764 QKE327763:QKE327764 QUA327763:QUA327764 RDW327763:RDW327764 RNS327763:RNS327764 RXO327763:RXO327764 SHK327763:SHK327764 SRG327763:SRG327764 TBC327763:TBC327764 TKY327763:TKY327764 TUU327763:TUU327764 UEQ327763:UEQ327764 UOM327763:UOM327764 UYI327763:UYI327764 VIE327763:VIE327764 VSA327763:VSA327764 WBW327763:WBW327764 WLS327763:WLS327764 WVO327763:WVO327764 G393299:G393300 JC393299:JC393300 SY393299:SY393300 ACU393299:ACU393300 AMQ393299:AMQ393300 AWM393299:AWM393300 BGI393299:BGI393300 BQE393299:BQE393300 CAA393299:CAA393300 CJW393299:CJW393300 CTS393299:CTS393300 DDO393299:DDO393300 DNK393299:DNK393300 DXG393299:DXG393300 EHC393299:EHC393300 EQY393299:EQY393300 FAU393299:FAU393300 FKQ393299:FKQ393300 FUM393299:FUM393300 GEI393299:GEI393300 GOE393299:GOE393300 GYA393299:GYA393300 HHW393299:HHW393300 HRS393299:HRS393300 IBO393299:IBO393300 ILK393299:ILK393300 IVG393299:IVG393300 JFC393299:JFC393300 JOY393299:JOY393300 JYU393299:JYU393300 KIQ393299:KIQ393300 KSM393299:KSM393300 LCI393299:LCI393300 LME393299:LME393300 LWA393299:LWA393300 MFW393299:MFW393300 MPS393299:MPS393300 MZO393299:MZO393300 NJK393299:NJK393300 NTG393299:NTG393300 ODC393299:ODC393300 OMY393299:OMY393300 OWU393299:OWU393300 PGQ393299:PGQ393300 PQM393299:PQM393300 QAI393299:QAI393300 QKE393299:QKE393300 QUA393299:QUA393300 RDW393299:RDW393300 RNS393299:RNS393300 RXO393299:RXO393300 SHK393299:SHK393300 SRG393299:SRG393300 TBC393299:TBC393300 TKY393299:TKY393300 TUU393299:TUU393300 UEQ393299:UEQ393300 UOM393299:UOM393300 UYI393299:UYI393300 VIE393299:VIE393300 VSA393299:VSA393300 WBW393299:WBW393300 WLS393299:WLS393300 WVO393299:WVO393300 G458835:G458836 JC458835:JC458836 SY458835:SY458836 ACU458835:ACU458836 AMQ458835:AMQ458836 AWM458835:AWM458836 BGI458835:BGI458836 BQE458835:BQE458836 CAA458835:CAA458836 CJW458835:CJW458836 CTS458835:CTS458836 DDO458835:DDO458836 DNK458835:DNK458836 DXG458835:DXG458836 EHC458835:EHC458836 EQY458835:EQY458836 FAU458835:FAU458836 FKQ458835:FKQ458836 FUM458835:FUM458836 GEI458835:GEI458836 GOE458835:GOE458836 GYA458835:GYA458836 HHW458835:HHW458836 HRS458835:HRS458836 IBO458835:IBO458836 ILK458835:ILK458836 IVG458835:IVG458836 JFC458835:JFC458836 JOY458835:JOY458836 JYU458835:JYU458836 KIQ458835:KIQ458836 KSM458835:KSM458836 LCI458835:LCI458836 LME458835:LME458836 LWA458835:LWA458836 MFW458835:MFW458836 MPS458835:MPS458836 MZO458835:MZO458836 NJK458835:NJK458836 NTG458835:NTG458836 ODC458835:ODC458836 OMY458835:OMY458836 OWU458835:OWU458836 PGQ458835:PGQ458836 PQM458835:PQM458836 QAI458835:QAI458836 QKE458835:QKE458836 QUA458835:QUA458836 RDW458835:RDW458836 RNS458835:RNS458836 RXO458835:RXO458836 SHK458835:SHK458836 SRG458835:SRG458836 TBC458835:TBC458836 TKY458835:TKY458836 TUU458835:TUU458836 UEQ458835:UEQ458836 UOM458835:UOM458836 UYI458835:UYI458836 VIE458835:VIE458836 VSA458835:VSA458836 WBW458835:WBW458836 WLS458835:WLS458836 WVO458835:WVO458836 G524371:G524372 JC524371:JC524372 SY524371:SY524372 ACU524371:ACU524372 AMQ524371:AMQ524372 AWM524371:AWM524372 BGI524371:BGI524372 BQE524371:BQE524372 CAA524371:CAA524372 CJW524371:CJW524372 CTS524371:CTS524372 DDO524371:DDO524372 DNK524371:DNK524372 DXG524371:DXG524372 EHC524371:EHC524372 EQY524371:EQY524372 FAU524371:FAU524372 FKQ524371:FKQ524372 FUM524371:FUM524372 GEI524371:GEI524372 GOE524371:GOE524372 GYA524371:GYA524372 HHW524371:HHW524372 HRS524371:HRS524372 IBO524371:IBO524372 ILK524371:ILK524372 IVG524371:IVG524372 JFC524371:JFC524372 JOY524371:JOY524372 JYU524371:JYU524372 KIQ524371:KIQ524372 KSM524371:KSM524372 LCI524371:LCI524372 LME524371:LME524372 LWA524371:LWA524372 MFW524371:MFW524372 MPS524371:MPS524372 MZO524371:MZO524372 NJK524371:NJK524372 NTG524371:NTG524372 ODC524371:ODC524372 OMY524371:OMY524372 OWU524371:OWU524372 PGQ524371:PGQ524372 PQM524371:PQM524372 QAI524371:QAI524372 QKE524371:QKE524372 QUA524371:QUA524372 RDW524371:RDW524372 RNS524371:RNS524372 RXO524371:RXO524372 SHK524371:SHK524372 SRG524371:SRG524372 TBC524371:TBC524372 TKY524371:TKY524372 TUU524371:TUU524372 UEQ524371:UEQ524372 UOM524371:UOM524372 UYI524371:UYI524372 VIE524371:VIE524372 VSA524371:VSA524372 WBW524371:WBW524372 WLS524371:WLS524372 WVO524371:WVO524372 G589907:G589908 JC589907:JC589908 SY589907:SY589908 ACU589907:ACU589908 AMQ589907:AMQ589908 AWM589907:AWM589908 BGI589907:BGI589908 BQE589907:BQE589908 CAA589907:CAA589908 CJW589907:CJW589908 CTS589907:CTS589908 DDO589907:DDO589908 DNK589907:DNK589908 DXG589907:DXG589908 EHC589907:EHC589908 EQY589907:EQY589908 FAU589907:FAU589908 FKQ589907:FKQ589908 FUM589907:FUM589908 GEI589907:GEI589908 GOE589907:GOE589908 GYA589907:GYA589908 HHW589907:HHW589908 HRS589907:HRS589908 IBO589907:IBO589908 ILK589907:ILK589908 IVG589907:IVG589908 JFC589907:JFC589908 JOY589907:JOY589908 JYU589907:JYU589908 KIQ589907:KIQ589908 KSM589907:KSM589908 LCI589907:LCI589908 LME589907:LME589908 LWA589907:LWA589908 MFW589907:MFW589908 MPS589907:MPS589908 MZO589907:MZO589908 NJK589907:NJK589908 NTG589907:NTG589908 ODC589907:ODC589908 OMY589907:OMY589908 OWU589907:OWU589908 PGQ589907:PGQ589908 PQM589907:PQM589908 QAI589907:QAI589908 QKE589907:QKE589908 QUA589907:QUA589908 RDW589907:RDW589908 RNS589907:RNS589908 RXO589907:RXO589908 SHK589907:SHK589908 SRG589907:SRG589908 TBC589907:TBC589908 TKY589907:TKY589908 TUU589907:TUU589908 UEQ589907:UEQ589908 UOM589907:UOM589908 UYI589907:UYI589908 VIE589907:VIE589908 VSA589907:VSA589908 WBW589907:WBW589908 WLS589907:WLS589908 WVO589907:WVO589908 G655443:G655444 JC655443:JC655444 SY655443:SY655444 ACU655443:ACU655444 AMQ655443:AMQ655444 AWM655443:AWM655444 BGI655443:BGI655444 BQE655443:BQE655444 CAA655443:CAA655444 CJW655443:CJW655444 CTS655443:CTS655444 DDO655443:DDO655444 DNK655443:DNK655444 DXG655443:DXG655444 EHC655443:EHC655444 EQY655443:EQY655444 FAU655443:FAU655444 FKQ655443:FKQ655444 FUM655443:FUM655444 GEI655443:GEI655444 GOE655443:GOE655444 GYA655443:GYA655444 HHW655443:HHW655444 HRS655443:HRS655444 IBO655443:IBO655444 ILK655443:ILK655444 IVG655443:IVG655444 JFC655443:JFC655444 JOY655443:JOY655444 JYU655443:JYU655444 KIQ655443:KIQ655444 KSM655443:KSM655444 LCI655443:LCI655444 LME655443:LME655444 LWA655443:LWA655444 MFW655443:MFW655444 MPS655443:MPS655444 MZO655443:MZO655444 NJK655443:NJK655444 NTG655443:NTG655444 ODC655443:ODC655444 OMY655443:OMY655444 OWU655443:OWU655444 PGQ655443:PGQ655444 PQM655443:PQM655444 QAI655443:QAI655444 QKE655443:QKE655444 QUA655443:QUA655444 RDW655443:RDW655444 RNS655443:RNS655444 RXO655443:RXO655444 SHK655443:SHK655444 SRG655443:SRG655444 TBC655443:TBC655444 TKY655443:TKY655444 TUU655443:TUU655444 UEQ655443:UEQ655444 UOM655443:UOM655444 UYI655443:UYI655444 VIE655443:VIE655444 VSA655443:VSA655444 WBW655443:WBW655444 WLS655443:WLS655444 WVO655443:WVO655444 G720979:G720980 JC720979:JC720980 SY720979:SY720980 ACU720979:ACU720980 AMQ720979:AMQ720980 AWM720979:AWM720980 BGI720979:BGI720980 BQE720979:BQE720980 CAA720979:CAA720980 CJW720979:CJW720980 CTS720979:CTS720980 DDO720979:DDO720980 DNK720979:DNK720980 DXG720979:DXG720980 EHC720979:EHC720980 EQY720979:EQY720980 FAU720979:FAU720980 FKQ720979:FKQ720980 FUM720979:FUM720980 GEI720979:GEI720980 GOE720979:GOE720980 GYA720979:GYA720980 HHW720979:HHW720980 HRS720979:HRS720980 IBO720979:IBO720980 ILK720979:ILK720980 IVG720979:IVG720980 JFC720979:JFC720980 JOY720979:JOY720980 JYU720979:JYU720980 KIQ720979:KIQ720980 KSM720979:KSM720980 LCI720979:LCI720980 LME720979:LME720980 LWA720979:LWA720980 MFW720979:MFW720980 MPS720979:MPS720980 MZO720979:MZO720980 NJK720979:NJK720980 NTG720979:NTG720980 ODC720979:ODC720980 OMY720979:OMY720980 OWU720979:OWU720980 PGQ720979:PGQ720980 PQM720979:PQM720980 QAI720979:QAI720980 QKE720979:QKE720980 QUA720979:QUA720980 RDW720979:RDW720980 RNS720979:RNS720980 RXO720979:RXO720980 SHK720979:SHK720980 SRG720979:SRG720980 TBC720979:TBC720980 TKY720979:TKY720980 TUU720979:TUU720980 UEQ720979:UEQ720980 UOM720979:UOM720980 UYI720979:UYI720980 VIE720979:VIE720980 VSA720979:VSA720980 WBW720979:WBW720980 WLS720979:WLS720980 WVO720979:WVO720980 G786515:G786516 JC786515:JC786516 SY786515:SY786516 ACU786515:ACU786516 AMQ786515:AMQ786516 AWM786515:AWM786516 BGI786515:BGI786516 BQE786515:BQE786516 CAA786515:CAA786516 CJW786515:CJW786516 CTS786515:CTS786516 DDO786515:DDO786516 DNK786515:DNK786516 DXG786515:DXG786516 EHC786515:EHC786516 EQY786515:EQY786516 FAU786515:FAU786516 FKQ786515:FKQ786516 FUM786515:FUM786516 GEI786515:GEI786516 GOE786515:GOE786516 GYA786515:GYA786516 HHW786515:HHW786516 HRS786515:HRS786516 IBO786515:IBO786516 ILK786515:ILK786516 IVG786515:IVG786516 JFC786515:JFC786516 JOY786515:JOY786516 JYU786515:JYU786516 KIQ786515:KIQ786516 KSM786515:KSM786516 LCI786515:LCI786516 LME786515:LME786516 LWA786515:LWA786516 MFW786515:MFW786516 MPS786515:MPS786516 MZO786515:MZO786516 NJK786515:NJK786516 NTG786515:NTG786516 ODC786515:ODC786516 OMY786515:OMY786516 OWU786515:OWU786516 PGQ786515:PGQ786516 PQM786515:PQM786516 QAI786515:QAI786516 QKE786515:QKE786516 QUA786515:QUA786516 RDW786515:RDW786516 RNS786515:RNS786516 RXO786515:RXO786516 SHK786515:SHK786516 SRG786515:SRG786516 TBC786515:TBC786516 TKY786515:TKY786516 TUU786515:TUU786516 UEQ786515:UEQ786516 UOM786515:UOM786516 UYI786515:UYI786516 VIE786515:VIE786516 VSA786515:VSA786516 WBW786515:WBW786516 WLS786515:WLS786516 WVO786515:WVO786516 G852051:G852052 JC852051:JC852052 SY852051:SY852052 ACU852051:ACU852052 AMQ852051:AMQ852052 AWM852051:AWM852052 BGI852051:BGI852052 BQE852051:BQE852052 CAA852051:CAA852052 CJW852051:CJW852052 CTS852051:CTS852052 DDO852051:DDO852052 DNK852051:DNK852052 DXG852051:DXG852052 EHC852051:EHC852052 EQY852051:EQY852052 FAU852051:FAU852052 FKQ852051:FKQ852052 FUM852051:FUM852052 GEI852051:GEI852052 GOE852051:GOE852052 GYA852051:GYA852052 HHW852051:HHW852052 HRS852051:HRS852052 IBO852051:IBO852052 ILK852051:ILK852052 IVG852051:IVG852052 JFC852051:JFC852052 JOY852051:JOY852052 JYU852051:JYU852052 KIQ852051:KIQ852052 KSM852051:KSM852052 LCI852051:LCI852052 LME852051:LME852052 LWA852051:LWA852052 MFW852051:MFW852052 MPS852051:MPS852052 MZO852051:MZO852052 NJK852051:NJK852052 NTG852051:NTG852052 ODC852051:ODC852052 OMY852051:OMY852052 OWU852051:OWU852052 PGQ852051:PGQ852052 PQM852051:PQM852052 QAI852051:QAI852052 QKE852051:QKE852052 QUA852051:QUA852052 RDW852051:RDW852052 RNS852051:RNS852052 RXO852051:RXO852052 SHK852051:SHK852052 SRG852051:SRG852052 TBC852051:TBC852052 TKY852051:TKY852052 TUU852051:TUU852052 UEQ852051:UEQ852052 UOM852051:UOM852052 UYI852051:UYI852052 VIE852051:VIE852052 VSA852051:VSA852052 WBW852051:WBW852052 WLS852051:WLS852052 WVO852051:WVO852052 G917587:G917588 JC917587:JC917588 SY917587:SY917588 ACU917587:ACU917588 AMQ917587:AMQ917588 AWM917587:AWM917588 BGI917587:BGI917588 BQE917587:BQE917588 CAA917587:CAA917588 CJW917587:CJW917588 CTS917587:CTS917588 DDO917587:DDO917588 DNK917587:DNK917588 DXG917587:DXG917588 EHC917587:EHC917588 EQY917587:EQY917588 FAU917587:FAU917588 FKQ917587:FKQ917588 FUM917587:FUM917588 GEI917587:GEI917588 GOE917587:GOE917588 GYA917587:GYA917588 HHW917587:HHW917588 HRS917587:HRS917588 IBO917587:IBO917588 ILK917587:ILK917588 IVG917587:IVG917588 JFC917587:JFC917588 JOY917587:JOY917588 JYU917587:JYU917588 KIQ917587:KIQ917588 KSM917587:KSM917588 LCI917587:LCI917588 LME917587:LME917588 LWA917587:LWA917588 MFW917587:MFW917588 MPS917587:MPS917588 MZO917587:MZO917588 NJK917587:NJK917588 NTG917587:NTG917588 ODC917587:ODC917588 OMY917587:OMY917588 OWU917587:OWU917588 PGQ917587:PGQ917588 PQM917587:PQM917588 QAI917587:QAI917588 QKE917587:QKE917588 QUA917587:QUA917588 RDW917587:RDW917588 RNS917587:RNS917588 RXO917587:RXO917588 SHK917587:SHK917588 SRG917587:SRG917588 TBC917587:TBC917588 TKY917587:TKY917588 TUU917587:TUU917588 UEQ917587:UEQ917588 UOM917587:UOM917588 UYI917587:UYI917588 VIE917587:VIE917588 VSA917587:VSA917588 WBW917587:WBW917588 WLS917587:WLS917588 WVO917587:WVO917588 G983123:G983124 JC983123:JC983124 SY983123:SY983124 ACU983123:ACU983124 AMQ983123:AMQ983124 AWM983123:AWM983124 BGI983123:BGI983124 BQE983123:BQE983124 CAA983123:CAA983124 CJW983123:CJW983124 CTS983123:CTS983124 DDO983123:DDO983124 DNK983123:DNK983124 DXG983123:DXG983124 EHC983123:EHC983124 EQY983123:EQY983124 FAU983123:FAU983124 FKQ983123:FKQ983124 FUM983123:FUM983124 GEI983123:GEI983124 GOE983123:GOE983124 GYA983123:GYA983124 HHW983123:HHW983124 HRS983123:HRS983124 IBO983123:IBO983124 ILK983123:ILK983124 IVG983123:IVG983124 JFC983123:JFC983124 JOY983123:JOY983124 JYU983123:JYU983124 KIQ983123:KIQ983124 KSM983123:KSM983124 LCI983123:LCI983124 LME983123:LME983124 LWA983123:LWA983124 MFW983123:MFW983124 MPS983123:MPS983124 MZO983123:MZO983124 NJK983123:NJK983124 NTG983123:NTG983124 ODC983123:ODC983124 OMY983123:OMY983124 OWU983123:OWU983124 PGQ983123:PGQ983124 PQM983123:PQM983124 QAI983123:QAI983124 QKE983123:QKE983124 QUA983123:QUA983124 RDW983123:RDW983124 RNS983123:RNS983124 RXO983123:RXO983124 SHK983123:SHK983124 SRG983123:SRG983124 TBC983123:TBC983124 TKY983123:TKY983124 TUU983123:TUU983124 UEQ983123:UEQ983124 UOM983123:UOM983124 UYI983123:UYI983124 VIE983123:VIE983124 VSA983123:VSA983124 WBW983123:WBW983124 WLS983123:WLS983124 WVO983123:WVO983124 I61:I62 JE61:JE62 TA61:TA62 ACW61:ACW62 AMS61:AMS62 AWO61:AWO62 BGK61:BGK62 BQG61:BQG62 CAC61:CAC62 CJY61:CJY62 CTU61:CTU62 DDQ61:DDQ62 DNM61:DNM62 DXI61:DXI62 EHE61:EHE62 ERA61:ERA62 FAW61:FAW62 FKS61:FKS62 FUO61:FUO62 GEK61:GEK62 GOG61:GOG62 GYC61:GYC62 HHY61:HHY62 HRU61:HRU62 IBQ61:IBQ62 ILM61:ILM62 IVI61:IVI62 JFE61:JFE62 JPA61:JPA62 JYW61:JYW62 KIS61:KIS62 KSO61:KSO62 LCK61:LCK62 LMG61:LMG62 LWC61:LWC62 MFY61:MFY62 MPU61:MPU62 MZQ61:MZQ62 NJM61:NJM62 NTI61:NTI62 ODE61:ODE62 ONA61:ONA62 OWW61:OWW62 PGS61:PGS62 PQO61:PQO62 QAK61:QAK62 QKG61:QKG62 QUC61:QUC62 RDY61:RDY62 RNU61:RNU62 RXQ61:RXQ62 SHM61:SHM62 SRI61:SRI62 TBE61:TBE62 TLA61:TLA62 TUW61:TUW62 UES61:UES62 UOO61:UOO62 UYK61:UYK62 VIG61:VIG62 VSC61:VSC62 WBY61:WBY62 WLU61:WLU62 WVQ61:WVQ62 I65597:I65598 JE65597:JE65598 TA65597:TA65598 ACW65597:ACW65598 AMS65597:AMS65598 AWO65597:AWO65598 BGK65597:BGK65598 BQG65597:BQG65598 CAC65597:CAC65598 CJY65597:CJY65598 CTU65597:CTU65598 DDQ65597:DDQ65598 DNM65597:DNM65598 DXI65597:DXI65598 EHE65597:EHE65598 ERA65597:ERA65598 FAW65597:FAW65598 FKS65597:FKS65598 FUO65597:FUO65598 GEK65597:GEK65598 GOG65597:GOG65598 GYC65597:GYC65598 HHY65597:HHY65598 HRU65597:HRU65598 IBQ65597:IBQ65598 ILM65597:ILM65598 IVI65597:IVI65598 JFE65597:JFE65598 JPA65597:JPA65598 JYW65597:JYW65598 KIS65597:KIS65598 KSO65597:KSO65598 LCK65597:LCK65598 LMG65597:LMG65598 LWC65597:LWC65598 MFY65597:MFY65598 MPU65597:MPU65598 MZQ65597:MZQ65598 NJM65597:NJM65598 NTI65597:NTI65598 ODE65597:ODE65598 ONA65597:ONA65598 OWW65597:OWW65598 PGS65597:PGS65598 PQO65597:PQO65598 QAK65597:QAK65598 QKG65597:QKG65598 QUC65597:QUC65598 RDY65597:RDY65598 RNU65597:RNU65598 RXQ65597:RXQ65598 SHM65597:SHM65598 SRI65597:SRI65598 TBE65597:TBE65598 TLA65597:TLA65598 TUW65597:TUW65598 UES65597:UES65598 UOO65597:UOO65598 UYK65597:UYK65598 VIG65597:VIG65598 VSC65597:VSC65598 WBY65597:WBY65598 WLU65597:WLU65598 WVQ65597:WVQ65598 I131133:I131134 JE131133:JE131134 TA131133:TA131134 ACW131133:ACW131134 AMS131133:AMS131134 AWO131133:AWO131134 BGK131133:BGK131134 BQG131133:BQG131134 CAC131133:CAC131134 CJY131133:CJY131134 CTU131133:CTU131134 DDQ131133:DDQ131134 DNM131133:DNM131134 DXI131133:DXI131134 EHE131133:EHE131134 ERA131133:ERA131134 FAW131133:FAW131134 FKS131133:FKS131134 FUO131133:FUO131134 GEK131133:GEK131134 GOG131133:GOG131134 GYC131133:GYC131134 HHY131133:HHY131134 HRU131133:HRU131134 IBQ131133:IBQ131134 ILM131133:ILM131134 IVI131133:IVI131134 JFE131133:JFE131134 JPA131133:JPA131134 JYW131133:JYW131134 KIS131133:KIS131134 KSO131133:KSO131134 LCK131133:LCK131134 LMG131133:LMG131134 LWC131133:LWC131134 MFY131133:MFY131134 MPU131133:MPU131134 MZQ131133:MZQ131134 NJM131133:NJM131134 NTI131133:NTI131134 ODE131133:ODE131134 ONA131133:ONA131134 OWW131133:OWW131134 PGS131133:PGS131134 PQO131133:PQO131134 QAK131133:QAK131134 QKG131133:QKG131134 QUC131133:QUC131134 RDY131133:RDY131134 RNU131133:RNU131134 RXQ131133:RXQ131134 SHM131133:SHM131134 SRI131133:SRI131134 TBE131133:TBE131134 TLA131133:TLA131134 TUW131133:TUW131134 UES131133:UES131134 UOO131133:UOO131134 UYK131133:UYK131134 VIG131133:VIG131134 VSC131133:VSC131134 WBY131133:WBY131134 WLU131133:WLU131134 WVQ131133:WVQ131134 I196669:I196670 JE196669:JE196670 TA196669:TA196670 ACW196669:ACW196670 AMS196669:AMS196670 AWO196669:AWO196670 BGK196669:BGK196670 BQG196669:BQG196670 CAC196669:CAC196670 CJY196669:CJY196670 CTU196669:CTU196670 DDQ196669:DDQ196670 DNM196669:DNM196670 DXI196669:DXI196670 EHE196669:EHE196670 ERA196669:ERA196670 FAW196669:FAW196670 FKS196669:FKS196670 FUO196669:FUO196670 GEK196669:GEK196670 GOG196669:GOG196670 GYC196669:GYC196670 HHY196669:HHY196670 HRU196669:HRU196670 IBQ196669:IBQ196670 ILM196669:ILM196670 IVI196669:IVI196670 JFE196669:JFE196670 JPA196669:JPA196670 JYW196669:JYW196670 KIS196669:KIS196670 KSO196669:KSO196670 LCK196669:LCK196670 LMG196669:LMG196670 LWC196669:LWC196670 MFY196669:MFY196670 MPU196669:MPU196670 MZQ196669:MZQ196670 NJM196669:NJM196670 NTI196669:NTI196670 ODE196669:ODE196670 ONA196669:ONA196670 OWW196669:OWW196670 PGS196669:PGS196670 PQO196669:PQO196670 QAK196669:QAK196670 QKG196669:QKG196670 QUC196669:QUC196670 RDY196669:RDY196670 RNU196669:RNU196670 RXQ196669:RXQ196670 SHM196669:SHM196670 SRI196669:SRI196670 TBE196669:TBE196670 TLA196669:TLA196670 TUW196669:TUW196670 UES196669:UES196670 UOO196669:UOO196670 UYK196669:UYK196670 VIG196669:VIG196670 VSC196669:VSC196670 WBY196669:WBY196670 WLU196669:WLU196670 WVQ196669:WVQ196670 I262205:I262206 JE262205:JE262206 TA262205:TA262206 ACW262205:ACW262206 AMS262205:AMS262206 AWO262205:AWO262206 BGK262205:BGK262206 BQG262205:BQG262206 CAC262205:CAC262206 CJY262205:CJY262206 CTU262205:CTU262206 DDQ262205:DDQ262206 DNM262205:DNM262206 DXI262205:DXI262206 EHE262205:EHE262206 ERA262205:ERA262206 FAW262205:FAW262206 FKS262205:FKS262206 FUO262205:FUO262206 GEK262205:GEK262206 GOG262205:GOG262206 GYC262205:GYC262206 HHY262205:HHY262206 HRU262205:HRU262206 IBQ262205:IBQ262206 ILM262205:ILM262206 IVI262205:IVI262206 JFE262205:JFE262206 JPA262205:JPA262206 JYW262205:JYW262206 KIS262205:KIS262206 KSO262205:KSO262206 LCK262205:LCK262206 LMG262205:LMG262206 LWC262205:LWC262206 MFY262205:MFY262206 MPU262205:MPU262206 MZQ262205:MZQ262206 NJM262205:NJM262206 NTI262205:NTI262206 ODE262205:ODE262206 ONA262205:ONA262206 OWW262205:OWW262206 PGS262205:PGS262206 PQO262205:PQO262206 QAK262205:QAK262206 QKG262205:QKG262206 QUC262205:QUC262206 RDY262205:RDY262206 RNU262205:RNU262206 RXQ262205:RXQ262206 SHM262205:SHM262206 SRI262205:SRI262206 TBE262205:TBE262206 TLA262205:TLA262206 TUW262205:TUW262206 UES262205:UES262206 UOO262205:UOO262206 UYK262205:UYK262206 VIG262205:VIG262206 VSC262205:VSC262206 WBY262205:WBY262206 WLU262205:WLU262206 WVQ262205:WVQ262206 I327741:I327742 JE327741:JE327742 TA327741:TA327742 ACW327741:ACW327742 AMS327741:AMS327742 AWO327741:AWO327742 BGK327741:BGK327742 BQG327741:BQG327742 CAC327741:CAC327742 CJY327741:CJY327742 CTU327741:CTU327742 DDQ327741:DDQ327742 DNM327741:DNM327742 DXI327741:DXI327742 EHE327741:EHE327742 ERA327741:ERA327742 FAW327741:FAW327742 FKS327741:FKS327742 FUO327741:FUO327742 GEK327741:GEK327742 GOG327741:GOG327742 GYC327741:GYC327742 HHY327741:HHY327742 HRU327741:HRU327742 IBQ327741:IBQ327742 ILM327741:ILM327742 IVI327741:IVI327742 JFE327741:JFE327742 JPA327741:JPA327742 JYW327741:JYW327742 KIS327741:KIS327742 KSO327741:KSO327742 LCK327741:LCK327742 LMG327741:LMG327742 LWC327741:LWC327742 MFY327741:MFY327742 MPU327741:MPU327742 MZQ327741:MZQ327742 NJM327741:NJM327742 NTI327741:NTI327742 ODE327741:ODE327742 ONA327741:ONA327742 OWW327741:OWW327742 PGS327741:PGS327742 PQO327741:PQO327742 QAK327741:QAK327742 QKG327741:QKG327742 QUC327741:QUC327742 RDY327741:RDY327742 RNU327741:RNU327742 RXQ327741:RXQ327742 SHM327741:SHM327742 SRI327741:SRI327742 TBE327741:TBE327742 TLA327741:TLA327742 TUW327741:TUW327742 UES327741:UES327742 UOO327741:UOO327742 UYK327741:UYK327742 VIG327741:VIG327742 VSC327741:VSC327742 WBY327741:WBY327742 WLU327741:WLU327742 WVQ327741:WVQ327742 I393277:I393278 JE393277:JE393278 TA393277:TA393278 ACW393277:ACW393278 AMS393277:AMS393278 AWO393277:AWO393278 BGK393277:BGK393278 BQG393277:BQG393278 CAC393277:CAC393278 CJY393277:CJY393278 CTU393277:CTU393278 DDQ393277:DDQ393278 DNM393277:DNM393278 DXI393277:DXI393278 EHE393277:EHE393278 ERA393277:ERA393278 FAW393277:FAW393278 FKS393277:FKS393278 FUO393277:FUO393278 GEK393277:GEK393278 GOG393277:GOG393278 GYC393277:GYC393278 HHY393277:HHY393278 HRU393277:HRU393278 IBQ393277:IBQ393278 ILM393277:ILM393278 IVI393277:IVI393278 JFE393277:JFE393278 JPA393277:JPA393278 JYW393277:JYW393278 KIS393277:KIS393278 KSO393277:KSO393278 LCK393277:LCK393278 LMG393277:LMG393278 LWC393277:LWC393278 MFY393277:MFY393278 MPU393277:MPU393278 MZQ393277:MZQ393278 NJM393277:NJM393278 NTI393277:NTI393278 ODE393277:ODE393278 ONA393277:ONA393278 OWW393277:OWW393278 PGS393277:PGS393278 PQO393277:PQO393278 QAK393277:QAK393278 QKG393277:QKG393278 QUC393277:QUC393278 RDY393277:RDY393278 RNU393277:RNU393278 RXQ393277:RXQ393278 SHM393277:SHM393278 SRI393277:SRI393278 TBE393277:TBE393278 TLA393277:TLA393278 TUW393277:TUW393278 UES393277:UES393278 UOO393277:UOO393278 UYK393277:UYK393278 VIG393277:VIG393278 VSC393277:VSC393278 WBY393277:WBY393278 WLU393277:WLU393278 WVQ393277:WVQ393278 I458813:I458814 JE458813:JE458814 TA458813:TA458814 ACW458813:ACW458814 AMS458813:AMS458814 AWO458813:AWO458814 BGK458813:BGK458814 BQG458813:BQG458814 CAC458813:CAC458814 CJY458813:CJY458814 CTU458813:CTU458814 DDQ458813:DDQ458814 DNM458813:DNM458814 DXI458813:DXI458814 EHE458813:EHE458814 ERA458813:ERA458814 FAW458813:FAW458814 FKS458813:FKS458814 FUO458813:FUO458814 GEK458813:GEK458814 GOG458813:GOG458814 GYC458813:GYC458814 HHY458813:HHY458814 HRU458813:HRU458814 IBQ458813:IBQ458814 ILM458813:ILM458814 IVI458813:IVI458814 JFE458813:JFE458814 JPA458813:JPA458814 JYW458813:JYW458814 KIS458813:KIS458814 KSO458813:KSO458814 LCK458813:LCK458814 LMG458813:LMG458814 LWC458813:LWC458814 MFY458813:MFY458814 MPU458813:MPU458814 MZQ458813:MZQ458814 NJM458813:NJM458814 NTI458813:NTI458814 ODE458813:ODE458814 ONA458813:ONA458814 OWW458813:OWW458814 PGS458813:PGS458814 PQO458813:PQO458814 QAK458813:QAK458814 QKG458813:QKG458814 QUC458813:QUC458814 RDY458813:RDY458814 RNU458813:RNU458814 RXQ458813:RXQ458814 SHM458813:SHM458814 SRI458813:SRI458814 TBE458813:TBE458814 TLA458813:TLA458814 TUW458813:TUW458814 UES458813:UES458814 UOO458813:UOO458814 UYK458813:UYK458814 VIG458813:VIG458814 VSC458813:VSC458814 WBY458813:WBY458814 WLU458813:WLU458814 WVQ458813:WVQ458814 I524349:I524350 JE524349:JE524350 TA524349:TA524350 ACW524349:ACW524350 AMS524349:AMS524350 AWO524349:AWO524350 BGK524349:BGK524350 BQG524349:BQG524350 CAC524349:CAC524350 CJY524349:CJY524350 CTU524349:CTU524350 DDQ524349:DDQ524350 DNM524349:DNM524350 DXI524349:DXI524350 EHE524349:EHE524350 ERA524349:ERA524350 FAW524349:FAW524350 FKS524349:FKS524350 FUO524349:FUO524350 GEK524349:GEK524350 GOG524349:GOG524350 GYC524349:GYC524350 HHY524349:HHY524350 HRU524349:HRU524350 IBQ524349:IBQ524350 ILM524349:ILM524350 IVI524349:IVI524350 JFE524349:JFE524350 JPA524349:JPA524350 JYW524349:JYW524350 KIS524349:KIS524350 KSO524349:KSO524350 LCK524349:LCK524350 LMG524349:LMG524350 LWC524349:LWC524350 MFY524349:MFY524350 MPU524349:MPU524350 MZQ524349:MZQ524350 NJM524349:NJM524350 NTI524349:NTI524350 ODE524349:ODE524350 ONA524349:ONA524350 OWW524349:OWW524350 PGS524349:PGS524350 PQO524349:PQO524350 QAK524349:QAK524350 QKG524349:QKG524350 QUC524349:QUC524350 RDY524349:RDY524350 RNU524349:RNU524350 RXQ524349:RXQ524350 SHM524349:SHM524350 SRI524349:SRI524350 TBE524349:TBE524350 TLA524349:TLA524350 TUW524349:TUW524350 UES524349:UES524350 UOO524349:UOO524350 UYK524349:UYK524350 VIG524349:VIG524350 VSC524349:VSC524350 WBY524349:WBY524350 WLU524349:WLU524350 WVQ524349:WVQ524350 I589885:I589886 JE589885:JE589886 TA589885:TA589886 ACW589885:ACW589886 AMS589885:AMS589886 AWO589885:AWO589886 BGK589885:BGK589886 BQG589885:BQG589886 CAC589885:CAC589886 CJY589885:CJY589886 CTU589885:CTU589886 DDQ589885:DDQ589886 DNM589885:DNM589886 DXI589885:DXI589886 EHE589885:EHE589886 ERA589885:ERA589886 FAW589885:FAW589886 FKS589885:FKS589886 FUO589885:FUO589886 GEK589885:GEK589886 GOG589885:GOG589886 GYC589885:GYC589886 HHY589885:HHY589886 HRU589885:HRU589886 IBQ589885:IBQ589886 ILM589885:ILM589886 IVI589885:IVI589886 JFE589885:JFE589886 JPA589885:JPA589886 JYW589885:JYW589886 KIS589885:KIS589886 KSO589885:KSO589886 LCK589885:LCK589886 LMG589885:LMG589886 LWC589885:LWC589886 MFY589885:MFY589886 MPU589885:MPU589886 MZQ589885:MZQ589886 NJM589885:NJM589886 NTI589885:NTI589886 ODE589885:ODE589886 ONA589885:ONA589886 OWW589885:OWW589886 PGS589885:PGS589886 PQO589885:PQO589886 QAK589885:QAK589886 QKG589885:QKG589886 QUC589885:QUC589886 RDY589885:RDY589886 RNU589885:RNU589886 RXQ589885:RXQ589886 SHM589885:SHM589886 SRI589885:SRI589886 TBE589885:TBE589886 TLA589885:TLA589886 TUW589885:TUW589886 UES589885:UES589886 UOO589885:UOO589886 UYK589885:UYK589886 VIG589885:VIG589886 VSC589885:VSC589886 WBY589885:WBY589886 WLU589885:WLU589886 WVQ589885:WVQ589886 I655421:I655422 JE655421:JE655422 TA655421:TA655422 ACW655421:ACW655422 AMS655421:AMS655422 AWO655421:AWO655422 BGK655421:BGK655422 BQG655421:BQG655422 CAC655421:CAC655422 CJY655421:CJY655422 CTU655421:CTU655422 DDQ655421:DDQ655422 DNM655421:DNM655422 DXI655421:DXI655422 EHE655421:EHE655422 ERA655421:ERA655422 FAW655421:FAW655422 FKS655421:FKS655422 FUO655421:FUO655422 GEK655421:GEK655422 GOG655421:GOG655422 GYC655421:GYC655422 HHY655421:HHY655422 HRU655421:HRU655422 IBQ655421:IBQ655422 ILM655421:ILM655422 IVI655421:IVI655422 JFE655421:JFE655422 JPA655421:JPA655422 JYW655421:JYW655422 KIS655421:KIS655422 KSO655421:KSO655422 LCK655421:LCK655422 LMG655421:LMG655422 LWC655421:LWC655422 MFY655421:MFY655422 MPU655421:MPU655422 MZQ655421:MZQ655422 NJM655421:NJM655422 NTI655421:NTI655422 ODE655421:ODE655422 ONA655421:ONA655422 OWW655421:OWW655422 PGS655421:PGS655422 PQO655421:PQO655422 QAK655421:QAK655422 QKG655421:QKG655422 QUC655421:QUC655422 RDY655421:RDY655422 RNU655421:RNU655422 RXQ655421:RXQ655422 SHM655421:SHM655422 SRI655421:SRI655422 TBE655421:TBE655422 TLA655421:TLA655422 TUW655421:TUW655422 UES655421:UES655422 UOO655421:UOO655422 UYK655421:UYK655422 VIG655421:VIG655422 VSC655421:VSC655422 WBY655421:WBY655422 WLU655421:WLU655422 WVQ655421:WVQ655422 I720957:I720958 JE720957:JE720958 TA720957:TA720958 ACW720957:ACW720958 AMS720957:AMS720958 AWO720957:AWO720958 BGK720957:BGK720958 BQG720957:BQG720958 CAC720957:CAC720958 CJY720957:CJY720958 CTU720957:CTU720958 DDQ720957:DDQ720958 DNM720957:DNM720958 DXI720957:DXI720958 EHE720957:EHE720958 ERA720957:ERA720958 FAW720957:FAW720958 FKS720957:FKS720958 FUO720957:FUO720958 GEK720957:GEK720958 GOG720957:GOG720958 GYC720957:GYC720958 HHY720957:HHY720958 HRU720957:HRU720958 IBQ720957:IBQ720958 ILM720957:ILM720958 IVI720957:IVI720958 JFE720957:JFE720958 JPA720957:JPA720958 JYW720957:JYW720958 KIS720957:KIS720958 KSO720957:KSO720958 LCK720957:LCK720958 LMG720957:LMG720958 LWC720957:LWC720958 MFY720957:MFY720958 MPU720957:MPU720958 MZQ720957:MZQ720958 NJM720957:NJM720958 NTI720957:NTI720958 ODE720957:ODE720958 ONA720957:ONA720958 OWW720957:OWW720958 PGS720957:PGS720958 PQO720957:PQO720958 QAK720957:QAK720958 QKG720957:QKG720958 QUC720957:QUC720958 RDY720957:RDY720958 RNU720957:RNU720958 RXQ720957:RXQ720958 SHM720957:SHM720958 SRI720957:SRI720958 TBE720957:TBE720958 TLA720957:TLA720958 TUW720957:TUW720958 UES720957:UES720958 UOO720957:UOO720958 UYK720957:UYK720958 VIG720957:VIG720958 VSC720957:VSC720958 WBY720957:WBY720958 WLU720957:WLU720958 WVQ720957:WVQ720958 I786493:I786494 JE786493:JE786494 TA786493:TA786494 ACW786493:ACW786494 AMS786493:AMS786494 AWO786493:AWO786494 BGK786493:BGK786494 BQG786493:BQG786494 CAC786493:CAC786494 CJY786493:CJY786494 CTU786493:CTU786494 DDQ786493:DDQ786494 DNM786493:DNM786494 DXI786493:DXI786494 EHE786493:EHE786494 ERA786493:ERA786494 FAW786493:FAW786494 FKS786493:FKS786494 FUO786493:FUO786494 GEK786493:GEK786494 GOG786493:GOG786494 GYC786493:GYC786494 HHY786493:HHY786494 HRU786493:HRU786494 IBQ786493:IBQ786494 ILM786493:ILM786494 IVI786493:IVI786494 JFE786493:JFE786494 JPA786493:JPA786494 JYW786493:JYW786494 KIS786493:KIS786494 KSO786493:KSO786494 LCK786493:LCK786494 LMG786493:LMG786494 LWC786493:LWC786494 MFY786493:MFY786494 MPU786493:MPU786494 MZQ786493:MZQ786494 NJM786493:NJM786494 NTI786493:NTI786494 ODE786493:ODE786494 ONA786493:ONA786494 OWW786493:OWW786494 PGS786493:PGS786494 PQO786493:PQO786494 QAK786493:QAK786494 QKG786493:QKG786494 QUC786493:QUC786494 RDY786493:RDY786494 RNU786493:RNU786494 RXQ786493:RXQ786494 SHM786493:SHM786494 SRI786493:SRI786494 TBE786493:TBE786494 TLA786493:TLA786494 TUW786493:TUW786494 UES786493:UES786494 UOO786493:UOO786494 UYK786493:UYK786494 VIG786493:VIG786494 VSC786493:VSC786494 WBY786493:WBY786494 WLU786493:WLU786494 WVQ786493:WVQ786494 I852029:I852030 JE852029:JE852030 TA852029:TA852030 ACW852029:ACW852030 AMS852029:AMS852030 AWO852029:AWO852030 BGK852029:BGK852030 BQG852029:BQG852030 CAC852029:CAC852030 CJY852029:CJY852030 CTU852029:CTU852030 DDQ852029:DDQ852030 DNM852029:DNM852030 DXI852029:DXI852030 EHE852029:EHE852030 ERA852029:ERA852030 FAW852029:FAW852030 FKS852029:FKS852030 FUO852029:FUO852030 GEK852029:GEK852030 GOG852029:GOG852030 GYC852029:GYC852030 HHY852029:HHY852030 HRU852029:HRU852030 IBQ852029:IBQ852030 ILM852029:ILM852030 IVI852029:IVI852030 JFE852029:JFE852030 JPA852029:JPA852030 JYW852029:JYW852030 KIS852029:KIS852030 KSO852029:KSO852030 LCK852029:LCK852030 LMG852029:LMG852030 LWC852029:LWC852030 MFY852029:MFY852030 MPU852029:MPU852030 MZQ852029:MZQ852030 NJM852029:NJM852030 NTI852029:NTI852030 ODE852029:ODE852030 ONA852029:ONA852030 OWW852029:OWW852030 PGS852029:PGS852030 PQO852029:PQO852030 QAK852029:QAK852030 QKG852029:QKG852030 QUC852029:QUC852030 RDY852029:RDY852030 RNU852029:RNU852030 RXQ852029:RXQ852030 SHM852029:SHM852030 SRI852029:SRI852030 TBE852029:TBE852030 TLA852029:TLA852030 TUW852029:TUW852030 UES852029:UES852030 UOO852029:UOO852030 UYK852029:UYK852030 VIG852029:VIG852030 VSC852029:VSC852030 WBY852029:WBY852030 WLU852029:WLU852030 WVQ852029:WVQ852030 I917565:I917566 JE917565:JE917566 TA917565:TA917566 ACW917565:ACW917566 AMS917565:AMS917566 AWO917565:AWO917566 BGK917565:BGK917566 BQG917565:BQG917566 CAC917565:CAC917566 CJY917565:CJY917566 CTU917565:CTU917566 DDQ917565:DDQ917566 DNM917565:DNM917566 DXI917565:DXI917566 EHE917565:EHE917566 ERA917565:ERA917566 FAW917565:FAW917566 FKS917565:FKS917566 FUO917565:FUO917566 GEK917565:GEK917566 GOG917565:GOG917566 GYC917565:GYC917566 HHY917565:HHY917566 HRU917565:HRU917566 IBQ917565:IBQ917566 ILM917565:ILM917566 IVI917565:IVI917566 JFE917565:JFE917566 JPA917565:JPA917566 JYW917565:JYW917566 KIS917565:KIS917566 KSO917565:KSO917566 LCK917565:LCK917566 LMG917565:LMG917566 LWC917565:LWC917566 MFY917565:MFY917566 MPU917565:MPU917566 MZQ917565:MZQ917566 NJM917565:NJM917566 NTI917565:NTI917566 ODE917565:ODE917566 ONA917565:ONA917566 OWW917565:OWW917566 PGS917565:PGS917566 PQO917565:PQO917566 QAK917565:QAK917566 QKG917565:QKG917566 QUC917565:QUC917566 RDY917565:RDY917566 RNU917565:RNU917566 RXQ917565:RXQ917566 SHM917565:SHM917566 SRI917565:SRI917566 TBE917565:TBE917566 TLA917565:TLA917566 TUW917565:TUW917566 UES917565:UES917566 UOO917565:UOO917566 UYK917565:UYK917566 VIG917565:VIG917566 VSC917565:VSC917566 WBY917565:WBY917566 WLU917565:WLU917566 WVQ917565:WVQ917566 I983101:I983102 JE983101:JE983102 TA983101:TA983102 ACW983101:ACW983102 AMS983101:AMS983102 AWO983101:AWO983102 BGK983101:BGK983102 BQG983101:BQG983102 CAC983101:CAC983102 CJY983101:CJY983102 CTU983101:CTU983102 DDQ983101:DDQ983102 DNM983101:DNM983102 DXI983101:DXI983102 EHE983101:EHE983102 ERA983101:ERA983102 FAW983101:FAW983102 FKS983101:FKS983102 FUO983101:FUO983102 GEK983101:GEK983102 GOG983101:GOG983102 GYC983101:GYC983102 HHY983101:HHY983102 HRU983101:HRU983102 IBQ983101:IBQ983102 ILM983101:ILM983102 IVI983101:IVI983102 JFE983101:JFE983102 JPA983101:JPA983102 JYW983101:JYW983102 KIS983101:KIS983102 KSO983101:KSO983102 LCK983101:LCK983102 LMG983101:LMG983102 LWC983101:LWC983102 MFY983101:MFY983102 MPU983101:MPU983102 MZQ983101:MZQ983102 NJM983101:NJM983102 NTI983101:NTI983102 ODE983101:ODE983102 ONA983101:ONA983102 OWW983101:OWW983102 PGS983101:PGS983102 PQO983101:PQO983102 QAK983101:QAK983102 QKG983101:QKG983102 QUC983101:QUC983102 RDY983101:RDY983102 RNU983101:RNU983102 RXQ983101:RXQ983102 SHM983101:SHM983102 SRI983101:SRI983102 TBE983101:TBE983102 TLA983101:TLA983102 TUW983101:TUW983102 UES983101:UES983102 UOO983101:UOO983102 UYK983101:UYK983102 VIG983101:VIG983102 VSC983101:VSC983102 WBY983101:WBY983102 WLU983101:WLU983102 WVQ983101:WVQ983102 S122 JO122 TK122 ADG122 ANC122 AWY122 BGU122 BQQ122 CAM122 CKI122 CUE122 DEA122 DNW122 DXS122 EHO122 ERK122 FBG122 FLC122 FUY122 GEU122 GOQ122 GYM122 HII122 HSE122 ICA122 ILW122 IVS122 JFO122 JPK122 JZG122 KJC122 KSY122 LCU122 LMQ122 LWM122 MGI122 MQE122 NAA122 NJW122 NTS122 ODO122 ONK122 OXG122 PHC122 PQY122 QAU122 QKQ122 QUM122 REI122 ROE122 RYA122 SHW122 SRS122 TBO122 TLK122 TVG122 UFC122 UOY122 UYU122 VIQ122 VSM122 WCI122 WME122 WWA122 S65658 JO65658 TK65658 ADG65658 ANC65658 AWY65658 BGU65658 BQQ65658 CAM65658 CKI65658 CUE65658 DEA65658 DNW65658 DXS65658 EHO65658 ERK65658 FBG65658 FLC65658 FUY65658 GEU65658 GOQ65658 GYM65658 HII65658 HSE65658 ICA65658 ILW65658 IVS65658 JFO65658 JPK65658 JZG65658 KJC65658 KSY65658 LCU65658 LMQ65658 LWM65658 MGI65658 MQE65658 NAA65658 NJW65658 NTS65658 ODO65658 ONK65658 OXG65658 PHC65658 PQY65658 QAU65658 QKQ65658 QUM65658 REI65658 ROE65658 RYA65658 SHW65658 SRS65658 TBO65658 TLK65658 TVG65658 UFC65658 UOY65658 UYU65658 VIQ65658 VSM65658 WCI65658 WME65658 WWA65658 S131194 JO131194 TK131194 ADG131194 ANC131194 AWY131194 BGU131194 BQQ131194 CAM131194 CKI131194 CUE131194 DEA131194 DNW131194 DXS131194 EHO131194 ERK131194 FBG131194 FLC131194 FUY131194 GEU131194 GOQ131194 GYM131194 HII131194 HSE131194 ICA131194 ILW131194 IVS131194 JFO131194 JPK131194 JZG131194 KJC131194 KSY131194 LCU131194 LMQ131194 LWM131194 MGI131194 MQE131194 NAA131194 NJW131194 NTS131194 ODO131194 ONK131194 OXG131194 PHC131194 PQY131194 QAU131194 QKQ131194 QUM131194 REI131194 ROE131194 RYA131194 SHW131194 SRS131194 TBO131194 TLK131194 TVG131194 UFC131194 UOY131194 UYU131194 VIQ131194 VSM131194 WCI131194 WME131194 WWA131194 S196730 JO196730 TK196730 ADG196730 ANC196730 AWY196730 BGU196730 BQQ196730 CAM196730 CKI196730 CUE196730 DEA196730 DNW196730 DXS196730 EHO196730 ERK196730 FBG196730 FLC196730 FUY196730 GEU196730 GOQ196730 GYM196730 HII196730 HSE196730 ICA196730 ILW196730 IVS196730 JFO196730 JPK196730 JZG196730 KJC196730 KSY196730 LCU196730 LMQ196730 LWM196730 MGI196730 MQE196730 NAA196730 NJW196730 NTS196730 ODO196730 ONK196730 OXG196730 PHC196730 PQY196730 QAU196730 QKQ196730 QUM196730 REI196730 ROE196730 RYA196730 SHW196730 SRS196730 TBO196730 TLK196730 TVG196730 UFC196730 UOY196730 UYU196730 VIQ196730 VSM196730 WCI196730 WME196730 WWA196730 S262266 JO262266 TK262266 ADG262266 ANC262266 AWY262266 BGU262266 BQQ262266 CAM262266 CKI262266 CUE262266 DEA262266 DNW262266 DXS262266 EHO262266 ERK262266 FBG262266 FLC262266 FUY262266 GEU262266 GOQ262266 GYM262266 HII262266 HSE262266 ICA262266 ILW262266 IVS262266 JFO262266 JPK262266 JZG262266 KJC262266 KSY262266 LCU262266 LMQ262266 LWM262266 MGI262266 MQE262266 NAA262266 NJW262266 NTS262266 ODO262266 ONK262266 OXG262266 PHC262266 PQY262266 QAU262266 QKQ262266 QUM262266 REI262266 ROE262266 RYA262266 SHW262266 SRS262266 TBO262266 TLK262266 TVG262266 UFC262266 UOY262266 UYU262266 VIQ262266 VSM262266 WCI262266 WME262266 WWA262266 S327802 JO327802 TK327802 ADG327802 ANC327802 AWY327802 BGU327802 BQQ327802 CAM327802 CKI327802 CUE327802 DEA327802 DNW327802 DXS327802 EHO327802 ERK327802 FBG327802 FLC327802 FUY327802 GEU327802 GOQ327802 GYM327802 HII327802 HSE327802 ICA327802 ILW327802 IVS327802 JFO327802 JPK327802 JZG327802 KJC327802 KSY327802 LCU327802 LMQ327802 LWM327802 MGI327802 MQE327802 NAA327802 NJW327802 NTS327802 ODO327802 ONK327802 OXG327802 PHC327802 PQY327802 QAU327802 QKQ327802 QUM327802 REI327802 ROE327802 RYA327802 SHW327802 SRS327802 TBO327802 TLK327802 TVG327802 UFC327802 UOY327802 UYU327802 VIQ327802 VSM327802 WCI327802 WME327802 WWA327802 S393338 JO393338 TK393338 ADG393338 ANC393338 AWY393338 BGU393338 BQQ393338 CAM393338 CKI393338 CUE393338 DEA393338 DNW393338 DXS393338 EHO393338 ERK393338 FBG393338 FLC393338 FUY393338 GEU393338 GOQ393338 GYM393338 HII393338 HSE393338 ICA393338 ILW393338 IVS393338 JFO393338 JPK393338 JZG393338 KJC393338 KSY393338 LCU393338 LMQ393338 LWM393338 MGI393338 MQE393338 NAA393338 NJW393338 NTS393338 ODO393338 ONK393338 OXG393338 PHC393338 PQY393338 QAU393338 QKQ393338 QUM393338 REI393338 ROE393338 RYA393338 SHW393338 SRS393338 TBO393338 TLK393338 TVG393338 UFC393338 UOY393338 UYU393338 VIQ393338 VSM393338 WCI393338 WME393338 WWA393338 S458874 JO458874 TK458874 ADG458874 ANC458874 AWY458874 BGU458874 BQQ458874 CAM458874 CKI458874 CUE458874 DEA458874 DNW458874 DXS458874 EHO458874 ERK458874 FBG458874 FLC458874 FUY458874 GEU458874 GOQ458874 GYM458874 HII458874 HSE458874 ICA458874 ILW458874 IVS458874 JFO458874 JPK458874 JZG458874 KJC458874 KSY458874 LCU458874 LMQ458874 LWM458874 MGI458874 MQE458874 NAA458874 NJW458874 NTS458874 ODO458874 ONK458874 OXG458874 PHC458874 PQY458874 QAU458874 QKQ458874 QUM458874 REI458874 ROE458874 RYA458874 SHW458874 SRS458874 TBO458874 TLK458874 TVG458874 UFC458874 UOY458874 UYU458874 VIQ458874 VSM458874 WCI458874 WME458874 WWA458874 S524410 JO524410 TK524410 ADG524410 ANC524410 AWY524410 BGU524410 BQQ524410 CAM524410 CKI524410 CUE524410 DEA524410 DNW524410 DXS524410 EHO524410 ERK524410 FBG524410 FLC524410 FUY524410 GEU524410 GOQ524410 GYM524410 HII524410 HSE524410 ICA524410 ILW524410 IVS524410 JFO524410 JPK524410 JZG524410 KJC524410 KSY524410 LCU524410 LMQ524410 LWM524410 MGI524410 MQE524410 NAA524410 NJW524410 NTS524410 ODO524410 ONK524410 OXG524410 PHC524410 PQY524410 QAU524410 QKQ524410 QUM524410 REI524410 ROE524410 RYA524410 SHW524410 SRS524410 TBO524410 TLK524410 TVG524410 UFC524410 UOY524410 UYU524410 VIQ524410 VSM524410 WCI524410 WME524410 WWA524410 S589946 JO589946 TK589946 ADG589946 ANC589946 AWY589946 BGU589946 BQQ589946 CAM589946 CKI589946 CUE589946 DEA589946 DNW589946 DXS589946 EHO589946 ERK589946 FBG589946 FLC589946 FUY589946 GEU589946 GOQ589946 GYM589946 HII589946 HSE589946 ICA589946 ILW589946 IVS589946 JFO589946 JPK589946 JZG589946 KJC589946 KSY589946 LCU589946 LMQ589946 LWM589946 MGI589946 MQE589946 NAA589946 NJW589946 NTS589946 ODO589946 ONK589946 OXG589946 PHC589946 PQY589946 QAU589946 QKQ589946 QUM589946 REI589946 ROE589946 RYA589946 SHW589946 SRS589946 TBO589946 TLK589946 TVG589946 UFC589946 UOY589946 UYU589946 VIQ589946 VSM589946 WCI589946 WME589946 WWA589946 S655482 JO655482 TK655482 ADG655482 ANC655482 AWY655482 BGU655482 BQQ655482 CAM655482 CKI655482 CUE655482 DEA655482 DNW655482 DXS655482 EHO655482 ERK655482 FBG655482 FLC655482 FUY655482 GEU655482 GOQ655482 GYM655482 HII655482 HSE655482 ICA655482 ILW655482 IVS655482 JFO655482 JPK655482 JZG655482 KJC655482 KSY655482 LCU655482 LMQ655482 LWM655482 MGI655482 MQE655482 NAA655482 NJW655482 NTS655482 ODO655482 ONK655482 OXG655482 PHC655482 PQY655482 QAU655482 QKQ655482 QUM655482 REI655482 ROE655482 RYA655482 SHW655482 SRS655482 TBO655482 TLK655482 TVG655482 UFC655482 UOY655482 UYU655482 VIQ655482 VSM655482 WCI655482 WME655482 WWA655482 S721018 JO721018 TK721018 ADG721018 ANC721018 AWY721018 BGU721018 BQQ721018 CAM721018 CKI721018 CUE721018 DEA721018 DNW721018 DXS721018 EHO721018 ERK721018 FBG721018 FLC721018 FUY721018 GEU721018 GOQ721018 GYM721018 HII721018 HSE721018 ICA721018 ILW721018 IVS721018 JFO721018 JPK721018 JZG721018 KJC721018 KSY721018 LCU721018 LMQ721018 LWM721018 MGI721018 MQE721018 NAA721018 NJW721018 NTS721018 ODO721018 ONK721018 OXG721018 PHC721018 PQY721018 QAU721018 QKQ721018 QUM721018 REI721018 ROE721018 RYA721018 SHW721018 SRS721018 TBO721018 TLK721018 TVG721018 UFC721018 UOY721018 UYU721018 VIQ721018 VSM721018 WCI721018 WME721018 WWA721018 S786554 JO786554 TK786554 ADG786554 ANC786554 AWY786554 BGU786554 BQQ786554 CAM786554 CKI786554 CUE786554 DEA786554 DNW786554 DXS786554 EHO786554 ERK786554 FBG786554 FLC786554 FUY786554 GEU786554 GOQ786554 GYM786554 HII786554 HSE786554 ICA786554 ILW786554 IVS786554 JFO786554 JPK786554 JZG786554 KJC786554 KSY786554 LCU786554 LMQ786554 LWM786554 MGI786554 MQE786554 NAA786554 NJW786554 NTS786554 ODO786554 ONK786554 OXG786554 PHC786554 PQY786554 QAU786554 QKQ786554 QUM786554 REI786554 ROE786554 RYA786554 SHW786554 SRS786554 TBO786554 TLK786554 TVG786554 UFC786554 UOY786554 UYU786554 VIQ786554 VSM786554 WCI786554 WME786554 WWA786554 S852090 JO852090 TK852090 ADG852090 ANC852090 AWY852090 BGU852090 BQQ852090 CAM852090 CKI852090 CUE852090 DEA852090 DNW852090 DXS852090 EHO852090 ERK852090 FBG852090 FLC852090 FUY852090 GEU852090 GOQ852090 GYM852090 HII852090 HSE852090 ICA852090 ILW852090 IVS852090 JFO852090 JPK852090 JZG852090 KJC852090 KSY852090 LCU852090 LMQ852090 LWM852090 MGI852090 MQE852090 NAA852090 NJW852090 NTS852090 ODO852090 ONK852090 OXG852090 PHC852090 PQY852090 QAU852090 QKQ852090 QUM852090 REI852090 ROE852090 RYA852090 SHW852090 SRS852090 TBO852090 TLK852090 TVG852090 UFC852090 UOY852090 UYU852090 VIQ852090 VSM852090 WCI852090 WME852090 WWA852090 S917626 JO917626 TK917626 ADG917626 ANC917626 AWY917626 BGU917626 BQQ917626 CAM917626 CKI917626 CUE917626 DEA917626 DNW917626 DXS917626 EHO917626 ERK917626 FBG917626 FLC917626 FUY917626 GEU917626 GOQ917626 GYM917626 HII917626 HSE917626 ICA917626 ILW917626 IVS917626 JFO917626 JPK917626 JZG917626 KJC917626 KSY917626 LCU917626 LMQ917626 LWM917626 MGI917626 MQE917626 NAA917626 NJW917626 NTS917626 ODO917626 ONK917626 OXG917626 PHC917626 PQY917626 QAU917626 QKQ917626 QUM917626 REI917626 ROE917626 RYA917626 SHW917626 SRS917626 TBO917626 TLK917626 TVG917626 UFC917626 UOY917626 UYU917626 VIQ917626 VSM917626 WCI917626 WME917626 WWA917626 S983162 JO983162 TK983162 ADG983162 ANC983162 AWY983162 BGU983162 BQQ983162 CAM983162 CKI983162 CUE983162 DEA983162 DNW983162 DXS983162 EHO983162 ERK983162 FBG983162 FLC983162 FUY983162 GEU983162 GOQ983162 GYM983162 HII983162 HSE983162 ICA983162 ILW983162 IVS983162 JFO983162 JPK983162 JZG983162 KJC983162 KSY983162 LCU983162 LMQ983162 LWM983162 MGI983162 MQE983162 NAA983162 NJW983162 NTS983162 ODO983162 ONK983162 OXG983162 PHC983162 PQY983162 QAU983162 QKQ983162 QUM983162 REI983162 ROE983162 RYA983162 SHW983162 SRS983162 TBO983162 TLK983162 TVG983162 UFC983162 UOY983162 UYU983162 VIQ983162 VSM983162 WCI983162 WME983162 WWA983162 O114:O115 JK114:JK115 TG114:TG115 ADC114:ADC115 AMY114:AMY115 AWU114:AWU115 BGQ114:BGQ115 BQM114:BQM115 CAI114:CAI115 CKE114:CKE115 CUA114:CUA115 DDW114:DDW115 DNS114:DNS115 DXO114:DXO115 EHK114:EHK115 ERG114:ERG115 FBC114:FBC115 FKY114:FKY115 FUU114:FUU115 GEQ114:GEQ115 GOM114:GOM115 GYI114:GYI115 HIE114:HIE115 HSA114:HSA115 IBW114:IBW115 ILS114:ILS115 IVO114:IVO115 JFK114:JFK115 JPG114:JPG115 JZC114:JZC115 KIY114:KIY115 KSU114:KSU115 LCQ114:LCQ115 LMM114:LMM115 LWI114:LWI115 MGE114:MGE115 MQA114:MQA115 MZW114:MZW115 NJS114:NJS115 NTO114:NTO115 ODK114:ODK115 ONG114:ONG115 OXC114:OXC115 PGY114:PGY115 PQU114:PQU115 QAQ114:QAQ115 QKM114:QKM115 QUI114:QUI115 REE114:REE115 ROA114:ROA115 RXW114:RXW115 SHS114:SHS115 SRO114:SRO115 TBK114:TBK115 TLG114:TLG115 TVC114:TVC115 UEY114:UEY115 UOU114:UOU115 UYQ114:UYQ115 VIM114:VIM115 VSI114:VSI115 WCE114:WCE115 WMA114:WMA115 WVW114:WVW115 O65650:O65651 JK65650:JK65651 TG65650:TG65651 ADC65650:ADC65651 AMY65650:AMY65651 AWU65650:AWU65651 BGQ65650:BGQ65651 BQM65650:BQM65651 CAI65650:CAI65651 CKE65650:CKE65651 CUA65650:CUA65651 DDW65650:DDW65651 DNS65650:DNS65651 DXO65650:DXO65651 EHK65650:EHK65651 ERG65650:ERG65651 FBC65650:FBC65651 FKY65650:FKY65651 FUU65650:FUU65651 GEQ65650:GEQ65651 GOM65650:GOM65651 GYI65650:GYI65651 HIE65650:HIE65651 HSA65650:HSA65651 IBW65650:IBW65651 ILS65650:ILS65651 IVO65650:IVO65651 JFK65650:JFK65651 JPG65650:JPG65651 JZC65650:JZC65651 KIY65650:KIY65651 KSU65650:KSU65651 LCQ65650:LCQ65651 LMM65650:LMM65651 LWI65650:LWI65651 MGE65650:MGE65651 MQA65650:MQA65651 MZW65650:MZW65651 NJS65650:NJS65651 NTO65650:NTO65651 ODK65650:ODK65651 ONG65650:ONG65651 OXC65650:OXC65651 PGY65650:PGY65651 PQU65650:PQU65651 QAQ65650:QAQ65651 QKM65650:QKM65651 QUI65650:QUI65651 REE65650:REE65651 ROA65650:ROA65651 RXW65650:RXW65651 SHS65650:SHS65651 SRO65650:SRO65651 TBK65650:TBK65651 TLG65650:TLG65651 TVC65650:TVC65651 UEY65650:UEY65651 UOU65650:UOU65651 UYQ65650:UYQ65651 VIM65650:VIM65651 VSI65650:VSI65651 WCE65650:WCE65651 WMA65650:WMA65651 WVW65650:WVW65651 O131186:O131187 JK131186:JK131187 TG131186:TG131187 ADC131186:ADC131187 AMY131186:AMY131187 AWU131186:AWU131187 BGQ131186:BGQ131187 BQM131186:BQM131187 CAI131186:CAI131187 CKE131186:CKE131187 CUA131186:CUA131187 DDW131186:DDW131187 DNS131186:DNS131187 DXO131186:DXO131187 EHK131186:EHK131187 ERG131186:ERG131187 FBC131186:FBC131187 FKY131186:FKY131187 FUU131186:FUU131187 GEQ131186:GEQ131187 GOM131186:GOM131187 GYI131186:GYI131187 HIE131186:HIE131187 HSA131186:HSA131187 IBW131186:IBW131187 ILS131186:ILS131187 IVO131186:IVO131187 JFK131186:JFK131187 JPG131186:JPG131187 JZC131186:JZC131187 KIY131186:KIY131187 KSU131186:KSU131187 LCQ131186:LCQ131187 LMM131186:LMM131187 LWI131186:LWI131187 MGE131186:MGE131187 MQA131186:MQA131187 MZW131186:MZW131187 NJS131186:NJS131187 NTO131186:NTO131187 ODK131186:ODK131187 ONG131186:ONG131187 OXC131186:OXC131187 PGY131186:PGY131187 PQU131186:PQU131187 QAQ131186:QAQ131187 QKM131186:QKM131187 QUI131186:QUI131187 REE131186:REE131187 ROA131186:ROA131187 RXW131186:RXW131187 SHS131186:SHS131187 SRO131186:SRO131187 TBK131186:TBK131187 TLG131186:TLG131187 TVC131186:TVC131187 UEY131186:UEY131187 UOU131186:UOU131187 UYQ131186:UYQ131187 VIM131186:VIM131187 VSI131186:VSI131187 WCE131186:WCE131187 WMA131186:WMA131187 WVW131186:WVW131187 O196722:O196723 JK196722:JK196723 TG196722:TG196723 ADC196722:ADC196723 AMY196722:AMY196723 AWU196722:AWU196723 BGQ196722:BGQ196723 BQM196722:BQM196723 CAI196722:CAI196723 CKE196722:CKE196723 CUA196722:CUA196723 DDW196722:DDW196723 DNS196722:DNS196723 DXO196722:DXO196723 EHK196722:EHK196723 ERG196722:ERG196723 FBC196722:FBC196723 FKY196722:FKY196723 FUU196722:FUU196723 GEQ196722:GEQ196723 GOM196722:GOM196723 GYI196722:GYI196723 HIE196722:HIE196723 HSA196722:HSA196723 IBW196722:IBW196723 ILS196722:ILS196723 IVO196722:IVO196723 JFK196722:JFK196723 JPG196722:JPG196723 JZC196722:JZC196723 KIY196722:KIY196723 KSU196722:KSU196723 LCQ196722:LCQ196723 LMM196722:LMM196723 LWI196722:LWI196723 MGE196722:MGE196723 MQA196722:MQA196723 MZW196722:MZW196723 NJS196722:NJS196723 NTO196722:NTO196723 ODK196722:ODK196723 ONG196722:ONG196723 OXC196722:OXC196723 PGY196722:PGY196723 PQU196722:PQU196723 QAQ196722:QAQ196723 QKM196722:QKM196723 QUI196722:QUI196723 REE196722:REE196723 ROA196722:ROA196723 RXW196722:RXW196723 SHS196722:SHS196723 SRO196722:SRO196723 TBK196722:TBK196723 TLG196722:TLG196723 TVC196722:TVC196723 UEY196722:UEY196723 UOU196722:UOU196723 UYQ196722:UYQ196723 VIM196722:VIM196723 VSI196722:VSI196723 WCE196722:WCE196723 WMA196722:WMA196723 WVW196722:WVW196723 O262258:O262259 JK262258:JK262259 TG262258:TG262259 ADC262258:ADC262259 AMY262258:AMY262259 AWU262258:AWU262259 BGQ262258:BGQ262259 BQM262258:BQM262259 CAI262258:CAI262259 CKE262258:CKE262259 CUA262258:CUA262259 DDW262258:DDW262259 DNS262258:DNS262259 DXO262258:DXO262259 EHK262258:EHK262259 ERG262258:ERG262259 FBC262258:FBC262259 FKY262258:FKY262259 FUU262258:FUU262259 GEQ262258:GEQ262259 GOM262258:GOM262259 GYI262258:GYI262259 HIE262258:HIE262259 HSA262258:HSA262259 IBW262258:IBW262259 ILS262258:ILS262259 IVO262258:IVO262259 JFK262258:JFK262259 JPG262258:JPG262259 JZC262258:JZC262259 KIY262258:KIY262259 KSU262258:KSU262259 LCQ262258:LCQ262259 LMM262258:LMM262259 LWI262258:LWI262259 MGE262258:MGE262259 MQA262258:MQA262259 MZW262258:MZW262259 NJS262258:NJS262259 NTO262258:NTO262259 ODK262258:ODK262259 ONG262258:ONG262259 OXC262258:OXC262259 PGY262258:PGY262259 PQU262258:PQU262259 QAQ262258:QAQ262259 QKM262258:QKM262259 QUI262258:QUI262259 REE262258:REE262259 ROA262258:ROA262259 RXW262258:RXW262259 SHS262258:SHS262259 SRO262258:SRO262259 TBK262258:TBK262259 TLG262258:TLG262259 TVC262258:TVC262259 UEY262258:UEY262259 UOU262258:UOU262259 UYQ262258:UYQ262259 VIM262258:VIM262259 VSI262258:VSI262259 WCE262258:WCE262259 WMA262258:WMA262259 WVW262258:WVW262259 O327794:O327795 JK327794:JK327795 TG327794:TG327795 ADC327794:ADC327795 AMY327794:AMY327795 AWU327794:AWU327795 BGQ327794:BGQ327795 BQM327794:BQM327795 CAI327794:CAI327795 CKE327794:CKE327795 CUA327794:CUA327795 DDW327794:DDW327795 DNS327794:DNS327795 DXO327794:DXO327795 EHK327794:EHK327795 ERG327794:ERG327795 FBC327794:FBC327795 FKY327794:FKY327795 FUU327794:FUU327795 GEQ327794:GEQ327795 GOM327794:GOM327795 GYI327794:GYI327795 HIE327794:HIE327795 HSA327794:HSA327795 IBW327794:IBW327795 ILS327794:ILS327795 IVO327794:IVO327795 JFK327794:JFK327795 JPG327794:JPG327795 JZC327794:JZC327795 KIY327794:KIY327795 KSU327794:KSU327795 LCQ327794:LCQ327795 LMM327794:LMM327795 LWI327794:LWI327795 MGE327794:MGE327795 MQA327794:MQA327795 MZW327794:MZW327795 NJS327794:NJS327795 NTO327794:NTO327795 ODK327794:ODK327795 ONG327794:ONG327795 OXC327794:OXC327795 PGY327794:PGY327795 PQU327794:PQU327795 QAQ327794:QAQ327795 QKM327794:QKM327795 QUI327794:QUI327795 REE327794:REE327795 ROA327794:ROA327795 RXW327794:RXW327795 SHS327794:SHS327795 SRO327794:SRO327795 TBK327794:TBK327795 TLG327794:TLG327795 TVC327794:TVC327795 UEY327794:UEY327795 UOU327794:UOU327795 UYQ327794:UYQ327795 VIM327794:VIM327795 VSI327794:VSI327795 WCE327794:WCE327795 WMA327794:WMA327795 WVW327794:WVW327795 O393330:O393331 JK393330:JK393331 TG393330:TG393331 ADC393330:ADC393331 AMY393330:AMY393331 AWU393330:AWU393331 BGQ393330:BGQ393331 BQM393330:BQM393331 CAI393330:CAI393331 CKE393330:CKE393331 CUA393330:CUA393331 DDW393330:DDW393331 DNS393330:DNS393331 DXO393330:DXO393331 EHK393330:EHK393331 ERG393330:ERG393331 FBC393330:FBC393331 FKY393330:FKY393331 FUU393330:FUU393331 GEQ393330:GEQ393331 GOM393330:GOM393331 GYI393330:GYI393331 HIE393330:HIE393331 HSA393330:HSA393331 IBW393330:IBW393331 ILS393330:ILS393331 IVO393330:IVO393331 JFK393330:JFK393331 JPG393330:JPG393331 JZC393330:JZC393331 KIY393330:KIY393331 KSU393330:KSU393331 LCQ393330:LCQ393331 LMM393330:LMM393331 LWI393330:LWI393331 MGE393330:MGE393331 MQA393330:MQA393331 MZW393330:MZW393331 NJS393330:NJS393331 NTO393330:NTO393331 ODK393330:ODK393331 ONG393330:ONG393331 OXC393330:OXC393331 PGY393330:PGY393331 PQU393330:PQU393331 QAQ393330:QAQ393331 QKM393330:QKM393331 QUI393330:QUI393331 REE393330:REE393331 ROA393330:ROA393331 RXW393330:RXW393331 SHS393330:SHS393331 SRO393330:SRO393331 TBK393330:TBK393331 TLG393330:TLG393331 TVC393330:TVC393331 UEY393330:UEY393331 UOU393330:UOU393331 UYQ393330:UYQ393331 VIM393330:VIM393331 VSI393330:VSI393331 WCE393330:WCE393331 WMA393330:WMA393331 WVW393330:WVW393331 O458866:O458867 JK458866:JK458867 TG458866:TG458867 ADC458866:ADC458867 AMY458866:AMY458867 AWU458866:AWU458867 BGQ458866:BGQ458867 BQM458866:BQM458867 CAI458866:CAI458867 CKE458866:CKE458867 CUA458866:CUA458867 DDW458866:DDW458867 DNS458866:DNS458867 DXO458866:DXO458867 EHK458866:EHK458867 ERG458866:ERG458867 FBC458866:FBC458867 FKY458866:FKY458867 FUU458866:FUU458867 GEQ458866:GEQ458867 GOM458866:GOM458867 GYI458866:GYI458867 HIE458866:HIE458867 HSA458866:HSA458867 IBW458866:IBW458867 ILS458866:ILS458867 IVO458866:IVO458867 JFK458866:JFK458867 JPG458866:JPG458867 JZC458866:JZC458867 KIY458866:KIY458867 KSU458866:KSU458867 LCQ458866:LCQ458867 LMM458866:LMM458867 LWI458866:LWI458867 MGE458866:MGE458867 MQA458866:MQA458867 MZW458866:MZW458867 NJS458866:NJS458867 NTO458866:NTO458867 ODK458866:ODK458867 ONG458866:ONG458867 OXC458866:OXC458867 PGY458866:PGY458867 PQU458866:PQU458867 QAQ458866:QAQ458867 QKM458866:QKM458867 QUI458866:QUI458867 REE458866:REE458867 ROA458866:ROA458867 RXW458866:RXW458867 SHS458866:SHS458867 SRO458866:SRO458867 TBK458866:TBK458867 TLG458866:TLG458867 TVC458866:TVC458867 UEY458866:UEY458867 UOU458866:UOU458867 UYQ458866:UYQ458867 VIM458866:VIM458867 VSI458866:VSI458867 WCE458866:WCE458867 WMA458866:WMA458867 WVW458866:WVW458867 O524402:O524403 JK524402:JK524403 TG524402:TG524403 ADC524402:ADC524403 AMY524402:AMY524403 AWU524402:AWU524403 BGQ524402:BGQ524403 BQM524402:BQM524403 CAI524402:CAI524403 CKE524402:CKE524403 CUA524402:CUA524403 DDW524402:DDW524403 DNS524402:DNS524403 DXO524402:DXO524403 EHK524402:EHK524403 ERG524402:ERG524403 FBC524402:FBC524403 FKY524402:FKY524403 FUU524402:FUU524403 GEQ524402:GEQ524403 GOM524402:GOM524403 GYI524402:GYI524403 HIE524402:HIE524403 HSA524402:HSA524403 IBW524402:IBW524403 ILS524402:ILS524403 IVO524402:IVO524403 JFK524402:JFK524403 JPG524402:JPG524403 JZC524402:JZC524403 KIY524402:KIY524403 KSU524402:KSU524403 LCQ524402:LCQ524403 LMM524402:LMM524403 LWI524402:LWI524403 MGE524402:MGE524403 MQA524402:MQA524403 MZW524402:MZW524403 NJS524402:NJS524403 NTO524402:NTO524403 ODK524402:ODK524403 ONG524402:ONG524403 OXC524402:OXC524403 PGY524402:PGY524403 PQU524402:PQU524403 QAQ524402:QAQ524403 QKM524402:QKM524403 QUI524402:QUI524403 REE524402:REE524403 ROA524402:ROA524403 RXW524402:RXW524403 SHS524402:SHS524403 SRO524402:SRO524403 TBK524402:TBK524403 TLG524402:TLG524403 TVC524402:TVC524403 UEY524402:UEY524403 UOU524402:UOU524403 UYQ524402:UYQ524403 VIM524402:VIM524403 VSI524402:VSI524403 WCE524402:WCE524403 WMA524402:WMA524403 WVW524402:WVW524403 O589938:O589939 JK589938:JK589939 TG589938:TG589939 ADC589938:ADC589939 AMY589938:AMY589939 AWU589938:AWU589939 BGQ589938:BGQ589939 BQM589938:BQM589939 CAI589938:CAI589939 CKE589938:CKE589939 CUA589938:CUA589939 DDW589938:DDW589939 DNS589938:DNS589939 DXO589938:DXO589939 EHK589938:EHK589939 ERG589938:ERG589939 FBC589938:FBC589939 FKY589938:FKY589939 FUU589938:FUU589939 GEQ589938:GEQ589939 GOM589938:GOM589939 GYI589938:GYI589939 HIE589938:HIE589939 HSA589938:HSA589939 IBW589938:IBW589939 ILS589938:ILS589939 IVO589938:IVO589939 JFK589938:JFK589939 JPG589938:JPG589939 JZC589938:JZC589939 KIY589938:KIY589939 KSU589938:KSU589939 LCQ589938:LCQ589939 LMM589938:LMM589939 LWI589938:LWI589939 MGE589938:MGE589939 MQA589938:MQA589939 MZW589938:MZW589939 NJS589938:NJS589939 NTO589938:NTO589939 ODK589938:ODK589939 ONG589938:ONG589939 OXC589938:OXC589939 PGY589938:PGY589939 PQU589938:PQU589939 QAQ589938:QAQ589939 QKM589938:QKM589939 QUI589938:QUI589939 REE589938:REE589939 ROA589938:ROA589939 RXW589938:RXW589939 SHS589938:SHS589939 SRO589938:SRO589939 TBK589938:TBK589939 TLG589938:TLG589939 TVC589938:TVC589939 UEY589938:UEY589939 UOU589938:UOU589939 UYQ589938:UYQ589939 VIM589938:VIM589939 VSI589938:VSI589939 WCE589938:WCE589939 WMA589938:WMA589939 WVW589938:WVW589939 O655474:O655475 JK655474:JK655475 TG655474:TG655475 ADC655474:ADC655475 AMY655474:AMY655475 AWU655474:AWU655475 BGQ655474:BGQ655475 BQM655474:BQM655475 CAI655474:CAI655475 CKE655474:CKE655475 CUA655474:CUA655475 DDW655474:DDW655475 DNS655474:DNS655475 DXO655474:DXO655475 EHK655474:EHK655475 ERG655474:ERG655475 FBC655474:FBC655475 FKY655474:FKY655475 FUU655474:FUU655475 GEQ655474:GEQ655475 GOM655474:GOM655475 GYI655474:GYI655475 HIE655474:HIE655475 HSA655474:HSA655475 IBW655474:IBW655475 ILS655474:ILS655475 IVO655474:IVO655475 JFK655474:JFK655475 JPG655474:JPG655475 JZC655474:JZC655475 KIY655474:KIY655475 KSU655474:KSU655475 LCQ655474:LCQ655475 LMM655474:LMM655475 LWI655474:LWI655475 MGE655474:MGE655475 MQA655474:MQA655475 MZW655474:MZW655475 NJS655474:NJS655475 NTO655474:NTO655475 ODK655474:ODK655475 ONG655474:ONG655475 OXC655474:OXC655475 PGY655474:PGY655475 PQU655474:PQU655475 QAQ655474:QAQ655475 QKM655474:QKM655475 QUI655474:QUI655475 REE655474:REE655475 ROA655474:ROA655475 RXW655474:RXW655475 SHS655474:SHS655475 SRO655474:SRO655475 TBK655474:TBK655475 TLG655474:TLG655475 TVC655474:TVC655475 UEY655474:UEY655475 UOU655474:UOU655475 UYQ655474:UYQ655475 VIM655474:VIM655475 VSI655474:VSI655475 WCE655474:WCE655475 WMA655474:WMA655475 WVW655474:WVW655475 O721010:O721011 JK721010:JK721011 TG721010:TG721011 ADC721010:ADC721011 AMY721010:AMY721011 AWU721010:AWU721011 BGQ721010:BGQ721011 BQM721010:BQM721011 CAI721010:CAI721011 CKE721010:CKE721011 CUA721010:CUA721011 DDW721010:DDW721011 DNS721010:DNS721011 DXO721010:DXO721011 EHK721010:EHK721011 ERG721010:ERG721011 FBC721010:FBC721011 FKY721010:FKY721011 FUU721010:FUU721011 GEQ721010:GEQ721011 GOM721010:GOM721011 GYI721010:GYI721011 HIE721010:HIE721011 HSA721010:HSA721011 IBW721010:IBW721011 ILS721010:ILS721011 IVO721010:IVO721011 JFK721010:JFK721011 JPG721010:JPG721011 JZC721010:JZC721011 KIY721010:KIY721011 KSU721010:KSU721011 LCQ721010:LCQ721011 LMM721010:LMM721011 LWI721010:LWI721011 MGE721010:MGE721011 MQA721010:MQA721011 MZW721010:MZW721011 NJS721010:NJS721011 NTO721010:NTO721011 ODK721010:ODK721011 ONG721010:ONG721011 OXC721010:OXC721011 PGY721010:PGY721011 PQU721010:PQU721011 QAQ721010:QAQ721011 QKM721010:QKM721011 QUI721010:QUI721011 REE721010:REE721011 ROA721010:ROA721011 RXW721010:RXW721011 SHS721010:SHS721011 SRO721010:SRO721011 TBK721010:TBK721011 TLG721010:TLG721011 TVC721010:TVC721011 UEY721010:UEY721011 UOU721010:UOU721011 UYQ721010:UYQ721011 VIM721010:VIM721011 VSI721010:VSI721011 WCE721010:WCE721011 WMA721010:WMA721011 WVW721010:WVW721011 O786546:O786547 JK786546:JK786547 TG786546:TG786547 ADC786546:ADC786547 AMY786546:AMY786547 AWU786546:AWU786547 BGQ786546:BGQ786547 BQM786546:BQM786547 CAI786546:CAI786547 CKE786546:CKE786547 CUA786546:CUA786547 DDW786546:DDW786547 DNS786546:DNS786547 DXO786546:DXO786547 EHK786546:EHK786547 ERG786546:ERG786547 FBC786546:FBC786547 FKY786546:FKY786547 FUU786546:FUU786547 GEQ786546:GEQ786547 GOM786546:GOM786547 GYI786546:GYI786547 HIE786546:HIE786547 HSA786546:HSA786547 IBW786546:IBW786547 ILS786546:ILS786547 IVO786546:IVO786547 JFK786546:JFK786547 JPG786546:JPG786547 JZC786546:JZC786547 KIY786546:KIY786547 KSU786546:KSU786547 LCQ786546:LCQ786547 LMM786546:LMM786547 LWI786546:LWI786547 MGE786546:MGE786547 MQA786546:MQA786547 MZW786546:MZW786547 NJS786546:NJS786547 NTO786546:NTO786547 ODK786546:ODK786547 ONG786546:ONG786547 OXC786546:OXC786547 PGY786546:PGY786547 PQU786546:PQU786547 QAQ786546:QAQ786547 QKM786546:QKM786547 QUI786546:QUI786547 REE786546:REE786547 ROA786546:ROA786547 RXW786546:RXW786547 SHS786546:SHS786547 SRO786546:SRO786547 TBK786546:TBK786547 TLG786546:TLG786547 TVC786546:TVC786547 UEY786546:UEY786547 UOU786546:UOU786547 UYQ786546:UYQ786547 VIM786546:VIM786547 VSI786546:VSI786547 WCE786546:WCE786547 WMA786546:WMA786547 WVW786546:WVW786547 O852082:O852083 JK852082:JK852083 TG852082:TG852083 ADC852082:ADC852083 AMY852082:AMY852083 AWU852082:AWU852083 BGQ852082:BGQ852083 BQM852082:BQM852083 CAI852082:CAI852083 CKE852082:CKE852083 CUA852082:CUA852083 DDW852082:DDW852083 DNS852082:DNS852083 DXO852082:DXO852083 EHK852082:EHK852083 ERG852082:ERG852083 FBC852082:FBC852083 FKY852082:FKY852083 FUU852082:FUU852083 GEQ852082:GEQ852083 GOM852082:GOM852083 GYI852082:GYI852083 HIE852082:HIE852083 HSA852082:HSA852083 IBW852082:IBW852083 ILS852082:ILS852083 IVO852082:IVO852083 JFK852082:JFK852083 JPG852082:JPG852083 JZC852082:JZC852083 KIY852082:KIY852083 KSU852082:KSU852083 LCQ852082:LCQ852083 LMM852082:LMM852083 LWI852082:LWI852083 MGE852082:MGE852083 MQA852082:MQA852083 MZW852082:MZW852083 NJS852082:NJS852083 NTO852082:NTO852083 ODK852082:ODK852083 ONG852082:ONG852083 OXC852082:OXC852083 PGY852082:PGY852083 PQU852082:PQU852083 QAQ852082:QAQ852083 QKM852082:QKM852083 QUI852082:QUI852083 REE852082:REE852083 ROA852082:ROA852083 RXW852082:RXW852083 SHS852082:SHS852083 SRO852082:SRO852083 TBK852082:TBK852083 TLG852082:TLG852083 TVC852082:TVC852083 UEY852082:UEY852083 UOU852082:UOU852083 UYQ852082:UYQ852083 VIM852082:VIM852083 VSI852082:VSI852083 WCE852082:WCE852083 WMA852082:WMA852083 WVW852082:WVW852083 O917618:O917619 JK917618:JK917619 TG917618:TG917619 ADC917618:ADC917619 AMY917618:AMY917619 AWU917618:AWU917619 BGQ917618:BGQ917619 BQM917618:BQM917619 CAI917618:CAI917619 CKE917618:CKE917619 CUA917618:CUA917619 DDW917618:DDW917619 DNS917618:DNS917619 DXO917618:DXO917619 EHK917618:EHK917619 ERG917618:ERG917619 FBC917618:FBC917619 FKY917618:FKY917619 FUU917618:FUU917619 GEQ917618:GEQ917619 GOM917618:GOM917619 GYI917618:GYI917619 HIE917618:HIE917619 HSA917618:HSA917619 IBW917618:IBW917619 ILS917618:ILS917619 IVO917618:IVO917619 JFK917618:JFK917619 JPG917618:JPG917619 JZC917618:JZC917619 KIY917618:KIY917619 KSU917618:KSU917619 LCQ917618:LCQ917619 LMM917618:LMM917619 LWI917618:LWI917619 MGE917618:MGE917619 MQA917618:MQA917619 MZW917618:MZW917619 NJS917618:NJS917619 NTO917618:NTO917619 ODK917618:ODK917619 ONG917618:ONG917619 OXC917618:OXC917619 PGY917618:PGY917619 PQU917618:PQU917619 QAQ917618:QAQ917619 QKM917618:QKM917619 QUI917618:QUI917619 REE917618:REE917619 ROA917618:ROA917619 RXW917618:RXW917619 SHS917618:SHS917619 SRO917618:SRO917619 TBK917618:TBK917619 TLG917618:TLG917619 TVC917618:TVC917619 UEY917618:UEY917619 UOU917618:UOU917619 UYQ917618:UYQ917619 VIM917618:VIM917619 VSI917618:VSI917619 WCE917618:WCE917619 WMA917618:WMA917619 WVW917618:WVW917619 O983154:O983155 JK983154:JK983155 TG983154:TG983155 ADC983154:ADC983155 AMY983154:AMY983155 AWU983154:AWU983155 BGQ983154:BGQ983155 BQM983154:BQM983155 CAI983154:CAI983155 CKE983154:CKE983155 CUA983154:CUA983155 DDW983154:DDW983155 DNS983154:DNS983155 DXO983154:DXO983155 EHK983154:EHK983155 ERG983154:ERG983155 FBC983154:FBC983155 FKY983154:FKY983155 FUU983154:FUU983155 GEQ983154:GEQ983155 GOM983154:GOM983155 GYI983154:GYI983155 HIE983154:HIE983155 HSA983154:HSA983155 IBW983154:IBW983155 ILS983154:ILS983155 IVO983154:IVO983155 JFK983154:JFK983155 JPG983154:JPG983155 JZC983154:JZC983155 KIY983154:KIY983155 KSU983154:KSU983155 LCQ983154:LCQ983155 LMM983154:LMM983155 LWI983154:LWI983155 MGE983154:MGE983155 MQA983154:MQA983155 MZW983154:MZW983155 NJS983154:NJS983155 NTO983154:NTO983155 ODK983154:ODK983155 ONG983154:ONG983155 OXC983154:OXC983155 PGY983154:PGY983155 PQU983154:PQU983155 QAQ983154:QAQ983155 QKM983154:QKM983155 QUI983154:QUI983155 REE983154:REE983155 ROA983154:ROA983155 RXW983154:RXW983155 SHS983154:SHS983155 SRO983154:SRO983155 TBK983154:TBK983155 TLG983154:TLG983155 TVC983154:TVC983155 UEY983154:UEY983155 UOU983154:UOU983155 UYQ983154:UYQ983155 VIM983154:VIM983155 VSI983154:VSI983155 WCE983154:WCE983155 WMA983154:WMA983155 WVW983154:WVW983155 R117:R118 JN117:JN118 TJ117:TJ118 ADF117:ADF118 ANB117:ANB118 AWX117:AWX118 BGT117:BGT118 BQP117:BQP118 CAL117:CAL118 CKH117:CKH118 CUD117:CUD118 DDZ117:DDZ118 DNV117:DNV118 DXR117:DXR118 EHN117:EHN118 ERJ117:ERJ118 FBF117:FBF118 FLB117:FLB118 FUX117:FUX118 GET117:GET118 GOP117:GOP118 GYL117:GYL118 HIH117:HIH118 HSD117:HSD118 IBZ117:IBZ118 ILV117:ILV118 IVR117:IVR118 JFN117:JFN118 JPJ117:JPJ118 JZF117:JZF118 KJB117:KJB118 KSX117:KSX118 LCT117:LCT118 LMP117:LMP118 LWL117:LWL118 MGH117:MGH118 MQD117:MQD118 MZZ117:MZZ118 NJV117:NJV118 NTR117:NTR118 ODN117:ODN118 ONJ117:ONJ118 OXF117:OXF118 PHB117:PHB118 PQX117:PQX118 QAT117:QAT118 QKP117:QKP118 QUL117:QUL118 REH117:REH118 ROD117:ROD118 RXZ117:RXZ118 SHV117:SHV118 SRR117:SRR118 TBN117:TBN118 TLJ117:TLJ118 TVF117:TVF118 UFB117:UFB118 UOX117:UOX118 UYT117:UYT118 VIP117:VIP118 VSL117:VSL118 WCH117:WCH118 WMD117:WMD118 WVZ117:WVZ118 R65653:R65654 JN65653:JN65654 TJ65653:TJ65654 ADF65653:ADF65654 ANB65653:ANB65654 AWX65653:AWX65654 BGT65653:BGT65654 BQP65653:BQP65654 CAL65653:CAL65654 CKH65653:CKH65654 CUD65653:CUD65654 DDZ65653:DDZ65654 DNV65653:DNV65654 DXR65653:DXR65654 EHN65653:EHN65654 ERJ65653:ERJ65654 FBF65653:FBF65654 FLB65653:FLB65654 FUX65653:FUX65654 GET65653:GET65654 GOP65653:GOP65654 GYL65653:GYL65654 HIH65653:HIH65654 HSD65653:HSD65654 IBZ65653:IBZ65654 ILV65653:ILV65654 IVR65653:IVR65654 JFN65653:JFN65654 JPJ65653:JPJ65654 JZF65653:JZF65654 KJB65653:KJB65654 KSX65653:KSX65654 LCT65653:LCT65654 LMP65653:LMP65654 LWL65653:LWL65654 MGH65653:MGH65654 MQD65653:MQD65654 MZZ65653:MZZ65654 NJV65653:NJV65654 NTR65653:NTR65654 ODN65653:ODN65654 ONJ65653:ONJ65654 OXF65653:OXF65654 PHB65653:PHB65654 PQX65653:PQX65654 QAT65653:QAT65654 QKP65653:QKP65654 QUL65653:QUL65654 REH65653:REH65654 ROD65653:ROD65654 RXZ65653:RXZ65654 SHV65653:SHV65654 SRR65653:SRR65654 TBN65653:TBN65654 TLJ65653:TLJ65654 TVF65653:TVF65654 UFB65653:UFB65654 UOX65653:UOX65654 UYT65653:UYT65654 VIP65653:VIP65654 VSL65653:VSL65654 WCH65653:WCH65654 WMD65653:WMD65654 WVZ65653:WVZ65654 R131189:R131190 JN131189:JN131190 TJ131189:TJ131190 ADF131189:ADF131190 ANB131189:ANB131190 AWX131189:AWX131190 BGT131189:BGT131190 BQP131189:BQP131190 CAL131189:CAL131190 CKH131189:CKH131190 CUD131189:CUD131190 DDZ131189:DDZ131190 DNV131189:DNV131190 DXR131189:DXR131190 EHN131189:EHN131190 ERJ131189:ERJ131190 FBF131189:FBF131190 FLB131189:FLB131190 FUX131189:FUX131190 GET131189:GET131190 GOP131189:GOP131190 GYL131189:GYL131190 HIH131189:HIH131190 HSD131189:HSD131190 IBZ131189:IBZ131190 ILV131189:ILV131190 IVR131189:IVR131190 JFN131189:JFN131190 JPJ131189:JPJ131190 JZF131189:JZF131190 KJB131189:KJB131190 KSX131189:KSX131190 LCT131189:LCT131190 LMP131189:LMP131190 LWL131189:LWL131190 MGH131189:MGH131190 MQD131189:MQD131190 MZZ131189:MZZ131190 NJV131189:NJV131190 NTR131189:NTR131190 ODN131189:ODN131190 ONJ131189:ONJ131190 OXF131189:OXF131190 PHB131189:PHB131190 PQX131189:PQX131190 QAT131189:QAT131190 QKP131189:QKP131190 QUL131189:QUL131190 REH131189:REH131190 ROD131189:ROD131190 RXZ131189:RXZ131190 SHV131189:SHV131190 SRR131189:SRR131190 TBN131189:TBN131190 TLJ131189:TLJ131190 TVF131189:TVF131190 UFB131189:UFB131190 UOX131189:UOX131190 UYT131189:UYT131190 VIP131189:VIP131190 VSL131189:VSL131190 WCH131189:WCH131190 WMD131189:WMD131190 WVZ131189:WVZ131190 R196725:R196726 JN196725:JN196726 TJ196725:TJ196726 ADF196725:ADF196726 ANB196725:ANB196726 AWX196725:AWX196726 BGT196725:BGT196726 BQP196725:BQP196726 CAL196725:CAL196726 CKH196725:CKH196726 CUD196725:CUD196726 DDZ196725:DDZ196726 DNV196725:DNV196726 DXR196725:DXR196726 EHN196725:EHN196726 ERJ196725:ERJ196726 FBF196725:FBF196726 FLB196725:FLB196726 FUX196725:FUX196726 GET196725:GET196726 GOP196725:GOP196726 GYL196725:GYL196726 HIH196725:HIH196726 HSD196725:HSD196726 IBZ196725:IBZ196726 ILV196725:ILV196726 IVR196725:IVR196726 JFN196725:JFN196726 JPJ196725:JPJ196726 JZF196725:JZF196726 KJB196725:KJB196726 KSX196725:KSX196726 LCT196725:LCT196726 LMP196725:LMP196726 LWL196725:LWL196726 MGH196725:MGH196726 MQD196725:MQD196726 MZZ196725:MZZ196726 NJV196725:NJV196726 NTR196725:NTR196726 ODN196725:ODN196726 ONJ196725:ONJ196726 OXF196725:OXF196726 PHB196725:PHB196726 PQX196725:PQX196726 QAT196725:QAT196726 QKP196725:QKP196726 QUL196725:QUL196726 REH196725:REH196726 ROD196725:ROD196726 RXZ196725:RXZ196726 SHV196725:SHV196726 SRR196725:SRR196726 TBN196725:TBN196726 TLJ196725:TLJ196726 TVF196725:TVF196726 UFB196725:UFB196726 UOX196725:UOX196726 UYT196725:UYT196726 VIP196725:VIP196726 VSL196725:VSL196726 WCH196725:WCH196726 WMD196725:WMD196726 WVZ196725:WVZ196726 R262261:R262262 JN262261:JN262262 TJ262261:TJ262262 ADF262261:ADF262262 ANB262261:ANB262262 AWX262261:AWX262262 BGT262261:BGT262262 BQP262261:BQP262262 CAL262261:CAL262262 CKH262261:CKH262262 CUD262261:CUD262262 DDZ262261:DDZ262262 DNV262261:DNV262262 DXR262261:DXR262262 EHN262261:EHN262262 ERJ262261:ERJ262262 FBF262261:FBF262262 FLB262261:FLB262262 FUX262261:FUX262262 GET262261:GET262262 GOP262261:GOP262262 GYL262261:GYL262262 HIH262261:HIH262262 HSD262261:HSD262262 IBZ262261:IBZ262262 ILV262261:ILV262262 IVR262261:IVR262262 JFN262261:JFN262262 JPJ262261:JPJ262262 JZF262261:JZF262262 KJB262261:KJB262262 KSX262261:KSX262262 LCT262261:LCT262262 LMP262261:LMP262262 LWL262261:LWL262262 MGH262261:MGH262262 MQD262261:MQD262262 MZZ262261:MZZ262262 NJV262261:NJV262262 NTR262261:NTR262262 ODN262261:ODN262262 ONJ262261:ONJ262262 OXF262261:OXF262262 PHB262261:PHB262262 PQX262261:PQX262262 QAT262261:QAT262262 QKP262261:QKP262262 QUL262261:QUL262262 REH262261:REH262262 ROD262261:ROD262262 RXZ262261:RXZ262262 SHV262261:SHV262262 SRR262261:SRR262262 TBN262261:TBN262262 TLJ262261:TLJ262262 TVF262261:TVF262262 UFB262261:UFB262262 UOX262261:UOX262262 UYT262261:UYT262262 VIP262261:VIP262262 VSL262261:VSL262262 WCH262261:WCH262262 WMD262261:WMD262262 WVZ262261:WVZ262262 R327797:R327798 JN327797:JN327798 TJ327797:TJ327798 ADF327797:ADF327798 ANB327797:ANB327798 AWX327797:AWX327798 BGT327797:BGT327798 BQP327797:BQP327798 CAL327797:CAL327798 CKH327797:CKH327798 CUD327797:CUD327798 DDZ327797:DDZ327798 DNV327797:DNV327798 DXR327797:DXR327798 EHN327797:EHN327798 ERJ327797:ERJ327798 FBF327797:FBF327798 FLB327797:FLB327798 FUX327797:FUX327798 GET327797:GET327798 GOP327797:GOP327798 GYL327797:GYL327798 HIH327797:HIH327798 HSD327797:HSD327798 IBZ327797:IBZ327798 ILV327797:ILV327798 IVR327797:IVR327798 JFN327797:JFN327798 JPJ327797:JPJ327798 JZF327797:JZF327798 KJB327797:KJB327798 KSX327797:KSX327798 LCT327797:LCT327798 LMP327797:LMP327798 LWL327797:LWL327798 MGH327797:MGH327798 MQD327797:MQD327798 MZZ327797:MZZ327798 NJV327797:NJV327798 NTR327797:NTR327798 ODN327797:ODN327798 ONJ327797:ONJ327798 OXF327797:OXF327798 PHB327797:PHB327798 PQX327797:PQX327798 QAT327797:QAT327798 QKP327797:QKP327798 QUL327797:QUL327798 REH327797:REH327798 ROD327797:ROD327798 RXZ327797:RXZ327798 SHV327797:SHV327798 SRR327797:SRR327798 TBN327797:TBN327798 TLJ327797:TLJ327798 TVF327797:TVF327798 UFB327797:UFB327798 UOX327797:UOX327798 UYT327797:UYT327798 VIP327797:VIP327798 VSL327797:VSL327798 WCH327797:WCH327798 WMD327797:WMD327798 WVZ327797:WVZ327798 R393333:R393334 JN393333:JN393334 TJ393333:TJ393334 ADF393333:ADF393334 ANB393333:ANB393334 AWX393333:AWX393334 BGT393333:BGT393334 BQP393333:BQP393334 CAL393333:CAL393334 CKH393333:CKH393334 CUD393333:CUD393334 DDZ393333:DDZ393334 DNV393333:DNV393334 DXR393333:DXR393334 EHN393333:EHN393334 ERJ393333:ERJ393334 FBF393333:FBF393334 FLB393333:FLB393334 FUX393333:FUX393334 GET393333:GET393334 GOP393333:GOP393334 GYL393333:GYL393334 HIH393333:HIH393334 HSD393333:HSD393334 IBZ393333:IBZ393334 ILV393333:ILV393334 IVR393333:IVR393334 JFN393333:JFN393334 JPJ393333:JPJ393334 JZF393333:JZF393334 KJB393333:KJB393334 KSX393333:KSX393334 LCT393333:LCT393334 LMP393333:LMP393334 LWL393333:LWL393334 MGH393333:MGH393334 MQD393333:MQD393334 MZZ393333:MZZ393334 NJV393333:NJV393334 NTR393333:NTR393334 ODN393333:ODN393334 ONJ393333:ONJ393334 OXF393333:OXF393334 PHB393333:PHB393334 PQX393333:PQX393334 QAT393333:QAT393334 QKP393333:QKP393334 QUL393333:QUL393334 REH393333:REH393334 ROD393333:ROD393334 RXZ393333:RXZ393334 SHV393333:SHV393334 SRR393333:SRR393334 TBN393333:TBN393334 TLJ393333:TLJ393334 TVF393333:TVF393334 UFB393333:UFB393334 UOX393333:UOX393334 UYT393333:UYT393334 VIP393333:VIP393334 VSL393333:VSL393334 WCH393333:WCH393334 WMD393333:WMD393334 WVZ393333:WVZ393334 R458869:R458870 JN458869:JN458870 TJ458869:TJ458870 ADF458869:ADF458870 ANB458869:ANB458870 AWX458869:AWX458870 BGT458869:BGT458870 BQP458869:BQP458870 CAL458869:CAL458870 CKH458869:CKH458870 CUD458869:CUD458870 DDZ458869:DDZ458870 DNV458869:DNV458870 DXR458869:DXR458870 EHN458869:EHN458870 ERJ458869:ERJ458870 FBF458869:FBF458870 FLB458869:FLB458870 FUX458869:FUX458870 GET458869:GET458870 GOP458869:GOP458870 GYL458869:GYL458870 HIH458869:HIH458870 HSD458869:HSD458870 IBZ458869:IBZ458870 ILV458869:ILV458870 IVR458869:IVR458870 JFN458869:JFN458870 JPJ458869:JPJ458870 JZF458869:JZF458870 KJB458869:KJB458870 KSX458869:KSX458870 LCT458869:LCT458870 LMP458869:LMP458870 LWL458869:LWL458870 MGH458869:MGH458870 MQD458869:MQD458870 MZZ458869:MZZ458870 NJV458869:NJV458870 NTR458869:NTR458870 ODN458869:ODN458870 ONJ458869:ONJ458870 OXF458869:OXF458870 PHB458869:PHB458870 PQX458869:PQX458870 QAT458869:QAT458870 QKP458869:QKP458870 QUL458869:QUL458870 REH458869:REH458870 ROD458869:ROD458870 RXZ458869:RXZ458870 SHV458869:SHV458870 SRR458869:SRR458870 TBN458869:TBN458870 TLJ458869:TLJ458870 TVF458869:TVF458870 UFB458869:UFB458870 UOX458869:UOX458870 UYT458869:UYT458870 VIP458869:VIP458870 VSL458869:VSL458870 WCH458869:WCH458870 WMD458869:WMD458870 WVZ458869:WVZ458870 R524405:R524406 JN524405:JN524406 TJ524405:TJ524406 ADF524405:ADF524406 ANB524405:ANB524406 AWX524405:AWX524406 BGT524405:BGT524406 BQP524405:BQP524406 CAL524405:CAL524406 CKH524405:CKH524406 CUD524405:CUD524406 DDZ524405:DDZ524406 DNV524405:DNV524406 DXR524405:DXR524406 EHN524405:EHN524406 ERJ524405:ERJ524406 FBF524405:FBF524406 FLB524405:FLB524406 FUX524405:FUX524406 GET524405:GET524406 GOP524405:GOP524406 GYL524405:GYL524406 HIH524405:HIH524406 HSD524405:HSD524406 IBZ524405:IBZ524406 ILV524405:ILV524406 IVR524405:IVR524406 JFN524405:JFN524406 JPJ524405:JPJ524406 JZF524405:JZF524406 KJB524405:KJB524406 KSX524405:KSX524406 LCT524405:LCT524406 LMP524405:LMP524406 LWL524405:LWL524406 MGH524405:MGH524406 MQD524405:MQD524406 MZZ524405:MZZ524406 NJV524405:NJV524406 NTR524405:NTR524406 ODN524405:ODN524406 ONJ524405:ONJ524406 OXF524405:OXF524406 PHB524405:PHB524406 PQX524405:PQX524406 QAT524405:QAT524406 QKP524405:QKP524406 QUL524405:QUL524406 REH524405:REH524406 ROD524405:ROD524406 RXZ524405:RXZ524406 SHV524405:SHV524406 SRR524405:SRR524406 TBN524405:TBN524406 TLJ524405:TLJ524406 TVF524405:TVF524406 UFB524405:UFB524406 UOX524405:UOX524406 UYT524405:UYT524406 VIP524405:VIP524406 VSL524405:VSL524406 WCH524405:WCH524406 WMD524405:WMD524406 WVZ524405:WVZ524406 R589941:R589942 JN589941:JN589942 TJ589941:TJ589942 ADF589941:ADF589942 ANB589941:ANB589942 AWX589941:AWX589942 BGT589941:BGT589942 BQP589941:BQP589942 CAL589941:CAL589942 CKH589941:CKH589942 CUD589941:CUD589942 DDZ589941:DDZ589942 DNV589941:DNV589942 DXR589941:DXR589942 EHN589941:EHN589942 ERJ589941:ERJ589942 FBF589941:FBF589942 FLB589941:FLB589942 FUX589941:FUX589942 GET589941:GET589942 GOP589941:GOP589942 GYL589941:GYL589942 HIH589941:HIH589942 HSD589941:HSD589942 IBZ589941:IBZ589942 ILV589941:ILV589942 IVR589941:IVR589942 JFN589941:JFN589942 JPJ589941:JPJ589942 JZF589941:JZF589942 KJB589941:KJB589942 KSX589941:KSX589942 LCT589941:LCT589942 LMP589941:LMP589942 LWL589941:LWL589942 MGH589941:MGH589942 MQD589941:MQD589942 MZZ589941:MZZ589942 NJV589941:NJV589942 NTR589941:NTR589942 ODN589941:ODN589942 ONJ589941:ONJ589942 OXF589941:OXF589942 PHB589941:PHB589942 PQX589941:PQX589942 QAT589941:QAT589942 QKP589941:QKP589942 QUL589941:QUL589942 REH589941:REH589942 ROD589941:ROD589942 RXZ589941:RXZ589942 SHV589941:SHV589942 SRR589941:SRR589942 TBN589941:TBN589942 TLJ589941:TLJ589942 TVF589941:TVF589942 UFB589941:UFB589942 UOX589941:UOX589942 UYT589941:UYT589942 VIP589941:VIP589942 VSL589941:VSL589942 WCH589941:WCH589942 WMD589941:WMD589942 WVZ589941:WVZ589942 R655477:R655478 JN655477:JN655478 TJ655477:TJ655478 ADF655477:ADF655478 ANB655477:ANB655478 AWX655477:AWX655478 BGT655477:BGT655478 BQP655477:BQP655478 CAL655477:CAL655478 CKH655477:CKH655478 CUD655477:CUD655478 DDZ655477:DDZ655478 DNV655477:DNV655478 DXR655477:DXR655478 EHN655477:EHN655478 ERJ655477:ERJ655478 FBF655477:FBF655478 FLB655477:FLB655478 FUX655477:FUX655478 GET655477:GET655478 GOP655477:GOP655478 GYL655477:GYL655478 HIH655477:HIH655478 HSD655477:HSD655478 IBZ655477:IBZ655478 ILV655477:ILV655478 IVR655477:IVR655478 JFN655477:JFN655478 JPJ655477:JPJ655478 JZF655477:JZF655478 KJB655477:KJB655478 KSX655477:KSX655478 LCT655477:LCT655478 LMP655477:LMP655478 LWL655477:LWL655478 MGH655477:MGH655478 MQD655477:MQD655478 MZZ655477:MZZ655478 NJV655477:NJV655478 NTR655477:NTR655478 ODN655477:ODN655478 ONJ655477:ONJ655478 OXF655477:OXF655478 PHB655477:PHB655478 PQX655477:PQX655478 QAT655477:QAT655478 QKP655477:QKP655478 QUL655477:QUL655478 REH655477:REH655478 ROD655477:ROD655478 RXZ655477:RXZ655478 SHV655477:SHV655478 SRR655477:SRR655478 TBN655477:TBN655478 TLJ655477:TLJ655478 TVF655477:TVF655478 UFB655477:UFB655478 UOX655477:UOX655478 UYT655477:UYT655478 VIP655477:VIP655478 VSL655477:VSL655478 WCH655477:WCH655478 WMD655477:WMD655478 WVZ655477:WVZ655478 R721013:R721014 JN721013:JN721014 TJ721013:TJ721014 ADF721013:ADF721014 ANB721013:ANB721014 AWX721013:AWX721014 BGT721013:BGT721014 BQP721013:BQP721014 CAL721013:CAL721014 CKH721013:CKH721014 CUD721013:CUD721014 DDZ721013:DDZ721014 DNV721013:DNV721014 DXR721013:DXR721014 EHN721013:EHN721014 ERJ721013:ERJ721014 FBF721013:FBF721014 FLB721013:FLB721014 FUX721013:FUX721014 GET721013:GET721014 GOP721013:GOP721014 GYL721013:GYL721014 HIH721013:HIH721014 HSD721013:HSD721014 IBZ721013:IBZ721014 ILV721013:ILV721014 IVR721013:IVR721014 JFN721013:JFN721014 JPJ721013:JPJ721014 JZF721013:JZF721014 KJB721013:KJB721014 KSX721013:KSX721014 LCT721013:LCT721014 LMP721013:LMP721014 LWL721013:LWL721014 MGH721013:MGH721014 MQD721013:MQD721014 MZZ721013:MZZ721014 NJV721013:NJV721014 NTR721013:NTR721014 ODN721013:ODN721014 ONJ721013:ONJ721014 OXF721013:OXF721014 PHB721013:PHB721014 PQX721013:PQX721014 QAT721013:QAT721014 QKP721013:QKP721014 QUL721013:QUL721014 REH721013:REH721014 ROD721013:ROD721014 RXZ721013:RXZ721014 SHV721013:SHV721014 SRR721013:SRR721014 TBN721013:TBN721014 TLJ721013:TLJ721014 TVF721013:TVF721014 UFB721013:UFB721014 UOX721013:UOX721014 UYT721013:UYT721014 VIP721013:VIP721014 VSL721013:VSL721014 WCH721013:WCH721014 WMD721013:WMD721014 WVZ721013:WVZ721014 R786549:R786550 JN786549:JN786550 TJ786549:TJ786550 ADF786549:ADF786550 ANB786549:ANB786550 AWX786549:AWX786550 BGT786549:BGT786550 BQP786549:BQP786550 CAL786549:CAL786550 CKH786549:CKH786550 CUD786549:CUD786550 DDZ786549:DDZ786550 DNV786549:DNV786550 DXR786549:DXR786550 EHN786549:EHN786550 ERJ786549:ERJ786550 FBF786549:FBF786550 FLB786549:FLB786550 FUX786549:FUX786550 GET786549:GET786550 GOP786549:GOP786550 GYL786549:GYL786550 HIH786549:HIH786550 HSD786549:HSD786550 IBZ786549:IBZ786550 ILV786549:ILV786550 IVR786549:IVR786550 JFN786549:JFN786550 JPJ786549:JPJ786550 JZF786549:JZF786550 KJB786549:KJB786550 KSX786549:KSX786550 LCT786549:LCT786550 LMP786549:LMP786550 LWL786549:LWL786550 MGH786549:MGH786550 MQD786549:MQD786550 MZZ786549:MZZ786550 NJV786549:NJV786550 NTR786549:NTR786550 ODN786549:ODN786550 ONJ786549:ONJ786550 OXF786549:OXF786550 PHB786549:PHB786550 PQX786549:PQX786550 QAT786549:QAT786550 QKP786549:QKP786550 QUL786549:QUL786550 REH786549:REH786550 ROD786549:ROD786550 RXZ786549:RXZ786550 SHV786549:SHV786550 SRR786549:SRR786550 TBN786549:TBN786550 TLJ786549:TLJ786550 TVF786549:TVF786550 UFB786549:UFB786550 UOX786549:UOX786550 UYT786549:UYT786550 VIP786549:VIP786550 VSL786549:VSL786550 WCH786549:WCH786550 WMD786549:WMD786550 WVZ786549:WVZ786550 R852085:R852086 JN852085:JN852086 TJ852085:TJ852086 ADF852085:ADF852086 ANB852085:ANB852086 AWX852085:AWX852086 BGT852085:BGT852086 BQP852085:BQP852086 CAL852085:CAL852086 CKH852085:CKH852086 CUD852085:CUD852086 DDZ852085:DDZ852086 DNV852085:DNV852086 DXR852085:DXR852086 EHN852085:EHN852086 ERJ852085:ERJ852086 FBF852085:FBF852086 FLB852085:FLB852086 FUX852085:FUX852086 GET852085:GET852086 GOP852085:GOP852086 GYL852085:GYL852086 HIH852085:HIH852086 HSD852085:HSD852086 IBZ852085:IBZ852086 ILV852085:ILV852086 IVR852085:IVR852086 JFN852085:JFN852086 JPJ852085:JPJ852086 JZF852085:JZF852086 KJB852085:KJB852086 KSX852085:KSX852086 LCT852085:LCT852086 LMP852085:LMP852086 LWL852085:LWL852086 MGH852085:MGH852086 MQD852085:MQD852086 MZZ852085:MZZ852086 NJV852085:NJV852086 NTR852085:NTR852086 ODN852085:ODN852086 ONJ852085:ONJ852086 OXF852085:OXF852086 PHB852085:PHB852086 PQX852085:PQX852086 QAT852085:QAT852086 QKP852085:QKP852086 QUL852085:QUL852086 REH852085:REH852086 ROD852085:ROD852086 RXZ852085:RXZ852086 SHV852085:SHV852086 SRR852085:SRR852086 TBN852085:TBN852086 TLJ852085:TLJ852086 TVF852085:TVF852086 UFB852085:UFB852086 UOX852085:UOX852086 UYT852085:UYT852086 VIP852085:VIP852086 VSL852085:VSL852086 WCH852085:WCH852086 WMD852085:WMD852086 WVZ852085:WVZ852086 R917621:R917622 JN917621:JN917622 TJ917621:TJ917622 ADF917621:ADF917622 ANB917621:ANB917622 AWX917621:AWX917622 BGT917621:BGT917622 BQP917621:BQP917622 CAL917621:CAL917622 CKH917621:CKH917622 CUD917621:CUD917622 DDZ917621:DDZ917622 DNV917621:DNV917622 DXR917621:DXR917622 EHN917621:EHN917622 ERJ917621:ERJ917622 FBF917621:FBF917622 FLB917621:FLB917622 FUX917621:FUX917622 GET917621:GET917622 GOP917621:GOP917622 GYL917621:GYL917622 HIH917621:HIH917622 HSD917621:HSD917622 IBZ917621:IBZ917622 ILV917621:ILV917622 IVR917621:IVR917622 JFN917621:JFN917622 JPJ917621:JPJ917622 JZF917621:JZF917622 KJB917621:KJB917622 KSX917621:KSX917622 LCT917621:LCT917622 LMP917621:LMP917622 LWL917621:LWL917622 MGH917621:MGH917622 MQD917621:MQD917622 MZZ917621:MZZ917622 NJV917621:NJV917622 NTR917621:NTR917622 ODN917621:ODN917622 ONJ917621:ONJ917622 OXF917621:OXF917622 PHB917621:PHB917622 PQX917621:PQX917622 QAT917621:QAT917622 QKP917621:QKP917622 QUL917621:QUL917622 REH917621:REH917622 ROD917621:ROD917622 RXZ917621:RXZ917622 SHV917621:SHV917622 SRR917621:SRR917622 TBN917621:TBN917622 TLJ917621:TLJ917622 TVF917621:TVF917622 UFB917621:UFB917622 UOX917621:UOX917622 UYT917621:UYT917622 VIP917621:VIP917622 VSL917621:VSL917622 WCH917621:WCH917622 WMD917621:WMD917622 WVZ917621:WVZ917622 R983157:R983158 JN983157:JN983158 TJ983157:TJ983158 ADF983157:ADF983158 ANB983157:ANB983158 AWX983157:AWX983158 BGT983157:BGT983158 BQP983157:BQP983158 CAL983157:CAL983158 CKH983157:CKH983158 CUD983157:CUD983158 DDZ983157:DDZ983158 DNV983157:DNV983158 DXR983157:DXR983158 EHN983157:EHN983158 ERJ983157:ERJ983158 FBF983157:FBF983158 FLB983157:FLB983158 FUX983157:FUX983158 GET983157:GET983158 GOP983157:GOP983158 GYL983157:GYL983158 HIH983157:HIH983158 HSD983157:HSD983158 IBZ983157:IBZ983158 ILV983157:ILV983158 IVR983157:IVR983158 JFN983157:JFN983158 JPJ983157:JPJ983158 JZF983157:JZF983158 KJB983157:KJB983158 KSX983157:KSX983158 LCT983157:LCT983158 LMP983157:LMP983158 LWL983157:LWL983158 MGH983157:MGH983158 MQD983157:MQD983158 MZZ983157:MZZ983158 NJV983157:NJV983158 NTR983157:NTR983158 ODN983157:ODN983158 ONJ983157:ONJ983158 OXF983157:OXF983158 PHB983157:PHB983158 PQX983157:PQX983158 QAT983157:QAT983158 QKP983157:QKP983158 QUL983157:QUL983158 REH983157:REH983158 ROD983157:ROD983158 RXZ983157:RXZ983158 SHV983157:SHV983158 SRR983157:SRR983158 TBN983157:TBN983158 TLJ983157:TLJ983158 TVF983157:TVF983158 UFB983157:UFB983158 UOX983157:UOX983158 UYT983157:UYT983158 VIP983157:VIP983158 VSL983157:VSL983158 WCH983157:WCH983158 WMD983157:WMD983158 WVZ983157:WVZ983158 P126 JL126 TH126 ADD126 AMZ126 AWV126 BGR126 BQN126 CAJ126 CKF126 CUB126 DDX126 DNT126 DXP126 EHL126 ERH126 FBD126 FKZ126 FUV126 GER126 GON126 GYJ126 HIF126 HSB126 IBX126 ILT126 IVP126 JFL126 JPH126 JZD126 KIZ126 KSV126 LCR126 LMN126 LWJ126 MGF126 MQB126 MZX126 NJT126 NTP126 ODL126 ONH126 OXD126 PGZ126 PQV126 QAR126 QKN126 QUJ126 REF126 ROB126 RXX126 SHT126 SRP126 TBL126 TLH126 TVD126 UEZ126 UOV126 UYR126 VIN126 VSJ126 WCF126 WMB126 WVX126 P65662 JL65662 TH65662 ADD65662 AMZ65662 AWV65662 BGR65662 BQN65662 CAJ65662 CKF65662 CUB65662 DDX65662 DNT65662 DXP65662 EHL65662 ERH65662 FBD65662 FKZ65662 FUV65662 GER65662 GON65662 GYJ65662 HIF65662 HSB65662 IBX65662 ILT65662 IVP65662 JFL65662 JPH65662 JZD65662 KIZ65662 KSV65662 LCR65662 LMN65662 LWJ65662 MGF65662 MQB65662 MZX65662 NJT65662 NTP65662 ODL65662 ONH65662 OXD65662 PGZ65662 PQV65662 QAR65662 QKN65662 QUJ65662 REF65662 ROB65662 RXX65662 SHT65662 SRP65662 TBL65662 TLH65662 TVD65662 UEZ65662 UOV65662 UYR65662 VIN65662 VSJ65662 WCF65662 WMB65662 WVX65662 P131198 JL131198 TH131198 ADD131198 AMZ131198 AWV131198 BGR131198 BQN131198 CAJ131198 CKF131198 CUB131198 DDX131198 DNT131198 DXP131198 EHL131198 ERH131198 FBD131198 FKZ131198 FUV131198 GER131198 GON131198 GYJ131198 HIF131198 HSB131198 IBX131198 ILT131198 IVP131198 JFL131198 JPH131198 JZD131198 KIZ131198 KSV131198 LCR131198 LMN131198 LWJ131198 MGF131198 MQB131198 MZX131198 NJT131198 NTP131198 ODL131198 ONH131198 OXD131198 PGZ131198 PQV131198 QAR131198 QKN131198 QUJ131198 REF131198 ROB131198 RXX131198 SHT131198 SRP131198 TBL131198 TLH131198 TVD131198 UEZ131198 UOV131198 UYR131198 VIN131198 VSJ131198 WCF131198 WMB131198 WVX131198 P196734 JL196734 TH196734 ADD196734 AMZ196734 AWV196734 BGR196734 BQN196734 CAJ196734 CKF196734 CUB196734 DDX196734 DNT196734 DXP196734 EHL196734 ERH196734 FBD196734 FKZ196734 FUV196734 GER196734 GON196734 GYJ196734 HIF196734 HSB196734 IBX196734 ILT196734 IVP196734 JFL196734 JPH196734 JZD196734 KIZ196734 KSV196734 LCR196734 LMN196734 LWJ196734 MGF196734 MQB196734 MZX196734 NJT196734 NTP196734 ODL196734 ONH196734 OXD196734 PGZ196734 PQV196734 QAR196734 QKN196734 QUJ196734 REF196734 ROB196734 RXX196734 SHT196734 SRP196734 TBL196734 TLH196734 TVD196734 UEZ196734 UOV196734 UYR196734 VIN196734 VSJ196734 WCF196734 WMB196734 WVX196734 P262270 JL262270 TH262270 ADD262270 AMZ262270 AWV262270 BGR262270 BQN262270 CAJ262270 CKF262270 CUB262270 DDX262270 DNT262270 DXP262270 EHL262270 ERH262270 FBD262270 FKZ262270 FUV262270 GER262270 GON262270 GYJ262270 HIF262270 HSB262270 IBX262270 ILT262270 IVP262270 JFL262270 JPH262270 JZD262270 KIZ262270 KSV262270 LCR262270 LMN262270 LWJ262270 MGF262270 MQB262270 MZX262270 NJT262270 NTP262270 ODL262270 ONH262270 OXD262270 PGZ262270 PQV262270 QAR262270 QKN262270 QUJ262270 REF262270 ROB262270 RXX262270 SHT262270 SRP262270 TBL262270 TLH262270 TVD262270 UEZ262270 UOV262270 UYR262270 VIN262270 VSJ262270 WCF262270 WMB262270 WVX262270 P327806 JL327806 TH327806 ADD327806 AMZ327806 AWV327806 BGR327806 BQN327806 CAJ327806 CKF327806 CUB327806 DDX327806 DNT327806 DXP327806 EHL327806 ERH327806 FBD327806 FKZ327806 FUV327806 GER327806 GON327806 GYJ327806 HIF327806 HSB327806 IBX327806 ILT327806 IVP327806 JFL327806 JPH327806 JZD327806 KIZ327806 KSV327806 LCR327806 LMN327806 LWJ327806 MGF327806 MQB327806 MZX327806 NJT327806 NTP327806 ODL327806 ONH327806 OXD327806 PGZ327806 PQV327806 QAR327806 QKN327806 QUJ327806 REF327806 ROB327806 RXX327806 SHT327806 SRP327806 TBL327806 TLH327806 TVD327806 UEZ327806 UOV327806 UYR327806 VIN327806 VSJ327806 WCF327806 WMB327806 WVX327806 P393342 JL393342 TH393342 ADD393342 AMZ393342 AWV393342 BGR393342 BQN393342 CAJ393342 CKF393342 CUB393342 DDX393342 DNT393342 DXP393342 EHL393342 ERH393342 FBD393342 FKZ393342 FUV393342 GER393342 GON393342 GYJ393342 HIF393342 HSB393342 IBX393342 ILT393342 IVP393342 JFL393342 JPH393342 JZD393342 KIZ393342 KSV393342 LCR393342 LMN393342 LWJ393342 MGF393342 MQB393342 MZX393342 NJT393342 NTP393342 ODL393342 ONH393342 OXD393342 PGZ393342 PQV393342 QAR393342 QKN393342 QUJ393342 REF393342 ROB393342 RXX393342 SHT393342 SRP393342 TBL393342 TLH393342 TVD393342 UEZ393342 UOV393342 UYR393342 VIN393342 VSJ393342 WCF393342 WMB393342 WVX393342 P458878 JL458878 TH458878 ADD458878 AMZ458878 AWV458878 BGR458878 BQN458878 CAJ458878 CKF458878 CUB458878 DDX458878 DNT458878 DXP458878 EHL458878 ERH458878 FBD458878 FKZ458878 FUV458878 GER458878 GON458878 GYJ458878 HIF458878 HSB458878 IBX458878 ILT458878 IVP458878 JFL458878 JPH458878 JZD458878 KIZ458878 KSV458878 LCR458878 LMN458878 LWJ458878 MGF458878 MQB458878 MZX458878 NJT458878 NTP458878 ODL458878 ONH458878 OXD458878 PGZ458878 PQV458878 QAR458878 QKN458878 QUJ458878 REF458878 ROB458878 RXX458878 SHT458878 SRP458878 TBL458878 TLH458878 TVD458878 UEZ458878 UOV458878 UYR458878 VIN458878 VSJ458878 WCF458878 WMB458878 WVX458878 P524414 JL524414 TH524414 ADD524414 AMZ524414 AWV524414 BGR524414 BQN524414 CAJ524414 CKF524414 CUB524414 DDX524414 DNT524414 DXP524414 EHL524414 ERH524414 FBD524414 FKZ524414 FUV524414 GER524414 GON524414 GYJ524414 HIF524414 HSB524414 IBX524414 ILT524414 IVP524414 JFL524414 JPH524414 JZD524414 KIZ524414 KSV524414 LCR524414 LMN524414 LWJ524414 MGF524414 MQB524414 MZX524414 NJT524414 NTP524414 ODL524414 ONH524414 OXD524414 PGZ524414 PQV524414 QAR524414 QKN524414 QUJ524414 REF524414 ROB524414 RXX524414 SHT524414 SRP524414 TBL524414 TLH524414 TVD524414 UEZ524414 UOV524414 UYR524414 VIN524414 VSJ524414 WCF524414 WMB524414 WVX524414 P589950 JL589950 TH589950 ADD589950 AMZ589950 AWV589950 BGR589950 BQN589950 CAJ589950 CKF589950 CUB589950 DDX589950 DNT589950 DXP589950 EHL589950 ERH589950 FBD589950 FKZ589950 FUV589950 GER589950 GON589950 GYJ589950 HIF589950 HSB589950 IBX589950 ILT589950 IVP589950 JFL589950 JPH589950 JZD589950 KIZ589950 KSV589950 LCR589950 LMN589950 LWJ589950 MGF589950 MQB589950 MZX589950 NJT589950 NTP589950 ODL589950 ONH589950 OXD589950 PGZ589950 PQV589950 QAR589950 QKN589950 QUJ589950 REF589950 ROB589950 RXX589950 SHT589950 SRP589950 TBL589950 TLH589950 TVD589950 UEZ589950 UOV589950 UYR589950 VIN589950 VSJ589950 WCF589950 WMB589950 WVX589950 P655486 JL655486 TH655486 ADD655486 AMZ655486 AWV655486 BGR655486 BQN655486 CAJ655486 CKF655486 CUB655486 DDX655486 DNT655486 DXP655486 EHL655486 ERH655486 FBD655486 FKZ655486 FUV655486 GER655486 GON655486 GYJ655486 HIF655486 HSB655486 IBX655486 ILT655486 IVP655486 JFL655486 JPH655486 JZD655486 KIZ655486 KSV655486 LCR655486 LMN655486 LWJ655486 MGF655486 MQB655486 MZX655486 NJT655486 NTP655486 ODL655486 ONH655486 OXD655486 PGZ655486 PQV655486 QAR655486 QKN655486 QUJ655486 REF655486 ROB655486 RXX655486 SHT655486 SRP655486 TBL655486 TLH655486 TVD655486 UEZ655486 UOV655486 UYR655486 VIN655486 VSJ655486 WCF655486 WMB655486 WVX655486 P721022 JL721022 TH721022 ADD721022 AMZ721022 AWV721022 BGR721022 BQN721022 CAJ721022 CKF721022 CUB721022 DDX721022 DNT721022 DXP721022 EHL721022 ERH721022 FBD721022 FKZ721022 FUV721022 GER721022 GON721022 GYJ721022 HIF721022 HSB721022 IBX721022 ILT721022 IVP721022 JFL721022 JPH721022 JZD721022 KIZ721022 KSV721022 LCR721022 LMN721022 LWJ721022 MGF721022 MQB721022 MZX721022 NJT721022 NTP721022 ODL721022 ONH721022 OXD721022 PGZ721022 PQV721022 QAR721022 QKN721022 QUJ721022 REF721022 ROB721022 RXX721022 SHT721022 SRP721022 TBL721022 TLH721022 TVD721022 UEZ721022 UOV721022 UYR721022 VIN721022 VSJ721022 WCF721022 WMB721022 WVX721022 P786558 JL786558 TH786558 ADD786558 AMZ786558 AWV786558 BGR786558 BQN786558 CAJ786558 CKF786558 CUB786558 DDX786558 DNT786558 DXP786558 EHL786558 ERH786558 FBD786558 FKZ786558 FUV786558 GER786558 GON786558 GYJ786558 HIF786558 HSB786558 IBX786558 ILT786558 IVP786558 JFL786558 JPH786558 JZD786558 KIZ786558 KSV786558 LCR786558 LMN786558 LWJ786558 MGF786558 MQB786558 MZX786558 NJT786558 NTP786558 ODL786558 ONH786558 OXD786558 PGZ786558 PQV786558 QAR786558 QKN786558 QUJ786558 REF786558 ROB786558 RXX786558 SHT786558 SRP786558 TBL786558 TLH786558 TVD786558 UEZ786558 UOV786558 UYR786558 VIN786558 VSJ786558 WCF786558 WMB786558 WVX786558 P852094 JL852094 TH852094 ADD852094 AMZ852094 AWV852094 BGR852094 BQN852094 CAJ852094 CKF852094 CUB852094 DDX852094 DNT852094 DXP852094 EHL852094 ERH852094 FBD852094 FKZ852094 FUV852094 GER852094 GON852094 GYJ852094 HIF852094 HSB852094 IBX852094 ILT852094 IVP852094 JFL852094 JPH852094 JZD852094 KIZ852094 KSV852094 LCR852094 LMN852094 LWJ852094 MGF852094 MQB852094 MZX852094 NJT852094 NTP852094 ODL852094 ONH852094 OXD852094 PGZ852094 PQV852094 QAR852094 QKN852094 QUJ852094 REF852094 ROB852094 RXX852094 SHT852094 SRP852094 TBL852094 TLH852094 TVD852094 UEZ852094 UOV852094 UYR852094 VIN852094 VSJ852094 WCF852094 WMB852094 WVX852094 P917630 JL917630 TH917630 ADD917630 AMZ917630 AWV917630 BGR917630 BQN917630 CAJ917630 CKF917630 CUB917630 DDX917630 DNT917630 DXP917630 EHL917630 ERH917630 FBD917630 FKZ917630 FUV917630 GER917630 GON917630 GYJ917630 HIF917630 HSB917630 IBX917630 ILT917630 IVP917630 JFL917630 JPH917630 JZD917630 KIZ917630 KSV917630 LCR917630 LMN917630 LWJ917630 MGF917630 MQB917630 MZX917630 NJT917630 NTP917630 ODL917630 ONH917630 OXD917630 PGZ917630 PQV917630 QAR917630 QKN917630 QUJ917630 REF917630 ROB917630 RXX917630 SHT917630 SRP917630 TBL917630 TLH917630 TVD917630 UEZ917630 UOV917630 UYR917630 VIN917630 VSJ917630 WCF917630 WMB917630 WVX917630 P983166 JL983166 TH983166 ADD983166 AMZ983166 AWV983166 BGR983166 BQN983166 CAJ983166 CKF983166 CUB983166 DDX983166 DNT983166 DXP983166 EHL983166 ERH983166 FBD983166 FKZ983166 FUV983166 GER983166 GON983166 GYJ983166 HIF983166 HSB983166 IBX983166 ILT983166 IVP983166 JFL983166 JPH983166 JZD983166 KIZ983166 KSV983166 LCR983166 LMN983166 LWJ983166 MGF983166 MQB983166 MZX983166 NJT983166 NTP983166 ODL983166 ONH983166 OXD983166 PGZ983166 PQV983166 QAR983166 QKN983166 QUJ983166 REF983166 ROB983166 RXX983166 SHT983166 SRP983166 TBL983166 TLH983166 TVD983166 UEZ983166 UOV983166 UYR983166 VIN983166 VSJ983166 WCF983166 WMB983166 WVX983166 O169 JK169 TG169 ADC169 AMY169 AWU169 BGQ169 BQM169 CAI169 CKE169 CUA169 DDW169 DNS169 DXO169 EHK169 ERG169 FBC169 FKY169 FUU169 GEQ169 GOM169 GYI169 HIE169 HSA169 IBW169 ILS169 IVO169 JFK169 JPG169 JZC169 KIY169 KSU169 LCQ169 LMM169 LWI169 MGE169 MQA169 MZW169 NJS169 NTO169 ODK169 ONG169 OXC169 PGY169 PQU169 QAQ169 QKM169 QUI169 REE169 ROA169 RXW169 SHS169 SRO169 TBK169 TLG169 TVC169 UEY169 UOU169 UYQ169 VIM169 VSI169 WCE169 WMA169 WVW169 O65705 JK65705 TG65705 ADC65705 AMY65705 AWU65705 BGQ65705 BQM65705 CAI65705 CKE65705 CUA65705 DDW65705 DNS65705 DXO65705 EHK65705 ERG65705 FBC65705 FKY65705 FUU65705 GEQ65705 GOM65705 GYI65705 HIE65705 HSA65705 IBW65705 ILS65705 IVO65705 JFK65705 JPG65705 JZC65705 KIY65705 KSU65705 LCQ65705 LMM65705 LWI65705 MGE65705 MQA65705 MZW65705 NJS65705 NTO65705 ODK65705 ONG65705 OXC65705 PGY65705 PQU65705 QAQ65705 QKM65705 QUI65705 REE65705 ROA65705 RXW65705 SHS65705 SRO65705 TBK65705 TLG65705 TVC65705 UEY65705 UOU65705 UYQ65705 VIM65705 VSI65705 WCE65705 WMA65705 WVW65705 O131241 JK131241 TG131241 ADC131241 AMY131241 AWU131241 BGQ131241 BQM131241 CAI131241 CKE131241 CUA131241 DDW131241 DNS131241 DXO131241 EHK131241 ERG131241 FBC131241 FKY131241 FUU131241 GEQ131241 GOM131241 GYI131241 HIE131241 HSA131241 IBW131241 ILS131241 IVO131241 JFK131241 JPG131241 JZC131241 KIY131241 KSU131241 LCQ131241 LMM131241 LWI131241 MGE131241 MQA131241 MZW131241 NJS131241 NTO131241 ODK131241 ONG131241 OXC131241 PGY131241 PQU131241 QAQ131241 QKM131241 QUI131241 REE131241 ROA131241 RXW131241 SHS131241 SRO131241 TBK131241 TLG131241 TVC131241 UEY131241 UOU131241 UYQ131241 VIM131241 VSI131241 WCE131241 WMA131241 WVW131241 O196777 JK196777 TG196777 ADC196777 AMY196777 AWU196777 BGQ196777 BQM196777 CAI196777 CKE196777 CUA196777 DDW196777 DNS196777 DXO196777 EHK196777 ERG196777 FBC196777 FKY196777 FUU196777 GEQ196777 GOM196777 GYI196777 HIE196777 HSA196777 IBW196777 ILS196777 IVO196777 JFK196777 JPG196777 JZC196777 KIY196777 KSU196777 LCQ196777 LMM196777 LWI196777 MGE196777 MQA196777 MZW196777 NJS196777 NTO196777 ODK196777 ONG196777 OXC196777 PGY196777 PQU196777 QAQ196777 QKM196777 QUI196777 REE196777 ROA196777 RXW196777 SHS196777 SRO196777 TBK196777 TLG196777 TVC196777 UEY196777 UOU196777 UYQ196777 VIM196777 VSI196777 WCE196777 WMA196777 WVW196777 O262313 JK262313 TG262313 ADC262313 AMY262313 AWU262313 BGQ262313 BQM262313 CAI262313 CKE262313 CUA262313 DDW262313 DNS262313 DXO262313 EHK262313 ERG262313 FBC262313 FKY262313 FUU262313 GEQ262313 GOM262313 GYI262313 HIE262313 HSA262313 IBW262313 ILS262313 IVO262313 JFK262313 JPG262313 JZC262313 KIY262313 KSU262313 LCQ262313 LMM262313 LWI262313 MGE262313 MQA262313 MZW262313 NJS262313 NTO262313 ODK262313 ONG262313 OXC262313 PGY262313 PQU262313 QAQ262313 QKM262313 QUI262313 REE262313 ROA262313 RXW262313 SHS262313 SRO262313 TBK262313 TLG262313 TVC262313 UEY262313 UOU262313 UYQ262313 VIM262313 VSI262313 WCE262313 WMA262313 WVW262313 O327849 JK327849 TG327849 ADC327849 AMY327849 AWU327849 BGQ327849 BQM327849 CAI327849 CKE327849 CUA327849 DDW327849 DNS327849 DXO327849 EHK327849 ERG327849 FBC327849 FKY327849 FUU327849 GEQ327849 GOM327849 GYI327849 HIE327849 HSA327849 IBW327849 ILS327849 IVO327849 JFK327849 JPG327849 JZC327849 KIY327849 KSU327849 LCQ327849 LMM327849 LWI327849 MGE327849 MQA327849 MZW327849 NJS327849 NTO327849 ODK327849 ONG327849 OXC327849 PGY327849 PQU327849 QAQ327849 QKM327849 QUI327849 REE327849 ROA327849 RXW327849 SHS327849 SRO327849 TBK327849 TLG327849 TVC327849 UEY327849 UOU327849 UYQ327849 VIM327849 VSI327849 WCE327849 WMA327849 WVW327849 O393385 JK393385 TG393385 ADC393385 AMY393385 AWU393385 BGQ393385 BQM393385 CAI393385 CKE393385 CUA393385 DDW393385 DNS393385 DXO393385 EHK393385 ERG393385 FBC393385 FKY393385 FUU393385 GEQ393385 GOM393385 GYI393385 HIE393385 HSA393385 IBW393385 ILS393385 IVO393385 JFK393385 JPG393385 JZC393385 KIY393385 KSU393385 LCQ393385 LMM393385 LWI393385 MGE393385 MQA393385 MZW393385 NJS393385 NTO393385 ODK393385 ONG393385 OXC393385 PGY393385 PQU393385 QAQ393385 QKM393385 QUI393385 REE393385 ROA393385 RXW393385 SHS393385 SRO393385 TBK393385 TLG393385 TVC393385 UEY393385 UOU393385 UYQ393385 VIM393385 VSI393385 WCE393385 WMA393385 WVW393385 O458921 JK458921 TG458921 ADC458921 AMY458921 AWU458921 BGQ458921 BQM458921 CAI458921 CKE458921 CUA458921 DDW458921 DNS458921 DXO458921 EHK458921 ERG458921 FBC458921 FKY458921 FUU458921 GEQ458921 GOM458921 GYI458921 HIE458921 HSA458921 IBW458921 ILS458921 IVO458921 JFK458921 JPG458921 JZC458921 KIY458921 KSU458921 LCQ458921 LMM458921 LWI458921 MGE458921 MQA458921 MZW458921 NJS458921 NTO458921 ODK458921 ONG458921 OXC458921 PGY458921 PQU458921 QAQ458921 QKM458921 QUI458921 REE458921 ROA458921 RXW458921 SHS458921 SRO458921 TBK458921 TLG458921 TVC458921 UEY458921 UOU458921 UYQ458921 VIM458921 VSI458921 WCE458921 WMA458921 WVW458921 O524457 JK524457 TG524457 ADC524457 AMY524457 AWU524457 BGQ524457 BQM524457 CAI524457 CKE524457 CUA524457 DDW524457 DNS524457 DXO524457 EHK524457 ERG524457 FBC524457 FKY524457 FUU524457 GEQ524457 GOM524457 GYI524457 HIE524457 HSA524457 IBW524457 ILS524457 IVO524457 JFK524457 JPG524457 JZC524457 KIY524457 KSU524457 LCQ524457 LMM524457 LWI524457 MGE524457 MQA524457 MZW524457 NJS524457 NTO524457 ODK524457 ONG524457 OXC524457 PGY524457 PQU524457 QAQ524457 QKM524457 QUI524457 REE524457 ROA524457 RXW524457 SHS524457 SRO524457 TBK524457 TLG524457 TVC524457 UEY524457 UOU524457 UYQ524457 VIM524457 VSI524457 WCE524457 WMA524457 WVW524457 O589993 JK589993 TG589993 ADC589993 AMY589993 AWU589993 BGQ589993 BQM589993 CAI589993 CKE589993 CUA589993 DDW589993 DNS589993 DXO589993 EHK589993 ERG589993 FBC589993 FKY589993 FUU589993 GEQ589993 GOM589993 GYI589993 HIE589993 HSA589993 IBW589993 ILS589993 IVO589993 JFK589993 JPG589993 JZC589993 KIY589993 KSU589993 LCQ589993 LMM589993 LWI589993 MGE589993 MQA589993 MZW589993 NJS589993 NTO589993 ODK589993 ONG589993 OXC589993 PGY589993 PQU589993 QAQ589993 QKM589993 QUI589993 REE589993 ROA589993 RXW589993 SHS589993 SRO589993 TBK589993 TLG589993 TVC589993 UEY589993 UOU589993 UYQ589993 VIM589993 VSI589993 WCE589993 WMA589993 WVW589993 O655529 JK655529 TG655529 ADC655529 AMY655529 AWU655529 BGQ655529 BQM655529 CAI655529 CKE655529 CUA655529 DDW655529 DNS655529 DXO655529 EHK655529 ERG655529 FBC655529 FKY655529 FUU655529 GEQ655529 GOM655529 GYI655529 HIE655529 HSA655529 IBW655529 ILS655529 IVO655529 JFK655529 JPG655529 JZC655529 KIY655529 KSU655529 LCQ655529 LMM655529 LWI655529 MGE655529 MQA655529 MZW655529 NJS655529 NTO655529 ODK655529 ONG655529 OXC655529 PGY655529 PQU655529 QAQ655529 QKM655529 QUI655529 REE655529 ROA655529 RXW655529 SHS655529 SRO655529 TBK655529 TLG655529 TVC655529 UEY655529 UOU655529 UYQ655529 VIM655529 VSI655529 WCE655529 WMA655529 WVW655529 O721065 JK721065 TG721065 ADC721065 AMY721065 AWU721065 BGQ721065 BQM721065 CAI721065 CKE721065 CUA721065 DDW721065 DNS721065 DXO721065 EHK721065 ERG721065 FBC721065 FKY721065 FUU721065 GEQ721065 GOM721065 GYI721065 HIE721065 HSA721065 IBW721065 ILS721065 IVO721065 JFK721065 JPG721065 JZC721065 KIY721065 KSU721065 LCQ721065 LMM721065 LWI721065 MGE721065 MQA721065 MZW721065 NJS721065 NTO721065 ODK721065 ONG721065 OXC721065 PGY721065 PQU721065 QAQ721065 QKM721065 QUI721065 REE721065 ROA721065 RXW721065 SHS721065 SRO721065 TBK721065 TLG721065 TVC721065 UEY721065 UOU721065 UYQ721065 VIM721065 VSI721065 WCE721065 WMA721065 WVW721065 O786601 JK786601 TG786601 ADC786601 AMY786601 AWU786601 BGQ786601 BQM786601 CAI786601 CKE786601 CUA786601 DDW786601 DNS786601 DXO786601 EHK786601 ERG786601 FBC786601 FKY786601 FUU786601 GEQ786601 GOM786601 GYI786601 HIE786601 HSA786601 IBW786601 ILS786601 IVO786601 JFK786601 JPG786601 JZC786601 KIY786601 KSU786601 LCQ786601 LMM786601 LWI786601 MGE786601 MQA786601 MZW786601 NJS786601 NTO786601 ODK786601 ONG786601 OXC786601 PGY786601 PQU786601 QAQ786601 QKM786601 QUI786601 REE786601 ROA786601 RXW786601 SHS786601 SRO786601 TBK786601 TLG786601 TVC786601 UEY786601 UOU786601 UYQ786601 VIM786601 VSI786601 WCE786601 WMA786601 WVW786601 O852137 JK852137 TG852137 ADC852137 AMY852137 AWU852137 BGQ852137 BQM852137 CAI852137 CKE852137 CUA852137 DDW852137 DNS852137 DXO852137 EHK852137 ERG852137 FBC852137 FKY852137 FUU852137 GEQ852137 GOM852137 GYI852137 HIE852137 HSA852137 IBW852137 ILS852137 IVO852137 JFK852137 JPG852137 JZC852137 KIY852137 KSU852137 LCQ852137 LMM852137 LWI852137 MGE852137 MQA852137 MZW852137 NJS852137 NTO852137 ODK852137 ONG852137 OXC852137 PGY852137 PQU852137 QAQ852137 QKM852137 QUI852137 REE852137 ROA852137 RXW852137 SHS852137 SRO852137 TBK852137 TLG852137 TVC852137 UEY852137 UOU852137 UYQ852137 VIM852137 VSI852137 WCE852137 WMA852137 WVW852137 O917673 JK917673 TG917673 ADC917673 AMY917673 AWU917673 BGQ917673 BQM917673 CAI917673 CKE917673 CUA917673 DDW917673 DNS917673 DXO917673 EHK917673 ERG917673 FBC917673 FKY917673 FUU917673 GEQ917673 GOM917673 GYI917673 HIE917673 HSA917673 IBW917673 ILS917673 IVO917673 JFK917673 JPG917673 JZC917673 KIY917673 KSU917673 LCQ917673 LMM917673 LWI917673 MGE917673 MQA917673 MZW917673 NJS917673 NTO917673 ODK917673 ONG917673 OXC917673 PGY917673 PQU917673 QAQ917673 QKM917673 QUI917673 REE917673 ROA917673 RXW917673 SHS917673 SRO917673 TBK917673 TLG917673 TVC917673 UEY917673 UOU917673 UYQ917673 VIM917673 VSI917673 WCE917673 WMA917673 WVW917673 O983209 JK983209 TG983209 ADC983209 AMY983209 AWU983209 BGQ983209 BQM983209 CAI983209 CKE983209 CUA983209 DDW983209 DNS983209 DXO983209 EHK983209 ERG983209 FBC983209 FKY983209 FUU983209 GEQ983209 GOM983209 GYI983209 HIE983209 HSA983209 IBW983209 ILS983209 IVO983209 JFK983209 JPG983209 JZC983209 KIY983209 KSU983209 LCQ983209 LMM983209 LWI983209 MGE983209 MQA983209 MZW983209 NJS983209 NTO983209 ODK983209 ONG983209 OXC983209 PGY983209 PQU983209 QAQ983209 QKM983209 QUI983209 REE983209 ROA983209 RXW983209 SHS983209 SRO983209 TBK983209 TLG983209 TVC983209 UEY983209 UOU983209 UYQ983209 VIM983209 VSI983209 WCE983209 WMA983209 WVW983209 O171 JK171 TG171 ADC171 AMY171 AWU171 BGQ171 BQM171 CAI171 CKE171 CUA171 DDW171 DNS171 DXO171 EHK171 ERG171 FBC171 FKY171 FUU171 GEQ171 GOM171 GYI171 HIE171 HSA171 IBW171 ILS171 IVO171 JFK171 JPG171 JZC171 KIY171 KSU171 LCQ171 LMM171 LWI171 MGE171 MQA171 MZW171 NJS171 NTO171 ODK171 ONG171 OXC171 PGY171 PQU171 QAQ171 QKM171 QUI171 REE171 ROA171 RXW171 SHS171 SRO171 TBK171 TLG171 TVC171 UEY171 UOU171 UYQ171 VIM171 VSI171 WCE171 WMA171 WVW171 O65707 JK65707 TG65707 ADC65707 AMY65707 AWU65707 BGQ65707 BQM65707 CAI65707 CKE65707 CUA65707 DDW65707 DNS65707 DXO65707 EHK65707 ERG65707 FBC65707 FKY65707 FUU65707 GEQ65707 GOM65707 GYI65707 HIE65707 HSA65707 IBW65707 ILS65707 IVO65707 JFK65707 JPG65707 JZC65707 KIY65707 KSU65707 LCQ65707 LMM65707 LWI65707 MGE65707 MQA65707 MZW65707 NJS65707 NTO65707 ODK65707 ONG65707 OXC65707 PGY65707 PQU65707 QAQ65707 QKM65707 QUI65707 REE65707 ROA65707 RXW65707 SHS65707 SRO65707 TBK65707 TLG65707 TVC65707 UEY65707 UOU65707 UYQ65707 VIM65707 VSI65707 WCE65707 WMA65707 WVW65707 O131243 JK131243 TG131243 ADC131243 AMY131243 AWU131243 BGQ131243 BQM131243 CAI131243 CKE131243 CUA131243 DDW131243 DNS131243 DXO131243 EHK131243 ERG131243 FBC131243 FKY131243 FUU131243 GEQ131243 GOM131243 GYI131243 HIE131243 HSA131243 IBW131243 ILS131243 IVO131243 JFK131243 JPG131243 JZC131243 KIY131243 KSU131243 LCQ131243 LMM131243 LWI131243 MGE131243 MQA131243 MZW131243 NJS131243 NTO131243 ODK131243 ONG131243 OXC131243 PGY131243 PQU131243 QAQ131243 QKM131243 QUI131243 REE131243 ROA131243 RXW131243 SHS131243 SRO131243 TBK131243 TLG131243 TVC131243 UEY131243 UOU131243 UYQ131243 VIM131243 VSI131243 WCE131243 WMA131243 WVW131243 O196779 JK196779 TG196779 ADC196779 AMY196779 AWU196779 BGQ196779 BQM196779 CAI196779 CKE196779 CUA196779 DDW196779 DNS196779 DXO196779 EHK196779 ERG196779 FBC196779 FKY196779 FUU196779 GEQ196779 GOM196779 GYI196779 HIE196779 HSA196779 IBW196779 ILS196779 IVO196779 JFK196779 JPG196779 JZC196779 KIY196779 KSU196779 LCQ196779 LMM196779 LWI196779 MGE196779 MQA196779 MZW196779 NJS196779 NTO196779 ODK196779 ONG196779 OXC196779 PGY196779 PQU196779 QAQ196779 QKM196779 QUI196779 REE196779 ROA196779 RXW196779 SHS196779 SRO196779 TBK196779 TLG196779 TVC196779 UEY196779 UOU196779 UYQ196779 VIM196779 VSI196779 WCE196779 WMA196779 WVW196779 O262315 JK262315 TG262315 ADC262315 AMY262315 AWU262315 BGQ262315 BQM262315 CAI262315 CKE262315 CUA262315 DDW262315 DNS262315 DXO262315 EHK262315 ERG262315 FBC262315 FKY262315 FUU262315 GEQ262315 GOM262315 GYI262315 HIE262315 HSA262315 IBW262315 ILS262315 IVO262315 JFK262315 JPG262315 JZC262315 KIY262315 KSU262315 LCQ262315 LMM262315 LWI262315 MGE262315 MQA262315 MZW262315 NJS262315 NTO262315 ODK262315 ONG262315 OXC262315 PGY262315 PQU262315 QAQ262315 QKM262315 QUI262315 REE262315 ROA262315 RXW262315 SHS262315 SRO262315 TBK262315 TLG262315 TVC262315 UEY262315 UOU262315 UYQ262315 VIM262315 VSI262315 WCE262315 WMA262315 WVW262315 O327851 JK327851 TG327851 ADC327851 AMY327851 AWU327851 BGQ327851 BQM327851 CAI327851 CKE327851 CUA327851 DDW327851 DNS327851 DXO327851 EHK327851 ERG327851 FBC327851 FKY327851 FUU327851 GEQ327851 GOM327851 GYI327851 HIE327851 HSA327851 IBW327851 ILS327851 IVO327851 JFK327851 JPG327851 JZC327851 KIY327851 KSU327851 LCQ327851 LMM327851 LWI327851 MGE327851 MQA327851 MZW327851 NJS327851 NTO327851 ODK327851 ONG327851 OXC327851 PGY327851 PQU327851 QAQ327851 QKM327851 QUI327851 REE327851 ROA327851 RXW327851 SHS327851 SRO327851 TBK327851 TLG327851 TVC327851 UEY327851 UOU327851 UYQ327851 VIM327851 VSI327851 WCE327851 WMA327851 WVW327851 O393387 JK393387 TG393387 ADC393387 AMY393387 AWU393387 BGQ393387 BQM393387 CAI393387 CKE393387 CUA393387 DDW393387 DNS393387 DXO393387 EHK393387 ERG393387 FBC393387 FKY393387 FUU393387 GEQ393387 GOM393387 GYI393387 HIE393387 HSA393387 IBW393387 ILS393387 IVO393387 JFK393387 JPG393387 JZC393387 KIY393387 KSU393387 LCQ393387 LMM393387 LWI393387 MGE393387 MQA393387 MZW393387 NJS393387 NTO393387 ODK393387 ONG393387 OXC393387 PGY393387 PQU393387 QAQ393387 QKM393387 QUI393387 REE393387 ROA393387 RXW393387 SHS393387 SRO393387 TBK393387 TLG393387 TVC393387 UEY393387 UOU393387 UYQ393387 VIM393387 VSI393387 WCE393387 WMA393387 WVW393387 O458923 JK458923 TG458923 ADC458923 AMY458923 AWU458923 BGQ458923 BQM458923 CAI458923 CKE458923 CUA458923 DDW458923 DNS458923 DXO458923 EHK458923 ERG458923 FBC458923 FKY458923 FUU458923 GEQ458923 GOM458923 GYI458923 HIE458923 HSA458923 IBW458923 ILS458923 IVO458923 JFK458923 JPG458923 JZC458923 KIY458923 KSU458923 LCQ458923 LMM458923 LWI458923 MGE458923 MQA458923 MZW458923 NJS458923 NTO458923 ODK458923 ONG458923 OXC458923 PGY458923 PQU458923 QAQ458923 QKM458923 QUI458923 REE458923 ROA458923 RXW458923 SHS458923 SRO458923 TBK458923 TLG458923 TVC458923 UEY458923 UOU458923 UYQ458923 VIM458923 VSI458923 WCE458923 WMA458923 WVW458923 O524459 JK524459 TG524459 ADC524459 AMY524459 AWU524459 BGQ524459 BQM524459 CAI524459 CKE524459 CUA524459 DDW524459 DNS524459 DXO524459 EHK524459 ERG524459 FBC524459 FKY524459 FUU524459 GEQ524459 GOM524459 GYI524459 HIE524459 HSA524459 IBW524459 ILS524459 IVO524459 JFK524459 JPG524459 JZC524459 KIY524459 KSU524459 LCQ524459 LMM524459 LWI524459 MGE524459 MQA524459 MZW524459 NJS524459 NTO524459 ODK524459 ONG524459 OXC524459 PGY524459 PQU524459 QAQ524459 QKM524459 QUI524459 REE524459 ROA524459 RXW524459 SHS524459 SRO524459 TBK524459 TLG524459 TVC524459 UEY524459 UOU524459 UYQ524459 VIM524459 VSI524459 WCE524459 WMA524459 WVW524459 O589995 JK589995 TG589995 ADC589995 AMY589995 AWU589995 BGQ589995 BQM589995 CAI589995 CKE589995 CUA589995 DDW589995 DNS589995 DXO589995 EHK589995 ERG589995 FBC589995 FKY589995 FUU589995 GEQ589995 GOM589995 GYI589995 HIE589995 HSA589995 IBW589995 ILS589995 IVO589995 JFK589995 JPG589995 JZC589995 KIY589995 KSU589995 LCQ589995 LMM589995 LWI589995 MGE589995 MQA589995 MZW589995 NJS589995 NTO589995 ODK589995 ONG589995 OXC589995 PGY589995 PQU589995 QAQ589995 QKM589995 QUI589995 REE589995 ROA589995 RXW589995 SHS589995 SRO589995 TBK589995 TLG589995 TVC589995 UEY589995 UOU589995 UYQ589995 VIM589995 VSI589995 WCE589995 WMA589995 WVW589995 O655531 JK655531 TG655531 ADC655531 AMY655531 AWU655531 BGQ655531 BQM655531 CAI655531 CKE655531 CUA655531 DDW655531 DNS655531 DXO655531 EHK655531 ERG655531 FBC655531 FKY655531 FUU655531 GEQ655531 GOM655531 GYI655531 HIE655531 HSA655531 IBW655531 ILS655531 IVO655531 JFK655531 JPG655531 JZC655531 KIY655531 KSU655531 LCQ655531 LMM655531 LWI655531 MGE655531 MQA655531 MZW655531 NJS655531 NTO655531 ODK655531 ONG655531 OXC655531 PGY655531 PQU655531 QAQ655531 QKM655531 QUI655531 REE655531 ROA655531 RXW655531 SHS655531 SRO655531 TBK655531 TLG655531 TVC655531 UEY655531 UOU655531 UYQ655531 VIM655531 VSI655531 WCE655531 WMA655531 WVW655531 O721067 JK721067 TG721067 ADC721067 AMY721067 AWU721067 BGQ721067 BQM721067 CAI721067 CKE721067 CUA721067 DDW721067 DNS721067 DXO721067 EHK721067 ERG721067 FBC721067 FKY721067 FUU721067 GEQ721067 GOM721067 GYI721067 HIE721067 HSA721067 IBW721067 ILS721067 IVO721067 JFK721067 JPG721067 JZC721067 KIY721067 KSU721067 LCQ721067 LMM721067 LWI721067 MGE721067 MQA721067 MZW721067 NJS721067 NTO721067 ODK721067 ONG721067 OXC721067 PGY721067 PQU721067 QAQ721067 QKM721067 QUI721067 REE721067 ROA721067 RXW721067 SHS721067 SRO721067 TBK721067 TLG721067 TVC721067 UEY721067 UOU721067 UYQ721067 VIM721067 VSI721067 WCE721067 WMA721067 WVW721067 O786603 JK786603 TG786603 ADC786603 AMY786603 AWU786603 BGQ786603 BQM786603 CAI786603 CKE786603 CUA786603 DDW786603 DNS786603 DXO786603 EHK786603 ERG786603 FBC786603 FKY786603 FUU786603 GEQ786603 GOM786603 GYI786603 HIE786603 HSA786603 IBW786603 ILS786603 IVO786603 JFK786603 JPG786603 JZC786603 KIY786603 KSU786603 LCQ786603 LMM786603 LWI786603 MGE786603 MQA786603 MZW786603 NJS786603 NTO786603 ODK786603 ONG786603 OXC786603 PGY786603 PQU786603 QAQ786603 QKM786603 QUI786603 REE786603 ROA786603 RXW786603 SHS786603 SRO786603 TBK786603 TLG786603 TVC786603 UEY786603 UOU786603 UYQ786603 VIM786603 VSI786603 WCE786603 WMA786603 WVW786603 O852139 JK852139 TG852139 ADC852139 AMY852139 AWU852139 BGQ852139 BQM852139 CAI852139 CKE852139 CUA852139 DDW852139 DNS852139 DXO852139 EHK852139 ERG852139 FBC852139 FKY852139 FUU852139 GEQ852139 GOM852139 GYI852139 HIE852139 HSA852139 IBW852139 ILS852139 IVO852139 JFK852139 JPG852139 JZC852139 KIY852139 KSU852139 LCQ852139 LMM852139 LWI852139 MGE852139 MQA852139 MZW852139 NJS852139 NTO852139 ODK852139 ONG852139 OXC852139 PGY852139 PQU852139 QAQ852139 QKM852139 QUI852139 REE852139 ROA852139 RXW852139 SHS852139 SRO852139 TBK852139 TLG852139 TVC852139 UEY852139 UOU852139 UYQ852139 VIM852139 VSI852139 WCE852139 WMA852139 WVW852139 O917675 JK917675 TG917675 ADC917675 AMY917675 AWU917675 BGQ917675 BQM917675 CAI917675 CKE917675 CUA917675 DDW917675 DNS917675 DXO917675 EHK917675 ERG917675 FBC917675 FKY917675 FUU917675 GEQ917675 GOM917675 GYI917675 HIE917675 HSA917675 IBW917675 ILS917675 IVO917675 JFK917675 JPG917675 JZC917675 KIY917675 KSU917675 LCQ917675 LMM917675 LWI917675 MGE917675 MQA917675 MZW917675 NJS917675 NTO917675 ODK917675 ONG917675 OXC917675 PGY917675 PQU917675 QAQ917675 QKM917675 QUI917675 REE917675 ROA917675 RXW917675 SHS917675 SRO917675 TBK917675 TLG917675 TVC917675 UEY917675 UOU917675 UYQ917675 VIM917675 VSI917675 WCE917675 WMA917675 WVW917675 O983211 JK983211 TG983211 ADC983211 AMY983211 AWU983211 BGQ983211 BQM983211 CAI983211 CKE983211 CUA983211 DDW983211 DNS983211 DXO983211 EHK983211 ERG983211 FBC983211 FKY983211 FUU983211 GEQ983211 GOM983211 GYI983211 HIE983211 HSA983211 IBW983211 ILS983211 IVO983211 JFK983211 JPG983211 JZC983211 KIY983211 KSU983211 LCQ983211 LMM983211 LWI983211 MGE983211 MQA983211 MZW983211 NJS983211 NTO983211 ODK983211 ONG983211 OXC983211 PGY983211 PQU983211 QAQ983211 QKM983211 QUI983211 REE983211 ROA983211 RXW983211 SHS983211 SRO983211 TBK983211 TLG983211 TVC983211 UEY983211 UOU983211 UYQ983211 VIM983211 VSI983211 WCE983211 WMA983211 WVW983211 P177 JL177 TH177 ADD177 AMZ177 AWV177 BGR177 BQN177 CAJ177 CKF177 CUB177 DDX177 DNT177 DXP177 EHL177 ERH177 FBD177 FKZ177 FUV177 GER177 GON177 GYJ177 HIF177 HSB177 IBX177 ILT177 IVP177 JFL177 JPH177 JZD177 KIZ177 KSV177 LCR177 LMN177 LWJ177 MGF177 MQB177 MZX177 NJT177 NTP177 ODL177 ONH177 OXD177 PGZ177 PQV177 QAR177 QKN177 QUJ177 REF177 ROB177 RXX177 SHT177 SRP177 TBL177 TLH177 TVD177 UEZ177 UOV177 UYR177 VIN177 VSJ177 WCF177 WMB177 WVX177 P65713 JL65713 TH65713 ADD65713 AMZ65713 AWV65713 BGR65713 BQN65713 CAJ65713 CKF65713 CUB65713 DDX65713 DNT65713 DXP65713 EHL65713 ERH65713 FBD65713 FKZ65713 FUV65713 GER65713 GON65713 GYJ65713 HIF65713 HSB65713 IBX65713 ILT65713 IVP65713 JFL65713 JPH65713 JZD65713 KIZ65713 KSV65713 LCR65713 LMN65713 LWJ65713 MGF65713 MQB65713 MZX65713 NJT65713 NTP65713 ODL65713 ONH65713 OXD65713 PGZ65713 PQV65713 QAR65713 QKN65713 QUJ65713 REF65713 ROB65713 RXX65713 SHT65713 SRP65713 TBL65713 TLH65713 TVD65713 UEZ65713 UOV65713 UYR65713 VIN65713 VSJ65713 WCF65713 WMB65713 WVX65713 P131249 JL131249 TH131249 ADD131249 AMZ131249 AWV131249 BGR131249 BQN131249 CAJ131249 CKF131249 CUB131249 DDX131249 DNT131249 DXP131249 EHL131249 ERH131249 FBD131249 FKZ131249 FUV131249 GER131249 GON131249 GYJ131249 HIF131249 HSB131249 IBX131249 ILT131249 IVP131249 JFL131249 JPH131249 JZD131249 KIZ131249 KSV131249 LCR131249 LMN131249 LWJ131249 MGF131249 MQB131249 MZX131249 NJT131249 NTP131249 ODL131249 ONH131249 OXD131249 PGZ131249 PQV131249 QAR131249 QKN131249 QUJ131249 REF131249 ROB131249 RXX131249 SHT131249 SRP131249 TBL131249 TLH131249 TVD131249 UEZ131249 UOV131249 UYR131249 VIN131249 VSJ131249 WCF131249 WMB131249 WVX131249 P196785 JL196785 TH196785 ADD196785 AMZ196785 AWV196785 BGR196785 BQN196785 CAJ196785 CKF196785 CUB196785 DDX196785 DNT196785 DXP196785 EHL196785 ERH196785 FBD196785 FKZ196785 FUV196785 GER196785 GON196785 GYJ196785 HIF196785 HSB196785 IBX196785 ILT196785 IVP196785 JFL196785 JPH196785 JZD196785 KIZ196785 KSV196785 LCR196785 LMN196785 LWJ196785 MGF196785 MQB196785 MZX196785 NJT196785 NTP196785 ODL196785 ONH196785 OXD196785 PGZ196785 PQV196785 QAR196785 QKN196785 QUJ196785 REF196785 ROB196785 RXX196785 SHT196785 SRP196785 TBL196785 TLH196785 TVD196785 UEZ196785 UOV196785 UYR196785 VIN196785 VSJ196785 WCF196785 WMB196785 WVX196785 P262321 JL262321 TH262321 ADD262321 AMZ262321 AWV262321 BGR262321 BQN262321 CAJ262321 CKF262321 CUB262321 DDX262321 DNT262321 DXP262321 EHL262321 ERH262321 FBD262321 FKZ262321 FUV262321 GER262321 GON262321 GYJ262321 HIF262321 HSB262321 IBX262321 ILT262321 IVP262321 JFL262321 JPH262321 JZD262321 KIZ262321 KSV262321 LCR262321 LMN262321 LWJ262321 MGF262321 MQB262321 MZX262321 NJT262321 NTP262321 ODL262321 ONH262321 OXD262321 PGZ262321 PQV262321 QAR262321 QKN262321 QUJ262321 REF262321 ROB262321 RXX262321 SHT262321 SRP262321 TBL262321 TLH262321 TVD262321 UEZ262321 UOV262321 UYR262321 VIN262321 VSJ262321 WCF262321 WMB262321 WVX262321 P327857 JL327857 TH327857 ADD327857 AMZ327857 AWV327857 BGR327857 BQN327857 CAJ327857 CKF327857 CUB327857 DDX327857 DNT327857 DXP327857 EHL327857 ERH327857 FBD327857 FKZ327857 FUV327857 GER327857 GON327857 GYJ327857 HIF327857 HSB327857 IBX327857 ILT327857 IVP327857 JFL327857 JPH327857 JZD327857 KIZ327857 KSV327857 LCR327857 LMN327857 LWJ327857 MGF327857 MQB327857 MZX327857 NJT327857 NTP327857 ODL327857 ONH327857 OXD327857 PGZ327857 PQV327857 QAR327857 QKN327857 QUJ327857 REF327857 ROB327857 RXX327857 SHT327857 SRP327857 TBL327857 TLH327857 TVD327857 UEZ327857 UOV327857 UYR327857 VIN327857 VSJ327857 WCF327857 WMB327857 WVX327857 P393393 JL393393 TH393393 ADD393393 AMZ393393 AWV393393 BGR393393 BQN393393 CAJ393393 CKF393393 CUB393393 DDX393393 DNT393393 DXP393393 EHL393393 ERH393393 FBD393393 FKZ393393 FUV393393 GER393393 GON393393 GYJ393393 HIF393393 HSB393393 IBX393393 ILT393393 IVP393393 JFL393393 JPH393393 JZD393393 KIZ393393 KSV393393 LCR393393 LMN393393 LWJ393393 MGF393393 MQB393393 MZX393393 NJT393393 NTP393393 ODL393393 ONH393393 OXD393393 PGZ393393 PQV393393 QAR393393 QKN393393 QUJ393393 REF393393 ROB393393 RXX393393 SHT393393 SRP393393 TBL393393 TLH393393 TVD393393 UEZ393393 UOV393393 UYR393393 VIN393393 VSJ393393 WCF393393 WMB393393 WVX393393 P458929 JL458929 TH458929 ADD458929 AMZ458929 AWV458929 BGR458929 BQN458929 CAJ458929 CKF458929 CUB458929 DDX458929 DNT458929 DXP458929 EHL458929 ERH458929 FBD458929 FKZ458929 FUV458929 GER458929 GON458929 GYJ458929 HIF458929 HSB458929 IBX458929 ILT458929 IVP458929 JFL458929 JPH458929 JZD458929 KIZ458929 KSV458929 LCR458929 LMN458929 LWJ458929 MGF458929 MQB458929 MZX458929 NJT458929 NTP458929 ODL458929 ONH458929 OXD458929 PGZ458929 PQV458929 QAR458929 QKN458929 QUJ458929 REF458929 ROB458929 RXX458929 SHT458929 SRP458929 TBL458929 TLH458929 TVD458929 UEZ458929 UOV458929 UYR458929 VIN458929 VSJ458929 WCF458929 WMB458929 WVX458929 P524465 JL524465 TH524465 ADD524465 AMZ524465 AWV524465 BGR524465 BQN524465 CAJ524465 CKF524465 CUB524465 DDX524465 DNT524465 DXP524465 EHL524465 ERH524465 FBD524465 FKZ524465 FUV524465 GER524465 GON524465 GYJ524465 HIF524465 HSB524465 IBX524465 ILT524465 IVP524465 JFL524465 JPH524465 JZD524465 KIZ524465 KSV524465 LCR524465 LMN524465 LWJ524465 MGF524465 MQB524465 MZX524465 NJT524465 NTP524465 ODL524465 ONH524465 OXD524465 PGZ524465 PQV524465 QAR524465 QKN524465 QUJ524465 REF524465 ROB524465 RXX524465 SHT524465 SRP524465 TBL524465 TLH524465 TVD524465 UEZ524465 UOV524465 UYR524465 VIN524465 VSJ524465 WCF524465 WMB524465 WVX524465 P590001 JL590001 TH590001 ADD590001 AMZ590001 AWV590001 BGR590001 BQN590001 CAJ590001 CKF590001 CUB590001 DDX590001 DNT590001 DXP590001 EHL590001 ERH590001 FBD590001 FKZ590001 FUV590001 GER590001 GON590001 GYJ590001 HIF590001 HSB590001 IBX590001 ILT590001 IVP590001 JFL590001 JPH590001 JZD590001 KIZ590001 KSV590001 LCR590001 LMN590001 LWJ590001 MGF590001 MQB590001 MZX590001 NJT590001 NTP590001 ODL590001 ONH590001 OXD590001 PGZ590001 PQV590001 QAR590001 QKN590001 QUJ590001 REF590001 ROB590001 RXX590001 SHT590001 SRP590001 TBL590001 TLH590001 TVD590001 UEZ590001 UOV590001 UYR590001 VIN590001 VSJ590001 WCF590001 WMB590001 WVX590001 P655537 JL655537 TH655537 ADD655537 AMZ655537 AWV655537 BGR655537 BQN655537 CAJ655537 CKF655537 CUB655537 DDX655537 DNT655537 DXP655537 EHL655537 ERH655537 FBD655537 FKZ655537 FUV655537 GER655537 GON655537 GYJ655537 HIF655537 HSB655537 IBX655537 ILT655537 IVP655537 JFL655537 JPH655537 JZD655537 KIZ655537 KSV655537 LCR655537 LMN655537 LWJ655537 MGF655537 MQB655537 MZX655537 NJT655537 NTP655537 ODL655537 ONH655537 OXD655537 PGZ655537 PQV655537 QAR655537 QKN655537 QUJ655537 REF655537 ROB655537 RXX655537 SHT655537 SRP655537 TBL655537 TLH655537 TVD655537 UEZ655537 UOV655537 UYR655537 VIN655537 VSJ655537 WCF655537 WMB655537 WVX655537 P721073 JL721073 TH721073 ADD721073 AMZ721073 AWV721073 BGR721073 BQN721073 CAJ721073 CKF721073 CUB721073 DDX721073 DNT721073 DXP721073 EHL721073 ERH721073 FBD721073 FKZ721073 FUV721073 GER721073 GON721073 GYJ721073 HIF721073 HSB721073 IBX721073 ILT721073 IVP721073 JFL721073 JPH721073 JZD721073 KIZ721073 KSV721073 LCR721073 LMN721073 LWJ721073 MGF721073 MQB721073 MZX721073 NJT721073 NTP721073 ODL721073 ONH721073 OXD721073 PGZ721073 PQV721073 QAR721073 QKN721073 QUJ721073 REF721073 ROB721073 RXX721073 SHT721073 SRP721073 TBL721073 TLH721073 TVD721073 UEZ721073 UOV721073 UYR721073 VIN721073 VSJ721073 WCF721073 WMB721073 WVX721073 P786609 JL786609 TH786609 ADD786609 AMZ786609 AWV786609 BGR786609 BQN786609 CAJ786609 CKF786609 CUB786609 DDX786609 DNT786609 DXP786609 EHL786609 ERH786609 FBD786609 FKZ786609 FUV786609 GER786609 GON786609 GYJ786609 HIF786609 HSB786609 IBX786609 ILT786609 IVP786609 JFL786609 JPH786609 JZD786609 KIZ786609 KSV786609 LCR786609 LMN786609 LWJ786609 MGF786609 MQB786609 MZX786609 NJT786609 NTP786609 ODL786609 ONH786609 OXD786609 PGZ786609 PQV786609 QAR786609 QKN786609 QUJ786609 REF786609 ROB786609 RXX786609 SHT786609 SRP786609 TBL786609 TLH786609 TVD786609 UEZ786609 UOV786609 UYR786609 VIN786609 VSJ786609 WCF786609 WMB786609 WVX786609 P852145 JL852145 TH852145 ADD852145 AMZ852145 AWV852145 BGR852145 BQN852145 CAJ852145 CKF852145 CUB852145 DDX852145 DNT852145 DXP852145 EHL852145 ERH852145 FBD852145 FKZ852145 FUV852145 GER852145 GON852145 GYJ852145 HIF852145 HSB852145 IBX852145 ILT852145 IVP852145 JFL852145 JPH852145 JZD852145 KIZ852145 KSV852145 LCR852145 LMN852145 LWJ852145 MGF852145 MQB852145 MZX852145 NJT852145 NTP852145 ODL852145 ONH852145 OXD852145 PGZ852145 PQV852145 QAR852145 QKN852145 QUJ852145 REF852145 ROB852145 RXX852145 SHT852145 SRP852145 TBL852145 TLH852145 TVD852145 UEZ852145 UOV852145 UYR852145 VIN852145 VSJ852145 WCF852145 WMB852145 WVX852145 P917681 JL917681 TH917681 ADD917681 AMZ917681 AWV917681 BGR917681 BQN917681 CAJ917681 CKF917681 CUB917681 DDX917681 DNT917681 DXP917681 EHL917681 ERH917681 FBD917681 FKZ917681 FUV917681 GER917681 GON917681 GYJ917681 HIF917681 HSB917681 IBX917681 ILT917681 IVP917681 JFL917681 JPH917681 JZD917681 KIZ917681 KSV917681 LCR917681 LMN917681 LWJ917681 MGF917681 MQB917681 MZX917681 NJT917681 NTP917681 ODL917681 ONH917681 OXD917681 PGZ917681 PQV917681 QAR917681 QKN917681 QUJ917681 REF917681 ROB917681 RXX917681 SHT917681 SRP917681 TBL917681 TLH917681 TVD917681 UEZ917681 UOV917681 UYR917681 VIN917681 VSJ917681 WCF917681 WMB917681 WVX917681 P983217 JL983217 TH983217 ADD983217 AMZ983217 AWV983217 BGR983217 BQN983217 CAJ983217 CKF983217 CUB983217 DDX983217 DNT983217 DXP983217 EHL983217 ERH983217 FBD983217 FKZ983217 FUV983217 GER983217 GON983217 GYJ983217 HIF983217 HSB983217 IBX983217 ILT983217 IVP983217 JFL983217 JPH983217 JZD983217 KIZ983217 KSV983217 LCR983217 LMN983217 LWJ983217 MGF983217 MQB983217 MZX983217 NJT983217 NTP983217 ODL983217 ONH983217 OXD983217 PGZ983217 PQV983217 QAR983217 QKN983217 QUJ983217 REF983217 ROB983217 RXX983217 SHT983217 SRP983217 TBL983217 TLH983217 TVD983217 UEZ983217 UOV983217 UYR983217 VIN983217 VSJ983217 WCF983217 WMB983217 WVX983217 S120 JO120 TK120 ADG120 ANC120 AWY120 BGU120 BQQ120 CAM120 CKI120 CUE120 DEA120 DNW120 DXS120 EHO120 ERK120 FBG120 FLC120 FUY120 GEU120 GOQ120 GYM120 HII120 HSE120 ICA120 ILW120 IVS120 JFO120 JPK120 JZG120 KJC120 KSY120 LCU120 LMQ120 LWM120 MGI120 MQE120 NAA120 NJW120 NTS120 ODO120 ONK120 OXG120 PHC120 PQY120 QAU120 QKQ120 QUM120 REI120 ROE120 RYA120 SHW120 SRS120 TBO120 TLK120 TVG120 UFC120 UOY120 UYU120 VIQ120 VSM120 WCI120 WME120 WWA120 S65656 JO65656 TK65656 ADG65656 ANC65656 AWY65656 BGU65656 BQQ65656 CAM65656 CKI65656 CUE65656 DEA65656 DNW65656 DXS65656 EHO65656 ERK65656 FBG65656 FLC65656 FUY65656 GEU65656 GOQ65656 GYM65656 HII65656 HSE65656 ICA65656 ILW65656 IVS65656 JFO65656 JPK65656 JZG65656 KJC65656 KSY65656 LCU65656 LMQ65656 LWM65656 MGI65656 MQE65656 NAA65656 NJW65656 NTS65656 ODO65656 ONK65656 OXG65656 PHC65656 PQY65656 QAU65656 QKQ65656 QUM65656 REI65656 ROE65656 RYA65656 SHW65656 SRS65656 TBO65656 TLK65656 TVG65656 UFC65656 UOY65656 UYU65656 VIQ65656 VSM65656 WCI65656 WME65656 WWA65656 S131192 JO131192 TK131192 ADG131192 ANC131192 AWY131192 BGU131192 BQQ131192 CAM131192 CKI131192 CUE131192 DEA131192 DNW131192 DXS131192 EHO131192 ERK131192 FBG131192 FLC131192 FUY131192 GEU131192 GOQ131192 GYM131192 HII131192 HSE131192 ICA131192 ILW131192 IVS131192 JFO131192 JPK131192 JZG131192 KJC131192 KSY131192 LCU131192 LMQ131192 LWM131192 MGI131192 MQE131192 NAA131192 NJW131192 NTS131192 ODO131192 ONK131192 OXG131192 PHC131192 PQY131192 QAU131192 QKQ131192 QUM131192 REI131192 ROE131192 RYA131192 SHW131192 SRS131192 TBO131192 TLK131192 TVG131192 UFC131192 UOY131192 UYU131192 VIQ131192 VSM131192 WCI131192 WME131192 WWA131192 S196728 JO196728 TK196728 ADG196728 ANC196728 AWY196728 BGU196728 BQQ196728 CAM196728 CKI196728 CUE196728 DEA196728 DNW196728 DXS196728 EHO196728 ERK196728 FBG196728 FLC196728 FUY196728 GEU196728 GOQ196728 GYM196728 HII196728 HSE196728 ICA196728 ILW196728 IVS196728 JFO196728 JPK196728 JZG196728 KJC196728 KSY196728 LCU196728 LMQ196728 LWM196728 MGI196728 MQE196728 NAA196728 NJW196728 NTS196728 ODO196728 ONK196728 OXG196728 PHC196728 PQY196728 QAU196728 QKQ196728 QUM196728 REI196728 ROE196728 RYA196728 SHW196728 SRS196728 TBO196728 TLK196728 TVG196728 UFC196728 UOY196728 UYU196728 VIQ196728 VSM196728 WCI196728 WME196728 WWA196728 S262264 JO262264 TK262264 ADG262264 ANC262264 AWY262264 BGU262264 BQQ262264 CAM262264 CKI262264 CUE262264 DEA262264 DNW262264 DXS262264 EHO262264 ERK262264 FBG262264 FLC262264 FUY262264 GEU262264 GOQ262264 GYM262264 HII262264 HSE262264 ICA262264 ILW262264 IVS262264 JFO262264 JPK262264 JZG262264 KJC262264 KSY262264 LCU262264 LMQ262264 LWM262264 MGI262264 MQE262264 NAA262264 NJW262264 NTS262264 ODO262264 ONK262264 OXG262264 PHC262264 PQY262264 QAU262264 QKQ262264 QUM262264 REI262264 ROE262264 RYA262264 SHW262264 SRS262264 TBO262264 TLK262264 TVG262264 UFC262264 UOY262264 UYU262264 VIQ262264 VSM262264 WCI262264 WME262264 WWA262264 S327800 JO327800 TK327800 ADG327800 ANC327800 AWY327800 BGU327800 BQQ327800 CAM327800 CKI327800 CUE327800 DEA327800 DNW327800 DXS327800 EHO327800 ERK327800 FBG327800 FLC327800 FUY327800 GEU327800 GOQ327800 GYM327800 HII327800 HSE327800 ICA327800 ILW327800 IVS327800 JFO327800 JPK327800 JZG327800 KJC327800 KSY327800 LCU327800 LMQ327800 LWM327800 MGI327800 MQE327800 NAA327800 NJW327800 NTS327800 ODO327800 ONK327800 OXG327800 PHC327800 PQY327800 QAU327800 QKQ327800 QUM327800 REI327800 ROE327800 RYA327800 SHW327800 SRS327800 TBO327800 TLK327800 TVG327800 UFC327800 UOY327800 UYU327800 VIQ327800 VSM327800 WCI327800 WME327800 WWA327800 S393336 JO393336 TK393336 ADG393336 ANC393336 AWY393336 BGU393336 BQQ393336 CAM393336 CKI393336 CUE393336 DEA393336 DNW393336 DXS393336 EHO393336 ERK393336 FBG393336 FLC393336 FUY393336 GEU393336 GOQ393336 GYM393336 HII393336 HSE393336 ICA393336 ILW393336 IVS393336 JFO393336 JPK393336 JZG393336 KJC393336 KSY393336 LCU393336 LMQ393336 LWM393336 MGI393336 MQE393336 NAA393336 NJW393336 NTS393336 ODO393336 ONK393336 OXG393336 PHC393336 PQY393336 QAU393336 QKQ393336 QUM393336 REI393336 ROE393336 RYA393336 SHW393336 SRS393336 TBO393336 TLK393336 TVG393336 UFC393336 UOY393336 UYU393336 VIQ393336 VSM393336 WCI393336 WME393336 WWA393336 S458872 JO458872 TK458872 ADG458872 ANC458872 AWY458872 BGU458872 BQQ458872 CAM458872 CKI458872 CUE458872 DEA458872 DNW458872 DXS458872 EHO458872 ERK458872 FBG458872 FLC458872 FUY458872 GEU458872 GOQ458872 GYM458872 HII458872 HSE458872 ICA458872 ILW458872 IVS458872 JFO458872 JPK458872 JZG458872 KJC458872 KSY458872 LCU458872 LMQ458872 LWM458872 MGI458872 MQE458872 NAA458872 NJW458872 NTS458872 ODO458872 ONK458872 OXG458872 PHC458872 PQY458872 QAU458872 QKQ458872 QUM458872 REI458872 ROE458872 RYA458872 SHW458872 SRS458872 TBO458872 TLK458872 TVG458872 UFC458872 UOY458872 UYU458872 VIQ458872 VSM458872 WCI458872 WME458872 WWA458872 S524408 JO524408 TK524408 ADG524408 ANC524408 AWY524408 BGU524408 BQQ524408 CAM524408 CKI524408 CUE524408 DEA524408 DNW524408 DXS524408 EHO524408 ERK524408 FBG524408 FLC524408 FUY524408 GEU524408 GOQ524408 GYM524408 HII524408 HSE524408 ICA524408 ILW524408 IVS524408 JFO524408 JPK524408 JZG524408 KJC524408 KSY524408 LCU524408 LMQ524408 LWM524408 MGI524408 MQE524408 NAA524408 NJW524408 NTS524408 ODO524408 ONK524408 OXG524408 PHC524408 PQY524408 QAU524408 QKQ524408 QUM524408 REI524408 ROE524408 RYA524408 SHW524408 SRS524408 TBO524408 TLK524408 TVG524408 UFC524408 UOY524408 UYU524408 VIQ524408 VSM524408 WCI524408 WME524408 WWA524408 S589944 JO589944 TK589944 ADG589944 ANC589944 AWY589944 BGU589944 BQQ589944 CAM589944 CKI589944 CUE589944 DEA589944 DNW589944 DXS589944 EHO589944 ERK589944 FBG589944 FLC589944 FUY589944 GEU589944 GOQ589944 GYM589944 HII589944 HSE589944 ICA589944 ILW589944 IVS589944 JFO589944 JPK589944 JZG589944 KJC589944 KSY589944 LCU589944 LMQ589944 LWM589944 MGI589944 MQE589944 NAA589944 NJW589944 NTS589944 ODO589944 ONK589944 OXG589944 PHC589944 PQY589944 QAU589944 QKQ589944 QUM589944 REI589944 ROE589944 RYA589944 SHW589944 SRS589944 TBO589944 TLK589944 TVG589944 UFC589944 UOY589944 UYU589944 VIQ589944 VSM589944 WCI589944 WME589944 WWA589944 S655480 JO655480 TK655480 ADG655480 ANC655480 AWY655480 BGU655480 BQQ655480 CAM655480 CKI655480 CUE655480 DEA655480 DNW655480 DXS655480 EHO655480 ERK655480 FBG655480 FLC655480 FUY655480 GEU655480 GOQ655480 GYM655480 HII655480 HSE655480 ICA655480 ILW655480 IVS655480 JFO655480 JPK655480 JZG655480 KJC655480 KSY655480 LCU655480 LMQ655480 LWM655480 MGI655480 MQE655480 NAA655480 NJW655480 NTS655480 ODO655480 ONK655480 OXG655480 PHC655480 PQY655480 QAU655480 QKQ655480 QUM655480 REI655480 ROE655480 RYA655480 SHW655480 SRS655480 TBO655480 TLK655480 TVG655480 UFC655480 UOY655480 UYU655480 VIQ655480 VSM655480 WCI655480 WME655480 WWA655480 S721016 JO721016 TK721016 ADG721016 ANC721016 AWY721016 BGU721016 BQQ721016 CAM721016 CKI721016 CUE721016 DEA721016 DNW721016 DXS721016 EHO721016 ERK721016 FBG721016 FLC721016 FUY721016 GEU721016 GOQ721016 GYM721016 HII721016 HSE721016 ICA721016 ILW721016 IVS721016 JFO721016 JPK721016 JZG721016 KJC721016 KSY721016 LCU721016 LMQ721016 LWM721016 MGI721016 MQE721016 NAA721016 NJW721016 NTS721016 ODO721016 ONK721016 OXG721016 PHC721016 PQY721016 QAU721016 QKQ721016 QUM721016 REI721016 ROE721016 RYA721016 SHW721016 SRS721016 TBO721016 TLK721016 TVG721016 UFC721016 UOY721016 UYU721016 VIQ721016 VSM721016 WCI721016 WME721016 WWA721016 S786552 JO786552 TK786552 ADG786552 ANC786552 AWY786552 BGU786552 BQQ786552 CAM786552 CKI786552 CUE786552 DEA786552 DNW786552 DXS786552 EHO786552 ERK786552 FBG786552 FLC786552 FUY786552 GEU786552 GOQ786552 GYM786552 HII786552 HSE786552 ICA786552 ILW786552 IVS786552 JFO786552 JPK786552 JZG786552 KJC786552 KSY786552 LCU786552 LMQ786552 LWM786552 MGI786552 MQE786552 NAA786552 NJW786552 NTS786552 ODO786552 ONK786552 OXG786552 PHC786552 PQY786552 QAU786552 QKQ786552 QUM786552 REI786552 ROE786552 RYA786552 SHW786552 SRS786552 TBO786552 TLK786552 TVG786552 UFC786552 UOY786552 UYU786552 VIQ786552 VSM786552 WCI786552 WME786552 WWA786552 S852088 JO852088 TK852088 ADG852088 ANC852088 AWY852088 BGU852088 BQQ852088 CAM852088 CKI852088 CUE852088 DEA852088 DNW852088 DXS852088 EHO852088 ERK852088 FBG852088 FLC852088 FUY852088 GEU852088 GOQ852088 GYM852088 HII852088 HSE852088 ICA852088 ILW852088 IVS852088 JFO852088 JPK852088 JZG852088 KJC852088 KSY852088 LCU852088 LMQ852088 LWM852088 MGI852088 MQE852088 NAA852088 NJW852088 NTS852088 ODO852088 ONK852088 OXG852088 PHC852088 PQY852088 QAU852088 QKQ852088 QUM852088 REI852088 ROE852088 RYA852088 SHW852088 SRS852088 TBO852088 TLK852088 TVG852088 UFC852088 UOY852088 UYU852088 VIQ852088 VSM852088 WCI852088 WME852088 WWA852088 S917624 JO917624 TK917624 ADG917624 ANC917624 AWY917624 BGU917624 BQQ917624 CAM917624 CKI917624 CUE917624 DEA917624 DNW917624 DXS917624 EHO917624 ERK917624 FBG917624 FLC917624 FUY917624 GEU917624 GOQ917624 GYM917624 HII917624 HSE917624 ICA917624 ILW917624 IVS917624 JFO917624 JPK917624 JZG917624 KJC917624 KSY917624 LCU917624 LMQ917624 LWM917624 MGI917624 MQE917624 NAA917624 NJW917624 NTS917624 ODO917624 ONK917624 OXG917624 PHC917624 PQY917624 QAU917624 QKQ917624 QUM917624 REI917624 ROE917624 RYA917624 SHW917624 SRS917624 TBO917624 TLK917624 TVG917624 UFC917624 UOY917624 UYU917624 VIQ917624 VSM917624 WCI917624 WME917624 WWA917624 S983160 JO983160 TK983160 ADG983160 ANC983160 AWY983160 BGU983160 BQQ983160 CAM983160 CKI983160 CUE983160 DEA983160 DNW983160 DXS983160 EHO983160 ERK983160 FBG983160 FLC983160 FUY983160 GEU983160 GOQ983160 GYM983160 HII983160 HSE983160 ICA983160 ILW983160 IVS983160 JFO983160 JPK983160 JZG983160 KJC983160 KSY983160 LCU983160 LMQ983160 LWM983160 MGI983160 MQE983160 NAA983160 NJW983160 NTS983160 ODO983160 ONK983160 OXG983160 PHC983160 PQY983160 QAU983160 QKQ983160 QUM983160 REI983160 ROE983160 RYA983160 SHW983160 SRS983160 TBO983160 TLK983160 TVG983160 UFC983160 UOY983160 UYU983160 VIQ983160 VSM983160 WCI983160 WME983160 WWA983160 S124 JO124 TK124 ADG124 ANC124 AWY124 BGU124 BQQ124 CAM124 CKI124 CUE124 DEA124 DNW124 DXS124 EHO124 ERK124 FBG124 FLC124 FUY124 GEU124 GOQ124 GYM124 HII124 HSE124 ICA124 ILW124 IVS124 JFO124 JPK124 JZG124 KJC124 KSY124 LCU124 LMQ124 LWM124 MGI124 MQE124 NAA124 NJW124 NTS124 ODO124 ONK124 OXG124 PHC124 PQY124 QAU124 QKQ124 QUM124 REI124 ROE124 RYA124 SHW124 SRS124 TBO124 TLK124 TVG124 UFC124 UOY124 UYU124 VIQ124 VSM124 WCI124 WME124 WWA124 S65660 JO65660 TK65660 ADG65660 ANC65660 AWY65660 BGU65660 BQQ65660 CAM65660 CKI65660 CUE65660 DEA65660 DNW65660 DXS65660 EHO65660 ERK65660 FBG65660 FLC65660 FUY65660 GEU65660 GOQ65660 GYM65660 HII65660 HSE65660 ICA65660 ILW65660 IVS65660 JFO65660 JPK65660 JZG65660 KJC65660 KSY65660 LCU65660 LMQ65660 LWM65660 MGI65660 MQE65660 NAA65660 NJW65660 NTS65660 ODO65660 ONK65660 OXG65660 PHC65660 PQY65660 QAU65660 QKQ65660 QUM65660 REI65660 ROE65660 RYA65660 SHW65660 SRS65660 TBO65660 TLK65660 TVG65660 UFC65660 UOY65660 UYU65660 VIQ65660 VSM65660 WCI65660 WME65660 WWA65660 S131196 JO131196 TK131196 ADG131196 ANC131196 AWY131196 BGU131196 BQQ131196 CAM131196 CKI131196 CUE131196 DEA131196 DNW131196 DXS131196 EHO131196 ERK131196 FBG131196 FLC131196 FUY131196 GEU131196 GOQ131196 GYM131196 HII131196 HSE131196 ICA131196 ILW131196 IVS131196 JFO131196 JPK131196 JZG131196 KJC131196 KSY131196 LCU131196 LMQ131196 LWM131196 MGI131196 MQE131196 NAA131196 NJW131196 NTS131196 ODO131196 ONK131196 OXG131196 PHC131196 PQY131196 QAU131196 QKQ131196 QUM131196 REI131196 ROE131196 RYA131196 SHW131196 SRS131196 TBO131196 TLK131196 TVG131196 UFC131196 UOY131196 UYU131196 VIQ131196 VSM131196 WCI131196 WME131196 WWA131196 S196732 JO196732 TK196732 ADG196732 ANC196732 AWY196732 BGU196732 BQQ196732 CAM196732 CKI196732 CUE196732 DEA196732 DNW196732 DXS196732 EHO196732 ERK196732 FBG196732 FLC196732 FUY196732 GEU196732 GOQ196732 GYM196732 HII196732 HSE196732 ICA196732 ILW196732 IVS196732 JFO196732 JPK196732 JZG196732 KJC196732 KSY196732 LCU196732 LMQ196732 LWM196732 MGI196732 MQE196732 NAA196732 NJW196732 NTS196732 ODO196732 ONK196732 OXG196732 PHC196732 PQY196732 QAU196732 QKQ196732 QUM196732 REI196732 ROE196732 RYA196732 SHW196732 SRS196732 TBO196732 TLK196732 TVG196732 UFC196732 UOY196732 UYU196732 VIQ196732 VSM196732 WCI196732 WME196732 WWA196732 S262268 JO262268 TK262268 ADG262268 ANC262268 AWY262268 BGU262268 BQQ262268 CAM262268 CKI262268 CUE262268 DEA262268 DNW262268 DXS262268 EHO262268 ERK262268 FBG262268 FLC262268 FUY262268 GEU262268 GOQ262268 GYM262268 HII262268 HSE262268 ICA262268 ILW262268 IVS262268 JFO262268 JPK262268 JZG262268 KJC262268 KSY262268 LCU262268 LMQ262268 LWM262268 MGI262268 MQE262268 NAA262268 NJW262268 NTS262268 ODO262268 ONK262268 OXG262268 PHC262268 PQY262268 QAU262268 QKQ262268 QUM262268 REI262268 ROE262268 RYA262268 SHW262268 SRS262268 TBO262268 TLK262268 TVG262268 UFC262268 UOY262268 UYU262268 VIQ262268 VSM262268 WCI262268 WME262268 WWA262268 S327804 JO327804 TK327804 ADG327804 ANC327804 AWY327804 BGU327804 BQQ327804 CAM327804 CKI327804 CUE327804 DEA327804 DNW327804 DXS327804 EHO327804 ERK327804 FBG327804 FLC327804 FUY327804 GEU327804 GOQ327804 GYM327804 HII327804 HSE327804 ICA327804 ILW327804 IVS327804 JFO327804 JPK327804 JZG327804 KJC327804 KSY327804 LCU327804 LMQ327804 LWM327804 MGI327804 MQE327804 NAA327804 NJW327804 NTS327804 ODO327804 ONK327804 OXG327804 PHC327804 PQY327804 QAU327804 QKQ327804 QUM327804 REI327804 ROE327804 RYA327804 SHW327804 SRS327804 TBO327804 TLK327804 TVG327804 UFC327804 UOY327804 UYU327804 VIQ327804 VSM327804 WCI327804 WME327804 WWA327804 S393340 JO393340 TK393340 ADG393340 ANC393340 AWY393340 BGU393340 BQQ393340 CAM393340 CKI393340 CUE393340 DEA393340 DNW393340 DXS393340 EHO393340 ERK393340 FBG393340 FLC393340 FUY393340 GEU393340 GOQ393340 GYM393340 HII393340 HSE393340 ICA393340 ILW393340 IVS393340 JFO393340 JPK393340 JZG393340 KJC393340 KSY393340 LCU393340 LMQ393340 LWM393340 MGI393340 MQE393340 NAA393340 NJW393340 NTS393340 ODO393340 ONK393340 OXG393340 PHC393340 PQY393340 QAU393340 QKQ393340 QUM393340 REI393340 ROE393340 RYA393340 SHW393340 SRS393340 TBO393340 TLK393340 TVG393340 UFC393340 UOY393340 UYU393340 VIQ393340 VSM393340 WCI393340 WME393340 WWA393340 S458876 JO458876 TK458876 ADG458876 ANC458876 AWY458876 BGU458876 BQQ458876 CAM458876 CKI458876 CUE458876 DEA458876 DNW458876 DXS458876 EHO458876 ERK458876 FBG458876 FLC458876 FUY458876 GEU458876 GOQ458876 GYM458876 HII458876 HSE458876 ICA458876 ILW458876 IVS458876 JFO458876 JPK458876 JZG458876 KJC458876 KSY458876 LCU458876 LMQ458876 LWM458876 MGI458876 MQE458876 NAA458876 NJW458876 NTS458876 ODO458876 ONK458876 OXG458876 PHC458876 PQY458876 QAU458876 QKQ458876 QUM458876 REI458876 ROE458876 RYA458876 SHW458876 SRS458876 TBO458876 TLK458876 TVG458876 UFC458876 UOY458876 UYU458876 VIQ458876 VSM458876 WCI458876 WME458876 WWA458876 S524412 JO524412 TK524412 ADG524412 ANC524412 AWY524412 BGU524412 BQQ524412 CAM524412 CKI524412 CUE524412 DEA524412 DNW524412 DXS524412 EHO524412 ERK524412 FBG524412 FLC524412 FUY524412 GEU524412 GOQ524412 GYM524412 HII524412 HSE524412 ICA524412 ILW524412 IVS524412 JFO524412 JPK524412 JZG524412 KJC524412 KSY524412 LCU524412 LMQ524412 LWM524412 MGI524412 MQE524412 NAA524412 NJW524412 NTS524412 ODO524412 ONK524412 OXG524412 PHC524412 PQY524412 QAU524412 QKQ524412 QUM524412 REI524412 ROE524412 RYA524412 SHW524412 SRS524412 TBO524412 TLK524412 TVG524412 UFC524412 UOY524412 UYU524412 VIQ524412 VSM524412 WCI524412 WME524412 WWA524412 S589948 JO589948 TK589948 ADG589948 ANC589948 AWY589948 BGU589948 BQQ589948 CAM589948 CKI589948 CUE589948 DEA589948 DNW589948 DXS589948 EHO589948 ERK589948 FBG589948 FLC589948 FUY589948 GEU589948 GOQ589948 GYM589948 HII589948 HSE589948 ICA589948 ILW589948 IVS589948 JFO589948 JPK589948 JZG589948 KJC589948 KSY589948 LCU589948 LMQ589948 LWM589948 MGI589948 MQE589948 NAA589948 NJW589948 NTS589948 ODO589948 ONK589948 OXG589948 PHC589948 PQY589948 QAU589948 QKQ589948 QUM589948 REI589948 ROE589948 RYA589948 SHW589948 SRS589948 TBO589948 TLK589948 TVG589948 UFC589948 UOY589948 UYU589948 VIQ589948 VSM589948 WCI589948 WME589948 WWA589948 S655484 JO655484 TK655484 ADG655484 ANC655484 AWY655484 BGU655484 BQQ655484 CAM655484 CKI655484 CUE655484 DEA655484 DNW655484 DXS655484 EHO655484 ERK655484 FBG655484 FLC655484 FUY655484 GEU655484 GOQ655484 GYM655484 HII655484 HSE655484 ICA655484 ILW655484 IVS655484 JFO655484 JPK655484 JZG655484 KJC655484 KSY655484 LCU655484 LMQ655484 LWM655484 MGI655484 MQE655484 NAA655484 NJW655484 NTS655484 ODO655484 ONK655484 OXG655484 PHC655484 PQY655484 QAU655484 QKQ655484 QUM655484 REI655484 ROE655484 RYA655484 SHW655484 SRS655484 TBO655484 TLK655484 TVG655484 UFC655484 UOY655484 UYU655484 VIQ655484 VSM655484 WCI655484 WME655484 WWA655484 S721020 JO721020 TK721020 ADG721020 ANC721020 AWY721020 BGU721020 BQQ721020 CAM721020 CKI721020 CUE721020 DEA721020 DNW721020 DXS721020 EHO721020 ERK721020 FBG721020 FLC721020 FUY721020 GEU721020 GOQ721020 GYM721020 HII721020 HSE721020 ICA721020 ILW721020 IVS721020 JFO721020 JPK721020 JZG721020 KJC721020 KSY721020 LCU721020 LMQ721020 LWM721020 MGI721020 MQE721020 NAA721020 NJW721020 NTS721020 ODO721020 ONK721020 OXG721020 PHC721020 PQY721020 QAU721020 QKQ721020 QUM721020 REI721020 ROE721020 RYA721020 SHW721020 SRS721020 TBO721020 TLK721020 TVG721020 UFC721020 UOY721020 UYU721020 VIQ721020 VSM721020 WCI721020 WME721020 WWA721020 S786556 JO786556 TK786556 ADG786556 ANC786556 AWY786556 BGU786556 BQQ786556 CAM786556 CKI786556 CUE786556 DEA786556 DNW786556 DXS786556 EHO786556 ERK786556 FBG786556 FLC786556 FUY786556 GEU786556 GOQ786556 GYM786556 HII786556 HSE786556 ICA786556 ILW786556 IVS786556 JFO786556 JPK786556 JZG786556 KJC786556 KSY786556 LCU786556 LMQ786556 LWM786556 MGI786556 MQE786556 NAA786556 NJW786556 NTS786556 ODO786556 ONK786556 OXG786556 PHC786556 PQY786556 QAU786556 QKQ786556 QUM786556 REI786556 ROE786556 RYA786556 SHW786556 SRS786556 TBO786556 TLK786556 TVG786556 UFC786556 UOY786556 UYU786556 VIQ786556 VSM786556 WCI786556 WME786556 WWA786556 S852092 JO852092 TK852092 ADG852092 ANC852092 AWY852092 BGU852092 BQQ852092 CAM852092 CKI852092 CUE852092 DEA852092 DNW852092 DXS852092 EHO852092 ERK852092 FBG852092 FLC852092 FUY852092 GEU852092 GOQ852092 GYM852092 HII852092 HSE852092 ICA852092 ILW852092 IVS852092 JFO852092 JPK852092 JZG852092 KJC852092 KSY852092 LCU852092 LMQ852092 LWM852092 MGI852092 MQE852092 NAA852092 NJW852092 NTS852092 ODO852092 ONK852092 OXG852092 PHC852092 PQY852092 QAU852092 QKQ852092 QUM852092 REI852092 ROE852092 RYA852092 SHW852092 SRS852092 TBO852092 TLK852092 TVG852092 UFC852092 UOY852092 UYU852092 VIQ852092 VSM852092 WCI852092 WME852092 WWA852092 S917628 JO917628 TK917628 ADG917628 ANC917628 AWY917628 BGU917628 BQQ917628 CAM917628 CKI917628 CUE917628 DEA917628 DNW917628 DXS917628 EHO917628 ERK917628 FBG917628 FLC917628 FUY917628 GEU917628 GOQ917628 GYM917628 HII917628 HSE917628 ICA917628 ILW917628 IVS917628 JFO917628 JPK917628 JZG917628 KJC917628 KSY917628 LCU917628 LMQ917628 LWM917628 MGI917628 MQE917628 NAA917628 NJW917628 NTS917628 ODO917628 ONK917628 OXG917628 PHC917628 PQY917628 QAU917628 QKQ917628 QUM917628 REI917628 ROE917628 RYA917628 SHW917628 SRS917628 TBO917628 TLK917628 TVG917628 UFC917628 UOY917628 UYU917628 VIQ917628 VSM917628 WCI917628 WME917628 WWA917628 S983164 JO983164 TK983164 ADG983164 ANC983164 AWY983164 BGU983164 BQQ983164 CAM983164 CKI983164 CUE983164 DEA983164 DNW983164 DXS983164 EHO983164 ERK983164 FBG983164 FLC983164 FUY983164 GEU983164 GOQ983164 GYM983164 HII983164 HSE983164 ICA983164 ILW983164 IVS983164 JFO983164 JPK983164 JZG983164 KJC983164 KSY983164 LCU983164 LMQ983164 LWM983164 MGI983164 MQE983164 NAA983164 NJW983164 NTS983164 ODO983164 ONK983164 OXG983164 PHC983164 PQY983164 QAU983164 QKQ983164 QUM983164 REI983164 ROE983164 RYA983164 SHW983164 SRS983164 TBO983164 TLK983164 TVG983164 UFC983164 UOY983164 UYU983164 VIQ983164 VSM983164 WCI983164 WME983164 WWA983164 M83:M84 JI83:JI84 TE83:TE84 ADA83:ADA84 AMW83:AMW84 AWS83:AWS84 BGO83:BGO84 BQK83:BQK84 CAG83:CAG84 CKC83:CKC84 CTY83:CTY84 DDU83:DDU84 DNQ83:DNQ84 DXM83:DXM84 EHI83:EHI84 ERE83:ERE84 FBA83:FBA84 FKW83:FKW84 FUS83:FUS84 GEO83:GEO84 GOK83:GOK84 GYG83:GYG84 HIC83:HIC84 HRY83:HRY84 IBU83:IBU84 ILQ83:ILQ84 IVM83:IVM84 JFI83:JFI84 JPE83:JPE84 JZA83:JZA84 KIW83:KIW84 KSS83:KSS84 LCO83:LCO84 LMK83:LMK84 LWG83:LWG84 MGC83:MGC84 MPY83:MPY84 MZU83:MZU84 NJQ83:NJQ84 NTM83:NTM84 ODI83:ODI84 ONE83:ONE84 OXA83:OXA84 PGW83:PGW84 PQS83:PQS84 QAO83:QAO84 QKK83:QKK84 QUG83:QUG84 REC83:REC84 RNY83:RNY84 RXU83:RXU84 SHQ83:SHQ84 SRM83:SRM84 TBI83:TBI84 TLE83:TLE84 TVA83:TVA84 UEW83:UEW84 UOS83:UOS84 UYO83:UYO84 VIK83:VIK84 VSG83:VSG84 WCC83:WCC84 WLY83:WLY84 WVU83:WVU84 M65619:M65620 JI65619:JI65620 TE65619:TE65620 ADA65619:ADA65620 AMW65619:AMW65620 AWS65619:AWS65620 BGO65619:BGO65620 BQK65619:BQK65620 CAG65619:CAG65620 CKC65619:CKC65620 CTY65619:CTY65620 DDU65619:DDU65620 DNQ65619:DNQ65620 DXM65619:DXM65620 EHI65619:EHI65620 ERE65619:ERE65620 FBA65619:FBA65620 FKW65619:FKW65620 FUS65619:FUS65620 GEO65619:GEO65620 GOK65619:GOK65620 GYG65619:GYG65620 HIC65619:HIC65620 HRY65619:HRY65620 IBU65619:IBU65620 ILQ65619:ILQ65620 IVM65619:IVM65620 JFI65619:JFI65620 JPE65619:JPE65620 JZA65619:JZA65620 KIW65619:KIW65620 KSS65619:KSS65620 LCO65619:LCO65620 LMK65619:LMK65620 LWG65619:LWG65620 MGC65619:MGC65620 MPY65619:MPY65620 MZU65619:MZU65620 NJQ65619:NJQ65620 NTM65619:NTM65620 ODI65619:ODI65620 ONE65619:ONE65620 OXA65619:OXA65620 PGW65619:PGW65620 PQS65619:PQS65620 QAO65619:QAO65620 QKK65619:QKK65620 QUG65619:QUG65620 REC65619:REC65620 RNY65619:RNY65620 RXU65619:RXU65620 SHQ65619:SHQ65620 SRM65619:SRM65620 TBI65619:TBI65620 TLE65619:TLE65620 TVA65619:TVA65620 UEW65619:UEW65620 UOS65619:UOS65620 UYO65619:UYO65620 VIK65619:VIK65620 VSG65619:VSG65620 WCC65619:WCC65620 WLY65619:WLY65620 WVU65619:WVU65620 M131155:M131156 JI131155:JI131156 TE131155:TE131156 ADA131155:ADA131156 AMW131155:AMW131156 AWS131155:AWS131156 BGO131155:BGO131156 BQK131155:BQK131156 CAG131155:CAG131156 CKC131155:CKC131156 CTY131155:CTY131156 DDU131155:DDU131156 DNQ131155:DNQ131156 DXM131155:DXM131156 EHI131155:EHI131156 ERE131155:ERE131156 FBA131155:FBA131156 FKW131155:FKW131156 FUS131155:FUS131156 GEO131155:GEO131156 GOK131155:GOK131156 GYG131155:GYG131156 HIC131155:HIC131156 HRY131155:HRY131156 IBU131155:IBU131156 ILQ131155:ILQ131156 IVM131155:IVM131156 JFI131155:JFI131156 JPE131155:JPE131156 JZA131155:JZA131156 KIW131155:KIW131156 KSS131155:KSS131156 LCO131155:LCO131156 LMK131155:LMK131156 LWG131155:LWG131156 MGC131155:MGC131156 MPY131155:MPY131156 MZU131155:MZU131156 NJQ131155:NJQ131156 NTM131155:NTM131156 ODI131155:ODI131156 ONE131155:ONE131156 OXA131155:OXA131156 PGW131155:PGW131156 PQS131155:PQS131156 QAO131155:QAO131156 QKK131155:QKK131156 QUG131155:QUG131156 REC131155:REC131156 RNY131155:RNY131156 RXU131155:RXU131156 SHQ131155:SHQ131156 SRM131155:SRM131156 TBI131155:TBI131156 TLE131155:TLE131156 TVA131155:TVA131156 UEW131155:UEW131156 UOS131155:UOS131156 UYO131155:UYO131156 VIK131155:VIK131156 VSG131155:VSG131156 WCC131155:WCC131156 WLY131155:WLY131156 WVU131155:WVU131156 M196691:M196692 JI196691:JI196692 TE196691:TE196692 ADA196691:ADA196692 AMW196691:AMW196692 AWS196691:AWS196692 BGO196691:BGO196692 BQK196691:BQK196692 CAG196691:CAG196692 CKC196691:CKC196692 CTY196691:CTY196692 DDU196691:DDU196692 DNQ196691:DNQ196692 DXM196691:DXM196692 EHI196691:EHI196692 ERE196691:ERE196692 FBA196691:FBA196692 FKW196691:FKW196692 FUS196691:FUS196692 GEO196691:GEO196692 GOK196691:GOK196692 GYG196691:GYG196692 HIC196691:HIC196692 HRY196691:HRY196692 IBU196691:IBU196692 ILQ196691:ILQ196692 IVM196691:IVM196692 JFI196691:JFI196692 JPE196691:JPE196692 JZA196691:JZA196692 KIW196691:KIW196692 KSS196691:KSS196692 LCO196691:LCO196692 LMK196691:LMK196692 LWG196691:LWG196692 MGC196691:MGC196692 MPY196691:MPY196692 MZU196691:MZU196692 NJQ196691:NJQ196692 NTM196691:NTM196692 ODI196691:ODI196692 ONE196691:ONE196692 OXA196691:OXA196692 PGW196691:PGW196692 PQS196691:PQS196692 QAO196691:QAO196692 QKK196691:QKK196692 QUG196691:QUG196692 REC196691:REC196692 RNY196691:RNY196692 RXU196691:RXU196692 SHQ196691:SHQ196692 SRM196691:SRM196692 TBI196691:TBI196692 TLE196691:TLE196692 TVA196691:TVA196692 UEW196691:UEW196692 UOS196691:UOS196692 UYO196691:UYO196692 VIK196691:VIK196692 VSG196691:VSG196692 WCC196691:WCC196692 WLY196691:WLY196692 WVU196691:WVU196692 M262227:M262228 JI262227:JI262228 TE262227:TE262228 ADA262227:ADA262228 AMW262227:AMW262228 AWS262227:AWS262228 BGO262227:BGO262228 BQK262227:BQK262228 CAG262227:CAG262228 CKC262227:CKC262228 CTY262227:CTY262228 DDU262227:DDU262228 DNQ262227:DNQ262228 DXM262227:DXM262228 EHI262227:EHI262228 ERE262227:ERE262228 FBA262227:FBA262228 FKW262227:FKW262228 FUS262227:FUS262228 GEO262227:GEO262228 GOK262227:GOK262228 GYG262227:GYG262228 HIC262227:HIC262228 HRY262227:HRY262228 IBU262227:IBU262228 ILQ262227:ILQ262228 IVM262227:IVM262228 JFI262227:JFI262228 JPE262227:JPE262228 JZA262227:JZA262228 KIW262227:KIW262228 KSS262227:KSS262228 LCO262227:LCO262228 LMK262227:LMK262228 LWG262227:LWG262228 MGC262227:MGC262228 MPY262227:MPY262228 MZU262227:MZU262228 NJQ262227:NJQ262228 NTM262227:NTM262228 ODI262227:ODI262228 ONE262227:ONE262228 OXA262227:OXA262228 PGW262227:PGW262228 PQS262227:PQS262228 QAO262227:QAO262228 QKK262227:QKK262228 QUG262227:QUG262228 REC262227:REC262228 RNY262227:RNY262228 RXU262227:RXU262228 SHQ262227:SHQ262228 SRM262227:SRM262228 TBI262227:TBI262228 TLE262227:TLE262228 TVA262227:TVA262228 UEW262227:UEW262228 UOS262227:UOS262228 UYO262227:UYO262228 VIK262227:VIK262228 VSG262227:VSG262228 WCC262227:WCC262228 WLY262227:WLY262228 WVU262227:WVU262228 M327763:M327764 JI327763:JI327764 TE327763:TE327764 ADA327763:ADA327764 AMW327763:AMW327764 AWS327763:AWS327764 BGO327763:BGO327764 BQK327763:BQK327764 CAG327763:CAG327764 CKC327763:CKC327764 CTY327763:CTY327764 DDU327763:DDU327764 DNQ327763:DNQ327764 DXM327763:DXM327764 EHI327763:EHI327764 ERE327763:ERE327764 FBA327763:FBA327764 FKW327763:FKW327764 FUS327763:FUS327764 GEO327763:GEO327764 GOK327763:GOK327764 GYG327763:GYG327764 HIC327763:HIC327764 HRY327763:HRY327764 IBU327763:IBU327764 ILQ327763:ILQ327764 IVM327763:IVM327764 JFI327763:JFI327764 JPE327763:JPE327764 JZA327763:JZA327764 KIW327763:KIW327764 KSS327763:KSS327764 LCO327763:LCO327764 LMK327763:LMK327764 LWG327763:LWG327764 MGC327763:MGC327764 MPY327763:MPY327764 MZU327763:MZU327764 NJQ327763:NJQ327764 NTM327763:NTM327764 ODI327763:ODI327764 ONE327763:ONE327764 OXA327763:OXA327764 PGW327763:PGW327764 PQS327763:PQS327764 QAO327763:QAO327764 QKK327763:QKK327764 QUG327763:QUG327764 REC327763:REC327764 RNY327763:RNY327764 RXU327763:RXU327764 SHQ327763:SHQ327764 SRM327763:SRM327764 TBI327763:TBI327764 TLE327763:TLE327764 TVA327763:TVA327764 UEW327763:UEW327764 UOS327763:UOS327764 UYO327763:UYO327764 VIK327763:VIK327764 VSG327763:VSG327764 WCC327763:WCC327764 WLY327763:WLY327764 WVU327763:WVU327764 M393299:M393300 JI393299:JI393300 TE393299:TE393300 ADA393299:ADA393300 AMW393299:AMW393300 AWS393299:AWS393300 BGO393299:BGO393300 BQK393299:BQK393300 CAG393299:CAG393300 CKC393299:CKC393300 CTY393299:CTY393300 DDU393299:DDU393300 DNQ393299:DNQ393300 DXM393299:DXM393300 EHI393299:EHI393300 ERE393299:ERE393300 FBA393299:FBA393300 FKW393299:FKW393300 FUS393299:FUS393300 GEO393299:GEO393300 GOK393299:GOK393300 GYG393299:GYG393300 HIC393299:HIC393300 HRY393299:HRY393300 IBU393299:IBU393300 ILQ393299:ILQ393300 IVM393299:IVM393300 JFI393299:JFI393300 JPE393299:JPE393300 JZA393299:JZA393300 KIW393299:KIW393300 KSS393299:KSS393300 LCO393299:LCO393300 LMK393299:LMK393300 LWG393299:LWG393300 MGC393299:MGC393300 MPY393299:MPY393300 MZU393299:MZU393300 NJQ393299:NJQ393300 NTM393299:NTM393300 ODI393299:ODI393300 ONE393299:ONE393300 OXA393299:OXA393300 PGW393299:PGW393300 PQS393299:PQS393300 QAO393299:QAO393300 QKK393299:QKK393300 QUG393299:QUG393300 REC393299:REC393300 RNY393299:RNY393300 RXU393299:RXU393300 SHQ393299:SHQ393300 SRM393299:SRM393300 TBI393299:TBI393300 TLE393299:TLE393300 TVA393299:TVA393300 UEW393299:UEW393300 UOS393299:UOS393300 UYO393299:UYO393300 VIK393299:VIK393300 VSG393299:VSG393300 WCC393299:WCC393300 WLY393299:WLY393300 WVU393299:WVU393300 M458835:M458836 JI458835:JI458836 TE458835:TE458836 ADA458835:ADA458836 AMW458835:AMW458836 AWS458835:AWS458836 BGO458835:BGO458836 BQK458835:BQK458836 CAG458835:CAG458836 CKC458835:CKC458836 CTY458835:CTY458836 DDU458835:DDU458836 DNQ458835:DNQ458836 DXM458835:DXM458836 EHI458835:EHI458836 ERE458835:ERE458836 FBA458835:FBA458836 FKW458835:FKW458836 FUS458835:FUS458836 GEO458835:GEO458836 GOK458835:GOK458836 GYG458835:GYG458836 HIC458835:HIC458836 HRY458835:HRY458836 IBU458835:IBU458836 ILQ458835:ILQ458836 IVM458835:IVM458836 JFI458835:JFI458836 JPE458835:JPE458836 JZA458835:JZA458836 KIW458835:KIW458836 KSS458835:KSS458836 LCO458835:LCO458836 LMK458835:LMK458836 LWG458835:LWG458836 MGC458835:MGC458836 MPY458835:MPY458836 MZU458835:MZU458836 NJQ458835:NJQ458836 NTM458835:NTM458836 ODI458835:ODI458836 ONE458835:ONE458836 OXA458835:OXA458836 PGW458835:PGW458836 PQS458835:PQS458836 QAO458835:QAO458836 QKK458835:QKK458836 QUG458835:QUG458836 REC458835:REC458836 RNY458835:RNY458836 RXU458835:RXU458836 SHQ458835:SHQ458836 SRM458835:SRM458836 TBI458835:TBI458836 TLE458835:TLE458836 TVA458835:TVA458836 UEW458835:UEW458836 UOS458835:UOS458836 UYO458835:UYO458836 VIK458835:VIK458836 VSG458835:VSG458836 WCC458835:WCC458836 WLY458835:WLY458836 WVU458835:WVU458836 M524371:M524372 JI524371:JI524372 TE524371:TE524372 ADA524371:ADA524372 AMW524371:AMW524372 AWS524371:AWS524372 BGO524371:BGO524372 BQK524371:BQK524372 CAG524371:CAG524372 CKC524371:CKC524372 CTY524371:CTY524372 DDU524371:DDU524372 DNQ524371:DNQ524372 DXM524371:DXM524372 EHI524371:EHI524372 ERE524371:ERE524372 FBA524371:FBA524372 FKW524371:FKW524372 FUS524371:FUS524372 GEO524371:GEO524372 GOK524371:GOK524372 GYG524371:GYG524372 HIC524371:HIC524372 HRY524371:HRY524372 IBU524371:IBU524372 ILQ524371:ILQ524372 IVM524371:IVM524372 JFI524371:JFI524372 JPE524371:JPE524372 JZA524371:JZA524372 KIW524371:KIW524372 KSS524371:KSS524372 LCO524371:LCO524372 LMK524371:LMK524372 LWG524371:LWG524372 MGC524371:MGC524372 MPY524371:MPY524372 MZU524371:MZU524372 NJQ524371:NJQ524372 NTM524371:NTM524372 ODI524371:ODI524372 ONE524371:ONE524372 OXA524371:OXA524372 PGW524371:PGW524372 PQS524371:PQS524372 QAO524371:QAO524372 QKK524371:QKK524372 QUG524371:QUG524372 REC524371:REC524372 RNY524371:RNY524372 RXU524371:RXU524372 SHQ524371:SHQ524372 SRM524371:SRM524372 TBI524371:TBI524372 TLE524371:TLE524372 TVA524371:TVA524372 UEW524371:UEW524372 UOS524371:UOS524372 UYO524371:UYO524372 VIK524371:VIK524372 VSG524371:VSG524372 WCC524371:WCC524372 WLY524371:WLY524372 WVU524371:WVU524372 M589907:M589908 JI589907:JI589908 TE589907:TE589908 ADA589907:ADA589908 AMW589907:AMW589908 AWS589907:AWS589908 BGO589907:BGO589908 BQK589907:BQK589908 CAG589907:CAG589908 CKC589907:CKC589908 CTY589907:CTY589908 DDU589907:DDU589908 DNQ589907:DNQ589908 DXM589907:DXM589908 EHI589907:EHI589908 ERE589907:ERE589908 FBA589907:FBA589908 FKW589907:FKW589908 FUS589907:FUS589908 GEO589907:GEO589908 GOK589907:GOK589908 GYG589907:GYG589908 HIC589907:HIC589908 HRY589907:HRY589908 IBU589907:IBU589908 ILQ589907:ILQ589908 IVM589907:IVM589908 JFI589907:JFI589908 JPE589907:JPE589908 JZA589907:JZA589908 KIW589907:KIW589908 KSS589907:KSS589908 LCO589907:LCO589908 LMK589907:LMK589908 LWG589907:LWG589908 MGC589907:MGC589908 MPY589907:MPY589908 MZU589907:MZU589908 NJQ589907:NJQ589908 NTM589907:NTM589908 ODI589907:ODI589908 ONE589907:ONE589908 OXA589907:OXA589908 PGW589907:PGW589908 PQS589907:PQS589908 QAO589907:QAO589908 QKK589907:QKK589908 QUG589907:QUG589908 REC589907:REC589908 RNY589907:RNY589908 RXU589907:RXU589908 SHQ589907:SHQ589908 SRM589907:SRM589908 TBI589907:TBI589908 TLE589907:TLE589908 TVA589907:TVA589908 UEW589907:UEW589908 UOS589907:UOS589908 UYO589907:UYO589908 VIK589907:VIK589908 VSG589907:VSG589908 WCC589907:WCC589908 WLY589907:WLY589908 WVU589907:WVU589908 M655443:M655444 JI655443:JI655444 TE655443:TE655444 ADA655443:ADA655444 AMW655443:AMW655444 AWS655443:AWS655444 BGO655443:BGO655444 BQK655443:BQK655444 CAG655443:CAG655444 CKC655443:CKC655444 CTY655443:CTY655444 DDU655443:DDU655444 DNQ655443:DNQ655444 DXM655443:DXM655444 EHI655443:EHI655444 ERE655443:ERE655444 FBA655443:FBA655444 FKW655443:FKW655444 FUS655443:FUS655444 GEO655443:GEO655444 GOK655443:GOK655444 GYG655443:GYG655444 HIC655443:HIC655444 HRY655443:HRY655444 IBU655443:IBU655444 ILQ655443:ILQ655444 IVM655443:IVM655444 JFI655443:JFI655444 JPE655443:JPE655444 JZA655443:JZA655444 KIW655443:KIW655444 KSS655443:KSS655444 LCO655443:LCO655444 LMK655443:LMK655444 LWG655443:LWG655444 MGC655443:MGC655444 MPY655443:MPY655444 MZU655443:MZU655444 NJQ655443:NJQ655444 NTM655443:NTM655444 ODI655443:ODI655444 ONE655443:ONE655444 OXA655443:OXA655444 PGW655443:PGW655444 PQS655443:PQS655444 QAO655443:QAO655444 QKK655443:QKK655444 QUG655443:QUG655444 REC655443:REC655444 RNY655443:RNY655444 RXU655443:RXU655444 SHQ655443:SHQ655444 SRM655443:SRM655444 TBI655443:TBI655444 TLE655443:TLE655444 TVA655443:TVA655444 UEW655443:UEW655444 UOS655443:UOS655444 UYO655443:UYO655444 VIK655443:VIK655444 VSG655443:VSG655444 WCC655443:WCC655444 WLY655443:WLY655444 WVU655443:WVU655444 M720979:M720980 JI720979:JI720980 TE720979:TE720980 ADA720979:ADA720980 AMW720979:AMW720980 AWS720979:AWS720980 BGO720979:BGO720980 BQK720979:BQK720980 CAG720979:CAG720980 CKC720979:CKC720980 CTY720979:CTY720980 DDU720979:DDU720980 DNQ720979:DNQ720980 DXM720979:DXM720980 EHI720979:EHI720980 ERE720979:ERE720980 FBA720979:FBA720980 FKW720979:FKW720980 FUS720979:FUS720980 GEO720979:GEO720980 GOK720979:GOK720980 GYG720979:GYG720980 HIC720979:HIC720980 HRY720979:HRY720980 IBU720979:IBU720980 ILQ720979:ILQ720980 IVM720979:IVM720980 JFI720979:JFI720980 JPE720979:JPE720980 JZA720979:JZA720980 KIW720979:KIW720980 KSS720979:KSS720980 LCO720979:LCO720980 LMK720979:LMK720980 LWG720979:LWG720980 MGC720979:MGC720980 MPY720979:MPY720980 MZU720979:MZU720980 NJQ720979:NJQ720980 NTM720979:NTM720980 ODI720979:ODI720980 ONE720979:ONE720980 OXA720979:OXA720980 PGW720979:PGW720980 PQS720979:PQS720980 QAO720979:QAO720980 QKK720979:QKK720980 QUG720979:QUG720980 REC720979:REC720980 RNY720979:RNY720980 RXU720979:RXU720980 SHQ720979:SHQ720980 SRM720979:SRM720980 TBI720979:TBI720980 TLE720979:TLE720980 TVA720979:TVA720980 UEW720979:UEW720980 UOS720979:UOS720980 UYO720979:UYO720980 VIK720979:VIK720980 VSG720979:VSG720980 WCC720979:WCC720980 WLY720979:WLY720980 WVU720979:WVU720980 M786515:M786516 JI786515:JI786516 TE786515:TE786516 ADA786515:ADA786516 AMW786515:AMW786516 AWS786515:AWS786516 BGO786515:BGO786516 BQK786515:BQK786516 CAG786515:CAG786516 CKC786515:CKC786516 CTY786515:CTY786516 DDU786515:DDU786516 DNQ786515:DNQ786516 DXM786515:DXM786516 EHI786515:EHI786516 ERE786515:ERE786516 FBA786515:FBA786516 FKW786515:FKW786516 FUS786515:FUS786516 GEO786515:GEO786516 GOK786515:GOK786516 GYG786515:GYG786516 HIC786515:HIC786516 HRY786515:HRY786516 IBU786515:IBU786516 ILQ786515:ILQ786516 IVM786515:IVM786516 JFI786515:JFI786516 JPE786515:JPE786516 JZA786515:JZA786516 KIW786515:KIW786516 KSS786515:KSS786516 LCO786515:LCO786516 LMK786515:LMK786516 LWG786515:LWG786516 MGC786515:MGC786516 MPY786515:MPY786516 MZU786515:MZU786516 NJQ786515:NJQ786516 NTM786515:NTM786516 ODI786515:ODI786516 ONE786515:ONE786516 OXA786515:OXA786516 PGW786515:PGW786516 PQS786515:PQS786516 QAO786515:QAO786516 QKK786515:QKK786516 QUG786515:QUG786516 REC786515:REC786516 RNY786515:RNY786516 RXU786515:RXU786516 SHQ786515:SHQ786516 SRM786515:SRM786516 TBI786515:TBI786516 TLE786515:TLE786516 TVA786515:TVA786516 UEW786515:UEW786516 UOS786515:UOS786516 UYO786515:UYO786516 VIK786515:VIK786516 VSG786515:VSG786516 WCC786515:WCC786516 WLY786515:WLY786516 WVU786515:WVU786516 M852051:M852052 JI852051:JI852052 TE852051:TE852052 ADA852051:ADA852052 AMW852051:AMW852052 AWS852051:AWS852052 BGO852051:BGO852052 BQK852051:BQK852052 CAG852051:CAG852052 CKC852051:CKC852052 CTY852051:CTY852052 DDU852051:DDU852052 DNQ852051:DNQ852052 DXM852051:DXM852052 EHI852051:EHI852052 ERE852051:ERE852052 FBA852051:FBA852052 FKW852051:FKW852052 FUS852051:FUS852052 GEO852051:GEO852052 GOK852051:GOK852052 GYG852051:GYG852052 HIC852051:HIC852052 HRY852051:HRY852052 IBU852051:IBU852052 ILQ852051:ILQ852052 IVM852051:IVM852052 JFI852051:JFI852052 JPE852051:JPE852052 JZA852051:JZA852052 KIW852051:KIW852052 KSS852051:KSS852052 LCO852051:LCO852052 LMK852051:LMK852052 LWG852051:LWG852052 MGC852051:MGC852052 MPY852051:MPY852052 MZU852051:MZU852052 NJQ852051:NJQ852052 NTM852051:NTM852052 ODI852051:ODI852052 ONE852051:ONE852052 OXA852051:OXA852052 PGW852051:PGW852052 PQS852051:PQS852052 QAO852051:QAO852052 QKK852051:QKK852052 QUG852051:QUG852052 REC852051:REC852052 RNY852051:RNY852052 RXU852051:RXU852052 SHQ852051:SHQ852052 SRM852051:SRM852052 TBI852051:TBI852052 TLE852051:TLE852052 TVA852051:TVA852052 UEW852051:UEW852052 UOS852051:UOS852052 UYO852051:UYO852052 VIK852051:VIK852052 VSG852051:VSG852052 WCC852051:WCC852052 WLY852051:WLY852052 WVU852051:WVU852052 M917587:M917588 JI917587:JI917588 TE917587:TE917588 ADA917587:ADA917588 AMW917587:AMW917588 AWS917587:AWS917588 BGO917587:BGO917588 BQK917587:BQK917588 CAG917587:CAG917588 CKC917587:CKC917588 CTY917587:CTY917588 DDU917587:DDU917588 DNQ917587:DNQ917588 DXM917587:DXM917588 EHI917587:EHI917588 ERE917587:ERE917588 FBA917587:FBA917588 FKW917587:FKW917588 FUS917587:FUS917588 GEO917587:GEO917588 GOK917587:GOK917588 GYG917587:GYG917588 HIC917587:HIC917588 HRY917587:HRY917588 IBU917587:IBU917588 ILQ917587:ILQ917588 IVM917587:IVM917588 JFI917587:JFI917588 JPE917587:JPE917588 JZA917587:JZA917588 KIW917587:KIW917588 KSS917587:KSS917588 LCO917587:LCO917588 LMK917587:LMK917588 LWG917587:LWG917588 MGC917587:MGC917588 MPY917587:MPY917588 MZU917587:MZU917588 NJQ917587:NJQ917588 NTM917587:NTM917588 ODI917587:ODI917588 ONE917587:ONE917588 OXA917587:OXA917588 PGW917587:PGW917588 PQS917587:PQS917588 QAO917587:QAO917588 QKK917587:QKK917588 QUG917587:QUG917588 REC917587:REC917588 RNY917587:RNY917588 RXU917587:RXU917588 SHQ917587:SHQ917588 SRM917587:SRM917588 TBI917587:TBI917588 TLE917587:TLE917588 TVA917587:TVA917588 UEW917587:UEW917588 UOS917587:UOS917588 UYO917587:UYO917588 VIK917587:VIK917588 VSG917587:VSG917588 WCC917587:WCC917588 WLY917587:WLY917588 WVU917587:WVU917588 M983123:M983124 JI983123:JI983124 TE983123:TE983124 ADA983123:ADA983124 AMW983123:AMW983124 AWS983123:AWS983124 BGO983123:BGO983124 BQK983123:BQK983124 CAG983123:CAG983124 CKC983123:CKC983124 CTY983123:CTY983124 DDU983123:DDU983124 DNQ983123:DNQ983124 DXM983123:DXM983124 EHI983123:EHI983124 ERE983123:ERE983124 FBA983123:FBA983124 FKW983123:FKW983124 FUS983123:FUS983124 GEO983123:GEO983124 GOK983123:GOK983124 GYG983123:GYG983124 HIC983123:HIC983124 HRY983123:HRY983124 IBU983123:IBU983124 ILQ983123:ILQ983124 IVM983123:IVM983124 JFI983123:JFI983124 JPE983123:JPE983124 JZA983123:JZA983124 KIW983123:KIW983124 KSS983123:KSS983124 LCO983123:LCO983124 LMK983123:LMK983124 LWG983123:LWG983124 MGC983123:MGC983124 MPY983123:MPY983124 MZU983123:MZU983124 NJQ983123:NJQ983124 NTM983123:NTM983124 ODI983123:ODI983124 ONE983123:ONE983124 OXA983123:OXA983124 PGW983123:PGW983124 PQS983123:PQS983124 QAO983123:QAO983124 QKK983123:QKK983124 QUG983123:QUG983124 REC983123:REC983124 RNY983123:RNY983124 RXU983123:RXU983124 SHQ983123:SHQ983124 SRM983123:SRM983124 TBI983123:TBI983124 TLE983123:TLE983124 TVA983123:TVA983124 UEW983123:UEW983124 UOS983123:UOS983124 UYO983123:UYO983124 VIK983123:VIK983124 VSG983123:VSG983124 WCC983123:WCC983124 WLY983123:WLY983124 WVU983123:WVU983124 G86:G97 JC86:JC97 SY86:SY97 ACU86:ACU97 AMQ86:AMQ97 AWM86:AWM97 BGI86:BGI97 BQE86:BQE97 CAA86:CAA97 CJW86:CJW97 CTS86:CTS97 DDO86:DDO97 DNK86:DNK97 DXG86:DXG97 EHC86:EHC97 EQY86:EQY97 FAU86:FAU97 FKQ86:FKQ97 FUM86:FUM97 GEI86:GEI97 GOE86:GOE97 GYA86:GYA97 HHW86:HHW97 HRS86:HRS97 IBO86:IBO97 ILK86:ILK97 IVG86:IVG97 JFC86:JFC97 JOY86:JOY97 JYU86:JYU97 KIQ86:KIQ97 KSM86:KSM97 LCI86:LCI97 LME86:LME97 LWA86:LWA97 MFW86:MFW97 MPS86:MPS97 MZO86:MZO97 NJK86:NJK97 NTG86:NTG97 ODC86:ODC97 OMY86:OMY97 OWU86:OWU97 PGQ86:PGQ97 PQM86:PQM97 QAI86:QAI97 QKE86:QKE97 QUA86:QUA97 RDW86:RDW97 RNS86:RNS97 RXO86:RXO97 SHK86:SHK97 SRG86:SRG97 TBC86:TBC97 TKY86:TKY97 TUU86:TUU97 UEQ86:UEQ97 UOM86:UOM97 UYI86:UYI97 VIE86:VIE97 VSA86:VSA97 WBW86:WBW97 WLS86:WLS97 WVO86:WVO97 G65622:G65633 JC65622:JC65633 SY65622:SY65633 ACU65622:ACU65633 AMQ65622:AMQ65633 AWM65622:AWM65633 BGI65622:BGI65633 BQE65622:BQE65633 CAA65622:CAA65633 CJW65622:CJW65633 CTS65622:CTS65633 DDO65622:DDO65633 DNK65622:DNK65633 DXG65622:DXG65633 EHC65622:EHC65633 EQY65622:EQY65633 FAU65622:FAU65633 FKQ65622:FKQ65633 FUM65622:FUM65633 GEI65622:GEI65633 GOE65622:GOE65633 GYA65622:GYA65633 HHW65622:HHW65633 HRS65622:HRS65633 IBO65622:IBO65633 ILK65622:ILK65633 IVG65622:IVG65633 JFC65622:JFC65633 JOY65622:JOY65633 JYU65622:JYU65633 KIQ65622:KIQ65633 KSM65622:KSM65633 LCI65622:LCI65633 LME65622:LME65633 LWA65622:LWA65633 MFW65622:MFW65633 MPS65622:MPS65633 MZO65622:MZO65633 NJK65622:NJK65633 NTG65622:NTG65633 ODC65622:ODC65633 OMY65622:OMY65633 OWU65622:OWU65633 PGQ65622:PGQ65633 PQM65622:PQM65633 QAI65622:QAI65633 QKE65622:QKE65633 QUA65622:QUA65633 RDW65622:RDW65633 RNS65622:RNS65633 RXO65622:RXO65633 SHK65622:SHK65633 SRG65622:SRG65633 TBC65622:TBC65633 TKY65622:TKY65633 TUU65622:TUU65633 UEQ65622:UEQ65633 UOM65622:UOM65633 UYI65622:UYI65633 VIE65622:VIE65633 VSA65622:VSA65633 WBW65622:WBW65633 WLS65622:WLS65633 WVO65622:WVO65633 G131158:G131169 JC131158:JC131169 SY131158:SY131169 ACU131158:ACU131169 AMQ131158:AMQ131169 AWM131158:AWM131169 BGI131158:BGI131169 BQE131158:BQE131169 CAA131158:CAA131169 CJW131158:CJW131169 CTS131158:CTS131169 DDO131158:DDO131169 DNK131158:DNK131169 DXG131158:DXG131169 EHC131158:EHC131169 EQY131158:EQY131169 FAU131158:FAU131169 FKQ131158:FKQ131169 FUM131158:FUM131169 GEI131158:GEI131169 GOE131158:GOE131169 GYA131158:GYA131169 HHW131158:HHW131169 HRS131158:HRS131169 IBO131158:IBO131169 ILK131158:ILK131169 IVG131158:IVG131169 JFC131158:JFC131169 JOY131158:JOY131169 JYU131158:JYU131169 KIQ131158:KIQ131169 KSM131158:KSM131169 LCI131158:LCI131169 LME131158:LME131169 LWA131158:LWA131169 MFW131158:MFW131169 MPS131158:MPS131169 MZO131158:MZO131169 NJK131158:NJK131169 NTG131158:NTG131169 ODC131158:ODC131169 OMY131158:OMY131169 OWU131158:OWU131169 PGQ131158:PGQ131169 PQM131158:PQM131169 QAI131158:QAI131169 QKE131158:QKE131169 QUA131158:QUA131169 RDW131158:RDW131169 RNS131158:RNS131169 RXO131158:RXO131169 SHK131158:SHK131169 SRG131158:SRG131169 TBC131158:TBC131169 TKY131158:TKY131169 TUU131158:TUU131169 UEQ131158:UEQ131169 UOM131158:UOM131169 UYI131158:UYI131169 VIE131158:VIE131169 VSA131158:VSA131169 WBW131158:WBW131169 WLS131158:WLS131169 WVO131158:WVO131169 G196694:G196705 JC196694:JC196705 SY196694:SY196705 ACU196694:ACU196705 AMQ196694:AMQ196705 AWM196694:AWM196705 BGI196694:BGI196705 BQE196694:BQE196705 CAA196694:CAA196705 CJW196694:CJW196705 CTS196694:CTS196705 DDO196694:DDO196705 DNK196694:DNK196705 DXG196694:DXG196705 EHC196694:EHC196705 EQY196694:EQY196705 FAU196694:FAU196705 FKQ196694:FKQ196705 FUM196694:FUM196705 GEI196694:GEI196705 GOE196694:GOE196705 GYA196694:GYA196705 HHW196694:HHW196705 HRS196694:HRS196705 IBO196694:IBO196705 ILK196694:ILK196705 IVG196694:IVG196705 JFC196694:JFC196705 JOY196694:JOY196705 JYU196694:JYU196705 KIQ196694:KIQ196705 KSM196694:KSM196705 LCI196694:LCI196705 LME196694:LME196705 LWA196694:LWA196705 MFW196694:MFW196705 MPS196694:MPS196705 MZO196694:MZO196705 NJK196694:NJK196705 NTG196694:NTG196705 ODC196694:ODC196705 OMY196694:OMY196705 OWU196694:OWU196705 PGQ196694:PGQ196705 PQM196694:PQM196705 QAI196694:QAI196705 QKE196694:QKE196705 QUA196694:QUA196705 RDW196694:RDW196705 RNS196694:RNS196705 RXO196694:RXO196705 SHK196694:SHK196705 SRG196694:SRG196705 TBC196694:TBC196705 TKY196694:TKY196705 TUU196694:TUU196705 UEQ196694:UEQ196705 UOM196694:UOM196705 UYI196694:UYI196705 VIE196694:VIE196705 VSA196694:VSA196705 WBW196694:WBW196705 WLS196694:WLS196705 WVO196694:WVO196705 G262230:G262241 JC262230:JC262241 SY262230:SY262241 ACU262230:ACU262241 AMQ262230:AMQ262241 AWM262230:AWM262241 BGI262230:BGI262241 BQE262230:BQE262241 CAA262230:CAA262241 CJW262230:CJW262241 CTS262230:CTS262241 DDO262230:DDO262241 DNK262230:DNK262241 DXG262230:DXG262241 EHC262230:EHC262241 EQY262230:EQY262241 FAU262230:FAU262241 FKQ262230:FKQ262241 FUM262230:FUM262241 GEI262230:GEI262241 GOE262230:GOE262241 GYA262230:GYA262241 HHW262230:HHW262241 HRS262230:HRS262241 IBO262230:IBO262241 ILK262230:ILK262241 IVG262230:IVG262241 JFC262230:JFC262241 JOY262230:JOY262241 JYU262230:JYU262241 KIQ262230:KIQ262241 KSM262230:KSM262241 LCI262230:LCI262241 LME262230:LME262241 LWA262230:LWA262241 MFW262230:MFW262241 MPS262230:MPS262241 MZO262230:MZO262241 NJK262230:NJK262241 NTG262230:NTG262241 ODC262230:ODC262241 OMY262230:OMY262241 OWU262230:OWU262241 PGQ262230:PGQ262241 PQM262230:PQM262241 QAI262230:QAI262241 QKE262230:QKE262241 QUA262230:QUA262241 RDW262230:RDW262241 RNS262230:RNS262241 RXO262230:RXO262241 SHK262230:SHK262241 SRG262230:SRG262241 TBC262230:TBC262241 TKY262230:TKY262241 TUU262230:TUU262241 UEQ262230:UEQ262241 UOM262230:UOM262241 UYI262230:UYI262241 VIE262230:VIE262241 VSA262230:VSA262241 WBW262230:WBW262241 WLS262230:WLS262241 WVO262230:WVO262241 G327766:G327777 JC327766:JC327777 SY327766:SY327777 ACU327766:ACU327777 AMQ327766:AMQ327777 AWM327766:AWM327777 BGI327766:BGI327777 BQE327766:BQE327777 CAA327766:CAA327777 CJW327766:CJW327777 CTS327766:CTS327777 DDO327766:DDO327777 DNK327766:DNK327777 DXG327766:DXG327777 EHC327766:EHC327777 EQY327766:EQY327777 FAU327766:FAU327777 FKQ327766:FKQ327777 FUM327766:FUM327777 GEI327766:GEI327777 GOE327766:GOE327777 GYA327766:GYA327777 HHW327766:HHW327777 HRS327766:HRS327777 IBO327766:IBO327777 ILK327766:ILK327777 IVG327766:IVG327777 JFC327766:JFC327777 JOY327766:JOY327777 JYU327766:JYU327777 KIQ327766:KIQ327777 KSM327766:KSM327777 LCI327766:LCI327777 LME327766:LME327777 LWA327766:LWA327777 MFW327766:MFW327777 MPS327766:MPS327777 MZO327766:MZO327777 NJK327766:NJK327777 NTG327766:NTG327777 ODC327766:ODC327777 OMY327766:OMY327777 OWU327766:OWU327777 PGQ327766:PGQ327777 PQM327766:PQM327777 QAI327766:QAI327777 QKE327766:QKE327777 QUA327766:QUA327777 RDW327766:RDW327777 RNS327766:RNS327777 RXO327766:RXO327777 SHK327766:SHK327777 SRG327766:SRG327777 TBC327766:TBC327777 TKY327766:TKY327777 TUU327766:TUU327777 UEQ327766:UEQ327777 UOM327766:UOM327777 UYI327766:UYI327777 VIE327766:VIE327777 VSA327766:VSA327777 WBW327766:WBW327777 WLS327766:WLS327777 WVO327766:WVO327777 G393302:G393313 JC393302:JC393313 SY393302:SY393313 ACU393302:ACU393313 AMQ393302:AMQ393313 AWM393302:AWM393313 BGI393302:BGI393313 BQE393302:BQE393313 CAA393302:CAA393313 CJW393302:CJW393313 CTS393302:CTS393313 DDO393302:DDO393313 DNK393302:DNK393313 DXG393302:DXG393313 EHC393302:EHC393313 EQY393302:EQY393313 FAU393302:FAU393313 FKQ393302:FKQ393313 FUM393302:FUM393313 GEI393302:GEI393313 GOE393302:GOE393313 GYA393302:GYA393313 HHW393302:HHW393313 HRS393302:HRS393313 IBO393302:IBO393313 ILK393302:ILK393313 IVG393302:IVG393313 JFC393302:JFC393313 JOY393302:JOY393313 JYU393302:JYU393313 KIQ393302:KIQ393313 KSM393302:KSM393313 LCI393302:LCI393313 LME393302:LME393313 LWA393302:LWA393313 MFW393302:MFW393313 MPS393302:MPS393313 MZO393302:MZO393313 NJK393302:NJK393313 NTG393302:NTG393313 ODC393302:ODC393313 OMY393302:OMY393313 OWU393302:OWU393313 PGQ393302:PGQ393313 PQM393302:PQM393313 QAI393302:QAI393313 QKE393302:QKE393313 QUA393302:QUA393313 RDW393302:RDW393313 RNS393302:RNS393313 RXO393302:RXO393313 SHK393302:SHK393313 SRG393302:SRG393313 TBC393302:TBC393313 TKY393302:TKY393313 TUU393302:TUU393313 UEQ393302:UEQ393313 UOM393302:UOM393313 UYI393302:UYI393313 VIE393302:VIE393313 VSA393302:VSA393313 WBW393302:WBW393313 WLS393302:WLS393313 WVO393302:WVO393313 G458838:G458849 JC458838:JC458849 SY458838:SY458849 ACU458838:ACU458849 AMQ458838:AMQ458849 AWM458838:AWM458849 BGI458838:BGI458849 BQE458838:BQE458849 CAA458838:CAA458849 CJW458838:CJW458849 CTS458838:CTS458849 DDO458838:DDO458849 DNK458838:DNK458849 DXG458838:DXG458849 EHC458838:EHC458849 EQY458838:EQY458849 FAU458838:FAU458849 FKQ458838:FKQ458849 FUM458838:FUM458849 GEI458838:GEI458849 GOE458838:GOE458849 GYA458838:GYA458849 HHW458838:HHW458849 HRS458838:HRS458849 IBO458838:IBO458849 ILK458838:ILK458849 IVG458838:IVG458849 JFC458838:JFC458849 JOY458838:JOY458849 JYU458838:JYU458849 KIQ458838:KIQ458849 KSM458838:KSM458849 LCI458838:LCI458849 LME458838:LME458849 LWA458838:LWA458849 MFW458838:MFW458849 MPS458838:MPS458849 MZO458838:MZO458849 NJK458838:NJK458849 NTG458838:NTG458849 ODC458838:ODC458849 OMY458838:OMY458849 OWU458838:OWU458849 PGQ458838:PGQ458849 PQM458838:PQM458849 QAI458838:QAI458849 QKE458838:QKE458849 QUA458838:QUA458849 RDW458838:RDW458849 RNS458838:RNS458849 RXO458838:RXO458849 SHK458838:SHK458849 SRG458838:SRG458849 TBC458838:TBC458849 TKY458838:TKY458849 TUU458838:TUU458849 UEQ458838:UEQ458849 UOM458838:UOM458849 UYI458838:UYI458849 VIE458838:VIE458849 VSA458838:VSA458849 WBW458838:WBW458849 WLS458838:WLS458849 WVO458838:WVO458849 G524374:G524385 JC524374:JC524385 SY524374:SY524385 ACU524374:ACU524385 AMQ524374:AMQ524385 AWM524374:AWM524385 BGI524374:BGI524385 BQE524374:BQE524385 CAA524374:CAA524385 CJW524374:CJW524385 CTS524374:CTS524385 DDO524374:DDO524385 DNK524374:DNK524385 DXG524374:DXG524385 EHC524374:EHC524385 EQY524374:EQY524385 FAU524374:FAU524385 FKQ524374:FKQ524385 FUM524374:FUM524385 GEI524374:GEI524385 GOE524374:GOE524385 GYA524374:GYA524385 HHW524374:HHW524385 HRS524374:HRS524385 IBO524374:IBO524385 ILK524374:ILK524385 IVG524374:IVG524385 JFC524374:JFC524385 JOY524374:JOY524385 JYU524374:JYU524385 KIQ524374:KIQ524385 KSM524374:KSM524385 LCI524374:LCI524385 LME524374:LME524385 LWA524374:LWA524385 MFW524374:MFW524385 MPS524374:MPS524385 MZO524374:MZO524385 NJK524374:NJK524385 NTG524374:NTG524385 ODC524374:ODC524385 OMY524374:OMY524385 OWU524374:OWU524385 PGQ524374:PGQ524385 PQM524374:PQM524385 QAI524374:QAI524385 QKE524374:QKE524385 QUA524374:QUA524385 RDW524374:RDW524385 RNS524374:RNS524385 RXO524374:RXO524385 SHK524374:SHK524385 SRG524374:SRG524385 TBC524374:TBC524385 TKY524374:TKY524385 TUU524374:TUU524385 UEQ524374:UEQ524385 UOM524374:UOM524385 UYI524374:UYI524385 VIE524374:VIE524385 VSA524374:VSA524385 WBW524374:WBW524385 WLS524374:WLS524385 WVO524374:WVO524385 G589910:G589921 JC589910:JC589921 SY589910:SY589921 ACU589910:ACU589921 AMQ589910:AMQ589921 AWM589910:AWM589921 BGI589910:BGI589921 BQE589910:BQE589921 CAA589910:CAA589921 CJW589910:CJW589921 CTS589910:CTS589921 DDO589910:DDO589921 DNK589910:DNK589921 DXG589910:DXG589921 EHC589910:EHC589921 EQY589910:EQY589921 FAU589910:FAU589921 FKQ589910:FKQ589921 FUM589910:FUM589921 GEI589910:GEI589921 GOE589910:GOE589921 GYA589910:GYA589921 HHW589910:HHW589921 HRS589910:HRS589921 IBO589910:IBO589921 ILK589910:ILK589921 IVG589910:IVG589921 JFC589910:JFC589921 JOY589910:JOY589921 JYU589910:JYU589921 KIQ589910:KIQ589921 KSM589910:KSM589921 LCI589910:LCI589921 LME589910:LME589921 LWA589910:LWA589921 MFW589910:MFW589921 MPS589910:MPS589921 MZO589910:MZO589921 NJK589910:NJK589921 NTG589910:NTG589921 ODC589910:ODC589921 OMY589910:OMY589921 OWU589910:OWU589921 PGQ589910:PGQ589921 PQM589910:PQM589921 QAI589910:QAI589921 QKE589910:QKE589921 QUA589910:QUA589921 RDW589910:RDW589921 RNS589910:RNS589921 RXO589910:RXO589921 SHK589910:SHK589921 SRG589910:SRG589921 TBC589910:TBC589921 TKY589910:TKY589921 TUU589910:TUU589921 UEQ589910:UEQ589921 UOM589910:UOM589921 UYI589910:UYI589921 VIE589910:VIE589921 VSA589910:VSA589921 WBW589910:WBW589921 WLS589910:WLS589921 WVO589910:WVO589921 G655446:G655457 JC655446:JC655457 SY655446:SY655457 ACU655446:ACU655457 AMQ655446:AMQ655457 AWM655446:AWM655457 BGI655446:BGI655457 BQE655446:BQE655457 CAA655446:CAA655457 CJW655446:CJW655457 CTS655446:CTS655457 DDO655446:DDO655457 DNK655446:DNK655457 DXG655446:DXG655457 EHC655446:EHC655457 EQY655446:EQY655457 FAU655446:FAU655457 FKQ655446:FKQ655457 FUM655446:FUM655457 GEI655446:GEI655457 GOE655446:GOE655457 GYA655446:GYA655457 HHW655446:HHW655457 HRS655446:HRS655457 IBO655446:IBO655457 ILK655446:ILK655457 IVG655446:IVG655457 JFC655446:JFC655457 JOY655446:JOY655457 JYU655446:JYU655457 KIQ655446:KIQ655457 KSM655446:KSM655457 LCI655446:LCI655457 LME655446:LME655457 LWA655446:LWA655457 MFW655446:MFW655457 MPS655446:MPS655457 MZO655446:MZO655457 NJK655446:NJK655457 NTG655446:NTG655457 ODC655446:ODC655457 OMY655446:OMY655457 OWU655446:OWU655457 PGQ655446:PGQ655457 PQM655446:PQM655457 QAI655446:QAI655457 QKE655446:QKE655457 QUA655446:QUA655457 RDW655446:RDW655457 RNS655446:RNS655457 RXO655446:RXO655457 SHK655446:SHK655457 SRG655446:SRG655457 TBC655446:TBC655457 TKY655446:TKY655457 TUU655446:TUU655457 UEQ655446:UEQ655457 UOM655446:UOM655457 UYI655446:UYI655457 VIE655446:VIE655457 VSA655446:VSA655457 WBW655446:WBW655457 WLS655446:WLS655457 WVO655446:WVO655457 G720982:G720993 JC720982:JC720993 SY720982:SY720993 ACU720982:ACU720993 AMQ720982:AMQ720993 AWM720982:AWM720993 BGI720982:BGI720993 BQE720982:BQE720993 CAA720982:CAA720993 CJW720982:CJW720993 CTS720982:CTS720993 DDO720982:DDO720993 DNK720982:DNK720993 DXG720982:DXG720993 EHC720982:EHC720993 EQY720982:EQY720993 FAU720982:FAU720993 FKQ720982:FKQ720993 FUM720982:FUM720993 GEI720982:GEI720993 GOE720982:GOE720993 GYA720982:GYA720993 HHW720982:HHW720993 HRS720982:HRS720993 IBO720982:IBO720993 ILK720982:ILK720993 IVG720982:IVG720993 JFC720982:JFC720993 JOY720982:JOY720993 JYU720982:JYU720993 KIQ720982:KIQ720993 KSM720982:KSM720993 LCI720982:LCI720993 LME720982:LME720993 LWA720982:LWA720993 MFW720982:MFW720993 MPS720982:MPS720993 MZO720982:MZO720993 NJK720982:NJK720993 NTG720982:NTG720993 ODC720982:ODC720993 OMY720982:OMY720993 OWU720982:OWU720993 PGQ720982:PGQ720993 PQM720982:PQM720993 QAI720982:QAI720993 QKE720982:QKE720993 QUA720982:QUA720993 RDW720982:RDW720993 RNS720982:RNS720993 RXO720982:RXO720993 SHK720982:SHK720993 SRG720982:SRG720993 TBC720982:TBC720993 TKY720982:TKY720993 TUU720982:TUU720993 UEQ720982:UEQ720993 UOM720982:UOM720993 UYI720982:UYI720993 VIE720982:VIE720993 VSA720982:VSA720993 WBW720982:WBW720993 WLS720982:WLS720993 WVO720982:WVO720993 G786518:G786529 JC786518:JC786529 SY786518:SY786529 ACU786518:ACU786529 AMQ786518:AMQ786529 AWM786518:AWM786529 BGI786518:BGI786529 BQE786518:BQE786529 CAA786518:CAA786529 CJW786518:CJW786529 CTS786518:CTS786529 DDO786518:DDO786529 DNK786518:DNK786529 DXG786518:DXG786529 EHC786518:EHC786529 EQY786518:EQY786529 FAU786518:FAU786529 FKQ786518:FKQ786529 FUM786518:FUM786529 GEI786518:GEI786529 GOE786518:GOE786529 GYA786518:GYA786529 HHW786518:HHW786529 HRS786518:HRS786529 IBO786518:IBO786529 ILK786518:ILK786529 IVG786518:IVG786529 JFC786518:JFC786529 JOY786518:JOY786529 JYU786518:JYU786529 KIQ786518:KIQ786529 KSM786518:KSM786529 LCI786518:LCI786529 LME786518:LME786529 LWA786518:LWA786529 MFW786518:MFW786529 MPS786518:MPS786529 MZO786518:MZO786529 NJK786518:NJK786529 NTG786518:NTG786529 ODC786518:ODC786529 OMY786518:OMY786529 OWU786518:OWU786529 PGQ786518:PGQ786529 PQM786518:PQM786529 QAI786518:QAI786529 QKE786518:QKE786529 QUA786518:QUA786529 RDW786518:RDW786529 RNS786518:RNS786529 RXO786518:RXO786529 SHK786518:SHK786529 SRG786518:SRG786529 TBC786518:TBC786529 TKY786518:TKY786529 TUU786518:TUU786529 UEQ786518:UEQ786529 UOM786518:UOM786529 UYI786518:UYI786529 VIE786518:VIE786529 VSA786518:VSA786529 WBW786518:WBW786529 WLS786518:WLS786529 WVO786518:WVO786529 G852054:G852065 JC852054:JC852065 SY852054:SY852065 ACU852054:ACU852065 AMQ852054:AMQ852065 AWM852054:AWM852065 BGI852054:BGI852065 BQE852054:BQE852065 CAA852054:CAA852065 CJW852054:CJW852065 CTS852054:CTS852065 DDO852054:DDO852065 DNK852054:DNK852065 DXG852054:DXG852065 EHC852054:EHC852065 EQY852054:EQY852065 FAU852054:FAU852065 FKQ852054:FKQ852065 FUM852054:FUM852065 GEI852054:GEI852065 GOE852054:GOE852065 GYA852054:GYA852065 HHW852054:HHW852065 HRS852054:HRS852065 IBO852054:IBO852065 ILK852054:ILK852065 IVG852054:IVG852065 JFC852054:JFC852065 JOY852054:JOY852065 JYU852054:JYU852065 KIQ852054:KIQ852065 KSM852054:KSM852065 LCI852054:LCI852065 LME852054:LME852065 LWA852054:LWA852065 MFW852054:MFW852065 MPS852054:MPS852065 MZO852054:MZO852065 NJK852054:NJK852065 NTG852054:NTG852065 ODC852054:ODC852065 OMY852054:OMY852065 OWU852054:OWU852065 PGQ852054:PGQ852065 PQM852054:PQM852065 QAI852054:QAI852065 QKE852054:QKE852065 QUA852054:QUA852065 RDW852054:RDW852065 RNS852054:RNS852065 RXO852054:RXO852065 SHK852054:SHK852065 SRG852054:SRG852065 TBC852054:TBC852065 TKY852054:TKY852065 TUU852054:TUU852065 UEQ852054:UEQ852065 UOM852054:UOM852065 UYI852054:UYI852065 VIE852054:VIE852065 VSA852054:VSA852065 WBW852054:WBW852065 WLS852054:WLS852065 WVO852054:WVO852065 G917590:G917601 JC917590:JC917601 SY917590:SY917601 ACU917590:ACU917601 AMQ917590:AMQ917601 AWM917590:AWM917601 BGI917590:BGI917601 BQE917590:BQE917601 CAA917590:CAA917601 CJW917590:CJW917601 CTS917590:CTS917601 DDO917590:DDO917601 DNK917590:DNK917601 DXG917590:DXG917601 EHC917590:EHC917601 EQY917590:EQY917601 FAU917590:FAU917601 FKQ917590:FKQ917601 FUM917590:FUM917601 GEI917590:GEI917601 GOE917590:GOE917601 GYA917590:GYA917601 HHW917590:HHW917601 HRS917590:HRS917601 IBO917590:IBO917601 ILK917590:ILK917601 IVG917590:IVG917601 JFC917590:JFC917601 JOY917590:JOY917601 JYU917590:JYU917601 KIQ917590:KIQ917601 KSM917590:KSM917601 LCI917590:LCI917601 LME917590:LME917601 LWA917590:LWA917601 MFW917590:MFW917601 MPS917590:MPS917601 MZO917590:MZO917601 NJK917590:NJK917601 NTG917590:NTG917601 ODC917590:ODC917601 OMY917590:OMY917601 OWU917590:OWU917601 PGQ917590:PGQ917601 PQM917590:PQM917601 QAI917590:QAI917601 QKE917590:QKE917601 QUA917590:QUA917601 RDW917590:RDW917601 RNS917590:RNS917601 RXO917590:RXO917601 SHK917590:SHK917601 SRG917590:SRG917601 TBC917590:TBC917601 TKY917590:TKY917601 TUU917590:TUU917601 UEQ917590:UEQ917601 UOM917590:UOM917601 UYI917590:UYI917601 VIE917590:VIE917601 VSA917590:VSA917601 WBW917590:WBW917601 WLS917590:WLS917601 WVO917590:WVO917601 G983126:G983137 JC983126:JC983137 SY983126:SY983137 ACU983126:ACU983137 AMQ983126:AMQ983137 AWM983126:AWM983137 BGI983126:BGI983137 BQE983126:BQE983137 CAA983126:CAA983137 CJW983126:CJW983137 CTS983126:CTS983137 DDO983126:DDO983137 DNK983126:DNK983137 DXG983126:DXG983137 EHC983126:EHC983137 EQY983126:EQY983137 FAU983126:FAU983137 FKQ983126:FKQ983137 FUM983126:FUM983137 GEI983126:GEI983137 GOE983126:GOE983137 GYA983126:GYA983137 HHW983126:HHW983137 HRS983126:HRS983137 IBO983126:IBO983137 ILK983126:ILK983137 IVG983126:IVG983137 JFC983126:JFC983137 JOY983126:JOY983137 JYU983126:JYU983137 KIQ983126:KIQ983137 KSM983126:KSM983137 LCI983126:LCI983137 LME983126:LME983137 LWA983126:LWA983137 MFW983126:MFW983137 MPS983126:MPS983137 MZO983126:MZO983137 NJK983126:NJK983137 NTG983126:NTG983137 ODC983126:ODC983137 OMY983126:OMY983137 OWU983126:OWU983137 PGQ983126:PGQ983137 PQM983126:PQM983137 QAI983126:QAI983137 QKE983126:QKE983137 QUA983126:QUA983137 RDW983126:RDW983137 RNS983126:RNS983137 RXO983126:RXO983137 SHK983126:SHK983137 SRG983126:SRG983137 TBC983126:TBC983137 TKY983126:TKY983137 TUU983126:TUU983137 UEQ983126:UEQ983137 UOM983126:UOM983137 UYI983126:UYI983137 VIE983126:VIE983137 VSA983126:VSA983137 WBW983126:WBW983137 WLS983126:WLS983137 WVO983126:WVO983137 H124 JD124 SZ124 ACV124 AMR124 AWN124 BGJ124 BQF124 CAB124 CJX124 CTT124 DDP124 DNL124 DXH124 EHD124 EQZ124 FAV124 FKR124 FUN124 GEJ124 GOF124 GYB124 HHX124 HRT124 IBP124 ILL124 IVH124 JFD124 JOZ124 JYV124 KIR124 KSN124 LCJ124 LMF124 LWB124 MFX124 MPT124 MZP124 NJL124 NTH124 ODD124 OMZ124 OWV124 PGR124 PQN124 QAJ124 QKF124 QUB124 RDX124 RNT124 RXP124 SHL124 SRH124 TBD124 TKZ124 TUV124 UER124 UON124 UYJ124 VIF124 VSB124 WBX124 WLT124 WVP124 H65660 JD65660 SZ65660 ACV65660 AMR65660 AWN65660 BGJ65660 BQF65660 CAB65660 CJX65660 CTT65660 DDP65660 DNL65660 DXH65660 EHD65660 EQZ65660 FAV65660 FKR65660 FUN65660 GEJ65660 GOF65660 GYB65660 HHX65660 HRT65660 IBP65660 ILL65660 IVH65660 JFD65660 JOZ65660 JYV65660 KIR65660 KSN65660 LCJ65660 LMF65660 LWB65660 MFX65660 MPT65660 MZP65660 NJL65660 NTH65660 ODD65660 OMZ65660 OWV65660 PGR65660 PQN65660 QAJ65660 QKF65660 QUB65660 RDX65660 RNT65660 RXP65660 SHL65660 SRH65660 TBD65660 TKZ65660 TUV65660 UER65660 UON65660 UYJ65660 VIF65660 VSB65660 WBX65660 WLT65660 WVP65660 H131196 JD131196 SZ131196 ACV131196 AMR131196 AWN131196 BGJ131196 BQF131196 CAB131196 CJX131196 CTT131196 DDP131196 DNL131196 DXH131196 EHD131196 EQZ131196 FAV131196 FKR131196 FUN131196 GEJ131196 GOF131196 GYB131196 HHX131196 HRT131196 IBP131196 ILL131196 IVH131196 JFD131196 JOZ131196 JYV131196 KIR131196 KSN131196 LCJ131196 LMF131196 LWB131196 MFX131196 MPT131196 MZP131196 NJL131196 NTH131196 ODD131196 OMZ131196 OWV131196 PGR131196 PQN131196 QAJ131196 QKF131196 QUB131196 RDX131196 RNT131196 RXP131196 SHL131196 SRH131196 TBD131196 TKZ131196 TUV131196 UER131196 UON131196 UYJ131196 VIF131196 VSB131196 WBX131196 WLT131196 WVP131196 H196732 JD196732 SZ196732 ACV196732 AMR196732 AWN196732 BGJ196732 BQF196732 CAB196732 CJX196732 CTT196732 DDP196732 DNL196732 DXH196732 EHD196732 EQZ196732 FAV196732 FKR196732 FUN196732 GEJ196732 GOF196732 GYB196732 HHX196732 HRT196732 IBP196732 ILL196732 IVH196732 JFD196732 JOZ196732 JYV196732 KIR196732 KSN196732 LCJ196732 LMF196732 LWB196732 MFX196732 MPT196732 MZP196732 NJL196732 NTH196732 ODD196732 OMZ196732 OWV196732 PGR196732 PQN196732 QAJ196732 QKF196732 QUB196732 RDX196732 RNT196732 RXP196732 SHL196732 SRH196732 TBD196732 TKZ196732 TUV196732 UER196732 UON196732 UYJ196732 VIF196732 VSB196732 WBX196732 WLT196732 WVP196732 H262268 JD262268 SZ262268 ACV262268 AMR262268 AWN262268 BGJ262268 BQF262268 CAB262268 CJX262268 CTT262268 DDP262268 DNL262268 DXH262268 EHD262268 EQZ262268 FAV262268 FKR262268 FUN262268 GEJ262268 GOF262268 GYB262268 HHX262268 HRT262268 IBP262268 ILL262268 IVH262268 JFD262268 JOZ262268 JYV262268 KIR262268 KSN262268 LCJ262268 LMF262268 LWB262268 MFX262268 MPT262268 MZP262268 NJL262268 NTH262268 ODD262268 OMZ262268 OWV262268 PGR262268 PQN262268 QAJ262268 QKF262268 QUB262268 RDX262268 RNT262268 RXP262268 SHL262268 SRH262268 TBD262268 TKZ262268 TUV262268 UER262268 UON262268 UYJ262268 VIF262268 VSB262268 WBX262268 WLT262268 WVP262268 H327804 JD327804 SZ327804 ACV327804 AMR327804 AWN327804 BGJ327804 BQF327804 CAB327804 CJX327804 CTT327804 DDP327804 DNL327804 DXH327804 EHD327804 EQZ327804 FAV327804 FKR327804 FUN327804 GEJ327804 GOF327804 GYB327804 HHX327804 HRT327804 IBP327804 ILL327804 IVH327804 JFD327804 JOZ327804 JYV327804 KIR327804 KSN327804 LCJ327804 LMF327804 LWB327804 MFX327804 MPT327804 MZP327804 NJL327804 NTH327804 ODD327804 OMZ327804 OWV327804 PGR327804 PQN327804 QAJ327804 QKF327804 QUB327804 RDX327804 RNT327804 RXP327804 SHL327804 SRH327804 TBD327804 TKZ327804 TUV327804 UER327804 UON327804 UYJ327804 VIF327804 VSB327804 WBX327804 WLT327804 WVP327804 H393340 JD393340 SZ393340 ACV393340 AMR393340 AWN393340 BGJ393340 BQF393340 CAB393340 CJX393340 CTT393340 DDP393340 DNL393340 DXH393340 EHD393340 EQZ393340 FAV393340 FKR393340 FUN393340 GEJ393340 GOF393340 GYB393340 HHX393340 HRT393340 IBP393340 ILL393340 IVH393340 JFD393340 JOZ393340 JYV393340 KIR393340 KSN393340 LCJ393340 LMF393340 LWB393340 MFX393340 MPT393340 MZP393340 NJL393340 NTH393340 ODD393340 OMZ393340 OWV393340 PGR393340 PQN393340 QAJ393340 QKF393340 QUB393340 RDX393340 RNT393340 RXP393340 SHL393340 SRH393340 TBD393340 TKZ393340 TUV393340 UER393340 UON393340 UYJ393340 VIF393340 VSB393340 WBX393340 WLT393340 WVP393340 H458876 JD458876 SZ458876 ACV458876 AMR458876 AWN458876 BGJ458876 BQF458876 CAB458876 CJX458876 CTT458876 DDP458876 DNL458876 DXH458876 EHD458876 EQZ458876 FAV458876 FKR458876 FUN458876 GEJ458876 GOF458876 GYB458876 HHX458876 HRT458876 IBP458876 ILL458876 IVH458876 JFD458876 JOZ458876 JYV458876 KIR458876 KSN458876 LCJ458876 LMF458876 LWB458876 MFX458876 MPT458876 MZP458876 NJL458876 NTH458876 ODD458876 OMZ458876 OWV458876 PGR458876 PQN458876 QAJ458876 QKF458876 QUB458876 RDX458876 RNT458876 RXP458876 SHL458876 SRH458876 TBD458876 TKZ458876 TUV458876 UER458876 UON458876 UYJ458876 VIF458876 VSB458876 WBX458876 WLT458876 WVP458876 H524412 JD524412 SZ524412 ACV524412 AMR524412 AWN524412 BGJ524412 BQF524412 CAB524412 CJX524412 CTT524412 DDP524412 DNL524412 DXH524412 EHD524412 EQZ524412 FAV524412 FKR524412 FUN524412 GEJ524412 GOF524412 GYB524412 HHX524412 HRT524412 IBP524412 ILL524412 IVH524412 JFD524412 JOZ524412 JYV524412 KIR524412 KSN524412 LCJ524412 LMF524412 LWB524412 MFX524412 MPT524412 MZP524412 NJL524412 NTH524412 ODD524412 OMZ524412 OWV524412 PGR524412 PQN524412 QAJ524412 QKF524412 QUB524412 RDX524412 RNT524412 RXP524412 SHL524412 SRH524412 TBD524412 TKZ524412 TUV524412 UER524412 UON524412 UYJ524412 VIF524412 VSB524412 WBX524412 WLT524412 WVP524412 H589948 JD589948 SZ589948 ACV589948 AMR589948 AWN589948 BGJ589948 BQF589948 CAB589948 CJX589948 CTT589948 DDP589948 DNL589948 DXH589948 EHD589948 EQZ589948 FAV589948 FKR589948 FUN589948 GEJ589948 GOF589948 GYB589948 HHX589948 HRT589948 IBP589948 ILL589948 IVH589948 JFD589948 JOZ589948 JYV589948 KIR589948 KSN589948 LCJ589948 LMF589948 LWB589948 MFX589948 MPT589948 MZP589948 NJL589948 NTH589948 ODD589948 OMZ589948 OWV589948 PGR589948 PQN589948 QAJ589948 QKF589948 QUB589948 RDX589948 RNT589948 RXP589948 SHL589948 SRH589948 TBD589948 TKZ589948 TUV589948 UER589948 UON589948 UYJ589948 VIF589948 VSB589948 WBX589948 WLT589948 WVP589948 H655484 JD655484 SZ655484 ACV655484 AMR655484 AWN655484 BGJ655484 BQF655484 CAB655484 CJX655484 CTT655484 DDP655484 DNL655484 DXH655484 EHD655484 EQZ655484 FAV655484 FKR655484 FUN655484 GEJ655484 GOF655484 GYB655484 HHX655484 HRT655484 IBP655484 ILL655484 IVH655484 JFD655484 JOZ655484 JYV655484 KIR655484 KSN655484 LCJ655484 LMF655484 LWB655484 MFX655484 MPT655484 MZP655484 NJL655484 NTH655484 ODD655484 OMZ655484 OWV655484 PGR655484 PQN655484 QAJ655484 QKF655484 QUB655484 RDX655484 RNT655484 RXP655484 SHL655484 SRH655484 TBD655484 TKZ655484 TUV655484 UER655484 UON655484 UYJ655484 VIF655484 VSB655484 WBX655484 WLT655484 WVP655484 H721020 JD721020 SZ721020 ACV721020 AMR721020 AWN721020 BGJ721020 BQF721020 CAB721020 CJX721020 CTT721020 DDP721020 DNL721020 DXH721020 EHD721020 EQZ721020 FAV721020 FKR721020 FUN721020 GEJ721020 GOF721020 GYB721020 HHX721020 HRT721020 IBP721020 ILL721020 IVH721020 JFD721020 JOZ721020 JYV721020 KIR721020 KSN721020 LCJ721020 LMF721020 LWB721020 MFX721020 MPT721020 MZP721020 NJL721020 NTH721020 ODD721020 OMZ721020 OWV721020 PGR721020 PQN721020 QAJ721020 QKF721020 QUB721020 RDX721020 RNT721020 RXP721020 SHL721020 SRH721020 TBD721020 TKZ721020 TUV721020 UER721020 UON721020 UYJ721020 VIF721020 VSB721020 WBX721020 WLT721020 WVP721020 H786556 JD786556 SZ786556 ACV786556 AMR786556 AWN786556 BGJ786556 BQF786556 CAB786556 CJX786556 CTT786556 DDP786556 DNL786556 DXH786556 EHD786556 EQZ786556 FAV786556 FKR786556 FUN786556 GEJ786556 GOF786556 GYB786556 HHX786556 HRT786556 IBP786556 ILL786556 IVH786556 JFD786556 JOZ786556 JYV786556 KIR786556 KSN786556 LCJ786556 LMF786556 LWB786556 MFX786556 MPT786556 MZP786556 NJL786556 NTH786556 ODD786556 OMZ786556 OWV786556 PGR786556 PQN786556 QAJ786556 QKF786556 QUB786556 RDX786556 RNT786556 RXP786556 SHL786556 SRH786556 TBD786556 TKZ786556 TUV786556 UER786556 UON786556 UYJ786556 VIF786556 VSB786556 WBX786556 WLT786556 WVP786556 H852092 JD852092 SZ852092 ACV852092 AMR852092 AWN852092 BGJ852092 BQF852092 CAB852092 CJX852092 CTT852092 DDP852092 DNL852092 DXH852092 EHD852092 EQZ852092 FAV852092 FKR852092 FUN852092 GEJ852092 GOF852092 GYB852092 HHX852092 HRT852092 IBP852092 ILL852092 IVH852092 JFD852092 JOZ852092 JYV852092 KIR852092 KSN852092 LCJ852092 LMF852092 LWB852092 MFX852092 MPT852092 MZP852092 NJL852092 NTH852092 ODD852092 OMZ852092 OWV852092 PGR852092 PQN852092 QAJ852092 QKF852092 QUB852092 RDX852092 RNT852092 RXP852092 SHL852092 SRH852092 TBD852092 TKZ852092 TUV852092 UER852092 UON852092 UYJ852092 VIF852092 VSB852092 WBX852092 WLT852092 WVP852092 H917628 JD917628 SZ917628 ACV917628 AMR917628 AWN917628 BGJ917628 BQF917628 CAB917628 CJX917628 CTT917628 DDP917628 DNL917628 DXH917628 EHD917628 EQZ917628 FAV917628 FKR917628 FUN917628 GEJ917628 GOF917628 GYB917628 HHX917628 HRT917628 IBP917628 ILL917628 IVH917628 JFD917628 JOZ917628 JYV917628 KIR917628 KSN917628 LCJ917628 LMF917628 LWB917628 MFX917628 MPT917628 MZP917628 NJL917628 NTH917628 ODD917628 OMZ917628 OWV917628 PGR917628 PQN917628 QAJ917628 QKF917628 QUB917628 RDX917628 RNT917628 RXP917628 SHL917628 SRH917628 TBD917628 TKZ917628 TUV917628 UER917628 UON917628 UYJ917628 VIF917628 VSB917628 WBX917628 WLT917628 WVP917628 H983164 JD983164 SZ983164 ACV983164 AMR983164 AWN983164 BGJ983164 BQF983164 CAB983164 CJX983164 CTT983164 DDP983164 DNL983164 DXH983164 EHD983164 EQZ983164 FAV983164 FKR983164 FUN983164 GEJ983164 GOF983164 GYB983164 HHX983164 HRT983164 IBP983164 ILL983164 IVH983164 JFD983164 JOZ983164 JYV983164 KIR983164 KSN983164 LCJ983164 LMF983164 LWB983164 MFX983164 MPT983164 MZP983164 NJL983164 NTH983164 ODD983164 OMZ983164 OWV983164 PGR983164 PQN983164 QAJ983164 QKF983164 QUB983164 RDX983164 RNT983164 RXP983164 SHL983164 SRH983164 TBD983164 TKZ983164 TUV983164 UER983164 UON983164 UYJ983164 VIF983164 VSB983164 WBX983164 WLT983164 WVP983164 T126 JP126 TL126 ADH126 AND126 AWZ126 BGV126 BQR126 CAN126 CKJ126 CUF126 DEB126 DNX126 DXT126 EHP126 ERL126 FBH126 FLD126 FUZ126 GEV126 GOR126 GYN126 HIJ126 HSF126 ICB126 ILX126 IVT126 JFP126 JPL126 JZH126 KJD126 KSZ126 LCV126 LMR126 LWN126 MGJ126 MQF126 NAB126 NJX126 NTT126 ODP126 ONL126 OXH126 PHD126 PQZ126 QAV126 QKR126 QUN126 REJ126 ROF126 RYB126 SHX126 SRT126 TBP126 TLL126 TVH126 UFD126 UOZ126 UYV126 VIR126 VSN126 WCJ126 WMF126 WWB126 T65662 JP65662 TL65662 ADH65662 AND65662 AWZ65662 BGV65662 BQR65662 CAN65662 CKJ65662 CUF65662 DEB65662 DNX65662 DXT65662 EHP65662 ERL65662 FBH65662 FLD65662 FUZ65662 GEV65662 GOR65662 GYN65662 HIJ65662 HSF65662 ICB65662 ILX65662 IVT65662 JFP65662 JPL65662 JZH65662 KJD65662 KSZ65662 LCV65662 LMR65662 LWN65662 MGJ65662 MQF65662 NAB65662 NJX65662 NTT65662 ODP65662 ONL65662 OXH65662 PHD65662 PQZ65662 QAV65662 QKR65662 QUN65662 REJ65662 ROF65662 RYB65662 SHX65662 SRT65662 TBP65662 TLL65662 TVH65662 UFD65662 UOZ65662 UYV65662 VIR65662 VSN65662 WCJ65662 WMF65662 WWB65662 T131198 JP131198 TL131198 ADH131198 AND131198 AWZ131198 BGV131198 BQR131198 CAN131198 CKJ131198 CUF131198 DEB131198 DNX131198 DXT131198 EHP131198 ERL131198 FBH131198 FLD131198 FUZ131198 GEV131198 GOR131198 GYN131198 HIJ131198 HSF131198 ICB131198 ILX131198 IVT131198 JFP131198 JPL131198 JZH131198 KJD131198 KSZ131198 LCV131198 LMR131198 LWN131198 MGJ131198 MQF131198 NAB131198 NJX131198 NTT131198 ODP131198 ONL131198 OXH131198 PHD131198 PQZ131198 QAV131198 QKR131198 QUN131198 REJ131198 ROF131198 RYB131198 SHX131198 SRT131198 TBP131198 TLL131198 TVH131198 UFD131198 UOZ131198 UYV131198 VIR131198 VSN131198 WCJ131198 WMF131198 WWB131198 T196734 JP196734 TL196734 ADH196734 AND196734 AWZ196734 BGV196734 BQR196734 CAN196734 CKJ196734 CUF196734 DEB196734 DNX196734 DXT196734 EHP196734 ERL196734 FBH196734 FLD196734 FUZ196734 GEV196734 GOR196734 GYN196734 HIJ196734 HSF196734 ICB196734 ILX196734 IVT196734 JFP196734 JPL196734 JZH196734 KJD196734 KSZ196734 LCV196734 LMR196734 LWN196734 MGJ196734 MQF196734 NAB196734 NJX196734 NTT196734 ODP196734 ONL196734 OXH196734 PHD196734 PQZ196734 QAV196734 QKR196734 QUN196734 REJ196734 ROF196734 RYB196734 SHX196734 SRT196734 TBP196734 TLL196734 TVH196734 UFD196734 UOZ196734 UYV196734 VIR196734 VSN196734 WCJ196734 WMF196734 WWB196734 T262270 JP262270 TL262270 ADH262270 AND262270 AWZ262270 BGV262270 BQR262270 CAN262270 CKJ262270 CUF262270 DEB262270 DNX262270 DXT262270 EHP262270 ERL262270 FBH262270 FLD262270 FUZ262270 GEV262270 GOR262270 GYN262270 HIJ262270 HSF262270 ICB262270 ILX262270 IVT262270 JFP262270 JPL262270 JZH262270 KJD262270 KSZ262270 LCV262270 LMR262270 LWN262270 MGJ262270 MQF262270 NAB262270 NJX262270 NTT262270 ODP262270 ONL262270 OXH262270 PHD262270 PQZ262270 QAV262270 QKR262270 QUN262270 REJ262270 ROF262270 RYB262270 SHX262270 SRT262270 TBP262270 TLL262270 TVH262270 UFD262270 UOZ262270 UYV262270 VIR262270 VSN262270 WCJ262270 WMF262270 WWB262270 T327806 JP327806 TL327806 ADH327806 AND327806 AWZ327806 BGV327806 BQR327806 CAN327806 CKJ327806 CUF327806 DEB327806 DNX327806 DXT327806 EHP327806 ERL327806 FBH327806 FLD327806 FUZ327806 GEV327806 GOR327806 GYN327806 HIJ327806 HSF327806 ICB327806 ILX327806 IVT327806 JFP327806 JPL327806 JZH327806 KJD327806 KSZ327806 LCV327806 LMR327806 LWN327806 MGJ327806 MQF327806 NAB327806 NJX327806 NTT327806 ODP327806 ONL327806 OXH327806 PHD327806 PQZ327806 QAV327806 QKR327806 QUN327806 REJ327806 ROF327806 RYB327806 SHX327806 SRT327806 TBP327806 TLL327806 TVH327806 UFD327806 UOZ327806 UYV327806 VIR327806 VSN327806 WCJ327806 WMF327806 WWB327806 T393342 JP393342 TL393342 ADH393342 AND393342 AWZ393342 BGV393342 BQR393342 CAN393342 CKJ393342 CUF393342 DEB393342 DNX393342 DXT393342 EHP393342 ERL393342 FBH393342 FLD393342 FUZ393342 GEV393342 GOR393342 GYN393342 HIJ393342 HSF393342 ICB393342 ILX393342 IVT393342 JFP393342 JPL393342 JZH393342 KJD393342 KSZ393342 LCV393342 LMR393342 LWN393342 MGJ393342 MQF393342 NAB393342 NJX393342 NTT393342 ODP393342 ONL393342 OXH393342 PHD393342 PQZ393342 QAV393342 QKR393342 QUN393342 REJ393342 ROF393342 RYB393342 SHX393342 SRT393342 TBP393342 TLL393342 TVH393342 UFD393342 UOZ393342 UYV393342 VIR393342 VSN393342 WCJ393342 WMF393342 WWB393342 T458878 JP458878 TL458878 ADH458878 AND458878 AWZ458878 BGV458878 BQR458878 CAN458878 CKJ458878 CUF458878 DEB458878 DNX458878 DXT458878 EHP458878 ERL458878 FBH458878 FLD458878 FUZ458878 GEV458878 GOR458878 GYN458878 HIJ458878 HSF458878 ICB458878 ILX458878 IVT458878 JFP458878 JPL458878 JZH458878 KJD458878 KSZ458878 LCV458878 LMR458878 LWN458878 MGJ458878 MQF458878 NAB458878 NJX458878 NTT458878 ODP458878 ONL458878 OXH458878 PHD458878 PQZ458878 QAV458878 QKR458878 QUN458878 REJ458878 ROF458878 RYB458878 SHX458878 SRT458878 TBP458878 TLL458878 TVH458878 UFD458878 UOZ458878 UYV458878 VIR458878 VSN458878 WCJ458878 WMF458878 WWB458878 T524414 JP524414 TL524414 ADH524414 AND524414 AWZ524414 BGV524414 BQR524414 CAN524414 CKJ524414 CUF524414 DEB524414 DNX524414 DXT524414 EHP524414 ERL524414 FBH524414 FLD524414 FUZ524414 GEV524414 GOR524414 GYN524414 HIJ524414 HSF524414 ICB524414 ILX524414 IVT524414 JFP524414 JPL524414 JZH524414 KJD524414 KSZ524414 LCV524414 LMR524414 LWN524414 MGJ524414 MQF524414 NAB524414 NJX524414 NTT524414 ODP524414 ONL524414 OXH524414 PHD524414 PQZ524414 QAV524414 QKR524414 QUN524414 REJ524414 ROF524414 RYB524414 SHX524414 SRT524414 TBP524414 TLL524414 TVH524414 UFD524414 UOZ524414 UYV524414 VIR524414 VSN524414 WCJ524414 WMF524414 WWB524414 T589950 JP589950 TL589950 ADH589950 AND589950 AWZ589950 BGV589950 BQR589950 CAN589950 CKJ589950 CUF589950 DEB589950 DNX589950 DXT589950 EHP589950 ERL589950 FBH589950 FLD589950 FUZ589950 GEV589950 GOR589950 GYN589950 HIJ589950 HSF589950 ICB589950 ILX589950 IVT589950 JFP589950 JPL589950 JZH589950 KJD589950 KSZ589950 LCV589950 LMR589950 LWN589950 MGJ589950 MQF589950 NAB589950 NJX589950 NTT589950 ODP589950 ONL589950 OXH589950 PHD589950 PQZ589950 QAV589950 QKR589950 QUN589950 REJ589950 ROF589950 RYB589950 SHX589950 SRT589950 TBP589950 TLL589950 TVH589950 UFD589950 UOZ589950 UYV589950 VIR589950 VSN589950 WCJ589950 WMF589950 WWB589950 T655486 JP655486 TL655486 ADH655486 AND655486 AWZ655486 BGV655486 BQR655486 CAN655486 CKJ655486 CUF655486 DEB655486 DNX655486 DXT655486 EHP655486 ERL655486 FBH655486 FLD655486 FUZ655486 GEV655486 GOR655486 GYN655486 HIJ655486 HSF655486 ICB655486 ILX655486 IVT655486 JFP655486 JPL655486 JZH655486 KJD655486 KSZ655486 LCV655486 LMR655486 LWN655486 MGJ655486 MQF655486 NAB655486 NJX655486 NTT655486 ODP655486 ONL655486 OXH655486 PHD655486 PQZ655486 QAV655486 QKR655486 QUN655486 REJ655486 ROF655486 RYB655486 SHX655486 SRT655486 TBP655486 TLL655486 TVH655486 UFD655486 UOZ655486 UYV655486 VIR655486 VSN655486 WCJ655486 WMF655486 WWB655486 T721022 JP721022 TL721022 ADH721022 AND721022 AWZ721022 BGV721022 BQR721022 CAN721022 CKJ721022 CUF721022 DEB721022 DNX721022 DXT721022 EHP721022 ERL721022 FBH721022 FLD721022 FUZ721022 GEV721022 GOR721022 GYN721022 HIJ721022 HSF721022 ICB721022 ILX721022 IVT721022 JFP721022 JPL721022 JZH721022 KJD721022 KSZ721022 LCV721022 LMR721022 LWN721022 MGJ721022 MQF721022 NAB721022 NJX721022 NTT721022 ODP721022 ONL721022 OXH721022 PHD721022 PQZ721022 QAV721022 QKR721022 QUN721022 REJ721022 ROF721022 RYB721022 SHX721022 SRT721022 TBP721022 TLL721022 TVH721022 UFD721022 UOZ721022 UYV721022 VIR721022 VSN721022 WCJ721022 WMF721022 WWB721022 T786558 JP786558 TL786558 ADH786558 AND786558 AWZ786558 BGV786558 BQR786558 CAN786558 CKJ786558 CUF786558 DEB786558 DNX786558 DXT786558 EHP786558 ERL786558 FBH786558 FLD786558 FUZ786558 GEV786558 GOR786558 GYN786558 HIJ786558 HSF786558 ICB786558 ILX786558 IVT786558 JFP786558 JPL786558 JZH786558 KJD786558 KSZ786558 LCV786558 LMR786558 LWN786558 MGJ786558 MQF786558 NAB786558 NJX786558 NTT786558 ODP786558 ONL786558 OXH786558 PHD786558 PQZ786558 QAV786558 QKR786558 QUN786558 REJ786558 ROF786558 RYB786558 SHX786558 SRT786558 TBP786558 TLL786558 TVH786558 UFD786558 UOZ786558 UYV786558 VIR786558 VSN786558 WCJ786558 WMF786558 WWB786558 T852094 JP852094 TL852094 ADH852094 AND852094 AWZ852094 BGV852094 BQR852094 CAN852094 CKJ852094 CUF852094 DEB852094 DNX852094 DXT852094 EHP852094 ERL852094 FBH852094 FLD852094 FUZ852094 GEV852094 GOR852094 GYN852094 HIJ852094 HSF852094 ICB852094 ILX852094 IVT852094 JFP852094 JPL852094 JZH852094 KJD852094 KSZ852094 LCV852094 LMR852094 LWN852094 MGJ852094 MQF852094 NAB852094 NJX852094 NTT852094 ODP852094 ONL852094 OXH852094 PHD852094 PQZ852094 QAV852094 QKR852094 QUN852094 REJ852094 ROF852094 RYB852094 SHX852094 SRT852094 TBP852094 TLL852094 TVH852094 UFD852094 UOZ852094 UYV852094 VIR852094 VSN852094 WCJ852094 WMF852094 WWB852094 T917630 JP917630 TL917630 ADH917630 AND917630 AWZ917630 BGV917630 BQR917630 CAN917630 CKJ917630 CUF917630 DEB917630 DNX917630 DXT917630 EHP917630 ERL917630 FBH917630 FLD917630 FUZ917630 GEV917630 GOR917630 GYN917630 HIJ917630 HSF917630 ICB917630 ILX917630 IVT917630 JFP917630 JPL917630 JZH917630 KJD917630 KSZ917630 LCV917630 LMR917630 LWN917630 MGJ917630 MQF917630 NAB917630 NJX917630 NTT917630 ODP917630 ONL917630 OXH917630 PHD917630 PQZ917630 QAV917630 QKR917630 QUN917630 REJ917630 ROF917630 RYB917630 SHX917630 SRT917630 TBP917630 TLL917630 TVH917630 UFD917630 UOZ917630 UYV917630 VIR917630 VSN917630 WCJ917630 WMF917630 WWB917630 T983166 JP983166 TL983166 ADH983166 AND983166 AWZ983166 BGV983166 BQR983166 CAN983166 CKJ983166 CUF983166 DEB983166 DNX983166 DXT983166 EHP983166 ERL983166 FBH983166 FLD983166 FUZ983166 GEV983166 GOR983166 GYN983166 HIJ983166 HSF983166 ICB983166 ILX983166 IVT983166 JFP983166 JPL983166 JZH983166 KJD983166 KSZ983166 LCV983166 LMR983166 LWN983166 MGJ983166 MQF983166 NAB983166 NJX983166 NTT983166 ODP983166 ONL983166 OXH983166 PHD983166 PQZ983166 QAV983166 QKR983166 QUN983166 REJ983166 ROF983166 RYB983166 SHX983166 SRT983166 TBP983166 TLL983166 TVH983166 UFD983166 UOZ983166 UYV983166 VIR983166 VSN983166 WCJ983166 WMF983166 WWB983166 Q61:Q62 JM61:JM62 TI61:TI62 ADE61:ADE62 ANA61:ANA62 AWW61:AWW62 BGS61:BGS62 BQO61:BQO62 CAK61:CAK62 CKG61:CKG62 CUC61:CUC62 DDY61:DDY62 DNU61:DNU62 DXQ61:DXQ62 EHM61:EHM62 ERI61:ERI62 FBE61:FBE62 FLA61:FLA62 FUW61:FUW62 GES61:GES62 GOO61:GOO62 GYK61:GYK62 HIG61:HIG62 HSC61:HSC62 IBY61:IBY62 ILU61:ILU62 IVQ61:IVQ62 JFM61:JFM62 JPI61:JPI62 JZE61:JZE62 KJA61:KJA62 KSW61:KSW62 LCS61:LCS62 LMO61:LMO62 LWK61:LWK62 MGG61:MGG62 MQC61:MQC62 MZY61:MZY62 NJU61:NJU62 NTQ61:NTQ62 ODM61:ODM62 ONI61:ONI62 OXE61:OXE62 PHA61:PHA62 PQW61:PQW62 QAS61:QAS62 QKO61:QKO62 QUK61:QUK62 REG61:REG62 ROC61:ROC62 RXY61:RXY62 SHU61:SHU62 SRQ61:SRQ62 TBM61:TBM62 TLI61:TLI62 TVE61:TVE62 UFA61:UFA62 UOW61:UOW62 UYS61:UYS62 VIO61:VIO62 VSK61:VSK62 WCG61:WCG62 WMC61:WMC62 WVY61:WVY62 Q65597:Q65598 JM65597:JM65598 TI65597:TI65598 ADE65597:ADE65598 ANA65597:ANA65598 AWW65597:AWW65598 BGS65597:BGS65598 BQO65597:BQO65598 CAK65597:CAK65598 CKG65597:CKG65598 CUC65597:CUC65598 DDY65597:DDY65598 DNU65597:DNU65598 DXQ65597:DXQ65598 EHM65597:EHM65598 ERI65597:ERI65598 FBE65597:FBE65598 FLA65597:FLA65598 FUW65597:FUW65598 GES65597:GES65598 GOO65597:GOO65598 GYK65597:GYK65598 HIG65597:HIG65598 HSC65597:HSC65598 IBY65597:IBY65598 ILU65597:ILU65598 IVQ65597:IVQ65598 JFM65597:JFM65598 JPI65597:JPI65598 JZE65597:JZE65598 KJA65597:KJA65598 KSW65597:KSW65598 LCS65597:LCS65598 LMO65597:LMO65598 LWK65597:LWK65598 MGG65597:MGG65598 MQC65597:MQC65598 MZY65597:MZY65598 NJU65597:NJU65598 NTQ65597:NTQ65598 ODM65597:ODM65598 ONI65597:ONI65598 OXE65597:OXE65598 PHA65597:PHA65598 PQW65597:PQW65598 QAS65597:QAS65598 QKO65597:QKO65598 QUK65597:QUK65598 REG65597:REG65598 ROC65597:ROC65598 RXY65597:RXY65598 SHU65597:SHU65598 SRQ65597:SRQ65598 TBM65597:TBM65598 TLI65597:TLI65598 TVE65597:TVE65598 UFA65597:UFA65598 UOW65597:UOW65598 UYS65597:UYS65598 VIO65597:VIO65598 VSK65597:VSK65598 WCG65597:WCG65598 WMC65597:WMC65598 WVY65597:WVY65598 Q131133:Q131134 JM131133:JM131134 TI131133:TI131134 ADE131133:ADE131134 ANA131133:ANA131134 AWW131133:AWW131134 BGS131133:BGS131134 BQO131133:BQO131134 CAK131133:CAK131134 CKG131133:CKG131134 CUC131133:CUC131134 DDY131133:DDY131134 DNU131133:DNU131134 DXQ131133:DXQ131134 EHM131133:EHM131134 ERI131133:ERI131134 FBE131133:FBE131134 FLA131133:FLA131134 FUW131133:FUW131134 GES131133:GES131134 GOO131133:GOO131134 GYK131133:GYK131134 HIG131133:HIG131134 HSC131133:HSC131134 IBY131133:IBY131134 ILU131133:ILU131134 IVQ131133:IVQ131134 JFM131133:JFM131134 JPI131133:JPI131134 JZE131133:JZE131134 KJA131133:KJA131134 KSW131133:KSW131134 LCS131133:LCS131134 LMO131133:LMO131134 LWK131133:LWK131134 MGG131133:MGG131134 MQC131133:MQC131134 MZY131133:MZY131134 NJU131133:NJU131134 NTQ131133:NTQ131134 ODM131133:ODM131134 ONI131133:ONI131134 OXE131133:OXE131134 PHA131133:PHA131134 PQW131133:PQW131134 QAS131133:QAS131134 QKO131133:QKO131134 QUK131133:QUK131134 REG131133:REG131134 ROC131133:ROC131134 RXY131133:RXY131134 SHU131133:SHU131134 SRQ131133:SRQ131134 TBM131133:TBM131134 TLI131133:TLI131134 TVE131133:TVE131134 UFA131133:UFA131134 UOW131133:UOW131134 UYS131133:UYS131134 VIO131133:VIO131134 VSK131133:VSK131134 WCG131133:WCG131134 WMC131133:WMC131134 WVY131133:WVY131134 Q196669:Q196670 JM196669:JM196670 TI196669:TI196670 ADE196669:ADE196670 ANA196669:ANA196670 AWW196669:AWW196670 BGS196669:BGS196670 BQO196669:BQO196670 CAK196669:CAK196670 CKG196669:CKG196670 CUC196669:CUC196670 DDY196669:DDY196670 DNU196669:DNU196670 DXQ196669:DXQ196670 EHM196669:EHM196670 ERI196669:ERI196670 FBE196669:FBE196670 FLA196669:FLA196670 FUW196669:FUW196670 GES196669:GES196670 GOO196669:GOO196670 GYK196669:GYK196670 HIG196669:HIG196670 HSC196669:HSC196670 IBY196669:IBY196670 ILU196669:ILU196670 IVQ196669:IVQ196670 JFM196669:JFM196670 JPI196669:JPI196670 JZE196669:JZE196670 KJA196669:KJA196670 KSW196669:KSW196670 LCS196669:LCS196670 LMO196669:LMO196670 LWK196669:LWK196670 MGG196669:MGG196670 MQC196669:MQC196670 MZY196669:MZY196670 NJU196669:NJU196670 NTQ196669:NTQ196670 ODM196669:ODM196670 ONI196669:ONI196670 OXE196669:OXE196670 PHA196669:PHA196670 PQW196669:PQW196670 QAS196669:QAS196670 QKO196669:QKO196670 QUK196669:QUK196670 REG196669:REG196670 ROC196669:ROC196670 RXY196669:RXY196670 SHU196669:SHU196670 SRQ196669:SRQ196670 TBM196669:TBM196670 TLI196669:TLI196670 TVE196669:TVE196670 UFA196669:UFA196670 UOW196669:UOW196670 UYS196669:UYS196670 VIO196669:VIO196670 VSK196669:VSK196670 WCG196669:WCG196670 WMC196669:WMC196670 WVY196669:WVY196670 Q262205:Q262206 JM262205:JM262206 TI262205:TI262206 ADE262205:ADE262206 ANA262205:ANA262206 AWW262205:AWW262206 BGS262205:BGS262206 BQO262205:BQO262206 CAK262205:CAK262206 CKG262205:CKG262206 CUC262205:CUC262206 DDY262205:DDY262206 DNU262205:DNU262206 DXQ262205:DXQ262206 EHM262205:EHM262206 ERI262205:ERI262206 FBE262205:FBE262206 FLA262205:FLA262206 FUW262205:FUW262206 GES262205:GES262206 GOO262205:GOO262206 GYK262205:GYK262206 HIG262205:HIG262206 HSC262205:HSC262206 IBY262205:IBY262206 ILU262205:ILU262206 IVQ262205:IVQ262206 JFM262205:JFM262206 JPI262205:JPI262206 JZE262205:JZE262206 KJA262205:KJA262206 KSW262205:KSW262206 LCS262205:LCS262206 LMO262205:LMO262206 LWK262205:LWK262206 MGG262205:MGG262206 MQC262205:MQC262206 MZY262205:MZY262206 NJU262205:NJU262206 NTQ262205:NTQ262206 ODM262205:ODM262206 ONI262205:ONI262206 OXE262205:OXE262206 PHA262205:PHA262206 PQW262205:PQW262206 QAS262205:QAS262206 QKO262205:QKO262206 QUK262205:QUK262206 REG262205:REG262206 ROC262205:ROC262206 RXY262205:RXY262206 SHU262205:SHU262206 SRQ262205:SRQ262206 TBM262205:TBM262206 TLI262205:TLI262206 TVE262205:TVE262206 UFA262205:UFA262206 UOW262205:UOW262206 UYS262205:UYS262206 VIO262205:VIO262206 VSK262205:VSK262206 WCG262205:WCG262206 WMC262205:WMC262206 WVY262205:WVY262206 Q327741:Q327742 JM327741:JM327742 TI327741:TI327742 ADE327741:ADE327742 ANA327741:ANA327742 AWW327741:AWW327742 BGS327741:BGS327742 BQO327741:BQO327742 CAK327741:CAK327742 CKG327741:CKG327742 CUC327741:CUC327742 DDY327741:DDY327742 DNU327741:DNU327742 DXQ327741:DXQ327742 EHM327741:EHM327742 ERI327741:ERI327742 FBE327741:FBE327742 FLA327741:FLA327742 FUW327741:FUW327742 GES327741:GES327742 GOO327741:GOO327742 GYK327741:GYK327742 HIG327741:HIG327742 HSC327741:HSC327742 IBY327741:IBY327742 ILU327741:ILU327742 IVQ327741:IVQ327742 JFM327741:JFM327742 JPI327741:JPI327742 JZE327741:JZE327742 KJA327741:KJA327742 KSW327741:KSW327742 LCS327741:LCS327742 LMO327741:LMO327742 LWK327741:LWK327742 MGG327741:MGG327742 MQC327741:MQC327742 MZY327741:MZY327742 NJU327741:NJU327742 NTQ327741:NTQ327742 ODM327741:ODM327742 ONI327741:ONI327742 OXE327741:OXE327742 PHA327741:PHA327742 PQW327741:PQW327742 QAS327741:QAS327742 QKO327741:QKO327742 QUK327741:QUK327742 REG327741:REG327742 ROC327741:ROC327742 RXY327741:RXY327742 SHU327741:SHU327742 SRQ327741:SRQ327742 TBM327741:TBM327742 TLI327741:TLI327742 TVE327741:TVE327742 UFA327741:UFA327742 UOW327741:UOW327742 UYS327741:UYS327742 VIO327741:VIO327742 VSK327741:VSK327742 WCG327741:WCG327742 WMC327741:WMC327742 WVY327741:WVY327742 Q393277:Q393278 JM393277:JM393278 TI393277:TI393278 ADE393277:ADE393278 ANA393277:ANA393278 AWW393277:AWW393278 BGS393277:BGS393278 BQO393277:BQO393278 CAK393277:CAK393278 CKG393277:CKG393278 CUC393277:CUC393278 DDY393277:DDY393278 DNU393277:DNU393278 DXQ393277:DXQ393278 EHM393277:EHM393278 ERI393277:ERI393278 FBE393277:FBE393278 FLA393277:FLA393278 FUW393277:FUW393278 GES393277:GES393278 GOO393277:GOO393278 GYK393277:GYK393278 HIG393277:HIG393278 HSC393277:HSC393278 IBY393277:IBY393278 ILU393277:ILU393278 IVQ393277:IVQ393278 JFM393277:JFM393278 JPI393277:JPI393278 JZE393277:JZE393278 KJA393277:KJA393278 KSW393277:KSW393278 LCS393277:LCS393278 LMO393277:LMO393278 LWK393277:LWK393278 MGG393277:MGG393278 MQC393277:MQC393278 MZY393277:MZY393278 NJU393277:NJU393278 NTQ393277:NTQ393278 ODM393277:ODM393278 ONI393277:ONI393278 OXE393277:OXE393278 PHA393277:PHA393278 PQW393277:PQW393278 QAS393277:QAS393278 QKO393277:QKO393278 QUK393277:QUK393278 REG393277:REG393278 ROC393277:ROC393278 RXY393277:RXY393278 SHU393277:SHU393278 SRQ393277:SRQ393278 TBM393277:TBM393278 TLI393277:TLI393278 TVE393277:TVE393278 UFA393277:UFA393278 UOW393277:UOW393278 UYS393277:UYS393278 VIO393277:VIO393278 VSK393277:VSK393278 WCG393277:WCG393278 WMC393277:WMC393278 WVY393277:WVY393278 Q458813:Q458814 JM458813:JM458814 TI458813:TI458814 ADE458813:ADE458814 ANA458813:ANA458814 AWW458813:AWW458814 BGS458813:BGS458814 BQO458813:BQO458814 CAK458813:CAK458814 CKG458813:CKG458814 CUC458813:CUC458814 DDY458813:DDY458814 DNU458813:DNU458814 DXQ458813:DXQ458814 EHM458813:EHM458814 ERI458813:ERI458814 FBE458813:FBE458814 FLA458813:FLA458814 FUW458813:FUW458814 GES458813:GES458814 GOO458813:GOO458814 GYK458813:GYK458814 HIG458813:HIG458814 HSC458813:HSC458814 IBY458813:IBY458814 ILU458813:ILU458814 IVQ458813:IVQ458814 JFM458813:JFM458814 JPI458813:JPI458814 JZE458813:JZE458814 KJA458813:KJA458814 KSW458813:KSW458814 LCS458813:LCS458814 LMO458813:LMO458814 LWK458813:LWK458814 MGG458813:MGG458814 MQC458813:MQC458814 MZY458813:MZY458814 NJU458813:NJU458814 NTQ458813:NTQ458814 ODM458813:ODM458814 ONI458813:ONI458814 OXE458813:OXE458814 PHA458813:PHA458814 PQW458813:PQW458814 QAS458813:QAS458814 QKO458813:QKO458814 QUK458813:QUK458814 REG458813:REG458814 ROC458813:ROC458814 RXY458813:RXY458814 SHU458813:SHU458814 SRQ458813:SRQ458814 TBM458813:TBM458814 TLI458813:TLI458814 TVE458813:TVE458814 UFA458813:UFA458814 UOW458813:UOW458814 UYS458813:UYS458814 VIO458813:VIO458814 VSK458813:VSK458814 WCG458813:WCG458814 WMC458813:WMC458814 WVY458813:WVY458814 Q524349:Q524350 JM524349:JM524350 TI524349:TI524350 ADE524349:ADE524350 ANA524349:ANA524350 AWW524349:AWW524350 BGS524349:BGS524350 BQO524349:BQO524350 CAK524349:CAK524350 CKG524349:CKG524350 CUC524349:CUC524350 DDY524349:DDY524350 DNU524349:DNU524350 DXQ524349:DXQ524350 EHM524349:EHM524350 ERI524349:ERI524350 FBE524349:FBE524350 FLA524349:FLA524350 FUW524349:FUW524350 GES524349:GES524350 GOO524349:GOO524350 GYK524349:GYK524350 HIG524349:HIG524350 HSC524349:HSC524350 IBY524349:IBY524350 ILU524349:ILU524350 IVQ524349:IVQ524350 JFM524349:JFM524350 JPI524349:JPI524350 JZE524349:JZE524350 KJA524349:KJA524350 KSW524349:KSW524350 LCS524349:LCS524350 LMO524349:LMO524350 LWK524349:LWK524350 MGG524349:MGG524350 MQC524349:MQC524350 MZY524349:MZY524350 NJU524349:NJU524350 NTQ524349:NTQ524350 ODM524349:ODM524350 ONI524349:ONI524350 OXE524349:OXE524350 PHA524349:PHA524350 PQW524349:PQW524350 QAS524349:QAS524350 QKO524349:QKO524350 QUK524349:QUK524350 REG524349:REG524350 ROC524349:ROC524350 RXY524349:RXY524350 SHU524349:SHU524350 SRQ524349:SRQ524350 TBM524349:TBM524350 TLI524349:TLI524350 TVE524349:TVE524350 UFA524349:UFA524350 UOW524349:UOW524350 UYS524349:UYS524350 VIO524349:VIO524350 VSK524349:VSK524350 WCG524349:WCG524350 WMC524349:WMC524350 WVY524349:WVY524350 Q589885:Q589886 JM589885:JM589886 TI589885:TI589886 ADE589885:ADE589886 ANA589885:ANA589886 AWW589885:AWW589886 BGS589885:BGS589886 BQO589885:BQO589886 CAK589885:CAK589886 CKG589885:CKG589886 CUC589885:CUC589886 DDY589885:DDY589886 DNU589885:DNU589886 DXQ589885:DXQ589886 EHM589885:EHM589886 ERI589885:ERI589886 FBE589885:FBE589886 FLA589885:FLA589886 FUW589885:FUW589886 GES589885:GES589886 GOO589885:GOO589886 GYK589885:GYK589886 HIG589885:HIG589886 HSC589885:HSC589886 IBY589885:IBY589886 ILU589885:ILU589886 IVQ589885:IVQ589886 JFM589885:JFM589886 JPI589885:JPI589886 JZE589885:JZE589886 KJA589885:KJA589886 KSW589885:KSW589886 LCS589885:LCS589886 LMO589885:LMO589886 LWK589885:LWK589886 MGG589885:MGG589886 MQC589885:MQC589886 MZY589885:MZY589886 NJU589885:NJU589886 NTQ589885:NTQ589886 ODM589885:ODM589886 ONI589885:ONI589886 OXE589885:OXE589886 PHA589885:PHA589886 PQW589885:PQW589886 QAS589885:QAS589886 QKO589885:QKO589886 QUK589885:QUK589886 REG589885:REG589886 ROC589885:ROC589886 RXY589885:RXY589886 SHU589885:SHU589886 SRQ589885:SRQ589886 TBM589885:TBM589886 TLI589885:TLI589886 TVE589885:TVE589886 UFA589885:UFA589886 UOW589885:UOW589886 UYS589885:UYS589886 VIO589885:VIO589886 VSK589885:VSK589886 WCG589885:WCG589886 WMC589885:WMC589886 WVY589885:WVY589886 Q655421:Q655422 JM655421:JM655422 TI655421:TI655422 ADE655421:ADE655422 ANA655421:ANA655422 AWW655421:AWW655422 BGS655421:BGS655422 BQO655421:BQO655422 CAK655421:CAK655422 CKG655421:CKG655422 CUC655421:CUC655422 DDY655421:DDY655422 DNU655421:DNU655422 DXQ655421:DXQ655422 EHM655421:EHM655422 ERI655421:ERI655422 FBE655421:FBE655422 FLA655421:FLA655422 FUW655421:FUW655422 GES655421:GES655422 GOO655421:GOO655422 GYK655421:GYK655422 HIG655421:HIG655422 HSC655421:HSC655422 IBY655421:IBY655422 ILU655421:ILU655422 IVQ655421:IVQ655422 JFM655421:JFM655422 JPI655421:JPI655422 JZE655421:JZE655422 KJA655421:KJA655422 KSW655421:KSW655422 LCS655421:LCS655422 LMO655421:LMO655422 LWK655421:LWK655422 MGG655421:MGG655422 MQC655421:MQC655422 MZY655421:MZY655422 NJU655421:NJU655422 NTQ655421:NTQ655422 ODM655421:ODM655422 ONI655421:ONI655422 OXE655421:OXE655422 PHA655421:PHA655422 PQW655421:PQW655422 QAS655421:QAS655422 QKO655421:QKO655422 QUK655421:QUK655422 REG655421:REG655422 ROC655421:ROC655422 RXY655421:RXY655422 SHU655421:SHU655422 SRQ655421:SRQ655422 TBM655421:TBM655422 TLI655421:TLI655422 TVE655421:TVE655422 UFA655421:UFA655422 UOW655421:UOW655422 UYS655421:UYS655422 VIO655421:VIO655422 VSK655421:VSK655422 WCG655421:WCG655422 WMC655421:WMC655422 WVY655421:WVY655422 Q720957:Q720958 JM720957:JM720958 TI720957:TI720958 ADE720957:ADE720958 ANA720957:ANA720958 AWW720957:AWW720958 BGS720957:BGS720958 BQO720957:BQO720958 CAK720957:CAK720958 CKG720957:CKG720958 CUC720957:CUC720958 DDY720957:DDY720958 DNU720957:DNU720958 DXQ720957:DXQ720958 EHM720957:EHM720958 ERI720957:ERI720958 FBE720957:FBE720958 FLA720957:FLA720958 FUW720957:FUW720958 GES720957:GES720958 GOO720957:GOO720958 GYK720957:GYK720958 HIG720957:HIG720958 HSC720957:HSC720958 IBY720957:IBY720958 ILU720957:ILU720958 IVQ720957:IVQ720958 JFM720957:JFM720958 JPI720957:JPI720958 JZE720957:JZE720958 KJA720957:KJA720958 KSW720957:KSW720958 LCS720957:LCS720958 LMO720957:LMO720958 LWK720957:LWK720958 MGG720957:MGG720958 MQC720957:MQC720958 MZY720957:MZY720958 NJU720957:NJU720958 NTQ720957:NTQ720958 ODM720957:ODM720958 ONI720957:ONI720958 OXE720957:OXE720958 PHA720957:PHA720958 PQW720957:PQW720958 QAS720957:QAS720958 QKO720957:QKO720958 QUK720957:QUK720958 REG720957:REG720958 ROC720957:ROC720958 RXY720957:RXY720958 SHU720957:SHU720958 SRQ720957:SRQ720958 TBM720957:TBM720958 TLI720957:TLI720958 TVE720957:TVE720958 UFA720957:UFA720958 UOW720957:UOW720958 UYS720957:UYS720958 VIO720957:VIO720958 VSK720957:VSK720958 WCG720957:WCG720958 WMC720957:WMC720958 WVY720957:WVY720958 Q786493:Q786494 JM786493:JM786494 TI786493:TI786494 ADE786493:ADE786494 ANA786493:ANA786494 AWW786493:AWW786494 BGS786493:BGS786494 BQO786493:BQO786494 CAK786493:CAK786494 CKG786493:CKG786494 CUC786493:CUC786494 DDY786493:DDY786494 DNU786493:DNU786494 DXQ786493:DXQ786494 EHM786493:EHM786494 ERI786493:ERI786494 FBE786493:FBE786494 FLA786493:FLA786494 FUW786493:FUW786494 GES786493:GES786494 GOO786493:GOO786494 GYK786493:GYK786494 HIG786493:HIG786494 HSC786493:HSC786494 IBY786493:IBY786494 ILU786493:ILU786494 IVQ786493:IVQ786494 JFM786493:JFM786494 JPI786493:JPI786494 JZE786493:JZE786494 KJA786493:KJA786494 KSW786493:KSW786494 LCS786493:LCS786494 LMO786493:LMO786494 LWK786493:LWK786494 MGG786493:MGG786494 MQC786493:MQC786494 MZY786493:MZY786494 NJU786493:NJU786494 NTQ786493:NTQ786494 ODM786493:ODM786494 ONI786493:ONI786494 OXE786493:OXE786494 PHA786493:PHA786494 PQW786493:PQW786494 QAS786493:QAS786494 QKO786493:QKO786494 QUK786493:QUK786494 REG786493:REG786494 ROC786493:ROC786494 RXY786493:RXY786494 SHU786493:SHU786494 SRQ786493:SRQ786494 TBM786493:TBM786494 TLI786493:TLI786494 TVE786493:TVE786494 UFA786493:UFA786494 UOW786493:UOW786494 UYS786493:UYS786494 VIO786493:VIO786494 VSK786493:VSK786494 WCG786493:WCG786494 WMC786493:WMC786494 WVY786493:WVY786494 Q852029:Q852030 JM852029:JM852030 TI852029:TI852030 ADE852029:ADE852030 ANA852029:ANA852030 AWW852029:AWW852030 BGS852029:BGS852030 BQO852029:BQO852030 CAK852029:CAK852030 CKG852029:CKG852030 CUC852029:CUC852030 DDY852029:DDY852030 DNU852029:DNU852030 DXQ852029:DXQ852030 EHM852029:EHM852030 ERI852029:ERI852030 FBE852029:FBE852030 FLA852029:FLA852030 FUW852029:FUW852030 GES852029:GES852030 GOO852029:GOO852030 GYK852029:GYK852030 HIG852029:HIG852030 HSC852029:HSC852030 IBY852029:IBY852030 ILU852029:ILU852030 IVQ852029:IVQ852030 JFM852029:JFM852030 JPI852029:JPI852030 JZE852029:JZE852030 KJA852029:KJA852030 KSW852029:KSW852030 LCS852029:LCS852030 LMO852029:LMO852030 LWK852029:LWK852030 MGG852029:MGG852030 MQC852029:MQC852030 MZY852029:MZY852030 NJU852029:NJU852030 NTQ852029:NTQ852030 ODM852029:ODM852030 ONI852029:ONI852030 OXE852029:OXE852030 PHA852029:PHA852030 PQW852029:PQW852030 QAS852029:QAS852030 QKO852029:QKO852030 QUK852029:QUK852030 REG852029:REG852030 ROC852029:ROC852030 RXY852029:RXY852030 SHU852029:SHU852030 SRQ852029:SRQ852030 TBM852029:TBM852030 TLI852029:TLI852030 TVE852029:TVE852030 UFA852029:UFA852030 UOW852029:UOW852030 UYS852029:UYS852030 VIO852029:VIO852030 VSK852029:VSK852030 WCG852029:WCG852030 WMC852029:WMC852030 WVY852029:WVY852030 Q917565:Q917566 JM917565:JM917566 TI917565:TI917566 ADE917565:ADE917566 ANA917565:ANA917566 AWW917565:AWW917566 BGS917565:BGS917566 BQO917565:BQO917566 CAK917565:CAK917566 CKG917565:CKG917566 CUC917565:CUC917566 DDY917565:DDY917566 DNU917565:DNU917566 DXQ917565:DXQ917566 EHM917565:EHM917566 ERI917565:ERI917566 FBE917565:FBE917566 FLA917565:FLA917566 FUW917565:FUW917566 GES917565:GES917566 GOO917565:GOO917566 GYK917565:GYK917566 HIG917565:HIG917566 HSC917565:HSC917566 IBY917565:IBY917566 ILU917565:ILU917566 IVQ917565:IVQ917566 JFM917565:JFM917566 JPI917565:JPI917566 JZE917565:JZE917566 KJA917565:KJA917566 KSW917565:KSW917566 LCS917565:LCS917566 LMO917565:LMO917566 LWK917565:LWK917566 MGG917565:MGG917566 MQC917565:MQC917566 MZY917565:MZY917566 NJU917565:NJU917566 NTQ917565:NTQ917566 ODM917565:ODM917566 ONI917565:ONI917566 OXE917565:OXE917566 PHA917565:PHA917566 PQW917565:PQW917566 QAS917565:QAS917566 QKO917565:QKO917566 QUK917565:QUK917566 REG917565:REG917566 ROC917565:ROC917566 RXY917565:RXY917566 SHU917565:SHU917566 SRQ917565:SRQ917566 TBM917565:TBM917566 TLI917565:TLI917566 TVE917565:TVE917566 UFA917565:UFA917566 UOW917565:UOW917566 UYS917565:UYS917566 VIO917565:VIO917566 VSK917565:VSK917566 WCG917565:WCG917566 WMC917565:WMC917566 WVY917565:WVY917566 Q983101:Q983102 JM983101:JM983102 TI983101:TI983102 ADE983101:ADE983102 ANA983101:ANA983102 AWW983101:AWW983102 BGS983101:BGS983102 BQO983101:BQO983102 CAK983101:CAK983102 CKG983101:CKG983102 CUC983101:CUC983102 DDY983101:DDY983102 DNU983101:DNU983102 DXQ983101:DXQ983102 EHM983101:EHM983102 ERI983101:ERI983102 FBE983101:FBE983102 FLA983101:FLA983102 FUW983101:FUW983102 GES983101:GES983102 GOO983101:GOO983102 GYK983101:GYK983102 HIG983101:HIG983102 HSC983101:HSC983102 IBY983101:IBY983102 ILU983101:ILU983102 IVQ983101:IVQ983102 JFM983101:JFM983102 JPI983101:JPI983102 JZE983101:JZE983102 KJA983101:KJA983102 KSW983101:KSW983102 LCS983101:LCS983102 LMO983101:LMO983102 LWK983101:LWK983102 MGG983101:MGG983102 MQC983101:MQC983102 MZY983101:MZY983102 NJU983101:NJU983102 NTQ983101:NTQ983102 ODM983101:ODM983102 ONI983101:ONI983102 OXE983101:OXE983102 PHA983101:PHA983102 PQW983101:PQW983102 QAS983101:QAS983102 QKO983101:QKO983102 QUK983101:QUK983102 REG983101:REG983102 ROC983101:ROC983102 RXY983101:RXY983102 SHU983101:SHU983102 SRQ983101:SRQ983102 TBM983101:TBM983102 TLI983101:TLI983102 TVE983101:TVE983102 UFA983101:UFA983102 UOW983101:UOW983102 UYS983101:UYS983102 VIO983101:VIO983102 VSK983101:VSK983102 WCG983101:WCG983102 WMC983101:WMC983102 WVY983101:WVY983102 M86:M97 JI86:JI97 TE86:TE97 ADA86:ADA97 AMW86:AMW97 AWS86:AWS97 BGO86:BGO97 BQK86:BQK97 CAG86:CAG97 CKC86:CKC97 CTY86:CTY97 DDU86:DDU97 DNQ86:DNQ97 DXM86:DXM97 EHI86:EHI97 ERE86:ERE97 FBA86:FBA97 FKW86:FKW97 FUS86:FUS97 GEO86:GEO97 GOK86:GOK97 GYG86:GYG97 HIC86:HIC97 HRY86:HRY97 IBU86:IBU97 ILQ86:ILQ97 IVM86:IVM97 JFI86:JFI97 JPE86:JPE97 JZA86:JZA97 KIW86:KIW97 KSS86:KSS97 LCO86:LCO97 LMK86:LMK97 LWG86:LWG97 MGC86:MGC97 MPY86:MPY97 MZU86:MZU97 NJQ86:NJQ97 NTM86:NTM97 ODI86:ODI97 ONE86:ONE97 OXA86:OXA97 PGW86:PGW97 PQS86:PQS97 QAO86:QAO97 QKK86:QKK97 QUG86:QUG97 REC86:REC97 RNY86:RNY97 RXU86:RXU97 SHQ86:SHQ97 SRM86:SRM97 TBI86:TBI97 TLE86:TLE97 TVA86:TVA97 UEW86:UEW97 UOS86:UOS97 UYO86:UYO97 VIK86:VIK97 VSG86:VSG97 WCC86:WCC97 WLY86:WLY97 WVU86:WVU97 M65622:M65633 JI65622:JI65633 TE65622:TE65633 ADA65622:ADA65633 AMW65622:AMW65633 AWS65622:AWS65633 BGO65622:BGO65633 BQK65622:BQK65633 CAG65622:CAG65633 CKC65622:CKC65633 CTY65622:CTY65633 DDU65622:DDU65633 DNQ65622:DNQ65633 DXM65622:DXM65633 EHI65622:EHI65633 ERE65622:ERE65633 FBA65622:FBA65633 FKW65622:FKW65633 FUS65622:FUS65633 GEO65622:GEO65633 GOK65622:GOK65633 GYG65622:GYG65633 HIC65622:HIC65633 HRY65622:HRY65633 IBU65622:IBU65633 ILQ65622:ILQ65633 IVM65622:IVM65633 JFI65622:JFI65633 JPE65622:JPE65633 JZA65622:JZA65633 KIW65622:KIW65633 KSS65622:KSS65633 LCO65622:LCO65633 LMK65622:LMK65633 LWG65622:LWG65633 MGC65622:MGC65633 MPY65622:MPY65633 MZU65622:MZU65633 NJQ65622:NJQ65633 NTM65622:NTM65633 ODI65622:ODI65633 ONE65622:ONE65633 OXA65622:OXA65633 PGW65622:PGW65633 PQS65622:PQS65633 QAO65622:QAO65633 QKK65622:QKK65633 QUG65622:QUG65633 REC65622:REC65633 RNY65622:RNY65633 RXU65622:RXU65633 SHQ65622:SHQ65633 SRM65622:SRM65633 TBI65622:TBI65633 TLE65622:TLE65633 TVA65622:TVA65633 UEW65622:UEW65633 UOS65622:UOS65633 UYO65622:UYO65633 VIK65622:VIK65633 VSG65622:VSG65633 WCC65622:WCC65633 WLY65622:WLY65633 WVU65622:WVU65633 M131158:M131169 JI131158:JI131169 TE131158:TE131169 ADA131158:ADA131169 AMW131158:AMW131169 AWS131158:AWS131169 BGO131158:BGO131169 BQK131158:BQK131169 CAG131158:CAG131169 CKC131158:CKC131169 CTY131158:CTY131169 DDU131158:DDU131169 DNQ131158:DNQ131169 DXM131158:DXM131169 EHI131158:EHI131169 ERE131158:ERE131169 FBA131158:FBA131169 FKW131158:FKW131169 FUS131158:FUS131169 GEO131158:GEO131169 GOK131158:GOK131169 GYG131158:GYG131169 HIC131158:HIC131169 HRY131158:HRY131169 IBU131158:IBU131169 ILQ131158:ILQ131169 IVM131158:IVM131169 JFI131158:JFI131169 JPE131158:JPE131169 JZA131158:JZA131169 KIW131158:KIW131169 KSS131158:KSS131169 LCO131158:LCO131169 LMK131158:LMK131169 LWG131158:LWG131169 MGC131158:MGC131169 MPY131158:MPY131169 MZU131158:MZU131169 NJQ131158:NJQ131169 NTM131158:NTM131169 ODI131158:ODI131169 ONE131158:ONE131169 OXA131158:OXA131169 PGW131158:PGW131169 PQS131158:PQS131169 QAO131158:QAO131169 QKK131158:QKK131169 QUG131158:QUG131169 REC131158:REC131169 RNY131158:RNY131169 RXU131158:RXU131169 SHQ131158:SHQ131169 SRM131158:SRM131169 TBI131158:TBI131169 TLE131158:TLE131169 TVA131158:TVA131169 UEW131158:UEW131169 UOS131158:UOS131169 UYO131158:UYO131169 VIK131158:VIK131169 VSG131158:VSG131169 WCC131158:WCC131169 WLY131158:WLY131169 WVU131158:WVU131169 M196694:M196705 JI196694:JI196705 TE196694:TE196705 ADA196694:ADA196705 AMW196694:AMW196705 AWS196694:AWS196705 BGO196694:BGO196705 BQK196694:BQK196705 CAG196694:CAG196705 CKC196694:CKC196705 CTY196694:CTY196705 DDU196694:DDU196705 DNQ196694:DNQ196705 DXM196694:DXM196705 EHI196694:EHI196705 ERE196694:ERE196705 FBA196694:FBA196705 FKW196694:FKW196705 FUS196694:FUS196705 GEO196694:GEO196705 GOK196694:GOK196705 GYG196694:GYG196705 HIC196694:HIC196705 HRY196694:HRY196705 IBU196694:IBU196705 ILQ196694:ILQ196705 IVM196694:IVM196705 JFI196694:JFI196705 JPE196694:JPE196705 JZA196694:JZA196705 KIW196694:KIW196705 KSS196694:KSS196705 LCO196694:LCO196705 LMK196694:LMK196705 LWG196694:LWG196705 MGC196694:MGC196705 MPY196694:MPY196705 MZU196694:MZU196705 NJQ196694:NJQ196705 NTM196694:NTM196705 ODI196694:ODI196705 ONE196694:ONE196705 OXA196694:OXA196705 PGW196694:PGW196705 PQS196694:PQS196705 QAO196694:QAO196705 QKK196694:QKK196705 QUG196694:QUG196705 REC196694:REC196705 RNY196694:RNY196705 RXU196694:RXU196705 SHQ196694:SHQ196705 SRM196694:SRM196705 TBI196694:TBI196705 TLE196694:TLE196705 TVA196694:TVA196705 UEW196694:UEW196705 UOS196694:UOS196705 UYO196694:UYO196705 VIK196694:VIK196705 VSG196694:VSG196705 WCC196694:WCC196705 WLY196694:WLY196705 WVU196694:WVU196705 M262230:M262241 JI262230:JI262241 TE262230:TE262241 ADA262230:ADA262241 AMW262230:AMW262241 AWS262230:AWS262241 BGO262230:BGO262241 BQK262230:BQK262241 CAG262230:CAG262241 CKC262230:CKC262241 CTY262230:CTY262241 DDU262230:DDU262241 DNQ262230:DNQ262241 DXM262230:DXM262241 EHI262230:EHI262241 ERE262230:ERE262241 FBA262230:FBA262241 FKW262230:FKW262241 FUS262230:FUS262241 GEO262230:GEO262241 GOK262230:GOK262241 GYG262230:GYG262241 HIC262230:HIC262241 HRY262230:HRY262241 IBU262230:IBU262241 ILQ262230:ILQ262241 IVM262230:IVM262241 JFI262230:JFI262241 JPE262230:JPE262241 JZA262230:JZA262241 KIW262230:KIW262241 KSS262230:KSS262241 LCO262230:LCO262241 LMK262230:LMK262241 LWG262230:LWG262241 MGC262230:MGC262241 MPY262230:MPY262241 MZU262230:MZU262241 NJQ262230:NJQ262241 NTM262230:NTM262241 ODI262230:ODI262241 ONE262230:ONE262241 OXA262230:OXA262241 PGW262230:PGW262241 PQS262230:PQS262241 QAO262230:QAO262241 QKK262230:QKK262241 QUG262230:QUG262241 REC262230:REC262241 RNY262230:RNY262241 RXU262230:RXU262241 SHQ262230:SHQ262241 SRM262230:SRM262241 TBI262230:TBI262241 TLE262230:TLE262241 TVA262230:TVA262241 UEW262230:UEW262241 UOS262230:UOS262241 UYO262230:UYO262241 VIK262230:VIK262241 VSG262230:VSG262241 WCC262230:WCC262241 WLY262230:WLY262241 WVU262230:WVU262241 M327766:M327777 JI327766:JI327777 TE327766:TE327777 ADA327766:ADA327777 AMW327766:AMW327777 AWS327766:AWS327777 BGO327766:BGO327777 BQK327766:BQK327777 CAG327766:CAG327777 CKC327766:CKC327777 CTY327766:CTY327777 DDU327766:DDU327777 DNQ327766:DNQ327777 DXM327766:DXM327777 EHI327766:EHI327777 ERE327766:ERE327777 FBA327766:FBA327777 FKW327766:FKW327777 FUS327766:FUS327777 GEO327766:GEO327777 GOK327766:GOK327777 GYG327766:GYG327777 HIC327766:HIC327777 HRY327766:HRY327777 IBU327766:IBU327777 ILQ327766:ILQ327777 IVM327766:IVM327777 JFI327766:JFI327777 JPE327766:JPE327777 JZA327766:JZA327777 KIW327766:KIW327777 KSS327766:KSS327777 LCO327766:LCO327777 LMK327766:LMK327777 LWG327766:LWG327777 MGC327766:MGC327777 MPY327766:MPY327777 MZU327766:MZU327777 NJQ327766:NJQ327777 NTM327766:NTM327777 ODI327766:ODI327777 ONE327766:ONE327777 OXA327766:OXA327777 PGW327766:PGW327777 PQS327766:PQS327777 QAO327766:QAO327777 QKK327766:QKK327777 QUG327766:QUG327777 REC327766:REC327777 RNY327766:RNY327777 RXU327766:RXU327777 SHQ327766:SHQ327777 SRM327766:SRM327777 TBI327766:TBI327777 TLE327766:TLE327777 TVA327766:TVA327777 UEW327766:UEW327777 UOS327766:UOS327777 UYO327766:UYO327777 VIK327766:VIK327777 VSG327766:VSG327777 WCC327766:WCC327777 WLY327766:WLY327777 WVU327766:WVU327777 M393302:M393313 JI393302:JI393313 TE393302:TE393313 ADA393302:ADA393313 AMW393302:AMW393313 AWS393302:AWS393313 BGO393302:BGO393313 BQK393302:BQK393313 CAG393302:CAG393313 CKC393302:CKC393313 CTY393302:CTY393313 DDU393302:DDU393313 DNQ393302:DNQ393313 DXM393302:DXM393313 EHI393302:EHI393313 ERE393302:ERE393313 FBA393302:FBA393313 FKW393302:FKW393313 FUS393302:FUS393313 GEO393302:GEO393313 GOK393302:GOK393313 GYG393302:GYG393313 HIC393302:HIC393313 HRY393302:HRY393313 IBU393302:IBU393313 ILQ393302:ILQ393313 IVM393302:IVM393313 JFI393302:JFI393313 JPE393302:JPE393313 JZA393302:JZA393313 KIW393302:KIW393313 KSS393302:KSS393313 LCO393302:LCO393313 LMK393302:LMK393313 LWG393302:LWG393313 MGC393302:MGC393313 MPY393302:MPY393313 MZU393302:MZU393313 NJQ393302:NJQ393313 NTM393302:NTM393313 ODI393302:ODI393313 ONE393302:ONE393313 OXA393302:OXA393313 PGW393302:PGW393313 PQS393302:PQS393313 QAO393302:QAO393313 QKK393302:QKK393313 QUG393302:QUG393313 REC393302:REC393313 RNY393302:RNY393313 RXU393302:RXU393313 SHQ393302:SHQ393313 SRM393302:SRM393313 TBI393302:TBI393313 TLE393302:TLE393313 TVA393302:TVA393313 UEW393302:UEW393313 UOS393302:UOS393313 UYO393302:UYO393313 VIK393302:VIK393313 VSG393302:VSG393313 WCC393302:WCC393313 WLY393302:WLY393313 WVU393302:WVU393313 M458838:M458849 JI458838:JI458849 TE458838:TE458849 ADA458838:ADA458849 AMW458838:AMW458849 AWS458838:AWS458849 BGO458838:BGO458849 BQK458838:BQK458849 CAG458838:CAG458849 CKC458838:CKC458849 CTY458838:CTY458849 DDU458838:DDU458849 DNQ458838:DNQ458849 DXM458838:DXM458849 EHI458838:EHI458849 ERE458838:ERE458849 FBA458838:FBA458849 FKW458838:FKW458849 FUS458838:FUS458849 GEO458838:GEO458849 GOK458838:GOK458849 GYG458838:GYG458849 HIC458838:HIC458849 HRY458838:HRY458849 IBU458838:IBU458849 ILQ458838:ILQ458849 IVM458838:IVM458849 JFI458838:JFI458849 JPE458838:JPE458849 JZA458838:JZA458849 KIW458838:KIW458849 KSS458838:KSS458849 LCO458838:LCO458849 LMK458838:LMK458849 LWG458838:LWG458849 MGC458838:MGC458849 MPY458838:MPY458849 MZU458838:MZU458849 NJQ458838:NJQ458849 NTM458838:NTM458849 ODI458838:ODI458849 ONE458838:ONE458849 OXA458838:OXA458849 PGW458838:PGW458849 PQS458838:PQS458849 QAO458838:QAO458849 QKK458838:QKK458849 QUG458838:QUG458849 REC458838:REC458849 RNY458838:RNY458849 RXU458838:RXU458849 SHQ458838:SHQ458849 SRM458838:SRM458849 TBI458838:TBI458849 TLE458838:TLE458849 TVA458838:TVA458849 UEW458838:UEW458849 UOS458838:UOS458849 UYO458838:UYO458849 VIK458838:VIK458849 VSG458838:VSG458849 WCC458838:WCC458849 WLY458838:WLY458849 WVU458838:WVU458849 M524374:M524385 JI524374:JI524385 TE524374:TE524385 ADA524374:ADA524385 AMW524374:AMW524385 AWS524374:AWS524385 BGO524374:BGO524385 BQK524374:BQK524385 CAG524374:CAG524385 CKC524374:CKC524385 CTY524374:CTY524385 DDU524374:DDU524385 DNQ524374:DNQ524385 DXM524374:DXM524385 EHI524374:EHI524385 ERE524374:ERE524385 FBA524374:FBA524385 FKW524374:FKW524385 FUS524374:FUS524385 GEO524374:GEO524385 GOK524374:GOK524385 GYG524374:GYG524385 HIC524374:HIC524385 HRY524374:HRY524385 IBU524374:IBU524385 ILQ524374:ILQ524385 IVM524374:IVM524385 JFI524374:JFI524385 JPE524374:JPE524385 JZA524374:JZA524385 KIW524374:KIW524385 KSS524374:KSS524385 LCO524374:LCO524385 LMK524374:LMK524385 LWG524374:LWG524385 MGC524374:MGC524385 MPY524374:MPY524385 MZU524374:MZU524385 NJQ524374:NJQ524385 NTM524374:NTM524385 ODI524374:ODI524385 ONE524374:ONE524385 OXA524374:OXA524385 PGW524374:PGW524385 PQS524374:PQS524385 QAO524374:QAO524385 QKK524374:QKK524385 QUG524374:QUG524385 REC524374:REC524385 RNY524374:RNY524385 RXU524374:RXU524385 SHQ524374:SHQ524385 SRM524374:SRM524385 TBI524374:TBI524385 TLE524374:TLE524385 TVA524374:TVA524385 UEW524374:UEW524385 UOS524374:UOS524385 UYO524374:UYO524385 VIK524374:VIK524385 VSG524374:VSG524385 WCC524374:WCC524385 WLY524374:WLY524385 WVU524374:WVU524385 M589910:M589921 JI589910:JI589921 TE589910:TE589921 ADA589910:ADA589921 AMW589910:AMW589921 AWS589910:AWS589921 BGO589910:BGO589921 BQK589910:BQK589921 CAG589910:CAG589921 CKC589910:CKC589921 CTY589910:CTY589921 DDU589910:DDU589921 DNQ589910:DNQ589921 DXM589910:DXM589921 EHI589910:EHI589921 ERE589910:ERE589921 FBA589910:FBA589921 FKW589910:FKW589921 FUS589910:FUS589921 GEO589910:GEO589921 GOK589910:GOK589921 GYG589910:GYG589921 HIC589910:HIC589921 HRY589910:HRY589921 IBU589910:IBU589921 ILQ589910:ILQ589921 IVM589910:IVM589921 JFI589910:JFI589921 JPE589910:JPE589921 JZA589910:JZA589921 KIW589910:KIW589921 KSS589910:KSS589921 LCO589910:LCO589921 LMK589910:LMK589921 LWG589910:LWG589921 MGC589910:MGC589921 MPY589910:MPY589921 MZU589910:MZU589921 NJQ589910:NJQ589921 NTM589910:NTM589921 ODI589910:ODI589921 ONE589910:ONE589921 OXA589910:OXA589921 PGW589910:PGW589921 PQS589910:PQS589921 QAO589910:QAO589921 QKK589910:QKK589921 QUG589910:QUG589921 REC589910:REC589921 RNY589910:RNY589921 RXU589910:RXU589921 SHQ589910:SHQ589921 SRM589910:SRM589921 TBI589910:TBI589921 TLE589910:TLE589921 TVA589910:TVA589921 UEW589910:UEW589921 UOS589910:UOS589921 UYO589910:UYO589921 VIK589910:VIK589921 VSG589910:VSG589921 WCC589910:WCC589921 WLY589910:WLY589921 WVU589910:WVU589921 M655446:M655457 JI655446:JI655457 TE655446:TE655457 ADA655446:ADA655457 AMW655446:AMW655457 AWS655446:AWS655457 BGO655446:BGO655457 BQK655446:BQK655457 CAG655446:CAG655457 CKC655446:CKC655457 CTY655446:CTY655457 DDU655446:DDU655457 DNQ655446:DNQ655457 DXM655446:DXM655457 EHI655446:EHI655457 ERE655446:ERE655457 FBA655446:FBA655457 FKW655446:FKW655457 FUS655446:FUS655457 GEO655446:GEO655457 GOK655446:GOK655457 GYG655446:GYG655457 HIC655446:HIC655457 HRY655446:HRY655457 IBU655446:IBU655457 ILQ655446:ILQ655457 IVM655446:IVM655457 JFI655446:JFI655457 JPE655446:JPE655457 JZA655446:JZA655457 KIW655446:KIW655457 KSS655446:KSS655457 LCO655446:LCO655457 LMK655446:LMK655457 LWG655446:LWG655457 MGC655446:MGC655457 MPY655446:MPY655457 MZU655446:MZU655457 NJQ655446:NJQ655457 NTM655446:NTM655457 ODI655446:ODI655457 ONE655446:ONE655457 OXA655446:OXA655457 PGW655446:PGW655457 PQS655446:PQS655457 QAO655446:QAO655457 QKK655446:QKK655457 QUG655446:QUG655457 REC655446:REC655457 RNY655446:RNY655457 RXU655446:RXU655457 SHQ655446:SHQ655457 SRM655446:SRM655457 TBI655446:TBI655457 TLE655446:TLE655457 TVA655446:TVA655457 UEW655446:UEW655457 UOS655446:UOS655457 UYO655446:UYO655457 VIK655446:VIK655457 VSG655446:VSG655457 WCC655446:WCC655457 WLY655446:WLY655457 WVU655446:WVU655457 M720982:M720993 JI720982:JI720993 TE720982:TE720993 ADA720982:ADA720993 AMW720982:AMW720993 AWS720982:AWS720993 BGO720982:BGO720993 BQK720982:BQK720993 CAG720982:CAG720993 CKC720982:CKC720993 CTY720982:CTY720993 DDU720982:DDU720993 DNQ720982:DNQ720993 DXM720982:DXM720993 EHI720982:EHI720993 ERE720982:ERE720993 FBA720982:FBA720993 FKW720982:FKW720993 FUS720982:FUS720993 GEO720982:GEO720993 GOK720982:GOK720993 GYG720982:GYG720993 HIC720982:HIC720993 HRY720982:HRY720993 IBU720982:IBU720993 ILQ720982:ILQ720993 IVM720982:IVM720993 JFI720982:JFI720993 JPE720982:JPE720993 JZA720982:JZA720993 KIW720982:KIW720993 KSS720982:KSS720993 LCO720982:LCO720993 LMK720982:LMK720993 LWG720982:LWG720993 MGC720982:MGC720993 MPY720982:MPY720993 MZU720982:MZU720993 NJQ720982:NJQ720993 NTM720982:NTM720993 ODI720982:ODI720993 ONE720982:ONE720993 OXA720982:OXA720993 PGW720982:PGW720993 PQS720982:PQS720993 QAO720982:QAO720993 QKK720982:QKK720993 QUG720982:QUG720993 REC720982:REC720993 RNY720982:RNY720993 RXU720982:RXU720993 SHQ720982:SHQ720993 SRM720982:SRM720993 TBI720982:TBI720993 TLE720982:TLE720993 TVA720982:TVA720993 UEW720982:UEW720993 UOS720982:UOS720993 UYO720982:UYO720993 VIK720982:VIK720993 VSG720982:VSG720993 WCC720982:WCC720993 WLY720982:WLY720993 WVU720982:WVU720993 M786518:M786529 JI786518:JI786529 TE786518:TE786529 ADA786518:ADA786529 AMW786518:AMW786529 AWS786518:AWS786529 BGO786518:BGO786529 BQK786518:BQK786529 CAG786518:CAG786529 CKC786518:CKC786529 CTY786518:CTY786529 DDU786518:DDU786529 DNQ786518:DNQ786529 DXM786518:DXM786529 EHI786518:EHI786529 ERE786518:ERE786529 FBA786518:FBA786529 FKW786518:FKW786529 FUS786518:FUS786529 GEO786518:GEO786529 GOK786518:GOK786529 GYG786518:GYG786529 HIC786518:HIC786529 HRY786518:HRY786529 IBU786518:IBU786529 ILQ786518:ILQ786529 IVM786518:IVM786529 JFI786518:JFI786529 JPE786518:JPE786529 JZA786518:JZA786529 KIW786518:KIW786529 KSS786518:KSS786529 LCO786518:LCO786529 LMK786518:LMK786529 LWG786518:LWG786529 MGC786518:MGC786529 MPY786518:MPY786529 MZU786518:MZU786529 NJQ786518:NJQ786529 NTM786518:NTM786529 ODI786518:ODI786529 ONE786518:ONE786529 OXA786518:OXA786529 PGW786518:PGW786529 PQS786518:PQS786529 QAO786518:QAO786529 QKK786518:QKK786529 QUG786518:QUG786529 REC786518:REC786529 RNY786518:RNY786529 RXU786518:RXU786529 SHQ786518:SHQ786529 SRM786518:SRM786529 TBI786518:TBI786529 TLE786518:TLE786529 TVA786518:TVA786529 UEW786518:UEW786529 UOS786518:UOS786529 UYO786518:UYO786529 VIK786518:VIK786529 VSG786518:VSG786529 WCC786518:WCC786529 WLY786518:WLY786529 WVU786518:WVU786529 M852054:M852065 JI852054:JI852065 TE852054:TE852065 ADA852054:ADA852065 AMW852054:AMW852065 AWS852054:AWS852065 BGO852054:BGO852065 BQK852054:BQK852065 CAG852054:CAG852065 CKC852054:CKC852065 CTY852054:CTY852065 DDU852054:DDU852065 DNQ852054:DNQ852065 DXM852054:DXM852065 EHI852054:EHI852065 ERE852054:ERE852065 FBA852054:FBA852065 FKW852054:FKW852065 FUS852054:FUS852065 GEO852054:GEO852065 GOK852054:GOK852065 GYG852054:GYG852065 HIC852054:HIC852065 HRY852054:HRY852065 IBU852054:IBU852065 ILQ852054:ILQ852065 IVM852054:IVM852065 JFI852054:JFI852065 JPE852054:JPE852065 JZA852054:JZA852065 KIW852054:KIW852065 KSS852054:KSS852065 LCO852054:LCO852065 LMK852054:LMK852065 LWG852054:LWG852065 MGC852054:MGC852065 MPY852054:MPY852065 MZU852054:MZU852065 NJQ852054:NJQ852065 NTM852054:NTM852065 ODI852054:ODI852065 ONE852054:ONE852065 OXA852054:OXA852065 PGW852054:PGW852065 PQS852054:PQS852065 QAO852054:QAO852065 QKK852054:QKK852065 QUG852054:QUG852065 REC852054:REC852065 RNY852054:RNY852065 RXU852054:RXU852065 SHQ852054:SHQ852065 SRM852054:SRM852065 TBI852054:TBI852065 TLE852054:TLE852065 TVA852054:TVA852065 UEW852054:UEW852065 UOS852054:UOS852065 UYO852054:UYO852065 VIK852054:VIK852065 VSG852054:VSG852065 WCC852054:WCC852065 WLY852054:WLY852065 WVU852054:WVU852065 M917590:M917601 JI917590:JI917601 TE917590:TE917601 ADA917590:ADA917601 AMW917590:AMW917601 AWS917590:AWS917601 BGO917590:BGO917601 BQK917590:BQK917601 CAG917590:CAG917601 CKC917590:CKC917601 CTY917590:CTY917601 DDU917590:DDU917601 DNQ917590:DNQ917601 DXM917590:DXM917601 EHI917590:EHI917601 ERE917590:ERE917601 FBA917590:FBA917601 FKW917590:FKW917601 FUS917590:FUS917601 GEO917590:GEO917601 GOK917590:GOK917601 GYG917590:GYG917601 HIC917590:HIC917601 HRY917590:HRY917601 IBU917590:IBU917601 ILQ917590:ILQ917601 IVM917590:IVM917601 JFI917590:JFI917601 JPE917590:JPE917601 JZA917590:JZA917601 KIW917590:KIW917601 KSS917590:KSS917601 LCO917590:LCO917601 LMK917590:LMK917601 LWG917590:LWG917601 MGC917590:MGC917601 MPY917590:MPY917601 MZU917590:MZU917601 NJQ917590:NJQ917601 NTM917590:NTM917601 ODI917590:ODI917601 ONE917590:ONE917601 OXA917590:OXA917601 PGW917590:PGW917601 PQS917590:PQS917601 QAO917590:QAO917601 QKK917590:QKK917601 QUG917590:QUG917601 REC917590:REC917601 RNY917590:RNY917601 RXU917590:RXU917601 SHQ917590:SHQ917601 SRM917590:SRM917601 TBI917590:TBI917601 TLE917590:TLE917601 TVA917590:TVA917601 UEW917590:UEW917601 UOS917590:UOS917601 UYO917590:UYO917601 VIK917590:VIK917601 VSG917590:VSG917601 WCC917590:WCC917601 WLY917590:WLY917601 WVU917590:WVU917601 M983126:M983137 JI983126:JI983137 TE983126:TE983137 ADA983126:ADA983137 AMW983126:AMW983137 AWS983126:AWS983137 BGO983126:BGO983137 BQK983126:BQK983137 CAG983126:CAG983137 CKC983126:CKC983137 CTY983126:CTY983137 DDU983126:DDU983137 DNQ983126:DNQ983137 DXM983126:DXM983137 EHI983126:EHI983137 ERE983126:ERE983137 FBA983126:FBA983137 FKW983126:FKW983137 FUS983126:FUS983137 GEO983126:GEO983137 GOK983126:GOK983137 GYG983126:GYG983137 HIC983126:HIC983137 HRY983126:HRY983137 IBU983126:IBU983137 ILQ983126:ILQ983137 IVM983126:IVM983137 JFI983126:JFI983137 JPE983126:JPE983137 JZA983126:JZA983137 KIW983126:KIW983137 KSS983126:KSS983137 LCO983126:LCO983137 LMK983126:LMK983137 LWG983126:LWG983137 MGC983126:MGC983137 MPY983126:MPY983137 MZU983126:MZU983137 NJQ983126:NJQ983137 NTM983126:NTM983137 ODI983126:ODI983137 ONE983126:ONE983137 OXA983126:OXA983137 PGW983126:PGW983137 PQS983126:PQS983137 QAO983126:QAO983137 QKK983126:QKK983137 QUG983126:QUG983137 REC983126:REC983137 RNY983126:RNY983137 RXU983126:RXU983137 SHQ983126:SHQ983137 SRM983126:SRM983137 TBI983126:TBI983137 TLE983126:TLE983137 TVA983126:TVA983137 UEW983126:UEW983137 UOS983126:UOS983137 UYO983126:UYO983137 VIK983126:VIK983137 VSG983126:VSG983137 WCC983126:WCC983137 WLY983126:WLY983137 WVU983126:WVU983137 L61:L62 JH61:JH62 TD61:TD62 ACZ61:ACZ62 AMV61:AMV62 AWR61:AWR62 BGN61:BGN62 BQJ61:BQJ62 CAF61:CAF62 CKB61:CKB62 CTX61:CTX62 DDT61:DDT62 DNP61:DNP62 DXL61:DXL62 EHH61:EHH62 ERD61:ERD62 FAZ61:FAZ62 FKV61:FKV62 FUR61:FUR62 GEN61:GEN62 GOJ61:GOJ62 GYF61:GYF62 HIB61:HIB62 HRX61:HRX62 IBT61:IBT62 ILP61:ILP62 IVL61:IVL62 JFH61:JFH62 JPD61:JPD62 JYZ61:JYZ62 KIV61:KIV62 KSR61:KSR62 LCN61:LCN62 LMJ61:LMJ62 LWF61:LWF62 MGB61:MGB62 MPX61:MPX62 MZT61:MZT62 NJP61:NJP62 NTL61:NTL62 ODH61:ODH62 OND61:OND62 OWZ61:OWZ62 PGV61:PGV62 PQR61:PQR62 QAN61:QAN62 QKJ61:QKJ62 QUF61:QUF62 REB61:REB62 RNX61:RNX62 RXT61:RXT62 SHP61:SHP62 SRL61:SRL62 TBH61:TBH62 TLD61:TLD62 TUZ61:TUZ62 UEV61:UEV62 UOR61:UOR62 UYN61:UYN62 VIJ61:VIJ62 VSF61:VSF62 WCB61:WCB62 WLX61:WLX62 WVT61:WVT62 L65597:L65598 JH65597:JH65598 TD65597:TD65598 ACZ65597:ACZ65598 AMV65597:AMV65598 AWR65597:AWR65598 BGN65597:BGN65598 BQJ65597:BQJ65598 CAF65597:CAF65598 CKB65597:CKB65598 CTX65597:CTX65598 DDT65597:DDT65598 DNP65597:DNP65598 DXL65597:DXL65598 EHH65597:EHH65598 ERD65597:ERD65598 FAZ65597:FAZ65598 FKV65597:FKV65598 FUR65597:FUR65598 GEN65597:GEN65598 GOJ65597:GOJ65598 GYF65597:GYF65598 HIB65597:HIB65598 HRX65597:HRX65598 IBT65597:IBT65598 ILP65597:ILP65598 IVL65597:IVL65598 JFH65597:JFH65598 JPD65597:JPD65598 JYZ65597:JYZ65598 KIV65597:KIV65598 KSR65597:KSR65598 LCN65597:LCN65598 LMJ65597:LMJ65598 LWF65597:LWF65598 MGB65597:MGB65598 MPX65597:MPX65598 MZT65597:MZT65598 NJP65597:NJP65598 NTL65597:NTL65598 ODH65597:ODH65598 OND65597:OND65598 OWZ65597:OWZ65598 PGV65597:PGV65598 PQR65597:PQR65598 QAN65597:QAN65598 QKJ65597:QKJ65598 QUF65597:QUF65598 REB65597:REB65598 RNX65597:RNX65598 RXT65597:RXT65598 SHP65597:SHP65598 SRL65597:SRL65598 TBH65597:TBH65598 TLD65597:TLD65598 TUZ65597:TUZ65598 UEV65597:UEV65598 UOR65597:UOR65598 UYN65597:UYN65598 VIJ65597:VIJ65598 VSF65597:VSF65598 WCB65597:WCB65598 WLX65597:WLX65598 WVT65597:WVT65598 L131133:L131134 JH131133:JH131134 TD131133:TD131134 ACZ131133:ACZ131134 AMV131133:AMV131134 AWR131133:AWR131134 BGN131133:BGN131134 BQJ131133:BQJ131134 CAF131133:CAF131134 CKB131133:CKB131134 CTX131133:CTX131134 DDT131133:DDT131134 DNP131133:DNP131134 DXL131133:DXL131134 EHH131133:EHH131134 ERD131133:ERD131134 FAZ131133:FAZ131134 FKV131133:FKV131134 FUR131133:FUR131134 GEN131133:GEN131134 GOJ131133:GOJ131134 GYF131133:GYF131134 HIB131133:HIB131134 HRX131133:HRX131134 IBT131133:IBT131134 ILP131133:ILP131134 IVL131133:IVL131134 JFH131133:JFH131134 JPD131133:JPD131134 JYZ131133:JYZ131134 KIV131133:KIV131134 KSR131133:KSR131134 LCN131133:LCN131134 LMJ131133:LMJ131134 LWF131133:LWF131134 MGB131133:MGB131134 MPX131133:MPX131134 MZT131133:MZT131134 NJP131133:NJP131134 NTL131133:NTL131134 ODH131133:ODH131134 OND131133:OND131134 OWZ131133:OWZ131134 PGV131133:PGV131134 PQR131133:PQR131134 QAN131133:QAN131134 QKJ131133:QKJ131134 QUF131133:QUF131134 REB131133:REB131134 RNX131133:RNX131134 RXT131133:RXT131134 SHP131133:SHP131134 SRL131133:SRL131134 TBH131133:TBH131134 TLD131133:TLD131134 TUZ131133:TUZ131134 UEV131133:UEV131134 UOR131133:UOR131134 UYN131133:UYN131134 VIJ131133:VIJ131134 VSF131133:VSF131134 WCB131133:WCB131134 WLX131133:WLX131134 WVT131133:WVT131134 L196669:L196670 JH196669:JH196670 TD196669:TD196670 ACZ196669:ACZ196670 AMV196669:AMV196670 AWR196669:AWR196670 BGN196669:BGN196670 BQJ196669:BQJ196670 CAF196669:CAF196670 CKB196669:CKB196670 CTX196669:CTX196670 DDT196669:DDT196670 DNP196669:DNP196670 DXL196669:DXL196670 EHH196669:EHH196670 ERD196669:ERD196670 FAZ196669:FAZ196670 FKV196669:FKV196670 FUR196669:FUR196670 GEN196669:GEN196670 GOJ196669:GOJ196670 GYF196669:GYF196670 HIB196669:HIB196670 HRX196669:HRX196670 IBT196669:IBT196670 ILP196669:ILP196670 IVL196669:IVL196670 JFH196669:JFH196670 JPD196669:JPD196670 JYZ196669:JYZ196670 KIV196669:KIV196670 KSR196669:KSR196670 LCN196669:LCN196670 LMJ196669:LMJ196670 LWF196669:LWF196670 MGB196669:MGB196670 MPX196669:MPX196670 MZT196669:MZT196670 NJP196669:NJP196670 NTL196669:NTL196670 ODH196669:ODH196670 OND196669:OND196670 OWZ196669:OWZ196670 PGV196669:PGV196670 PQR196669:PQR196670 QAN196669:QAN196670 QKJ196669:QKJ196670 QUF196669:QUF196670 REB196669:REB196670 RNX196669:RNX196670 RXT196669:RXT196670 SHP196669:SHP196670 SRL196669:SRL196670 TBH196669:TBH196670 TLD196669:TLD196670 TUZ196669:TUZ196670 UEV196669:UEV196670 UOR196669:UOR196670 UYN196669:UYN196670 VIJ196669:VIJ196670 VSF196669:VSF196670 WCB196669:WCB196670 WLX196669:WLX196670 WVT196669:WVT196670 L262205:L262206 JH262205:JH262206 TD262205:TD262206 ACZ262205:ACZ262206 AMV262205:AMV262206 AWR262205:AWR262206 BGN262205:BGN262206 BQJ262205:BQJ262206 CAF262205:CAF262206 CKB262205:CKB262206 CTX262205:CTX262206 DDT262205:DDT262206 DNP262205:DNP262206 DXL262205:DXL262206 EHH262205:EHH262206 ERD262205:ERD262206 FAZ262205:FAZ262206 FKV262205:FKV262206 FUR262205:FUR262206 GEN262205:GEN262206 GOJ262205:GOJ262206 GYF262205:GYF262206 HIB262205:HIB262206 HRX262205:HRX262206 IBT262205:IBT262206 ILP262205:ILP262206 IVL262205:IVL262206 JFH262205:JFH262206 JPD262205:JPD262206 JYZ262205:JYZ262206 KIV262205:KIV262206 KSR262205:KSR262206 LCN262205:LCN262206 LMJ262205:LMJ262206 LWF262205:LWF262206 MGB262205:MGB262206 MPX262205:MPX262206 MZT262205:MZT262206 NJP262205:NJP262206 NTL262205:NTL262206 ODH262205:ODH262206 OND262205:OND262206 OWZ262205:OWZ262206 PGV262205:PGV262206 PQR262205:PQR262206 QAN262205:QAN262206 QKJ262205:QKJ262206 QUF262205:QUF262206 REB262205:REB262206 RNX262205:RNX262206 RXT262205:RXT262206 SHP262205:SHP262206 SRL262205:SRL262206 TBH262205:TBH262206 TLD262205:TLD262206 TUZ262205:TUZ262206 UEV262205:UEV262206 UOR262205:UOR262206 UYN262205:UYN262206 VIJ262205:VIJ262206 VSF262205:VSF262206 WCB262205:WCB262206 WLX262205:WLX262206 WVT262205:WVT262206 L327741:L327742 JH327741:JH327742 TD327741:TD327742 ACZ327741:ACZ327742 AMV327741:AMV327742 AWR327741:AWR327742 BGN327741:BGN327742 BQJ327741:BQJ327742 CAF327741:CAF327742 CKB327741:CKB327742 CTX327741:CTX327742 DDT327741:DDT327742 DNP327741:DNP327742 DXL327741:DXL327742 EHH327741:EHH327742 ERD327741:ERD327742 FAZ327741:FAZ327742 FKV327741:FKV327742 FUR327741:FUR327742 GEN327741:GEN327742 GOJ327741:GOJ327742 GYF327741:GYF327742 HIB327741:HIB327742 HRX327741:HRX327742 IBT327741:IBT327742 ILP327741:ILP327742 IVL327741:IVL327742 JFH327741:JFH327742 JPD327741:JPD327742 JYZ327741:JYZ327742 KIV327741:KIV327742 KSR327741:KSR327742 LCN327741:LCN327742 LMJ327741:LMJ327742 LWF327741:LWF327742 MGB327741:MGB327742 MPX327741:MPX327742 MZT327741:MZT327742 NJP327741:NJP327742 NTL327741:NTL327742 ODH327741:ODH327742 OND327741:OND327742 OWZ327741:OWZ327742 PGV327741:PGV327742 PQR327741:PQR327742 QAN327741:QAN327742 QKJ327741:QKJ327742 QUF327741:QUF327742 REB327741:REB327742 RNX327741:RNX327742 RXT327741:RXT327742 SHP327741:SHP327742 SRL327741:SRL327742 TBH327741:TBH327742 TLD327741:TLD327742 TUZ327741:TUZ327742 UEV327741:UEV327742 UOR327741:UOR327742 UYN327741:UYN327742 VIJ327741:VIJ327742 VSF327741:VSF327742 WCB327741:WCB327742 WLX327741:WLX327742 WVT327741:WVT327742 L393277:L393278 JH393277:JH393278 TD393277:TD393278 ACZ393277:ACZ393278 AMV393277:AMV393278 AWR393277:AWR393278 BGN393277:BGN393278 BQJ393277:BQJ393278 CAF393277:CAF393278 CKB393277:CKB393278 CTX393277:CTX393278 DDT393277:DDT393278 DNP393277:DNP393278 DXL393277:DXL393278 EHH393277:EHH393278 ERD393277:ERD393278 FAZ393277:FAZ393278 FKV393277:FKV393278 FUR393277:FUR393278 GEN393277:GEN393278 GOJ393277:GOJ393278 GYF393277:GYF393278 HIB393277:HIB393278 HRX393277:HRX393278 IBT393277:IBT393278 ILP393277:ILP393278 IVL393277:IVL393278 JFH393277:JFH393278 JPD393277:JPD393278 JYZ393277:JYZ393278 KIV393277:KIV393278 KSR393277:KSR393278 LCN393277:LCN393278 LMJ393277:LMJ393278 LWF393277:LWF393278 MGB393277:MGB393278 MPX393277:MPX393278 MZT393277:MZT393278 NJP393277:NJP393278 NTL393277:NTL393278 ODH393277:ODH393278 OND393277:OND393278 OWZ393277:OWZ393278 PGV393277:PGV393278 PQR393277:PQR393278 QAN393277:QAN393278 QKJ393277:QKJ393278 QUF393277:QUF393278 REB393277:REB393278 RNX393277:RNX393278 RXT393277:RXT393278 SHP393277:SHP393278 SRL393277:SRL393278 TBH393277:TBH393278 TLD393277:TLD393278 TUZ393277:TUZ393278 UEV393277:UEV393278 UOR393277:UOR393278 UYN393277:UYN393278 VIJ393277:VIJ393278 VSF393277:VSF393278 WCB393277:WCB393278 WLX393277:WLX393278 WVT393277:WVT393278 L458813:L458814 JH458813:JH458814 TD458813:TD458814 ACZ458813:ACZ458814 AMV458813:AMV458814 AWR458813:AWR458814 BGN458813:BGN458814 BQJ458813:BQJ458814 CAF458813:CAF458814 CKB458813:CKB458814 CTX458813:CTX458814 DDT458813:DDT458814 DNP458813:DNP458814 DXL458813:DXL458814 EHH458813:EHH458814 ERD458813:ERD458814 FAZ458813:FAZ458814 FKV458813:FKV458814 FUR458813:FUR458814 GEN458813:GEN458814 GOJ458813:GOJ458814 GYF458813:GYF458814 HIB458813:HIB458814 HRX458813:HRX458814 IBT458813:IBT458814 ILP458813:ILP458814 IVL458813:IVL458814 JFH458813:JFH458814 JPD458813:JPD458814 JYZ458813:JYZ458814 KIV458813:KIV458814 KSR458813:KSR458814 LCN458813:LCN458814 LMJ458813:LMJ458814 LWF458813:LWF458814 MGB458813:MGB458814 MPX458813:MPX458814 MZT458813:MZT458814 NJP458813:NJP458814 NTL458813:NTL458814 ODH458813:ODH458814 OND458813:OND458814 OWZ458813:OWZ458814 PGV458813:PGV458814 PQR458813:PQR458814 QAN458813:QAN458814 QKJ458813:QKJ458814 QUF458813:QUF458814 REB458813:REB458814 RNX458813:RNX458814 RXT458813:RXT458814 SHP458813:SHP458814 SRL458813:SRL458814 TBH458813:TBH458814 TLD458813:TLD458814 TUZ458813:TUZ458814 UEV458813:UEV458814 UOR458813:UOR458814 UYN458813:UYN458814 VIJ458813:VIJ458814 VSF458813:VSF458814 WCB458813:WCB458814 WLX458813:WLX458814 WVT458813:WVT458814 L524349:L524350 JH524349:JH524350 TD524349:TD524350 ACZ524349:ACZ524350 AMV524349:AMV524350 AWR524349:AWR524350 BGN524349:BGN524350 BQJ524349:BQJ524350 CAF524349:CAF524350 CKB524349:CKB524350 CTX524349:CTX524350 DDT524349:DDT524350 DNP524349:DNP524350 DXL524349:DXL524350 EHH524349:EHH524350 ERD524349:ERD524350 FAZ524349:FAZ524350 FKV524349:FKV524350 FUR524349:FUR524350 GEN524349:GEN524350 GOJ524349:GOJ524350 GYF524349:GYF524350 HIB524349:HIB524350 HRX524349:HRX524350 IBT524349:IBT524350 ILP524349:ILP524350 IVL524349:IVL524350 JFH524349:JFH524350 JPD524349:JPD524350 JYZ524349:JYZ524350 KIV524349:KIV524350 KSR524349:KSR524350 LCN524349:LCN524350 LMJ524349:LMJ524350 LWF524349:LWF524350 MGB524349:MGB524350 MPX524349:MPX524350 MZT524349:MZT524350 NJP524349:NJP524350 NTL524349:NTL524350 ODH524349:ODH524350 OND524349:OND524350 OWZ524349:OWZ524350 PGV524349:PGV524350 PQR524349:PQR524350 QAN524349:QAN524350 QKJ524349:QKJ524350 QUF524349:QUF524350 REB524349:REB524350 RNX524349:RNX524350 RXT524349:RXT524350 SHP524349:SHP524350 SRL524349:SRL524350 TBH524349:TBH524350 TLD524349:TLD524350 TUZ524349:TUZ524350 UEV524349:UEV524350 UOR524349:UOR524350 UYN524349:UYN524350 VIJ524349:VIJ524350 VSF524349:VSF524350 WCB524349:WCB524350 WLX524349:WLX524350 WVT524349:WVT524350 L589885:L589886 JH589885:JH589886 TD589885:TD589886 ACZ589885:ACZ589886 AMV589885:AMV589886 AWR589885:AWR589886 BGN589885:BGN589886 BQJ589885:BQJ589886 CAF589885:CAF589886 CKB589885:CKB589886 CTX589885:CTX589886 DDT589885:DDT589886 DNP589885:DNP589886 DXL589885:DXL589886 EHH589885:EHH589886 ERD589885:ERD589886 FAZ589885:FAZ589886 FKV589885:FKV589886 FUR589885:FUR589886 GEN589885:GEN589886 GOJ589885:GOJ589886 GYF589885:GYF589886 HIB589885:HIB589886 HRX589885:HRX589886 IBT589885:IBT589886 ILP589885:ILP589886 IVL589885:IVL589886 JFH589885:JFH589886 JPD589885:JPD589886 JYZ589885:JYZ589886 KIV589885:KIV589886 KSR589885:KSR589886 LCN589885:LCN589886 LMJ589885:LMJ589886 LWF589885:LWF589886 MGB589885:MGB589886 MPX589885:MPX589886 MZT589885:MZT589886 NJP589885:NJP589886 NTL589885:NTL589886 ODH589885:ODH589886 OND589885:OND589886 OWZ589885:OWZ589886 PGV589885:PGV589886 PQR589885:PQR589886 QAN589885:QAN589886 QKJ589885:QKJ589886 QUF589885:QUF589886 REB589885:REB589886 RNX589885:RNX589886 RXT589885:RXT589886 SHP589885:SHP589886 SRL589885:SRL589886 TBH589885:TBH589886 TLD589885:TLD589886 TUZ589885:TUZ589886 UEV589885:UEV589886 UOR589885:UOR589886 UYN589885:UYN589886 VIJ589885:VIJ589886 VSF589885:VSF589886 WCB589885:WCB589886 WLX589885:WLX589886 WVT589885:WVT589886 L655421:L655422 JH655421:JH655422 TD655421:TD655422 ACZ655421:ACZ655422 AMV655421:AMV655422 AWR655421:AWR655422 BGN655421:BGN655422 BQJ655421:BQJ655422 CAF655421:CAF655422 CKB655421:CKB655422 CTX655421:CTX655422 DDT655421:DDT655422 DNP655421:DNP655422 DXL655421:DXL655422 EHH655421:EHH655422 ERD655421:ERD655422 FAZ655421:FAZ655422 FKV655421:FKV655422 FUR655421:FUR655422 GEN655421:GEN655422 GOJ655421:GOJ655422 GYF655421:GYF655422 HIB655421:HIB655422 HRX655421:HRX655422 IBT655421:IBT655422 ILP655421:ILP655422 IVL655421:IVL655422 JFH655421:JFH655422 JPD655421:JPD655422 JYZ655421:JYZ655422 KIV655421:KIV655422 KSR655421:KSR655422 LCN655421:LCN655422 LMJ655421:LMJ655422 LWF655421:LWF655422 MGB655421:MGB655422 MPX655421:MPX655422 MZT655421:MZT655422 NJP655421:NJP655422 NTL655421:NTL655422 ODH655421:ODH655422 OND655421:OND655422 OWZ655421:OWZ655422 PGV655421:PGV655422 PQR655421:PQR655422 QAN655421:QAN655422 QKJ655421:QKJ655422 QUF655421:QUF655422 REB655421:REB655422 RNX655421:RNX655422 RXT655421:RXT655422 SHP655421:SHP655422 SRL655421:SRL655422 TBH655421:TBH655422 TLD655421:TLD655422 TUZ655421:TUZ655422 UEV655421:UEV655422 UOR655421:UOR655422 UYN655421:UYN655422 VIJ655421:VIJ655422 VSF655421:VSF655422 WCB655421:WCB655422 WLX655421:WLX655422 WVT655421:WVT655422 L720957:L720958 JH720957:JH720958 TD720957:TD720958 ACZ720957:ACZ720958 AMV720957:AMV720958 AWR720957:AWR720958 BGN720957:BGN720958 BQJ720957:BQJ720958 CAF720957:CAF720958 CKB720957:CKB720958 CTX720957:CTX720958 DDT720957:DDT720958 DNP720957:DNP720958 DXL720957:DXL720958 EHH720957:EHH720958 ERD720957:ERD720958 FAZ720957:FAZ720958 FKV720957:FKV720958 FUR720957:FUR720958 GEN720957:GEN720958 GOJ720957:GOJ720958 GYF720957:GYF720958 HIB720957:HIB720958 HRX720957:HRX720958 IBT720957:IBT720958 ILP720957:ILP720958 IVL720957:IVL720958 JFH720957:JFH720958 JPD720957:JPD720958 JYZ720957:JYZ720958 KIV720957:KIV720958 KSR720957:KSR720958 LCN720957:LCN720958 LMJ720957:LMJ720958 LWF720957:LWF720958 MGB720957:MGB720958 MPX720957:MPX720958 MZT720957:MZT720958 NJP720957:NJP720958 NTL720957:NTL720958 ODH720957:ODH720958 OND720957:OND720958 OWZ720957:OWZ720958 PGV720957:PGV720958 PQR720957:PQR720958 QAN720957:QAN720958 QKJ720957:QKJ720958 QUF720957:QUF720958 REB720957:REB720958 RNX720957:RNX720958 RXT720957:RXT720958 SHP720957:SHP720958 SRL720957:SRL720958 TBH720957:TBH720958 TLD720957:TLD720958 TUZ720957:TUZ720958 UEV720957:UEV720958 UOR720957:UOR720958 UYN720957:UYN720958 VIJ720957:VIJ720958 VSF720957:VSF720958 WCB720957:WCB720958 WLX720957:WLX720958 WVT720957:WVT720958 L786493:L786494 JH786493:JH786494 TD786493:TD786494 ACZ786493:ACZ786494 AMV786493:AMV786494 AWR786493:AWR786494 BGN786493:BGN786494 BQJ786493:BQJ786494 CAF786493:CAF786494 CKB786493:CKB786494 CTX786493:CTX786494 DDT786493:DDT786494 DNP786493:DNP786494 DXL786493:DXL786494 EHH786493:EHH786494 ERD786493:ERD786494 FAZ786493:FAZ786494 FKV786493:FKV786494 FUR786493:FUR786494 GEN786493:GEN786494 GOJ786493:GOJ786494 GYF786493:GYF786494 HIB786493:HIB786494 HRX786493:HRX786494 IBT786493:IBT786494 ILP786493:ILP786494 IVL786493:IVL786494 JFH786493:JFH786494 JPD786493:JPD786494 JYZ786493:JYZ786494 KIV786493:KIV786494 KSR786493:KSR786494 LCN786493:LCN786494 LMJ786493:LMJ786494 LWF786493:LWF786494 MGB786493:MGB786494 MPX786493:MPX786494 MZT786493:MZT786494 NJP786493:NJP786494 NTL786493:NTL786494 ODH786493:ODH786494 OND786493:OND786494 OWZ786493:OWZ786494 PGV786493:PGV786494 PQR786493:PQR786494 QAN786493:QAN786494 QKJ786493:QKJ786494 QUF786493:QUF786494 REB786493:REB786494 RNX786493:RNX786494 RXT786493:RXT786494 SHP786493:SHP786494 SRL786493:SRL786494 TBH786493:TBH786494 TLD786493:TLD786494 TUZ786493:TUZ786494 UEV786493:UEV786494 UOR786493:UOR786494 UYN786493:UYN786494 VIJ786493:VIJ786494 VSF786493:VSF786494 WCB786493:WCB786494 WLX786493:WLX786494 WVT786493:WVT786494 L852029:L852030 JH852029:JH852030 TD852029:TD852030 ACZ852029:ACZ852030 AMV852029:AMV852030 AWR852029:AWR852030 BGN852029:BGN852030 BQJ852029:BQJ852030 CAF852029:CAF852030 CKB852029:CKB852030 CTX852029:CTX852030 DDT852029:DDT852030 DNP852029:DNP852030 DXL852029:DXL852030 EHH852029:EHH852030 ERD852029:ERD852030 FAZ852029:FAZ852030 FKV852029:FKV852030 FUR852029:FUR852030 GEN852029:GEN852030 GOJ852029:GOJ852030 GYF852029:GYF852030 HIB852029:HIB852030 HRX852029:HRX852030 IBT852029:IBT852030 ILP852029:ILP852030 IVL852029:IVL852030 JFH852029:JFH852030 JPD852029:JPD852030 JYZ852029:JYZ852030 KIV852029:KIV852030 KSR852029:KSR852030 LCN852029:LCN852030 LMJ852029:LMJ852030 LWF852029:LWF852030 MGB852029:MGB852030 MPX852029:MPX852030 MZT852029:MZT852030 NJP852029:NJP852030 NTL852029:NTL852030 ODH852029:ODH852030 OND852029:OND852030 OWZ852029:OWZ852030 PGV852029:PGV852030 PQR852029:PQR852030 QAN852029:QAN852030 QKJ852029:QKJ852030 QUF852029:QUF852030 REB852029:REB852030 RNX852029:RNX852030 RXT852029:RXT852030 SHP852029:SHP852030 SRL852029:SRL852030 TBH852029:TBH852030 TLD852029:TLD852030 TUZ852029:TUZ852030 UEV852029:UEV852030 UOR852029:UOR852030 UYN852029:UYN852030 VIJ852029:VIJ852030 VSF852029:VSF852030 WCB852029:WCB852030 WLX852029:WLX852030 WVT852029:WVT852030 L917565:L917566 JH917565:JH917566 TD917565:TD917566 ACZ917565:ACZ917566 AMV917565:AMV917566 AWR917565:AWR917566 BGN917565:BGN917566 BQJ917565:BQJ917566 CAF917565:CAF917566 CKB917565:CKB917566 CTX917565:CTX917566 DDT917565:DDT917566 DNP917565:DNP917566 DXL917565:DXL917566 EHH917565:EHH917566 ERD917565:ERD917566 FAZ917565:FAZ917566 FKV917565:FKV917566 FUR917565:FUR917566 GEN917565:GEN917566 GOJ917565:GOJ917566 GYF917565:GYF917566 HIB917565:HIB917566 HRX917565:HRX917566 IBT917565:IBT917566 ILP917565:ILP917566 IVL917565:IVL917566 JFH917565:JFH917566 JPD917565:JPD917566 JYZ917565:JYZ917566 KIV917565:KIV917566 KSR917565:KSR917566 LCN917565:LCN917566 LMJ917565:LMJ917566 LWF917565:LWF917566 MGB917565:MGB917566 MPX917565:MPX917566 MZT917565:MZT917566 NJP917565:NJP917566 NTL917565:NTL917566 ODH917565:ODH917566 OND917565:OND917566 OWZ917565:OWZ917566 PGV917565:PGV917566 PQR917565:PQR917566 QAN917565:QAN917566 QKJ917565:QKJ917566 QUF917565:QUF917566 REB917565:REB917566 RNX917565:RNX917566 RXT917565:RXT917566 SHP917565:SHP917566 SRL917565:SRL917566 TBH917565:TBH917566 TLD917565:TLD917566 TUZ917565:TUZ917566 UEV917565:UEV917566 UOR917565:UOR917566 UYN917565:UYN917566 VIJ917565:VIJ917566 VSF917565:VSF917566 WCB917565:WCB917566 WLX917565:WLX917566 WVT917565:WVT917566 L983101:L983102 JH983101:JH983102 TD983101:TD983102 ACZ983101:ACZ983102 AMV983101:AMV983102 AWR983101:AWR983102 BGN983101:BGN983102 BQJ983101:BQJ983102 CAF983101:CAF983102 CKB983101:CKB983102 CTX983101:CTX983102 DDT983101:DDT983102 DNP983101:DNP983102 DXL983101:DXL983102 EHH983101:EHH983102 ERD983101:ERD983102 FAZ983101:FAZ983102 FKV983101:FKV983102 FUR983101:FUR983102 GEN983101:GEN983102 GOJ983101:GOJ983102 GYF983101:GYF983102 HIB983101:HIB983102 HRX983101:HRX983102 IBT983101:IBT983102 ILP983101:ILP983102 IVL983101:IVL983102 JFH983101:JFH983102 JPD983101:JPD983102 JYZ983101:JYZ983102 KIV983101:KIV983102 KSR983101:KSR983102 LCN983101:LCN983102 LMJ983101:LMJ983102 LWF983101:LWF983102 MGB983101:MGB983102 MPX983101:MPX983102 MZT983101:MZT983102 NJP983101:NJP983102 NTL983101:NTL983102 ODH983101:ODH983102 OND983101:OND983102 OWZ983101:OWZ983102 PGV983101:PGV983102 PQR983101:PQR983102 QAN983101:QAN983102 QKJ983101:QKJ983102 QUF983101:QUF983102 REB983101:REB983102 RNX983101:RNX983102 RXT983101:RXT983102 SHP983101:SHP983102 SRL983101:SRL983102 TBH983101:TBH983102 TLD983101:TLD983102 TUZ983101:TUZ983102 UEV983101:UEV983102 UOR983101:UOR983102 UYN983101:UYN983102 VIJ983101:VIJ983102 VSF983101:VSF983102 WCB983101:WCB983102 WLX983101:WLX983102 WVT983101:WVT983102 H122 JD122 SZ122 ACV122 AMR122 AWN122 BGJ122 BQF122 CAB122 CJX122 CTT122 DDP122 DNL122 DXH122 EHD122 EQZ122 FAV122 FKR122 FUN122 GEJ122 GOF122 GYB122 HHX122 HRT122 IBP122 ILL122 IVH122 JFD122 JOZ122 JYV122 KIR122 KSN122 LCJ122 LMF122 LWB122 MFX122 MPT122 MZP122 NJL122 NTH122 ODD122 OMZ122 OWV122 PGR122 PQN122 QAJ122 QKF122 QUB122 RDX122 RNT122 RXP122 SHL122 SRH122 TBD122 TKZ122 TUV122 UER122 UON122 UYJ122 VIF122 VSB122 WBX122 WLT122 WVP122 H65658 JD65658 SZ65658 ACV65658 AMR65658 AWN65658 BGJ65658 BQF65658 CAB65658 CJX65658 CTT65658 DDP65658 DNL65658 DXH65658 EHD65658 EQZ65658 FAV65658 FKR65658 FUN65658 GEJ65658 GOF65658 GYB65658 HHX65658 HRT65658 IBP65658 ILL65658 IVH65658 JFD65658 JOZ65658 JYV65658 KIR65658 KSN65658 LCJ65658 LMF65658 LWB65658 MFX65658 MPT65658 MZP65658 NJL65658 NTH65658 ODD65658 OMZ65658 OWV65658 PGR65658 PQN65658 QAJ65658 QKF65658 QUB65658 RDX65658 RNT65658 RXP65658 SHL65658 SRH65658 TBD65658 TKZ65658 TUV65658 UER65658 UON65658 UYJ65658 VIF65658 VSB65658 WBX65658 WLT65658 WVP65658 H131194 JD131194 SZ131194 ACV131194 AMR131194 AWN131194 BGJ131194 BQF131194 CAB131194 CJX131194 CTT131194 DDP131194 DNL131194 DXH131194 EHD131194 EQZ131194 FAV131194 FKR131194 FUN131194 GEJ131194 GOF131194 GYB131194 HHX131194 HRT131194 IBP131194 ILL131194 IVH131194 JFD131194 JOZ131194 JYV131194 KIR131194 KSN131194 LCJ131194 LMF131194 LWB131194 MFX131194 MPT131194 MZP131194 NJL131194 NTH131194 ODD131194 OMZ131194 OWV131194 PGR131194 PQN131194 QAJ131194 QKF131194 QUB131194 RDX131194 RNT131194 RXP131194 SHL131194 SRH131194 TBD131194 TKZ131194 TUV131194 UER131194 UON131194 UYJ131194 VIF131194 VSB131194 WBX131194 WLT131194 WVP131194 H196730 JD196730 SZ196730 ACV196730 AMR196730 AWN196730 BGJ196730 BQF196730 CAB196730 CJX196730 CTT196730 DDP196730 DNL196730 DXH196730 EHD196730 EQZ196730 FAV196730 FKR196730 FUN196730 GEJ196730 GOF196730 GYB196730 HHX196730 HRT196730 IBP196730 ILL196730 IVH196730 JFD196730 JOZ196730 JYV196730 KIR196730 KSN196730 LCJ196730 LMF196730 LWB196730 MFX196730 MPT196730 MZP196730 NJL196730 NTH196730 ODD196730 OMZ196730 OWV196730 PGR196730 PQN196730 QAJ196730 QKF196730 QUB196730 RDX196730 RNT196730 RXP196730 SHL196730 SRH196730 TBD196730 TKZ196730 TUV196730 UER196730 UON196730 UYJ196730 VIF196730 VSB196730 WBX196730 WLT196730 WVP196730 H262266 JD262266 SZ262266 ACV262266 AMR262266 AWN262266 BGJ262266 BQF262266 CAB262266 CJX262266 CTT262266 DDP262266 DNL262266 DXH262266 EHD262266 EQZ262266 FAV262266 FKR262266 FUN262266 GEJ262266 GOF262266 GYB262266 HHX262266 HRT262266 IBP262266 ILL262266 IVH262266 JFD262266 JOZ262266 JYV262266 KIR262266 KSN262266 LCJ262266 LMF262266 LWB262266 MFX262266 MPT262266 MZP262266 NJL262266 NTH262266 ODD262266 OMZ262266 OWV262266 PGR262266 PQN262266 QAJ262266 QKF262266 QUB262266 RDX262266 RNT262266 RXP262266 SHL262266 SRH262266 TBD262266 TKZ262266 TUV262266 UER262266 UON262266 UYJ262266 VIF262266 VSB262266 WBX262266 WLT262266 WVP262266 H327802 JD327802 SZ327802 ACV327802 AMR327802 AWN327802 BGJ327802 BQF327802 CAB327802 CJX327802 CTT327802 DDP327802 DNL327802 DXH327802 EHD327802 EQZ327802 FAV327802 FKR327802 FUN327802 GEJ327802 GOF327802 GYB327802 HHX327802 HRT327802 IBP327802 ILL327802 IVH327802 JFD327802 JOZ327802 JYV327802 KIR327802 KSN327802 LCJ327802 LMF327802 LWB327802 MFX327802 MPT327802 MZP327802 NJL327802 NTH327802 ODD327802 OMZ327802 OWV327802 PGR327802 PQN327802 QAJ327802 QKF327802 QUB327802 RDX327802 RNT327802 RXP327802 SHL327802 SRH327802 TBD327802 TKZ327802 TUV327802 UER327802 UON327802 UYJ327802 VIF327802 VSB327802 WBX327802 WLT327802 WVP327802 H393338 JD393338 SZ393338 ACV393338 AMR393338 AWN393338 BGJ393338 BQF393338 CAB393338 CJX393338 CTT393338 DDP393338 DNL393338 DXH393338 EHD393338 EQZ393338 FAV393338 FKR393338 FUN393338 GEJ393338 GOF393338 GYB393338 HHX393338 HRT393338 IBP393338 ILL393338 IVH393338 JFD393338 JOZ393338 JYV393338 KIR393338 KSN393338 LCJ393338 LMF393338 LWB393338 MFX393338 MPT393338 MZP393338 NJL393338 NTH393338 ODD393338 OMZ393338 OWV393338 PGR393338 PQN393338 QAJ393338 QKF393338 QUB393338 RDX393338 RNT393338 RXP393338 SHL393338 SRH393338 TBD393338 TKZ393338 TUV393338 UER393338 UON393338 UYJ393338 VIF393338 VSB393338 WBX393338 WLT393338 WVP393338 H458874 JD458874 SZ458874 ACV458874 AMR458874 AWN458874 BGJ458874 BQF458874 CAB458874 CJX458874 CTT458874 DDP458874 DNL458874 DXH458874 EHD458874 EQZ458874 FAV458874 FKR458874 FUN458874 GEJ458874 GOF458874 GYB458874 HHX458874 HRT458874 IBP458874 ILL458874 IVH458874 JFD458874 JOZ458874 JYV458874 KIR458874 KSN458874 LCJ458874 LMF458874 LWB458874 MFX458874 MPT458874 MZP458874 NJL458874 NTH458874 ODD458874 OMZ458874 OWV458874 PGR458874 PQN458874 QAJ458874 QKF458874 QUB458874 RDX458874 RNT458874 RXP458874 SHL458874 SRH458874 TBD458874 TKZ458874 TUV458874 UER458874 UON458874 UYJ458874 VIF458874 VSB458874 WBX458874 WLT458874 WVP458874 H524410 JD524410 SZ524410 ACV524410 AMR524410 AWN524410 BGJ524410 BQF524410 CAB524410 CJX524410 CTT524410 DDP524410 DNL524410 DXH524410 EHD524410 EQZ524410 FAV524410 FKR524410 FUN524410 GEJ524410 GOF524410 GYB524410 HHX524410 HRT524410 IBP524410 ILL524410 IVH524410 JFD524410 JOZ524410 JYV524410 KIR524410 KSN524410 LCJ524410 LMF524410 LWB524410 MFX524410 MPT524410 MZP524410 NJL524410 NTH524410 ODD524410 OMZ524410 OWV524410 PGR524410 PQN524410 QAJ524410 QKF524410 QUB524410 RDX524410 RNT524410 RXP524410 SHL524410 SRH524410 TBD524410 TKZ524410 TUV524410 UER524410 UON524410 UYJ524410 VIF524410 VSB524410 WBX524410 WLT524410 WVP524410 H589946 JD589946 SZ589946 ACV589946 AMR589946 AWN589946 BGJ589946 BQF589946 CAB589946 CJX589946 CTT589946 DDP589946 DNL589946 DXH589946 EHD589946 EQZ589946 FAV589946 FKR589946 FUN589946 GEJ589946 GOF589946 GYB589946 HHX589946 HRT589946 IBP589946 ILL589946 IVH589946 JFD589946 JOZ589946 JYV589946 KIR589946 KSN589946 LCJ589946 LMF589946 LWB589946 MFX589946 MPT589946 MZP589946 NJL589946 NTH589946 ODD589946 OMZ589946 OWV589946 PGR589946 PQN589946 QAJ589946 QKF589946 QUB589946 RDX589946 RNT589946 RXP589946 SHL589946 SRH589946 TBD589946 TKZ589946 TUV589946 UER589946 UON589946 UYJ589946 VIF589946 VSB589946 WBX589946 WLT589946 WVP589946 H655482 JD655482 SZ655482 ACV655482 AMR655482 AWN655482 BGJ655482 BQF655482 CAB655482 CJX655482 CTT655482 DDP655482 DNL655482 DXH655482 EHD655482 EQZ655482 FAV655482 FKR655482 FUN655482 GEJ655482 GOF655482 GYB655482 HHX655482 HRT655482 IBP655482 ILL655482 IVH655482 JFD655482 JOZ655482 JYV655482 KIR655482 KSN655482 LCJ655482 LMF655482 LWB655482 MFX655482 MPT655482 MZP655482 NJL655482 NTH655482 ODD655482 OMZ655482 OWV655482 PGR655482 PQN655482 QAJ655482 QKF655482 QUB655482 RDX655482 RNT655482 RXP655482 SHL655482 SRH655482 TBD655482 TKZ655482 TUV655482 UER655482 UON655482 UYJ655482 VIF655482 VSB655482 WBX655482 WLT655482 WVP655482 H721018 JD721018 SZ721018 ACV721018 AMR721018 AWN721018 BGJ721018 BQF721018 CAB721018 CJX721018 CTT721018 DDP721018 DNL721018 DXH721018 EHD721018 EQZ721018 FAV721018 FKR721018 FUN721018 GEJ721018 GOF721018 GYB721018 HHX721018 HRT721018 IBP721018 ILL721018 IVH721018 JFD721018 JOZ721018 JYV721018 KIR721018 KSN721018 LCJ721018 LMF721018 LWB721018 MFX721018 MPT721018 MZP721018 NJL721018 NTH721018 ODD721018 OMZ721018 OWV721018 PGR721018 PQN721018 QAJ721018 QKF721018 QUB721018 RDX721018 RNT721018 RXP721018 SHL721018 SRH721018 TBD721018 TKZ721018 TUV721018 UER721018 UON721018 UYJ721018 VIF721018 VSB721018 WBX721018 WLT721018 WVP721018 H786554 JD786554 SZ786554 ACV786554 AMR786554 AWN786554 BGJ786554 BQF786554 CAB786554 CJX786554 CTT786554 DDP786554 DNL786554 DXH786554 EHD786554 EQZ786554 FAV786554 FKR786554 FUN786554 GEJ786554 GOF786554 GYB786554 HHX786554 HRT786554 IBP786554 ILL786554 IVH786554 JFD786554 JOZ786554 JYV786554 KIR786554 KSN786554 LCJ786554 LMF786554 LWB786554 MFX786554 MPT786554 MZP786554 NJL786554 NTH786554 ODD786554 OMZ786554 OWV786554 PGR786554 PQN786554 QAJ786554 QKF786554 QUB786554 RDX786554 RNT786554 RXP786554 SHL786554 SRH786554 TBD786554 TKZ786554 TUV786554 UER786554 UON786554 UYJ786554 VIF786554 VSB786554 WBX786554 WLT786554 WVP786554 H852090 JD852090 SZ852090 ACV852090 AMR852090 AWN852090 BGJ852090 BQF852090 CAB852090 CJX852090 CTT852090 DDP852090 DNL852090 DXH852090 EHD852090 EQZ852090 FAV852090 FKR852090 FUN852090 GEJ852090 GOF852090 GYB852090 HHX852090 HRT852090 IBP852090 ILL852090 IVH852090 JFD852090 JOZ852090 JYV852090 KIR852090 KSN852090 LCJ852090 LMF852090 LWB852090 MFX852090 MPT852090 MZP852090 NJL852090 NTH852090 ODD852090 OMZ852090 OWV852090 PGR852090 PQN852090 QAJ852090 QKF852090 QUB852090 RDX852090 RNT852090 RXP852090 SHL852090 SRH852090 TBD852090 TKZ852090 TUV852090 UER852090 UON852090 UYJ852090 VIF852090 VSB852090 WBX852090 WLT852090 WVP852090 H917626 JD917626 SZ917626 ACV917626 AMR917626 AWN917626 BGJ917626 BQF917626 CAB917626 CJX917626 CTT917626 DDP917626 DNL917626 DXH917626 EHD917626 EQZ917626 FAV917626 FKR917626 FUN917626 GEJ917626 GOF917626 GYB917626 HHX917626 HRT917626 IBP917626 ILL917626 IVH917626 JFD917626 JOZ917626 JYV917626 KIR917626 KSN917626 LCJ917626 LMF917626 LWB917626 MFX917626 MPT917626 MZP917626 NJL917626 NTH917626 ODD917626 OMZ917626 OWV917626 PGR917626 PQN917626 QAJ917626 QKF917626 QUB917626 RDX917626 RNT917626 RXP917626 SHL917626 SRH917626 TBD917626 TKZ917626 TUV917626 UER917626 UON917626 UYJ917626 VIF917626 VSB917626 WBX917626 WLT917626 WVP917626 H983162 JD983162 SZ983162 ACV983162 AMR983162 AWN983162 BGJ983162 BQF983162 CAB983162 CJX983162 CTT983162 DDP983162 DNL983162 DXH983162 EHD983162 EQZ983162 FAV983162 FKR983162 FUN983162 GEJ983162 GOF983162 GYB983162 HHX983162 HRT983162 IBP983162 ILL983162 IVH983162 JFD983162 JOZ983162 JYV983162 KIR983162 KSN983162 LCJ983162 LMF983162 LWB983162 MFX983162 MPT983162 MZP983162 NJL983162 NTH983162 ODD983162 OMZ983162 OWV983162 PGR983162 PQN983162 QAJ983162 QKF983162 QUB983162 RDX983162 RNT983162 RXP983162 SHL983162 SRH983162 TBD983162 TKZ983162 TUV983162 UER983162 UON983162 UYJ983162 VIF983162 VSB983162 WBX983162 WLT983162 WVP983162 M122 JI122 TE122 ADA122 AMW122 AWS122 BGO122 BQK122 CAG122 CKC122 CTY122 DDU122 DNQ122 DXM122 EHI122 ERE122 FBA122 FKW122 FUS122 GEO122 GOK122 GYG122 HIC122 HRY122 IBU122 ILQ122 IVM122 JFI122 JPE122 JZA122 KIW122 KSS122 LCO122 LMK122 LWG122 MGC122 MPY122 MZU122 NJQ122 NTM122 ODI122 ONE122 OXA122 PGW122 PQS122 QAO122 QKK122 QUG122 REC122 RNY122 RXU122 SHQ122 SRM122 TBI122 TLE122 TVA122 UEW122 UOS122 UYO122 VIK122 VSG122 WCC122 WLY122 WVU122 M65658 JI65658 TE65658 ADA65658 AMW65658 AWS65658 BGO65658 BQK65658 CAG65658 CKC65658 CTY65658 DDU65658 DNQ65658 DXM65658 EHI65658 ERE65658 FBA65658 FKW65658 FUS65658 GEO65658 GOK65658 GYG65658 HIC65658 HRY65658 IBU65658 ILQ65658 IVM65658 JFI65658 JPE65658 JZA65658 KIW65658 KSS65658 LCO65658 LMK65658 LWG65658 MGC65658 MPY65658 MZU65658 NJQ65658 NTM65658 ODI65658 ONE65658 OXA65658 PGW65658 PQS65658 QAO65658 QKK65658 QUG65658 REC65658 RNY65658 RXU65658 SHQ65658 SRM65658 TBI65658 TLE65658 TVA65658 UEW65658 UOS65658 UYO65658 VIK65658 VSG65658 WCC65658 WLY65658 WVU65658 M131194 JI131194 TE131194 ADA131194 AMW131194 AWS131194 BGO131194 BQK131194 CAG131194 CKC131194 CTY131194 DDU131194 DNQ131194 DXM131194 EHI131194 ERE131194 FBA131194 FKW131194 FUS131194 GEO131194 GOK131194 GYG131194 HIC131194 HRY131194 IBU131194 ILQ131194 IVM131194 JFI131194 JPE131194 JZA131194 KIW131194 KSS131194 LCO131194 LMK131194 LWG131194 MGC131194 MPY131194 MZU131194 NJQ131194 NTM131194 ODI131194 ONE131194 OXA131194 PGW131194 PQS131194 QAO131194 QKK131194 QUG131194 REC131194 RNY131194 RXU131194 SHQ131194 SRM131194 TBI131194 TLE131194 TVA131194 UEW131194 UOS131194 UYO131194 VIK131194 VSG131194 WCC131194 WLY131194 WVU131194 M196730 JI196730 TE196730 ADA196730 AMW196730 AWS196730 BGO196730 BQK196730 CAG196730 CKC196730 CTY196730 DDU196730 DNQ196730 DXM196730 EHI196730 ERE196730 FBA196730 FKW196730 FUS196730 GEO196730 GOK196730 GYG196730 HIC196730 HRY196730 IBU196730 ILQ196730 IVM196730 JFI196730 JPE196730 JZA196730 KIW196730 KSS196730 LCO196730 LMK196730 LWG196730 MGC196730 MPY196730 MZU196730 NJQ196730 NTM196730 ODI196730 ONE196730 OXA196730 PGW196730 PQS196730 QAO196730 QKK196730 QUG196730 REC196730 RNY196730 RXU196730 SHQ196730 SRM196730 TBI196730 TLE196730 TVA196730 UEW196730 UOS196730 UYO196730 VIK196730 VSG196730 WCC196730 WLY196730 WVU196730 M262266 JI262266 TE262266 ADA262266 AMW262266 AWS262266 BGO262266 BQK262266 CAG262266 CKC262266 CTY262266 DDU262266 DNQ262266 DXM262266 EHI262266 ERE262266 FBA262266 FKW262266 FUS262266 GEO262266 GOK262266 GYG262266 HIC262266 HRY262266 IBU262266 ILQ262266 IVM262266 JFI262266 JPE262266 JZA262266 KIW262266 KSS262266 LCO262266 LMK262266 LWG262266 MGC262266 MPY262266 MZU262266 NJQ262266 NTM262266 ODI262266 ONE262266 OXA262266 PGW262266 PQS262266 QAO262266 QKK262266 QUG262266 REC262266 RNY262266 RXU262266 SHQ262266 SRM262266 TBI262266 TLE262266 TVA262266 UEW262266 UOS262266 UYO262266 VIK262266 VSG262266 WCC262266 WLY262266 WVU262266 M327802 JI327802 TE327802 ADA327802 AMW327802 AWS327802 BGO327802 BQK327802 CAG327802 CKC327802 CTY327802 DDU327802 DNQ327802 DXM327802 EHI327802 ERE327802 FBA327802 FKW327802 FUS327802 GEO327802 GOK327802 GYG327802 HIC327802 HRY327802 IBU327802 ILQ327802 IVM327802 JFI327802 JPE327802 JZA327802 KIW327802 KSS327802 LCO327802 LMK327802 LWG327802 MGC327802 MPY327802 MZU327802 NJQ327802 NTM327802 ODI327802 ONE327802 OXA327802 PGW327802 PQS327802 QAO327802 QKK327802 QUG327802 REC327802 RNY327802 RXU327802 SHQ327802 SRM327802 TBI327802 TLE327802 TVA327802 UEW327802 UOS327802 UYO327802 VIK327802 VSG327802 WCC327802 WLY327802 WVU327802 M393338 JI393338 TE393338 ADA393338 AMW393338 AWS393338 BGO393338 BQK393338 CAG393338 CKC393338 CTY393338 DDU393338 DNQ393338 DXM393338 EHI393338 ERE393338 FBA393338 FKW393338 FUS393338 GEO393338 GOK393338 GYG393338 HIC393338 HRY393338 IBU393338 ILQ393338 IVM393338 JFI393338 JPE393338 JZA393338 KIW393338 KSS393338 LCO393338 LMK393338 LWG393338 MGC393338 MPY393338 MZU393338 NJQ393338 NTM393338 ODI393338 ONE393338 OXA393338 PGW393338 PQS393338 QAO393338 QKK393338 QUG393338 REC393338 RNY393338 RXU393338 SHQ393338 SRM393338 TBI393338 TLE393338 TVA393338 UEW393338 UOS393338 UYO393338 VIK393338 VSG393338 WCC393338 WLY393338 WVU393338 M458874 JI458874 TE458874 ADA458874 AMW458874 AWS458874 BGO458874 BQK458874 CAG458874 CKC458874 CTY458874 DDU458874 DNQ458874 DXM458874 EHI458874 ERE458874 FBA458874 FKW458874 FUS458874 GEO458874 GOK458874 GYG458874 HIC458874 HRY458874 IBU458874 ILQ458874 IVM458874 JFI458874 JPE458874 JZA458874 KIW458874 KSS458874 LCO458874 LMK458874 LWG458874 MGC458874 MPY458874 MZU458874 NJQ458874 NTM458874 ODI458874 ONE458874 OXA458874 PGW458874 PQS458874 QAO458874 QKK458874 QUG458874 REC458874 RNY458874 RXU458874 SHQ458874 SRM458874 TBI458874 TLE458874 TVA458874 UEW458874 UOS458874 UYO458874 VIK458874 VSG458874 WCC458874 WLY458874 WVU458874 M524410 JI524410 TE524410 ADA524410 AMW524410 AWS524410 BGO524410 BQK524410 CAG524410 CKC524410 CTY524410 DDU524410 DNQ524410 DXM524410 EHI524410 ERE524410 FBA524410 FKW524410 FUS524410 GEO524410 GOK524410 GYG524410 HIC524410 HRY524410 IBU524410 ILQ524410 IVM524410 JFI524410 JPE524410 JZA524410 KIW524410 KSS524410 LCO524410 LMK524410 LWG524410 MGC524410 MPY524410 MZU524410 NJQ524410 NTM524410 ODI524410 ONE524410 OXA524410 PGW524410 PQS524410 QAO524410 QKK524410 QUG524410 REC524410 RNY524410 RXU524410 SHQ524410 SRM524410 TBI524410 TLE524410 TVA524410 UEW524410 UOS524410 UYO524410 VIK524410 VSG524410 WCC524410 WLY524410 WVU524410 M589946 JI589946 TE589946 ADA589946 AMW589946 AWS589946 BGO589946 BQK589946 CAG589946 CKC589946 CTY589946 DDU589946 DNQ589946 DXM589946 EHI589946 ERE589946 FBA589946 FKW589946 FUS589946 GEO589946 GOK589946 GYG589946 HIC589946 HRY589946 IBU589946 ILQ589946 IVM589946 JFI589946 JPE589946 JZA589946 KIW589946 KSS589946 LCO589946 LMK589946 LWG589946 MGC589946 MPY589946 MZU589946 NJQ589946 NTM589946 ODI589946 ONE589946 OXA589946 PGW589946 PQS589946 QAO589946 QKK589946 QUG589946 REC589946 RNY589946 RXU589946 SHQ589946 SRM589946 TBI589946 TLE589946 TVA589946 UEW589946 UOS589946 UYO589946 VIK589946 VSG589946 WCC589946 WLY589946 WVU589946 M655482 JI655482 TE655482 ADA655482 AMW655482 AWS655482 BGO655482 BQK655482 CAG655482 CKC655482 CTY655482 DDU655482 DNQ655482 DXM655482 EHI655482 ERE655482 FBA655482 FKW655482 FUS655482 GEO655482 GOK655482 GYG655482 HIC655482 HRY655482 IBU655482 ILQ655482 IVM655482 JFI655482 JPE655482 JZA655482 KIW655482 KSS655482 LCO655482 LMK655482 LWG655482 MGC655482 MPY655482 MZU655482 NJQ655482 NTM655482 ODI655482 ONE655482 OXA655482 PGW655482 PQS655482 QAO655482 QKK655482 QUG655482 REC655482 RNY655482 RXU655482 SHQ655482 SRM655482 TBI655482 TLE655482 TVA655482 UEW655482 UOS655482 UYO655482 VIK655482 VSG655482 WCC655482 WLY655482 WVU655482 M721018 JI721018 TE721018 ADA721018 AMW721018 AWS721018 BGO721018 BQK721018 CAG721018 CKC721018 CTY721018 DDU721018 DNQ721018 DXM721018 EHI721018 ERE721018 FBA721018 FKW721018 FUS721018 GEO721018 GOK721018 GYG721018 HIC721018 HRY721018 IBU721018 ILQ721018 IVM721018 JFI721018 JPE721018 JZA721018 KIW721018 KSS721018 LCO721018 LMK721018 LWG721018 MGC721018 MPY721018 MZU721018 NJQ721018 NTM721018 ODI721018 ONE721018 OXA721018 PGW721018 PQS721018 QAO721018 QKK721018 QUG721018 REC721018 RNY721018 RXU721018 SHQ721018 SRM721018 TBI721018 TLE721018 TVA721018 UEW721018 UOS721018 UYO721018 VIK721018 VSG721018 WCC721018 WLY721018 WVU721018 M786554 JI786554 TE786554 ADA786554 AMW786554 AWS786554 BGO786554 BQK786554 CAG786554 CKC786554 CTY786554 DDU786554 DNQ786554 DXM786554 EHI786554 ERE786554 FBA786554 FKW786554 FUS786554 GEO786554 GOK786554 GYG786554 HIC786554 HRY786554 IBU786554 ILQ786554 IVM786554 JFI786554 JPE786554 JZA786554 KIW786554 KSS786554 LCO786554 LMK786554 LWG786554 MGC786554 MPY786554 MZU786554 NJQ786554 NTM786554 ODI786554 ONE786554 OXA786554 PGW786554 PQS786554 QAO786554 QKK786554 QUG786554 REC786554 RNY786554 RXU786554 SHQ786554 SRM786554 TBI786554 TLE786554 TVA786554 UEW786554 UOS786554 UYO786554 VIK786554 VSG786554 WCC786554 WLY786554 WVU786554 M852090 JI852090 TE852090 ADA852090 AMW852090 AWS852090 BGO852090 BQK852090 CAG852090 CKC852090 CTY852090 DDU852090 DNQ852090 DXM852090 EHI852090 ERE852090 FBA852090 FKW852090 FUS852090 GEO852090 GOK852090 GYG852090 HIC852090 HRY852090 IBU852090 ILQ852090 IVM852090 JFI852090 JPE852090 JZA852090 KIW852090 KSS852090 LCO852090 LMK852090 LWG852090 MGC852090 MPY852090 MZU852090 NJQ852090 NTM852090 ODI852090 ONE852090 OXA852090 PGW852090 PQS852090 QAO852090 QKK852090 QUG852090 REC852090 RNY852090 RXU852090 SHQ852090 SRM852090 TBI852090 TLE852090 TVA852090 UEW852090 UOS852090 UYO852090 VIK852090 VSG852090 WCC852090 WLY852090 WVU852090 M917626 JI917626 TE917626 ADA917626 AMW917626 AWS917626 BGO917626 BQK917626 CAG917626 CKC917626 CTY917626 DDU917626 DNQ917626 DXM917626 EHI917626 ERE917626 FBA917626 FKW917626 FUS917626 GEO917626 GOK917626 GYG917626 HIC917626 HRY917626 IBU917626 ILQ917626 IVM917626 JFI917626 JPE917626 JZA917626 KIW917626 KSS917626 LCO917626 LMK917626 LWG917626 MGC917626 MPY917626 MZU917626 NJQ917626 NTM917626 ODI917626 ONE917626 OXA917626 PGW917626 PQS917626 QAO917626 QKK917626 QUG917626 REC917626 RNY917626 RXU917626 SHQ917626 SRM917626 TBI917626 TLE917626 TVA917626 UEW917626 UOS917626 UYO917626 VIK917626 VSG917626 WCC917626 WLY917626 WVU917626 M983162 JI983162 TE983162 ADA983162 AMW983162 AWS983162 BGO983162 BQK983162 CAG983162 CKC983162 CTY983162 DDU983162 DNQ983162 DXM983162 EHI983162 ERE983162 FBA983162 FKW983162 FUS983162 GEO983162 GOK983162 GYG983162 HIC983162 HRY983162 IBU983162 ILQ983162 IVM983162 JFI983162 JPE983162 JZA983162 KIW983162 KSS983162 LCO983162 LMK983162 LWG983162 MGC983162 MPY983162 MZU983162 NJQ983162 NTM983162 ODI983162 ONE983162 OXA983162 PGW983162 PQS983162 QAO983162 QKK983162 QUG983162 REC983162 RNY983162 RXU983162 SHQ983162 SRM983162 TBI983162 TLE983162 TVA983162 UEW983162 UOS983162 UYO983162 VIK983162 VSG983162 WCC983162 WLY983162 WVU983162 S83:S84 JO83:JO84 TK83:TK84 ADG83:ADG84 ANC83:ANC84 AWY83:AWY84 BGU83:BGU84 BQQ83:BQQ84 CAM83:CAM84 CKI83:CKI84 CUE83:CUE84 DEA83:DEA84 DNW83:DNW84 DXS83:DXS84 EHO83:EHO84 ERK83:ERK84 FBG83:FBG84 FLC83:FLC84 FUY83:FUY84 GEU83:GEU84 GOQ83:GOQ84 GYM83:GYM84 HII83:HII84 HSE83:HSE84 ICA83:ICA84 ILW83:ILW84 IVS83:IVS84 JFO83:JFO84 JPK83:JPK84 JZG83:JZG84 KJC83:KJC84 KSY83:KSY84 LCU83:LCU84 LMQ83:LMQ84 LWM83:LWM84 MGI83:MGI84 MQE83:MQE84 NAA83:NAA84 NJW83:NJW84 NTS83:NTS84 ODO83:ODO84 ONK83:ONK84 OXG83:OXG84 PHC83:PHC84 PQY83:PQY84 QAU83:QAU84 QKQ83:QKQ84 QUM83:QUM84 REI83:REI84 ROE83:ROE84 RYA83:RYA84 SHW83:SHW84 SRS83:SRS84 TBO83:TBO84 TLK83:TLK84 TVG83:TVG84 UFC83:UFC84 UOY83:UOY84 UYU83:UYU84 VIQ83:VIQ84 VSM83:VSM84 WCI83:WCI84 WME83:WME84 WWA83:WWA84 S65619:S65620 JO65619:JO65620 TK65619:TK65620 ADG65619:ADG65620 ANC65619:ANC65620 AWY65619:AWY65620 BGU65619:BGU65620 BQQ65619:BQQ65620 CAM65619:CAM65620 CKI65619:CKI65620 CUE65619:CUE65620 DEA65619:DEA65620 DNW65619:DNW65620 DXS65619:DXS65620 EHO65619:EHO65620 ERK65619:ERK65620 FBG65619:FBG65620 FLC65619:FLC65620 FUY65619:FUY65620 GEU65619:GEU65620 GOQ65619:GOQ65620 GYM65619:GYM65620 HII65619:HII65620 HSE65619:HSE65620 ICA65619:ICA65620 ILW65619:ILW65620 IVS65619:IVS65620 JFO65619:JFO65620 JPK65619:JPK65620 JZG65619:JZG65620 KJC65619:KJC65620 KSY65619:KSY65620 LCU65619:LCU65620 LMQ65619:LMQ65620 LWM65619:LWM65620 MGI65619:MGI65620 MQE65619:MQE65620 NAA65619:NAA65620 NJW65619:NJW65620 NTS65619:NTS65620 ODO65619:ODO65620 ONK65619:ONK65620 OXG65619:OXG65620 PHC65619:PHC65620 PQY65619:PQY65620 QAU65619:QAU65620 QKQ65619:QKQ65620 QUM65619:QUM65620 REI65619:REI65620 ROE65619:ROE65620 RYA65619:RYA65620 SHW65619:SHW65620 SRS65619:SRS65620 TBO65619:TBO65620 TLK65619:TLK65620 TVG65619:TVG65620 UFC65619:UFC65620 UOY65619:UOY65620 UYU65619:UYU65620 VIQ65619:VIQ65620 VSM65619:VSM65620 WCI65619:WCI65620 WME65619:WME65620 WWA65619:WWA65620 S131155:S131156 JO131155:JO131156 TK131155:TK131156 ADG131155:ADG131156 ANC131155:ANC131156 AWY131155:AWY131156 BGU131155:BGU131156 BQQ131155:BQQ131156 CAM131155:CAM131156 CKI131155:CKI131156 CUE131155:CUE131156 DEA131155:DEA131156 DNW131155:DNW131156 DXS131155:DXS131156 EHO131155:EHO131156 ERK131155:ERK131156 FBG131155:FBG131156 FLC131155:FLC131156 FUY131155:FUY131156 GEU131155:GEU131156 GOQ131155:GOQ131156 GYM131155:GYM131156 HII131155:HII131156 HSE131155:HSE131156 ICA131155:ICA131156 ILW131155:ILW131156 IVS131155:IVS131156 JFO131155:JFO131156 JPK131155:JPK131156 JZG131155:JZG131156 KJC131155:KJC131156 KSY131155:KSY131156 LCU131155:LCU131156 LMQ131155:LMQ131156 LWM131155:LWM131156 MGI131155:MGI131156 MQE131155:MQE131156 NAA131155:NAA131156 NJW131155:NJW131156 NTS131155:NTS131156 ODO131155:ODO131156 ONK131155:ONK131156 OXG131155:OXG131156 PHC131155:PHC131156 PQY131155:PQY131156 QAU131155:QAU131156 QKQ131155:QKQ131156 QUM131155:QUM131156 REI131155:REI131156 ROE131155:ROE131156 RYA131155:RYA131156 SHW131155:SHW131156 SRS131155:SRS131156 TBO131155:TBO131156 TLK131155:TLK131156 TVG131155:TVG131156 UFC131155:UFC131156 UOY131155:UOY131156 UYU131155:UYU131156 VIQ131155:VIQ131156 VSM131155:VSM131156 WCI131155:WCI131156 WME131155:WME131156 WWA131155:WWA131156 S196691:S196692 JO196691:JO196692 TK196691:TK196692 ADG196691:ADG196692 ANC196691:ANC196692 AWY196691:AWY196692 BGU196691:BGU196692 BQQ196691:BQQ196692 CAM196691:CAM196692 CKI196691:CKI196692 CUE196691:CUE196692 DEA196691:DEA196692 DNW196691:DNW196692 DXS196691:DXS196692 EHO196691:EHO196692 ERK196691:ERK196692 FBG196691:FBG196692 FLC196691:FLC196692 FUY196691:FUY196692 GEU196691:GEU196692 GOQ196691:GOQ196692 GYM196691:GYM196692 HII196691:HII196692 HSE196691:HSE196692 ICA196691:ICA196692 ILW196691:ILW196692 IVS196691:IVS196692 JFO196691:JFO196692 JPK196691:JPK196692 JZG196691:JZG196692 KJC196691:KJC196692 KSY196691:KSY196692 LCU196691:LCU196692 LMQ196691:LMQ196692 LWM196691:LWM196692 MGI196691:MGI196692 MQE196691:MQE196692 NAA196691:NAA196692 NJW196691:NJW196692 NTS196691:NTS196692 ODO196691:ODO196692 ONK196691:ONK196692 OXG196691:OXG196692 PHC196691:PHC196692 PQY196691:PQY196692 QAU196691:QAU196692 QKQ196691:QKQ196692 QUM196691:QUM196692 REI196691:REI196692 ROE196691:ROE196692 RYA196691:RYA196692 SHW196691:SHW196692 SRS196691:SRS196692 TBO196691:TBO196692 TLK196691:TLK196692 TVG196691:TVG196692 UFC196691:UFC196692 UOY196691:UOY196692 UYU196691:UYU196692 VIQ196691:VIQ196692 VSM196691:VSM196692 WCI196691:WCI196692 WME196691:WME196692 WWA196691:WWA196692 S262227:S262228 JO262227:JO262228 TK262227:TK262228 ADG262227:ADG262228 ANC262227:ANC262228 AWY262227:AWY262228 BGU262227:BGU262228 BQQ262227:BQQ262228 CAM262227:CAM262228 CKI262227:CKI262228 CUE262227:CUE262228 DEA262227:DEA262228 DNW262227:DNW262228 DXS262227:DXS262228 EHO262227:EHO262228 ERK262227:ERK262228 FBG262227:FBG262228 FLC262227:FLC262228 FUY262227:FUY262228 GEU262227:GEU262228 GOQ262227:GOQ262228 GYM262227:GYM262228 HII262227:HII262228 HSE262227:HSE262228 ICA262227:ICA262228 ILW262227:ILW262228 IVS262227:IVS262228 JFO262227:JFO262228 JPK262227:JPK262228 JZG262227:JZG262228 KJC262227:KJC262228 KSY262227:KSY262228 LCU262227:LCU262228 LMQ262227:LMQ262228 LWM262227:LWM262228 MGI262227:MGI262228 MQE262227:MQE262228 NAA262227:NAA262228 NJW262227:NJW262228 NTS262227:NTS262228 ODO262227:ODO262228 ONK262227:ONK262228 OXG262227:OXG262228 PHC262227:PHC262228 PQY262227:PQY262228 QAU262227:QAU262228 QKQ262227:QKQ262228 QUM262227:QUM262228 REI262227:REI262228 ROE262227:ROE262228 RYA262227:RYA262228 SHW262227:SHW262228 SRS262227:SRS262228 TBO262227:TBO262228 TLK262227:TLK262228 TVG262227:TVG262228 UFC262227:UFC262228 UOY262227:UOY262228 UYU262227:UYU262228 VIQ262227:VIQ262228 VSM262227:VSM262228 WCI262227:WCI262228 WME262227:WME262228 WWA262227:WWA262228 S327763:S327764 JO327763:JO327764 TK327763:TK327764 ADG327763:ADG327764 ANC327763:ANC327764 AWY327763:AWY327764 BGU327763:BGU327764 BQQ327763:BQQ327764 CAM327763:CAM327764 CKI327763:CKI327764 CUE327763:CUE327764 DEA327763:DEA327764 DNW327763:DNW327764 DXS327763:DXS327764 EHO327763:EHO327764 ERK327763:ERK327764 FBG327763:FBG327764 FLC327763:FLC327764 FUY327763:FUY327764 GEU327763:GEU327764 GOQ327763:GOQ327764 GYM327763:GYM327764 HII327763:HII327764 HSE327763:HSE327764 ICA327763:ICA327764 ILW327763:ILW327764 IVS327763:IVS327764 JFO327763:JFO327764 JPK327763:JPK327764 JZG327763:JZG327764 KJC327763:KJC327764 KSY327763:KSY327764 LCU327763:LCU327764 LMQ327763:LMQ327764 LWM327763:LWM327764 MGI327763:MGI327764 MQE327763:MQE327764 NAA327763:NAA327764 NJW327763:NJW327764 NTS327763:NTS327764 ODO327763:ODO327764 ONK327763:ONK327764 OXG327763:OXG327764 PHC327763:PHC327764 PQY327763:PQY327764 QAU327763:QAU327764 QKQ327763:QKQ327764 QUM327763:QUM327764 REI327763:REI327764 ROE327763:ROE327764 RYA327763:RYA327764 SHW327763:SHW327764 SRS327763:SRS327764 TBO327763:TBO327764 TLK327763:TLK327764 TVG327763:TVG327764 UFC327763:UFC327764 UOY327763:UOY327764 UYU327763:UYU327764 VIQ327763:VIQ327764 VSM327763:VSM327764 WCI327763:WCI327764 WME327763:WME327764 WWA327763:WWA327764 S393299:S393300 JO393299:JO393300 TK393299:TK393300 ADG393299:ADG393300 ANC393299:ANC393300 AWY393299:AWY393300 BGU393299:BGU393300 BQQ393299:BQQ393300 CAM393299:CAM393300 CKI393299:CKI393300 CUE393299:CUE393300 DEA393299:DEA393300 DNW393299:DNW393300 DXS393299:DXS393300 EHO393299:EHO393300 ERK393299:ERK393300 FBG393299:FBG393300 FLC393299:FLC393300 FUY393299:FUY393300 GEU393299:GEU393300 GOQ393299:GOQ393300 GYM393299:GYM393300 HII393299:HII393300 HSE393299:HSE393300 ICA393299:ICA393300 ILW393299:ILW393300 IVS393299:IVS393300 JFO393299:JFO393300 JPK393299:JPK393300 JZG393299:JZG393300 KJC393299:KJC393300 KSY393299:KSY393300 LCU393299:LCU393300 LMQ393299:LMQ393300 LWM393299:LWM393300 MGI393299:MGI393300 MQE393299:MQE393300 NAA393299:NAA393300 NJW393299:NJW393300 NTS393299:NTS393300 ODO393299:ODO393300 ONK393299:ONK393300 OXG393299:OXG393300 PHC393299:PHC393300 PQY393299:PQY393300 QAU393299:QAU393300 QKQ393299:QKQ393300 QUM393299:QUM393300 REI393299:REI393300 ROE393299:ROE393300 RYA393299:RYA393300 SHW393299:SHW393300 SRS393299:SRS393300 TBO393299:TBO393300 TLK393299:TLK393300 TVG393299:TVG393300 UFC393299:UFC393300 UOY393299:UOY393300 UYU393299:UYU393300 VIQ393299:VIQ393300 VSM393299:VSM393300 WCI393299:WCI393300 WME393299:WME393300 WWA393299:WWA393300 S458835:S458836 JO458835:JO458836 TK458835:TK458836 ADG458835:ADG458836 ANC458835:ANC458836 AWY458835:AWY458836 BGU458835:BGU458836 BQQ458835:BQQ458836 CAM458835:CAM458836 CKI458835:CKI458836 CUE458835:CUE458836 DEA458835:DEA458836 DNW458835:DNW458836 DXS458835:DXS458836 EHO458835:EHO458836 ERK458835:ERK458836 FBG458835:FBG458836 FLC458835:FLC458836 FUY458835:FUY458836 GEU458835:GEU458836 GOQ458835:GOQ458836 GYM458835:GYM458836 HII458835:HII458836 HSE458835:HSE458836 ICA458835:ICA458836 ILW458835:ILW458836 IVS458835:IVS458836 JFO458835:JFO458836 JPK458835:JPK458836 JZG458835:JZG458836 KJC458835:KJC458836 KSY458835:KSY458836 LCU458835:LCU458836 LMQ458835:LMQ458836 LWM458835:LWM458836 MGI458835:MGI458836 MQE458835:MQE458836 NAA458835:NAA458836 NJW458835:NJW458836 NTS458835:NTS458836 ODO458835:ODO458836 ONK458835:ONK458836 OXG458835:OXG458836 PHC458835:PHC458836 PQY458835:PQY458836 QAU458835:QAU458836 QKQ458835:QKQ458836 QUM458835:QUM458836 REI458835:REI458836 ROE458835:ROE458836 RYA458835:RYA458836 SHW458835:SHW458836 SRS458835:SRS458836 TBO458835:TBO458836 TLK458835:TLK458836 TVG458835:TVG458836 UFC458835:UFC458836 UOY458835:UOY458836 UYU458835:UYU458836 VIQ458835:VIQ458836 VSM458835:VSM458836 WCI458835:WCI458836 WME458835:WME458836 WWA458835:WWA458836 S524371:S524372 JO524371:JO524372 TK524371:TK524372 ADG524371:ADG524372 ANC524371:ANC524372 AWY524371:AWY524372 BGU524371:BGU524372 BQQ524371:BQQ524372 CAM524371:CAM524372 CKI524371:CKI524372 CUE524371:CUE524372 DEA524371:DEA524372 DNW524371:DNW524372 DXS524371:DXS524372 EHO524371:EHO524372 ERK524371:ERK524372 FBG524371:FBG524372 FLC524371:FLC524372 FUY524371:FUY524372 GEU524371:GEU524372 GOQ524371:GOQ524372 GYM524371:GYM524372 HII524371:HII524372 HSE524371:HSE524372 ICA524371:ICA524372 ILW524371:ILW524372 IVS524371:IVS524372 JFO524371:JFO524372 JPK524371:JPK524372 JZG524371:JZG524372 KJC524371:KJC524372 KSY524371:KSY524372 LCU524371:LCU524372 LMQ524371:LMQ524372 LWM524371:LWM524372 MGI524371:MGI524372 MQE524371:MQE524372 NAA524371:NAA524372 NJW524371:NJW524372 NTS524371:NTS524372 ODO524371:ODO524372 ONK524371:ONK524372 OXG524371:OXG524372 PHC524371:PHC524372 PQY524371:PQY524372 QAU524371:QAU524372 QKQ524371:QKQ524372 QUM524371:QUM524372 REI524371:REI524372 ROE524371:ROE524372 RYA524371:RYA524372 SHW524371:SHW524372 SRS524371:SRS524372 TBO524371:TBO524372 TLK524371:TLK524372 TVG524371:TVG524372 UFC524371:UFC524372 UOY524371:UOY524372 UYU524371:UYU524372 VIQ524371:VIQ524372 VSM524371:VSM524372 WCI524371:WCI524372 WME524371:WME524372 WWA524371:WWA524372 S589907:S589908 JO589907:JO589908 TK589907:TK589908 ADG589907:ADG589908 ANC589907:ANC589908 AWY589907:AWY589908 BGU589907:BGU589908 BQQ589907:BQQ589908 CAM589907:CAM589908 CKI589907:CKI589908 CUE589907:CUE589908 DEA589907:DEA589908 DNW589907:DNW589908 DXS589907:DXS589908 EHO589907:EHO589908 ERK589907:ERK589908 FBG589907:FBG589908 FLC589907:FLC589908 FUY589907:FUY589908 GEU589907:GEU589908 GOQ589907:GOQ589908 GYM589907:GYM589908 HII589907:HII589908 HSE589907:HSE589908 ICA589907:ICA589908 ILW589907:ILW589908 IVS589907:IVS589908 JFO589907:JFO589908 JPK589907:JPK589908 JZG589907:JZG589908 KJC589907:KJC589908 KSY589907:KSY589908 LCU589907:LCU589908 LMQ589907:LMQ589908 LWM589907:LWM589908 MGI589907:MGI589908 MQE589907:MQE589908 NAA589907:NAA589908 NJW589907:NJW589908 NTS589907:NTS589908 ODO589907:ODO589908 ONK589907:ONK589908 OXG589907:OXG589908 PHC589907:PHC589908 PQY589907:PQY589908 QAU589907:QAU589908 QKQ589907:QKQ589908 QUM589907:QUM589908 REI589907:REI589908 ROE589907:ROE589908 RYA589907:RYA589908 SHW589907:SHW589908 SRS589907:SRS589908 TBO589907:TBO589908 TLK589907:TLK589908 TVG589907:TVG589908 UFC589907:UFC589908 UOY589907:UOY589908 UYU589907:UYU589908 VIQ589907:VIQ589908 VSM589907:VSM589908 WCI589907:WCI589908 WME589907:WME589908 WWA589907:WWA589908 S655443:S655444 JO655443:JO655444 TK655443:TK655444 ADG655443:ADG655444 ANC655443:ANC655444 AWY655443:AWY655444 BGU655443:BGU655444 BQQ655443:BQQ655444 CAM655443:CAM655444 CKI655443:CKI655444 CUE655443:CUE655444 DEA655443:DEA655444 DNW655443:DNW655444 DXS655443:DXS655444 EHO655443:EHO655444 ERK655443:ERK655444 FBG655443:FBG655444 FLC655443:FLC655444 FUY655443:FUY655444 GEU655443:GEU655444 GOQ655443:GOQ655444 GYM655443:GYM655444 HII655443:HII655444 HSE655443:HSE655444 ICA655443:ICA655444 ILW655443:ILW655444 IVS655443:IVS655444 JFO655443:JFO655444 JPK655443:JPK655444 JZG655443:JZG655444 KJC655443:KJC655444 KSY655443:KSY655444 LCU655443:LCU655444 LMQ655443:LMQ655444 LWM655443:LWM655444 MGI655443:MGI655444 MQE655443:MQE655444 NAA655443:NAA655444 NJW655443:NJW655444 NTS655443:NTS655444 ODO655443:ODO655444 ONK655443:ONK655444 OXG655443:OXG655444 PHC655443:PHC655444 PQY655443:PQY655444 QAU655443:QAU655444 QKQ655443:QKQ655444 QUM655443:QUM655444 REI655443:REI655444 ROE655443:ROE655444 RYA655443:RYA655444 SHW655443:SHW655444 SRS655443:SRS655444 TBO655443:TBO655444 TLK655443:TLK655444 TVG655443:TVG655444 UFC655443:UFC655444 UOY655443:UOY655444 UYU655443:UYU655444 VIQ655443:VIQ655444 VSM655443:VSM655444 WCI655443:WCI655444 WME655443:WME655444 WWA655443:WWA655444 S720979:S720980 JO720979:JO720980 TK720979:TK720980 ADG720979:ADG720980 ANC720979:ANC720980 AWY720979:AWY720980 BGU720979:BGU720980 BQQ720979:BQQ720980 CAM720979:CAM720980 CKI720979:CKI720980 CUE720979:CUE720980 DEA720979:DEA720980 DNW720979:DNW720980 DXS720979:DXS720980 EHO720979:EHO720980 ERK720979:ERK720980 FBG720979:FBG720980 FLC720979:FLC720980 FUY720979:FUY720980 GEU720979:GEU720980 GOQ720979:GOQ720980 GYM720979:GYM720980 HII720979:HII720980 HSE720979:HSE720980 ICA720979:ICA720980 ILW720979:ILW720980 IVS720979:IVS720980 JFO720979:JFO720980 JPK720979:JPK720980 JZG720979:JZG720980 KJC720979:KJC720980 KSY720979:KSY720980 LCU720979:LCU720980 LMQ720979:LMQ720980 LWM720979:LWM720980 MGI720979:MGI720980 MQE720979:MQE720980 NAA720979:NAA720980 NJW720979:NJW720980 NTS720979:NTS720980 ODO720979:ODO720980 ONK720979:ONK720980 OXG720979:OXG720980 PHC720979:PHC720980 PQY720979:PQY720980 QAU720979:QAU720980 QKQ720979:QKQ720980 QUM720979:QUM720980 REI720979:REI720980 ROE720979:ROE720980 RYA720979:RYA720980 SHW720979:SHW720980 SRS720979:SRS720980 TBO720979:TBO720980 TLK720979:TLK720980 TVG720979:TVG720980 UFC720979:UFC720980 UOY720979:UOY720980 UYU720979:UYU720980 VIQ720979:VIQ720980 VSM720979:VSM720980 WCI720979:WCI720980 WME720979:WME720980 WWA720979:WWA720980 S786515:S786516 JO786515:JO786516 TK786515:TK786516 ADG786515:ADG786516 ANC786515:ANC786516 AWY786515:AWY786516 BGU786515:BGU786516 BQQ786515:BQQ786516 CAM786515:CAM786516 CKI786515:CKI786516 CUE786515:CUE786516 DEA786515:DEA786516 DNW786515:DNW786516 DXS786515:DXS786516 EHO786515:EHO786516 ERK786515:ERK786516 FBG786515:FBG786516 FLC786515:FLC786516 FUY786515:FUY786516 GEU786515:GEU786516 GOQ786515:GOQ786516 GYM786515:GYM786516 HII786515:HII786516 HSE786515:HSE786516 ICA786515:ICA786516 ILW786515:ILW786516 IVS786515:IVS786516 JFO786515:JFO786516 JPK786515:JPK786516 JZG786515:JZG786516 KJC786515:KJC786516 KSY786515:KSY786516 LCU786515:LCU786516 LMQ786515:LMQ786516 LWM786515:LWM786516 MGI786515:MGI786516 MQE786515:MQE786516 NAA786515:NAA786516 NJW786515:NJW786516 NTS786515:NTS786516 ODO786515:ODO786516 ONK786515:ONK786516 OXG786515:OXG786516 PHC786515:PHC786516 PQY786515:PQY786516 QAU786515:QAU786516 QKQ786515:QKQ786516 QUM786515:QUM786516 REI786515:REI786516 ROE786515:ROE786516 RYA786515:RYA786516 SHW786515:SHW786516 SRS786515:SRS786516 TBO786515:TBO786516 TLK786515:TLK786516 TVG786515:TVG786516 UFC786515:UFC786516 UOY786515:UOY786516 UYU786515:UYU786516 VIQ786515:VIQ786516 VSM786515:VSM786516 WCI786515:WCI786516 WME786515:WME786516 WWA786515:WWA786516 S852051:S852052 JO852051:JO852052 TK852051:TK852052 ADG852051:ADG852052 ANC852051:ANC852052 AWY852051:AWY852052 BGU852051:BGU852052 BQQ852051:BQQ852052 CAM852051:CAM852052 CKI852051:CKI852052 CUE852051:CUE852052 DEA852051:DEA852052 DNW852051:DNW852052 DXS852051:DXS852052 EHO852051:EHO852052 ERK852051:ERK852052 FBG852051:FBG852052 FLC852051:FLC852052 FUY852051:FUY852052 GEU852051:GEU852052 GOQ852051:GOQ852052 GYM852051:GYM852052 HII852051:HII852052 HSE852051:HSE852052 ICA852051:ICA852052 ILW852051:ILW852052 IVS852051:IVS852052 JFO852051:JFO852052 JPK852051:JPK852052 JZG852051:JZG852052 KJC852051:KJC852052 KSY852051:KSY852052 LCU852051:LCU852052 LMQ852051:LMQ852052 LWM852051:LWM852052 MGI852051:MGI852052 MQE852051:MQE852052 NAA852051:NAA852052 NJW852051:NJW852052 NTS852051:NTS852052 ODO852051:ODO852052 ONK852051:ONK852052 OXG852051:OXG852052 PHC852051:PHC852052 PQY852051:PQY852052 QAU852051:QAU852052 QKQ852051:QKQ852052 QUM852051:QUM852052 REI852051:REI852052 ROE852051:ROE852052 RYA852051:RYA852052 SHW852051:SHW852052 SRS852051:SRS852052 TBO852051:TBO852052 TLK852051:TLK852052 TVG852051:TVG852052 UFC852051:UFC852052 UOY852051:UOY852052 UYU852051:UYU852052 VIQ852051:VIQ852052 VSM852051:VSM852052 WCI852051:WCI852052 WME852051:WME852052 WWA852051:WWA852052 S917587:S917588 JO917587:JO917588 TK917587:TK917588 ADG917587:ADG917588 ANC917587:ANC917588 AWY917587:AWY917588 BGU917587:BGU917588 BQQ917587:BQQ917588 CAM917587:CAM917588 CKI917587:CKI917588 CUE917587:CUE917588 DEA917587:DEA917588 DNW917587:DNW917588 DXS917587:DXS917588 EHO917587:EHO917588 ERK917587:ERK917588 FBG917587:FBG917588 FLC917587:FLC917588 FUY917587:FUY917588 GEU917587:GEU917588 GOQ917587:GOQ917588 GYM917587:GYM917588 HII917587:HII917588 HSE917587:HSE917588 ICA917587:ICA917588 ILW917587:ILW917588 IVS917587:IVS917588 JFO917587:JFO917588 JPK917587:JPK917588 JZG917587:JZG917588 KJC917587:KJC917588 KSY917587:KSY917588 LCU917587:LCU917588 LMQ917587:LMQ917588 LWM917587:LWM917588 MGI917587:MGI917588 MQE917587:MQE917588 NAA917587:NAA917588 NJW917587:NJW917588 NTS917587:NTS917588 ODO917587:ODO917588 ONK917587:ONK917588 OXG917587:OXG917588 PHC917587:PHC917588 PQY917587:PQY917588 QAU917587:QAU917588 QKQ917587:QKQ917588 QUM917587:QUM917588 REI917587:REI917588 ROE917587:ROE917588 RYA917587:RYA917588 SHW917587:SHW917588 SRS917587:SRS917588 TBO917587:TBO917588 TLK917587:TLK917588 TVG917587:TVG917588 UFC917587:UFC917588 UOY917587:UOY917588 UYU917587:UYU917588 VIQ917587:VIQ917588 VSM917587:VSM917588 WCI917587:WCI917588 WME917587:WME917588 WWA917587:WWA917588 S983123:S983124 JO983123:JO983124 TK983123:TK983124 ADG983123:ADG983124 ANC983123:ANC983124 AWY983123:AWY983124 BGU983123:BGU983124 BQQ983123:BQQ983124 CAM983123:CAM983124 CKI983123:CKI983124 CUE983123:CUE983124 DEA983123:DEA983124 DNW983123:DNW983124 DXS983123:DXS983124 EHO983123:EHO983124 ERK983123:ERK983124 FBG983123:FBG983124 FLC983123:FLC983124 FUY983123:FUY983124 GEU983123:GEU983124 GOQ983123:GOQ983124 GYM983123:GYM983124 HII983123:HII983124 HSE983123:HSE983124 ICA983123:ICA983124 ILW983123:ILW983124 IVS983123:IVS983124 JFO983123:JFO983124 JPK983123:JPK983124 JZG983123:JZG983124 KJC983123:KJC983124 KSY983123:KSY983124 LCU983123:LCU983124 LMQ983123:LMQ983124 LWM983123:LWM983124 MGI983123:MGI983124 MQE983123:MQE983124 NAA983123:NAA983124 NJW983123:NJW983124 NTS983123:NTS983124 ODO983123:ODO983124 ONK983123:ONK983124 OXG983123:OXG983124 PHC983123:PHC983124 PQY983123:PQY983124 QAU983123:QAU983124 QKQ983123:QKQ983124 QUM983123:QUM983124 REI983123:REI983124 ROE983123:ROE983124 RYA983123:RYA983124 SHW983123:SHW983124 SRS983123:SRS983124 TBO983123:TBO983124 TLK983123:TLK983124 TVG983123:TVG983124 UFC983123:UFC983124 UOY983123:UOY983124 UYU983123:UYU983124 VIQ983123:VIQ983124 VSM983123:VSM983124 WCI983123:WCI983124 WME983123:WME983124 WWA983123:WWA983124 S86:S97 JO86:JO97 TK86:TK97 ADG86:ADG97 ANC86:ANC97 AWY86:AWY97 BGU86:BGU97 BQQ86:BQQ97 CAM86:CAM97 CKI86:CKI97 CUE86:CUE97 DEA86:DEA97 DNW86:DNW97 DXS86:DXS97 EHO86:EHO97 ERK86:ERK97 FBG86:FBG97 FLC86:FLC97 FUY86:FUY97 GEU86:GEU97 GOQ86:GOQ97 GYM86:GYM97 HII86:HII97 HSE86:HSE97 ICA86:ICA97 ILW86:ILW97 IVS86:IVS97 JFO86:JFO97 JPK86:JPK97 JZG86:JZG97 KJC86:KJC97 KSY86:KSY97 LCU86:LCU97 LMQ86:LMQ97 LWM86:LWM97 MGI86:MGI97 MQE86:MQE97 NAA86:NAA97 NJW86:NJW97 NTS86:NTS97 ODO86:ODO97 ONK86:ONK97 OXG86:OXG97 PHC86:PHC97 PQY86:PQY97 QAU86:QAU97 QKQ86:QKQ97 QUM86:QUM97 REI86:REI97 ROE86:ROE97 RYA86:RYA97 SHW86:SHW97 SRS86:SRS97 TBO86:TBO97 TLK86:TLK97 TVG86:TVG97 UFC86:UFC97 UOY86:UOY97 UYU86:UYU97 VIQ86:VIQ97 VSM86:VSM97 WCI86:WCI97 WME86:WME97 WWA86:WWA97 S65622:S65633 JO65622:JO65633 TK65622:TK65633 ADG65622:ADG65633 ANC65622:ANC65633 AWY65622:AWY65633 BGU65622:BGU65633 BQQ65622:BQQ65633 CAM65622:CAM65633 CKI65622:CKI65633 CUE65622:CUE65633 DEA65622:DEA65633 DNW65622:DNW65633 DXS65622:DXS65633 EHO65622:EHO65633 ERK65622:ERK65633 FBG65622:FBG65633 FLC65622:FLC65633 FUY65622:FUY65633 GEU65622:GEU65633 GOQ65622:GOQ65633 GYM65622:GYM65633 HII65622:HII65633 HSE65622:HSE65633 ICA65622:ICA65633 ILW65622:ILW65633 IVS65622:IVS65633 JFO65622:JFO65633 JPK65622:JPK65633 JZG65622:JZG65633 KJC65622:KJC65633 KSY65622:KSY65633 LCU65622:LCU65633 LMQ65622:LMQ65633 LWM65622:LWM65633 MGI65622:MGI65633 MQE65622:MQE65633 NAA65622:NAA65633 NJW65622:NJW65633 NTS65622:NTS65633 ODO65622:ODO65633 ONK65622:ONK65633 OXG65622:OXG65633 PHC65622:PHC65633 PQY65622:PQY65633 QAU65622:QAU65633 QKQ65622:QKQ65633 QUM65622:QUM65633 REI65622:REI65633 ROE65622:ROE65633 RYA65622:RYA65633 SHW65622:SHW65633 SRS65622:SRS65633 TBO65622:TBO65633 TLK65622:TLK65633 TVG65622:TVG65633 UFC65622:UFC65633 UOY65622:UOY65633 UYU65622:UYU65633 VIQ65622:VIQ65633 VSM65622:VSM65633 WCI65622:WCI65633 WME65622:WME65633 WWA65622:WWA65633 S131158:S131169 JO131158:JO131169 TK131158:TK131169 ADG131158:ADG131169 ANC131158:ANC131169 AWY131158:AWY131169 BGU131158:BGU131169 BQQ131158:BQQ131169 CAM131158:CAM131169 CKI131158:CKI131169 CUE131158:CUE131169 DEA131158:DEA131169 DNW131158:DNW131169 DXS131158:DXS131169 EHO131158:EHO131169 ERK131158:ERK131169 FBG131158:FBG131169 FLC131158:FLC131169 FUY131158:FUY131169 GEU131158:GEU131169 GOQ131158:GOQ131169 GYM131158:GYM131169 HII131158:HII131169 HSE131158:HSE131169 ICA131158:ICA131169 ILW131158:ILW131169 IVS131158:IVS131169 JFO131158:JFO131169 JPK131158:JPK131169 JZG131158:JZG131169 KJC131158:KJC131169 KSY131158:KSY131169 LCU131158:LCU131169 LMQ131158:LMQ131169 LWM131158:LWM131169 MGI131158:MGI131169 MQE131158:MQE131169 NAA131158:NAA131169 NJW131158:NJW131169 NTS131158:NTS131169 ODO131158:ODO131169 ONK131158:ONK131169 OXG131158:OXG131169 PHC131158:PHC131169 PQY131158:PQY131169 QAU131158:QAU131169 QKQ131158:QKQ131169 QUM131158:QUM131169 REI131158:REI131169 ROE131158:ROE131169 RYA131158:RYA131169 SHW131158:SHW131169 SRS131158:SRS131169 TBO131158:TBO131169 TLK131158:TLK131169 TVG131158:TVG131169 UFC131158:UFC131169 UOY131158:UOY131169 UYU131158:UYU131169 VIQ131158:VIQ131169 VSM131158:VSM131169 WCI131158:WCI131169 WME131158:WME131169 WWA131158:WWA131169 S196694:S196705 JO196694:JO196705 TK196694:TK196705 ADG196694:ADG196705 ANC196694:ANC196705 AWY196694:AWY196705 BGU196694:BGU196705 BQQ196694:BQQ196705 CAM196694:CAM196705 CKI196694:CKI196705 CUE196694:CUE196705 DEA196694:DEA196705 DNW196694:DNW196705 DXS196694:DXS196705 EHO196694:EHO196705 ERK196694:ERK196705 FBG196694:FBG196705 FLC196694:FLC196705 FUY196694:FUY196705 GEU196694:GEU196705 GOQ196694:GOQ196705 GYM196694:GYM196705 HII196694:HII196705 HSE196694:HSE196705 ICA196694:ICA196705 ILW196694:ILW196705 IVS196694:IVS196705 JFO196694:JFO196705 JPK196694:JPK196705 JZG196694:JZG196705 KJC196694:KJC196705 KSY196694:KSY196705 LCU196694:LCU196705 LMQ196694:LMQ196705 LWM196694:LWM196705 MGI196694:MGI196705 MQE196694:MQE196705 NAA196694:NAA196705 NJW196694:NJW196705 NTS196694:NTS196705 ODO196694:ODO196705 ONK196694:ONK196705 OXG196694:OXG196705 PHC196694:PHC196705 PQY196694:PQY196705 QAU196694:QAU196705 QKQ196694:QKQ196705 QUM196694:QUM196705 REI196694:REI196705 ROE196694:ROE196705 RYA196694:RYA196705 SHW196694:SHW196705 SRS196694:SRS196705 TBO196694:TBO196705 TLK196694:TLK196705 TVG196694:TVG196705 UFC196694:UFC196705 UOY196694:UOY196705 UYU196694:UYU196705 VIQ196694:VIQ196705 VSM196694:VSM196705 WCI196694:WCI196705 WME196694:WME196705 WWA196694:WWA196705 S262230:S262241 JO262230:JO262241 TK262230:TK262241 ADG262230:ADG262241 ANC262230:ANC262241 AWY262230:AWY262241 BGU262230:BGU262241 BQQ262230:BQQ262241 CAM262230:CAM262241 CKI262230:CKI262241 CUE262230:CUE262241 DEA262230:DEA262241 DNW262230:DNW262241 DXS262230:DXS262241 EHO262230:EHO262241 ERK262230:ERK262241 FBG262230:FBG262241 FLC262230:FLC262241 FUY262230:FUY262241 GEU262230:GEU262241 GOQ262230:GOQ262241 GYM262230:GYM262241 HII262230:HII262241 HSE262230:HSE262241 ICA262230:ICA262241 ILW262230:ILW262241 IVS262230:IVS262241 JFO262230:JFO262241 JPK262230:JPK262241 JZG262230:JZG262241 KJC262230:KJC262241 KSY262230:KSY262241 LCU262230:LCU262241 LMQ262230:LMQ262241 LWM262230:LWM262241 MGI262230:MGI262241 MQE262230:MQE262241 NAA262230:NAA262241 NJW262230:NJW262241 NTS262230:NTS262241 ODO262230:ODO262241 ONK262230:ONK262241 OXG262230:OXG262241 PHC262230:PHC262241 PQY262230:PQY262241 QAU262230:QAU262241 QKQ262230:QKQ262241 QUM262230:QUM262241 REI262230:REI262241 ROE262230:ROE262241 RYA262230:RYA262241 SHW262230:SHW262241 SRS262230:SRS262241 TBO262230:TBO262241 TLK262230:TLK262241 TVG262230:TVG262241 UFC262230:UFC262241 UOY262230:UOY262241 UYU262230:UYU262241 VIQ262230:VIQ262241 VSM262230:VSM262241 WCI262230:WCI262241 WME262230:WME262241 WWA262230:WWA262241 S327766:S327777 JO327766:JO327777 TK327766:TK327777 ADG327766:ADG327777 ANC327766:ANC327777 AWY327766:AWY327777 BGU327766:BGU327777 BQQ327766:BQQ327777 CAM327766:CAM327777 CKI327766:CKI327777 CUE327766:CUE327777 DEA327766:DEA327777 DNW327766:DNW327777 DXS327766:DXS327777 EHO327766:EHO327777 ERK327766:ERK327777 FBG327766:FBG327777 FLC327766:FLC327777 FUY327766:FUY327777 GEU327766:GEU327777 GOQ327766:GOQ327777 GYM327766:GYM327777 HII327766:HII327777 HSE327766:HSE327777 ICA327766:ICA327777 ILW327766:ILW327777 IVS327766:IVS327777 JFO327766:JFO327777 JPK327766:JPK327777 JZG327766:JZG327777 KJC327766:KJC327777 KSY327766:KSY327777 LCU327766:LCU327777 LMQ327766:LMQ327777 LWM327766:LWM327777 MGI327766:MGI327777 MQE327766:MQE327777 NAA327766:NAA327777 NJW327766:NJW327777 NTS327766:NTS327777 ODO327766:ODO327777 ONK327766:ONK327777 OXG327766:OXG327777 PHC327766:PHC327777 PQY327766:PQY327777 QAU327766:QAU327777 QKQ327766:QKQ327777 QUM327766:QUM327777 REI327766:REI327777 ROE327766:ROE327777 RYA327766:RYA327777 SHW327766:SHW327777 SRS327766:SRS327777 TBO327766:TBO327777 TLK327766:TLK327777 TVG327766:TVG327777 UFC327766:UFC327777 UOY327766:UOY327777 UYU327766:UYU327777 VIQ327766:VIQ327777 VSM327766:VSM327777 WCI327766:WCI327777 WME327766:WME327777 WWA327766:WWA327777 S393302:S393313 JO393302:JO393313 TK393302:TK393313 ADG393302:ADG393313 ANC393302:ANC393313 AWY393302:AWY393313 BGU393302:BGU393313 BQQ393302:BQQ393313 CAM393302:CAM393313 CKI393302:CKI393313 CUE393302:CUE393313 DEA393302:DEA393313 DNW393302:DNW393313 DXS393302:DXS393313 EHO393302:EHO393313 ERK393302:ERK393313 FBG393302:FBG393313 FLC393302:FLC393313 FUY393302:FUY393313 GEU393302:GEU393313 GOQ393302:GOQ393313 GYM393302:GYM393313 HII393302:HII393313 HSE393302:HSE393313 ICA393302:ICA393313 ILW393302:ILW393313 IVS393302:IVS393313 JFO393302:JFO393313 JPK393302:JPK393313 JZG393302:JZG393313 KJC393302:KJC393313 KSY393302:KSY393313 LCU393302:LCU393313 LMQ393302:LMQ393313 LWM393302:LWM393313 MGI393302:MGI393313 MQE393302:MQE393313 NAA393302:NAA393313 NJW393302:NJW393313 NTS393302:NTS393313 ODO393302:ODO393313 ONK393302:ONK393313 OXG393302:OXG393313 PHC393302:PHC393313 PQY393302:PQY393313 QAU393302:QAU393313 QKQ393302:QKQ393313 QUM393302:QUM393313 REI393302:REI393313 ROE393302:ROE393313 RYA393302:RYA393313 SHW393302:SHW393313 SRS393302:SRS393313 TBO393302:TBO393313 TLK393302:TLK393313 TVG393302:TVG393313 UFC393302:UFC393313 UOY393302:UOY393313 UYU393302:UYU393313 VIQ393302:VIQ393313 VSM393302:VSM393313 WCI393302:WCI393313 WME393302:WME393313 WWA393302:WWA393313 S458838:S458849 JO458838:JO458849 TK458838:TK458849 ADG458838:ADG458849 ANC458838:ANC458849 AWY458838:AWY458849 BGU458838:BGU458849 BQQ458838:BQQ458849 CAM458838:CAM458849 CKI458838:CKI458849 CUE458838:CUE458849 DEA458838:DEA458849 DNW458838:DNW458849 DXS458838:DXS458849 EHO458838:EHO458849 ERK458838:ERK458849 FBG458838:FBG458849 FLC458838:FLC458849 FUY458838:FUY458849 GEU458838:GEU458849 GOQ458838:GOQ458849 GYM458838:GYM458849 HII458838:HII458849 HSE458838:HSE458849 ICA458838:ICA458849 ILW458838:ILW458849 IVS458838:IVS458849 JFO458838:JFO458849 JPK458838:JPK458849 JZG458838:JZG458849 KJC458838:KJC458849 KSY458838:KSY458849 LCU458838:LCU458849 LMQ458838:LMQ458849 LWM458838:LWM458849 MGI458838:MGI458849 MQE458838:MQE458849 NAA458838:NAA458849 NJW458838:NJW458849 NTS458838:NTS458849 ODO458838:ODO458849 ONK458838:ONK458849 OXG458838:OXG458849 PHC458838:PHC458849 PQY458838:PQY458849 QAU458838:QAU458849 QKQ458838:QKQ458849 QUM458838:QUM458849 REI458838:REI458849 ROE458838:ROE458849 RYA458838:RYA458849 SHW458838:SHW458849 SRS458838:SRS458849 TBO458838:TBO458849 TLK458838:TLK458849 TVG458838:TVG458849 UFC458838:UFC458849 UOY458838:UOY458849 UYU458838:UYU458849 VIQ458838:VIQ458849 VSM458838:VSM458849 WCI458838:WCI458849 WME458838:WME458849 WWA458838:WWA458849 S524374:S524385 JO524374:JO524385 TK524374:TK524385 ADG524374:ADG524385 ANC524374:ANC524385 AWY524374:AWY524385 BGU524374:BGU524385 BQQ524374:BQQ524385 CAM524374:CAM524385 CKI524374:CKI524385 CUE524374:CUE524385 DEA524374:DEA524385 DNW524374:DNW524385 DXS524374:DXS524385 EHO524374:EHO524385 ERK524374:ERK524385 FBG524374:FBG524385 FLC524374:FLC524385 FUY524374:FUY524385 GEU524374:GEU524385 GOQ524374:GOQ524385 GYM524374:GYM524385 HII524374:HII524385 HSE524374:HSE524385 ICA524374:ICA524385 ILW524374:ILW524385 IVS524374:IVS524385 JFO524374:JFO524385 JPK524374:JPK524385 JZG524374:JZG524385 KJC524374:KJC524385 KSY524374:KSY524385 LCU524374:LCU524385 LMQ524374:LMQ524385 LWM524374:LWM524385 MGI524374:MGI524385 MQE524374:MQE524385 NAA524374:NAA524385 NJW524374:NJW524385 NTS524374:NTS524385 ODO524374:ODO524385 ONK524374:ONK524385 OXG524374:OXG524385 PHC524374:PHC524385 PQY524374:PQY524385 QAU524374:QAU524385 QKQ524374:QKQ524385 QUM524374:QUM524385 REI524374:REI524385 ROE524374:ROE524385 RYA524374:RYA524385 SHW524374:SHW524385 SRS524374:SRS524385 TBO524374:TBO524385 TLK524374:TLK524385 TVG524374:TVG524385 UFC524374:UFC524385 UOY524374:UOY524385 UYU524374:UYU524385 VIQ524374:VIQ524385 VSM524374:VSM524385 WCI524374:WCI524385 WME524374:WME524385 WWA524374:WWA524385 S589910:S589921 JO589910:JO589921 TK589910:TK589921 ADG589910:ADG589921 ANC589910:ANC589921 AWY589910:AWY589921 BGU589910:BGU589921 BQQ589910:BQQ589921 CAM589910:CAM589921 CKI589910:CKI589921 CUE589910:CUE589921 DEA589910:DEA589921 DNW589910:DNW589921 DXS589910:DXS589921 EHO589910:EHO589921 ERK589910:ERK589921 FBG589910:FBG589921 FLC589910:FLC589921 FUY589910:FUY589921 GEU589910:GEU589921 GOQ589910:GOQ589921 GYM589910:GYM589921 HII589910:HII589921 HSE589910:HSE589921 ICA589910:ICA589921 ILW589910:ILW589921 IVS589910:IVS589921 JFO589910:JFO589921 JPK589910:JPK589921 JZG589910:JZG589921 KJC589910:KJC589921 KSY589910:KSY589921 LCU589910:LCU589921 LMQ589910:LMQ589921 LWM589910:LWM589921 MGI589910:MGI589921 MQE589910:MQE589921 NAA589910:NAA589921 NJW589910:NJW589921 NTS589910:NTS589921 ODO589910:ODO589921 ONK589910:ONK589921 OXG589910:OXG589921 PHC589910:PHC589921 PQY589910:PQY589921 QAU589910:QAU589921 QKQ589910:QKQ589921 QUM589910:QUM589921 REI589910:REI589921 ROE589910:ROE589921 RYA589910:RYA589921 SHW589910:SHW589921 SRS589910:SRS589921 TBO589910:TBO589921 TLK589910:TLK589921 TVG589910:TVG589921 UFC589910:UFC589921 UOY589910:UOY589921 UYU589910:UYU589921 VIQ589910:VIQ589921 VSM589910:VSM589921 WCI589910:WCI589921 WME589910:WME589921 WWA589910:WWA589921 S655446:S655457 JO655446:JO655457 TK655446:TK655457 ADG655446:ADG655457 ANC655446:ANC655457 AWY655446:AWY655457 BGU655446:BGU655457 BQQ655446:BQQ655457 CAM655446:CAM655457 CKI655446:CKI655457 CUE655446:CUE655457 DEA655446:DEA655457 DNW655446:DNW655457 DXS655446:DXS655457 EHO655446:EHO655457 ERK655446:ERK655457 FBG655446:FBG655457 FLC655446:FLC655457 FUY655446:FUY655457 GEU655446:GEU655457 GOQ655446:GOQ655457 GYM655446:GYM655457 HII655446:HII655457 HSE655446:HSE655457 ICA655446:ICA655457 ILW655446:ILW655457 IVS655446:IVS655457 JFO655446:JFO655457 JPK655446:JPK655457 JZG655446:JZG655457 KJC655446:KJC655457 KSY655446:KSY655457 LCU655446:LCU655457 LMQ655446:LMQ655457 LWM655446:LWM655457 MGI655446:MGI655457 MQE655446:MQE655457 NAA655446:NAA655457 NJW655446:NJW655457 NTS655446:NTS655457 ODO655446:ODO655457 ONK655446:ONK655457 OXG655446:OXG655457 PHC655446:PHC655457 PQY655446:PQY655457 QAU655446:QAU655457 QKQ655446:QKQ655457 QUM655446:QUM655457 REI655446:REI655457 ROE655446:ROE655457 RYA655446:RYA655457 SHW655446:SHW655457 SRS655446:SRS655457 TBO655446:TBO655457 TLK655446:TLK655457 TVG655446:TVG655457 UFC655446:UFC655457 UOY655446:UOY655457 UYU655446:UYU655457 VIQ655446:VIQ655457 VSM655446:VSM655457 WCI655446:WCI655457 WME655446:WME655457 WWA655446:WWA655457 S720982:S720993 JO720982:JO720993 TK720982:TK720993 ADG720982:ADG720993 ANC720982:ANC720993 AWY720982:AWY720993 BGU720982:BGU720993 BQQ720982:BQQ720993 CAM720982:CAM720993 CKI720982:CKI720993 CUE720982:CUE720993 DEA720982:DEA720993 DNW720982:DNW720993 DXS720982:DXS720993 EHO720982:EHO720993 ERK720982:ERK720993 FBG720982:FBG720993 FLC720982:FLC720993 FUY720982:FUY720993 GEU720982:GEU720993 GOQ720982:GOQ720993 GYM720982:GYM720993 HII720982:HII720993 HSE720982:HSE720993 ICA720982:ICA720993 ILW720982:ILW720993 IVS720982:IVS720993 JFO720982:JFO720993 JPK720982:JPK720993 JZG720982:JZG720993 KJC720982:KJC720993 KSY720982:KSY720993 LCU720982:LCU720993 LMQ720982:LMQ720993 LWM720982:LWM720993 MGI720982:MGI720993 MQE720982:MQE720993 NAA720982:NAA720993 NJW720982:NJW720993 NTS720982:NTS720993 ODO720982:ODO720993 ONK720982:ONK720993 OXG720982:OXG720993 PHC720982:PHC720993 PQY720982:PQY720993 QAU720982:QAU720993 QKQ720982:QKQ720993 QUM720982:QUM720993 REI720982:REI720993 ROE720982:ROE720993 RYA720982:RYA720993 SHW720982:SHW720993 SRS720982:SRS720993 TBO720982:TBO720993 TLK720982:TLK720993 TVG720982:TVG720993 UFC720982:UFC720993 UOY720982:UOY720993 UYU720982:UYU720993 VIQ720982:VIQ720993 VSM720982:VSM720993 WCI720982:WCI720993 WME720982:WME720993 WWA720982:WWA720993 S786518:S786529 JO786518:JO786529 TK786518:TK786529 ADG786518:ADG786529 ANC786518:ANC786529 AWY786518:AWY786529 BGU786518:BGU786529 BQQ786518:BQQ786529 CAM786518:CAM786529 CKI786518:CKI786529 CUE786518:CUE786529 DEA786518:DEA786529 DNW786518:DNW786529 DXS786518:DXS786529 EHO786518:EHO786529 ERK786518:ERK786529 FBG786518:FBG786529 FLC786518:FLC786529 FUY786518:FUY786529 GEU786518:GEU786529 GOQ786518:GOQ786529 GYM786518:GYM786529 HII786518:HII786529 HSE786518:HSE786529 ICA786518:ICA786529 ILW786518:ILW786529 IVS786518:IVS786529 JFO786518:JFO786529 JPK786518:JPK786529 JZG786518:JZG786529 KJC786518:KJC786529 KSY786518:KSY786529 LCU786518:LCU786529 LMQ786518:LMQ786529 LWM786518:LWM786529 MGI786518:MGI786529 MQE786518:MQE786529 NAA786518:NAA786529 NJW786518:NJW786529 NTS786518:NTS786529 ODO786518:ODO786529 ONK786518:ONK786529 OXG786518:OXG786529 PHC786518:PHC786529 PQY786518:PQY786529 QAU786518:QAU786529 QKQ786518:QKQ786529 QUM786518:QUM786529 REI786518:REI786529 ROE786518:ROE786529 RYA786518:RYA786529 SHW786518:SHW786529 SRS786518:SRS786529 TBO786518:TBO786529 TLK786518:TLK786529 TVG786518:TVG786529 UFC786518:UFC786529 UOY786518:UOY786529 UYU786518:UYU786529 VIQ786518:VIQ786529 VSM786518:VSM786529 WCI786518:WCI786529 WME786518:WME786529 WWA786518:WWA786529 S852054:S852065 JO852054:JO852065 TK852054:TK852065 ADG852054:ADG852065 ANC852054:ANC852065 AWY852054:AWY852065 BGU852054:BGU852065 BQQ852054:BQQ852065 CAM852054:CAM852065 CKI852054:CKI852065 CUE852054:CUE852065 DEA852054:DEA852065 DNW852054:DNW852065 DXS852054:DXS852065 EHO852054:EHO852065 ERK852054:ERK852065 FBG852054:FBG852065 FLC852054:FLC852065 FUY852054:FUY852065 GEU852054:GEU852065 GOQ852054:GOQ852065 GYM852054:GYM852065 HII852054:HII852065 HSE852054:HSE852065 ICA852054:ICA852065 ILW852054:ILW852065 IVS852054:IVS852065 JFO852054:JFO852065 JPK852054:JPK852065 JZG852054:JZG852065 KJC852054:KJC852065 KSY852054:KSY852065 LCU852054:LCU852065 LMQ852054:LMQ852065 LWM852054:LWM852065 MGI852054:MGI852065 MQE852054:MQE852065 NAA852054:NAA852065 NJW852054:NJW852065 NTS852054:NTS852065 ODO852054:ODO852065 ONK852054:ONK852065 OXG852054:OXG852065 PHC852054:PHC852065 PQY852054:PQY852065 QAU852054:QAU852065 QKQ852054:QKQ852065 QUM852054:QUM852065 REI852054:REI852065 ROE852054:ROE852065 RYA852054:RYA852065 SHW852054:SHW852065 SRS852054:SRS852065 TBO852054:TBO852065 TLK852054:TLK852065 TVG852054:TVG852065 UFC852054:UFC852065 UOY852054:UOY852065 UYU852054:UYU852065 VIQ852054:VIQ852065 VSM852054:VSM852065 WCI852054:WCI852065 WME852054:WME852065 WWA852054:WWA852065 S917590:S917601 JO917590:JO917601 TK917590:TK917601 ADG917590:ADG917601 ANC917590:ANC917601 AWY917590:AWY917601 BGU917590:BGU917601 BQQ917590:BQQ917601 CAM917590:CAM917601 CKI917590:CKI917601 CUE917590:CUE917601 DEA917590:DEA917601 DNW917590:DNW917601 DXS917590:DXS917601 EHO917590:EHO917601 ERK917590:ERK917601 FBG917590:FBG917601 FLC917590:FLC917601 FUY917590:FUY917601 GEU917590:GEU917601 GOQ917590:GOQ917601 GYM917590:GYM917601 HII917590:HII917601 HSE917590:HSE917601 ICA917590:ICA917601 ILW917590:ILW917601 IVS917590:IVS917601 JFO917590:JFO917601 JPK917590:JPK917601 JZG917590:JZG917601 KJC917590:KJC917601 KSY917590:KSY917601 LCU917590:LCU917601 LMQ917590:LMQ917601 LWM917590:LWM917601 MGI917590:MGI917601 MQE917590:MQE917601 NAA917590:NAA917601 NJW917590:NJW917601 NTS917590:NTS917601 ODO917590:ODO917601 ONK917590:ONK917601 OXG917590:OXG917601 PHC917590:PHC917601 PQY917590:PQY917601 QAU917590:QAU917601 QKQ917590:QKQ917601 QUM917590:QUM917601 REI917590:REI917601 ROE917590:ROE917601 RYA917590:RYA917601 SHW917590:SHW917601 SRS917590:SRS917601 TBO917590:TBO917601 TLK917590:TLK917601 TVG917590:TVG917601 UFC917590:UFC917601 UOY917590:UOY917601 UYU917590:UYU917601 VIQ917590:VIQ917601 VSM917590:VSM917601 WCI917590:WCI917601 WME917590:WME917601 WWA917590:WWA917601 S983126:S983137 JO983126:JO983137 TK983126:TK983137 ADG983126:ADG983137 ANC983126:ANC983137 AWY983126:AWY983137 BGU983126:BGU983137 BQQ983126:BQQ983137 CAM983126:CAM983137 CKI983126:CKI983137 CUE983126:CUE983137 DEA983126:DEA983137 DNW983126:DNW983137 DXS983126:DXS983137 EHO983126:EHO983137 ERK983126:ERK983137 FBG983126:FBG983137 FLC983126:FLC983137 FUY983126:FUY983137 GEU983126:GEU983137 GOQ983126:GOQ983137 GYM983126:GYM983137 HII983126:HII983137 HSE983126:HSE983137 ICA983126:ICA983137 ILW983126:ILW983137 IVS983126:IVS983137 JFO983126:JFO983137 JPK983126:JPK983137 JZG983126:JZG983137 KJC983126:KJC983137 KSY983126:KSY983137 LCU983126:LCU983137 LMQ983126:LMQ983137 LWM983126:LWM983137 MGI983126:MGI983137 MQE983126:MQE983137 NAA983126:NAA983137 NJW983126:NJW983137 NTS983126:NTS983137 ODO983126:ODO983137 ONK983126:ONK983137 OXG983126:OXG983137 PHC983126:PHC983137 PQY983126:PQY983137 QAU983126:QAU983137 QKQ983126:QKQ983137 QUM983126:QUM983137 REI983126:REI983137 ROE983126:ROE983137 RYA983126:RYA983137 SHW983126:SHW983137 SRS983126:SRS983137 TBO983126:TBO983137 TLK983126:TLK983137 TVG983126:TVG983137 UFC983126:UFC983137 UOY983126:UOY983137 UYU983126:UYU983137 VIQ983126:VIQ983137 VSM983126:VSM983137 WCI983126:WCI983137 WME983126:WME983137 WWA983126:WWA983137</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B0F0"/>
    <pageSetUpPr fitToPage="1"/>
  </sheetPr>
  <dimension ref="A1:BP675"/>
  <sheetViews>
    <sheetView zoomScaleNormal="100" zoomScaleSheetLayoutView="100" workbookViewId="0"/>
  </sheetViews>
  <sheetFormatPr defaultColWidth="2.625" defaultRowHeight="13.5"/>
  <cols>
    <col min="1" max="1" width="1.625" style="1288" customWidth="1"/>
    <col min="2" max="8" width="2.625" style="1288" customWidth="1"/>
    <col min="9" max="9" width="3" style="1288" customWidth="1"/>
    <col min="10" max="34" width="2.625" style="1288" customWidth="1"/>
    <col min="35" max="37" width="2.5" style="1288" customWidth="1"/>
    <col min="38" max="38" width="0.875" style="1288" customWidth="1"/>
    <col min="39" max="39" width="0" style="1288" hidden="1" customWidth="1"/>
    <col min="40" max="43" width="6.75" style="1288" hidden="1" customWidth="1"/>
    <col min="44" max="45" width="0" style="1288" hidden="1" customWidth="1"/>
    <col min="46" max="46" width="2.625" style="1288" customWidth="1"/>
    <col min="47" max="16384" width="2.625" style="1288"/>
  </cols>
  <sheetData>
    <row r="1" spans="1:38">
      <c r="A1" s="1664" t="s">
        <v>3922</v>
      </c>
      <c r="B1" s="1664"/>
      <c r="C1" s="1664"/>
      <c r="D1" s="1664"/>
      <c r="E1" s="1664"/>
      <c r="F1" s="1664"/>
      <c r="G1" s="1664"/>
      <c r="H1" s="1664"/>
      <c r="I1" s="1664"/>
      <c r="J1" s="1664"/>
      <c r="K1" s="1664"/>
      <c r="L1" s="1664"/>
      <c r="M1" s="1664"/>
    </row>
    <row r="2" spans="1:38">
      <c r="A2" s="1664"/>
      <c r="B2" s="1664"/>
      <c r="C2" s="1664"/>
      <c r="D2" s="1664"/>
      <c r="E2" s="1664"/>
      <c r="F2" s="1664"/>
      <c r="G2" s="1664"/>
      <c r="H2" s="1664"/>
      <c r="I2" s="1664"/>
      <c r="J2" s="1664"/>
      <c r="K2" s="1664"/>
      <c r="L2" s="1664"/>
      <c r="M2" s="1664"/>
    </row>
    <row r="4" spans="1:38" ht="8.1" customHeight="1">
      <c r="A4" s="1664" t="s">
        <v>3923</v>
      </c>
      <c r="B4" s="1664"/>
      <c r="C4" s="1664"/>
      <c r="D4" s="1664"/>
      <c r="E4" s="1664"/>
      <c r="F4" s="1664"/>
      <c r="G4" s="1664"/>
      <c r="H4" s="1664"/>
      <c r="I4" s="1664"/>
      <c r="J4" s="1664"/>
      <c r="K4" s="1664"/>
      <c r="L4" s="1664"/>
      <c r="M4" s="1664"/>
      <c r="N4" s="1664"/>
      <c r="O4" s="1664"/>
      <c r="P4" s="1664"/>
      <c r="Q4" s="1664"/>
      <c r="R4" s="1664"/>
      <c r="S4" s="1664"/>
      <c r="T4" s="1664"/>
      <c r="U4" s="1664"/>
      <c r="V4" s="1664"/>
      <c r="W4" s="1664"/>
      <c r="X4" s="1664"/>
      <c r="Y4" s="1664"/>
      <c r="Z4" s="1664"/>
      <c r="AA4" s="1664"/>
      <c r="AB4" s="1664"/>
      <c r="AC4" s="1664"/>
      <c r="AD4" s="1664"/>
      <c r="AE4" s="1664"/>
      <c r="AF4" s="1664"/>
      <c r="AG4" s="1664"/>
      <c r="AH4" s="1664"/>
      <c r="AI4" s="1664"/>
      <c r="AJ4" s="1664"/>
      <c r="AK4" s="1287"/>
      <c r="AL4" s="1287"/>
    </row>
    <row r="5" spans="1:38" ht="8.1" customHeight="1">
      <c r="A5" s="1664"/>
      <c r="B5" s="1664"/>
      <c r="C5" s="1664"/>
      <c r="D5" s="1664"/>
      <c r="E5" s="1664"/>
      <c r="F5" s="1664"/>
      <c r="G5" s="1664"/>
      <c r="H5" s="1664"/>
      <c r="I5" s="1664"/>
      <c r="J5" s="1664"/>
      <c r="K5" s="1664"/>
      <c r="L5" s="1664"/>
      <c r="M5" s="1664"/>
      <c r="N5" s="1664"/>
      <c r="O5" s="1664"/>
      <c r="P5" s="1664"/>
      <c r="Q5" s="1664"/>
      <c r="R5" s="1664"/>
      <c r="S5" s="1664"/>
      <c r="T5" s="1664"/>
      <c r="U5" s="1664"/>
      <c r="V5" s="1664"/>
      <c r="W5" s="1664"/>
      <c r="X5" s="1664"/>
      <c r="Y5" s="1664"/>
      <c r="Z5" s="1664"/>
      <c r="AA5" s="1664"/>
      <c r="AB5" s="1664"/>
      <c r="AC5" s="1664"/>
      <c r="AD5" s="1664"/>
      <c r="AE5" s="1664"/>
      <c r="AF5" s="1664"/>
      <c r="AG5" s="1664"/>
      <c r="AH5" s="1664"/>
      <c r="AI5" s="1664"/>
      <c r="AJ5" s="1664"/>
      <c r="AK5" s="1287"/>
      <c r="AL5" s="1287"/>
    </row>
    <row r="6" spans="1:38" ht="8.1" customHeight="1">
      <c r="A6" s="1664" t="s">
        <v>13</v>
      </c>
      <c r="B6" s="1664"/>
      <c r="C6" s="1664"/>
      <c r="D6" s="1664"/>
      <c r="E6" s="1664"/>
      <c r="F6" s="1664"/>
      <c r="G6" s="1664"/>
      <c r="H6" s="1664"/>
      <c r="I6" s="1664"/>
      <c r="J6" s="1664"/>
      <c r="K6" s="1664"/>
      <c r="L6" s="1664"/>
      <c r="M6" s="1664"/>
      <c r="N6" s="1664"/>
      <c r="O6" s="1664"/>
      <c r="P6" s="1664"/>
      <c r="Q6" s="1664"/>
      <c r="R6" s="1664"/>
      <c r="S6" s="1664"/>
      <c r="T6" s="1664"/>
      <c r="U6" s="1664"/>
      <c r="V6" s="1664"/>
      <c r="W6" s="1664"/>
      <c r="X6" s="1664"/>
      <c r="Y6" s="1664"/>
      <c r="Z6" s="1664"/>
      <c r="AA6" s="1664"/>
      <c r="AB6" s="1664"/>
      <c r="AC6" s="1664"/>
      <c r="AD6" s="1664"/>
      <c r="AE6" s="1664"/>
      <c r="AF6" s="1664"/>
      <c r="AG6" s="1664"/>
      <c r="AH6" s="1664"/>
      <c r="AI6" s="1664"/>
      <c r="AJ6" s="1664"/>
      <c r="AK6" s="1287"/>
      <c r="AL6" s="1287"/>
    </row>
    <row r="7" spans="1:38" ht="8.1" customHeight="1">
      <c r="A7" s="1664"/>
      <c r="B7" s="1664"/>
      <c r="C7" s="1664"/>
      <c r="D7" s="1664"/>
      <c r="E7" s="1664"/>
      <c r="F7" s="1664"/>
      <c r="G7" s="1664"/>
      <c r="H7" s="1664"/>
      <c r="I7" s="1664"/>
      <c r="J7" s="1664"/>
      <c r="K7" s="1664"/>
      <c r="L7" s="1664"/>
      <c r="M7" s="1664"/>
      <c r="N7" s="1664"/>
      <c r="O7" s="1664"/>
      <c r="P7" s="1664"/>
      <c r="Q7" s="1664"/>
      <c r="R7" s="1664"/>
      <c r="S7" s="1664"/>
      <c r="T7" s="1664"/>
      <c r="U7" s="1664"/>
      <c r="V7" s="1664"/>
      <c r="W7" s="1664"/>
      <c r="X7" s="1664"/>
      <c r="Y7" s="1664"/>
      <c r="Z7" s="1664"/>
      <c r="AA7" s="1664"/>
      <c r="AB7" s="1664"/>
      <c r="AC7" s="1664"/>
      <c r="AD7" s="1664"/>
      <c r="AE7" s="1664"/>
      <c r="AF7" s="1664"/>
      <c r="AG7" s="1664"/>
      <c r="AH7" s="1664"/>
      <c r="AI7" s="1664"/>
      <c r="AJ7" s="1664"/>
      <c r="AK7" s="1287"/>
      <c r="AL7" s="1287"/>
    </row>
    <row r="8" spans="1:38" ht="8.1" customHeight="1">
      <c r="A8" s="1664" t="s">
        <v>3091</v>
      </c>
      <c r="B8" s="1664"/>
      <c r="C8" s="1664"/>
      <c r="D8" s="1664"/>
      <c r="E8" s="1664"/>
      <c r="F8" s="1664"/>
      <c r="G8" s="1664"/>
      <c r="H8" s="1664"/>
      <c r="I8" s="1664"/>
      <c r="J8" s="1664"/>
      <c r="K8" s="1664"/>
      <c r="L8" s="1664"/>
      <c r="M8" s="1664"/>
      <c r="N8" s="1664"/>
      <c r="O8" s="1664"/>
      <c r="P8" s="1664"/>
      <c r="Q8" s="1664"/>
      <c r="R8" s="1664"/>
      <c r="S8" s="1664"/>
      <c r="T8" s="1664"/>
      <c r="U8" s="1664"/>
      <c r="V8" s="1664"/>
      <c r="W8" s="1664"/>
      <c r="X8" s="1664"/>
      <c r="Y8" s="1664"/>
      <c r="Z8" s="1664"/>
      <c r="AA8" s="1664"/>
      <c r="AB8" s="1664"/>
      <c r="AC8" s="1664"/>
      <c r="AD8" s="1664"/>
      <c r="AE8" s="1664"/>
      <c r="AF8" s="1664"/>
      <c r="AG8" s="1664"/>
      <c r="AH8" s="1664"/>
      <c r="AI8" s="1664"/>
      <c r="AJ8" s="1664"/>
      <c r="AK8" s="1287"/>
      <c r="AL8" s="1287"/>
    </row>
    <row r="9" spans="1:38" ht="8.1" customHeight="1">
      <c r="A9" s="1664"/>
      <c r="B9" s="1664"/>
      <c r="C9" s="1664"/>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4"/>
      <c r="AB9" s="1664"/>
      <c r="AC9" s="1664"/>
      <c r="AD9" s="1664"/>
      <c r="AE9" s="1664"/>
      <c r="AF9" s="1664"/>
      <c r="AG9" s="1664"/>
      <c r="AH9" s="1664"/>
      <c r="AI9" s="1664"/>
      <c r="AJ9" s="1664"/>
      <c r="AK9" s="1287"/>
      <c r="AL9" s="1287"/>
    </row>
    <row r="10" spans="1:38">
      <c r="Y10" s="1674" t="str">
        <f ca="1">IF(wskakunin_SHINSEI_DATE="",TEXT(TODAY(),"ggg"),wskakunin_SHINSEI_DATE)</f>
        <v>令和</v>
      </c>
      <c r="Z10" s="1675"/>
      <c r="AA10" s="1677" t="str">
        <f>cst_wskakunin_SHINSEI_DATE</f>
        <v/>
      </c>
      <c r="AB10" s="1678"/>
      <c r="AC10" s="1664" t="s">
        <v>371</v>
      </c>
      <c r="AD10" s="1680" t="str">
        <f>cst_wskakunin_SHINSEI_DATE</f>
        <v/>
      </c>
      <c r="AE10" s="1680"/>
      <c r="AF10" s="1664" t="s">
        <v>4</v>
      </c>
      <c r="AG10" s="1682" t="str">
        <f>cst_wskakunin_SHINSEI_DATE</f>
        <v/>
      </c>
      <c r="AH10" s="1682"/>
      <c r="AI10" s="1664" t="s">
        <v>373</v>
      </c>
    </row>
    <row r="11" spans="1:38">
      <c r="Y11" s="1676"/>
      <c r="Z11" s="1676"/>
      <c r="AA11" s="1679"/>
      <c r="AB11" s="1679"/>
      <c r="AC11" s="1664"/>
      <c r="AD11" s="1681"/>
      <c r="AE11" s="1681"/>
      <c r="AF11" s="1664"/>
      <c r="AG11" s="1683"/>
      <c r="AH11" s="1683"/>
      <c r="AI11" s="1664"/>
    </row>
    <row r="12" spans="1:38">
      <c r="A12" s="1665" t="str">
        <f>cst_wskakunin_BUILD_KEN__ken</f>
        <v>岩手県</v>
      </c>
      <c r="B12" s="1665"/>
      <c r="C12" s="1665"/>
      <c r="D12" s="1665"/>
      <c r="E12" s="1665"/>
      <c r="F12" s="1665"/>
      <c r="G12" s="1665"/>
      <c r="H12" s="1665"/>
      <c r="I12" s="1665"/>
      <c r="J12" s="1665"/>
      <c r="K12" s="1665"/>
      <c r="L12" s="1665"/>
      <c r="M12" s="1664" t="s">
        <v>3924</v>
      </c>
      <c r="N12" s="1664"/>
      <c r="O12" s="1664"/>
      <c r="P12" s="1664"/>
    </row>
    <row r="13" spans="1:38">
      <c r="A13" s="1666"/>
      <c r="B13" s="1666"/>
      <c r="C13" s="1666"/>
      <c r="D13" s="1666"/>
      <c r="E13" s="1666"/>
      <c r="F13" s="1666"/>
      <c r="G13" s="1666"/>
      <c r="H13" s="1666"/>
      <c r="I13" s="1666"/>
      <c r="J13" s="1666"/>
      <c r="K13" s="1666"/>
      <c r="L13" s="1666"/>
      <c r="M13" s="1664"/>
      <c r="N13" s="1664"/>
      <c r="O13" s="1664"/>
      <c r="P13" s="1664"/>
    </row>
    <row r="14" spans="1:38" ht="3.75" customHeight="1">
      <c r="D14" s="1667"/>
      <c r="E14" s="1667"/>
      <c r="F14" s="1667"/>
      <c r="G14" s="1667"/>
      <c r="H14" s="1667"/>
    </row>
    <row r="15" spans="1:38" ht="18" customHeight="1">
      <c r="A15" s="1668" t="s">
        <v>3925</v>
      </c>
      <c r="B15" s="1669"/>
      <c r="C15" s="1669"/>
      <c r="D15" s="1669"/>
      <c r="E15" s="1669"/>
      <c r="F15" s="1669"/>
      <c r="G15" s="1669"/>
      <c r="H15" s="1669"/>
      <c r="I15" s="1669"/>
      <c r="J15" s="1669"/>
      <c r="K15" s="1669"/>
      <c r="L15" s="1669"/>
      <c r="M15" s="1669"/>
      <c r="N15" s="1289"/>
      <c r="O15" s="1289"/>
      <c r="P15" s="1289"/>
      <c r="Q15" s="1289"/>
      <c r="R15" s="1289"/>
      <c r="S15" s="1289"/>
      <c r="T15" s="1289"/>
      <c r="U15" s="1289"/>
      <c r="V15" s="1289"/>
      <c r="W15" s="1289"/>
      <c r="X15" s="1289"/>
      <c r="Y15" s="1289"/>
      <c r="Z15" s="1289"/>
      <c r="AA15" s="1289"/>
      <c r="AB15" s="1289"/>
      <c r="AC15" s="1289"/>
      <c r="AD15" s="1289"/>
      <c r="AE15" s="1289"/>
      <c r="AF15" s="1289"/>
      <c r="AG15" s="1289"/>
      <c r="AH15" s="1289"/>
      <c r="AI15" s="1289"/>
      <c r="AJ15" s="1289"/>
      <c r="AK15" s="1289"/>
      <c r="AL15" s="1290"/>
    </row>
    <row r="16" spans="1:38" ht="20.100000000000001" customHeight="1">
      <c r="A16" s="1291"/>
      <c r="B16" s="1292"/>
      <c r="C16" s="1292"/>
      <c r="D16" s="1670" t="s">
        <v>19</v>
      </c>
      <c r="E16" s="1670"/>
      <c r="F16" s="1670"/>
      <c r="G16" s="1670"/>
      <c r="H16" s="1670"/>
      <c r="I16" s="1671" t="str">
        <f>cst_wskakunin_owner1__space3</f>
        <v>松山　梨香子</v>
      </c>
      <c r="J16" s="1672"/>
      <c r="K16" s="1672"/>
      <c r="L16" s="1672"/>
      <c r="M16" s="1672"/>
      <c r="N16" s="1672"/>
      <c r="O16" s="1672"/>
      <c r="P16" s="1672"/>
      <c r="Q16" s="1672"/>
      <c r="R16" s="1672"/>
      <c r="S16" s="1672"/>
      <c r="T16" s="1672"/>
      <c r="U16" s="1672"/>
      <c r="V16" s="1672"/>
      <c r="W16" s="1672"/>
      <c r="X16" s="1672"/>
      <c r="Y16" s="1672"/>
      <c r="Z16" s="1672"/>
      <c r="AA16" s="1672"/>
      <c r="AB16" s="1672"/>
      <c r="AC16" s="1672"/>
      <c r="AD16" s="1672"/>
      <c r="AE16" s="1672"/>
      <c r="AF16" s="1672"/>
      <c r="AG16" s="1672"/>
      <c r="AH16" s="1672"/>
      <c r="AI16" s="1672"/>
      <c r="AJ16" s="1673"/>
      <c r="AK16" s="1292"/>
      <c r="AL16" s="1293"/>
    </row>
    <row r="17" spans="1:38" ht="20.100000000000001" customHeight="1">
      <c r="A17" s="1291"/>
      <c r="B17" s="1292"/>
      <c r="C17" s="1292"/>
      <c r="D17" s="1670" t="s">
        <v>20</v>
      </c>
      <c r="E17" s="1670"/>
      <c r="F17" s="1670"/>
      <c r="G17" s="1670"/>
      <c r="H17" s="1670"/>
      <c r="I17" s="1671" t="str">
        <f>cst_wskakunin_owner1_ZIP</f>
        <v/>
      </c>
      <c r="J17" s="1690"/>
      <c r="K17" s="1690"/>
      <c r="L17" s="1690"/>
      <c r="M17" s="1690"/>
      <c r="N17" s="1690"/>
      <c r="O17" s="1690"/>
      <c r="P17" s="1690"/>
      <c r="Q17" s="1690"/>
      <c r="R17" s="1690"/>
      <c r="S17" s="1690"/>
      <c r="T17" s="1691"/>
      <c r="U17" s="1294"/>
      <c r="V17" s="1294"/>
      <c r="W17" s="1294"/>
      <c r="X17" s="1294"/>
      <c r="Y17" s="1294"/>
      <c r="Z17" s="1294"/>
      <c r="AA17" s="1294"/>
      <c r="AB17" s="1294"/>
      <c r="AC17" s="1294"/>
      <c r="AD17" s="1294"/>
      <c r="AE17" s="1294"/>
      <c r="AF17" s="1294"/>
      <c r="AG17" s="1294"/>
      <c r="AH17" s="1292"/>
      <c r="AI17" s="1292"/>
      <c r="AJ17" s="1292"/>
      <c r="AK17" s="1292"/>
      <c r="AL17" s="1293"/>
    </row>
    <row r="18" spans="1:38" ht="20.100000000000001" customHeight="1">
      <c r="A18" s="1291"/>
      <c r="B18" s="1292"/>
      <c r="C18" s="1292"/>
      <c r="D18" s="1670" t="s">
        <v>21</v>
      </c>
      <c r="E18" s="1670"/>
      <c r="F18" s="1670"/>
      <c r="G18" s="1670"/>
      <c r="H18" s="1670"/>
      <c r="I18" s="1671" t="str">
        <f>cst_wskakunin_owner1__address</f>
        <v/>
      </c>
      <c r="J18" s="1672"/>
      <c r="K18" s="1672"/>
      <c r="L18" s="1672"/>
      <c r="M18" s="1672"/>
      <c r="N18" s="1672"/>
      <c r="O18" s="1672"/>
      <c r="P18" s="1672"/>
      <c r="Q18" s="1672"/>
      <c r="R18" s="1672"/>
      <c r="S18" s="1672"/>
      <c r="T18" s="1672"/>
      <c r="U18" s="1672"/>
      <c r="V18" s="1672"/>
      <c r="W18" s="1672"/>
      <c r="X18" s="1672"/>
      <c r="Y18" s="1672"/>
      <c r="Z18" s="1672"/>
      <c r="AA18" s="1672"/>
      <c r="AB18" s="1672"/>
      <c r="AC18" s="1672"/>
      <c r="AD18" s="1672"/>
      <c r="AE18" s="1672"/>
      <c r="AF18" s="1672"/>
      <c r="AG18" s="1672"/>
      <c r="AH18" s="1672"/>
      <c r="AI18" s="1672"/>
      <c r="AJ18" s="1673"/>
      <c r="AK18" s="1292"/>
      <c r="AL18" s="1293"/>
    </row>
    <row r="19" spans="1:38" ht="20.100000000000001" customHeight="1">
      <c r="A19" s="1291"/>
      <c r="B19" s="1292"/>
      <c r="C19" s="1292"/>
      <c r="D19" s="1670" t="s">
        <v>22</v>
      </c>
      <c r="E19" s="1670"/>
      <c r="F19" s="1670"/>
      <c r="G19" s="1670"/>
      <c r="H19" s="1670"/>
      <c r="I19" s="1692" t="str">
        <f>cst_wskakunin_owner1_TEL</f>
        <v/>
      </c>
      <c r="J19" s="1693"/>
      <c r="K19" s="1693"/>
      <c r="L19" s="1693"/>
      <c r="M19" s="1693"/>
      <c r="N19" s="1694"/>
      <c r="O19" s="1694"/>
      <c r="P19" s="1694"/>
      <c r="Q19" s="1694"/>
      <c r="R19" s="1694"/>
      <c r="S19" s="1694"/>
      <c r="T19" s="1694"/>
      <c r="U19" s="1694"/>
      <c r="V19" s="1694"/>
      <c r="W19" s="1694"/>
      <c r="X19" s="1694"/>
      <c r="Y19" s="1694"/>
      <c r="Z19" s="1695"/>
      <c r="AA19" s="1294"/>
      <c r="AB19" s="1294"/>
      <c r="AC19" s="1294"/>
      <c r="AD19" s="1294"/>
      <c r="AE19" s="1294"/>
      <c r="AF19" s="1294"/>
      <c r="AG19" s="1294"/>
      <c r="AH19" s="1292"/>
      <c r="AI19" s="1292"/>
      <c r="AJ19" s="1292"/>
      <c r="AK19" s="1292"/>
      <c r="AL19" s="1293"/>
    </row>
    <row r="20" spans="1:38" ht="3.75" customHeight="1">
      <c r="A20" s="1291"/>
      <c r="B20" s="1292"/>
      <c r="C20" s="1292"/>
      <c r="D20" s="1292"/>
      <c r="E20" s="1292"/>
      <c r="F20" s="1292"/>
      <c r="G20" s="1292"/>
      <c r="H20" s="1292"/>
      <c r="I20" s="1292"/>
      <c r="J20" s="1292"/>
      <c r="K20" s="1292"/>
      <c r="L20" s="1292"/>
      <c r="M20" s="1292"/>
      <c r="N20" s="1292"/>
      <c r="O20" s="1292"/>
      <c r="P20" s="1292"/>
      <c r="Q20" s="1292"/>
      <c r="R20" s="1292"/>
      <c r="S20" s="1292"/>
      <c r="T20" s="1292"/>
      <c r="U20" s="1292"/>
      <c r="V20" s="1292"/>
      <c r="W20" s="1292"/>
      <c r="X20" s="1292"/>
      <c r="Y20" s="1292"/>
      <c r="Z20" s="1292"/>
      <c r="AA20" s="1292"/>
      <c r="AB20" s="1292"/>
      <c r="AC20" s="1292"/>
      <c r="AD20" s="1292"/>
      <c r="AE20" s="1292"/>
      <c r="AF20" s="1292"/>
      <c r="AG20" s="1292"/>
      <c r="AH20" s="1292"/>
      <c r="AI20" s="1292"/>
      <c r="AJ20" s="1292"/>
      <c r="AK20" s="1292"/>
      <c r="AL20" s="1293"/>
    </row>
    <row r="21" spans="1:38" ht="18" customHeight="1">
      <c r="A21" s="1291" t="s">
        <v>3927</v>
      </c>
      <c r="B21" s="1292"/>
      <c r="C21" s="1292"/>
      <c r="D21" s="1292"/>
      <c r="E21" s="1292"/>
      <c r="F21" s="1292"/>
      <c r="G21" s="1292"/>
      <c r="H21" s="1292"/>
      <c r="I21" s="1292"/>
      <c r="J21" s="1292"/>
      <c r="K21" s="1292"/>
      <c r="L21" s="1292"/>
      <c r="M21" s="1292"/>
      <c r="N21" s="1292"/>
      <c r="O21" s="1292"/>
      <c r="P21" s="1292"/>
      <c r="Q21" s="1292"/>
      <c r="R21" s="1292"/>
      <c r="S21" s="1292"/>
      <c r="T21" s="1292"/>
      <c r="U21" s="1292"/>
      <c r="V21" s="1292"/>
      <c r="W21" s="1292"/>
      <c r="X21" s="1292"/>
      <c r="Y21" s="1292"/>
      <c r="Z21" s="1292"/>
      <c r="AA21" s="1292"/>
      <c r="AB21" s="1292"/>
      <c r="AC21" s="1292"/>
      <c r="AD21" s="1292"/>
      <c r="AE21" s="1292"/>
      <c r="AF21" s="1292"/>
      <c r="AG21" s="1292"/>
      <c r="AH21" s="1292"/>
      <c r="AI21" s="1292"/>
      <c r="AJ21" s="1292"/>
      <c r="AK21" s="1292"/>
      <c r="AL21" s="1293"/>
    </row>
    <row r="22" spans="1:38" ht="20.100000000000001" customHeight="1">
      <c r="A22" s="1291"/>
      <c r="B22" s="1292"/>
      <c r="C22" s="1292"/>
      <c r="D22" s="1670" t="s">
        <v>19</v>
      </c>
      <c r="E22" s="1670"/>
      <c r="F22" s="1670"/>
      <c r="G22" s="1670"/>
      <c r="H22" s="1670"/>
      <c r="I22" s="1671" t="str">
        <f>IF(cst_wskakunin_sekou1_JIMU_NAME="",cst_wskakunin_sekkei1_NAME,cst_wskakunin_sekou1_NAME)</f>
        <v>松山　梨香子</v>
      </c>
      <c r="J22" s="1672"/>
      <c r="K22" s="1672"/>
      <c r="L22" s="1672"/>
      <c r="M22" s="1672"/>
      <c r="N22" s="1672"/>
      <c r="O22" s="1672"/>
      <c r="P22" s="1672"/>
      <c r="Q22" s="1672"/>
      <c r="R22" s="1672"/>
      <c r="S22" s="1672"/>
      <c r="T22" s="1672"/>
      <c r="U22" s="1672"/>
      <c r="V22" s="1672"/>
      <c r="W22" s="1672"/>
      <c r="X22" s="1672"/>
      <c r="Y22" s="1672"/>
      <c r="Z22" s="1672"/>
      <c r="AA22" s="1672"/>
      <c r="AB22" s="1672"/>
      <c r="AC22" s="1672"/>
      <c r="AD22" s="1672"/>
      <c r="AE22" s="1672"/>
      <c r="AF22" s="1672"/>
      <c r="AG22" s="1672"/>
      <c r="AH22" s="1672"/>
      <c r="AI22" s="1672"/>
      <c r="AJ22" s="1673"/>
      <c r="AK22" s="1292"/>
      <c r="AL22" s="1293"/>
    </row>
    <row r="23" spans="1:38" ht="20.100000000000001" customHeight="1">
      <c r="A23" s="1291"/>
      <c r="B23" s="1292"/>
      <c r="C23" s="1292"/>
      <c r="D23" s="1684" t="s">
        <v>3928</v>
      </c>
      <c r="E23" s="1685"/>
      <c r="F23" s="1685"/>
      <c r="G23" s="1685"/>
      <c r="H23" s="1685"/>
      <c r="I23" s="1686"/>
      <c r="J23" s="1686"/>
      <c r="K23" s="1686"/>
      <c r="L23" s="1686"/>
      <c r="M23" s="1686"/>
      <c r="N23" s="1686"/>
      <c r="O23" s="1687"/>
      <c r="P23" s="1671" t="str">
        <f>cst_wskakunin_sekou1_JIMU_NAME</f>
        <v/>
      </c>
      <c r="Q23" s="1672"/>
      <c r="R23" s="1672"/>
      <c r="S23" s="1672"/>
      <c r="T23" s="1672"/>
      <c r="U23" s="1672"/>
      <c r="V23" s="1672"/>
      <c r="W23" s="1672"/>
      <c r="X23" s="1672"/>
      <c r="Y23" s="1672"/>
      <c r="Z23" s="1672"/>
      <c r="AA23" s="1672"/>
      <c r="AB23" s="1672"/>
      <c r="AC23" s="1672"/>
      <c r="AD23" s="1672"/>
      <c r="AE23" s="1672"/>
      <c r="AF23" s="1672"/>
      <c r="AG23" s="1672"/>
      <c r="AH23" s="1672"/>
      <c r="AI23" s="1672"/>
      <c r="AJ23" s="1673"/>
      <c r="AK23" s="1292"/>
      <c r="AL23" s="1293"/>
    </row>
    <row r="24" spans="1:38" ht="20.100000000000001" customHeight="1">
      <c r="A24" s="1291"/>
      <c r="B24" s="1292"/>
      <c r="C24" s="1292"/>
      <c r="D24" s="1670" t="s">
        <v>20</v>
      </c>
      <c r="E24" s="1670"/>
      <c r="F24" s="1670"/>
      <c r="G24" s="1670"/>
      <c r="H24" s="1670"/>
      <c r="I24" s="1671" t="str">
        <f>cst_wskakunin_sekou1_ZIP</f>
        <v/>
      </c>
      <c r="J24" s="1672"/>
      <c r="K24" s="1672"/>
      <c r="L24" s="1672"/>
      <c r="M24" s="1672"/>
      <c r="N24" s="1688"/>
      <c r="O24" s="1688"/>
      <c r="P24" s="1688"/>
      <c r="Q24" s="1688"/>
      <c r="R24" s="1688"/>
      <c r="S24" s="1688"/>
      <c r="T24" s="1689"/>
      <c r="U24" s="1294"/>
      <c r="V24" s="1294"/>
      <c r="W24" s="1294"/>
      <c r="X24" s="1294"/>
      <c r="Y24" s="1294"/>
      <c r="Z24" s="1294"/>
      <c r="AA24" s="1294"/>
      <c r="AB24" s="1294"/>
      <c r="AC24" s="1294"/>
      <c r="AD24" s="1294"/>
      <c r="AE24" s="1294"/>
      <c r="AF24" s="1294"/>
      <c r="AG24" s="1294"/>
      <c r="AH24" s="1292"/>
      <c r="AI24" s="1292"/>
      <c r="AJ24" s="1292"/>
      <c r="AK24" s="1292"/>
      <c r="AL24" s="1293"/>
    </row>
    <row r="25" spans="1:38" ht="20.100000000000001" customHeight="1">
      <c r="A25" s="1291"/>
      <c r="B25" s="1292"/>
      <c r="C25" s="1292"/>
      <c r="D25" s="1670" t="s">
        <v>25</v>
      </c>
      <c r="E25" s="1670"/>
      <c r="F25" s="1670"/>
      <c r="G25" s="1670"/>
      <c r="H25" s="1670"/>
      <c r="I25" s="1671" t="str">
        <f>cst_wskakunin_sekou1__address</f>
        <v/>
      </c>
      <c r="J25" s="1672"/>
      <c r="K25" s="1672"/>
      <c r="L25" s="1672"/>
      <c r="M25" s="1672"/>
      <c r="N25" s="1672"/>
      <c r="O25" s="1672"/>
      <c r="P25" s="1672"/>
      <c r="Q25" s="1672"/>
      <c r="R25" s="1672"/>
      <c r="S25" s="1672"/>
      <c r="T25" s="1672"/>
      <c r="U25" s="1672"/>
      <c r="V25" s="1672"/>
      <c r="W25" s="1672"/>
      <c r="X25" s="1672"/>
      <c r="Y25" s="1672"/>
      <c r="Z25" s="1672"/>
      <c r="AA25" s="1672"/>
      <c r="AB25" s="1672"/>
      <c r="AC25" s="1672"/>
      <c r="AD25" s="1672"/>
      <c r="AE25" s="1672"/>
      <c r="AF25" s="1672"/>
      <c r="AG25" s="1672"/>
      <c r="AH25" s="1672"/>
      <c r="AI25" s="1672"/>
      <c r="AJ25" s="1673"/>
      <c r="AK25" s="1292"/>
      <c r="AL25" s="1293"/>
    </row>
    <row r="26" spans="1:38" ht="20.100000000000001" customHeight="1">
      <c r="A26" s="1291"/>
      <c r="B26" s="1292"/>
      <c r="C26" s="1292"/>
      <c r="D26" s="1670" t="s">
        <v>22</v>
      </c>
      <c r="E26" s="1670"/>
      <c r="F26" s="1670"/>
      <c r="G26" s="1670"/>
      <c r="H26" s="1670"/>
      <c r="I26" s="1692" t="str">
        <f>cst_wskakunin_sekou1_TEL</f>
        <v/>
      </c>
      <c r="J26" s="1693"/>
      <c r="K26" s="1693"/>
      <c r="L26" s="1693"/>
      <c r="M26" s="1693"/>
      <c r="N26" s="1700"/>
      <c r="O26" s="1700"/>
      <c r="P26" s="1700"/>
      <c r="Q26" s="1700"/>
      <c r="R26" s="1700"/>
      <c r="S26" s="1700"/>
      <c r="T26" s="1700"/>
      <c r="U26" s="1700"/>
      <c r="V26" s="1700"/>
      <c r="W26" s="1700"/>
      <c r="X26" s="1700"/>
      <c r="Y26" s="1700"/>
      <c r="Z26" s="1701"/>
      <c r="AA26" s="1295"/>
      <c r="AB26" s="1294"/>
      <c r="AC26" s="1294"/>
      <c r="AD26" s="1294"/>
      <c r="AE26" s="1294"/>
      <c r="AF26" s="1294"/>
      <c r="AG26" s="1294"/>
      <c r="AH26" s="1292"/>
      <c r="AI26" s="1292"/>
      <c r="AJ26" s="1292"/>
      <c r="AK26" s="1292"/>
      <c r="AL26" s="1293"/>
    </row>
    <row r="27" spans="1:38" ht="20.100000000000001" customHeight="1">
      <c r="A27" s="1291"/>
      <c r="B27" s="1292"/>
      <c r="C27" s="1292"/>
      <c r="D27" s="1684" t="s">
        <v>3929</v>
      </c>
      <c r="E27" s="1685"/>
      <c r="F27" s="1685"/>
      <c r="G27" s="1685"/>
      <c r="H27" s="1685"/>
      <c r="I27" s="1685"/>
      <c r="J27" s="1685"/>
      <c r="K27" s="1702"/>
      <c r="L27" s="1703"/>
      <c r="M27" s="1703"/>
      <c r="N27" s="1703"/>
      <c r="O27" s="1703"/>
      <c r="P27" s="1703"/>
      <c r="Q27" s="1703"/>
      <c r="R27" s="1703"/>
      <c r="S27" s="1703"/>
      <c r="T27" s="1703"/>
      <c r="U27" s="1703"/>
      <c r="V27" s="1703"/>
      <c r="W27" s="1703"/>
      <c r="X27" s="1703"/>
      <c r="Y27" s="1703"/>
      <c r="Z27" s="1703"/>
      <c r="AA27" s="1703"/>
      <c r="AB27" s="1703"/>
      <c r="AC27" s="1703"/>
      <c r="AD27" s="1703"/>
      <c r="AE27" s="1703"/>
      <c r="AF27" s="1703"/>
      <c r="AG27" s="1703"/>
      <c r="AH27" s="1703"/>
      <c r="AI27" s="1703"/>
      <c r="AJ27" s="1704"/>
      <c r="AK27" s="1292"/>
      <c r="AL27" s="1293"/>
    </row>
    <row r="28" spans="1:38" ht="20.100000000000001" customHeight="1">
      <c r="A28" s="1291"/>
      <c r="B28" s="1292"/>
      <c r="C28" s="1292"/>
      <c r="D28" s="1684" t="s">
        <v>3930</v>
      </c>
      <c r="E28" s="1685"/>
      <c r="F28" s="1685"/>
      <c r="G28" s="1685"/>
      <c r="H28" s="1685"/>
      <c r="I28" s="1685"/>
      <c r="J28" s="1696"/>
      <c r="K28" s="1697"/>
      <c r="L28" s="1698"/>
      <c r="M28" s="1698"/>
      <c r="N28" s="1698"/>
      <c r="O28" s="1698"/>
      <c r="P28" s="1296" t="s">
        <v>3926</v>
      </c>
      <c r="Q28" s="1698"/>
      <c r="R28" s="1698"/>
      <c r="S28" s="1698"/>
      <c r="T28" s="1698"/>
      <c r="U28" s="1698"/>
      <c r="V28" s="1296" t="s">
        <v>3926</v>
      </c>
      <c r="W28" s="1698"/>
      <c r="X28" s="1698"/>
      <c r="Y28" s="1698"/>
      <c r="Z28" s="1698"/>
      <c r="AA28" s="1698"/>
      <c r="AB28" s="1699"/>
      <c r="AC28" s="1297"/>
      <c r="AD28" s="1297"/>
      <c r="AE28" s="1297"/>
      <c r="AF28" s="1297"/>
      <c r="AG28" s="1297"/>
      <c r="AH28" s="1297"/>
      <c r="AI28" s="1297"/>
      <c r="AJ28" s="1297"/>
      <c r="AK28" s="1292"/>
      <c r="AL28" s="1293"/>
    </row>
    <row r="29" spans="1:38" ht="3.75" customHeight="1">
      <c r="A29" s="1291"/>
      <c r="B29" s="1292"/>
      <c r="C29" s="1292"/>
      <c r="D29" s="1292"/>
      <c r="E29" s="1292"/>
      <c r="F29" s="1292"/>
      <c r="G29" s="1292"/>
      <c r="H29" s="1292"/>
      <c r="I29" s="1292"/>
      <c r="J29" s="1292"/>
      <c r="K29" s="1292"/>
      <c r="L29" s="1292"/>
      <c r="M29" s="1292"/>
      <c r="N29" s="1292"/>
      <c r="O29" s="1292"/>
      <c r="P29" s="1292"/>
      <c r="Q29" s="1292"/>
      <c r="R29" s="1292"/>
      <c r="S29" s="1292"/>
      <c r="T29" s="1292"/>
      <c r="U29" s="1292"/>
      <c r="V29" s="1292"/>
      <c r="W29" s="1292"/>
      <c r="X29" s="1292"/>
      <c r="Y29" s="1292"/>
      <c r="Z29" s="1292"/>
      <c r="AA29" s="1292"/>
      <c r="AB29" s="1292"/>
      <c r="AC29" s="1292"/>
      <c r="AD29" s="1292"/>
      <c r="AE29" s="1292"/>
      <c r="AF29" s="1292"/>
      <c r="AG29" s="1292"/>
      <c r="AH29" s="1292"/>
      <c r="AI29" s="1292"/>
      <c r="AJ29" s="1292"/>
      <c r="AK29" s="1292"/>
      <c r="AL29" s="1293"/>
    </row>
    <row r="30" spans="1:38" ht="18" customHeight="1">
      <c r="A30" s="1291" t="s">
        <v>3931</v>
      </c>
      <c r="B30" s="1292"/>
      <c r="C30" s="1292"/>
      <c r="D30" s="1292"/>
      <c r="E30" s="1292"/>
      <c r="F30" s="1292"/>
      <c r="G30" s="1292"/>
      <c r="H30" s="1292"/>
      <c r="I30" s="1292"/>
      <c r="J30" s="1292"/>
      <c r="K30" s="1292"/>
      <c r="L30" s="1292"/>
      <c r="M30" s="1292"/>
      <c r="N30" s="1292"/>
      <c r="O30" s="1292"/>
      <c r="P30" s="1292"/>
      <c r="Q30" s="1292"/>
      <c r="R30" s="1292"/>
      <c r="S30" s="1292"/>
      <c r="T30" s="1292"/>
      <c r="U30" s="1292"/>
      <c r="V30" s="1292"/>
      <c r="W30" s="1292"/>
      <c r="X30" s="1292"/>
      <c r="Y30" s="1292"/>
      <c r="Z30" s="1292"/>
      <c r="AA30" s="1292"/>
      <c r="AB30" s="1292"/>
      <c r="AC30" s="1292"/>
      <c r="AD30" s="1292"/>
      <c r="AE30" s="1292"/>
      <c r="AF30" s="1292"/>
      <c r="AG30" s="1292"/>
      <c r="AH30" s="1292"/>
      <c r="AI30" s="1292"/>
      <c r="AJ30" s="1292"/>
      <c r="AK30" s="1292"/>
      <c r="AL30" s="1293"/>
    </row>
    <row r="31" spans="1:38" ht="20.100000000000001" customHeight="1">
      <c r="A31" s="1291"/>
      <c r="B31" s="1292"/>
      <c r="C31" s="1292"/>
      <c r="D31" s="1670" t="s">
        <v>19</v>
      </c>
      <c r="E31" s="1670"/>
      <c r="F31" s="1670"/>
      <c r="G31" s="1670"/>
      <c r="H31" s="1670"/>
      <c r="I31" s="1671" t="str">
        <f>cst_wskakunin_kanri1_NAME</f>
        <v/>
      </c>
      <c r="J31" s="1672"/>
      <c r="K31" s="1672"/>
      <c r="L31" s="1672"/>
      <c r="M31" s="1672"/>
      <c r="N31" s="1672"/>
      <c r="O31" s="1672"/>
      <c r="P31" s="1672"/>
      <c r="Q31" s="1672"/>
      <c r="R31" s="1672"/>
      <c r="S31" s="1672"/>
      <c r="T31" s="1672"/>
      <c r="U31" s="1672"/>
      <c r="V31" s="1672"/>
      <c r="W31" s="1672"/>
      <c r="X31" s="1672"/>
      <c r="Y31" s="1672"/>
      <c r="Z31" s="1672"/>
      <c r="AA31" s="1672"/>
      <c r="AB31" s="1672"/>
      <c r="AC31" s="1672"/>
      <c r="AD31" s="1672"/>
      <c r="AE31" s="1672"/>
      <c r="AF31" s="1672"/>
      <c r="AG31" s="1672"/>
      <c r="AH31" s="1672"/>
      <c r="AI31" s="1672"/>
      <c r="AJ31" s="1673"/>
      <c r="AK31" s="1292"/>
      <c r="AL31" s="1293"/>
    </row>
    <row r="32" spans="1:38" ht="20.100000000000001" customHeight="1">
      <c r="A32" s="1291"/>
      <c r="B32" s="1292"/>
      <c r="C32" s="1292"/>
      <c r="D32" s="1684" t="s">
        <v>3928</v>
      </c>
      <c r="E32" s="1685"/>
      <c r="F32" s="1685"/>
      <c r="G32" s="1685"/>
      <c r="H32" s="1685"/>
      <c r="I32" s="1685"/>
      <c r="J32" s="1685"/>
      <c r="K32" s="1685"/>
      <c r="L32" s="1685"/>
      <c r="M32" s="1685"/>
      <c r="N32" s="1685"/>
      <c r="O32" s="1696"/>
      <c r="P32" s="1671" t="str">
        <f>cst_wskakunin_kanri1_JIMU_NAME</f>
        <v/>
      </c>
      <c r="Q32" s="1672"/>
      <c r="R32" s="1672"/>
      <c r="S32" s="1672"/>
      <c r="T32" s="1672"/>
      <c r="U32" s="1672"/>
      <c r="V32" s="1672"/>
      <c r="W32" s="1672"/>
      <c r="X32" s="1672"/>
      <c r="Y32" s="1672"/>
      <c r="Z32" s="1672"/>
      <c r="AA32" s="1672"/>
      <c r="AB32" s="1672"/>
      <c r="AC32" s="1672"/>
      <c r="AD32" s="1672"/>
      <c r="AE32" s="1672"/>
      <c r="AF32" s="1672"/>
      <c r="AG32" s="1672"/>
      <c r="AH32" s="1672"/>
      <c r="AI32" s="1672"/>
      <c r="AJ32" s="1673"/>
      <c r="AK32" s="1292"/>
      <c r="AL32" s="1293"/>
    </row>
    <row r="33" spans="1:38" ht="20.100000000000001" customHeight="1">
      <c r="A33" s="1291"/>
      <c r="B33" s="1292"/>
      <c r="C33" s="1292"/>
      <c r="D33" s="1670" t="s">
        <v>20</v>
      </c>
      <c r="E33" s="1670"/>
      <c r="F33" s="1670"/>
      <c r="G33" s="1670"/>
      <c r="H33" s="1670"/>
      <c r="I33" s="1671" t="str">
        <f>cst_wskakunin_kanri1_ZIP</f>
        <v/>
      </c>
      <c r="J33" s="1672"/>
      <c r="K33" s="1672"/>
      <c r="L33" s="1672"/>
      <c r="M33" s="1672"/>
      <c r="N33" s="1688"/>
      <c r="O33" s="1688"/>
      <c r="P33" s="1688"/>
      <c r="Q33" s="1688"/>
      <c r="R33" s="1688"/>
      <c r="S33" s="1688"/>
      <c r="T33" s="1689"/>
      <c r="U33" s="1294"/>
      <c r="V33" s="1294"/>
      <c r="W33" s="1294"/>
      <c r="X33" s="1294"/>
      <c r="Y33" s="1294"/>
      <c r="Z33" s="1294"/>
      <c r="AA33" s="1294"/>
      <c r="AB33" s="1294"/>
      <c r="AC33" s="1294"/>
      <c r="AD33" s="1294"/>
      <c r="AE33" s="1294"/>
      <c r="AF33" s="1294"/>
      <c r="AG33" s="1294"/>
      <c r="AH33" s="1292"/>
      <c r="AI33" s="1292"/>
      <c r="AJ33" s="1292"/>
      <c r="AK33" s="1292"/>
      <c r="AL33" s="1293"/>
    </row>
    <row r="34" spans="1:38" ht="20.100000000000001" customHeight="1">
      <c r="A34" s="1291"/>
      <c r="B34" s="1292"/>
      <c r="C34" s="1292"/>
      <c r="D34" s="1684" t="s">
        <v>25</v>
      </c>
      <c r="E34" s="1685"/>
      <c r="F34" s="1685"/>
      <c r="G34" s="1685"/>
      <c r="H34" s="1696"/>
      <c r="I34" s="1671" t="str">
        <f>cst_wskakunin_kanri1__address</f>
        <v/>
      </c>
      <c r="J34" s="1672"/>
      <c r="K34" s="1672"/>
      <c r="L34" s="1672"/>
      <c r="M34" s="1672"/>
      <c r="N34" s="1672"/>
      <c r="O34" s="1672"/>
      <c r="P34" s="1672"/>
      <c r="Q34" s="1672"/>
      <c r="R34" s="1672"/>
      <c r="S34" s="1672"/>
      <c r="T34" s="1672"/>
      <c r="U34" s="1672"/>
      <c r="V34" s="1672"/>
      <c r="W34" s="1672"/>
      <c r="X34" s="1672"/>
      <c r="Y34" s="1672"/>
      <c r="Z34" s="1672"/>
      <c r="AA34" s="1672"/>
      <c r="AB34" s="1672"/>
      <c r="AC34" s="1672"/>
      <c r="AD34" s="1672"/>
      <c r="AE34" s="1672"/>
      <c r="AF34" s="1672"/>
      <c r="AG34" s="1672"/>
      <c r="AH34" s="1672"/>
      <c r="AI34" s="1672"/>
      <c r="AJ34" s="1673"/>
      <c r="AK34" s="1292"/>
      <c r="AL34" s="1293"/>
    </row>
    <row r="35" spans="1:38" ht="20.100000000000001" customHeight="1">
      <c r="A35" s="1291"/>
      <c r="B35" s="1292"/>
      <c r="C35" s="1292"/>
      <c r="D35" s="1670" t="s">
        <v>22</v>
      </c>
      <c r="E35" s="1670"/>
      <c r="F35" s="1670"/>
      <c r="G35" s="1670"/>
      <c r="H35" s="1670"/>
      <c r="I35" s="1692" t="str">
        <f>cst_wskakunin_kanri1_TEL</f>
        <v/>
      </c>
      <c r="J35" s="1693"/>
      <c r="K35" s="1693"/>
      <c r="L35" s="1693"/>
      <c r="M35" s="1693"/>
      <c r="N35" s="1700"/>
      <c r="O35" s="1700"/>
      <c r="P35" s="1700"/>
      <c r="Q35" s="1700"/>
      <c r="R35" s="1700"/>
      <c r="S35" s="1700"/>
      <c r="T35" s="1700"/>
      <c r="U35" s="1700"/>
      <c r="V35" s="1700"/>
      <c r="W35" s="1700"/>
      <c r="X35" s="1700"/>
      <c r="Y35" s="1700"/>
      <c r="Z35" s="1701"/>
      <c r="AA35" s="1294"/>
      <c r="AB35" s="1294"/>
      <c r="AC35" s="1294"/>
      <c r="AD35" s="1294"/>
      <c r="AE35" s="1294"/>
      <c r="AF35" s="1294"/>
      <c r="AG35" s="1294"/>
      <c r="AH35" s="1292"/>
      <c r="AI35" s="1292"/>
      <c r="AJ35" s="1292"/>
      <c r="AK35" s="1292"/>
      <c r="AL35" s="1293"/>
    </row>
    <row r="36" spans="1:38" ht="3.75" customHeight="1">
      <c r="A36" s="1291"/>
      <c r="B36" s="1292"/>
      <c r="C36" s="1292"/>
      <c r="D36" s="1292"/>
      <c r="E36" s="1292"/>
      <c r="F36" s="1292"/>
      <c r="G36" s="1292"/>
      <c r="H36" s="1292"/>
      <c r="I36" s="1292"/>
      <c r="J36" s="1292"/>
      <c r="K36" s="1292"/>
      <c r="L36" s="1292"/>
      <c r="M36" s="1292"/>
      <c r="N36" s="1292"/>
      <c r="O36" s="1292"/>
      <c r="P36" s="1292"/>
      <c r="Q36" s="1292"/>
      <c r="R36" s="1292"/>
      <c r="S36" s="1292"/>
      <c r="T36" s="1292"/>
      <c r="U36" s="1292"/>
      <c r="V36" s="1292"/>
      <c r="W36" s="1292"/>
      <c r="X36" s="1292"/>
      <c r="Y36" s="1292"/>
      <c r="Z36" s="1292"/>
      <c r="AA36" s="1292"/>
      <c r="AB36" s="1292"/>
      <c r="AC36" s="1292"/>
      <c r="AD36" s="1292"/>
      <c r="AE36" s="1292"/>
      <c r="AF36" s="1292"/>
      <c r="AG36" s="1292"/>
      <c r="AH36" s="1292"/>
      <c r="AI36" s="1292"/>
      <c r="AJ36" s="1292"/>
      <c r="AK36" s="1292"/>
      <c r="AL36" s="1293"/>
    </row>
    <row r="37" spans="1:38" ht="18" customHeight="1">
      <c r="A37" s="1705" t="s">
        <v>3932</v>
      </c>
      <c r="B37" s="1667"/>
      <c r="C37" s="1667"/>
      <c r="D37" s="1667"/>
      <c r="E37" s="1667"/>
      <c r="F37" s="1667"/>
      <c r="G37" s="1667"/>
      <c r="H37" s="1667"/>
      <c r="I37" s="1667"/>
      <c r="J37" s="1667"/>
      <c r="K37" s="1667"/>
      <c r="L37" s="1667"/>
      <c r="M37" s="1667"/>
      <c r="N37" s="1292"/>
      <c r="O37" s="1292"/>
      <c r="P37" s="1292"/>
      <c r="Q37" s="1292"/>
      <c r="R37" s="1292"/>
      <c r="S37" s="1292"/>
      <c r="T37" s="1292"/>
      <c r="U37" s="1292"/>
      <c r="V37" s="1292"/>
      <c r="W37" s="1292"/>
      <c r="X37" s="1292"/>
      <c r="Y37" s="1292"/>
      <c r="Z37" s="1292"/>
      <c r="AA37" s="1292"/>
      <c r="AB37" s="1292"/>
      <c r="AC37" s="1292"/>
      <c r="AD37" s="1292"/>
      <c r="AE37" s="1292"/>
      <c r="AF37" s="1292"/>
      <c r="AG37" s="1292"/>
      <c r="AH37" s="1292"/>
      <c r="AI37" s="1292"/>
      <c r="AJ37" s="1292"/>
      <c r="AK37" s="1292"/>
      <c r="AL37" s="1293"/>
    </row>
    <row r="38" spans="1:38" ht="24.6" customHeight="1">
      <c r="A38" s="1291"/>
      <c r="B38" s="1292"/>
      <c r="C38" s="1293"/>
      <c r="D38" s="1684" t="s">
        <v>31</v>
      </c>
      <c r="E38" s="1685"/>
      <c r="F38" s="1685"/>
      <c r="G38" s="1685"/>
      <c r="H38" s="1685"/>
      <c r="I38" s="1685"/>
      <c r="J38" s="1685"/>
      <c r="K38" s="1696"/>
      <c r="L38" s="1706"/>
      <c r="M38" s="1707"/>
      <c r="N38" s="1707"/>
      <c r="O38" s="1707" t="s">
        <v>374</v>
      </c>
      <c r="P38" s="1707"/>
      <c r="Q38" s="1708" t="str">
        <f>cst_shinsei_ISSUE_NO</f>
        <v/>
      </c>
      <c r="R38" s="1708"/>
      <c r="S38" s="1708"/>
      <c r="T38" s="1708"/>
      <c r="U38" s="1708"/>
      <c r="V38" s="1708"/>
      <c r="W38" s="1708"/>
      <c r="X38" s="1708"/>
      <c r="Y38" s="1708"/>
      <c r="Z38" s="1708"/>
      <c r="AA38" s="1708"/>
      <c r="AB38" s="1708"/>
      <c r="AC38" s="1708"/>
      <c r="AD38" s="1707" t="s">
        <v>375</v>
      </c>
      <c r="AE38" s="1712"/>
      <c r="AF38" s="1292"/>
      <c r="AG38" s="1292"/>
      <c r="AH38" s="1292"/>
      <c r="AI38" s="1292"/>
      <c r="AJ38" s="1292"/>
      <c r="AK38" s="1292"/>
      <c r="AL38" s="1293"/>
    </row>
    <row r="39" spans="1:38" ht="20.100000000000001" customHeight="1">
      <c r="A39" s="1291"/>
      <c r="B39" s="1292"/>
      <c r="C39" s="1293"/>
      <c r="D39" s="1713" t="s">
        <v>3101</v>
      </c>
      <c r="E39" s="1714"/>
      <c r="F39" s="1714"/>
      <c r="G39" s="1714"/>
      <c r="H39" s="1714"/>
      <c r="I39" s="1714"/>
      <c r="J39" s="1714"/>
      <c r="K39" s="1715"/>
      <c r="L39" s="1716" t="str">
        <f ca="1">IF(shinsei_ISSUE_DATE="",TEXT(TODAY(),"ggg"),shinsei_ISSUE_DATE)</f>
        <v>令和</v>
      </c>
      <c r="M39" s="1717"/>
      <c r="N39" s="1718" t="str">
        <f>cst_shinsei_ISSUE_DATE</f>
        <v/>
      </c>
      <c r="O39" s="1719"/>
      <c r="P39" s="1719"/>
      <c r="Q39" s="1719"/>
      <c r="R39" s="1292" t="s">
        <v>371</v>
      </c>
      <c r="S39" s="1720" t="str">
        <f>cst_shinsei_ISSUE_DATE</f>
        <v/>
      </c>
      <c r="T39" s="1720"/>
      <c r="U39" s="1720"/>
      <c r="V39" s="1720"/>
      <c r="W39" s="1292" t="s">
        <v>4</v>
      </c>
      <c r="X39" s="1721" t="str">
        <f>cst_shinsei_ISSUE_DATE</f>
        <v/>
      </c>
      <c r="Y39" s="1721"/>
      <c r="Z39" s="1721"/>
      <c r="AA39" s="1721"/>
      <c r="AB39" s="1292" t="s">
        <v>373</v>
      </c>
      <c r="AC39" s="1298"/>
      <c r="AD39" s="1298"/>
      <c r="AE39" s="1299"/>
      <c r="AF39" s="1292"/>
      <c r="AG39" s="1292"/>
      <c r="AH39" s="1292"/>
      <c r="AI39" s="1292"/>
      <c r="AJ39" s="1292"/>
      <c r="AK39" s="1292"/>
      <c r="AL39" s="1293"/>
    </row>
    <row r="40" spans="1:38" ht="20.100000000000001" customHeight="1">
      <c r="A40" s="1291"/>
      <c r="B40" s="1292"/>
      <c r="C40" s="1293"/>
      <c r="D40" s="1684" t="s">
        <v>406</v>
      </c>
      <c r="E40" s="1685"/>
      <c r="F40" s="1685"/>
      <c r="G40" s="1685"/>
      <c r="H40" s="1685"/>
      <c r="I40" s="1685"/>
      <c r="J40" s="1685"/>
      <c r="K40" s="1696"/>
      <c r="L40" s="1671" t="str">
        <f>cst_shinsei_ISSUE_KOUFU_NAME</f>
        <v/>
      </c>
      <c r="M40" s="1672"/>
      <c r="N40" s="1672"/>
      <c r="O40" s="1672"/>
      <c r="P40" s="1672"/>
      <c r="Q40" s="1672"/>
      <c r="R40" s="1672"/>
      <c r="S40" s="1672"/>
      <c r="T40" s="1672"/>
      <c r="U40" s="1672"/>
      <c r="V40" s="1672"/>
      <c r="W40" s="1672"/>
      <c r="X40" s="1672"/>
      <c r="Y40" s="1672"/>
      <c r="Z40" s="1672"/>
      <c r="AA40" s="1672"/>
      <c r="AB40" s="1672"/>
      <c r="AC40" s="1672"/>
      <c r="AD40" s="1672"/>
      <c r="AE40" s="1673"/>
      <c r="AF40" s="1294"/>
      <c r="AG40" s="1294"/>
      <c r="AH40" s="1292"/>
      <c r="AI40" s="1292"/>
      <c r="AJ40" s="1292"/>
      <c r="AK40" s="1292"/>
      <c r="AL40" s="1293"/>
    </row>
    <row r="41" spans="1:38" ht="3.75" customHeight="1">
      <c r="A41" s="1291"/>
      <c r="B41" s="1292"/>
      <c r="C41" s="1292"/>
      <c r="D41" s="1292"/>
      <c r="E41" s="1292"/>
      <c r="F41" s="1292"/>
      <c r="G41" s="1292"/>
      <c r="H41" s="1292"/>
      <c r="I41" s="1292"/>
      <c r="J41" s="1292"/>
      <c r="K41" s="1292"/>
      <c r="L41" s="1292"/>
      <c r="M41" s="1292"/>
      <c r="N41" s="1292"/>
      <c r="O41" s="1292"/>
      <c r="P41" s="1292"/>
      <c r="Q41" s="1292"/>
      <c r="R41" s="1292"/>
      <c r="S41" s="1292"/>
      <c r="T41" s="1292"/>
      <c r="U41" s="1292"/>
      <c r="V41" s="1292"/>
      <c r="W41" s="1292"/>
      <c r="X41" s="1292"/>
      <c r="Y41" s="1292"/>
      <c r="Z41" s="1292"/>
      <c r="AA41" s="1292"/>
      <c r="AB41" s="1292"/>
      <c r="AC41" s="1292"/>
      <c r="AD41" s="1292"/>
      <c r="AE41" s="1292"/>
      <c r="AF41" s="1292"/>
      <c r="AG41" s="1292"/>
      <c r="AH41" s="1292"/>
      <c r="AI41" s="1292"/>
      <c r="AJ41" s="1292"/>
      <c r="AK41" s="1292"/>
      <c r="AL41" s="1293"/>
    </row>
    <row r="42" spans="1:38" ht="18" customHeight="1">
      <c r="A42" s="1705" t="s">
        <v>3933</v>
      </c>
      <c r="B42" s="1667"/>
      <c r="C42" s="1667"/>
      <c r="D42" s="1667"/>
      <c r="E42" s="1667"/>
      <c r="F42" s="1667"/>
      <c r="G42" s="1667"/>
      <c r="H42" s="1667"/>
      <c r="I42" s="1667"/>
      <c r="J42" s="1667"/>
      <c r="K42" s="1667"/>
      <c r="L42" s="1667"/>
      <c r="M42" s="1667"/>
      <c r="N42" s="1292"/>
      <c r="O42" s="1292"/>
      <c r="P42" s="1292"/>
      <c r="Q42" s="1292"/>
      <c r="R42" s="1292"/>
      <c r="S42" s="1292"/>
      <c r="T42" s="1292"/>
      <c r="U42" s="1292"/>
      <c r="V42" s="1292"/>
      <c r="W42" s="1292"/>
      <c r="X42" s="1292"/>
      <c r="Y42" s="1292"/>
      <c r="Z42" s="1292"/>
      <c r="AA42" s="1292"/>
      <c r="AB42" s="1292"/>
      <c r="AC42" s="1292"/>
      <c r="AD42" s="1292"/>
      <c r="AE42" s="1292"/>
      <c r="AF42" s="1292"/>
      <c r="AG42" s="1292"/>
      <c r="AH42" s="1292"/>
      <c r="AI42" s="1292"/>
      <c r="AJ42" s="1292"/>
      <c r="AK42" s="1292"/>
      <c r="AL42" s="1293"/>
    </row>
    <row r="43" spans="1:38" ht="20.100000000000001" customHeight="1">
      <c r="A43" s="1291"/>
      <c r="B43" s="1292"/>
      <c r="C43" s="1292"/>
      <c r="D43" s="1670" t="s">
        <v>19</v>
      </c>
      <c r="E43" s="1670"/>
      <c r="F43" s="1670"/>
      <c r="G43" s="1670"/>
      <c r="H43" s="1670"/>
      <c r="I43" s="1709"/>
      <c r="J43" s="1710"/>
      <c r="K43" s="1710"/>
      <c r="L43" s="1710"/>
      <c r="M43" s="1710"/>
      <c r="N43" s="1710"/>
      <c r="O43" s="1710"/>
      <c r="P43" s="1710"/>
      <c r="Q43" s="1710"/>
      <c r="R43" s="1710"/>
      <c r="S43" s="1710"/>
      <c r="T43" s="1710"/>
      <c r="U43" s="1710"/>
      <c r="V43" s="1710"/>
      <c r="W43" s="1710"/>
      <c r="X43" s="1710"/>
      <c r="Y43" s="1710"/>
      <c r="Z43" s="1710"/>
      <c r="AA43" s="1710"/>
      <c r="AB43" s="1710"/>
      <c r="AC43" s="1710"/>
      <c r="AD43" s="1710"/>
      <c r="AE43" s="1710"/>
      <c r="AF43" s="1710"/>
      <c r="AG43" s="1710"/>
      <c r="AH43" s="1710"/>
      <c r="AI43" s="1710"/>
      <c r="AJ43" s="1711"/>
      <c r="AK43" s="1292"/>
      <c r="AL43" s="1293"/>
    </row>
    <row r="44" spans="1:38" ht="20.100000000000001" customHeight="1">
      <c r="A44" s="1291"/>
      <c r="B44" s="1292"/>
      <c r="C44" s="1292"/>
      <c r="D44" s="1670" t="s">
        <v>37</v>
      </c>
      <c r="E44" s="1670"/>
      <c r="F44" s="1670"/>
      <c r="G44" s="1670"/>
      <c r="H44" s="1670"/>
      <c r="I44" s="1709"/>
      <c r="J44" s="1710"/>
      <c r="K44" s="1710"/>
      <c r="L44" s="1710"/>
      <c r="M44" s="1710"/>
      <c r="N44" s="1710"/>
      <c r="O44" s="1710"/>
      <c r="P44" s="1710"/>
      <c r="Q44" s="1710"/>
      <c r="R44" s="1710"/>
      <c r="S44" s="1710"/>
      <c r="T44" s="1710"/>
      <c r="U44" s="1710"/>
      <c r="V44" s="1710"/>
      <c r="W44" s="1710"/>
      <c r="X44" s="1710"/>
      <c r="Y44" s="1710"/>
      <c r="Z44" s="1710"/>
      <c r="AA44" s="1710"/>
      <c r="AB44" s="1710"/>
      <c r="AC44" s="1710"/>
      <c r="AD44" s="1710"/>
      <c r="AE44" s="1710"/>
      <c r="AF44" s="1710"/>
      <c r="AG44" s="1710"/>
      <c r="AH44" s="1710"/>
      <c r="AI44" s="1710"/>
      <c r="AJ44" s="1711"/>
      <c r="AK44" s="1292"/>
      <c r="AL44" s="1293"/>
    </row>
    <row r="45" spans="1:38" ht="20.100000000000001" customHeight="1">
      <c r="A45" s="1291"/>
      <c r="B45" s="1292"/>
      <c r="C45" s="1292"/>
      <c r="D45" s="1670" t="s">
        <v>20</v>
      </c>
      <c r="E45" s="1670"/>
      <c r="F45" s="1670"/>
      <c r="G45" s="1670"/>
      <c r="H45" s="1670"/>
      <c r="I45" s="1722"/>
      <c r="J45" s="1723"/>
      <c r="K45" s="1723"/>
      <c r="L45" s="1723"/>
      <c r="M45" s="1723"/>
      <c r="N45" s="1300" t="s">
        <v>3926</v>
      </c>
      <c r="O45" s="1723"/>
      <c r="P45" s="1723"/>
      <c r="Q45" s="1723"/>
      <c r="R45" s="1723"/>
      <c r="S45" s="1723"/>
      <c r="T45" s="1724"/>
      <c r="U45" s="1294"/>
      <c r="V45" s="1294"/>
      <c r="W45" s="1294"/>
      <c r="X45" s="1294"/>
      <c r="Y45" s="1294"/>
      <c r="Z45" s="1294"/>
      <c r="AA45" s="1294"/>
      <c r="AB45" s="1294"/>
      <c r="AC45" s="1294"/>
      <c r="AD45" s="1294"/>
      <c r="AE45" s="1294"/>
      <c r="AF45" s="1294"/>
      <c r="AG45" s="1294"/>
      <c r="AH45" s="1292"/>
      <c r="AI45" s="1292"/>
      <c r="AJ45" s="1292"/>
      <c r="AK45" s="1292"/>
      <c r="AL45" s="1293"/>
    </row>
    <row r="46" spans="1:38" ht="20.100000000000001" customHeight="1">
      <c r="A46" s="1291"/>
      <c r="B46" s="1292"/>
      <c r="C46" s="1292"/>
      <c r="D46" s="1670" t="s">
        <v>25</v>
      </c>
      <c r="E46" s="1670"/>
      <c r="F46" s="1670"/>
      <c r="G46" s="1670"/>
      <c r="H46" s="1670"/>
      <c r="I46" s="1709"/>
      <c r="J46" s="1710"/>
      <c r="K46" s="1710"/>
      <c r="L46" s="1710"/>
      <c r="M46" s="1710"/>
      <c r="N46" s="1710"/>
      <c r="O46" s="1710"/>
      <c r="P46" s="1710"/>
      <c r="Q46" s="1710"/>
      <c r="R46" s="1710"/>
      <c r="S46" s="1710"/>
      <c r="T46" s="1710"/>
      <c r="U46" s="1710"/>
      <c r="V46" s="1710"/>
      <c r="W46" s="1710"/>
      <c r="X46" s="1710"/>
      <c r="Y46" s="1710"/>
      <c r="Z46" s="1710"/>
      <c r="AA46" s="1710"/>
      <c r="AB46" s="1710"/>
      <c r="AC46" s="1710"/>
      <c r="AD46" s="1710"/>
      <c r="AE46" s="1710"/>
      <c r="AF46" s="1710"/>
      <c r="AG46" s="1710"/>
      <c r="AH46" s="1710"/>
      <c r="AI46" s="1710"/>
      <c r="AJ46" s="1711"/>
      <c r="AK46" s="1292"/>
      <c r="AL46" s="1293"/>
    </row>
    <row r="47" spans="1:38" ht="20.100000000000001" customHeight="1">
      <c r="A47" s="1291"/>
      <c r="B47" s="1292"/>
      <c r="C47" s="1292"/>
      <c r="D47" s="1670" t="s">
        <v>22</v>
      </c>
      <c r="E47" s="1670"/>
      <c r="F47" s="1670"/>
      <c r="G47" s="1670"/>
      <c r="H47" s="1670"/>
      <c r="I47" s="1697"/>
      <c r="J47" s="1698"/>
      <c r="K47" s="1698"/>
      <c r="L47" s="1698"/>
      <c r="M47" s="1698"/>
      <c r="N47" s="1301" t="s">
        <v>3926</v>
      </c>
      <c r="O47" s="1725"/>
      <c r="P47" s="1725"/>
      <c r="Q47" s="1725"/>
      <c r="R47" s="1725"/>
      <c r="S47" s="1725"/>
      <c r="T47" s="1301" t="s">
        <v>3926</v>
      </c>
      <c r="U47" s="1725"/>
      <c r="V47" s="1725"/>
      <c r="W47" s="1725"/>
      <c r="X47" s="1725"/>
      <c r="Y47" s="1725"/>
      <c r="Z47" s="1726"/>
      <c r="AA47" s="1294"/>
      <c r="AB47" s="1294"/>
      <c r="AC47" s="1294"/>
      <c r="AD47" s="1294"/>
      <c r="AE47" s="1294"/>
      <c r="AF47" s="1294"/>
      <c r="AG47" s="1294"/>
      <c r="AH47" s="1292"/>
      <c r="AI47" s="1292"/>
      <c r="AJ47" s="1292"/>
      <c r="AK47" s="1292"/>
      <c r="AL47" s="1293"/>
    </row>
    <row r="48" spans="1:38" ht="20.100000000000001" customHeight="1">
      <c r="A48" s="1291"/>
      <c r="B48" s="1292"/>
      <c r="C48" s="1292"/>
      <c r="D48" s="1684" t="s">
        <v>3929</v>
      </c>
      <c r="E48" s="1685"/>
      <c r="F48" s="1685"/>
      <c r="G48" s="1685"/>
      <c r="H48" s="1685"/>
      <c r="I48" s="1685"/>
      <c r="J48" s="1685"/>
      <c r="K48" s="1729"/>
      <c r="L48" s="1730"/>
      <c r="M48" s="1730"/>
      <c r="N48" s="1730"/>
      <c r="O48" s="1730"/>
      <c r="P48" s="1730"/>
      <c r="Q48" s="1730"/>
      <c r="R48" s="1730"/>
      <c r="S48" s="1730"/>
      <c r="T48" s="1730"/>
      <c r="U48" s="1730"/>
      <c r="V48" s="1730"/>
      <c r="W48" s="1730"/>
      <c r="X48" s="1730"/>
      <c r="Y48" s="1730"/>
      <c r="Z48" s="1730"/>
      <c r="AA48" s="1730"/>
      <c r="AB48" s="1730"/>
      <c r="AC48" s="1730"/>
      <c r="AD48" s="1730"/>
      <c r="AE48" s="1730"/>
      <c r="AF48" s="1730"/>
      <c r="AG48" s="1730"/>
      <c r="AH48" s="1730"/>
      <c r="AI48" s="1730"/>
      <c r="AJ48" s="1731"/>
      <c r="AK48" s="1292"/>
      <c r="AL48" s="1293"/>
    </row>
    <row r="49" spans="1:46" ht="20.100000000000001" customHeight="1">
      <c r="A49" s="1291"/>
      <c r="B49" s="1292"/>
      <c r="C49" s="1292"/>
      <c r="D49" s="1684" t="s">
        <v>3930</v>
      </c>
      <c r="E49" s="1685"/>
      <c r="F49" s="1685"/>
      <c r="G49" s="1685"/>
      <c r="H49" s="1685"/>
      <c r="I49" s="1685"/>
      <c r="J49" s="1696"/>
      <c r="K49" s="1697"/>
      <c r="L49" s="1698"/>
      <c r="M49" s="1698"/>
      <c r="N49" s="1698"/>
      <c r="O49" s="1698"/>
      <c r="P49" s="1301" t="s">
        <v>3926</v>
      </c>
      <c r="Q49" s="1698"/>
      <c r="R49" s="1698"/>
      <c r="S49" s="1698"/>
      <c r="T49" s="1698"/>
      <c r="U49" s="1698"/>
      <c r="V49" s="1301" t="s">
        <v>3926</v>
      </c>
      <c r="W49" s="1698"/>
      <c r="X49" s="1698"/>
      <c r="Y49" s="1698"/>
      <c r="Z49" s="1698"/>
      <c r="AA49" s="1698"/>
      <c r="AB49" s="1699"/>
      <c r="AC49" s="1297"/>
      <c r="AD49" s="1297"/>
      <c r="AE49" s="1297"/>
      <c r="AF49" s="1297"/>
      <c r="AG49" s="1297"/>
      <c r="AH49" s="1297"/>
      <c r="AI49" s="1297"/>
      <c r="AJ49" s="1297"/>
      <c r="AK49" s="1292"/>
      <c r="AL49" s="1293"/>
    </row>
    <row r="50" spans="1:46" ht="5.25" customHeight="1">
      <c r="A50" s="1302"/>
      <c r="B50" s="1303"/>
      <c r="C50" s="1303"/>
      <c r="D50" s="1303"/>
      <c r="E50" s="1303"/>
      <c r="F50" s="1303"/>
      <c r="G50" s="1303"/>
      <c r="H50" s="1303"/>
      <c r="I50" s="1303"/>
      <c r="J50" s="1303"/>
      <c r="K50" s="1303"/>
      <c r="L50" s="1303"/>
      <c r="M50" s="1303"/>
      <c r="N50" s="1303"/>
      <c r="O50" s="1303"/>
      <c r="P50" s="1303"/>
      <c r="Q50" s="1303"/>
      <c r="R50" s="1303"/>
      <c r="S50" s="1303"/>
      <c r="T50" s="1303"/>
      <c r="U50" s="1303"/>
      <c r="V50" s="1303"/>
      <c r="W50" s="1303"/>
      <c r="X50" s="1303"/>
      <c r="Y50" s="1303"/>
      <c r="Z50" s="1303"/>
      <c r="AA50" s="1303"/>
      <c r="AB50" s="1303"/>
      <c r="AC50" s="1303"/>
      <c r="AD50" s="1303"/>
      <c r="AE50" s="1303"/>
      <c r="AF50" s="1303"/>
      <c r="AG50" s="1303"/>
      <c r="AH50" s="1303"/>
      <c r="AI50" s="1303"/>
      <c r="AJ50" s="1303"/>
      <c r="AK50" s="1303"/>
      <c r="AL50" s="1304"/>
    </row>
    <row r="51" spans="1:46" ht="5.25" customHeight="1">
      <c r="A51" s="1292"/>
      <c r="B51" s="1292"/>
      <c r="C51" s="1292"/>
      <c r="D51" s="1292"/>
      <c r="E51" s="1292"/>
      <c r="F51" s="1292"/>
      <c r="G51" s="1292"/>
      <c r="H51" s="1292"/>
      <c r="I51" s="1292"/>
      <c r="J51" s="1292"/>
      <c r="K51" s="1292"/>
      <c r="L51" s="1292"/>
      <c r="M51" s="1292"/>
      <c r="N51" s="1292"/>
      <c r="O51" s="1292"/>
      <c r="P51" s="1292"/>
      <c r="Q51" s="1292"/>
      <c r="R51" s="1292"/>
      <c r="S51" s="1292"/>
      <c r="T51" s="1292"/>
      <c r="U51" s="1292"/>
      <c r="V51" s="1292"/>
      <c r="W51" s="1292"/>
      <c r="X51" s="1292"/>
      <c r="Y51" s="1292"/>
      <c r="Z51" s="1292"/>
      <c r="AA51" s="1292"/>
      <c r="AB51" s="1292"/>
      <c r="AC51" s="1292"/>
      <c r="AD51" s="1292"/>
      <c r="AE51" s="1292"/>
      <c r="AF51" s="1292"/>
      <c r="AG51" s="1292"/>
      <c r="AH51" s="1292"/>
      <c r="AI51" s="1292"/>
      <c r="AJ51" s="1292"/>
      <c r="AK51" s="1292"/>
      <c r="AL51" s="1292"/>
    </row>
    <row r="52" spans="1:46" ht="15" customHeight="1">
      <c r="A52" s="1667" t="s">
        <v>3934</v>
      </c>
      <c r="B52" s="1667"/>
      <c r="C52" s="1667"/>
      <c r="D52" s="1667"/>
      <c r="E52" s="1667"/>
      <c r="F52" s="1667"/>
      <c r="G52" s="1667"/>
      <c r="H52" s="1667"/>
      <c r="I52" s="1667"/>
      <c r="J52" s="1667"/>
      <c r="K52" s="1667"/>
      <c r="L52" s="1667"/>
      <c r="M52" s="1667"/>
      <c r="N52" s="1292"/>
      <c r="O52" s="1292"/>
      <c r="P52" s="1292"/>
      <c r="Q52" s="1292"/>
      <c r="R52" s="1292"/>
      <c r="S52" s="1292"/>
      <c r="T52" s="1292"/>
      <c r="U52" s="1292"/>
      <c r="V52" s="1292"/>
      <c r="W52" s="1292"/>
      <c r="X52" s="1292"/>
      <c r="Y52" s="1292"/>
      <c r="Z52" s="1292"/>
      <c r="AA52" s="1292"/>
      <c r="AB52" s="1292"/>
      <c r="AC52" s="1292"/>
      <c r="AD52" s="1292"/>
      <c r="AE52" s="1292"/>
      <c r="AF52" s="1292"/>
      <c r="AG52" s="1292"/>
      <c r="AH52" s="1292"/>
      <c r="AI52" s="1292"/>
      <c r="AJ52" s="1292"/>
      <c r="AK52" s="1292"/>
      <c r="AL52" s="1292"/>
    </row>
    <row r="53" spans="1:46" ht="15" customHeight="1">
      <c r="A53" s="1727"/>
      <c r="B53" s="1727"/>
      <c r="C53" s="1727"/>
      <c r="D53" s="1727"/>
      <c r="E53" s="1727"/>
      <c r="F53" s="1727"/>
      <c r="G53" s="1727"/>
      <c r="H53" s="1727"/>
      <c r="I53" s="1727"/>
      <c r="J53" s="1727"/>
      <c r="K53" s="1727"/>
      <c r="L53" s="1727"/>
      <c r="M53" s="1727"/>
      <c r="N53" s="1727"/>
      <c r="O53" s="1727"/>
      <c r="P53" s="1727"/>
      <c r="Q53" s="1727"/>
      <c r="R53" s="1727"/>
      <c r="S53" s="1727"/>
      <c r="T53" s="1727"/>
      <c r="U53" s="1727"/>
      <c r="V53" s="1727"/>
      <c r="W53" s="1727"/>
      <c r="X53" s="1727"/>
      <c r="Y53" s="1727"/>
      <c r="Z53" s="1727"/>
      <c r="AA53" s="1727"/>
      <c r="AB53" s="1727"/>
      <c r="AC53" s="1727"/>
      <c r="AD53" s="1727"/>
      <c r="AE53" s="1727"/>
      <c r="AF53" s="1727"/>
      <c r="AG53" s="1727"/>
      <c r="AH53" s="1727"/>
      <c r="AI53" s="1727"/>
      <c r="AJ53" s="1727"/>
      <c r="AK53" s="1297"/>
      <c r="AL53" s="1297"/>
    </row>
    <row r="54" spans="1:46" ht="15" customHeight="1">
      <c r="A54" s="1727"/>
      <c r="B54" s="1727"/>
      <c r="C54" s="1727"/>
      <c r="D54" s="1727"/>
      <c r="E54" s="1727"/>
      <c r="F54" s="1727"/>
      <c r="G54" s="1727"/>
      <c r="H54" s="1727"/>
      <c r="I54" s="1727"/>
      <c r="J54" s="1727"/>
      <c r="K54" s="1727"/>
      <c r="L54" s="1727"/>
      <c r="M54" s="1727"/>
      <c r="N54" s="1727"/>
      <c r="O54" s="1727"/>
      <c r="P54" s="1727"/>
      <c r="Q54" s="1727"/>
      <c r="R54" s="1727"/>
      <c r="S54" s="1727"/>
      <c r="T54" s="1727"/>
      <c r="U54" s="1727"/>
      <c r="V54" s="1727"/>
      <c r="W54" s="1727"/>
      <c r="X54" s="1727"/>
      <c r="Y54" s="1727"/>
      <c r="Z54" s="1727"/>
      <c r="AA54" s="1727"/>
      <c r="AB54" s="1727"/>
      <c r="AC54" s="1727"/>
      <c r="AD54" s="1727"/>
      <c r="AE54" s="1727"/>
      <c r="AF54" s="1727"/>
      <c r="AG54" s="1727"/>
      <c r="AH54" s="1727"/>
      <c r="AI54" s="1727"/>
      <c r="AJ54" s="1727"/>
      <c r="AK54" s="1297"/>
      <c r="AL54" s="1297"/>
    </row>
    <row r="55" spans="1:46" ht="15" customHeight="1">
      <c r="A55" s="1727"/>
      <c r="B55" s="1727"/>
      <c r="C55" s="1727"/>
      <c r="D55" s="1727"/>
      <c r="E55" s="1727"/>
      <c r="F55" s="1727"/>
      <c r="G55" s="1727"/>
      <c r="H55" s="1727"/>
      <c r="I55" s="1727"/>
      <c r="J55" s="1727"/>
      <c r="K55" s="1727"/>
      <c r="L55" s="1727"/>
      <c r="M55" s="1727"/>
      <c r="N55" s="1727"/>
      <c r="O55" s="1727"/>
      <c r="P55" s="1727"/>
      <c r="Q55" s="1727"/>
      <c r="R55" s="1727"/>
      <c r="S55" s="1727"/>
      <c r="T55" s="1727"/>
      <c r="U55" s="1727"/>
      <c r="V55" s="1727"/>
      <c r="W55" s="1727"/>
      <c r="X55" s="1727"/>
      <c r="Y55" s="1727"/>
      <c r="Z55" s="1727"/>
      <c r="AA55" s="1727"/>
      <c r="AB55" s="1727"/>
      <c r="AC55" s="1727"/>
      <c r="AD55" s="1727"/>
      <c r="AE55" s="1727"/>
      <c r="AF55" s="1727"/>
      <c r="AG55" s="1727"/>
      <c r="AH55" s="1727"/>
      <c r="AI55" s="1727"/>
      <c r="AJ55" s="1727"/>
      <c r="AK55" s="1297"/>
      <c r="AL55" s="1297"/>
    </row>
    <row r="56" spans="1:46" s="1197" customFormat="1" ht="15" customHeight="1">
      <c r="A56" s="1728" t="s">
        <v>3104</v>
      </c>
      <c r="B56" s="1728"/>
      <c r="C56" s="1728"/>
      <c r="D56" s="1728"/>
      <c r="E56" s="1728"/>
      <c r="F56" s="1728"/>
      <c r="G56" s="1728"/>
      <c r="H56" s="1728"/>
      <c r="I56" s="1728"/>
      <c r="J56" s="1728"/>
      <c r="K56" s="1728"/>
      <c r="L56" s="1728"/>
      <c r="M56" s="1728"/>
      <c r="N56" s="1728"/>
      <c r="O56" s="1728"/>
      <c r="P56" s="1728"/>
      <c r="Q56" s="1728"/>
      <c r="R56" s="1728"/>
      <c r="S56" s="1728"/>
      <c r="T56" s="1728"/>
      <c r="U56" s="1728"/>
      <c r="V56" s="1728"/>
      <c r="W56" s="1728"/>
      <c r="X56" s="1728"/>
      <c r="Y56" s="1728"/>
      <c r="Z56" s="1728"/>
      <c r="AA56" s="1728"/>
      <c r="AB56" s="1728"/>
      <c r="AC56" s="1728"/>
      <c r="AD56" s="1728"/>
      <c r="AE56" s="1728"/>
      <c r="AF56" s="1728"/>
      <c r="AG56" s="1728"/>
      <c r="AH56" s="1728"/>
      <c r="AI56" s="1728"/>
      <c r="AJ56" s="1728"/>
      <c r="AK56" s="1214"/>
      <c r="AL56" s="1214"/>
      <c r="AM56" s="1202"/>
    </row>
    <row r="57" spans="1:46" s="1197" customFormat="1" ht="3.95" customHeight="1">
      <c r="A57" s="1215"/>
      <c r="B57" s="1215"/>
      <c r="C57" s="1215"/>
      <c r="D57" s="1215"/>
      <c r="E57" s="1215"/>
      <c r="F57" s="1215"/>
      <c r="G57" s="1215"/>
      <c r="H57" s="1215"/>
      <c r="I57" s="1215"/>
      <c r="J57" s="1215"/>
      <c r="K57" s="1215"/>
      <c r="L57" s="1215"/>
      <c r="M57" s="1215"/>
      <c r="N57" s="1215"/>
      <c r="O57" s="1215"/>
      <c r="P57" s="1215"/>
      <c r="Q57" s="1215"/>
      <c r="R57" s="1215"/>
      <c r="S57" s="1215"/>
      <c r="T57" s="1215"/>
      <c r="U57" s="1215"/>
      <c r="V57" s="1215"/>
      <c r="W57" s="1215"/>
      <c r="X57" s="1215"/>
      <c r="Y57" s="1215"/>
      <c r="Z57" s="1215"/>
      <c r="AA57" s="1215"/>
      <c r="AB57" s="1215"/>
      <c r="AC57" s="1215"/>
      <c r="AD57" s="1215"/>
      <c r="AE57" s="1215"/>
      <c r="AF57" s="1215"/>
      <c r="AG57" s="1215"/>
      <c r="AH57" s="1215"/>
      <c r="AI57" s="1215"/>
      <c r="AJ57" s="1215"/>
      <c r="AK57" s="1214"/>
      <c r="AL57" s="1214"/>
      <c r="AM57" s="1202"/>
    </row>
    <row r="58" spans="1:46" s="1197" customFormat="1" ht="3.95" customHeight="1">
      <c r="A58" s="1216"/>
      <c r="B58" s="1217"/>
      <c r="C58" s="1217"/>
      <c r="D58" s="1217"/>
      <c r="E58" s="1217"/>
      <c r="F58" s="1217"/>
      <c r="G58" s="1217"/>
      <c r="H58" s="1217"/>
      <c r="I58" s="1217"/>
      <c r="J58" s="1217"/>
      <c r="K58" s="1217"/>
      <c r="L58" s="1217"/>
      <c r="M58" s="1217"/>
      <c r="N58" s="1217"/>
      <c r="O58" s="1217"/>
      <c r="P58" s="1217"/>
      <c r="Q58" s="1217"/>
      <c r="R58" s="1217"/>
      <c r="S58" s="1217"/>
      <c r="T58" s="1217"/>
      <c r="U58" s="1217"/>
      <c r="V58" s="1217"/>
      <c r="W58" s="1217"/>
      <c r="X58" s="1217"/>
      <c r="Y58" s="1217"/>
      <c r="Z58" s="1217"/>
      <c r="AA58" s="1217"/>
      <c r="AB58" s="1217"/>
      <c r="AC58" s="1217"/>
      <c r="AD58" s="1217"/>
      <c r="AE58" s="1217"/>
      <c r="AF58" s="1217"/>
      <c r="AG58" s="1217"/>
      <c r="AH58" s="1217"/>
      <c r="AI58" s="1217"/>
      <c r="AJ58" s="1217"/>
      <c r="AK58" s="1217"/>
      <c r="AL58" s="1218"/>
      <c r="AM58" s="1202"/>
    </row>
    <row r="59" spans="1:46" s="1197" customFormat="1" ht="18" customHeight="1">
      <c r="A59" s="1732" t="s">
        <v>3935</v>
      </c>
      <c r="B59" s="1733"/>
      <c r="C59" s="1733"/>
      <c r="D59" s="1733"/>
      <c r="E59" s="1733"/>
      <c r="F59" s="1733"/>
      <c r="G59" s="1733"/>
      <c r="H59" s="1733"/>
      <c r="I59" s="1733"/>
      <c r="J59" s="1733"/>
      <c r="K59" s="1733"/>
      <c r="L59" s="1733"/>
      <c r="M59" s="1733"/>
      <c r="N59" s="1733"/>
      <c r="O59" s="1733"/>
      <c r="P59" s="1202"/>
      <c r="Q59" s="1202"/>
      <c r="R59" s="1202"/>
      <c r="S59" s="1202"/>
      <c r="T59" s="1202"/>
      <c r="U59" s="1202"/>
      <c r="V59" s="1202"/>
      <c r="W59" s="1202"/>
      <c r="X59" s="1202"/>
      <c r="Y59" s="1202"/>
      <c r="Z59" s="1202"/>
      <c r="AA59" s="1202"/>
      <c r="AB59" s="1202"/>
      <c r="AC59" s="1202"/>
      <c r="AD59" s="1202"/>
      <c r="AE59" s="1202"/>
      <c r="AF59" s="1202"/>
      <c r="AG59" s="1202"/>
      <c r="AH59" s="1202"/>
      <c r="AI59" s="1202"/>
      <c r="AJ59" s="1202"/>
      <c r="AK59" s="1202"/>
      <c r="AL59" s="1204"/>
      <c r="AM59" s="1202"/>
      <c r="AS59" s="1197" t="s">
        <v>3936</v>
      </c>
    </row>
    <row r="60" spans="1:46" s="1197" customFormat="1" ht="23.1" customHeight="1">
      <c r="A60" s="1203"/>
      <c r="B60" s="1734" t="s">
        <v>3937</v>
      </c>
      <c r="C60" s="1735"/>
      <c r="D60" s="1735"/>
      <c r="E60" s="1735"/>
      <c r="F60" s="1735"/>
      <c r="G60" s="1735"/>
      <c r="H60" s="1735"/>
      <c r="I60" s="1735"/>
      <c r="J60" s="1219"/>
      <c r="K60" s="1209"/>
      <c r="L60" s="1736">
        <f>cst_wskakunin_KOUJI_TYAKUSYU_YOTEI_DATE</f>
        <v>45417</v>
      </c>
      <c r="M60" s="1736"/>
      <c r="N60" s="1736"/>
      <c r="O60" s="1736"/>
      <c r="P60" s="1209" t="s">
        <v>371</v>
      </c>
      <c r="Q60" s="1737">
        <f>cst_wskakunin_KOUJI_TYAKUSYU_YOTEI_DATE</f>
        <v>45417</v>
      </c>
      <c r="R60" s="1737"/>
      <c r="S60" s="1737"/>
      <c r="T60" s="1209" t="s">
        <v>4</v>
      </c>
      <c r="U60" s="1738">
        <f>cst_wskakunin_KOUJI_TYAKUSYU_YOTEI_DATE</f>
        <v>45417</v>
      </c>
      <c r="V60" s="1738"/>
      <c r="W60" s="1738"/>
      <c r="X60" s="1209" t="s">
        <v>373</v>
      </c>
      <c r="Y60" s="1210"/>
      <c r="Z60" s="1202"/>
      <c r="AA60" s="1202"/>
      <c r="AB60" s="1202"/>
      <c r="AC60" s="1202"/>
      <c r="AD60" s="1202"/>
      <c r="AE60" s="1202"/>
      <c r="AF60" s="1202"/>
      <c r="AG60" s="1202"/>
      <c r="AH60" s="1202"/>
      <c r="AI60" s="1202"/>
      <c r="AJ60" s="1202"/>
      <c r="AK60" s="1202"/>
      <c r="AL60" s="1204"/>
      <c r="AM60" s="1202" t="str">
        <f>IF(OR(L60="",Q60="",U60=""),"未入力","")</f>
        <v/>
      </c>
      <c r="AS60" s="1220"/>
      <c r="AT60" s="1197" t="str">
        <f>IF(OR(L60="",Q60="",U60=""),"未入力です。","")</f>
        <v/>
      </c>
    </row>
    <row r="61" spans="1:46" s="1197" customFormat="1" ht="23.1" customHeight="1">
      <c r="A61" s="1203"/>
      <c r="B61" s="1739" t="s">
        <v>3938</v>
      </c>
      <c r="C61" s="1740"/>
      <c r="D61" s="1740"/>
      <c r="E61" s="1740"/>
      <c r="F61" s="1740"/>
      <c r="G61" s="1740"/>
      <c r="H61" s="1740"/>
      <c r="I61" s="1740"/>
      <c r="J61" s="1221"/>
      <c r="K61" s="1209"/>
      <c r="L61" s="1736" t="str">
        <f>cst_wskakunin_KOUJI_KANRYOU_YOTEI_DATE</f>
        <v/>
      </c>
      <c r="M61" s="1736"/>
      <c r="N61" s="1736"/>
      <c r="O61" s="1736"/>
      <c r="P61" s="1209" t="s">
        <v>371</v>
      </c>
      <c r="Q61" s="1737" t="str">
        <f>cst_wskakunin_KOUJI_KANRYOU_YOTEI_DATE</f>
        <v/>
      </c>
      <c r="R61" s="1737"/>
      <c r="S61" s="1737"/>
      <c r="T61" s="1209" t="s">
        <v>4</v>
      </c>
      <c r="U61" s="1738" t="str">
        <f>cst_wskakunin_KOUJI_KANRYOU_YOTEI_DATE</f>
        <v/>
      </c>
      <c r="V61" s="1738"/>
      <c r="W61" s="1738"/>
      <c r="X61" s="1209" t="s">
        <v>373</v>
      </c>
      <c r="Y61" s="1210"/>
      <c r="Z61" s="1202"/>
      <c r="AA61" s="1202"/>
      <c r="AB61" s="1202"/>
      <c r="AC61" s="1202"/>
      <c r="AD61" s="1202"/>
      <c r="AE61" s="1202"/>
      <c r="AF61" s="1202"/>
      <c r="AG61" s="1202"/>
      <c r="AH61" s="1202"/>
      <c r="AI61" s="1202"/>
      <c r="AJ61" s="1202"/>
      <c r="AK61" s="1202"/>
      <c r="AL61" s="1204"/>
      <c r="AM61" s="1202" t="str">
        <f>IF(OR(L61="",Q61="",U61=""),"未入力","")</f>
        <v>未入力</v>
      </c>
      <c r="AS61" s="1222"/>
      <c r="AT61" s="1197" t="str">
        <f>IF(OR(L61="",Q61="",U61=""),"未入力です。","")</f>
        <v>未入力です。</v>
      </c>
    </row>
    <row r="62" spans="1:46" s="1197" customFormat="1" ht="3.95" customHeight="1">
      <c r="A62" s="1203"/>
      <c r="B62" s="1202"/>
      <c r="C62" s="1202"/>
      <c r="D62" s="1202"/>
      <c r="E62" s="1202"/>
      <c r="F62" s="1202"/>
      <c r="G62" s="1202"/>
      <c r="H62" s="1202"/>
      <c r="I62" s="1202"/>
      <c r="J62" s="1202"/>
      <c r="K62" s="1202"/>
      <c r="L62" s="1202"/>
      <c r="M62" s="1202"/>
      <c r="N62" s="1202"/>
      <c r="O62" s="1202"/>
      <c r="P62" s="1202"/>
      <c r="Q62" s="1202"/>
      <c r="R62" s="1202"/>
      <c r="S62" s="1202"/>
      <c r="T62" s="1202"/>
      <c r="U62" s="1202"/>
      <c r="V62" s="1202"/>
      <c r="W62" s="1202"/>
      <c r="X62" s="1202"/>
      <c r="Y62" s="1202"/>
      <c r="Z62" s="1202"/>
      <c r="AA62" s="1202"/>
      <c r="AB62" s="1202"/>
      <c r="AC62" s="1202"/>
      <c r="AD62" s="1202"/>
      <c r="AE62" s="1202"/>
      <c r="AF62" s="1202"/>
      <c r="AG62" s="1202"/>
      <c r="AH62" s="1202"/>
      <c r="AI62" s="1202"/>
      <c r="AJ62" s="1202"/>
      <c r="AK62" s="1202"/>
      <c r="AL62" s="1204"/>
      <c r="AM62" s="1202"/>
      <c r="AS62" s="1220"/>
    </row>
    <row r="63" spans="1:46" s="1197" customFormat="1" ht="3.95" customHeight="1">
      <c r="A63" s="1203"/>
      <c r="B63" s="1202"/>
      <c r="C63" s="1202"/>
      <c r="D63" s="1202"/>
      <c r="E63" s="1202"/>
      <c r="F63" s="1202"/>
      <c r="G63" s="1202"/>
      <c r="H63" s="1202"/>
      <c r="I63" s="1202"/>
      <c r="J63" s="1202"/>
      <c r="K63" s="1202"/>
      <c r="L63" s="1202"/>
      <c r="M63" s="1202"/>
      <c r="N63" s="1202"/>
      <c r="O63" s="1202"/>
      <c r="P63" s="1202"/>
      <c r="Q63" s="1202"/>
      <c r="R63" s="1202"/>
      <c r="S63" s="1202"/>
      <c r="T63" s="1202"/>
      <c r="U63" s="1202"/>
      <c r="V63" s="1202"/>
      <c r="W63" s="1202"/>
      <c r="X63" s="1202"/>
      <c r="Y63" s="1202"/>
      <c r="Z63" s="1202"/>
      <c r="AA63" s="1202"/>
      <c r="AB63" s="1202"/>
      <c r="AC63" s="1202"/>
      <c r="AD63" s="1202"/>
      <c r="AE63" s="1202"/>
      <c r="AF63" s="1202"/>
      <c r="AG63" s="1202"/>
      <c r="AH63" s="1202"/>
      <c r="AI63" s="1202"/>
      <c r="AJ63" s="1202"/>
      <c r="AK63" s="1202"/>
      <c r="AL63" s="1204"/>
      <c r="AM63" s="1202"/>
      <c r="AS63" s="1220"/>
    </row>
    <row r="64" spans="1:46" s="1197" customFormat="1" ht="18" customHeight="1">
      <c r="A64" s="1732" t="s">
        <v>3939</v>
      </c>
      <c r="B64" s="1733"/>
      <c r="C64" s="1733"/>
      <c r="D64" s="1733"/>
      <c r="E64" s="1733"/>
      <c r="F64" s="1733"/>
      <c r="G64" s="1202"/>
      <c r="H64" s="1202"/>
      <c r="I64" s="1202"/>
      <c r="J64" s="1202"/>
      <c r="K64" s="1202"/>
      <c r="L64" s="1202"/>
      <c r="M64" s="1202"/>
      <c r="N64" s="1202"/>
      <c r="O64" s="1202"/>
      <c r="P64" s="1202"/>
      <c r="Q64" s="1202"/>
      <c r="R64" s="1202"/>
      <c r="S64" s="1202"/>
      <c r="T64" s="1202"/>
      <c r="U64" s="1202"/>
      <c r="V64" s="1202"/>
      <c r="W64" s="1202"/>
      <c r="X64" s="1202"/>
      <c r="Y64" s="1202"/>
      <c r="Z64" s="1202"/>
      <c r="AA64" s="1202"/>
      <c r="AB64" s="1202"/>
      <c r="AC64" s="1202"/>
      <c r="AD64" s="1202"/>
      <c r="AE64" s="1202"/>
      <c r="AF64" s="1202"/>
      <c r="AG64" s="1202"/>
      <c r="AH64" s="1202"/>
      <c r="AI64" s="1202"/>
      <c r="AJ64" s="1202"/>
      <c r="AK64" s="1202"/>
      <c r="AL64" s="1204"/>
      <c r="AS64" s="1220"/>
    </row>
    <row r="65" spans="1:68" s="1197" customFormat="1" ht="17.45" customHeight="1">
      <c r="A65" s="1203"/>
      <c r="B65" s="1741" t="s">
        <v>3940</v>
      </c>
      <c r="C65" s="1742"/>
      <c r="D65" s="1742"/>
      <c r="E65" s="1742"/>
      <c r="F65" s="1742"/>
      <c r="G65" s="1742"/>
      <c r="H65" s="1742"/>
      <c r="I65" s="1754"/>
      <c r="J65" s="1223"/>
      <c r="K65" s="1200" t="s">
        <v>3106</v>
      </c>
      <c r="L65" s="1224"/>
      <c r="M65" s="1200"/>
      <c r="N65" s="1200"/>
      <c r="O65" s="1200"/>
      <c r="P65" s="1200"/>
      <c r="Q65" s="1200"/>
      <c r="R65" s="1224"/>
      <c r="S65" s="1200" t="s">
        <v>3107</v>
      </c>
      <c r="T65" s="1224"/>
      <c r="U65" s="1200"/>
      <c r="V65" s="1200"/>
      <c r="W65" s="1200"/>
      <c r="X65" s="1200"/>
      <c r="Y65" s="1200"/>
      <c r="Z65" s="1224"/>
      <c r="AA65" s="1200"/>
      <c r="AB65" s="1200"/>
      <c r="AC65" s="1200" t="s">
        <v>3941</v>
      </c>
      <c r="AD65" s="1224"/>
      <c r="AE65" s="1200"/>
      <c r="AF65" s="1200"/>
      <c r="AG65" s="1200"/>
      <c r="AH65" s="1200"/>
      <c r="AI65" s="1200"/>
      <c r="AJ65" s="1201"/>
      <c r="AK65" s="1202"/>
      <c r="AL65" s="1204"/>
      <c r="AM65" s="1202" t="str">
        <f>IF(COUNTIF(AN65:AP66,TRUE)&gt;1,"複数選択",IF(COUNTIF(AN65:AP66,TRUE)=0,"未入力",""))</f>
        <v>未入力</v>
      </c>
      <c r="AN65" s="1225" t="b">
        <v>0</v>
      </c>
      <c r="AO65" s="1225" t="b">
        <v>0</v>
      </c>
      <c r="AP65" s="1225" t="b">
        <v>0</v>
      </c>
      <c r="AS65" s="1220">
        <f>COUNTIF(AN65:AP66, TRUE)</f>
        <v>0</v>
      </c>
      <c r="AT65" s="1197" t="str">
        <f>IFERROR(IF(AS65&gt;=2,"選択は1つまでです。",IF(COUNTIF(AN65:AP66,TRUE)=0,"未入力です。","")),"")</f>
        <v>未入力です。</v>
      </c>
    </row>
    <row r="66" spans="1:68" s="1197" customFormat="1" ht="17.45" customHeight="1">
      <c r="A66" s="1203"/>
      <c r="B66" s="1743"/>
      <c r="C66" s="1744"/>
      <c r="D66" s="1744"/>
      <c r="E66" s="1744"/>
      <c r="F66" s="1744"/>
      <c r="G66" s="1744"/>
      <c r="H66" s="1744"/>
      <c r="I66" s="1755"/>
      <c r="J66" s="1211"/>
      <c r="K66" s="1212" t="s">
        <v>3109</v>
      </c>
      <c r="L66" s="1227"/>
      <c r="M66" s="1212"/>
      <c r="N66" s="1212"/>
      <c r="O66" s="1212"/>
      <c r="P66" s="1212"/>
      <c r="Q66" s="1212"/>
      <c r="R66" s="1227"/>
      <c r="S66" s="1212" t="s">
        <v>3110</v>
      </c>
      <c r="T66" s="1227"/>
      <c r="U66" s="1228"/>
      <c r="V66" s="1228"/>
      <c r="W66" s="1228"/>
      <c r="X66" s="1228"/>
      <c r="Y66" s="1212"/>
      <c r="Z66" s="1227"/>
      <c r="AA66" s="1212"/>
      <c r="AB66" s="1212"/>
      <c r="AC66" s="1212" t="s">
        <v>3111</v>
      </c>
      <c r="AD66" s="1227"/>
      <c r="AE66" s="1212"/>
      <c r="AF66" s="1212"/>
      <c r="AG66" s="1212"/>
      <c r="AH66" s="1212"/>
      <c r="AI66" s="1212"/>
      <c r="AJ66" s="1213"/>
      <c r="AK66" s="1202"/>
      <c r="AL66" s="1204"/>
      <c r="AM66" s="1202"/>
      <c r="AN66" s="1225" t="b">
        <v>0</v>
      </c>
      <c r="AO66" s="1225" t="b">
        <v>0</v>
      </c>
      <c r="AP66" s="1225" t="b">
        <v>0</v>
      </c>
      <c r="AS66" s="1220"/>
    </row>
    <row r="67" spans="1:68" s="1197" customFormat="1" ht="17.45" customHeight="1">
      <c r="A67" s="1203"/>
      <c r="B67" s="1756" t="s">
        <v>3942</v>
      </c>
      <c r="C67" s="1757"/>
      <c r="D67" s="1757"/>
      <c r="E67" s="1757"/>
      <c r="F67" s="1757"/>
      <c r="G67" s="1757"/>
      <c r="H67" s="1757"/>
      <c r="I67" s="1758"/>
      <c r="J67" s="1223"/>
      <c r="K67" s="1200" t="s">
        <v>3672</v>
      </c>
      <c r="L67" s="1224"/>
      <c r="M67" s="1223"/>
      <c r="N67" s="1200"/>
      <c r="O67" s="1200"/>
      <c r="P67" s="1200"/>
      <c r="Q67" s="1200"/>
      <c r="R67" s="1200"/>
      <c r="T67" s="1200"/>
      <c r="U67" s="1200"/>
      <c r="V67" s="1200" t="s">
        <v>3673</v>
      </c>
      <c r="X67" s="1224"/>
      <c r="Y67" s="1200"/>
      <c r="Z67" s="1200"/>
      <c r="AA67" s="1200"/>
      <c r="AB67" s="1200"/>
      <c r="AC67" s="1200"/>
      <c r="AD67" s="1200"/>
      <c r="AE67" s="1200"/>
      <c r="AF67" s="1200"/>
      <c r="AG67" s="1200"/>
      <c r="AH67" s="1200"/>
      <c r="AI67" s="1200"/>
      <c r="AJ67" s="1201"/>
      <c r="AK67" s="1202"/>
      <c r="AL67" s="1204"/>
      <c r="AM67" s="1202" t="str">
        <f>IF(AN66=FALSE,"",IF(COUNTIF(AN67:AP68,TRUE)&gt;1,"複数選択",IF(COUNTIF(AN67:AP68,TRUE)=0,"未入力","")))</f>
        <v/>
      </c>
      <c r="AN67" s="1225" t="b">
        <v>0</v>
      </c>
      <c r="AO67" s="1225" t="b">
        <v>0</v>
      </c>
      <c r="AP67" s="1225"/>
      <c r="AS67" s="1220">
        <f>COUNTIF(AN67:AP68, TRUE)</f>
        <v>0</v>
      </c>
      <c r="AT67" s="1197" t="str">
        <f>IF(AND(COUNTIF(AN67:AP68,TRUE)&gt;0,AN66&lt;&gt;TRUE),"（４）を選んだ場合に回答してください。",IF(AND(COUNTIF(AN67:AP68,TRUE)=0,AN66=TRUE),"（４）を選んだ場合は回答が必要です。",""))</f>
        <v/>
      </c>
      <c r="AY67" s="1202"/>
      <c r="AZ67" s="1202"/>
      <c r="BA67" s="1202"/>
      <c r="BB67" s="1202"/>
      <c r="BC67" s="1202"/>
      <c r="BD67" s="1202"/>
      <c r="BE67" s="1202"/>
      <c r="BF67" s="1202"/>
      <c r="BG67" s="1202"/>
      <c r="BH67" s="1202"/>
      <c r="BI67" s="1202"/>
      <c r="BJ67" s="1202"/>
      <c r="BK67" s="1202"/>
      <c r="BL67" s="1202"/>
      <c r="BM67" s="1202"/>
      <c r="BN67" s="1202"/>
      <c r="BO67" s="1202"/>
      <c r="BP67" s="1202"/>
    </row>
    <row r="68" spans="1:68" s="1197" customFormat="1" ht="17.45" customHeight="1">
      <c r="A68" s="1203"/>
      <c r="B68" s="1759"/>
      <c r="C68" s="1760"/>
      <c r="D68" s="1760"/>
      <c r="E68" s="1760"/>
      <c r="F68" s="1760"/>
      <c r="G68" s="1760"/>
      <c r="H68" s="1760"/>
      <c r="I68" s="1761"/>
      <c r="J68" s="1211"/>
      <c r="K68" s="1212" t="s">
        <v>3943</v>
      </c>
      <c r="L68" s="1227"/>
      <c r="M68" s="1211"/>
      <c r="N68" s="1212"/>
      <c r="O68" s="1227"/>
      <c r="P68" s="1212"/>
      <c r="Q68" s="1212"/>
      <c r="R68" s="1212"/>
      <c r="S68" s="1212"/>
      <c r="T68" s="1212"/>
      <c r="U68" s="1212"/>
      <c r="V68" s="1212" t="s">
        <v>3675</v>
      </c>
      <c r="W68" s="1212"/>
      <c r="X68" s="1212"/>
      <c r="Y68" s="1212"/>
      <c r="Z68" s="1212"/>
      <c r="AA68" s="1212"/>
      <c r="AB68" s="1212"/>
      <c r="AC68" s="1212"/>
      <c r="AD68" s="1212"/>
      <c r="AE68" s="1212"/>
      <c r="AF68" s="1212" t="s">
        <v>3676</v>
      </c>
      <c r="AG68" s="1227"/>
      <c r="AH68" s="1212"/>
      <c r="AI68" s="1212"/>
      <c r="AJ68" s="1213"/>
      <c r="AK68" s="1202"/>
      <c r="AL68" s="1204"/>
      <c r="AM68" s="1202"/>
      <c r="AN68" s="1225" t="b">
        <v>0</v>
      </c>
      <c r="AO68" s="1225" t="b">
        <v>0</v>
      </c>
      <c r="AP68" s="1225" t="b">
        <v>0</v>
      </c>
      <c r="AS68" s="1220"/>
      <c r="AT68" s="1197" t="str">
        <f>IFERROR(IF(AS67&gt;=2,"選択は1つまでです。",""),"")</f>
        <v/>
      </c>
      <c r="AY68" s="1202"/>
      <c r="AZ68" s="1202"/>
      <c r="BA68" s="1202"/>
      <c r="BB68" s="1202"/>
      <c r="BC68" s="1202"/>
      <c r="BD68" s="1202"/>
      <c r="BE68" s="1202"/>
      <c r="BF68" s="1202"/>
      <c r="BG68" s="1202"/>
      <c r="BH68" s="1202"/>
      <c r="BI68" s="1202"/>
      <c r="BJ68" s="1202"/>
      <c r="BK68" s="1202"/>
      <c r="BL68" s="1202"/>
      <c r="BM68" s="1202"/>
      <c r="BN68" s="1202"/>
      <c r="BO68" s="1202"/>
      <c r="BP68" s="1202"/>
    </row>
    <row r="69" spans="1:68" s="1197" customFormat="1" ht="2.25" customHeight="1">
      <c r="A69" s="1203"/>
      <c r="B69" s="1202"/>
      <c r="C69" s="1202"/>
      <c r="D69" s="1202"/>
      <c r="E69" s="1202"/>
      <c r="F69" s="1202"/>
      <c r="G69" s="1202"/>
      <c r="H69" s="1202"/>
      <c r="I69" s="1202"/>
      <c r="J69" s="1202"/>
      <c r="K69" s="1202"/>
      <c r="L69" s="1202"/>
      <c r="M69" s="1202"/>
      <c r="N69" s="1202"/>
      <c r="O69" s="1202"/>
      <c r="P69" s="1202"/>
      <c r="Q69" s="1202"/>
      <c r="R69" s="1202"/>
      <c r="S69" s="1202"/>
      <c r="T69" s="1202"/>
      <c r="U69" s="1202"/>
      <c r="V69" s="1202"/>
      <c r="W69" s="1202"/>
      <c r="X69" s="1202"/>
      <c r="Y69" s="1202"/>
      <c r="Z69" s="1202"/>
      <c r="AA69" s="1202"/>
      <c r="AB69" s="1202"/>
      <c r="AC69" s="1202"/>
      <c r="AD69" s="1202"/>
      <c r="AE69" s="1202"/>
      <c r="AF69" s="1202"/>
      <c r="AG69" s="1202"/>
      <c r="AH69" s="1202"/>
      <c r="AI69" s="1202"/>
      <c r="AJ69" s="1202"/>
      <c r="AK69" s="1202"/>
      <c r="AL69" s="1204"/>
      <c r="AN69" s="1225"/>
      <c r="AO69" s="1225"/>
      <c r="AS69" s="1220"/>
    </row>
    <row r="70" spans="1:68" s="1197" customFormat="1" ht="1.5" customHeight="1">
      <c r="A70" s="1203"/>
      <c r="B70" s="1202"/>
      <c r="C70" s="1202"/>
      <c r="D70" s="1202"/>
      <c r="E70" s="1202"/>
      <c r="F70" s="1202"/>
      <c r="G70" s="1202"/>
      <c r="H70" s="1202"/>
      <c r="I70" s="1202"/>
      <c r="J70" s="1202"/>
      <c r="K70" s="1202"/>
      <c r="L70" s="1202"/>
      <c r="M70" s="1202"/>
      <c r="N70" s="1202"/>
      <c r="O70" s="1202"/>
      <c r="P70" s="1202"/>
      <c r="Q70" s="1202"/>
      <c r="R70" s="1202"/>
      <c r="S70" s="1202"/>
      <c r="T70" s="1202"/>
      <c r="U70" s="1202"/>
      <c r="V70" s="1202"/>
      <c r="W70" s="1202"/>
      <c r="X70" s="1202"/>
      <c r="Y70" s="1202"/>
      <c r="Z70" s="1202"/>
      <c r="AA70" s="1202"/>
      <c r="AB70" s="1202"/>
      <c r="AC70" s="1202"/>
      <c r="AD70" s="1202"/>
      <c r="AE70" s="1202"/>
      <c r="AF70" s="1202"/>
      <c r="AG70" s="1202"/>
      <c r="AH70" s="1202"/>
      <c r="AI70" s="1202"/>
      <c r="AJ70" s="1202"/>
      <c r="AK70" s="1202"/>
      <c r="AL70" s="1204"/>
      <c r="AM70" s="1202"/>
      <c r="AN70" s="1225"/>
      <c r="AS70" s="1220"/>
    </row>
    <row r="71" spans="1:68" s="1197" customFormat="1" ht="18" customHeight="1">
      <c r="A71" s="1203" t="s">
        <v>3944</v>
      </c>
      <c r="B71" s="1202"/>
      <c r="C71" s="1202"/>
      <c r="D71" s="1202"/>
      <c r="E71" s="1202"/>
      <c r="F71" s="1202"/>
      <c r="G71" s="1202"/>
      <c r="H71" s="1202"/>
      <c r="I71" s="1728"/>
      <c r="J71" s="1728"/>
      <c r="K71" s="1728"/>
      <c r="L71" s="1728"/>
      <c r="M71" s="1728"/>
      <c r="N71" s="1728"/>
      <c r="O71" s="1202"/>
      <c r="P71" s="1202"/>
      <c r="Q71" s="1202"/>
      <c r="R71" s="1728"/>
      <c r="S71" s="1728"/>
      <c r="T71" s="1728"/>
      <c r="U71" s="1728"/>
      <c r="V71" s="1728"/>
      <c r="W71" s="1728"/>
      <c r="X71" s="1202"/>
      <c r="Y71" s="1202"/>
      <c r="Z71" s="1202"/>
      <c r="AA71" s="1202"/>
      <c r="AB71" s="1202"/>
      <c r="AC71" s="1202"/>
      <c r="AD71" s="1202"/>
      <c r="AE71" s="1202"/>
      <c r="AF71" s="1202"/>
      <c r="AG71" s="1202"/>
      <c r="AH71" s="1202"/>
      <c r="AI71" s="1202"/>
      <c r="AJ71" s="1202"/>
      <c r="AK71" s="1202"/>
      <c r="AL71" s="1204"/>
      <c r="AM71" s="1202"/>
      <c r="AN71" s="1225"/>
      <c r="AO71" s="1225"/>
      <c r="AS71" s="1220"/>
    </row>
    <row r="72" spans="1:68" s="1197" customFormat="1" ht="39" customHeight="1">
      <c r="A72" s="1203"/>
      <c r="B72" s="1734" t="s">
        <v>3945</v>
      </c>
      <c r="C72" s="1735"/>
      <c r="D72" s="1735"/>
      <c r="E72" s="1735"/>
      <c r="F72" s="1735"/>
      <c r="G72" s="1735"/>
      <c r="H72" s="1735"/>
      <c r="I72" s="1762"/>
      <c r="J72" s="1860" t="str">
        <f>cst_wskakunin_BUILD__address</f>
        <v>岩手県盛岡市</v>
      </c>
      <c r="K72" s="1861"/>
      <c r="L72" s="1861"/>
      <c r="M72" s="1861"/>
      <c r="N72" s="1861"/>
      <c r="O72" s="1862"/>
      <c r="P72" s="1862"/>
      <c r="Q72" s="1862"/>
      <c r="R72" s="1862"/>
      <c r="S72" s="1862"/>
      <c r="T72" s="1862"/>
      <c r="U72" s="1862"/>
      <c r="V72" s="1862"/>
      <c r="W72" s="1862"/>
      <c r="X72" s="1862"/>
      <c r="Y72" s="1862"/>
      <c r="Z72" s="1862"/>
      <c r="AA72" s="1862"/>
      <c r="AB72" s="1862"/>
      <c r="AC72" s="1862"/>
      <c r="AD72" s="1862"/>
      <c r="AE72" s="1862"/>
      <c r="AF72" s="1862"/>
      <c r="AG72" s="1862"/>
      <c r="AH72" s="1862"/>
      <c r="AI72" s="1862"/>
      <c r="AJ72" s="1863"/>
      <c r="AK72" s="1202"/>
      <c r="AL72" s="1204"/>
      <c r="AM72" s="1202" t="str">
        <f>IF(OR(J72="",O72="",U72=""),"未入力（地番まで）","")</f>
        <v>未入力（地番まで）</v>
      </c>
      <c r="AS72" s="1220"/>
      <c r="AT72" s="1197" t="str">
        <f>IF(J72="","未入力があります（都道府県名から地番までご記入ください）。","")</f>
        <v/>
      </c>
    </row>
    <row r="73" spans="1:68" s="1197" customFormat="1" ht="17.45" customHeight="1">
      <c r="A73" s="1203"/>
      <c r="B73" s="1741" t="s">
        <v>3946</v>
      </c>
      <c r="C73" s="1742"/>
      <c r="D73" s="1742"/>
      <c r="E73" s="1742"/>
      <c r="F73" s="1742"/>
      <c r="G73" s="1742"/>
      <c r="H73" s="1742"/>
      <c r="I73" s="1742"/>
      <c r="J73" s="1230"/>
      <c r="K73" s="1199" t="s">
        <v>3113</v>
      </c>
      <c r="L73" s="1199"/>
      <c r="M73" s="1199"/>
      <c r="N73" s="1199"/>
      <c r="O73" s="1199"/>
      <c r="P73" s="1199"/>
      <c r="Q73" s="1200"/>
      <c r="R73" s="1200"/>
      <c r="T73" s="1199"/>
      <c r="U73" s="1199"/>
      <c r="V73" s="1199"/>
      <c r="W73" s="1199"/>
      <c r="X73" s="1199"/>
      <c r="Y73" s="1199"/>
      <c r="Z73" s="1199"/>
      <c r="AA73" s="1199" t="s">
        <v>3114</v>
      </c>
      <c r="AB73" s="1200"/>
      <c r="AC73" s="1200"/>
      <c r="AD73" s="1200"/>
      <c r="AE73" s="1200"/>
      <c r="AF73" s="1200"/>
      <c r="AG73" s="1224"/>
      <c r="AH73" s="1200"/>
      <c r="AI73" s="1200"/>
      <c r="AJ73" s="1201"/>
      <c r="AK73" s="1202"/>
      <c r="AL73" s="1204"/>
      <c r="AM73" s="1202" t="str">
        <f>IF(COUNTIF(AN73:AP75,TRUE)&gt;1,"複数選択",IF(COUNTIF(AN73:AP75,TRUE)=0,"未入力",""))</f>
        <v>未入力</v>
      </c>
      <c r="AN73" s="1225" t="b">
        <v>0</v>
      </c>
      <c r="AO73" s="1225" t="b">
        <v>0</v>
      </c>
      <c r="AS73" s="1220">
        <f>COUNTIF(AN73:AO75, TRUE)</f>
        <v>0</v>
      </c>
      <c r="AT73" s="1197" t="str">
        <f>IFERROR(IF(AS73&gt;=2,"選択は1つまでです。",IF(COUNTIF(AN73:AO75,TRUE)&gt;1,"複数選択",IF(COUNTIF(AN73:AO75,TRUE)=0,"未入力です。",""))),"")</f>
        <v>未入力です。</v>
      </c>
    </row>
    <row r="74" spans="1:68" s="1197" customFormat="1" ht="17.45" customHeight="1">
      <c r="A74" s="1203"/>
      <c r="B74" s="1732"/>
      <c r="C74" s="1733"/>
      <c r="D74" s="1733"/>
      <c r="E74" s="1733"/>
      <c r="F74" s="1733"/>
      <c r="G74" s="1733"/>
      <c r="H74" s="1733"/>
      <c r="I74" s="1733"/>
      <c r="J74" s="1231"/>
      <c r="K74" s="1202" t="s">
        <v>3115</v>
      </c>
      <c r="L74" s="1202"/>
      <c r="M74" s="1202"/>
      <c r="O74" s="1202"/>
      <c r="P74" s="1202"/>
      <c r="Q74" s="1202"/>
      <c r="R74" s="1202"/>
      <c r="S74" s="1202"/>
      <c r="T74" s="1202"/>
      <c r="U74" s="1202"/>
      <c r="V74" s="1202"/>
      <c r="W74" s="1202"/>
      <c r="X74" s="1202"/>
      <c r="AA74" s="1198" t="s">
        <v>3116</v>
      </c>
      <c r="AB74" s="1198"/>
      <c r="AC74" s="1198"/>
      <c r="AD74" s="1198"/>
      <c r="AE74" s="1198"/>
      <c r="AF74" s="1198"/>
      <c r="AH74" s="1202"/>
      <c r="AI74" s="1202"/>
      <c r="AJ74" s="1204"/>
      <c r="AK74" s="1202"/>
      <c r="AL74" s="1204"/>
      <c r="AM74" s="1202"/>
      <c r="AN74" s="1225" t="b">
        <v>0</v>
      </c>
      <c r="AO74" s="1225" t="b">
        <v>0</v>
      </c>
      <c r="AS74" s="1220"/>
    </row>
    <row r="75" spans="1:68" s="1197" customFormat="1" ht="17.45" customHeight="1">
      <c r="A75" s="1203"/>
      <c r="B75" s="1743"/>
      <c r="C75" s="1744"/>
      <c r="D75" s="1744"/>
      <c r="E75" s="1744"/>
      <c r="F75" s="1744"/>
      <c r="G75" s="1744"/>
      <c r="H75" s="1744"/>
      <c r="I75" s="1744"/>
      <c r="J75" s="1232"/>
      <c r="K75" s="1206" t="s">
        <v>3117</v>
      </c>
      <c r="L75" s="1206"/>
      <c r="M75" s="1206"/>
      <c r="N75" s="1206"/>
      <c r="O75" s="1206"/>
      <c r="P75" s="1206"/>
      <c r="Q75" s="1206"/>
      <c r="R75" s="1206"/>
      <c r="S75" s="1206"/>
      <c r="T75" s="1206"/>
      <c r="U75" s="1206"/>
      <c r="V75" s="1206"/>
      <c r="W75" s="1206"/>
      <c r="X75" s="1206"/>
      <c r="Y75" s="1206"/>
      <c r="Z75" s="1206"/>
      <c r="AA75" s="1206"/>
      <c r="AB75" s="1206"/>
      <c r="AC75" s="1206"/>
      <c r="AD75" s="1212"/>
      <c r="AE75" s="1212"/>
      <c r="AF75" s="1212"/>
      <c r="AG75" s="1227"/>
      <c r="AH75" s="1212"/>
      <c r="AI75" s="1212"/>
      <c r="AJ75" s="1213"/>
      <c r="AK75" s="1202"/>
      <c r="AL75" s="1204"/>
      <c r="AM75" s="1202"/>
      <c r="AN75" s="1225" t="b">
        <v>0</v>
      </c>
      <c r="AO75" s="1225"/>
      <c r="AS75" s="1220"/>
    </row>
    <row r="76" spans="1:68" s="1197" customFormat="1" ht="3.95" customHeight="1">
      <c r="A76" s="1203"/>
      <c r="B76" s="1202"/>
      <c r="C76" s="1202"/>
      <c r="D76" s="1202"/>
      <c r="E76" s="1202"/>
      <c r="F76" s="1202"/>
      <c r="G76" s="1202"/>
      <c r="H76" s="1202"/>
      <c r="I76" s="1202"/>
      <c r="J76" s="1202"/>
      <c r="K76" s="1202"/>
      <c r="L76" s="1202"/>
      <c r="M76" s="1202"/>
      <c r="N76" s="1202"/>
      <c r="O76" s="1202"/>
      <c r="P76" s="1202"/>
      <c r="Q76" s="1202"/>
      <c r="R76" s="1202"/>
      <c r="S76" s="1202"/>
      <c r="T76" s="1202"/>
      <c r="U76" s="1202"/>
      <c r="V76" s="1202"/>
      <c r="W76" s="1202"/>
      <c r="X76" s="1202"/>
      <c r="Y76" s="1202"/>
      <c r="Z76" s="1202"/>
      <c r="AA76" s="1202"/>
      <c r="AB76" s="1202"/>
      <c r="AC76" s="1202"/>
      <c r="AD76" s="1202"/>
      <c r="AE76" s="1202"/>
      <c r="AF76" s="1202"/>
      <c r="AG76" s="1202"/>
      <c r="AH76" s="1202"/>
      <c r="AI76" s="1202"/>
      <c r="AJ76" s="1202"/>
      <c r="AK76" s="1202"/>
      <c r="AL76" s="1204"/>
      <c r="AS76" s="1220"/>
    </row>
    <row r="77" spans="1:68" s="1197" customFormat="1" ht="3.95" customHeight="1">
      <c r="A77" s="1203"/>
      <c r="B77" s="1202"/>
      <c r="C77" s="1202"/>
      <c r="D77" s="1202"/>
      <c r="E77" s="1202"/>
      <c r="F77" s="1202"/>
      <c r="G77" s="1202"/>
      <c r="H77" s="1202"/>
      <c r="I77" s="1202"/>
      <c r="J77" s="1202"/>
      <c r="K77" s="1202"/>
      <c r="L77" s="1202"/>
      <c r="M77" s="1202"/>
      <c r="N77" s="1202"/>
      <c r="O77" s="1202"/>
      <c r="P77" s="1202"/>
      <c r="Q77" s="1202"/>
      <c r="R77" s="1202"/>
      <c r="S77" s="1202"/>
      <c r="T77" s="1202"/>
      <c r="U77" s="1202"/>
      <c r="V77" s="1202"/>
      <c r="W77" s="1202"/>
      <c r="X77" s="1202"/>
      <c r="Y77" s="1202"/>
      <c r="Z77" s="1202"/>
      <c r="AA77" s="1202"/>
      <c r="AB77" s="1202"/>
      <c r="AC77" s="1202"/>
      <c r="AD77" s="1202"/>
      <c r="AE77" s="1202"/>
      <c r="AF77" s="1202"/>
      <c r="AG77" s="1202"/>
      <c r="AH77" s="1202"/>
      <c r="AI77" s="1202"/>
      <c r="AJ77" s="1202"/>
      <c r="AK77" s="1202"/>
      <c r="AL77" s="1204"/>
      <c r="AS77" s="1220"/>
    </row>
    <row r="78" spans="1:68" s="1197" customFormat="1" ht="17.45" customHeight="1">
      <c r="A78" s="1203" t="s">
        <v>3947</v>
      </c>
      <c r="B78" s="1202"/>
      <c r="C78" s="1202"/>
      <c r="D78" s="1202"/>
      <c r="E78" s="1202"/>
      <c r="F78" s="1202"/>
      <c r="G78" s="1202"/>
      <c r="H78" s="1202"/>
      <c r="I78" s="1233"/>
      <c r="J78" s="1219"/>
      <c r="K78" s="1205" t="s">
        <v>3119</v>
      </c>
      <c r="L78" s="1205"/>
      <c r="M78" s="1205"/>
      <c r="N78" s="1205"/>
      <c r="O78" s="1209"/>
      <c r="P78" s="1205" t="s">
        <v>3120</v>
      </c>
      <c r="Q78" s="1205"/>
      <c r="R78" s="1205"/>
      <c r="S78" s="1205"/>
      <c r="T78" s="1209"/>
      <c r="U78" s="1205" t="s">
        <v>3121</v>
      </c>
      <c r="V78" s="1205"/>
      <c r="W78" s="1205"/>
      <c r="X78" s="1205"/>
      <c r="Y78" s="1209"/>
      <c r="Z78" s="1205" t="s">
        <v>3122</v>
      </c>
      <c r="AA78" s="1205"/>
      <c r="AB78" s="1205"/>
      <c r="AC78" s="1205"/>
      <c r="AD78" s="1210"/>
      <c r="AE78" s="1202"/>
      <c r="AF78" s="1202"/>
      <c r="AL78" s="1233"/>
      <c r="AM78" s="1202" t="str">
        <f>IF(COUNTIF(AN78:AQ78,TRUE)&gt;1,"複数選択",IF(COUNTIF(AN78:AQ78,TRUE)=0,"未入力",""))</f>
        <v>未入力</v>
      </c>
      <c r="AN78" s="1197" t="b">
        <v>0</v>
      </c>
      <c r="AO78" s="1197" t="b">
        <v>0</v>
      </c>
      <c r="AP78" s="1197" t="b">
        <v>0</v>
      </c>
      <c r="AQ78" s="1197" t="b">
        <v>0</v>
      </c>
      <c r="AS78" s="1220">
        <f>COUNTIF(AN78:AQ78, TRUE)</f>
        <v>0</v>
      </c>
      <c r="AT78" s="1197" t="str">
        <f>IF(AS78&gt;=2, "選択は1つまでです。",IF(COUNTIF(AN78:AQ78,TRUE)=0,"未入力です。",""))</f>
        <v>未入力です。</v>
      </c>
    </row>
    <row r="79" spans="1:68" s="1197" customFormat="1" ht="3.95" customHeight="1">
      <c r="A79" s="1203"/>
      <c r="B79" s="1202"/>
      <c r="C79" s="1202"/>
      <c r="D79" s="1202"/>
      <c r="E79" s="1202"/>
      <c r="F79" s="1202"/>
      <c r="G79" s="1202"/>
      <c r="H79" s="1202"/>
      <c r="I79" s="1202"/>
      <c r="J79" s="1202"/>
      <c r="K79" s="1202"/>
      <c r="L79" s="1202"/>
      <c r="M79" s="1202"/>
      <c r="N79" s="1202"/>
      <c r="O79" s="1202"/>
      <c r="P79" s="1202"/>
      <c r="Q79" s="1202"/>
      <c r="R79" s="1202"/>
      <c r="S79" s="1202"/>
      <c r="T79" s="1202"/>
      <c r="U79" s="1202"/>
      <c r="V79" s="1202"/>
      <c r="W79" s="1202"/>
      <c r="X79" s="1202"/>
      <c r="Y79" s="1202"/>
      <c r="Z79" s="1202"/>
      <c r="AA79" s="1202"/>
      <c r="AB79" s="1202"/>
      <c r="AC79" s="1202"/>
      <c r="AD79" s="1202"/>
      <c r="AE79" s="1202"/>
      <c r="AF79" s="1202"/>
      <c r="AG79" s="1202"/>
      <c r="AH79" s="1202"/>
      <c r="AI79" s="1202"/>
      <c r="AJ79" s="1202"/>
      <c r="AK79" s="1202"/>
      <c r="AL79" s="1204"/>
      <c r="AM79" s="1202"/>
      <c r="AS79" s="1220"/>
    </row>
    <row r="80" spans="1:68" s="1197" customFormat="1" ht="3.6" customHeight="1">
      <c r="A80" s="1203"/>
      <c r="B80" s="1202"/>
      <c r="C80" s="1202"/>
      <c r="D80" s="1202"/>
      <c r="E80" s="1202"/>
      <c r="F80" s="1202"/>
      <c r="G80" s="1202"/>
      <c r="H80" s="1202"/>
      <c r="I80" s="1202"/>
      <c r="J80" s="1202"/>
      <c r="K80" s="1202"/>
      <c r="L80" s="1202"/>
      <c r="M80" s="1202"/>
      <c r="N80" s="1202"/>
      <c r="O80" s="1202"/>
      <c r="P80" s="1202"/>
      <c r="Q80" s="1202"/>
      <c r="R80" s="1202"/>
      <c r="S80" s="1202"/>
      <c r="T80" s="1202"/>
      <c r="U80" s="1202"/>
      <c r="V80" s="1202"/>
      <c r="W80" s="1202"/>
      <c r="X80" s="1202"/>
      <c r="Y80" s="1202"/>
      <c r="Z80" s="1202"/>
      <c r="AA80" s="1202"/>
      <c r="AB80" s="1202"/>
      <c r="AC80" s="1202"/>
      <c r="AD80" s="1202"/>
      <c r="AE80" s="1202"/>
      <c r="AF80" s="1202"/>
      <c r="AG80" s="1202"/>
      <c r="AH80" s="1202"/>
      <c r="AI80" s="1202"/>
      <c r="AJ80" s="1202"/>
      <c r="AK80" s="1202"/>
      <c r="AL80" s="1204"/>
      <c r="AM80" s="1202"/>
      <c r="AS80" s="1220"/>
    </row>
    <row r="81" spans="1:46" s="1197" customFormat="1" ht="23.1" customHeight="1">
      <c r="A81" s="1732" t="s">
        <v>3948</v>
      </c>
      <c r="B81" s="1733"/>
      <c r="C81" s="1733"/>
      <c r="D81" s="1733"/>
      <c r="E81" s="1733"/>
      <c r="F81" s="1733"/>
      <c r="G81" s="1733"/>
      <c r="H81" s="1733"/>
      <c r="I81" s="1745"/>
      <c r="J81" s="1746"/>
      <c r="K81" s="1747"/>
      <c r="L81" s="1747"/>
      <c r="M81" s="1747"/>
      <c r="N81" s="1747"/>
      <c r="O81" s="1747"/>
      <c r="P81" s="1747"/>
      <c r="Q81" s="1747"/>
      <c r="R81" s="1748"/>
      <c r="S81" s="1202" t="s">
        <v>3949</v>
      </c>
      <c r="T81" s="1202"/>
      <c r="U81" s="1202"/>
      <c r="V81" s="1202"/>
      <c r="W81" s="1202"/>
      <c r="X81" s="1202"/>
      <c r="Y81" s="1202"/>
      <c r="Z81" s="1202"/>
      <c r="AA81" s="1202"/>
      <c r="AB81" s="1202"/>
      <c r="AC81" s="1202"/>
      <c r="AD81" s="1202"/>
      <c r="AE81" s="1202"/>
      <c r="AF81" s="1202"/>
      <c r="AG81" s="1202"/>
      <c r="AH81" s="1202"/>
      <c r="AI81" s="1202"/>
      <c r="AJ81" s="1202"/>
      <c r="AK81" s="1202"/>
      <c r="AL81" s="1204"/>
      <c r="AM81" s="1197" t="str">
        <f>IF(COUNTA(J81)=0,"未入力","")</f>
        <v>未入力</v>
      </c>
      <c r="AN81" s="1225"/>
      <c r="AO81" s="1225"/>
      <c r="AP81" s="1225"/>
      <c r="AQ81" s="1225"/>
      <c r="AR81" s="1225"/>
      <c r="AS81" s="1220"/>
      <c r="AT81" s="1197" t="str">
        <f>IF(COUNTA(J81)=0,"未入力です。","")</f>
        <v>未入力です。</v>
      </c>
    </row>
    <row r="82" spans="1:46" s="1197" customFormat="1" ht="5.0999999999999996" customHeight="1">
      <c r="A82" s="1203"/>
      <c r="B82" s="1202"/>
      <c r="C82" s="1202"/>
      <c r="D82" s="1202"/>
      <c r="E82" s="1202"/>
      <c r="F82" s="1202"/>
      <c r="G82" s="1202"/>
      <c r="H82" s="1202"/>
      <c r="I82" s="1202"/>
      <c r="J82" s="1202"/>
      <c r="K82" s="1202"/>
      <c r="L82" s="1202"/>
      <c r="M82" s="1202"/>
      <c r="N82" s="1202"/>
      <c r="O82" s="1202"/>
      <c r="P82" s="1202"/>
      <c r="Q82" s="1202"/>
      <c r="R82" s="1202"/>
      <c r="S82" s="1202"/>
      <c r="T82" s="1202"/>
      <c r="U82" s="1202"/>
      <c r="V82" s="1202"/>
      <c r="W82" s="1202"/>
      <c r="X82" s="1202"/>
      <c r="Y82" s="1202"/>
      <c r="Z82" s="1202"/>
      <c r="AA82" s="1202"/>
      <c r="AB82" s="1202"/>
      <c r="AC82" s="1202"/>
      <c r="AD82" s="1202"/>
      <c r="AE82" s="1202"/>
      <c r="AF82" s="1202"/>
      <c r="AG82" s="1202"/>
      <c r="AH82" s="1202"/>
      <c r="AI82" s="1202"/>
      <c r="AJ82" s="1202"/>
      <c r="AK82" s="1202"/>
      <c r="AL82" s="1204"/>
      <c r="AM82" s="1202"/>
      <c r="AS82" s="1220"/>
    </row>
    <row r="83" spans="1:46" s="1197" customFormat="1" ht="18" customHeight="1">
      <c r="A83" s="1732" t="s">
        <v>3950</v>
      </c>
      <c r="B83" s="1733"/>
      <c r="C83" s="1733"/>
      <c r="D83" s="1733"/>
      <c r="E83" s="1733"/>
      <c r="F83" s="1733"/>
      <c r="G83" s="1733"/>
      <c r="H83" s="1733"/>
      <c r="I83" s="1733"/>
      <c r="J83" s="1733"/>
      <c r="K83" s="1733"/>
      <c r="L83" s="1202"/>
      <c r="M83" s="1202"/>
      <c r="N83" s="1202"/>
      <c r="O83" s="1202"/>
      <c r="P83" s="1202"/>
      <c r="Q83" s="1202"/>
      <c r="R83" s="1202"/>
      <c r="S83" s="1202"/>
      <c r="T83" s="1202"/>
      <c r="U83" s="1202"/>
      <c r="V83" s="1202"/>
      <c r="W83" s="1202"/>
      <c r="X83" s="1202"/>
      <c r="Y83" s="1202"/>
      <c r="Z83" s="1202"/>
      <c r="AA83" s="1202"/>
      <c r="AB83" s="1202"/>
      <c r="AC83" s="1202"/>
      <c r="AD83" s="1202"/>
      <c r="AE83" s="1202"/>
      <c r="AF83" s="1202"/>
      <c r="AG83" s="1202"/>
      <c r="AH83" s="1202"/>
      <c r="AI83" s="1202"/>
      <c r="AJ83" s="1202"/>
      <c r="AK83" s="1202"/>
      <c r="AL83" s="1204"/>
      <c r="AM83" s="1202"/>
      <c r="AS83" s="1220"/>
    </row>
    <row r="84" spans="1:46" s="1197" customFormat="1" ht="23.1" customHeight="1">
      <c r="A84" s="1203"/>
      <c r="B84" s="1749" t="s">
        <v>3951</v>
      </c>
      <c r="C84" s="1750"/>
      <c r="D84" s="1750"/>
      <c r="E84" s="1750"/>
      <c r="F84" s="1750"/>
      <c r="G84" s="1750"/>
      <c r="H84" s="1750"/>
      <c r="I84" s="1750"/>
      <c r="J84" s="1751"/>
      <c r="K84" s="1752"/>
      <c r="L84" s="1752"/>
      <c r="M84" s="1752"/>
      <c r="N84" s="1752"/>
      <c r="O84" s="1752"/>
      <c r="P84" s="1752"/>
      <c r="Q84" s="1752"/>
      <c r="R84" s="1753"/>
      <c r="S84" s="1773"/>
      <c r="T84" s="1752"/>
      <c r="U84" s="1752"/>
      <c r="V84" s="1752"/>
      <c r="W84" s="1752"/>
      <c r="X84" s="1752"/>
      <c r="Y84" s="1752"/>
      <c r="Z84" s="1752"/>
      <c r="AA84" s="1753"/>
      <c r="AB84" s="1773"/>
      <c r="AC84" s="1752"/>
      <c r="AD84" s="1752"/>
      <c r="AE84" s="1752"/>
      <c r="AF84" s="1752"/>
      <c r="AG84" s="1752"/>
      <c r="AH84" s="1752"/>
      <c r="AI84" s="1752"/>
      <c r="AJ84" s="1774"/>
      <c r="AK84" s="1237"/>
      <c r="AL84" s="1238"/>
      <c r="AM84" s="1202" t="str">
        <f>IF(COUNTA(J84,S84,AB84)=0,"未入力","")</f>
        <v>未入力</v>
      </c>
      <c r="AN84" s="1197" t="str">
        <f>IF(T84&lt;&gt;"","1"&amp;TEXT(T84,"00"),IF(T85&lt;&gt;"","2"&amp;TEXT(T85,"00"),IF(T86&lt;&gt;"","3"&amp;TEXT(T86,"00"),"")))</f>
        <v/>
      </c>
      <c r="AS84" s="1220"/>
      <c r="AT84" s="1197" t="str">
        <f>IF(COUNTA(J84,S84,AB84)=0,"未入力です。","")</f>
        <v>未入力です。</v>
      </c>
    </row>
    <row r="85" spans="1:46" s="1197" customFormat="1" ht="39" customHeight="1">
      <c r="A85" s="1203"/>
      <c r="B85" s="1734" t="s">
        <v>3952</v>
      </c>
      <c r="C85" s="1735"/>
      <c r="D85" s="1735"/>
      <c r="E85" s="1735"/>
      <c r="F85" s="1735"/>
      <c r="G85" s="1735"/>
      <c r="H85" s="1735"/>
      <c r="I85" s="1735"/>
      <c r="J85" s="1751"/>
      <c r="K85" s="1752"/>
      <c r="L85" s="1752"/>
      <c r="M85" s="1752"/>
      <c r="N85" s="1752"/>
      <c r="O85" s="1752"/>
      <c r="P85" s="1752"/>
      <c r="Q85" s="1752"/>
      <c r="R85" s="1753"/>
      <c r="S85" s="1773"/>
      <c r="T85" s="1752"/>
      <c r="U85" s="1752"/>
      <c r="V85" s="1752"/>
      <c r="W85" s="1752"/>
      <c r="X85" s="1752"/>
      <c r="Y85" s="1752"/>
      <c r="Z85" s="1752"/>
      <c r="AA85" s="1753"/>
      <c r="AB85" s="1773"/>
      <c r="AC85" s="1752"/>
      <c r="AD85" s="1752"/>
      <c r="AE85" s="1752"/>
      <c r="AF85" s="1752"/>
      <c r="AG85" s="1752"/>
      <c r="AH85" s="1752"/>
      <c r="AI85" s="1752"/>
      <c r="AJ85" s="1774"/>
      <c r="AK85" s="1237"/>
      <c r="AL85" s="1238"/>
      <c r="AM85" s="1202"/>
      <c r="AN85" s="1197" t="str">
        <f>IFERROR(IF(AND($J$84&lt;&gt;"",J85=""),"未入力があります（1列目）。",IF(AND($J$84="",J85&lt;&gt;""),"棟番号を入力してください（1列目）。","")),"")</f>
        <v/>
      </c>
      <c r="AO85" s="1197" t="str">
        <f>IFERROR(IF(AND($S$84&lt;&gt;"",S85=""),"未入力があります（2列目）。",IF(AND($S$84="",S85&lt;&gt;""),"棟番号を入力してください（2列目）。","")),"")</f>
        <v/>
      </c>
      <c r="AP85" s="1197" t="str">
        <f>IFERROR(IF(AND($AB$84&lt;&gt;"",AB85=""),"未入力があります（3列目）。",IF(AND($AB$84="",AB85&lt;&gt;""),"棟番号を入力してください（3列目）。","")),"")</f>
        <v/>
      </c>
      <c r="AS85" s="1220"/>
      <c r="AT85" s="1197" t="str">
        <f>IF(OR(AND(J$84&lt;&gt;"",COUNTA(J85)=0),AND(S$84&lt;&gt;"",COUNTA(S85)=0),AND(AB$84&lt;&gt;"",COUNTA(AB85)=0)),"未入力があります。",IF(OR(AND(J$84="",COUNTA(J85)=1),AND(S$84="",COUNTA(S85)=1),AND(AB$84="",COUNTA(AB85)=1)),"棟番号を入力してください。",""))</f>
        <v/>
      </c>
    </row>
    <row r="86" spans="1:46" s="1197" customFormat="1" ht="23.1" customHeight="1">
      <c r="A86" s="1203"/>
      <c r="B86" s="1756" t="s">
        <v>3953</v>
      </c>
      <c r="C86" s="1742"/>
      <c r="D86" s="1742"/>
      <c r="E86" s="1742"/>
      <c r="F86" s="1742"/>
      <c r="G86" s="1742"/>
      <c r="H86" s="1742"/>
      <c r="I86" s="1742"/>
      <c r="J86" s="1763"/>
      <c r="K86" s="1764"/>
      <c r="L86" s="1764"/>
      <c r="M86" s="1764"/>
      <c r="N86" s="1764"/>
      <c r="O86" s="1764"/>
      <c r="P86" s="1764"/>
      <c r="Q86" s="1764"/>
      <c r="R86" s="1765"/>
      <c r="S86" s="1766"/>
      <c r="T86" s="1764"/>
      <c r="U86" s="1764"/>
      <c r="V86" s="1764"/>
      <c r="W86" s="1764"/>
      <c r="X86" s="1764"/>
      <c r="Y86" s="1764"/>
      <c r="Z86" s="1764"/>
      <c r="AA86" s="1765"/>
      <c r="AB86" s="1766"/>
      <c r="AC86" s="1764"/>
      <c r="AD86" s="1764"/>
      <c r="AE86" s="1764"/>
      <c r="AF86" s="1764"/>
      <c r="AG86" s="1764"/>
      <c r="AH86" s="1764"/>
      <c r="AI86" s="1764"/>
      <c r="AJ86" s="1767"/>
      <c r="AK86" s="1237"/>
      <c r="AL86" s="1238"/>
      <c r="AM86" s="1202"/>
      <c r="AS86" s="1220"/>
      <c r="AT86" s="1197" t="str">
        <f>IF(OR(AND(J$84&lt;&gt;"",COUNTA(J86)=0),AND(S$84&lt;&gt;"",COUNTA(S86)=0),AND(AB$84&lt;&gt;"",COUNTA(AB86)=0)),"未入力があります。",IF(OR(AND(J$84="",COUNTA(J86)=1),AND(S$84="",COUNTA(S86)=1),AND(AB$84="",COUNTA(AB86)=1)),"棟番号を入力してください。",""))</f>
        <v/>
      </c>
    </row>
    <row r="87" spans="1:46" s="1197" customFormat="1" ht="17.100000000000001" customHeight="1">
      <c r="A87" s="1203"/>
      <c r="B87" s="1743"/>
      <c r="C87" s="1744"/>
      <c r="D87" s="1744"/>
      <c r="E87" s="1744"/>
      <c r="F87" s="1744"/>
      <c r="G87" s="1744"/>
      <c r="H87" s="1744"/>
      <c r="I87" s="1744"/>
      <c r="J87" s="1768" t="s">
        <v>3679</v>
      </c>
      <c r="K87" s="1769"/>
      <c r="L87" s="1769"/>
      <c r="M87" s="1769"/>
      <c r="N87" s="1769"/>
      <c r="O87" s="1769"/>
      <c r="P87" s="1769"/>
      <c r="Q87" s="1769"/>
      <c r="R87" s="1770"/>
      <c r="S87" s="1771" t="s">
        <v>3679</v>
      </c>
      <c r="T87" s="1769"/>
      <c r="U87" s="1769"/>
      <c r="V87" s="1769"/>
      <c r="W87" s="1769"/>
      <c r="X87" s="1769"/>
      <c r="Y87" s="1769"/>
      <c r="Z87" s="1769"/>
      <c r="AA87" s="1770"/>
      <c r="AB87" s="1771" t="s">
        <v>3679</v>
      </c>
      <c r="AC87" s="1769"/>
      <c r="AD87" s="1769"/>
      <c r="AE87" s="1769"/>
      <c r="AF87" s="1769"/>
      <c r="AG87" s="1769"/>
      <c r="AH87" s="1769"/>
      <c r="AI87" s="1769"/>
      <c r="AJ87" s="1772"/>
      <c r="AK87" s="1239"/>
      <c r="AL87" s="1238"/>
      <c r="AM87" s="1202"/>
      <c r="AN87" s="1197" t="b">
        <v>0</v>
      </c>
      <c r="AO87" s="1197" t="b">
        <v>0</v>
      </c>
      <c r="AP87" s="1197" t="b">
        <v>0</v>
      </c>
      <c r="AS87" s="1220"/>
    </row>
    <row r="88" spans="1:46" s="1197" customFormat="1" ht="20.100000000000001" customHeight="1">
      <c r="A88" s="1203"/>
      <c r="B88" s="1775" t="s">
        <v>3954</v>
      </c>
      <c r="C88" s="1776"/>
      <c r="D88" s="1776"/>
      <c r="E88" s="1776"/>
      <c r="F88" s="1776"/>
      <c r="G88" s="1776"/>
      <c r="H88" s="1776"/>
      <c r="I88" s="1776"/>
      <c r="J88" s="1779"/>
      <c r="K88" s="1780"/>
      <c r="L88" s="1780"/>
      <c r="M88" s="1780"/>
      <c r="N88" s="1780"/>
      <c r="O88" s="1780"/>
      <c r="P88" s="1780"/>
      <c r="Q88" s="1780"/>
      <c r="R88" s="1781"/>
      <c r="S88" s="1785"/>
      <c r="T88" s="1780"/>
      <c r="U88" s="1780"/>
      <c r="V88" s="1780"/>
      <c r="W88" s="1780"/>
      <c r="X88" s="1780"/>
      <c r="Y88" s="1780"/>
      <c r="Z88" s="1780"/>
      <c r="AA88" s="1781"/>
      <c r="AB88" s="1785"/>
      <c r="AC88" s="1780"/>
      <c r="AD88" s="1780"/>
      <c r="AE88" s="1780"/>
      <c r="AF88" s="1780"/>
      <c r="AG88" s="1780"/>
      <c r="AH88" s="1780"/>
      <c r="AI88" s="1780"/>
      <c r="AJ88" s="1787"/>
      <c r="AK88" s="1198"/>
      <c r="AL88" s="1234"/>
      <c r="AM88" s="1202"/>
      <c r="AS88" s="1220"/>
      <c r="AT88" s="1197" t="str">
        <f>IF(OR(AND(J$84&lt;&gt;"",COUNTA(J88)=0),AND(S$84&lt;&gt;"",COUNTA(S88)=0),AND(AB$84&lt;&gt;"",COUNTA(AB88)=0)),"未入力があります。",IF(OR(AND(J$84="",COUNTA(J88)=1),AND(S$84="",COUNTA(S88)=1),AND(AB$84="",COUNTA(AB88)=1)),"棟番号を入力してください。",""))</f>
        <v/>
      </c>
    </row>
    <row r="89" spans="1:46" s="1197" customFormat="1" ht="15.95" customHeight="1">
      <c r="A89" s="1203"/>
      <c r="B89" s="1777"/>
      <c r="C89" s="1778"/>
      <c r="D89" s="1778"/>
      <c r="E89" s="1778"/>
      <c r="F89" s="1778"/>
      <c r="G89" s="1778"/>
      <c r="H89" s="1778"/>
      <c r="I89" s="1778"/>
      <c r="J89" s="1782"/>
      <c r="K89" s="1783"/>
      <c r="L89" s="1783"/>
      <c r="M89" s="1783"/>
      <c r="N89" s="1783"/>
      <c r="O89" s="1783"/>
      <c r="P89" s="1783"/>
      <c r="Q89" s="1783"/>
      <c r="R89" s="1784"/>
      <c r="S89" s="1786"/>
      <c r="T89" s="1783"/>
      <c r="U89" s="1783"/>
      <c r="V89" s="1783"/>
      <c r="W89" s="1783"/>
      <c r="X89" s="1783"/>
      <c r="Y89" s="1783"/>
      <c r="Z89" s="1783"/>
      <c r="AA89" s="1784"/>
      <c r="AB89" s="1786"/>
      <c r="AC89" s="1783"/>
      <c r="AD89" s="1783"/>
      <c r="AE89" s="1783"/>
      <c r="AF89" s="1783"/>
      <c r="AG89" s="1783"/>
      <c r="AH89" s="1783"/>
      <c r="AI89" s="1783"/>
      <c r="AJ89" s="1788"/>
      <c r="AK89" s="1240"/>
      <c r="AL89" s="1241"/>
      <c r="AM89" s="1202"/>
      <c r="AS89" s="1220"/>
    </row>
    <row r="90" spans="1:46" s="1197" customFormat="1" ht="23.1" customHeight="1">
      <c r="A90" s="1203"/>
      <c r="B90" s="1739" t="s">
        <v>3955</v>
      </c>
      <c r="C90" s="1740"/>
      <c r="D90" s="1740"/>
      <c r="E90" s="1740"/>
      <c r="F90" s="1740"/>
      <c r="G90" s="1740"/>
      <c r="H90" s="1740"/>
      <c r="I90" s="1740"/>
      <c r="J90" s="1219"/>
      <c r="K90" s="1789"/>
      <c r="L90" s="1789"/>
      <c r="M90" s="1789"/>
      <c r="N90" s="1789"/>
      <c r="O90" s="1789"/>
      <c r="P90" s="1790" t="s">
        <v>3956</v>
      </c>
      <c r="Q90" s="1790"/>
      <c r="R90" s="1242"/>
      <c r="S90" s="1243"/>
      <c r="T90" s="1789"/>
      <c r="U90" s="1789"/>
      <c r="V90" s="1789"/>
      <c r="W90" s="1789"/>
      <c r="X90" s="1789"/>
      <c r="Y90" s="1790" t="s">
        <v>3956</v>
      </c>
      <c r="Z90" s="1790"/>
      <c r="AA90" s="1242"/>
      <c r="AB90" s="1243"/>
      <c r="AC90" s="1789"/>
      <c r="AD90" s="1789"/>
      <c r="AE90" s="1789"/>
      <c r="AF90" s="1789"/>
      <c r="AG90" s="1789"/>
      <c r="AH90" s="1790" t="s">
        <v>3956</v>
      </c>
      <c r="AI90" s="1790"/>
      <c r="AJ90" s="1210"/>
      <c r="AK90" s="1202"/>
      <c r="AL90" s="1204"/>
      <c r="AM90" s="1202" t="str">
        <f>IF(COUNTA(K90,T90,AC90)=0,"未入力","")</f>
        <v>未入力</v>
      </c>
      <c r="AN90" s="1202"/>
      <c r="AS90" s="1220"/>
      <c r="AT90" s="1197" t="str">
        <f>IF(OR(AND(J$84&lt;&gt;"",COUNTA(K90)=0),AND(S$84&lt;&gt;"",COUNTA(T90)=0),AND(AB$84&lt;&gt;"",COUNTA(AC90)=0)),"未入力があります。",IF(OR(AND(J$84="",COUNTA(K90)=1),AND(S$84="",COUNTA(T90)=1),AND(AB$84="",COUNTA(AC90)=1)),"棟番号を入力してください。",""))</f>
        <v/>
      </c>
    </row>
    <row r="91" spans="1:46" s="1197" customFormat="1" ht="12" customHeight="1">
      <c r="A91" s="1203"/>
      <c r="B91" s="1756" t="s">
        <v>3957</v>
      </c>
      <c r="C91" s="1757"/>
      <c r="D91" s="1757"/>
      <c r="E91" s="1757"/>
      <c r="F91" s="1757"/>
      <c r="G91" s="1757"/>
      <c r="H91" s="1757"/>
      <c r="I91" s="1757"/>
      <c r="J91" s="1223"/>
      <c r="K91" s="1200"/>
      <c r="L91" s="1200"/>
      <c r="M91" s="1200"/>
      <c r="N91" s="1200"/>
      <c r="O91" s="1200"/>
      <c r="P91" s="1200"/>
      <c r="Q91" s="1200"/>
      <c r="R91" s="1244"/>
      <c r="S91" s="1245"/>
      <c r="T91" s="1791"/>
      <c r="U91" s="1791"/>
      <c r="V91" s="1791"/>
      <c r="W91" s="1791"/>
      <c r="X91" s="1791"/>
      <c r="Y91" s="1200"/>
      <c r="Z91" s="1200"/>
      <c r="AA91" s="1244"/>
      <c r="AB91" s="1245"/>
      <c r="AC91" s="1200"/>
      <c r="AD91" s="1200"/>
      <c r="AE91" s="1200"/>
      <c r="AF91" s="1200"/>
      <c r="AG91" s="1200"/>
      <c r="AH91" s="1200"/>
      <c r="AI91" s="1200"/>
      <c r="AJ91" s="1201"/>
      <c r="AK91" s="1202"/>
      <c r="AL91" s="1204"/>
      <c r="AM91" s="1202"/>
      <c r="AN91" s="1225"/>
      <c r="AO91" s="1225"/>
      <c r="AP91" s="1225"/>
      <c r="AS91" s="1220">
        <f>COUNTIF(AN91:AN97, TRUE)</f>
        <v>0</v>
      </c>
    </row>
    <row r="92" spans="1:46" s="1197" customFormat="1" ht="18.95" customHeight="1">
      <c r="A92" s="1203"/>
      <c r="B92" s="1759"/>
      <c r="C92" s="1760"/>
      <c r="D92" s="1760"/>
      <c r="E92" s="1760"/>
      <c r="F92" s="1760"/>
      <c r="G92" s="1760"/>
      <c r="H92" s="1760"/>
      <c r="I92" s="1760"/>
      <c r="J92" s="1211"/>
      <c r="K92" s="1792" t="str">
        <f>cst_wskakunin_p4_1_YUKA_MENSEKI_SHINSEI</f>
        <v/>
      </c>
      <c r="L92" s="1792"/>
      <c r="M92" s="1792"/>
      <c r="N92" s="1792"/>
      <c r="O92" s="1792"/>
      <c r="P92" s="1793" t="s">
        <v>3146</v>
      </c>
      <c r="Q92" s="1793"/>
      <c r="R92" s="1248"/>
      <c r="S92" s="1249"/>
      <c r="T92" s="1794" t="str">
        <f>cst_wskakunin_p4_2_YUKA_MENSEKI_SHINSEI</f>
        <v/>
      </c>
      <c r="U92" s="1794"/>
      <c r="V92" s="1794"/>
      <c r="W92" s="1794"/>
      <c r="X92" s="1794"/>
      <c r="Y92" s="1793" t="s">
        <v>3146</v>
      </c>
      <c r="Z92" s="1793"/>
      <c r="AA92" s="1248"/>
      <c r="AB92" s="1249"/>
      <c r="AC92" s="1792" t="str">
        <f>cst_wskakunin_p4_3_YUKA_MENSEKI_SHINSEI</f>
        <v/>
      </c>
      <c r="AD92" s="1792"/>
      <c r="AE92" s="1792"/>
      <c r="AF92" s="1792"/>
      <c r="AG92" s="1792"/>
      <c r="AH92" s="1793" t="s">
        <v>3146</v>
      </c>
      <c r="AI92" s="1793"/>
      <c r="AJ92" s="1213"/>
      <c r="AK92" s="1202"/>
      <c r="AL92" s="1204"/>
      <c r="AM92" s="1237"/>
      <c r="AN92" s="1225"/>
      <c r="AO92" s="1225"/>
      <c r="AP92" s="1225"/>
      <c r="AS92" s="1220">
        <f>COUNTIF(AO91:AO97, TRUE)</f>
        <v>0</v>
      </c>
      <c r="AT92" s="1197" t="str">
        <f>IF(OR(AND(J$84&lt;&gt;"",COUNTA(K92)=0),AND(S$84&lt;&gt;"",COUNTA(T92)=0),AND(AB$84&lt;&gt;"",COUNTA(AC92)=0)),"未入力があります。",IF(OR(AND(J$84="",COUNTA(K92)=1),AND(S$84="",COUNTA(T92)=1),AND(AB$84="",COUNTA(AC92)=1)),"棟番号を入力してください。",IF(AND(K92&lt;&gt;"",K92&lt;10),"10㎡未満の場合は届出不要です。",IF(AND(T92&lt;&gt;"",T92&lt;10),"10㎡未満の場合は届出不要です。",IF(AND(AC92&lt;&gt;"",AC92&lt;10),"10㎡以下の場合は届出不要です。","")))))</f>
        <v>棟番号を入力してください。</v>
      </c>
    </row>
    <row r="93" spans="1:46" s="1197" customFormat="1" ht="8.4499999999999993" hidden="1" customHeight="1">
      <c r="A93" s="1203"/>
      <c r="B93" s="1250"/>
      <c r="C93" s="1250"/>
      <c r="D93" s="1250"/>
      <c r="E93" s="1250"/>
      <c r="F93" s="1250"/>
      <c r="G93" s="1250"/>
      <c r="H93" s="1250"/>
      <c r="I93" s="1235"/>
      <c r="J93" s="1203"/>
      <c r="K93" s="1251"/>
      <c r="L93" s="1251"/>
      <c r="M93" s="1251"/>
      <c r="N93" s="1251"/>
      <c r="O93" s="1214"/>
      <c r="P93" s="1214"/>
      <c r="Q93" s="1202"/>
      <c r="R93" s="1252"/>
      <c r="S93" s="1253"/>
      <c r="T93" s="1251"/>
      <c r="U93" s="1251"/>
      <c r="V93" s="1251"/>
      <c r="W93" s="1251"/>
      <c r="X93" s="1214"/>
      <c r="Y93" s="1214"/>
      <c r="Z93" s="1202"/>
      <c r="AA93" s="1252"/>
      <c r="AB93" s="1253"/>
      <c r="AC93" s="1251"/>
      <c r="AD93" s="1251"/>
      <c r="AE93" s="1251"/>
      <c r="AF93" s="1251"/>
      <c r="AG93" s="1214"/>
      <c r="AH93" s="1214"/>
      <c r="AI93" s="1202"/>
      <c r="AJ93" s="1204"/>
      <c r="AK93" s="1202"/>
      <c r="AL93" s="1204"/>
      <c r="AM93" s="1198"/>
      <c r="AN93" s="1225" t="b">
        <v>0</v>
      </c>
      <c r="AO93" s="1225" t="b">
        <v>0</v>
      </c>
      <c r="AP93" s="1225" t="b">
        <v>0</v>
      </c>
      <c r="AS93" s="1220">
        <f>COUNTIF(AP91:AP97, TRUE)</f>
        <v>0</v>
      </c>
      <c r="AT93" s="1197" t="str">
        <f>IF(OR(AND(J$84&lt;&gt;"",COUNTA(K93)=0),AND(S$84&lt;&gt;"",COUNTA(T93)=0),AND(AB$84&lt;&gt;"",COUNTA(AC93)=0)),"未入力があります。",IF(OR(AND(J$84="",COUNTA(K93)=1),AND(S$84="",COUNTA(T93)=1),AND(AB$84="",COUNTA(AC93)=1)),"棟番号を入力してください。",""))</f>
        <v/>
      </c>
    </row>
    <row r="94" spans="1:46" s="1197" customFormat="1" ht="23.1" customHeight="1">
      <c r="A94" s="1203"/>
      <c r="B94" s="1756" t="s">
        <v>3958</v>
      </c>
      <c r="C94" s="1757"/>
      <c r="D94" s="1757"/>
      <c r="E94" s="1757"/>
      <c r="F94" s="1757"/>
      <c r="G94" s="1757"/>
      <c r="H94" s="1757"/>
      <c r="I94" s="1758"/>
      <c r="J94" s="1254" t="s">
        <v>2698</v>
      </c>
      <c r="K94" s="1798" t="s">
        <v>2449</v>
      </c>
      <c r="L94" s="1799"/>
      <c r="M94" s="1800"/>
      <c r="N94" s="1801"/>
      <c r="O94" s="1801"/>
      <c r="P94" s="1801"/>
      <c r="Q94" s="1801"/>
      <c r="R94" s="1802"/>
      <c r="S94" s="1201" t="s">
        <v>2698</v>
      </c>
      <c r="T94" s="1798" t="s">
        <v>2449</v>
      </c>
      <c r="U94" s="1799"/>
      <c r="V94" s="1800"/>
      <c r="W94" s="1803"/>
      <c r="X94" s="1801"/>
      <c r="Y94" s="1801"/>
      <c r="Z94" s="1801"/>
      <c r="AA94" s="1802"/>
      <c r="AB94" s="1201" t="s">
        <v>2698</v>
      </c>
      <c r="AC94" s="1798" t="s">
        <v>2449</v>
      </c>
      <c r="AD94" s="1799"/>
      <c r="AE94" s="1800"/>
      <c r="AF94" s="1803"/>
      <c r="AG94" s="1801"/>
      <c r="AH94" s="1801"/>
      <c r="AI94" s="1801"/>
      <c r="AJ94" s="1804"/>
      <c r="AK94" s="1202"/>
      <c r="AL94" s="1204"/>
      <c r="AM94" s="1198" t="str">
        <f>AT94&amp;AT95&amp;AT96&amp;AT97&amp;AT98&amp;AT99</f>
        <v/>
      </c>
      <c r="AN94" s="1225"/>
      <c r="AO94" s="1225"/>
      <c r="AP94" s="1225"/>
      <c r="AS94" s="1220"/>
      <c r="AT94" s="1197" t="str">
        <f>IF(OR(AND(N94="",COUNTA(N95)=1),AND(W94="",COUNTA(W95)=1),AND(AF94="",COUNTA(AF95)=1)),"未入力です。",IF(OR(AND(J$84="",COUNTA(N94)=1),AND(S$84="",COUNTA(W94)=1),AND(AB$84="",COUNTA(AF94)=1)),"棟番号を入力してください。",""))</f>
        <v/>
      </c>
    </row>
    <row r="95" spans="1:46" s="1197" customFormat="1" ht="23.1" customHeight="1">
      <c r="A95" s="1203"/>
      <c r="B95" s="1795"/>
      <c r="C95" s="1796"/>
      <c r="D95" s="1796"/>
      <c r="E95" s="1796"/>
      <c r="F95" s="1796"/>
      <c r="G95" s="1796"/>
      <c r="H95" s="1796"/>
      <c r="I95" s="1797"/>
      <c r="J95" s="1255"/>
      <c r="K95" s="1798" t="s">
        <v>3959</v>
      </c>
      <c r="L95" s="1799"/>
      <c r="M95" s="1800"/>
      <c r="N95" s="1805"/>
      <c r="O95" s="1805"/>
      <c r="P95" s="1805"/>
      <c r="Q95" s="1805"/>
      <c r="R95" s="1242" t="s">
        <v>3146</v>
      </c>
      <c r="S95" s="1213"/>
      <c r="T95" s="1798" t="s">
        <v>3959</v>
      </c>
      <c r="U95" s="1799"/>
      <c r="V95" s="1799"/>
      <c r="W95" s="1806"/>
      <c r="X95" s="1807"/>
      <c r="Y95" s="1807"/>
      <c r="Z95" s="1807"/>
      <c r="AA95" s="1242" t="s">
        <v>3146</v>
      </c>
      <c r="AB95" s="1213"/>
      <c r="AC95" s="1798" t="s">
        <v>3959</v>
      </c>
      <c r="AD95" s="1799"/>
      <c r="AE95" s="1799"/>
      <c r="AF95" s="1806"/>
      <c r="AG95" s="1807"/>
      <c r="AH95" s="1807"/>
      <c r="AI95" s="1807"/>
      <c r="AJ95" s="1210" t="s">
        <v>3146</v>
      </c>
      <c r="AK95" s="1202"/>
      <c r="AL95" s="1204"/>
      <c r="AM95" s="1198"/>
      <c r="AN95" s="1225"/>
      <c r="AO95" s="1225"/>
      <c r="AP95" s="1225"/>
      <c r="AS95" s="1220"/>
      <c r="AT95" s="1197" t="str">
        <f>IF(OR(AND(N$94&lt;&gt;"",COUNTA(N95)=0),AND(W$94&lt;&gt;"",COUNTA(W95)=0),AND(AF$94&lt;&gt;"",COUNTA(AF95)=0)),"未入力があります。",IF(OR(AND(J$84="",N94="",COUNTA(N95)=1),AND(S$84="",W94="",COUNTA(W95)=1),AND(AB$84="",AF94="",COUNTA(AF95)=1)),"棟番号及び用途を入力してください。",IF(OR(AND(J$84&lt;&gt;"",N94="",COUNTA(N95)=1),AND(S$84&lt;&gt;"",W94="",COUNTA(W95)=1),AND(AB$84&lt;&gt;"",AF94="",COUNTA(AF95)=1)),"用途を入力してください。",IF(OR(AND(J$84="",COUNTA(N95)=1),AND(S$84="",COUNTA(W95)=1),AND(AB$84="",COUNTA(AF95)=1)),"棟番号を入力してください。",""))))</f>
        <v/>
      </c>
    </row>
    <row r="96" spans="1:46" s="1197" customFormat="1" ht="23.1" customHeight="1">
      <c r="A96" s="1203"/>
      <c r="B96" s="1795"/>
      <c r="C96" s="1796"/>
      <c r="D96" s="1796"/>
      <c r="E96" s="1796"/>
      <c r="F96" s="1796"/>
      <c r="G96" s="1796"/>
      <c r="H96" s="1796"/>
      <c r="I96" s="1797"/>
      <c r="J96" s="1254" t="s">
        <v>2701</v>
      </c>
      <c r="K96" s="1798" t="s">
        <v>2449</v>
      </c>
      <c r="L96" s="1799"/>
      <c r="M96" s="1800"/>
      <c r="N96" s="1801"/>
      <c r="O96" s="1801"/>
      <c r="P96" s="1801"/>
      <c r="Q96" s="1801"/>
      <c r="R96" s="1802"/>
      <c r="S96" s="1201" t="s">
        <v>2701</v>
      </c>
      <c r="T96" s="1798" t="s">
        <v>2449</v>
      </c>
      <c r="U96" s="1799"/>
      <c r="V96" s="1800"/>
      <c r="W96" s="1803"/>
      <c r="X96" s="1801"/>
      <c r="Y96" s="1801"/>
      <c r="Z96" s="1801"/>
      <c r="AA96" s="1802"/>
      <c r="AB96" s="1201" t="s">
        <v>2701</v>
      </c>
      <c r="AC96" s="1798" t="s">
        <v>2449</v>
      </c>
      <c r="AD96" s="1799"/>
      <c r="AE96" s="1800"/>
      <c r="AF96" s="1803"/>
      <c r="AG96" s="1801"/>
      <c r="AH96" s="1801"/>
      <c r="AI96" s="1801"/>
      <c r="AJ96" s="1804"/>
      <c r="AK96" s="1202"/>
      <c r="AL96" s="1204"/>
      <c r="AM96" s="1198"/>
      <c r="AN96" s="1225"/>
      <c r="AO96" s="1225"/>
      <c r="AP96" s="1225"/>
      <c r="AS96" s="1220"/>
      <c r="AT96" s="1197" t="str">
        <f>IF(OR(AND(N96="",COUNTA(N97)=1),AND(W96="",COUNTA(W97)=1),AND(AF96="",COUNTA(AF97)=1)),"未入力です。",IF(OR(AND(J$84="",COUNTA(N96)=1),AND(S$84="",COUNTA(W96)=1),AND(AB$84="",COUNTA(AF96)=1)),"棟番号を入力してください。",""))</f>
        <v/>
      </c>
    </row>
    <row r="97" spans="1:46" s="1197" customFormat="1" ht="23.1" customHeight="1">
      <c r="A97" s="1203"/>
      <c r="B97" s="1795"/>
      <c r="C97" s="1796"/>
      <c r="D97" s="1796"/>
      <c r="E97" s="1796"/>
      <c r="F97" s="1796"/>
      <c r="G97" s="1796"/>
      <c r="H97" s="1796"/>
      <c r="I97" s="1797"/>
      <c r="J97" s="1255"/>
      <c r="K97" s="1798" t="s">
        <v>3959</v>
      </c>
      <c r="L97" s="1799"/>
      <c r="M97" s="1800"/>
      <c r="N97" s="1805"/>
      <c r="O97" s="1805"/>
      <c r="P97" s="1805"/>
      <c r="Q97" s="1805"/>
      <c r="R97" s="1242" t="s">
        <v>3146</v>
      </c>
      <c r="S97" s="1213"/>
      <c r="T97" s="1798" t="s">
        <v>3959</v>
      </c>
      <c r="U97" s="1799"/>
      <c r="V97" s="1799"/>
      <c r="W97" s="1806"/>
      <c r="X97" s="1807"/>
      <c r="Y97" s="1807"/>
      <c r="Z97" s="1807"/>
      <c r="AA97" s="1242" t="s">
        <v>3146</v>
      </c>
      <c r="AB97" s="1213"/>
      <c r="AC97" s="1798" t="s">
        <v>3959</v>
      </c>
      <c r="AD97" s="1799"/>
      <c r="AE97" s="1799"/>
      <c r="AF97" s="1806"/>
      <c r="AG97" s="1807"/>
      <c r="AH97" s="1807"/>
      <c r="AI97" s="1807"/>
      <c r="AJ97" s="1210" t="s">
        <v>3146</v>
      </c>
      <c r="AK97" s="1202"/>
      <c r="AL97" s="1204"/>
      <c r="AM97" s="1198"/>
      <c r="AN97" s="1225"/>
      <c r="AO97" s="1225"/>
      <c r="AP97" s="1225"/>
      <c r="AS97" s="1220"/>
      <c r="AT97" s="1197" t="str">
        <f>IF(OR(AND(N$96&lt;&gt;"",COUNTA(N97)=0),AND(W$96&lt;&gt;"",COUNTA(W97)=0),AND(AF$96&lt;&gt;"",COUNTA(AF97)=0)),"未入力があります。",IF(OR(AND(J$84="",N96="",COUNTA(N97)=1),AND(S$84="",W96="",COUNTA(W97)=1),AND(AB$84="",AF96="",COUNTA(AF97)=1)),"棟番号及び用途を入力してください。",IF(OR(AND(J$84&lt;&gt;"",N96="",COUNTA(N97)=1),AND(S$84&lt;&gt;"",W96="",COUNTA(W97)=1),AND(AB$84&lt;&gt;"",AF96="",COUNTA(AF97)=1)),"用途を入力してください。",IF(OR(AND(J$84="",COUNTA(N97)=1),AND(S$84="",COUNTA(W97)=1),AND(AB$84="",COUNTA(AF97)=1)),"棟番号を入力してください。",""))))</f>
        <v/>
      </c>
    </row>
    <row r="98" spans="1:46" s="1197" customFormat="1" ht="23.1" customHeight="1">
      <c r="A98" s="1203"/>
      <c r="B98" s="1795"/>
      <c r="C98" s="1796"/>
      <c r="D98" s="1796"/>
      <c r="E98" s="1796"/>
      <c r="F98" s="1796"/>
      <c r="G98" s="1796"/>
      <c r="H98" s="1796"/>
      <c r="I98" s="1797"/>
      <c r="J98" s="1223" t="s">
        <v>2718</v>
      </c>
      <c r="K98" s="1798" t="s">
        <v>2449</v>
      </c>
      <c r="L98" s="1799"/>
      <c r="M98" s="1800"/>
      <c r="N98" s="1801"/>
      <c r="O98" s="1801"/>
      <c r="P98" s="1801"/>
      <c r="Q98" s="1801"/>
      <c r="R98" s="1802"/>
      <c r="S98" s="1200" t="s">
        <v>2718</v>
      </c>
      <c r="T98" s="1798" t="s">
        <v>2449</v>
      </c>
      <c r="U98" s="1799"/>
      <c r="V98" s="1800"/>
      <c r="W98" s="1803"/>
      <c r="X98" s="1801"/>
      <c r="Y98" s="1801"/>
      <c r="Z98" s="1801"/>
      <c r="AA98" s="1802"/>
      <c r="AB98" s="1200" t="s">
        <v>2718</v>
      </c>
      <c r="AC98" s="1798" t="s">
        <v>2449</v>
      </c>
      <c r="AD98" s="1799"/>
      <c r="AE98" s="1800"/>
      <c r="AF98" s="1803"/>
      <c r="AG98" s="1801"/>
      <c r="AH98" s="1801"/>
      <c r="AI98" s="1801"/>
      <c r="AJ98" s="1804"/>
      <c r="AK98" s="1202"/>
      <c r="AL98" s="1204"/>
      <c r="AM98" s="1198"/>
      <c r="AN98" s="1225"/>
      <c r="AO98" s="1225"/>
      <c r="AP98" s="1225"/>
      <c r="AS98" s="1220"/>
      <c r="AT98" s="1197" t="str">
        <f>IF(OR(AND(N98="",COUNTA(N99)=1),AND(W98="",COUNTA(W99)=1),AND(AF98="",COUNTA(AF99)=1)),"未入力です。",IF(OR(AND(J$84="",COUNTA(N98)=1),AND(S$84="",COUNTA(W98)=1),AND(AB$84="",COUNTA(AF98)=1)),"棟番号を入力してください。",""))</f>
        <v/>
      </c>
    </row>
    <row r="99" spans="1:46" s="1197" customFormat="1" ht="23.1" customHeight="1">
      <c r="A99" s="1203"/>
      <c r="B99" s="1759"/>
      <c r="C99" s="1760"/>
      <c r="D99" s="1760"/>
      <c r="E99" s="1760"/>
      <c r="F99" s="1760"/>
      <c r="G99" s="1760"/>
      <c r="H99" s="1760"/>
      <c r="I99" s="1761"/>
      <c r="J99" s="1211"/>
      <c r="K99" s="1798" t="s">
        <v>3959</v>
      </c>
      <c r="L99" s="1799"/>
      <c r="M99" s="1800"/>
      <c r="N99" s="1807"/>
      <c r="O99" s="1807"/>
      <c r="P99" s="1807"/>
      <c r="Q99" s="1807"/>
      <c r="R99" s="1242" t="s">
        <v>3146</v>
      </c>
      <c r="S99" s="1212"/>
      <c r="T99" s="1798" t="s">
        <v>3959</v>
      </c>
      <c r="U99" s="1799"/>
      <c r="V99" s="1799"/>
      <c r="W99" s="1806"/>
      <c r="X99" s="1807"/>
      <c r="Y99" s="1807"/>
      <c r="Z99" s="1807"/>
      <c r="AA99" s="1242" t="s">
        <v>3146</v>
      </c>
      <c r="AB99" s="1212"/>
      <c r="AC99" s="1798" t="s">
        <v>3959</v>
      </c>
      <c r="AD99" s="1799"/>
      <c r="AE99" s="1799"/>
      <c r="AF99" s="1806"/>
      <c r="AG99" s="1807"/>
      <c r="AH99" s="1807"/>
      <c r="AI99" s="1807"/>
      <c r="AJ99" s="1210" t="s">
        <v>3146</v>
      </c>
      <c r="AK99" s="1202"/>
      <c r="AL99" s="1204"/>
      <c r="AM99" s="1202"/>
      <c r="AN99" s="1225"/>
      <c r="AO99" s="1225"/>
      <c r="AP99" s="1225"/>
      <c r="AS99" s="1220"/>
      <c r="AT99" s="1197" t="str">
        <f>IF(OR(AND(N$98&lt;&gt;"",COUNTA(N99)=0),AND(W$98&lt;&gt;"",COUNTA(W99)=0),AND(AF$98&lt;&gt;"",COUNTA(AF99)=0)),"未入力があります。",IF(OR(AND(J$84="",N98="",COUNTA(N99)=1),AND(S$84="",W98="",COUNTA(W99)=1),AND(AB$84="",AF98="",COUNTA(AF99)=1)),"棟番号及び用途を入力してください。",IF(OR(AND(J$84&lt;&gt;"",N98="",COUNTA(N99)=1),AND(S$84&lt;&gt;"",W98="",COUNTA(W99)=1),AND(AB$84&lt;&gt;"",AF98="",COUNTA(AF99)=1)),"用途を入力してください。",IF(OR(AND(J$84="",COUNTA(N99)=1),AND(S$84="",COUNTA(W99)=1),AND(AB$84="",COUNTA(AF99)=1)),"棟番号を入力してください。",""))))</f>
        <v/>
      </c>
    </row>
    <row r="100" spans="1:46" s="1197" customFormat="1" ht="23.1" customHeight="1">
      <c r="A100" s="1203"/>
      <c r="B100" s="1810" t="s">
        <v>3960</v>
      </c>
      <c r="C100" s="1776"/>
      <c r="D100" s="1776"/>
      <c r="E100" s="1776"/>
      <c r="F100" s="1776"/>
      <c r="G100" s="1776"/>
      <c r="H100" s="1776"/>
      <c r="I100" s="1776"/>
      <c r="J100" s="1219"/>
      <c r="K100" s="1789"/>
      <c r="L100" s="1789"/>
      <c r="M100" s="1789"/>
      <c r="N100" s="1789"/>
      <c r="O100" s="1789"/>
      <c r="P100" s="1790" t="s">
        <v>3961</v>
      </c>
      <c r="Q100" s="1790"/>
      <c r="R100" s="1242"/>
      <c r="S100" s="1243"/>
      <c r="T100" s="1789"/>
      <c r="U100" s="1789"/>
      <c r="V100" s="1789"/>
      <c r="W100" s="1789"/>
      <c r="X100" s="1789"/>
      <c r="Y100" s="1790" t="s">
        <v>3961</v>
      </c>
      <c r="Z100" s="1790"/>
      <c r="AA100" s="1242"/>
      <c r="AB100" s="1243"/>
      <c r="AC100" s="1789"/>
      <c r="AD100" s="1789"/>
      <c r="AE100" s="1789"/>
      <c r="AF100" s="1789"/>
      <c r="AG100" s="1789"/>
      <c r="AH100" s="1790" t="s">
        <v>3961</v>
      </c>
      <c r="AI100" s="1790"/>
      <c r="AJ100" s="1210"/>
      <c r="AK100" s="1202"/>
      <c r="AL100" s="1204"/>
      <c r="AM100" s="1198"/>
      <c r="AN100" s="1225"/>
      <c r="AO100" s="1225"/>
      <c r="AP100" s="1225"/>
      <c r="AS100" s="1220">
        <f>COUNTIF(AN99:AN104, TRUE)</f>
        <v>0</v>
      </c>
      <c r="AT100" s="1197" t="str">
        <f>IF(OR(AND(J$84&lt;&gt;"",COUNTA(K100)=0),AND(S$84&lt;&gt;"",COUNTA(T100)=0),AND(AB$84&lt;&gt;"",COUNTA(AC100)=0)),"未入力があります。",IF(OR(AND(J$84="",COUNTA(K100)=1),AND(S$84="",COUNTA(T100)=1),AND(AB$84="",COUNTA(AC100)=1)),"棟番号を入力してください。",""))</f>
        <v/>
      </c>
    </row>
    <row r="101" spans="1:46" s="1197" customFormat="1" ht="8.4499999999999993" hidden="1" customHeight="1">
      <c r="A101" s="1203"/>
      <c r="B101" s="1777"/>
      <c r="C101" s="1778"/>
      <c r="D101" s="1778"/>
      <c r="E101" s="1778"/>
      <c r="F101" s="1778"/>
      <c r="G101" s="1778"/>
      <c r="H101" s="1778"/>
      <c r="I101" s="1778"/>
      <c r="J101" s="1203"/>
      <c r="K101" s="1246"/>
      <c r="L101" s="1246"/>
      <c r="M101" s="1246"/>
      <c r="N101" s="1246"/>
      <c r="O101" s="1214"/>
      <c r="P101" s="1214"/>
      <c r="Q101" s="1202"/>
      <c r="R101" s="1252"/>
      <c r="S101" s="1253"/>
      <c r="T101" s="1246"/>
      <c r="U101" s="1246"/>
      <c r="V101" s="1246"/>
      <c r="W101" s="1246"/>
      <c r="X101" s="1214"/>
      <c r="Y101" s="1214"/>
      <c r="Z101" s="1202"/>
      <c r="AA101" s="1252"/>
      <c r="AB101" s="1253"/>
      <c r="AC101" s="1246"/>
      <c r="AD101" s="1246"/>
      <c r="AE101" s="1246"/>
      <c r="AF101" s="1246"/>
      <c r="AG101" s="1214"/>
      <c r="AH101" s="1214"/>
      <c r="AI101" s="1202"/>
      <c r="AJ101" s="1204"/>
      <c r="AK101" s="1202"/>
      <c r="AL101" s="1204"/>
      <c r="AM101" s="1198"/>
      <c r="AN101" s="1225"/>
      <c r="AO101" s="1225"/>
      <c r="AP101" s="1225"/>
      <c r="AS101" s="1220">
        <f>COUNTIF(AO99:AO104, TRUE)</f>
        <v>0</v>
      </c>
      <c r="AT101" s="1197" t="str">
        <f>IFERROR(IF(AND($T$96&lt;&gt;"",AS101&gt;=2),"選択は1つまでです（2列目）。",IF(AND($T$96&lt;&gt;"",AS101=0),"未入力があります（2列目）。",IF(AND($T$96="",AS101&gt;0),"棟番号を入力してください（2列目）。",""))),"")</f>
        <v>未入力があります（2列目）。</v>
      </c>
    </row>
    <row r="102" spans="1:46" s="1197" customFormat="1" ht="17.45" customHeight="1">
      <c r="A102" s="1203"/>
      <c r="B102" s="1811"/>
      <c r="C102" s="1812"/>
      <c r="D102" s="1812"/>
      <c r="E102" s="1812"/>
      <c r="F102" s="1812"/>
      <c r="G102" s="1812"/>
      <c r="H102" s="1812"/>
      <c r="I102" s="1812"/>
      <c r="J102" s="1211"/>
      <c r="K102" s="1247"/>
      <c r="M102" s="1247"/>
      <c r="N102" s="1256" t="s">
        <v>3962</v>
      </c>
      <c r="O102" s="1215"/>
      <c r="P102" s="1215"/>
      <c r="Q102" s="1212"/>
      <c r="R102" s="1248"/>
      <c r="S102" s="1249"/>
      <c r="T102" s="1247"/>
      <c r="V102" s="1247"/>
      <c r="W102" s="1256" t="s">
        <v>3962</v>
      </c>
      <c r="X102" s="1215"/>
      <c r="Y102" s="1215"/>
      <c r="Z102" s="1212"/>
      <c r="AA102" s="1248"/>
      <c r="AB102" s="1249"/>
      <c r="AC102" s="1247"/>
      <c r="AE102" s="1247"/>
      <c r="AF102" s="1256" t="s">
        <v>3962</v>
      </c>
      <c r="AG102" s="1215"/>
      <c r="AH102" s="1215"/>
      <c r="AI102" s="1212"/>
      <c r="AJ102" s="1213"/>
      <c r="AK102" s="1202"/>
      <c r="AL102" s="1204"/>
      <c r="AM102" s="1198"/>
      <c r="AN102" s="1225" t="b">
        <v>0</v>
      </c>
      <c r="AO102" s="1225" t="b">
        <v>0</v>
      </c>
      <c r="AP102" s="1225" t="b">
        <v>0</v>
      </c>
      <c r="AS102" s="1220"/>
    </row>
    <row r="103" spans="1:46" s="1197" customFormat="1" ht="11.45" customHeight="1">
      <c r="A103" s="1203"/>
      <c r="B103" s="1756" t="s">
        <v>3963</v>
      </c>
      <c r="C103" s="1757"/>
      <c r="D103" s="1757"/>
      <c r="E103" s="1757"/>
      <c r="F103" s="1757"/>
      <c r="G103" s="1757"/>
      <c r="H103" s="1757"/>
      <c r="I103" s="1757"/>
      <c r="J103" s="1223"/>
      <c r="K103" s="1257"/>
      <c r="L103" s="1257"/>
      <c r="M103" s="1257"/>
      <c r="N103" s="1257"/>
      <c r="O103" s="1257"/>
      <c r="P103" s="1257"/>
      <c r="Q103" s="1200"/>
      <c r="R103" s="1244"/>
      <c r="S103" s="1245"/>
      <c r="T103" s="1257"/>
      <c r="U103" s="1257"/>
      <c r="V103" s="1257"/>
      <c r="W103" s="1257"/>
      <c r="X103" s="1257"/>
      <c r="Y103" s="1257"/>
      <c r="Z103" s="1200"/>
      <c r="AA103" s="1244"/>
      <c r="AB103" s="1245"/>
      <c r="AC103" s="1257"/>
      <c r="AD103" s="1257"/>
      <c r="AE103" s="1257"/>
      <c r="AF103" s="1257"/>
      <c r="AG103" s="1257"/>
      <c r="AH103" s="1257"/>
      <c r="AI103" s="1200"/>
      <c r="AJ103" s="1201"/>
      <c r="AK103" s="1202"/>
      <c r="AL103" s="1204"/>
      <c r="AM103" s="1198"/>
      <c r="AN103" s="1225"/>
      <c r="AO103" s="1225"/>
      <c r="AP103" s="1225"/>
      <c r="AS103" s="1220"/>
    </row>
    <row r="104" spans="1:46" s="1197" customFormat="1" ht="18.95" customHeight="1">
      <c r="A104" s="1203"/>
      <c r="B104" s="1759"/>
      <c r="C104" s="1760"/>
      <c r="D104" s="1760"/>
      <c r="E104" s="1760"/>
      <c r="F104" s="1760"/>
      <c r="G104" s="1760"/>
      <c r="H104" s="1760"/>
      <c r="I104" s="1760"/>
      <c r="J104" s="1211"/>
      <c r="K104" s="1808">
        <f>cst_wskakunin_p4_1_KAISU_TIKAI_NOZOKU</f>
        <v>2</v>
      </c>
      <c r="L104" s="1808"/>
      <c r="M104" s="1808"/>
      <c r="N104" s="1808"/>
      <c r="O104" s="1808"/>
      <c r="P104" s="1809" t="s">
        <v>3964</v>
      </c>
      <c r="Q104" s="1809"/>
      <c r="R104" s="1248"/>
      <c r="S104" s="1249"/>
      <c r="T104" s="1808" t="str">
        <f>cst_wskakunin_p4_2_KAISU_TIKAI_NOZOKU</f>
        <v/>
      </c>
      <c r="U104" s="1808"/>
      <c r="V104" s="1808"/>
      <c r="W104" s="1808"/>
      <c r="X104" s="1808"/>
      <c r="Y104" s="1809" t="s">
        <v>3964</v>
      </c>
      <c r="Z104" s="1809"/>
      <c r="AA104" s="1248"/>
      <c r="AB104" s="1249"/>
      <c r="AC104" s="1808" t="str">
        <f>cst_wskakunin_p4_3_KAISU_TIKAI_NOZOKU</f>
        <v/>
      </c>
      <c r="AD104" s="1808"/>
      <c r="AE104" s="1808"/>
      <c r="AF104" s="1808"/>
      <c r="AG104" s="1808"/>
      <c r="AH104" s="1809" t="s">
        <v>3964</v>
      </c>
      <c r="AI104" s="1809"/>
      <c r="AJ104" s="1213"/>
      <c r="AK104" s="1202"/>
      <c r="AL104" s="1204"/>
      <c r="AM104" s="1198"/>
      <c r="AN104" s="1225"/>
      <c r="AO104" s="1225"/>
      <c r="AP104" s="1225"/>
      <c r="AS104" s="1220"/>
      <c r="AT104" s="1197" t="str">
        <f>IF(OR(AND(J$84="",COUNTA(K104)=1),AND(S$84="",COUNTA(T104)=1),AND(AB$84="",COUNTA(AC104)=1)),"棟番号を入力してください。","")</f>
        <v>棟番号を入力してください。</v>
      </c>
    </row>
    <row r="105" spans="1:46" s="1197" customFormat="1" ht="12" customHeight="1">
      <c r="A105" s="1203"/>
      <c r="B105" s="1756" t="s">
        <v>3965</v>
      </c>
      <c r="C105" s="1757"/>
      <c r="D105" s="1757"/>
      <c r="E105" s="1757"/>
      <c r="F105" s="1757"/>
      <c r="G105" s="1757"/>
      <c r="H105" s="1757"/>
      <c r="I105" s="1757"/>
      <c r="J105" s="1223"/>
      <c r="K105" s="1819"/>
      <c r="L105" s="1819"/>
      <c r="M105" s="1819"/>
      <c r="N105" s="1819"/>
      <c r="O105" s="1819"/>
      <c r="P105" s="1819"/>
      <c r="Q105" s="1200"/>
      <c r="R105" s="1244"/>
      <c r="S105" s="1245"/>
      <c r="T105" s="1819"/>
      <c r="U105" s="1819"/>
      <c r="V105" s="1819"/>
      <c r="W105" s="1819"/>
      <c r="X105" s="1819"/>
      <c r="Y105" s="1819"/>
      <c r="Z105" s="1200"/>
      <c r="AA105" s="1244"/>
      <c r="AB105" s="1245"/>
      <c r="AC105" s="1819"/>
      <c r="AD105" s="1819"/>
      <c r="AE105" s="1819"/>
      <c r="AF105" s="1819"/>
      <c r="AG105" s="1819"/>
      <c r="AH105" s="1819"/>
      <c r="AI105" s="1200"/>
      <c r="AJ105" s="1201"/>
      <c r="AK105" s="1202"/>
      <c r="AL105" s="1204"/>
      <c r="AM105" s="1202">
        <f>AT105</f>
        <v>0</v>
      </c>
      <c r="AS105" s="1220"/>
    </row>
    <row r="106" spans="1:46" s="1197" customFormat="1" ht="18.95" customHeight="1">
      <c r="A106" s="1203"/>
      <c r="B106" s="1759"/>
      <c r="C106" s="1760"/>
      <c r="D106" s="1760"/>
      <c r="E106" s="1760"/>
      <c r="F106" s="1760"/>
      <c r="G106" s="1760"/>
      <c r="H106" s="1760"/>
      <c r="I106" s="1760"/>
      <c r="J106" s="1211"/>
      <c r="K106" s="1212" t="s">
        <v>3966</v>
      </c>
      <c r="L106" s="1212"/>
      <c r="M106" s="1808" t="str">
        <f>cst_wskakunin_p4_1_KAISU_TIKAI</f>
        <v/>
      </c>
      <c r="N106" s="1808"/>
      <c r="O106" s="1808"/>
      <c r="P106" s="1809" t="s">
        <v>3964</v>
      </c>
      <c r="Q106" s="1809"/>
      <c r="R106" s="1248"/>
      <c r="S106" s="1249"/>
      <c r="T106" s="1212" t="s">
        <v>3966</v>
      </c>
      <c r="U106" s="1212"/>
      <c r="V106" s="1808" t="str">
        <f>cst_wskakunin_p4_2_KAISU_TIKAI</f>
        <v/>
      </c>
      <c r="W106" s="1808"/>
      <c r="X106" s="1808"/>
      <c r="Y106" s="1809" t="s">
        <v>3964</v>
      </c>
      <c r="Z106" s="1809"/>
      <c r="AA106" s="1248"/>
      <c r="AB106" s="1249"/>
      <c r="AC106" s="1212" t="s">
        <v>3966</v>
      </c>
      <c r="AD106" s="1212"/>
      <c r="AE106" s="1808" t="str">
        <f>cst_wskakunin_p4_3_KAISU_TIKAI</f>
        <v/>
      </c>
      <c r="AF106" s="1808"/>
      <c r="AG106" s="1808"/>
      <c r="AH106" s="1809" t="s">
        <v>3964</v>
      </c>
      <c r="AI106" s="1809"/>
      <c r="AJ106" s="1213"/>
      <c r="AK106" s="1202"/>
      <c r="AL106" s="1204"/>
      <c r="AM106" s="1202"/>
      <c r="AS106" s="1220"/>
      <c r="AT106" s="1197" t="str">
        <f>IF(OR(AND(J$84="",COUNTA(M106)=1),AND(S$84="",COUNTA(V106)=1),AND(AB$84="",COUNTA(AE106)=1)),"棟番号を入力してください。","")</f>
        <v>棟番号を入力してください。</v>
      </c>
    </row>
    <row r="107" spans="1:46" s="1197" customFormat="1" ht="3.95" customHeight="1">
      <c r="A107" s="1203"/>
      <c r="B107" s="1202"/>
      <c r="C107" s="1202"/>
      <c r="D107" s="1202"/>
      <c r="E107" s="1202"/>
      <c r="F107" s="1202"/>
      <c r="G107" s="1202"/>
      <c r="H107" s="1202"/>
      <c r="I107" s="1202"/>
      <c r="J107" s="1202"/>
      <c r="K107" s="1202"/>
      <c r="L107" s="1202"/>
      <c r="M107" s="1202"/>
      <c r="N107" s="1202"/>
      <c r="O107" s="1202"/>
      <c r="P107" s="1202"/>
      <c r="Q107" s="1202"/>
      <c r="R107" s="1202"/>
      <c r="S107" s="1202"/>
      <c r="T107" s="1202"/>
      <c r="U107" s="1202"/>
      <c r="V107" s="1202"/>
      <c r="W107" s="1202"/>
      <c r="X107" s="1202"/>
      <c r="Y107" s="1202"/>
      <c r="Z107" s="1202"/>
      <c r="AA107" s="1202"/>
      <c r="AB107" s="1202"/>
      <c r="AC107" s="1202"/>
      <c r="AD107" s="1202"/>
      <c r="AE107" s="1202"/>
      <c r="AF107" s="1202"/>
      <c r="AG107" s="1202"/>
      <c r="AH107" s="1202"/>
      <c r="AI107" s="1202"/>
      <c r="AJ107" s="1202"/>
      <c r="AK107" s="1202"/>
      <c r="AL107" s="1204"/>
      <c r="AM107" s="1202"/>
      <c r="AS107" s="1220"/>
    </row>
    <row r="108" spans="1:46" s="1197" customFormat="1" ht="3.95" customHeight="1">
      <c r="A108" s="1203"/>
      <c r="B108" s="1202"/>
      <c r="C108" s="1202"/>
      <c r="D108" s="1202"/>
      <c r="E108" s="1202"/>
      <c r="F108" s="1202"/>
      <c r="G108" s="1202"/>
      <c r="H108" s="1202"/>
      <c r="I108" s="1202"/>
      <c r="J108" s="1202"/>
      <c r="K108" s="1202"/>
      <c r="L108" s="1202"/>
      <c r="M108" s="1202"/>
      <c r="N108" s="1202"/>
      <c r="O108" s="1202"/>
      <c r="P108" s="1202"/>
      <c r="Q108" s="1202"/>
      <c r="R108" s="1202"/>
      <c r="S108" s="1202"/>
      <c r="T108" s="1202"/>
      <c r="U108" s="1202"/>
      <c r="V108" s="1202"/>
      <c r="W108" s="1202"/>
      <c r="X108" s="1202"/>
      <c r="Y108" s="1202"/>
      <c r="Z108" s="1202"/>
      <c r="AA108" s="1202"/>
      <c r="AB108" s="1202"/>
      <c r="AC108" s="1202"/>
      <c r="AD108" s="1202"/>
      <c r="AE108" s="1202"/>
      <c r="AF108" s="1202"/>
      <c r="AG108" s="1202"/>
      <c r="AH108" s="1202"/>
      <c r="AI108" s="1202"/>
      <c r="AJ108" s="1202"/>
      <c r="AK108" s="1202"/>
      <c r="AL108" s="1204"/>
      <c r="AM108" s="1202"/>
      <c r="AS108" s="1220"/>
    </row>
    <row r="109" spans="1:46" s="1197" customFormat="1" ht="23.1" customHeight="1">
      <c r="A109" s="1813" t="s">
        <v>3967</v>
      </c>
      <c r="B109" s="1728"/>
      <c r="C109" s="1728"/>
      <c r="D109" s="1728"/>
      <c r="E109" s="1728"/>
      <c r="F109" s="1728"/>
      <c r="G109" s="1728"/>
      <c r="H109" s="1728"/>
      <c r="I109" s="1728"/>
      <c r="J109" s="1728"/>
      <c r="K109" s="1728"/>
      <c r="L109" s="1728"/>
      <c r="M109" s="1728"/>
      <c r="N109" s="1728"/>
      <c r="O109" s="1728"/>
      <c r="R109" s="1814">
        <f>cst_wskakunin_SHIKITI_MENSEKI_1_TOTAL</f>
        <v>300</v>
      </c>
      <c r="S109" s="1815"/>
      <c r="T109" s="1815"/>
      <c r="U109" s="1815"/>
      <c r="V109" s="1815"/>
      <c r="W109" s="1815"/>
      <c r="X109" s="1815"/>
      <c r="Y109" s="1815"/>
      <c r="Z109" s="1815"/>
      <c r="AA109" s="1207" t="s">
        <v>3146</v>
      </c>
      <c r="AB109" s="1258"/>
      <c r="AC109" s="1259"/>
      <c r="AD109" s="1259"/>
      <c r="AG109" s="1202"/>
      <c r="AH109" s="1202"/>
      <c r="AI109" s="1202"/>
      <c r="AJ109" s="1202"/>
      <c r="AK109" s="1202"/>
      <c r="AL109" s="1204"/>
      <c r="AM109" s="1202"/>
      <c r="AS109" s="1220"/>
      <c r="AT109" s="1197" t="str">
        <f>IF(AND($AN$78=TRUE,R109=""),"未入力です。",IF(AND($AN$78=FALSE,R109&lt;&gt;""),"【４．工事種別】が新築以外の場合は回答は不要です。",""))</f>
        <v>【４．工事種別】が新築以外の場合は回答は不要です。</v>
      </c>
    </row>
    <row r="110" spans="1:46" s="1197" customFormat="1" ht="2.4500000000000002" customHeight="1">
      <c r="A110" s="1211"/>
      <c r="B110" s="1212"/>
      <c r="C110" s="1212"/>
      <c r="D110" s="1212"/>
      <c r="E110" s="1212"/>
      <c r="F110" s="1212"/>
      <c r="G110" s="1212"/>
      <c r="H110" s="1212"/>
      <c r="I110" s="1212"/>
      <c r="J110" s="1212"/>
      <c r="K110" s="1212"/>
      <c r="L110" s="1212"/>
      <c r="M110" s="1212"/>
      <c r="N110" s="1212"/>
      <c r="O110" s="1212"/>
      <c r="P110" s="1212"/>
      <c r="Q110" s="1212"/>
      <c r="R110" s="1212"/>
      <c r="S110" s="1212"/>
      <c r="T110" s="1212"/>
      <c r="U110" s="1212"/>
      <c r="V110" s="1212"/>
      <c r="W110" s="1212"/>
      <c r="X110" s="1212"/>
      <c r="Y110" s="1212"/>
      <c r="Z110" s="1212"/>
      <c r="AA110" s="1212"/>
      <c r="AB110" s="1212"/>
      <c r="AC110" s="1212"/>
      <c r="AD110" s="1212"/>
      <c r="AE110" s="1212"/>
      <c r="AF110" s="1212"/>
      <c r="AG110" s="1212"/>
      <c r="AH110" s="1212"/>
      <c r="AI110" s="1212"/>
      <c r="AJ110" s="1212"/>
      <c r="AK110" s="1212"/>
      <c r="AL110" s="1213"/>
      <c r="AM110" s="1202"/>
      <c r="AS110" s="1220"/>
    </row>
    <row r="111" spans="1:46" s="1197" customFormat="1" ht="3.95" customHeight="1">
      <c r="A111" s="1202"/>
      <c r="B111" s="1202"/>
      <c r="C111" s="1202"/>
      <c r="D111" s="1202"/>
      <c r="E111" s="1202"/>
      <c r="F111" s="1202"/>
      <c r="G111" s="1202"/>
      <c r="H111" s="1202"/>
      <c r="I111" s="1202"/>
      <c r="J111" s="1202"/>
      <c r="K111" s="1202"/>
      <c r="L111" s="1202"/>
      <c r="M111" s="1202"/>
      <c r="N111" s="1202"/>
      <c r="O111" s="1202"/>
      <c r="P111" s="1202"/>
      <c r="Q111" s="1202"/>
      <c r="R111" s="1202"/>
      <c r="S111" s="1202"/>
      <c r="T111" s="1202"/>
      <c r="U111" s="1202"/>
      <c r="V111" s="1202"/>
      <c r="W111" s="1202"/>
      <c r="X111" s="1202"/>
      <c r="Y111" s="1202"/>
      <c r="Z111" s="1202"/>
      <c r="AA111" s="1202"/>
      <c r="AB111" s="1202"/>
      <c r="AC111" s="1202"/>
      <c r="AD111" s="1202"/>
      <c r="AE111" s="1202"/>
      <c r="AF111" s="1202"/>
      <c r="AG111" s="1202"/>
      <c r="AH111" s="1202"/>
      <c r="AI111" s="1202"/>
      <c r="AJ111" s="1202"/>
      <c r="AK111" s="1202"/>
      <c r="AL111" s="1202"/>
      <c r="AM111" s="1202"/>
      <c r="AS111" s="1220"/>
    </row>
    <row r="112" spans="1:46" s="1197" customFormat="1" ht="15" customHeight="1">
      <c r="A112" s="1728" t="s">
        <v>419</v>
      </c>
      <c r="B112" s="1728"/>
      <c r="C112" s="1728"/>
      <c r="D112" s="1728"/>
      <c r="E112" s="1728"/>
      <c r="F112" s="1728"/>
      <c r="G112" s="1728"/>
      <c r="H112" s="1728"/>
      <c r="I112" s="1728"/>
      <c r="J112" s="1728"/>
      <c r="K112" s="1728"/>
      <c r="L112" s="1728"/>
      <c r="M112" s="1728"/>
      <c r="N112" s="1728"/>
      <c r="O112" s="1728"/>
      <c r="P112" s="1728"/>
      <c r="Q112" s="1728"/>
      <c r="R112" s="1728"/>
      <c r="S112" s="1728"/>
      <c r="T112" s="1728"/>
      <c r="U112" s="1728"/>
      <c r="V112" s="1728"/>
      <c r="W112" s="1728"/>
      <c r="X112" s="1728"/>
      <c r="Y112" s="1728"/>
      <c r="Z112" s="1728"/>
      <c r="AA112" s="1728"/>
      <c r="AB112" s="1728"/>
      <c r="AC112" s="1728"/>
      <c r="AD112" s="1728"/>
      <c r="AE112" s="1728"/>
      <c r="AF112" s="1728"/>
      <c r="AG112" s="1728"/>
      <c r="AH112" s="1728"/>
      <c r="AI112" s="1728"/>
      <c r="AJ112" s="1728"/>
      <c r="AK112" s="1214"/>
      <c r="AL112" s="1214"/>
      <c r="AM112" s="1202"/>
      <c r="AS112" s="1220"/>
    </row>
    <row r="113" spans="1:46" s="1197" customFormat="1" ht="2.25" customHeight="1">
      <c r="A113" s="1202"/>
      <c r="B113" s="1202"/>
      <c r="C113" s="1202"/>
      <c r="D113" s="1202"/>
      <c r="E113" s="1202"/>
      <c r="F113" s="1202"/>
      <c r="G113" s="1202"/>
      <c r="H113" s="1202"/>
      <c r="I113" s="1202"/>
      <c r="J113" s="1202"/>
      <c r="K113" s="1202"/>
      <c r="L113" s="1202"/>
      <c r="M113" s="1202"/>
      <c r="N113" s="1202"/>
      <c r="O113" s="1202"/>
      <c r="P113" s="1202"/>
      <c r="Q113" s="1202"/>
      <c r="R113" s="1202"/>
      <c r="S113" s="1202"/>
      <c r="T113" s="1202"/>
      <c r="U113" s="1202"/>
      <c r="V113" s="1202"/>
      <c r="W113" s="1202"/>
      <c r="X113" s="1202"/>
      <c r="Y113" s="1202"/>
      <c r="Z113" s="1202"/>
      <c r="AA113" s="1202"/>
      <c r="AB113" s="1202"/>
      <c r="AC113" s="1202"/>
      <c r="AD113" s="1202"/>
      <c r="AE113" s="1202"/>
      <c r="AF113" s="1202"/>
      <c r="AG113" s="1202"/>
      <c r="AH113" s="1202"/>
      <c r="AI113" s="1202"/>
      <c r="AJ113" s="1202"/>
      <c r="AK113" s="1202"/>
      <c r="AL113" s="1202"/>
      <c r="AM113" s="1202" t="str">
        <f>IF(AND($AL$87=TRUE,R113=""),"未入力",IF(AND($AL$87=FALSE,R113&lt;&gt;""),"入力不要",""))</f>
        <v/>
      </c>
      <c r="AS113" s="1220"/>
    </row>
    <row r="114" spans="1:46" s="1197" customFormat="1" ht="2.25" customHeight="1">
      <c r="A114" s="1223"/>
      <c r="B114" s="1200"/>
      <c r="C114" s="1200"/>
      <c r="D114" s="1200"/>
      <c r="E114" s="1200"/>
      <c r="F114" s="1200"/>
      <c r="G114" s="1200"/>
      <c r="H114" s="1200"/>
      <c r="I114" s="1200"/>
      <c r="J114" s="1200"/>
      <c r="K114" s="1200"/>
      <c r="L114" s="1200"/>
      <c r="M114" s="1200"/>
      <c r="N114" s="1200"/>
      <c r="O114" s="1200"/>
      <c r="P114" s="1200"/>
      <c r="Q114" s="1200"/>
      <c r="R114" s="1200"/>
      <c r="S114" s="1200"/>
      <c r="T114" s="1200"/>
      <c r="U114" s="1200"/>
      <c r="V114" s="1200"/>
      <c r="W114" s="1200"/>
      <c r="X114" s="1200"/>
      <c r="Y114" s="1200"/>
      <c r="Z114" s="1200"/>
      <c r="AA114" s="1200"/>
      <c r="AB114" s="1200"/>
      <c r="AC114" s="1200"/>
      <c r="AD114" s="1200"/>
      <c r="AE114" s="1200"/>
      <c r="AF114" s="1200"/>
      <c r="AG114" s="1200"/>
      <c r="AH114" s="1200"/>
      <c r="AI114" s="1200"/>
      <c r="AJ114" s="1200"/>
      <c r="AK114" s="1200"/>
      <c r="AL114" s="1201"/>
      <c r="AM114" s="1202"/>
      <c r="AS114" s="1220"/>
    </row>
    <row r="115" spans="1:46" s="1197" customFormat="1" ht="14.45" customHeight="1">
      <c r="A115" s="1203" t="s">
        <v>3968</v>
      </c>
      <c r="B115" s="1202"/>
      <c r="C115" s="1202"/>
      <c r="D115" s="1202"/>
      <c r="E115" s="1202"/>
      <c r="F115" s="1202"/>
      <c r="G115" s="1202"/>
      <c r="H115" s="1202"/>
      <c r="I115" s="1202"/>
      <c r="J115" s="1202"/>
      <c r="K115" s="1202"/>
      <c r="L115" s="1202"/>
      <c r="M115" s="1202"/>
      <c r="N115" s="1202"/>
      <c r="O115" s="1202"/>
      <c r="P115" s="1202"/>
      <c r="Q115" s="1202"/>
      <c r="R115" s="1202"/>
      <c r="S115" s="1202"/>
      <c r="T115" s="1202"/>
      <c r="U115" s="1202"/>
      <c r="V115" s="1202"/>
      <c r="W115" s="1202"/>
      <c r="X115" s="1202"/>
      <c r="Y115" s="1202"/>
      <c r="Z115" s="1202"/>
      <c r="AA115" s="1202"/>
      <c r="AB115" s="1202"/>
      <c r="AC115" s="1202"/>
      <c r="AD115" s="1202"/>
      <c r="AE115" s="1202"/>
      <c r="AF115" s="1202"/>
      <c r="AG115" s="1202"/>
      <c r="AH115" s="1202"/>
      <c r="AI115" s="1202"/>
      <c r="AJ115" s="1202"/>
      <c r="AK115" s="1202"/>
      <c r="AL115" s="1204"/>
      <c r="AM115" s="1202"/>
      <c r="AS115" s="1220"/>
    </row>
    <row r="116" spans="1:46" s="1197" customFormat="1" ht="18" customHeight="1">
      <c r="A116" s="1203"/>
      <c r="B116" s="1734" t="s">
        <v>3951</v>
      </c>
      <c r="C116" s="1735"/>
      <c r="D116" s="1735"/>
      <c r="E116" s="1735"/>
      <c r="F116" s="1735"/>
      <c r="G116" s="1735"/>
      <c r="H116" s="1735"/>
      <c r="I116" s="1735"/>
      <c r="J116" s="1816"/>
      <c r="K116" s="1817"/>
      <c r="L116" s="1817"/>
      <c r="M116" s="1817"/>
      <c r="N116" s="1817"/>
      <c r="O116" s="1817"/>
      <c r="P116" s="1818"/>
      <c r="Q116" s="1260"/>
      <c r="R116" s="1260"/>
      <c r="S116" s="1260"/>
      <c r="T116" s="1260"/>
      <c r="U116" s="1260"/>
      <c r="V116" s="1260"/>
      <c r="W116" s="1260"/>
      <c r="X116" s="1260"/>
      <c r="Y116" s="1260"/>
      <c r="Z116" s="1260"/>
      <c r="AA116" s="1260"/>
      <c r="AB116" s="1260"/>
      <c r="AC116" s="1260"/>
      <c r="AD116" s="1260"/>
      <c r="AE116" s="1260"/>
      <c r="AF116" s="1260"/>
      <c r="AG116" s="1260"/>
      <c r="AH116" s="1260"/>
      <c r="AI116" s="1260"/>
      <c r="AJ116" s="1202"/>
      <c r="AK116" s="1202"/>
      <c r="AL116" s="1204"/>
      <c r="AM116" s="1261"/>
      <c r="AN116" s="1262"/>
      <c r="AO116" s="1262"/>
      <c r="AP116" s="1262"/>
      <c r="AQ116" s="1262"/>
      <c r="AR116" s="1262"/>
      <c r="AS116" s="1220"/>
    </row>
    <row r="117" spans="1:46" s="1197" customFormat="1" ht="30.95" customHeight="1">
      <c r="A117" s="1203"/>
      <c r="B117" s="1756" t="s">
        <v>3969</v>
      </c>
      <c r="C117" s="1757"/>
      <c r="D117" s="1757"/>
      <c r="E117" s="1757"/>
      <c r="F117" s="1757"/>
      <c r="G117" s="1757"/>
      <c r="H117" s="1757"/>
      <c r="I117" s="1758"/>
      <c r="J117" s="1223"/>
      <c r="K117" s="1199" t="s">
        <v>3970</v>
      </c>
      <c r="L117" s="1199"/>
      <c r="M117" s="1199"/>
      <c r="N117" s="1199"/>
      <c r="O117" s="1200"/>
      <c r="P117" s="1198"/>
      <c r="Q117" s="1263" t="s">
        <v>3159</v>
      </c>
      <c r="R117" s="1217"/>
      <c r="S117" s="1217"/>
      <c r="T117" s="1200"/>
      <c r="U117" s="1217"/>
      <c r="V117" s="1217"/>
      <c r="W117" s="1200"/>
      <c r="X117" s="1217"/>
      <c r="Y117" s="1217"/>
      <c r="Z117" s="1201"/>
      <c r="AB117" s="1202"/>
      <c r="AC117" s="1202"/>
      <c r="AD117" s="1202"/>
      <c r="AE117" s="1202"/>
      <c r="AF117" s="1202"/>
      <c r="AG117" s="1202"/>
      <c r="AH117" s="1202"/>
      <c r="AI117" s="1202"/>
      <c r="AJ117" s="1202"/>
      <c r="AK117" s="1202"/>
      <c r="AL117" s="1204"/>
      <c r="AM117" s="1264"/>
      <c r="AN117" s="1262" t="b">
        <v>0</v>
      </c>
      <c r="AO117" s="1262" t="b">
        <v>0</v>
      </c>
      <c r="AP117" s="1262"/>
      <c r="AQ117" s="1262"/>
      <c r="AR117" s="1262"/>
      <c r="AS117" s="1220">
        <f>COUNTIF(AN117:AO117, TRUE)</f>
        <v>0</v>
      </c>
      <c r="AT117" s="1197" t="str">
        <f>IF(AND($J116&lt;&gt;"",COUNTIF(AN117:AP117,TRUE)=0),"未入力です。",  IF(AND($J116&lt;&gt;"",COUNTIF(AN117:AP117,TRUE)&gt;1),"選択は1つまでです。",""))</f>
        <v/>
      </c>
    </row>
    <row r="118" spans="1:46" s="1197" customFormat="1" ht="17.100000000000001" customHeight="1">
      <c r="A118" s="1203"/>
      <c r="B118" s="1810" t="s">
        <v>3971</v>
      </c>
      <c r="C118" s="1776"/>
      <c r="D118" s="1776"/>
      <c r="E118" s="1776"/>
      <c r="F118" s="1776"/>
      <c r="G118" s="1776"/>
      <c r="H118" s="1776"/>
      <c r="I118" s="1820"/>
      <c r="J118" s="1223"/>
      <c r="K118" s="1200" t="s">
        <v>3694</v>
      </c>
      <c r="L118" s="1200"/>
      <c r="M118" s="1200"/>
      <c r="N118" s="1200"/>
      <c r="O118" s="1200"/>
      <c r="P118" s="1200"/>
      <c r="Q118" s="1200"/>
      <c r="R118" s="1200"/>
      <c r="S118" s="1742" t="s">
        <v>3695</v>
      </c>
      <c r="T118" s="1742"/>
      <c r="U118" s="1742"/>
      <c r="V118" s="1742"/>
      <c r="W118" s="1742"/>
      <c r="X118" s="1200"/>
      <c r="Y118" s="1200"/>
      <c r="Z118" s="1742" t="s">
        <v>3696</v>
      </c>
      <c r="AA118" s="1742"/>
      <c r="AB118" s="1742"/>
      <c r="AC118" s="1742"/>
      <c r="AD118" s="1742"/>
      <c r="AE118" s="1742"/>
      <c r="AF118" s="1742"/>
      <c r="AG118" s="1742"/>
      <c r="AH118" s="1742"/>
      <c r="AI118" s="1754"/>
      <c r="AJ118" s="1202"/>
      <c r="AK118" s="1202"/>
      <c r="AL118" s="1204"/>
      <c r="AM118" s="1261" t="str">
        <f>IF(AND($I120&lt;&gt;"",COUNTIF(AN118:AP119,TRUE)=0),"未入力",  IF(AND($I120&lt;&gt;"",COUNTIF(AN118:AP119,TRUE)&gt;1),"複数選択",""))</f>
        <v/>
      </c>
      <c r="AN118" s="1265" t="b">
        <v>0</v>
      </c>
      <c r="AO118" s="1265" t="b">
        <v>0</v>
      </c>
      <c r="AP118" s="1265" t="b">
        <v>0</v>
      </c>
      <c r="AQ118" s="1265"/>
      <c r="AR118" s="1265"/>
      <c r="AS118" s="1220">
        <f>COUNTIF(AN118:AP118, TRUE)</f>
        <v>0</v>
      </c>
      <c r="AT118" s="1197" t="str">
        <f>IF(AND($J$116&lt;&gt;"",AN117=TRUE,COUNTIF(AN118:AP119,TRUE)=0),"ロで新設を選んだ場合は回答が必要です。",  IF(AND($J$116&lt;&gt;"",AN117&lt;&gt;TRUE,COUNTIF(AN118:AP119,TRUE)&gt;0),"ロで新設を選んだ場合に回答してください。",""))</f>
        <v/>
      </c>
    </row>
    <row r="119" spans="1:46" s="1197" customFormat="1" ht="17.100000000000001" customHeight="1">
      <c r="A119" s="1203"/>
      <c r="B119" s="1811"/>
      <c r="C119" s="1812"/>
      <c r="D119" s="1812"/>
      <c r="E119" s="1812"/>
      <c r="F119" s="1812"/>
      <c r="G119" s="1812"/>
      <c r="H119" s="1812"/>
      <c r="I119" s="1821"/>
      <c r="J119" s="1211"/>
      <c r="K119" s="1744" t="s">
        <v>3697</v>
      </c>
      <c r="L119" s="1744"/>
      <c r="M119" s="1744"/>
      <c r="N119" s="1744"/>
      <c r="O119" s="1744"/>
      <c r="P119" s="1744"/>
      <c r="Q119" s="1744"/>
      <c r="R119" s="1744"/>
      <c r="S119" s="1212"/>
      <c r="T119" s="1212"/>
      <c r="U119" s="1744" t="s">
        <v>3148</v>
      </c>
      <c r="V119" s="1744"/>
      <c r="W119" s="1744"/>
      <c r="X119" s="1744"/>
      <c r="Y119" s="1212"/>
      <c r="Z119" s="1212"/>
      <c r="AA119" s="1212"/>
      <c r="AB119" s="1212"/>
      <c r="AC119" s="1212"/>
      <c r="AD119" s="1212"/>
      <c r="AE119" s="1212"/>
      <c r="AF119" s="1212"/>
      <c r="AG119" s="1212"/>
      <c r="AH119" s="1212"/>
      <c r="AI119" s="1213"/>
      <c r="AJ119" s="1202"/>
      <c r="AK119" s="1202"/>
      <c r="AL119" s="1204"/>
      <c r="AM119" s="1261"/>
      <c r="AN119" s="1265" t="b">
        <v>0</v>
      </c>
      <c r="AO119" s="1265" t="b">
        <v>0</v>
      </c>
      <c r="AP119" s="1265"/>
      <c r="AQ119" s="1265"/>
      <c r="AR119" s="1265"/>
      <c r="AS119" s="1220">
        <f>COUNTIF(AN119:AO119, TRUE)</f>
        <v>0</v>
      </c>
      <c r="AT119" s="1197" t="str">
        <f>IF(AND($J$116&lt;&gt;"",COUNTIF(AN118:AP119,TRUE)&gt;1),"選択は1つまでです。","")</f>
        <v/>
      </c>
    </row>
    <row r="120" spans="1:46" s="1197" customFormat="1" ht="17.100000000000001" customHeight="1">
      <c r="A120" s="1203"/>
      <c r="B120" s="1739" t="s">
        <v>3972</v>
      </c>
      <c r="C120" s="1740"/>
      <c r="D120" s="1740"/>
      <c r="E120" s="1740"/>
      <c r="F120" s="1740"/>
      <c r="G120" s="1740"/>
      <c r="H120" s="1740"/>
      <c r="I120" s="1822"/>
      <c r="J120" s="1219"/>
      <c r="K120" s="1735" t="s">
        <v>3149</v>
      </c>
      <c r="L120" s="1735"/>
      <c r="M120" s="1735"/>
      <c r="N120" s="1735"/>
      <c r="O120" s="1735"/>
      <c r="P120" s="1266"/>
      <c r="Q120" s="1209"/>
      <c r="R120" s="1740" t="s">
        <v>3150</v>
      </c>
      <c r="S120" s="1740"/>
      <c r="T120" s="1740"/>
      <c r="U120" s="1740"/>
      <c r="V120" s="1740"/>
      <c r="W120" s="1740"/>
      <c r="X120" s="1209"/>
      <c r="Y120" s="1735" t="s">
        <v>3151</v>
      </c>
      <c r="Z120" s="1735"/>
      <c r="AA120" s="1735"/>
      <c r="AB120" s="1735"/>
      <c r="AC120" s="1735"/>
      <c r="AD120" s="1762"/>
      <c r="AE120" s="1202"/>
      <c r="AF120" s="1202"/>
      <c r="AG120" s="1202"/>
      <c r="AH120" s="1202"/>
      <c r="AJ120" s="1202"/>
      <c r="AK120" s="1202"/>
      <c r="AL120" s="1204"/>
      <c r="AM120" s="1261" t="str">
        <f>IF(AND($I120&lt;&gt;"",COUNTIF(AN120:AP121,TRUE)=0),"未入力",  IF(AND($I120&lt;&gt;"",COUNTIF(AN120:AP121,TRUE)&gt;1),"複数選択",""))</f>
        <v/>
      </c>
      <c r="AN120" s="1265" t="b">
        <v>0</v>
      </c>
      <c r="AO120" s="1265" t="b">
        <v>0</v>
      </c>
      <c r="AP120" s="1265" t="b">
        <v>0</v>
      </c>
      <c r="AQ120" s="1265"/>
      <c r="AR120" s="1265"/>
      <c r="AS120" s="1220">
        <f>COUNTIF(AN120:AP120, TRUE)</f>
        <v>0</v>
      </c>
      <c r="AT120" s="1197" t="str">
        <f>IF(AND($J$116&lt;&gt;"",COUNTIF(AN120:AP120,TRUE)=0),"未入力です。",  IF(AND($J$116&lt;&gt;"",COUNTIF(AN120:AP120,TRUE)&gt;1),"選択は1つまでです。",""))</f>
        <v/>
      </c>
    </row>
    <row r="121" spans="1:46" s="1197" customFormat="1" ht="17.100000000000001" customHeight="1">
      <c r="A121" s="1203"/>
      <c r="B121" s="1734" t="s">
        <v>3973</v>
      </c>
      <c r="C121" s="1735"/>
      <c r="D121" s="1735"/>
      <c r="E121" s="1735"/>
      <c r="F121" s="1735"/>
      <c r="G121" s="1735"/>
      <c r="H121" s="1735"/>
      <c r="I121" s="1762"/>
      <c r="J121" s="1219"/>
      <c r="K121" s="1735" t="s">
        <v>3700</v>
      </c>
      <c r="L121" s="1735"/>
      <c r="M121" s="1735"/>
      <c r="N121" s="1735"/>
      <c r="O121" s="1735"/>
      <c r="P121" s="1266"/>
      <c r="Q121" s="1209"/>
      <c r="R121" s="1735" t="s">
        <v>3701</v>
      </c>
      <c r="S121" s="1735"/>
      <c r="T121" s="1735"/>
      <c r="U121" s="1735"/>
      <c r="V121" s="1735"/>
      <c r="W121" s="1735"/>
      <c r="X121" s="1209"/>
      <c r="Y121" s="1740" t="s">
        <v>3702</v>
      </c>
      <c r="Z121" s="1740"/>
      <c r="AA121" s="1740"/>
      <c r="AB121" s="1740"/>
      <c r="AC121" s="1740"/>
      <c r="AD121" s="1822"/>
      <c r="AE121" s="1202"/>
      <c r="AF121" s="1202"/>
      <c r="AG121" s="1202"/>
      <c r="AH121" s="1202"/>
      <c r="AJ121" s="1202"/>
      <c r="AK121" s="1202"/>
      <c r="AL121" s="1204"/>
      <c r="AM121" s="1261"/>
      <c r="AN121" s="1265" t="b">
        <v>0</v>
      </c>
      <c r="AO121" s="1265" t="b">
        <v>0</v>
      </c>
      <c r="AP121" s="1265" t="b">
        <v>0</v>
      </c>
      <c r="AQ121" s="1265"/>
      <c r="AR121" s="1265"/>
      <c r="AS121" s="1220">
        <f>COUNTIF(AN121:AP121, TRUE)</f>
        <v>0</v>
      </c>
      <c r="AT121" s="1197" t="str">
        <f>IF(AND(AND(J81&gt;=30,J81&lt;&gt;"01",J81&lt;&gt;"02"),AP121=FALSE,J116&lt;&gt;""),"【５．主要用途】が産業専用建築物の場合、住宅の種類は（３）のみです",IF(AND($J$116&lt;&gt;"",COUNTIF(AN121:AP121,TRUE)=0),"未入力です。",  IF(AND($J$116&lt;&gt;"",COUNTIF(AN121:AP121,TRUE)&gt;1),"選択は1つまでです。","")))</f>
        <v/>
      </c>
    </row>
    <row r="122" spans="1:46" s="1197" customFormat="1" ht="17.100000000000001" customHeight="1">
      <c r="A122" s="1203"/>
      <c r="B122" s="1734" t="s">
        <v>3974</v>
      </c>
      <c r="C122" s="1735"/>
      <c r="D122" s="1735"/>
      <c r="E122" s="1735"/>
      <c r="F122" s="1735"/>
      <c r="G122" s="1735"/>
      <c r="H122" s="1735"/>
      <c r="I122" s="1762"/>
      <c r="J122" s="1223"/>
      <c r="K122" s="1740" t="s">
        <v>3704</v>
      </c>
      <c r="L122" s="1740"/>
      <c r="M122" s="1740"/>
      <c r="N122" s="1740"/>
      <c r="O122" s="1740"/>
      <c r="P122" s="1740"/>
      <c r="Q122" s="1200"/>
      <c r="R122" s="1742" t="s">
        <v>3705</v>
      </c>
      <c r="S122" s="1742"/>
      <c r="T122" s="1742"/>
      <c r="U122" s="1742"/>
      <c r="V122" s="1742"/>
      <c r="W122" s="1742"/>
      <c r="X122" s="1200"/>
      <c r="Y122" s="1742" t="s">
        <v>3706</v>
      </c>
      <c r="Z122" s="1742"/>
      <c r="AA122" s="1742"/>
      <c r="AB122" s="1742"/>
      <c r="AC122" s="1742"/>
      <c r="AD122" s="1201"/>
      <c r="AE122" s="1728"/>
      <c r="AF122" s="1728"/>
      <c r="AG122" s="1728"/>
      <c r="AH122" s="1728"/>
      <c r="AI122" s="1728"/>
      <c r="AJ122" s="1202"/>
      <c r="AK122" s="1202"/>
      <c r="AL122" s="1204"/>
      <c r="AM122" s="1261" t="str">
        <f>IF(AND($I120&lt;&gt;"",COUNTIF(AN122:AP122,TRUE)=0),"未入力",  IF(AND($I120&lt;&gt;"",COUNTIF(AN122:AP122,TRUE)&gt;1),"複数選択",""))</f>
        <v/>
      </c>
      <c r="AN122" s="1265" t="b">
        <v>0</v>
      </c>
      <c r="AO122" s="1265" t="b">
        <v>0</v>
      </c>
      <c r="AP122" s="1265" t="b">
        <v>0</v>
      </c>
      <c r="AQ122" s="1265"/>
      <c r="AR122" s="1265"/>
      <c r="AS122" s="1220">
        <f>COUNTIF(AN122:AP122, TRUE)</f>
        <v>0</v>
      </c>
      <c r="AT122" s="1197" t="str">
        <f>IF(AND($J$116&lt;&gt;"",COUNTIF(AN122:AP122,TRUE)=0),"未入力です。",  IF(AND($J$116&lt;&gt;"",COUNTIF(AN122:AP122,TRUE)&gt;1),"選択は1つまでです。",""))</f>
        <v/>
      </c>
    </row>
    <row r="123" spans="1:46" s="1197" customFormat="1" ht="17.100000000000001" customHeight="1">
      <c r="A123" s="1203"/>
      <c r="B123" s="1734" t="s">
        <v>3975</v>
      </c>
      <c r="C123" s="1735"/>
      <c r="D123" s="1735"/>
      <c r="E123" s="1735"/>
      <c r="F123" s="1735"/>
      <c r="G123" s="1735"/>
      <c r="H123" s="1735"/>
      <c r="I123" s="1762"/>
      <c r="J123" s="1219"/>
      <c r="K123" s="1735" t="s">
        <v>3976</v>
      </c>
      <c r="L123" s="1735"/>
      <c r="M123" s="1735"/>
      <c r="N123" s="1735"/>
      <c r="O123" s="1735"/>
      <c r="P123" s="1823"/>
      <c r="Q123" s="1243"/>
      <c r="R123" s="1735" t="s">
        <v>3977</v>
      </c>
      <c r="S123" s="1735"/>
      <c r="T123" s="1735"/>
      <c r="U123" s="1735"/>
      <c r="V123" s="1735"/>
      <c r="W123" s="1209"/>
      <c r="X123" s="1243"/>
      <c r="Y123" s="1735" t="s">
        <v>3154</v>
      </c>
      <c r="Z123" s="1735"/>
      <c r="AA123" s="1735"/>
      <c r="AB123" s="1735"/>
      <c r="AC123" s="1735"/>
      <c r="AD123" s="1209"/>
      <c r="AE123" s="1245"/>
      <c r="AF123" s="1742" t="s">
        <v>3155</v>
      </c>
      <c r="AG123" s="1742"/>
      <c r="AH123" s="1742"/>
      <c r="AI123" s="1742"/>
      <c r="AJ123" s="1742"/>
      <c r="AK123" s="1199"/>
      <c r="AL123" s="1267"/>
      <c r="AM123" s="1261"/>
      <c r="AN123" s="1265" t="b">
        <v>0</v>
      </c>
      <c r="AO123" s="1265" t="b">
        <v>0</v>
      </c>
      <c r="AP123" s="1265" t="b">
        <v>0</v>
      </c>
      <c r="AQ123" s="1265" t="b">
        <v>0</v>
      </c>
      <c r="AR123" s="1265"/>
      <c r="AS123" s="1220">
        <f>COUNTIF(AN123:AQ123, TRUE)</f>
        <v>0</v>
      </c>
      <c r="AT123" s="1197" t="str">
        <f>IF(AND($J116&lt;&gt;"",COUNTIF(AN123:AQ123,TRUE)=0),"未入力です。","")</f>
        <v/>
      </c>
    </row>
    <row r="124" spans="1:46" s="1197" customFormat="1" ht="20.100000000000001" customHeight="1">
      <c r="A124" s="1203"/>
      <c r="B124" s="1734" t="s">
        <v>3978</v>
      </c>
      <c r="C124" s="1735"/>
      <c r="D124" s="1735"/>
      <c r="E124" s="1735"/>
      <c r="F124" s="1735"/>
      <c r="G124" s="1735"/>
      <c r="H124" s="1735"/>
      <c r="I124" s="1762"/>
      <c r="J124" s="1824"/>
      <c r="K124" s="1825"/>
      <c r="L124" s="1825"/>
      <c r="M124" s="1825"/>
      <c r="N124" s="1825"/>
      <c r="O124" s="1209" t="s">
        <v>3713</v>
      </c>
      <c r="P124" s="1209"/>
      <c r="Q124" s="1826"/>
      <c r="R124" s="1825"/>
      <c r="S124" s="1825"/>
      <c r="T124" s="1825"/>
      <c r="U124" s="1825"/>
      <c r="V124" s="1209" t="s">
        <v>3713</v>
      </c>
      <c r="W124" s="1209"/>
      <c r="X124" s="1826"/>
      <c r="Y124" s="1825"/>
      <c r="Z124" s="1825"/>
      <c r="AA124" s="1825"/>
      <c r="AB124" s="1825"/>
      <c r="AC124" s="1209" t="s">
        <v>3713</v>
      </c>
      <c r="AD124" s="1209"/>
      <c r="AE124" s="1826"/>
      <c r="AF124" s="1825"/>
      <c r="AG124" s="1825"/>
      <c r="AH124" s="1825"/>
      <c r="AI124" s="1825"/>
      <c r="AJ124" s="1200" t="s">
        <v>3713</v>
      </c>
      <c r="AK124" s="1200"/>
      <c r="AL124" s="1267"/>
      <c r="AM124" s="1261" t="str">
        <f>IF(AND($I120&lt;&gt;"",COUNTIF(AN124:AP124,TRUE)=0),"未入力",  IF(AND($I120&lt;&gt;"",COUNTIF(AN124:AP124,TRUE)&gt;1),"複数選択",""))</f>
        <v/>
      </c>
      <c r="AN124" s="1265"/>
      <c r="AO124" s="1265"/>
      <c r="AP124" s="1265"/>
      <c r="AQ124" s="1265"/>
      <c r="AR124" s="1265"/>
      <c r="AS124" s="1268"/>
      <c r="AT124" s="1197" t="str">
        <f>IF(AND($J116&lt;&gt;"",OR($J$81="01",$J$81="02",$J$81&lt;=24)),  IF(AND($J116&lt;&gt;"",COUNTA(J124,Q124,X124,AE124)=0),"未入力です。",""),"")</f>
        <v/>
      </c>
    </row>
    <row r="125" spans="1:46" s="1197" customFormat="1" ht="27" customHeight="1">
      <c r="A125" s="1203"/>
      <c r="B125" s="1827" t="s">
        <v>3979</v>
      </c>
      <c r="C125" s="1827"/>
      <c r="D125" s="1827"/>
      <c r="E125" s="1827"/>
      <c r="F125" s="1827"/>
      <c r="G125" s="1827"/>
      <c r="H125" s="1827"/>
      <c r="I125" s="1827"/>
      <c r="J125" s="1828"/>
      <c r="K125" s="1829"/>
      <c r="L125" s="1829"/>
      <c r="M125" s="1829"/>
      <c r="N125" s="1829"/>
      <c r="O125" s="1209" t="s">
        <v>3146</v>
      </c>
      <c r="P125" s="1209"/>
      <c r="Q125" s="1830"/>
      <c r="R125" s="1829"/>
      <c r="S125" s="1829"/>
      <c r="T125" s="1829"/>
      <c r="U125" s="1829"/>
      <c r="V125" s="1209" t="s">
        <v>3146</v>
      </c>
      <c r="W125" s="1209"/>
      <c r="X125" s="1830"/>
      <c r="Y125" s="1829"/>
      <c r="Z125" s="1829"/>
      <c r="AA125" s="1829"/>
      <c r="AB125" s="1829"/>
      <c r="AC125" s="1209" t="s">
        <v>3146</v>
      </c>
      <c r="AD125" s="1209"/>
      <c r="AE125" s="1830"/>
      <c r="AF125" s="1829"/>
      <c r="AG125" s="1829"/>
      <c r="AH125" s="1829"/>
      <c r="AI125" s="1829"/>
      <c r="AJ125" s="1209" t="s">
        <v>3146</v>
      </c>
      <c r="AK125" s="1209"/>
      <c r="AL125" s="1267"/>
      <c r="AM125" s="1261" t="str">
        <f>IF(AND($I120&lt;&gt;"",COUNTIF(AN125:AQ125,TRUE)=0),"未入力","")</f>
        <v/>
      </c>
      <c r="AN125" s="1265"/>
      <c r="AO125" s="1265"/>
      <c r="AP125" s="1265"/>
      <c r="AQ125" s="1265"/>
      <c r="AR125" s="1265"/>
      <c r="AS125" s="1220">
        <f>COUNTIF(AN122:AP122, TRUE)</f>
        <v>0</v>
      </c>
      <c r="AT125" s="1197" t="str">
        <f>IF(AND($J116&lt;&gt;"",COUNTA(J125,Q125,X125,AE125)=0),"未入力です。","")</f>
        <v/>
      </c>
    </row>
    <row r="126" spans="1:46" s="1197" customFormat="1" ht="3.95" customHeight="1">
      <c r="A126" s="1203"/>
      <c r="B126" s="1198"/>
      <c r="C126" s="1198"/>
      <c r="D126" s="1198"/>
      <c r="E126" s="1198"/>
      <c r="F126" s="1198"/>
      <c r="G126" s="1198"/>
      <c r="H126" s="1198"/>
      <c r="I126" s="1198"/>
      <c r="AJ126" s="1202"/>
      <c r="AK126" s="1202"/>
      <c r="AL126" s="1204"/>
      <c r="AM126" s="1202" t="str">
        <f>IF(AND($I120="",COUNTA(M129,S129,Z129,AG129)&gt;0),"回答不要",  IF(AND($I120&lt;&gt;"",OR($R$90&lt;&gt;"",$R$91&lt;&gt;""),COUNTIF(AN118:AP118,TRUE)&gt;0),  IF(AND($I120&lt;&gt;"",COUNTA(M129,S129,Z129,AG129)=0),"未入力",""),""))</f>
        <v/>
      </c>
      <c r="AS126" s="1220"/>
    </row>
    <row r="127" spans="1:46" s="1197" customFormat="1" ht="3.95" customHeight="1">
      <c r="A127" s="1203"/>
      <c r="B127" s="1198"/>
      <c r="C127" s="1198"/>
      <c r="D127" s="1198"/>
      <c r="E127" s="1198"/>
      <c r="F127" s="1198"/>
      <c r="G127" s="1198"/>
      <c r="H127" s="1198"/>
      <c r="I127" s="1198"/>
      <c r="AJ127" s="1202"/>
      <c r="AK127" s="1202"/>
      <c r="AL127" s="1204"/>
      <c r="AM127" s="1202" t="str">
        <f>IF(AND($I120&lt;&gt;"",COUNTA(M130,S130,Z130,AG130)=0),"未入力","")</f>
        <v/>
      </c>
      <c r="AS127" s="1220"/>
    </row>
    <row r="128" spans="1:46" s="1197" customFormat="1" ht="18" customHeight="1">
      <c r="A128" s="1203"/>
      <c r="B128" s="1734" t="s">
        <v>3951</v>
      </c>
      <c r="C128" s="1735"/>
      <c r="D128" s="1735"/>
      <c r="E128" s="1735"/>
      <c r="F128" s="1735"/>
      <c r="G128" s="1735"/>
      <c r="H128" s="1735"/>
      <c r="I128" s="1735"/>
      <c r="J128" s="1816"/>
      <c r="K128" s="1817"/>
      <c r="L128" s="1817"/>
      <c r="M128" s="1817"/>
      <c r="N128" s="1817"/>
      <c r="O128" s="1817"/>
      <c r="P128" s="1818"/>
      <c r="Q128" s="1260"/>
      <c r="R128" s="1260"/>
      <c r="S128" s="1260"/>
      <c r="T128" s="1260"/>
      <c r="U128" s="1260"/>
      <c r="V128" s="1260"/>
      <c r="W128" s="1260"/>
      <c r="X128" s="1260"/>
      <c r="Y128" s="1260"/>
      <c r="Z128" s="1260"/>
      <c r="AA128" s="1260"/>
      <c r="AB128" s="1260"/>
      <c r="AC128" s="1260"/>
      <c r="AD128" s="1260"/>
      <c r="AE128" s="1260"/>
      <c r="AF128" s="1260"/>
      <c r="AG128" s="1260"/>
      <c r="AH128" s="1260"/>
      <c r="AI128" s="1260"/>
      <c r="AJ128" s="1202"/>
      <c r="AK128" s="1202"/>
      <c r="AL128" s="1204"/>
      <c r="AM128" s="1202"/>
      <c r="AS128" s="1220"/>
    </row>
    <row r="129" spans="1:46" s="1197" customFormat="1" ht="30.95" customHeight="1">
      <c r="A129" s="1203"/>
      <c r="B129" s="1756" t="s">
        <v>3969</v>
      </c>
      <c r="C129" s="1757"/>
      <c r="D129" s="1757"/>
      <c r="E129" s="1757"/>
      <c r="F129" s="1757"/>
      <c r="G129" s="1757"/>
      <c r="H129" s="1757"/>
      <c r="I129" s="1758"/>
      <c r="J129" s="1223"/>
      <c r="K129" s="1199" t="s">
        <v>3970</v>
      </c>
      <c r="L129" s="1199"/>
      <c r="M129" s="1199"/>
      <c r="N129" s="1199"/>
      <c r="O129" s="1200"/>
      <c r="P129" s="1198"/>
      <c r="Q129" s="1263" t="s">
        <v>3159</v>
      </c>
      <c r="R129" s="1217"/>
      <c r="S129" s="1217"/>
      <c r="T129" s="1200"/>
      <c r="U129" s="1217"/>
      <c r="V129" s="1217"/>
      <c r="W129" s="1200"/>
      <c r="X129" s="1217"/>
      <c r="Y129" s="1217"/>
      <c r="Z129" s="1201"/>
      <c r="AA129" s="1203"/>
      <c r="AB129" s="1202"/>
      <c r="AC129" s="1202"/>
      <c r="AD129" s="1202"/>
      <c r="AE129" s="1202"/>
      <c r="AF129" s="1202"/>
      <c r="AG129" s="1202"/>
      <c r="AH129" s="1202"/>
      <c r="AI129" s="1202"/>
      <c r="AJ129" s="1202"/>
      <c r="AK129" s="1202"/>
      <c r="AL129" s="1204"/>
      <c r="AM129" s="1202"/>
      <c r="AN129" s="1197" t="b">
        <v>0</v>
      </c>
      <c r="AO129" s="1197" t="b">
        <v>0</v>
      </c>
      <c r="AS129" s="1220"/>
    </row>
    <row r="130" spans="1:46" s="1197" customFormat="1" ht="17.100000000000001" customHeight="1">
      <c r="A130" s="1203"/>
      <c r="B130" s="1810" t="s">
        <v>3971</v>
      </c>
      <c r="C130" s="1776"/>
      <c r="D130" s="1776"/>
      <c r="E130" s="1776"/>
      <c r="F130" s="1776"/>
      <c r="G130" s="1776"/>
      <c r="H130" s="1776"/>
      <c r="I130" s="1820"/>
      <c r="J130" s="1223"/>
      <c r="K130" s="1200" t="s">
        <v>3694</v>
      </c>
      <c r="L130" s="1200"/>
      <c r="M130" s="1200"/>
      <c r="N130" s="1200"/>
      <c r="O130" s="1200"/>
      <c r="P130" s="1200"/>
      <c r="Q130" s="1200"/>
      <c r="R130" s="1200"/>
      <c r="S130" s="1831" t="s">
        <v>3980</v>
      </c>
      <c r="T130" s="1831"/>
      <c r="U130" s="1831"/>
      <c r="V130" s="1831"/>
      <c r="W130" s="1831"/>
      <c r="X130" s="1200"/>
      <c r="Y130" s="1200"/>
      <c r="Z130" s="1742" t="s">
        <v>3696</v>
      </c>
      <c r="AA130" s="1742"/>
      <c r="AB130" s="1742"/>
      <c r="AC130" s="1742"/>
      <c r="AD130" s="1742"/>
      <c r="AE130" s="1742"/>
      <c r="AF130" s="1742"/>
      <c r="AG130" s="1742"/>
      <c r="AH130" s="1742"/>
      <c r="AI130" s="1754"/>
      <c r="AJ130" s="1202"/>
      <c r="AK130" s="1202"/>
      <c r="AL130" s="1204"/>
      <c r="AN130" s="1197" t="b">
        <v>0</v>
      </c>
      <c r="AO130" s="1197" t="b">
        <v>0</v>
      </c>
      <c r="AP130" s="1197" t="b">
        <v>0</v>
      </c>
      <c r="AS130" s="1220"/>
    </row>
    <row r="131" spans="1:46" s="1197" customFormat="1" ht="17.100000000000001" customHeight="1">
      <c r="A131" s="1203"/>
      <c r="B131" s="1811"/>
      <c r="C131" s="1812"/>
      <c r="D131" s="1812"/>
      <c r="E131" s="1812"/>
      <c r="F131" s="1812"/>
      <c r="G131" s="1812"/>
      <c r="H131" s="1812"/>
      <c r="I131" s="1821"/>
      <c r="J131" s="1211"/>
      <c r="K131" s="1744" t="s">
        <v>3697</v>
      </c>
      <c r="L131" s="1744"/>
      <c r="M131" s="1744"/>
      <c r="N131" s="1744"/>
      <c r="O131" s="1744"/>
      <c r="P131" s="1744"/>
      <c r="Q131" s="1744"/>
      <c r="R131" s="1744"/>
      <c r="S131" s="1212"/>
      <c r="T131" s="1212"/>
      <c r="U131" s="1744" t="s">
        <v>3148</v>
      </c>
      <c r="V131" s="1744"/>
      <c r="W131" s="1744"/>
      <c r="X131" s="1744"/>
      <c r="Y131" s="1212"/>
      <c r="Z131" s="1212"/>
      <c r="AA131" s="1212"/>
      <c r="AB131" s="1212"/>
      <c r="AC131" s="1212"/>
      <c r="AD131" s="1212"/>
      <c r="AE131" s="1212"/>
      <c r="AF131" s="1212"/>
      <c r="AG131" s="1212"/>
      <c r="AH131" s="1212"/>
      <c r="AI131" s="1213"/>
      <c r="AJ131" s="1202"/>
      <c r="AK131" s="1202"/>
      <c r="AL131" s="1204"/>
      <c r="AN131" s="1197" t="b">
        <v>0</v>
      </c>
      <c r="AO131" s="1197" t="b">
        <v>0</v>
      </c>
      <c r="AS131" s="1220"/>
    </row>
    <row r="132" spans="1:46" s="1197" customFormat="1" ht="17.100000000000001" customHeight="1">
      <c r="A132" s="1203"/>
      <c r="B132" s="1739" t="s">
        <v>3972</v>
      </c>
      <c r="C132" s="1740"/>
      <c r="D132" s="1740"/>
      <c r="E132" s="1740"/>
      <c r="F132" s="1740"/>
      <c r="G132" s="1740"/>
      <c r="H132" s="1740"/>
      <c r="I132" s="1822"/>
      <c r="J132" s="1219"/>
      <c r="K132" s="1735" t="s">
        <v>3149</v>
      </c>
      <c r="L132" s="1735"/>
      <c r="M132" s="1735"/>
      <c r="N132" s="1735"/>
      <c r="O132" s="1735"/>
      <c r="P132" s="1266"/>
      <c r="Q132" s="1209"/>
      <c r="R132" s="1740" t="s">
        <v>3150</v>
      </c>
      <c r="S132" s="1740"/>
      <c r="T132" s="1740"/>
      <c r="U132" s="1740"/>
      <c r="V132" s="1740"/>
      <c r="W132" s="1740"/>
      <c r="X132" s="1209"/>
      <c r="Y132" s="1735" t="s">
        <v>3151</v>
      </c>
      <c r="Z132" s="1735"/>
      <c r="AA132" s="1735"/>
      <c r="AB132" s="1735"/>
      <c r="AC132" s="1735"/>
      <c r="AD132" s="1762"/>
      <c r="AE132" s="1202"/>
      <c r="AF132" s="1202"/>
      <c r="AG132" s="1202"/>
      <c r="AH132" s="1202"/>
      <c r="AJ132" s="1202"/>
      <c r="AK132" s="1202"/>
      <c r="AL132" s="1204"/>
      <c r="AN132" s="1197" t="b">
        <v>0</v>
      </c>
      <c r="AO132" s="1197" t="b">
        <v>0</v>
      </c>
      <c r="AP132" s="1197" t="b">
        <v>0</v>
      </c>
      <c r="AS132" s="1220"/>
    </row>
    <row r="133" spans="1:46" s="1197" customFormat="1" ht="17.100000000000001" customHeight="1">
      <c r="A133" s="1203"/>
      <c r="B133" s="1734" t="s">
        <v>3973</v>
      </c>
      <c r="C133" s="1735"/>
      <c r="D133" s="1735"/>
      <c r="E133" s="1735"/>
      <c r="F133" s="1735"/>
      <c r="G133" s="1735"/>
      <c r="H133" s="1735"/>
      <c r="I133" s="1762"/>
      <c r="J133" s="1219"/>
      <c r="K133" s="1735" t="s">
        <v>3700</v>
      </c>
      <c r="L133" s="1735"/>
      <c r="M133" s="1735"/>
      <c r="N133" s="1735"/>
      <c r="O133" s="1735"/>
      <c r="P133" s="1266"/>
      <c r="Q133" s="1209"/>
      <c r="R133" s="1735" t="s">
        <v>3701</v>
      </c>
      <c r="S133" s="1735"/>
      <c r="T133" s="1735"/>
      <c r="U133" s="1735"/>
      <c r="V133" s="1735"/>
      <c r="W133" s="1735"/>
      <c r="X133" s="1209"/>
      <c r="Y133" s="1740" t="s">
        <v>3702</v>
      </c>
      <c r="Z133" s="1740"/>
      <c r="AA133" s="1740"/>
      <c r="AB133" s="1740"/>
      <c r="AC133" s="1740"/>
      <c r="AD133" s="1822"/>
      <c r="AE133" s="1202"/>
      <c r="AF133" s="1202"/>
      <c r="AG133" s="1202"/>
      <c r="AH133" s="1202"/>
      <c r="AJ133" s="1202"/>
      <c r="AK133" s="1202"/>
      <c r="AL133" s="1204"/>
      <c r="AM133" s="1202"/>
      <c r="AN133" s="1197" t="b">
        <v>0</v>
      </c>
      <c r="AO133" s="1197" t="b">
        <v>0</v>
      </c>
      <c r="AP133" s="1197" t="b">
        <v>0</v>
      </c>
      <c r="AS133" s="1220"/>
    </row>
    <row r="134" spans="1:46" s="1197" customFormat="1" ht="17.100000000000001" customHeight="1">
      <c r="A134" s="1203"/>
      <c r="B134" s="1734" t="s">
        <v>3974</v>
      </c>
      <c r="C134" s="1735"/>
      <c r="D134" s="1735"/>
      <c r="E134" s="1735"/>
      <c r="F134" s="1735"/>
      <c r="G134" s="1735"/>
      <c r="H134" s="1735"/>
      <c r="I134" s="1762"/>
      <c r="J134" s="1223"/>
      <c r="K134" s="1740" t="s">
        <v>3704</v>
      </c>
      <c r="L134" s="1740"/>
      <c r="M134" s="1740"/>
      <c r="N134" s="1740"/>
      <c r="O134" s="1740"/>
      <c r="P134" s="1740"/>
      <c r="Q134" s="1200"/>
      <c r="R134" s="1742" t="s">
        <v>3705</v>
      </c>
      <c r="S134" s="1742"/>
      <c r="T134" s="1742"/>
      <c r="U134" s="1742"/>
      <c r="V134" s="1742"/>
      <c r="W134" s="1742"/>
      <c r="X134" s="1200"/>
      <c r="Y134" s="1742" t="s">
        <v>3706</v>
      </c>
      <c r="Z134" s="1742"/>
      <c r="AA134" s="1742"/>
      <c r="AB134" s="1742"/>
      <c r="AC134" s="1742"/>
      <c r="AD134" s="1201"/>
      <c r="AE134" s="1728"/>
      <c r="AF134" s="1728"/>
      <c r="AG134" s="1728"/>
      <c r="AH134" s="1728"/>
      <c r="AI134" s="1728"/>
      <c r="AJ134" s="1202"/>
      <c r="AK134" s="1202"/>
      <c r="AL134" s="1204"/>
      <c r="AM134" s="1202"/>
      <c r="AN134" s="1197" t="b">
        <v>0</v>
      </c>
      <c r="AO134" s="1197" t="b">
        <v>0</v>
      </c>
      <c r="AP134" s="1197" t="b">
        <v>0</v>
      </c>
      <c r="AS134" s="1220"/>
      <c r="AT134" s="1269"/>
    </row>
    <row r="135" spans="1:46" s="1197" customFormat="1" ht="17.100000000000001" customHeight="1">
      <c r="A135" s="1203"/>
      <c r="B135" s="1734" t="s">
        <v>3975</v>
      </c>
      <c r="C135" s="1735"/>
      <c r="D135" s="1735"/>
      <c r="E135" s="1735"/>
      <c r="F135" s="1735"/>
      <c r="G135" s="1735"/>
      <c r="H135" s="1735"/>
      <c r="I135" s="1762"/>
      <c r="J135" s="1219"/>
      <c r="K135" s="1735" t="s">
        <v>3976</v>
      </c>
      <c r="L135" s="1735"/>
      <c r="M135" s="1735"/>
      <c r="N135" s="1735"/>
      <c r="O135" s="1735"/>
      <c r="P135" s="1823"/>
      <c r="Q135" s="1243"/>
      <c r="R135" s="1735" t="s">
        <v>3977</v>
      </c>
      <c r="S135" s="1735"/>
      <c r="T135" s="1735"/>
      <c r="U135" s="1735"/>
      <c r="V135" s="1735"/>
      <c r="W135" s="1209"/>
      <c r="X135" s="1243"/>
      <c r="Y135" s="1735" t="s">
        <v>3154</v>
      </c>
      <c r="Z135" s="1735"/>
      <c r="AA135" s="1735"/>
      <c r="AB135" s="1735"/>
      <c r="AC135" s="1735"/>
      <c r="AD135" s="1209"/>
      <c r="AE135" s="1245"/>
      <c r="AF135" s="1742" t="s">
        <v>3155</v>
      </c>
      <c r="AG135" s="1742"/>
      <c r="AH135" s="1742"/>
      <c r="AI135" s="1742"/>
      <c r="AJ135" s="1742"/>
      <c r="AK135" s="1199"/>
      <c r="AL135" s="1267"/>
      <c r="AM135" s="1214"/>
      <c r="AN135" s="1197" t="b">
        <v>0</v>
      </c>
      <c r="AO135" s="1197" t="b">
        <v>0</v>
      </c>
      <c r="AP135" s="1197" t="b">
        <v>0</v>
      </c>
      <c r="AQ135" s="1197" t="b">
        <v>0</v>
      </c>
      <c r="AS135" s="1220"/>
    </row>
    <row r="136" spans="1:46" s="1197" customFormat="1" ht="20.100000000000001" customHeight="1">
      <c r="A136" s="1203"/>
      <c r="B136" s="1734" t="s">
        <v>3978</v>
      </c>
      <c r="C136" s="1735"/>
      <c r="D136" s="1735"/>
      <c r="E136" s="1735"/>
      <c r="F136" s="1735"/>
      <c r="G136" s="1735"/>
      <c r="H136" s="1735"/>
      <c r="I136" s="1762"/>
      <c r="J136" s="1816"/>
      <c r="K136" s="1817"/>
      <c r="L136" s="1817"/>
      <c r="M136" s="1817"/>
      <c r="N136" s="1817"/>
      <c r="O136" s="1209" t="s">
        <v>3713</v>
      </c>
      <c r="P136" s="1209"/>
      <c r="Q136" s="1832"/>
      <c r="R136" s="1817"/>
      <c r="S136" s="1817"/>
      <c r="T136" s="1817"/>
      <c r="U136" s="1817"/>
      <c r="V136" s="1209" t="s">
        <v>3713</v>
      </c>
      <c r="W136" s="1209"/>
      <c r="X136" s="1832"/>
      <c r="Y136" s="1817"/>
      <c r="Z136" s="1817"/>
      <c r="AA136" s="1817"/>
      <c r="AB136" s="1817"/>
      <c r="AC136" s="1209" t="s">
        <v>3713</v>
      </c>
      <c r="AD136" s="1209"/>
      <c r="AE136" s="1826"/>
      <c r="AF136" s="1825"/>
      <c r="AG136" s="1825"/>
      <c r="AH136" s="1825"/>
      <c r="AI136" s="1825"/>
      <c r="AJ136" s="1200" t="s">
        <v>3713</v>
      </c>
      <c r="AK136" s="1200"/>
      <c r="AL136" s="1267"/>
      <c r="AM136" s="1202"/>
      <c r="AS136" s="1220"/>
    </row>
    <row r="137" spans="1:46" s="1197" customFormat="1" ht="27" customHeight="1">
      <c r="A137" s="1203"/>
      <c r="B137" s="1759" t="s">
        <v>3979</v>
      </c>
      <c r="C137" s="1760"/>
      <c r="D137" s="1760"/>
      <c r="E137" s="1760"/>
      <c r="F137" s="1760"/>
      <c r="G137" s="1760"/>
      <c r="H137" s="1760"/>
      <c r="I137" s="1761"/>
      <c r="J137" s="1828"/>
      <c r="K137" s="1829"/>
      <c r="L137" s="1829"/>
      <c r="M137" s="1829"/>
      <c r="N137" s="1829"/>
      <c r="O137" s="1209" t="s">
        <v>3146</v>
      </c>
      <c r="P137" s="1209"/>
      <c r="Q137" s="1830"/>
      <c r="R137" s="1829"/>
      <c r="S137" s="1829"/>
      <c r="T137" s="1829"/>
      <c r="U137" s="1829"/>
      <c r="V137" s="1209" t="s">
        <v>3146</v>
      </c>
      <c r="W137" s="1209"/>
      <c r="X137" s="1830"/>
      <c r="Y137" s="1829"/>
      <c r="Z137" s="1829"/>
      <c r="AA137" s="1829"/>
      <c r="AB137" s="1829"/>
      <c r="AC137" s="1209" t="s">
        <v>3146</v>
      </c>
      <c r="AD137" s="1209"/>
      <c r="AE137" s="1830"/>
      <c r="AF137" s="1829"/>
      <c r="AG137" s="1829"/>
      <c r="AH137" s="1829"/>
      <c r="AI137" s="1829"/>
      <c r="AJ137" s="1209" t="s">
        <v>3146</v>
      </c>
      <c r="AK137" s="1209"/>
      <c r="AL137" s="1267"/>
      <c r="AM137" s="1202"/>
      <c r="AS137" s="1220"/>
    </row>
    <row r="138" spans="1:46" s="1197" customFormat="1" ht="3.95" customHeight="1">
      <c r="A138" s="1203"/>
      <c r="B138" s="1237"/>
      <c r="C138" s="1237"/>
      <c r="D138" s="1237"/>
      <c r="E138" s="1237"/>
      <c r="F138" s="1237"/>
      <c r="G138" s="1237"/>
      <c r="H138" s="1237"/>
      <c r="I138" s="1237"/>
      <c r="AJ138" s="1202"/>
      <c r="AK138" s="1202"/>
      <c r="AL138" s="1204"/>
      <c r="AM138" s="1202" t="str">
        <f>IF(AND($AN$87=TRUE,COUNTA(T138:V140)=0),"未入力",IF(COUNTA(T138:V140)&gt;1,"複数選択",""))</f>
        <v/>
      </c>
      <c r="AS138" s="1220"/>
    </row>
    <row r="139" spans="1:46" s="1197" customFormat="1" ht="3.95" customHeight="1">
      <c r="A139" s="1203"/>
      <c r="B139" s="1237"/>
      <c r="C139" s="1237"/>
      <c r="D139" s="1237"/>
      <c r="E139" s="1237"/>
      <c r="F139" s="1237"/>
      <c r="G139" s="1237"/>
      <c r="H139" s="1237"/>
      <c r="I139" s="1237"/>
      <c r="AJ139" s="1202"/>
      <c r="AK139" s="1202"/>
      <c r="AL139" s="1204"/>
      <c r="AM139" s="1202"/>
      <c r="AS139" s="1220"/>
    </row>
    <row r="140" spans="1:46" s="1197" customFormat="1" ht="18" customHeight="1">
      <c r="A140" s="1203"/>
      <c r="B140" s="1734" t="s">
        <v>3951</v>
      </c>
      <c r="C140" s="1735"/>
      <c r="D140" s="1735"/>
      <c r="E140" s="1735"/>
      <c r="F140" s="1735"/>
      <c r="G140" s="1735"/>
      <c r="H140" s="1735"/>
      <c r="I140" s="1735"/>
      <c r="J140" s="1816"/>
      <c r="K140" s="1817"/>
      <c r="L140" s="1817"/>
      <c r="M140" s="1817"/>
      <c r="N140" s="1817"/>
      <c r="O140" s="1817"/>
      <c r="P140" s="1818"/>
      <c r="Q140" s="1260"/>
      <c r="R140" s="1260"/>
      <c r="S140" s="1260"/>
      <c r="T140" s="1260"/>
      <c r="U140" s="1260"/>
      <c r="V140" s="1260"/>
      <c r="W140" s="1260"/>
      <c r="X140" s="1260"/>
      <c r="Y140" s="1260"/>
      <c r="Z140" s="1260"/>
      <c r="AA140" s="1260"/>
      <c r="AB140" s="1260"/>
      <c r="AC140" s="1260"/>
      <c r="AD140" s="1260"/>
      <c r="AE140" s="1260"/>
      <c r="AF140" s="1260"/>
      <c r="AG140" s="1260"/>
      <c r="AH140" s="1260"/>
      <c r="AI140" s="1260"/>
      <c r="AJ140" s="1202"/>
      <c r="AK140" s="1202"/>
      <c r="AL140" s="1204"/>
      <c r="AM140" s="1202"/>
      <c r="AS140" s="1220"/>
    </row>
    <row r="141" spans="1:46" s="1197" customFormat="1" ht="30.95" customHeight="1">
      <c r="A141" s="1203"/>
      <c r="B141" s="1756" t="s">
        <v>3969</v>
      </c>
      <c r="C141" s="1757"/>
      <c r="D141" s="1757"/>
      <c r="E141" s="1757"/>
      <c r="F141" s="1757"/>
      <c r="G141" s="1757"/>
      <c r="H141" s="1757"/>
      <c r="I141" s="1758"/>
      <c r="J141" s="1223"/>
      <c r="K141" s="1199" t="s">
        <v>3970</v>
      </c>
      <c r="L141" s="1199"/>
      <c r="M141" s="1199"/>
      <c r="N141" s="1199"/>
      <c r="O141" s="1200"/>
      <c r="P141" s="1198"/>
      <c r="Q141" s="1263" t="s">
        <v>3159</v>
      </c>
      <c r="R141" s="1217"/>
      <c r="S141" s="1217"/>
      <c r="T141" s="1200"/>
      <c r="U141" s="1217"/>
      <c r="V141" s="1217"/>
      <c r="W141" s="1200"/>
      <c r="X141" s="1217"/>
      <c r="Y141" s="1217"/>
      <c r="Z141" s="1201"/>
      <c r="AA141" s="1203"/>
      <c r="AB141" s="1202"/>
      <c r="AC141" s="1202"/>
      <c r="AD141" s="1202"/>
      <c r="AE141" s="1202"/>
      <c r="AF141" s="1202"/>
      <c r="AG141" s="1202"/>
      <c r="AH141" s="1202"/>
      <c r="AI141" s="1202"/>
      <c r="AJ141" s="1202"/>
      <c r="AK141" s="1202"/>
      <c r="AL141" s="1204"/>
      <c r="AM141" s="1202" t="str">
        <f>IF(AND($AN$87=TRUE,COUNTIF(AN141:AP141,TRUE)=0),"未入力",IF(COUNTIF(AN141:AP141,TRUE)=2,"複数選択",""))</f>
        <v/>
      </c>
      <c r="AN141" s="1225" t="b">
        <v>0</v>
      </c>
      <c r="AO141" s="1225" t="b">
        <v>0</v>
      </c>
      <c r="AS141" s="1220"/>
    </row>
    <row r="142" spans="1:46" s="1197" customFormat="1" ht="17.100000000000001" customHeight="1">
      <c r="A142" s="1203"/>
      <c r="B142" s="1810" t="s">
        <v>3971</v>
      </c>
      <c r="C142" s="1776"/>
      <c r="D142" s="1776"/>
      <c r="E142" s="1776"/>
      <c r="F142" s="1776"/>
      <c r="G142" s="1776"/>
      <c r="H142" s="1776"/>
      <c r="I142" s="1820"/>
      <c r="J142" s="1223"/>
      <c r="K142" s="1200" t="s">
        <v>3694</v>
      </c>
      <c r="L142" s="1200"/>
      <c r="M142" s="1200"/>
      <c r="N142" s="1200"/>
      <c r="O142" s="1200"/>
      <c r="P142" s="1200"/>
      <c r="Q142" s="1200"/>
      <c r="R142" s="1200"/>
      <c r="S142" s="1742" t="s">
        <v>3695</v>
      </c>
      <c r="T142" s="1742"/>
      <c r="U142" s="1742"/>
      <c r="V142" s="1742"/>
      <c r="W142" s="1742"/>
      <c r="X142" s="1200"/>
      <c r="Y142" s="1200"/>
      <c r="Z142" s="1742" t="s">
        <v>3696</v>
      </c>
      <c r="AA142" s="1742"/>
      <c r="AB142" s="1742"/>
      <c r="AC142" s="1742"/>
      <c r="AD142" s="1742"/>
      <c r="AE142" s="1742"/>
      <c r="AF142" s="1742"/>
      <c r="AG142" s="1742"/>
      <c r="AH142" s="1742"/>
      <c r="AI142" s="1754"/>
      <c r="AJ142" s="1202"/>
      <c r="AK142" s="1202"/>
      <c r="AL142" s="1204"/>
      <c r="AM142" s="1202" t="str">
        <f>IF(AND($AN$87=TRUE,COUNTIF(AN142:AP142,TRUE)=0),"未入力",IF(COUNTIF(AN142:AP142,TRUE)=2,"複数選択",""))</f>
        <v/>
      </c>
      <c r="AN142" s="1225" t="b">
        <v>0</v>
      </c>
      <c r="AO142" s="1225" t="b">
        <v>0</v>
      </c>
      <c r="AP142" s="1197" t="b">
        <v>0</v>
      </c>
      <c r="AS142" s="1220"/>
    </row>
    <row r="143" spans="1:46" s="1197" customFormat="1" ht="17.100000000000001" customHeight="1">
      <c r="A143" s="1203"/>
      <c r="B143" s="1811"/>
      <c r="C143" s="1812"/>
      <c r="D143" s="1812"/>
      <c r="E143" s="1812"/>
      <c r="F143" s="1812"/>
      <c r="G143" s="1812"/>
      <c r="H143" s="1812"/>
      <c r="I143" s="1821"/>
      <c r="J143" s="1211"/>
      <c r="K143" s="1744" t="s">
        <v>3697</v>
      </c>
      <c r="L143" s="1744"/>
      <c r="M143" s="1744"/>
      <c r="N143" s="1744"/>
      <c r="O143" s="1744"/>
      <c r="P143" s="1744"/>
      <c r="Q143" s="1744"/>
      <c r="R143" s="1744"/>
      <c r="S143" s="1212"/>
      <c r="T143" s="1212"/>
      <c r="U143" s="1744" t="s">
        <v>3148</v>
      </c>
      <c r="V143" s="1744"/>
      <c r="W143" s="1744"/>
      <c r="X143" s="1744"/>
      <c r="Y143" s="1212"/>
      <c r="Z143" s="1212"/>
      <c r="AA143" s="1212"/>
      <c r="AB143" s="1212"/>
      <c r="AC143" s="1212"/>
      <c r="AD143" s="1212"/>
      <c r="AE143" s="1212"/>
      <c r="AF143" s="1212"/>
      <c r="AG143" s="1212"/>
      <c r="AH143" s="1212"/>
      <c r="AI143" s="1213"/>
      <c r="AJ143" s="1202"/>
      <c r="AK143" s="1202"/>
      <c r="AL143" s="1204"/>
      <c r="AM143" s="1202" t="str">
        <f>IF(AND($AN$87=TRUE,K143=""),"未入力","")</f>
        <v/>
      </c>
      <c r="AN143" s="1197" t="b">
        <v>0</v>
      </c>
      <c r="AO143" s="1197" t="b">
        <v>0</v>
      </c>
      <c r="AS143" s="1220"/>
    </row>
    <row r="144" spans="1:46" s="1197" customFormat="1" ht="17.100000000000001" customHeight="1">
      <c r="A144" s="1203"/>
      <c r="B144" s="1739" t="s">
        <v>3972</v>
      </c>
      <c r="C144" s="1740"/>
      <c r="D144" s="1740"/>
      <c r="E144" s="1740"/>
      <c r="F144" s="1740"/>
      <c r="G144" s="1740"/>
      <c r="H144" s="1740"/>
      <c r="I144" s="1822"/>
      <c r="J144" s="1219"/>
      <c r="K144" s="1735" t="s">
        <v>3149</v>
      </c>
      <c r="L144" s="1735"/>
      <c r="M144" s="1735"/>
      <c r="N144" s="1735"/>
      <c r="O144" s="1735"/>
      <c r="P144" s="1266"/>
      <c r="Q144" s="1209"/>
      <c r="R144" s="1740" t="s">
        <v>3150</v>
      </c>
      <c r="S144" s="1740"/>
      <c r="T144" s="1740"/>
      <c r="U144" s="1740"/>
      <c r="V144" s="1740"/>
      <c r="W144" s="1740"/>
      <c r="X144" s="1209"/>
      <c r="Y144" s="1735" t="s">
        <v>3151</v>
      </c>
      <c r="Z144" s="1735"/>
      <c r="AA144" s="1735"/>
      <c r="AB144" s="1735"/>
      <c r="AC144" s="1735"/>
      <c r="AD144" s="1762"/>
      <c r="AE144" s="1202"/>
      <c r="AF144" s="1202"/>
      <c r="AG144" s="1202"/>
      <c r="AH144" s="1202"/>
      <c r="AJ144" s="1202"/>
      <c r="AK144" s="1202"/>
      <c r="AL144" s="1204"/>
      <c r="AM144" s="1202" t="str">
        <f>IF(AND($AN$87=TRUE,M144=""),"未入力","")</f>
        <v/>
      </c>
      <c r="AN144" s="1197" t="b">
        <v>0</v>
      </c>
      <c r="AO144" s="1197" t="b">
        <v>0</v>
      </c>
      <c r="AP144" s="1197" t="b">
        <v>0</v>
      </c>
      <c r="AS144" s="1220"/>
    </row>
    <row r="145" spans="1:46" s="1197" customFormat="1" ht="17.100000000000001" customHeight="1">
      <c r="A145" s="1203"/>
      <c r="B145" s="1734" t="s">
        <v>3973</v>
      </c>
      <c r="C145" s="1735"/>
      <c r="D145" s="1735"/>
      <c r="E145" s="1735"/>
      <c r="F145" s="1735"/>
      <c r="G145" s="1735"/>
      <c r="H145" s="1735"/>
      <c r="I145" s="1762"/>
      <c r="J145" s="1219"/>
      <c r="K145" s="1735" t="s">
        <v>3700</v>
      </c>
      <c r="L145" s="1735"/>
      <c r="M145" s="1735"/>
      <c r="N145" s="1735"/>
      <c r="O145" s="1735"/>
      <c r="P145" s="1266"/>
      <c r="Q145" s="1209"/>
      <c r="R145" s="1735" t="s">
        <v>3701</v>
      </c>
      <c r="S145" s="1735"/>
      <c r="T145" s="1735"/>
      <c r="U145" s="1735"/>
      <c r="V145" s="1735"/>
      <c r="W145" s="1735"/>
      <c r="X145" s="1209"/>
      <c r="Y145" s="1740" t="s">
        <v>3702</v>
      </c>
      <c r="Z145" s="1740"/>
      <c r="AA145" s="1740"/>
      <c r="AB145" s="1740"/>
      <c r="AC145" s="1740"/>
      <c r="AD145" s="1822"/>
      <c r="AE145" s="1202"/>
      <c r="AF145" s="1202"/>
      <c r="AG145" s="1202"/>
      <c r="AH145" s="1202"/>
      <c r="AJ145" s="1202"/>
      <c r="AK145" s="1202"/>
      <c r="AL145" s="1204"/>
      <c r="AM145" s="1202" t="str">
        <f>IF(AND($AN$87=TRUE,COUNTIF(AN145:AP145,TRUE)=0),"未入力","")</f>
        <v/>
      </c>
      <c r="AN145" s="1225" t="b">
        <v>0</v>
      </c>
      <c r="AO145" s="1225" t="b">
        <v>0</v>
      </c>
      <c r="AP145" s="1225" t="b">
        <v>0</v>
      </c>
      <c r="AS145" s="1220"/>
    </row>
    <row r="146" spans="1:46" s="1197" customFormat="1" ht="17.100000000000001" customHeight="1">
      <c r="A146" s="1203"/>
      <c r="B146" s="1734" t="s">
        <v>3974</v>
      </c>
      <c r="C146" s="1735"/>
      <c r="D146" s="1735"/>
      <c r="E146" s="1735"/>
      <c r="F146" s="1735"/>
      <c r="G146" s="1735"/>
      <c r="H146" s="1735"/>
      <c r="I146" s="1762"/>
      <c r="J146" s="1223"/>
      <c r="K146" s="1740" t="s">
        <v>3704</v>
      </c>
      <c r="L146" s="1740"/>
      <c r="M146" s="1740"/>
      <c r="N146" s="1740"/>
      <c r="O146" s="1740"/>
      <c r="P146" s="1740"/>
      <c r="Q146" s="1200"/>
      <c r="R146" s="1742" t="s">
        <v>3705</v>
      </c>
      <c r="S146" s="1742"/>
      <c r="T146" s="1742"/>
      <c r="U146" s="1742"/>
      <c r="V146" s="1742"/>
      <c r="W146" s="1742"/>
      <c r="X146" s="1200"/>
      <c r="Y146" s="1742" t="s">
        <v>3706</v>
      </c>
      <c r="Z146" s="1742"/>
      <c r="AA146" s="1742"/>
      <c r="AB146" s="1742"/>
      <c r="AC146" s="1742"/>
      <c r="AD146" s="1201"/>
      <c r="AE146" s="1728"/>
      <c r="AF146" s="1728"/>
      <c r="AG146" s="1728"/>
      <c r="AH146" s="1728"/>
      <c r="AI146" s="1728"/>
      <c r="AJ146" s="1202"/>
      <c r="AK146" s="1202"/>
      <c r="AL146" s="1204"/>
      <c r="AM146" s="1202" t="str">
        <f>IF(AND($AN$87=TRUE,N146=""),"未入力","")</f>
        <v/>
      </c>
      <c r="AN146" s="1197" t="b">
        <v>0</v>
      </c>
      <c r="AO146" s="1197" t="b">
        <v>0</v>
      </c>
      <c r="AP146" s="1197" t="b">
        <v>0</v>
      </c>
      <c r="AS146" s="1220"/>
    </row>
    <row r="147" spans="1:46" s="1197" customFormat="1" ht="17.100000000000001" customHeight="1">
      <c r="A147" s="1203"/>
      <c r="B147" s="1734" t="s">
        <v>3975</v>
      </c>
      <c r="C147" s="1735"/>
      <c r="D147" s="1735"/>
      <c r="E147" s="1735"/>
      <c r="F147" s="1735"/>
      <c r="G147" s="1735"/>
      <c r="H147" s="1735"/>
      <c r="I147" s="1762"/>
      <c r="J147" s="1219"/>
      <c r="K147" s="1735" t="s">
        <v>3976</v>
      </c>
      <c r="L147" s="1735"/>
      <c r="M147" s="1735"/>
      <c r="N147" s="1735"/>
      <c r="O147" s="1735"/>
      <c r="P147" s="1823"/>
      <c r="Q147" s="1243"/>
      <c r="R147" s="1735" t="s">
        <v>3977</v>
      </c>
      <c r="S147" s="1735"/>
      <c r="T147" s="1735"/>
      <c r="U147" s="1735"/>
      <c r="V147" s="1735"/>
      <c r="W147" s="1209"/>
      <c r="X147" s="1243"/>
      <c r="Y147" s="1735" t="s">
        <v>3154</v>
      </c>
      <c r="Z147" s="1735"/>
      <c r="AA147" s="1735"/>
      <c r="AB147" s="1735"/>
      <c r="AC147" s="1735"/>
      <c r="AD147" s="1209"/>
      <c r="AE147" s="1245"/>
      <c r="AF147" s="1742" t="s">
        <v>3155</v>
      </c>
      <c r="AG147" s="1742"/>
      <c r="AH147" s="1742"/>
      <c r="AI147" s="1742"/>
      <c r="AJ147" s="1742"/>
      <c r="AK147" s="1199"/>
      <c r="AL147" s="1267"/>
      <c r="AM147" s="1202" t="str">
        <f>IF(AND($AN$87=TRUE,N147=""),"未入力","")</f>
        <v/>
      </c>
      <c r="AN147" s="1197" t="b">
        <v>0</v>
      </c>
      <c r="AO147" s="1197" t="b">
        <v>0</v>
      </c>
      <c r="AP147" s="1197" t="b">
        <v>0</v>
      </c>
      <c r="AQ147" s="1197" t="b">
        <v>0</v>
      </c>
      <c r="AS147" s="1220"/>
    </row>
    <row r="148" spans="1:46" s="1197" customFormat="1" ht="20.100000000000001" customHeight="1">
      <c r="A148" s="1203"/>
      <c r="B148" s="1734" t="s">
        <v>3978</v>
      </c>
      <c r="C148" s="1735"/>
      <c r="D148" s="1735"/>
      <c r="E148" s="1735"/>
      <c r="F148" s="1735"/>
      <c r="G148" s="1735"/>
      <c r="H148" s="1735"/>
      <c r="I148" s="1762"/>
      <c r="J148" s="1816"/>
      <c r="K148" s="1817"/>
      <c r="L148" s="1817"/>
      <c r="M148" s="1817"/>
      <c r="N148" s="1817"/>
      <c r="O148" s="1209" t="s">
        <v>3713</v>
      </c>
      <c r="P148" s="1209"/>
      <c r="Q148" s="1832"/>
      <c r="R148" s="1817"/>
      <c r="S148" s="1817"/>
      <c r="T148" s="1817"/>
      <c r="U148" s="1817"/>
      <c r="V148" s="1209" t="s">
        <v>3713</v>
      </c>
      <c r="W148" s="1209"/>
      <c r="X148" s="1832"/>
      <c r="Y148" s="1817"/>
      <c r="Z148" s="1817"/>
      <c r="AA148" s="1817"/>
      <c r="AB148" s="1817"/>
      <c r="AC148" s="1209" t="s">
        <v>3713</v>
      </c>
      <c r="AD148" s="1209"/>
      <c r="AE148" s="1826"/>
      <c r="AF148" s="1825"/>
      <c r="AG148" s="1825"/>
      <c r="AH148" s="1825"/>
      <c r="AI148" s="1825"/>
      <c r="AJ148" s="1200" t="s">
        <v>3713</v>
      </c>
      <c r="AK148" s="1200"/>
      <c r="AL148" s="1267"/>
      <c r="AM148" s="1202"/>
      <c r="AS148" s="1220"/>
    </row>
    <row r="149" spans="1:46" s="1197" customFormat="1" ht="27" customHeight="1">
      <c r="A149" s="1203"/>
      <c r="B149" s="1749" t="s">
        <v>3979</v>
      </c>
      <c r="C149" s="1750"/>
      <c r="D149" s="1750"/>
      <c r="E149" s="1750"/>
      <c r="F149" s="1750"/>
      <c r="G149" s="1750"/>
      <c r="H149" s="1750"/>
      <c r="I149" s="1833"/>
      <c r="J149" s="1828"/>
      <c r="K149" s="1829"/>
      <c r="L149" s="1829"/>
      <c r="M149" s="1829"/>
      <c r="N149" s="1829"/>
      <c r="O149" s="1209" t="s">
        <v>3146</v>
      </c>
      <c r="P149" s="1209"/>
      <c r="Q149" s="1830"/>
      <c r="R149" s="1829"/>
      <c r="S149" s="1829"/>
      <c r="T149" s="1829"/>
      <c r="U149" s="1829"/>
      <c r="V149" s="1209" t="s">
        <v>3146</v>
      </c>
      <c r="W149" s="1209"/>
      <c r="X149" s="1830"/>
      <c r="Y149" s="1829"/>
      <c r="Z149" s="1829"/>
      <c r="AA149" s="1829"/>
      <c r="AB149" s="1829"/>
      <c r="AC149" s="1209" t="s">
        <v>3146</v>
      </c>
      <c r="AD149" s="1209"/>
      <c r="AE149" s="1830"/>
      <c r="AF149" s="1829"/>
      <c r="AG149" s="1829"/>
      <c r="AH149" s="1829"/>
      <c r="AI149" s="1829"/>
      <c r="AJ149" s="1209" t="s">
        <v>3146</v>
      </c>
      <c r="AK149" s="1209"/>
      <c r="AL149" s="1267"/>
      <c r="AM149" s="1202"/>
      <c r="AS149" s="1220"/>
    </row>
    <row r="150" spans="1:46" s="1197" customFormat="1" ht="3.95" customHeight="1">
      <c r="A150" s="1211"/>
      <c r="B150" s="1229"/>
      <c r="C150" s="1229"/>
      <c r="D150" s="1229"/>
      <c r="E150" s="1229"/>
      <c r="F150" s="1229"/>
      <c r="G150" s="1229"/>
      <c r="H150" s="1229"/>
      <c r="I150" s="1229"/>
      <c r="J150" s="1227"/>
      <c r="K150" s="1227"/>
      <c r="L150" s="1227"/>
      <c r="M150" s="1227"/>
      <c r="N150" s="1227"/>
      <c r="O150" s="1227"/>
      <c r="P150" s="1227"/>
      <c r="Q150" s="1227"/>
      <c r="R150" s="1227"/>
      <c r="S150" s="1227"/>
      <c r="T150" s="1227"/>
      <c r="U150" s="1227"/>
      <c r="V150" s="1227"/>
      <c r="W150" s="1227"/>
      <c r="X150" s="1227"/>
      <c r="Y150" s="1227"/>
      <c r="Z150" s="1227"/>
      <c r="AA150" s="1227"/>
      <c r="AB150" s="1227"/>
      <c r="AC150" s="1227"/>
      <c r="AD150" s="1227"/>
      <c r="AE150" s="1227"/>
      <c r="AF150" s="1227"/>
      <c r="AG150" s="1227"/>
      <c r="AH150" s="1227"/>
      <c r="AI150" s="1227"/>
      <c r="AJ150" s="1212"/>
      <c r="AK150" s="1212"/>
      <c r="AL150" s="1213"/>
      <c r="AM150" s="1202"/>
      <c r="AS150" s="1220"/>
    </row>
    <row r="151" spans="1:46" s="1197" customFormat="1" ht="3.95" customHeight="1">
      <c r="A151" s="1209"/>
      <c r="B151" s="1236"/>
      <c r="C151" s="1236"/>
      <c r="D151" s="1236"/>
      <c r="E151" s="1236"/>
      <c r="F151" s="1236"/>
      <c r="G151" s="1236"/>
      <c r="H151" s="1236"/>
      <c r="I151" s="1236"/>
      <c r="J151" s="1266"/>
      <c r="K151" s="1266"/>
      <c r="L151" s="1266"/>
      <c r="M151" s="1266"/>
      <c r="N151" s="1266"/>
      <c r="O151" s="1266"/>
      <c r="P151" s="1266"/>
      <c r="Q151" s="1266"/>
      <c r="R151" s="1266"/>
      <c r="S151" s="1266"/>
      <c r="T151" s="1266"/>
      <c r="U151" s="1266"/>
      <c r="V151" s="1266"/>
      <c r="W151" s="1266"/>
      <c r="X151" s="1266"/>
      <c r="Y151" s="1266"/>
      <c r="Z151" s="1266"/>
      <c r="AA151" s="1266"/>
      <c r="AB151" s="1266"/>
      <c r="AC151" s="1266"/>
      <c r="AD151" s="1266"/>
      <c r="AE151" s="1266"/>
      <c r="AF151" s="1266"/>
      <c r="AG151" s="1266"/>
      <c r="AH151" s="1266"/>
      <c r="AI151" s="1266"/>
      <c r="AJ151" s="1209"/>
      <c r="AK151" s="1209"/>
      <c r="AL151" s="1209"/>
      <c r="AM151" s="1202"/>
      <c r="AS151" s="1220"/>
    </row>
    <row r="152" spans="1:46" s="1197" customFormat="1" ht="17.45" customHeight="1">
      <c r="A152" s="1756" t="s">
        <v>3981</v>
      </c>
      <c r="B152" s="1757"/>
      <c r="C152" s="1757"/>
      <c r="D152" s="1757"/>
      <c r="E152" s="1757"/>
      <c r="F152" s="1757"/>
      <c r="G152" s="1757"/>
      <c r="H152" s="1757"/>
      <c r="I152" s="1757"/>
      <c r="J152" s="1757"/>
      <c r="K152" s="1757"/>
      <c r="L152" s="1757"/>
      <c r="M152" s="1757"/>
      <c r="N152" s="1224"/>
      <c r="O152" s="1224"/>
      <c r="P152" s="1224"/>
      <c r="Q152" s="1224"/>
      <c r="R152" s="1224"/>
      <c r="S152" s="1224"/>
      <c r="T152" s="1224"/>
      <c r="U152" s="1224"/>
      <c r="V152" s="1224"/>
      <c r="W152" s="1224"/>
      <c r="X152" s="1224"/>
      <c r="Y152" s="1224"/>
      <c r="Z152" s="1224"/>
      <c r="AA152" s="1224"/>
      <c r="AB152" s="1224"/>
      <c r="AC152" s="1224"/>
      <c r="AD152" s="1224"/>
      <c r="AE152" s="1224"/>
      <c r="AF152" s="1224"/>
      <c r="AG152" s="1224"/>
      <c r="AH152" s="1224"/>
      <c r="AI152" s="1224"/>
      <c r="AJ152" s="1200"/>
      <c r="AK152" s="1200"/>
      <c r="AL152" s="1201"/>
      <c r="AM152" s="1202"/>
      <c r="AS152" s="1220"/>
    </row>
    <row r="153" spans="1:46" s="1197" customFormat="1" ht="20.100000000000001" customHeight="1">
      <c r="A153" s="1203" t="s">
        <v>3982</v>
      </c>
      <c r="B153" s="1734" t="s">
        <v>3983</v>
      </c>
      <c r="C153" s="1735"/>
      <c r="D153" s="1735"/>
      <c r="E153" s="1735"/>
      <c r="F153" s="1735"/>
      <c r="G153" s="1735"/>
      <c r="H153" s="1735"/>
      <c r="I153" s="1735"/>
      <c r="J153" s="1735"/>
      <c r="K153" s="1762"/>
      <c r="L153" s="1835"/>
      <c r="M153" s="1836"/>
      <c r="N153" s="1836"/>
      <c r="O153" s="1836"/>
      <c r="P153" s="1836"/>
      <c r="Q153" s="1836"/>
      <c r="R153" s="1836"/>
      <c r="S153" s="1836"/>
      <c r="T153" s="1211" t="s">
        <v>3949</v>
      </c>
      <c r="U153" s="1212"/>
      <c r="V153" s="1212"/>
      <c r="W153" s="1212"/>
      <c r="X153" s="1212"/>
      <c r="Y153" s="1212"/>
      <c r="Z153" s="1212"/>
      <c r="AA153" s="1212"/>
      <c r="AB153" s="1212"/>
      <c r="AC153" s="1202"/>
      <c r="AD153" s="1202"/>
      <c r="AE153" s="1202"/>
      <c r="AF153" s="1202"/>
      <c r="AG153" s="1202"/>
      <c r="AH153" s="1202"/>
      <c r="AI153" s="1202"/>
      <c r="AJ153" s="1202"/>
      <c r="AK153" s="1202"/>
      <c r="AL153" s="1204"/>
      <c r="AM153" s="1202"/>
      <c r="AS153" s="1220"/>
      <c r="AT153" s="1197" t="str">
        <f>IF(AND($AP$78=TRUE,COUNTA(L153)=0),"【４．工事種別】で改築の場合は回答は必須です。","")</f>
        <v/>
      </c>
    </row>
    <row r="154" spans="1:46" s="1197" customFormat="1" ht="17.100000000000001" customHeight="1">
      <c r="A154" s="1203" t="s">
        <v>3984</v>
      </c>
      <c r="B154" s="1734" t="s">
        <v>3985</v>
      </c>
      <c r="C154" s="1735"/>
      <c r="D154" s="1735"/>
      <c r="E154" s="1735"/>
      <c r="F154" s="1735"/>
      <c r="G154" s="1735"/>
      <c r="H154" s="1735"/>
      <c r="I154" s="1735"/>
      <c r="J154" s="1735"/>
      <c r="K154" s="1762"/>
      <c r="L154" s="1219"/>
      <c r="M154" s="1209" t="s">
        <v>3158</v>
      </c>
      <c r="N154" s="1209"/>
      <c r="O154" s="1209"/>
      <c r="P154" s="1209"/>
      <c r="Q154" s="1209"/>
      <c r="R154" s="1209"/>
      <c r="S154" s="1209"/>
      <c r="T154" s="1209"/>
      <c r="U154" s="1209"/>
      <c r="V154" s="1209"/>
      <c r="W154" s="1209"/>
      <c r="X154" s="1209"/>
      <c r="Y154" s="1205" t="s">
        <v>3159</v>
      </c>
      <c r="Z154" s="1205"/>
      <c r="AA154" s="1205"/>
      <c r="AB154" s="1208"/>
      <c r="AC154" s="1202"/>
      <c r="AD154" s="1202"/>
      <c r="AE154" s="1202"/>
      <c r="AF154" s="1202"/>
      <c r="AG154" s="1202"/>
      <c r="AH154" s="1202"/>
      <c r="AI154" s="1202"/>
      <c r="AJ154" s="1202"/>
      <c r="AK154" s="1202"/>
      <c r="AL154" s="1204"/>
      <c r="AM154" s="1202"/>
      <c r="AN154" s="1197" t="b">
        <v>0</v>
      </c>
      <c r="AO154" s="1197" t="b">
        <v>0</v>
      </c>
      <c r="AS154" s="1220">
        <f>COUNTIF(AN154:AO154, TRUE)</f>
        <v>0</v>
      </c>
      <c r="AT154" s="1197" t="str">
        <f>IFERROR(IF(AS154&gt;=2,"選択は1つまでです。",IF(AND($AP$78=TRUE,COUNTIF(AN154:AO154,TRUE)=0),"【４．工事種別】で改築の場合は回答は必須です。","")),"")</f>
        <v/>
      </c>
    </row>
    <row r="155" spans="1:46" s="1197" customFormat="1" ht="17.100000000000001" customHeight="1">
      <c r="A155" s="1203" t="s">
        <v>3986</v>
      </c>
      <c r="B155" s="1734" t="s">
        <v>3987</v>
      </c>
      <c r="C155" s="1735"/>
      <c r="D155" s="1735"/>
      <c r="E155" s="1735"/>
      <c r="F155" s="1735"/>
      <c r="G155" s="1735"/>
      <c r="H155" s="1735"/>
      <c r="I155" s="1735"/>
      <c r="J155" s="1735"/>
      <c r="K155" s="1762"/>
      <c r="L155" s="1219"/>
      <c r="M155" s="1205" t="s">
        <v>3139</v>
      </c>
      <c r="N155" s="1205"/>
      <c r="O155" s="1205"/>
      <c r="P155" s="1205"/>
      <c r="Q155" s="1209"/>
      <c r="R155" s="1209"/>
      <c r="S155" s="1209"/>
      <c r="T155" s="1209"/>
      <c r="U155" s="1209"/>
      <c r="V155" s="1209"/>
      <c r="W155" s="1209"/>
      <c r="X155" s="1209"/>
      <c r="Y155" s="1205" t="s">
        <v>3159</v>
      </c>
      <c r="Z155" s="1205"/>
      <c r="AA155" s="1205"/>
      <c r="AB155" s="1208"/>
      <c r="AC155" s="1202"/>
      <c r="AD155" s="1202"/>
      <c r="AE155" s="1202"/>
      <c r="AF155" s="1202"/>
      <c r="AG155" s="1202"/>
      <c r="AH155" s="1202"/>
      <c r="AI155" s="1202"/>
      <c r="AJ155" s="1202"/>
      <c r="AK155" s="1202"/>
      <c r="AL155" s="1204"/>
      <c r="AM155" s="1202"/>
      <c r="AN155" s="1197" t="b">
        <v>0</v>
      </c>
      <c r="AO155" s="1197" t="b">
        <v>0</v>
      </c>
      <c r="AS155" s="1220">
        <f>COUNTIF(AN155:AO155, TRUE)</f>
        <v>0</v>
      </c>
      <c r="AT155" s="1197" t="str">
        <f>IFERROR(IF(AS155&gt;=2,"選択は1つまでです。",IF(AND($AP$78=TRUE,COUNTIF(AN155:AO155,TRUE)=0),"【４．工事種別】で改築の場合は回答は必須です。","")),"")</f>
        <v/>
      </c>
    </row>
    <row r="156" spans="1:46" s="1197" customFormat="1" ht="20.100000000000001" customHeight="1">
      <c r="A156" s="1203" t="s">
        <v>3988</v>
      </c>
      <c r="B156" s="1734" t="s">
        <v>3989</v>
      </c>
      <c r="C156" s="1735"/>
      <c r="D156" s="1735"/>
      <c r="E156" s="1735"/>
      <c r="F156" s="1735"/>
      <c r="G156" s="1735"/>
      <c r="H156" s="1735"/>
      <c r="I156" s="1735"/>
      <c r="J156" s="1735"/>
      <c r="K156" s="1762"/>
      <c r="L156" s="1834"/>
      <c r="M156" s="1789"/>
      <c r="N156" s="1789"/>
      <c r="O156" s="1789"/>
      <c r="P156" s="1789"/>
      <c r="Q156" s="1790" t="s">
        <v>3990</v>
      </c>
      <c r="R156" s="1790"/>
      <c r="S156" s="1270"/>
      <c r="Z156" s="1271"/>
      <c r="AA156" s="1271"/>
      <c r="AB156" s="1271"/>
      <c r="AC156" s="1271"/>
      <c r="AD156" s="1271"/>
      <c r="AE156" s="1271"/>
      <c r="AF156" s="1271"/>
      <c r="AG156" s="1271"/>
      <c r="AH156" s="1271"/>
      <c r="AI156" s="1271"/>
      <c r="AJ156" s="1202"/>
      <c r="AK156" s="1202"/>
      <c r="AL156" s="1204"/>
      <c r="AM156" s="1202"/>
      <c r="AS156" s="1220"/>
      <c r="AT156" s="1197" t="str">
        <f>IF(AND($AP$78=TRUE,L156=""),"【４．工事種別】で改築の場合は回答は必須です。","")</f>
        <v/>
      </c>
    </row>
    <row r="157" spans="1:46" s="1197" customFormat="1" ht="20.45" customHeight="1">
      <c r="A157" s="1203" t="s">
        <v>3991</v>
      </c>
      <c r="B157" s="1734" t="s">
        <v>3992</v>
      </c>
      <c r="C157" s="1735"/>
      <c r="D157" s="1735"/>
      <c r="E157" s="1735"/>
      <c r="F157" s="1735"/>
      <c r="G157" s="1735"/>
      <c r="H157" s="1735"/>
      <c r="I157" s="1735"/>
      <c r="J157" s="1735"/>
      <c r="K157" s="1762"/>
      <c r="L157" s="1834"/>
      <c r="M157" s="1789"/>
      <c r="N157" s="1789"/>
      <c r="O157" s="1789"/>
      <c r="P157" s="1789"/>
      <c r="Q157" s="1790" t="s">
        <v>3713</v>
      </c>
      <c r="R157" s="1790"/>
      <c r="S157" s="1270"/>
      <c r="Z157" s="1202"/>
      <c r="AA157" s="1202"/>
      <c r="AB157" s="1202"/>
      <c r="AC157" s="1202"/>
      <c r="AD157" s="1202"/>
      <c r="AE157" s="1202"/>
      <c r="AF157" s="1202"/>
      <c r="AG157" s="1202"/>
      <c r="AH157" s="1202"/>
      <c r="AI157" s="1202"/>
      <c r="AJ157" s="1202"/>
      <c r="AK157" s="1202"/>
      <c r="AL157" s="1204"/>
      <c r="AM157" s="1202"/>
      <c r="AS157" s="1220"/>
      <c r="AT157" s="1197" t="str">
        <f>IF(AND($AP$78=TRUE,L157=""),"【４．工事種別】で改築の場合は回答は必須です。","")</f>
        <v/>
      </c>
    </row>
    <row r="158" spans="1:46" s="1197" customFormat="1" ht="17.100000000000001" customHeight="1">
      <c r="A158" s="1203" t="s">
        <v>3993</v>
      </c>
      <c r="B158" s="1734" t="s">
        <v>3994</v>
      </c>
      <c r="C158" s="1735"/>
      <c r="D158" s="1735"/>
      <c r="E158" s="1735"/>
      <c r="F158" s="1735"/>
      <c r="G158" s="1735"/>
      <c r="H158" s="1735"/>
      <c r="I158" s="1735"/>
      <c r="J158" s="1735"/>
      <c r="K158" s="1762"/>
      <c r="L158" s="1209"/>
      <c r="M158" s="1735" t="s">
        <v>3152</v>
      </c>
      <c r="N158" s="1735"/>
      <c r="O158" s="1735"/>
      <c r="P158" s="1735"/>
      <c r="Q158" s="1209"/>
      <c r="R158" s="1735" t="s">
        <v>3153</v>
      </c>
      <c r="S158" s="1735"/>
      <c r="T158" s="1735"/>
      <c r="U158" s="1735"/>
      <c r="V158" s="1209"/>
      <c r="W158" s="1735" t="s">
        <v>3154</v>
      </c>
      <c r="X158" s="1735"/>
      <c r="Y158" s="1735"/>
      <c r="Z158" s="1735"/>
      <c r="AA158" s="1735"/>
      <c r="AB158" s="1210"/>
      <c r="AC158" s="1202"/>
      <c r="AD158" s="1202"/>
      <c r="AE158" s="1202"/>
      <c r="AF158" s="1202"/>
      <c r="AG158" s="1202"/>
      <c r="AH158" s="1202"/>
      <c r="AI158" s="1202"/>
      <c r="AJ158" s="1202"/>
      <c r="AK158" s="1202"/>
      <c r="AL158" s="1204"/>
      <c r="AM158" s="1202"/>
      <c r="AN158" s="1197" t="b">
        <v>0</v>
      </c>
      <c r="AO158" s="1197" t="b">
        <v>0</v>
      </c>
      <c r="AP158" s="1197" t="b">
        <v>0</v>
      </c>
      <c r="AS158" s="1220">
        <f>COUNTIF(AN158:AP158, TRUE)</f>
        <v>0</v>
      </c>
      <c r="AT158" s="1197" t="str">
        <f>IF(AND($AP$78=TRUE,COUNTIF(AN158:AP158,TRUE)=0),"【４．工事種別】で改築の場合は回答は必須です。","")</f>
        <v/>
      </c>
    </row>
    <row r="159" spans="1:46" s="1197" customFormat="1" ht="20.100000000000001" customHeight="1">
      <c r="A159" s="1272"/>
      <c r="B159" s="1739" t="s">
        <v>3995</v>
      </c>
      <c r="C159" s="1740"/>
      <c r="D159" s="1740"/>
      <c r="E159" s="1740"/>
      <c r="F159" s="1740"/>
      <c r="G159" s="1740"/>
      <c r="H159" s="1740"/>
      <c r="I159" s="1740"/>
      <c r="J159" s="1740"/>
      <c r="K159" s="1822"/>
      <c r="L159" s="1839"/>
      <c r="M159" s="1805"/>
      <c r="N159" s="1805"/>
      <c r="O159" s="1805"/>
      <c r="P159" s="1805"/>
      <c r="Q159" s="1790" t="s">
        <v>3146</v>
      </c>
      <c r="R159" s="1790"/>
      <c r="S159" s="1270"/>
      <c r="Z159" s="1202"/>
      <c r="AA159" s="1202"/>
      <c r="AB159" s="1202"/>
      <c r="AC159" s="1202"/>
      <c r="AD159" s="1202"/>
      <c r="AE159" s="1202"/>
      <c r="AF159" s="1202"/>
      <c r="AG159" s="1202"/>
      <c r="AH159" s="1202"/>
      <c r="AI159" s="1202"/>
      <c r="AJ159" s="1202"/>
      <c r="AK159" s="1202"/>
      <c r="AL159" s="1204"/>
      <c r="AM159" s="1202"/>
      <c r="AS159" s="1220"/>
      <c r="AT159" s="1197" t="str">
        <f>IF(AND($AP$78=TRUE,L159=""),"【４．工事種別】で改築の場合は回答は必須です。","")</f>
        <v/>
      </c>
    </row>
    <row r="160" spans="1:46" s="1197" customFormat="1" ht="20.100000000000001" customHeight="1">
      <c r="A160" s="1203" t="s">
        <v>3996</v>
      </c>
      <c r="B160" s="1734" t="s">
        <v>3997</v>
      </c>
      <c r="C160" s="1735"/>
      <c r="D160" s="1735"/>
      <c r="E160" s="1735"/>
      <c r="F160" s="1735"/>
      <c r="G160" s="1735"/>
      <c r="H160" s="1735"/>
      <c r="I160" s="1735"/>
      <c r="J160" s="1735"/>
      <c r="K160" s="1762"/>
      <c r="L160" s="1834"/>
      <c r="M160" s="1789"/>
      <c r="N160" s="1789"/>
      <c r="O160" s="1789"/>
      <c r="P160" s="1789"/>
      <c r="Q160" s="1790" t="s">
        <v>3961</v>
      </c>
      <c r="R160" s="1790"/>
      <c r="S160" s="1270"/>
      <c r="Z160" s="1202"/>
      <c r="AA160" s="1202"/>
      <c r="AB160" s="1202"/>
      <c r="AC160" s="1202"/>
      <c r="AD160" s="1202"/>
      <c r="AE160" s="1202"/>
      <c r="AF160" s="1202"/>
      <c r="AG160" s="1202"/>
      <c r="AH160" s="1202"/>
      <c r="AI160" s="1202"/>
      <c r="AJ160" s="1202"/>
      <c r="AK160" s="1202"/>
      <c r="AL160" s="1204"/>
      <c r="AM160" s="1202"/>
      <c r="AS160" s="1220"/>
      <c r="AT160" s="1197" t="str">
        <f>IF(AND($AP$78=TRUE,L160=""),"【４．工事種別】で改築の場合は回答は必須です。","")</f>
        <v/>
      </c>
    </row>
    <row r="161" spans="1:39" s="1197" customFormat="1" ht="3.6" customHeight="1">
      <c r="A161" s="1226"/>
      <c r="B161" s="1206"/>
      <c r="C161" s="1206"/>
      <c r="D161" s="1206"/>
      <c r="E161" s="1206"/>
      <c r="F161" s="1206"/>
      <c r="G161" s="1206"/>
      <c r="H161" s="1206"/>
      <c r="I161" s="1206"/>
      <c r="J161" s="1206"/>
      <c r="K161" s="1206"/>
      <c r="L161" s="1273"/>
      <c r="M161" s="1273"/>
      <c r="N161" s="1273"/>
      <c r="O161" s="1273"/>
      <c r="P161" s="1273"/>
      <c r="Q161" s="1215"/>
      <c r="R161" s="1215"/>
      <c r="S161" s="1227"/>
      <c r="T161" s="1227"/>
      <c r="U161" s="1227"/>
      <c r="V161" s="1227"/>
      <c r="W161" s="1227"/>
      <c r="X161" s="1227"/>
      <c r="Y161" s="1227"/>
      <c r="Z161" s="1212"/>
      <c r="AA161" s="1212"/>
      <c r="AB161" s="1212"/>
      <c r="AC161" s="1212"/>
      <c r="AD161" s="1212"/>
      <c r="AE161" s="1212"/>
      <c r="AF161" s="1212"/>
      <c r="AG161" s="1212"/>
      <c r="AH161" s="1212"/>
      <c r="AI161" s="1212"/>
      <c r="AJ161" s="1212"/>
      <c r="AK161" s="1212"/>
      <c r="AL161" s="1213"/>
      <c r="AM161" s="1202"/>
    </row>
    <row r="162" spans="1:39" s="1197" customFormat="1" ht="3.95" customHeight="1">
      <c r="A162" s="1200"/>
      <c r="B162" s="1202"/>
      <c r="C162" s="1202"/>
      <c r="D162" s="1202"/>
      <c r="E162" s="1202"/>
      <c r="F162" s="1202"/>
      <c r="G162" s="1202"/>
      <c r="H162" s="1202"/>
      <c r="I162" s="1202"/>
      <c r="J162" s="1202"/>
      <c r="K162" s="1202"/>
      <c r="L162" s="1202"/>
      <c r="M162" s="1202"/>
      <c r="N162" s="1202"/>
      <c r="O162" s="1202"/>
      <c r="P162" s="1202"/>
      <c r="Q162" s="1202"/>
      <c r="R162" s="1202"/>
      <c r="S162" s="1202"/>
      <c r="T162" s="1202"/>
      <c r="U162" s="1202"/>
      <c r="V162" s="1202"/>
      <c r="W162" s="1202"/>
      <c r="X162" s="1202"/>
      <c r="Y162" s="1202"/>
      <c r="Z162" s="1202"/>
      <c r="AA162" s="1202"/>
      <c r="AB162" s="1202"/>
      <c r="AC162" s="1202"/>
      <c r="AD162" s="1202"/>
      <c r="AE162" s="1202"/>
      <c r="AF162" s="1202"/>
      <c r="AG162" s="1202"/>
      <c r="AH162" s="1202"/>
      <c r="AI162" s="1202"/>
      <c r="AJ162" s="1202"/>
      <c r="AK162" s="1202"/>
      <c r="AL162" s="1200"/>
      <c r="AM162" s="1202"/>
    </row>
    <row r="163" spans="1:39" s="1197" customFormat="1" ht="15" customHeight="1">
      <c r="A163" s="1837" t="s">
        <v>3998</v>
      </c>
      <c r="B163" s="1837"/>
      <c r="C163" s="1837"/>
      <c r="D163" s="1837"/>
      <c r="E163" s="1837"/>
      <c r="F163" s="1837"/>
      <c r="G163" s="1837"/>
      <c r="H163" s="1837"/>
      <c r="I163" s="1837"/>
      <c r="J163" s="1837"/>
      <c r="K163" s="1837"/>
      <c r="L163" s="1837"/>
      <c r="M163" s="1837"/>
      <c r="N163" s="1837"/>
      <c r="O163" s="1837"/>
      <c r="P163" s="1837"/>
      <c r="Q163" s="1837"/>
      <c r="R163" s="1837"/>
      <c r="S163" s="1837"/>
      <c r="T163" s="1837"/>
      <c r="U163" s="1837"/>
      <c r="V163" s="1837"/>
      <c r="W163" s="1837"/>
      <c r="X163" s="1837"/>
      <c r="Y163" s="1837"/>
      <c r="Z163" s="1837"/>
      <c r="AA163" s="1837"/>
      <c r="AB163" s="1837"/>
      <c r="AC163" s="1837"/>
      <c r="AD163" s="1837"/>
      <c r="AE163" s="1837"/>
      <c r="AF163" s="1837"/>
      <c r="AG163" s="1837"/>
      <c r="AH163" s="1837"/>
      <c r="AI163" s="1837"/>
      <c r="AJ163" s="1837"/>
      <c r="AK163" s="1837"/>
      <c r="AL163" s="1837"/>
      <c r="AM163" s="1274"/>
    </row>
    <row r="164" spans="1:39" s="1197" customFormat="1" ht="15" customHeight="1">
      <c r="A164" s="1837"/>
      <c r="B164" s="1837"/>
      <c r="C164" s="1837"/>
      <c r="D164" s="1837"/>
      <c r="E164" s="1837"/>
      <c r="F164" s="1837"/>
      <c r="G164" s="1837"/>
      <c r="H164" s="1837"/>
      <c r="I164" s="1837"/>
      <c r="J164" s="1837"/>
      <c r="K164" s="1837"/>
      <c r="L164" s="1837"/>
      <c r="M164" s="1837"/>
      <c r="N164" s="1837"/>
      <c r="O164" s="1837"/>
      <c r="P164" s="1837"/>
      <c r="Q164" s="1837"/>
      <c r="R164" s="1837"/>
      <c r="S164" s="1837"/>
      <c r="T164" s="1837"/>
      <c r="U164" s="1837"/>
      <c r="V164" s="1837"/>
      <c r="W164" s="1837"/>
      <c r="X164" s="1837"/>
      <c r="Y164" s="1837"/>
      <c r="Z164" s="1837"/>
      <c r="AA164" s="1837"/>
      <c r="AB164" s="1837"/>
      <c r="AC164" s="1837"/>
      <c r="AD164" s="1837"/>
      <c r="AE164" s="1837"/>
      <c r="AF164" s="1837"/>
      <c r="AG164" s="1837"/>
      <c r="AH164" s="1837"/>
      <c r="AI164" s="1837"/>
      <c r="AJ164" s="1837"/>
      <c r="AK164" s="1837"/>
      <c r="AL164" s="1837"/>
      <c r="AM164" s="1274"/>
    </row>
    <row r="165" spans="1:39" s="1197" customFormat="1" ht="15" customHeight="1">
      <c r="A165" s="1837"/>
      <c r="B165" s="1837"/>
      <c r="C165" s="1837"/>
      <c r="D165" s="1837"/>
      <c r="E165" s="1837"/>
      <c r="F165" s="1837"/>
      <c r="G165" s="1837"/>
      <c r="H165" s="1837"/>
      <c r="I165" s="1837"/>
      <c r="J165" s="1837"/>
      <c r="K165" s="1837"/>
      <c r="L165" s="1837"/>
      <c r="M165" s="1837"/>
      <c r="N165" s="1837"/>
      <c r="O165" s="1837"/>
      <c r="P165" s="1837"/>
      <c r="Q165" s="1837"/>
      <c r="R165" s="1837"/>
      <c r="S165" s="1837"/>
      <c r="T165" s="1837"/>
      <c r="U165" s="1837"/>
      <c r="V165" s="1837"/>
      <c r="W165" s="1837"/>
      <c r="X165" s="1837"/>
      <c r="Y165" s="1837"/>
      <c r="Z165" s="1837"/>
      <c r="AA165" s="1837"/>
      <c r="AB165" s="1837"/>
      <c r="AC165" s="1837"/>
      <c r="AD165" s="1837"/>
      <c r="AE165" s="1837"/>
      <c r="AF165" s="1837"/>
      <c r="AG165" s="1837"/>
      <c r="AH165" s="1837"/>
      <c r="AI165" s="1837"/>
      <c r="AJ165" s="1837"/>
      <c r="AK165" s="1837"/>
      <c r="AL165" s="1837"/>
      <c r="AM165" s="1274"/>
    </row>
    <row r="166" spans="1:39" s="1197" customFormat="1" ht="15" customHeight="1">
      <c r="A166" s="1837"/>
      <c r="B166" s="1837"/>
      <c r="C166" s="1837"/>
      <c r="D166" s="1837"/>
      <c r="E166" s="1837"/>
      <c r="F166" s="1837"/>
      <c r="G166" s="1837"/>
      <c r="H166" s="1837"/>
      <c r="I166" s="1837"/>
      <c r="J166" s="1837"/>
      <c r="K166" s="1837"/>
      <c r="L166" s="1837"/>
      <c r="M166" s="1837"/>
      <c r="N166" s="1837"/>
      <c r="O166" s="1837"/>
      <c r="P166" s="1837"/>
      <c r="Q166" s="1837"/>
      <c r="R166" s="1837"/>
      <c r="S166" s="1837"/>
      <c r="T166" s="1837"/>
      <c r="U166" s="1837"/>
      <c r="V166" s="1837"/>
      <c r="W166" s="1837"/>
      <c r="X166" s="1837"/>
      <c r="Y166" s="1837"/>
      <c r="Z166" s="1837"/>
      <c r="AA166" s="1837"/>
      <c r="AB166" s="1837"/>
      <c r="AC166" s="1837"/>
      <c r="AD166" s="1837"/>
      <c r="AE166" s="1837"/>
      <c r="AF166" s="1837"/>
      <c r="AG166" s="1837"/>
      <c r="AH166" s="1837"/>
      <c r="AI166" s="1837"/>
      <c r="AJ166" s="1837"/>
      <c r="AK166" s="1837"/>
      <c r="AL166" s="1837"/>
      <c r="AM166" s="1274"/>
    </row>
    <row r="167" spans="1:39" s="1197" customFormat="1" ht="15" customHeight="1">
      <c r="A167" s="1837"/>
      <c r="B167" s="1837"/>
      <c r="C167" s="1837"/>
      <c r="D167" s="1837"/>
      <c r="E167" s="1837"/>
      <c r="F167" s="1837"/>
      <c r="G167" s="1837"/>
      <c r="H167" s="1837"/>
      <c r="I167" s="1837"/>
      <c r="J167" s="1837"/>
      <c r="K167" s="1837"/>
      <c r="L167" s="1837"/>
      <c r="M167" s="1837"/>
      <c r="N167" s="1837"/>
      <c r="O167" s="1837"/>
      <c r="P167" s="1837"/>
      <c r="Q167" s="1837"/>
      <c r="R167" s="1837"/>
      <c r="S167" s="1837"/>
      <c r="T167" s="1837"/>
      <c r="U167" s="1837"/>
      <c r="V167" s="1837"/>
      <c r="W167" s="1837"/>
      <c r="X167" s="1837"/>
      <c r="Y167" s="1837"/>
      <c r="Z167" s="1837"/>
      <c r="AA167" s="1837"/>
      <c r="AB167" s="1837"/>
      <c r="AC167" s="1837"/>
      <c r="AD167" s="1837"/>
      <c r="AE167" s="1837"/>
      <c r="AF167" s="1837"/>
      <c r="AG167" s="1837"/>
      <c r="AH167" s="1837"/>
      <c r="AI167" s="1837"/>
      <c r="AJ167" s="1837"/>
      <c r="AK167" s="1837"/>
      <c r="AL167" s="1837"/>
      <c r="AM167" s="1274"/>
    </row>
    <row r="168" spans="1:39" s="1197" customFormat="1" ht="15" customHeight="1">
      <c r="A168" s="1837"/>
      <c r="B168" s="1837"/>
      <c r="C168" s="1837"/>
      <c r="D168" s="1837"/>
      <c r="E168" s="1837"/>
      <c r="F168" s="1837"/>
      <c r="G168" s="1837"/>
      <c r="H168" s="1837"/>
      <c r="I168" s="1837"/>
      <c r="J168" s="1837"/>
      <c r="K168" s="1837"/>
      <c r="L168" s="1837"/>
      <c r="M168" s="1837"/>
      <c r="N168" s="1837"/>
      <c r="O168" s="1837"/>
      <c r="P168" s="1837"/>
      <c r="Q168" s="1837"/>
      <c r="R168" s="1837"/>
      <c r="S168" s="1837"/>
      <c r="T168" s="1837"/>
      <c r="U168" s="1837"/>
      <c r="V168" s="1837"/>
      <c r="W168" s="1837"/>
      <c r="X168" s="1837"/>
      <c r="Y168" s="1837"/>
      <c r="Z168" s="1837"/>
      <c r="AA168" s="1837"/>
      <c r="AB168" s="1837"/>
      <c r="AC168" s="1837"/>
      <c r="AD168" s="1837"/>
      <c r="AE168" s="1837"/>
      <c r="AF168" s="1837"/>
      <c r="AG168" s="1837"/>
      <c r="AH168" s="1837"/>
      <c r="AI168" s="1837"/>
      <c r="AJ168" s="1837"/>
      <c r="AK168" s="1837"/>
      <c r="AL168" s="1837"/>
      <c r="AM168" s="1274"/>
    </row>
    <row r="169" spans="1:39" s="1197" customFormat="1" ht="15" customHeight="1">
      <c r="A169" s="1837"/>
      <c r="B169" s="1837"/>
      <c r="C169" s="1837"/>
      <c r="D169" s="1837"/>
      <c r="E169" s="1837"/>
      <c r="F169" s="1837"/>
      <c r="G169" s="1837"/>
      <c r="H169" s="1837"/>
      <c r="I169" s="1837"/>
      <c r="J169" s="1837"/>
      <c r="K169" s="1837"/>
      <c r="L169" s="1837"/>
      <c r="M169" s="1837"/>
      <c r="N169" s="1837"/>
      <c r="O169" s="1837"/>
      <c r="P169" s="1837"/>
      <c r="Q169" s="1837"/>
      <c r="R169" s="1837"/>
      <c r="S169" s="1837"/>
      <c r="T169" s="1837"/>
      <c r="U169" s="1837"/>
      <c r="V169" s="1837"/>
      <c r="W169" s="1837"/>
      <c r="X169" s="1837"/>
      <c r="Y169" s="1837"/>
      <c r="Z169" s="1837"/>
      <c r="AA169" s="1837"/>
      <c r="AB169" s="1837"/>
      <c r="AC169" s="1837"/>
      <c r="AD169" s="1837"/>
      <c r="AE169" s="1837"/>
      <c r="AF169" s="1837"/>
      <c r="AG169" s="1837"/>
      <c r="AH169" s="1837"/>
      <c r="AI169" s="1837"/>
      <c r="AJ169" s="1837"/>
      <c r="AK169" s="1837"/>
      <c r="AL169" s="1837"/>
      <c r="AM169" s="1274"/>
    </row>
    <row r="170" spans="1:39" s="1197" customFormat="1" ht="15" customHeight="1">
      <c r="A170" s="1837"/>
      <c r="B170" s="1837"/>
      <c r="C170" s="1837"/>
      <c r="D170" s="1837"/>
      <c r="E170" s="1837"/>
      <c r="F170" s="1837"/>
      <c r="G170" s="1837"/>
      <c r="H170" s="1837"/>
      <c r="I170" s="1837"/>
      <c r="J170" s="1837"/>
      <c r="K170" s="1837"/>
      <c r="L170" s="1837"/>
      <c r="M170" s="1837"/>
      <c r="N170" s="1837"/>
      <c r="O170" s="1837"/>
      <c r="P170" s="1837"/>
      <c r="Q170" s="1837"/>
      <c r="R170" s="1837"/>
      <c r="S170" s="1837"/>
      <c r="T170" s="1837"/>
      <c r="U170" s="1837"/>
      <c r="V170" s="1837"/>
      <c r="W170" s="1837"/>
      <c r="X170" s="1837"/>
      <c r="Y170" s="1837"/>
      <c r="Z170" s="1837"/>
      <c r="AA170" s="1837"/>
      <c r="AB170" s="1837"/>
      <c r="AC170" s="1837"/>
      <c r="AD170" s="1837"/>
      <c r="AE170" s="1837"/>
      <c r="AF170" s="1837"/>
      <c r="AG170" s="1837"/>
      <c r="AH170" s="1837"/>
      <c r="AI170" s="1837"/>
      <c r="AJ170" s="1837"/>
      <c r="AK170" s="1837"/>
      <c r="AL170" s="1837"/>
      <c r="AM170" s="1274"/>
    </row>
    <row r="171" spans="1:39" s="1197" customFormat="1" ht="15" customHeight="1">
      <c r="A171" s="1837"/>
      <c r="B171" s="1837"/>
      <c r="C171" s="1837"/>
      <c r="D171" s="1837"/>
      <c r="E171" s="1837"/>
      <c r="F171" s="1837"/>
      <c r="G171" s="1837"/>
      <c r="H171" s="1837"/>
      <c r="I171" s="1837"/>
      <c r="J171" s="1837"/>
      <c r="K171" s="1837"/>
      <c r="L171" s="1837"/>
      <c r="M171" s="1837"/>
      <c r="N171" s="1837"/>
      <c r="O171" s="1837"/>
      <c r="P171" s="1837"/>
      <c r="Q171" s="1837"/>
      <c r="R171" s="1837"/>
      <c r="S171" s="1837"/>
      <c r="T171" s="1837"/>
      <c r="U171" s="1837"/>
      <c r="V171" s="1837"/>
      <c r="W171" s="1837"/>
      <c r="X171" s="1837"/>
      <c r="Y171" s="1837"/>
      <c r="Z171" s="1837"/>
      <c r="AA171" s="1837"/>
      <c r="AB171" s="1837"/>
      <c r="AC171" s="1837"/>
      <c r="AD171" s="1837"/>
      <c r="AE171" s="1837"/>
      <c r="AF171" s="1837"/>
      <c r="AG171" s="1837"/>
      <c r="AH171" s="1837"/>
      <c r="AI171" s="1837"/>
      <c r="AJ171" s="1837"/>
      <c r="AK171" s="1837"/>
      <c r="AL171" s="1837"/>
      <c r="AM171" s="1274"/>
    </row>
    <row r="172" spans="1:39" s="1197" customFormat="1" ht="15" customHeight="1">
      <c r="A172" s="1837"/>
      <c r="B172" s="1837"/>
      <c r="C172" s="1837"/>
      <c r="D172" s="1837"/>
      <c r="E172" s="1837"/>
      <c r="F172" s="1837"/>
      <c r="G172" s="1837"/>
      <c r="H172" s="1837"/>
      <c r="I172" s="1837"/>
      <c r="J172" s="1837"/>
      <c r="K172" s="1837"/>
      <c r="L172" s="1837"/>
      <c r="M172" s="1837"/>
      <c r="N172" s="1837"/>
      <c r="O172" s="1837"/>
      <c r="P172" s="1837"/>
      <c r="Q172" s="1837"/>
      <c r="R172" s="1837"/>
      <c r="S172" s="1837"/>
      <c r="T172" s="1837"/>
      <c r="U172" s="1837"/>
      <c r="V172" s="1837"/>
      <c r="W172" s="1837"/>
      <c r="X172" s="1837"/>
      <c r="Y172" s="1837"/>
      <c r="Z172" s="1837"/>
      <c r="AA172" s="1837"/>
      <c r="AB172" s="1837"/>
      <c r="AC172" s="1837"/>
      <c r="AD172" s="1837"/>
      <c r="AE172" s="1837"/>
      <c r="AF172" s="1837"/>
      <c r="AG172" s="1837"/>
      <c r="AH172" s="1837"/>
      <c r="AI172" s="1837"/>
      <c r="AJ172" s="1837"/>
      <c r="AK172" s="1837"/>
      <c r="AL172" s="1837"/>
      <c r="AM172" s="1274"/>
    </row>
    <row r="173" spans="1:39" s="1197" customFormat="1" ht="15" customHeight="1">
      <c r="A173" s="1837"/>
      <c r="B173" s="1837"/>
      <c r="C173" s="1837"/>
      <c r="D173" s="1837"/>
      <c r="E173" s="1837"/>
      <c r="F173" s="1837"/>
      <c r="G173" s="1837"/>
      <c r="H173" s="1837"/>
      <c r="I173" s="1837"/>
      <c r="J173" s="1837"/>
      <c r="K173" s="1837"/>
      <c r="L173" s="1837"/>
      <c r="M173" s="1837"/>
      <c r="N173" s="1837"/>
      <c r="O173" s="1837"/>
      <c r="P173" s="1837"/>
      <c r="Q173" s="1837"/>
      <c r="R173" s="1837"/>
      <c r="S173" s="1837"/>
      <c r="T173" s="1837"/>
      <c r="U173" s="1837"/>
      <c r="V173" s="1837"/>
      <c r="W173" s="1837"/>
      <c r="X173" s="1837"/>
      <c r="Y173" s="1837"/>
      <c r="Z173" s="1837"/>
      <c r="AA173" s="1837"/>
      <c r="AB173" s="1837"/>
      <c r="AC173" s="1837"/>
      <c r="AD173" s="1837"/>
      <c r="AE173" s="1837"/>
      <c r="AF173" s="1837"/>
      <c r="AG173" s="1837"/>
      <c r="AH173" s="1837"/>
      <c r="AI173" s="1837"/>
      <c r="AJ173" s="1837"/>
      <c r="AK173" s="1837"/>
      <c r="AL173" s="1837"/>
      <c r="AM173" s="1274"/>
    </row>
    <row r="174" spans="1:39" s="1197" customFormat="1" ht="15" customHeight="1">
      <c r="A174" s="1837"/>
      <c r="B174" s="1837"/>
      <c r="C174" s="1837"/>
      <c r="D174" s="1837"/>
      <c r="E174" s="1837"/>
      <c r="F174" s="1837"/>
      <c r="G174" s="1837"/>
      <c r="H174" s="1837"/>
      <c r="I174" s="1837"/>
      <c r="J174" s="1837"/>
      <c r="K174" s="1837"/>
      <c r="L174" s="1837"/>
      <c r="M174" s="1837"/>
      <c r="N174" s="1837"/>
      <c r="O174" s="1837"/>
      <c r="P174" s="1837"/>
      <c r="Q174" s="1837"/>
      <c r="R174" s="1837"/>
      <c r="S174" s="1837"/>
      <c r="T174" s="1837"/>
      <c r="U174" s="1837"/>
      <c r="V174" s="1837"/>
      <c r="W174" s="1837"/>
      <c r="X174" s="1837"/>
      <c r="Y174" s="1837"/>
      <c r="Z174" s="1837"/>
      <c r="AA174" s="1837"/>
      <c r="AB174" s="1837"/>
      <c r="AC174" s="1837"/>
      <c r="AD174" s="1837"/>
      <c r="AE174" s="1837"/>
      <c r="AF174" s="1837"/>
      <c r="AG174" s="1837"/>
      <c r="AH174" s="1837"/>
      <c r="AI174" s="1837"/>
      <c r="AJ174" s="1837"/>
      <c r="AK174" s="1837"/>
      <c r="AL174" s="1837"/>
      <c r="AM174" s="1274"/>
    </row>
    <row r="175" spans="1:39" s="1197" customFormat="1" ht="15" customHeight="1">
      <c r="A175" s="1837"/>
      <c r="B175" s="1837"/>
      <c r="C175" s="1837"/>
      <c r="D175" s="1837"/>
      <c r="E175" s="1837"/>
      <c r="F175" s="1837"/>
      <c r="G175" s="1837"/>
      <c r="H175" s="1837"/>
      <c r="I175" s="1837"/>
      <c r="J175" s="1837"/>
      <c r="K175" s="1837"/>
      <c r="L175" s="1837"/>
      <c r="M175" s="1837"/>
      <c r="N175" s="1837"/>
      <c r="O175" s="1837"/>
      <c r="P175" s="1837"/>
      <c r="Q175" s="1837"/>
      <c r="R175" s="1837"/>
      <c r="S175" s="1837"/>
      <c r="T175" s="1837"/>
      <c r="U175" s="1837"/>
      <c r="V175" s="1837"/>
      <c r="W175" s="1837"/>
      <c r="X175" s="1837"/>
      <c r="Y175" s="1837"/>
      <c r="Z175" s="1837"/>
      <c r="AA175" s="1837"/>
      <c r="AB175" s="1837"/>
      <c r="AC175" s="1837"/>
      <c r="AD175" s="1837"/>
      <c r="AE175" s="1837"/>
      <c r="AF175" s="1837"/>
      <c r="AG175" s="1837"/>
      <c r="AH175" s="1837"/>
      <c r="AI175" s="1837"/>
      <c r="AJ175" s="1837"/>
      <c r="AK175" s="1837"/>
      <c r="AL175" s="1837"/>
      <c r="AM175" s="1274"/>
    </row>
    <row r="176" spans="1:39" s="1197" customFormat="1" ht="15" customHeight="1">
      <c r="A176" s="1837"/>
      <c r="B176" s="1837"/>
      <c r="C176" s="1837"/>
      <c r="D176" s="1837"/>
      <c r="E176" s="1837"/>
      <c r="F176" s="1837"/>
      <c r="G176" s="1837"/>
      <c r="H176" s="1837"/>
      <c r="I176" s="1837"/>
      <c r="J176" s="1837"/>
      <c r="K176" s="1837"/>
      <c r="L176" s="1837"/>
      <c r="M176" s="1837"/>
      <c r="N176" s="1837"/>
      <c r="O176" s="1837"/>
      <c r="P176" s="1837"/>
      <c r="Q176" s="1837"/>
      <c r="R176" s="1837"/>
      <c r="S176" s="1837"/>
      <c r="T176" s="1837"/>
      <c r="U176" s="1837"/>
      <c r="V176" s="1837"/>
      <c r="W176" s="1837"/>
      <c r="X176" s="1837"/>
      <c r="Y176" s="1837"/>
      <c r="Z176" s="1837"/>
      <c r="AA176" s="1837"/>
      <c r="AB176" s="1837"/>
      <c r="AC176" s="1837"/>
      <c r="AD176" s="1837"/>
      <c r="AE176" s="1837"/>
      <c r="AF176" s="1837"/>
      <c r="AG176" s="1837"/>
      <c r="AH176" s="1837"/>
      <c r="AI176" s="1837"/>
      <c r="AJ176" s="1837"/>
      <c r="AK176" s="1837"/>
      <c r="AL176" s="1837"/>
      <c r="AM176" s="1274"/>
    </row>
    <row r="177" spans="1:39" s="1197" customFormat="1" ht="15" customHeight="1">
      <c r="A177" s="1837"/>
      <c r="B177" s="1837"/>
      <c r="C177" s="1837"/>
      <c r="D177" s="1837"/>
      <c r="E177" s="1837"/>
      <c r="F177" s="1837"/>
      <c r="G177" s="1837"/>
      <c r="H177" s="1837"/>
      <c r="I177" s="1837"/>
      <c r="J177" s="1837"/>
      <c r="K177" s="1837"/>
      <c r="L177" s="1837"/>
      <c r="M177" s="1837"/>
      <c r="N177" s="1837"/>
      <c r="O177" s="1837"/>
      <c r="P177" s="1837"/>
      <c r="Q177" s="1837"/>
      <c r="R177" s="1837"/>
      <c r="S177" s="1837"/>
      <c r="T177" s="1837"/>
      <c r="U177" s="1837"/>
      <c r="V177" s="1837"/>
      <c r="W177" s="1837"/>
      <c r="X177" s="1837"/>
      <c r="Y177" s="1837"/>
      <c r="Z177" s="1837"/>
      <c r="AA177" s="1837"/>
      <c r="AB177" s="1837"/>
      <c r="AC177" s="1837"/>
      <c r="AD177" s="1837"/>
      <c r="AE177" s="1837"/>
      <c r="AF177" s="1837"/>
      <c r="AG177" s="1837"/>
      <c r="AH177" s="1837"/>
      <c r="AI177" s="1837"/>
      <c r="AJ177" s="1837"/>
      <c r="AK177" s="1837"/>
      <c r="AL177" s="1837"/>
      <c r="AM177" s="1274"/>
    </row>
    <row r="178" spans="1:39" s="1197" customFormat="1" ht="15" customHeight="1">
      <c r="A178" s="1837"/>
      <c r="B178" s="1837"/>
      <c r="C178" s="1837"/>
      <c r="D178" s="1837"/>
      <c r="E178" s="1837"/>
      <c r="F178" s="1837"/>
      <c r="G178" s="1837"/>
      <c r="H178" s="1837"/>
      <c r="I178" s="1837"/>
      <c r="J178" s="1837"/>
      <c r="K178" s="1837"/>
      <c r="L178" s="1837"/>
      <c r="M178" s="1837"/>
      <c r="N178" s="1837"/>
      <c r="O178" s="1837"/>
      <c r="P178" s="1837"/>
      <c r="Q178" s="1837"/>
      <c r="R178" s="1837"/>
      <c r="S178" s="1837"/>
      <c r="T178" s="1837"/>
      <c r="U178" s="1837"/>
      <c r="V178" s="1837"/>
      <c r="W178" s="1837"/>
      <c r="X178" s="1837"/>
      <c r="Y178" s="1837"/>
      <c r="Z178" s="1837"/>
      <c r="AA178" s="1837"/>
      <c r="AB178" s="1837"/>
      <c r="AC178" s="1837"/>
      <c r="AD178" s="1837"/>
      <c r="AE178" s="1837"/>
      <c r="AF178" s="1837"/>
      <c r="AG178" s="1837"/>
      <c r="AH178" s="1837"/>
      <c r="AI178" s="1837"/>
      <c r="AJ178" s="1837"/>
      <c r="AK178" s="1837"/>
      <c r="AL178" s="1837"/>
      <c r="AM178" s="1274"/>
    </row>
    <row r="179" spans="1:39" s="1197" customFormat="1" ht="15" customHeight="1">
      <c r="A179" s="1837"/>
      <c r="B179" s="1837"/>
      <c r="C179" s="1837"/>
      <c r="D179" s="1837"/>
      <c r="E179" s="1837"/>
      <c r="F179" s="1837"/>
      <c r="G179" s="1837"/>
      <c r="H179" s="1837"/>
      <c r="I179" s="1837"/>
      <c r="J179" s="1837"/>
      <c r="K179" s="1837"/>
      <c r="L179" s="1837"/>
      <c r="M179" s="1837"/>
      <c r="N179" s="1837"/>
      <c r="O179" s="1837"/>
      <c r="P179" s="1837"/>
      <c r="Q179" s="1837"/>
      <c r="R179" s="1837"/>
      <c r="S179" s="1837"/>
      <c r="T179" s="1837"/>
      <c r="U179" s="1837"/>
      <c r="V179" s="1837"/>
      <c r="W179" s="1837"/>
      <c r="X179" s="1837"/>
      <c r="Y179" s="1837"/>
      <c r="Z179" s="1837"/>
      <c r="AA179" s="1837"/>
      <c r="AB179" s="1837"/>
      <c r="AC179" s="1837"/>
      <c r="AD179" s="1837"/>
      <c r="AE179" s="1837"/>
      <c r="AF179" s="1837"/>
      <c r="AG179" s="1837"/>
      <c r="AH179" s="1837"/>
      <c r="AI179" s="1837"/>
      <c r="AJ179" s="1837"/>
      <c r="AK179" s="1837"/>
      <c r="AL179" s="1837"/>
      <c r="AM179" s="1274"/>
    </row>
    <row r="180" spans="1:39" s="1197" customFormat="1" ht="15" customHeight="1">
      <c r="A180" s="1837"/>
      <c r="B180" s="1837"/>
      <c r="C180" s="1837"/>
      <c r="D180" s="1837"/>
      <c r="E180" s="1837"/>
      <c r="F180" s="1837"/>
      <c r="G180" s="1837"/>
      <c r="H180" s="1837"/>
      <c r="I180" s="1837"/>
      <c r="J180" s="1837"/>
      <c r="K180" s="1837"/>
      <c r="L180" s="1837"/>
      <c r="M180" s="1837"/>
      <c r="N180" s="1837"/>
      <c r="O180" s="1837"/>
      <c r="P180" s="1837"/>
      <c r="Q180" s="1837"/>
      <c r="R180" s="1837"/>
      <c r="S180" s="1837"/>
      <c r="T180" s="1837"/>
      <c r="U180" s="1837"/>
      <c r="V180" s="1837"/>
      <c r="W180" s="1837"/>
      <c r="X180" s="1837"/>
      <c r="Y180" s="1837"/>
      <c r="Z180" s="1837"/>
      <c r="AA180" s="1837"/>
      <c r="AB180" s="1837"/>
      <c r="AC180" s="1837"/>
      <c r="AD180" s="1837"/>
      <c r="AE180" s="1837"/>
      <c r="AF180" s="1837"/>
      <c r="AG180" s="1837"/>
      <c r="AH180" s="1837"/>
      <c r="AI180" s="1837"/>
      <c r="AJ180" s="1837"/>
      <c r="AK180" s="1837"/>
      <c r="AL180" s="1837"/>
      <c r="AM180" s="1274"/>
    </row>
    <row r="181" spans="1:39" s="1197" customFormat="1" ht="15.75" customHeight="1">
      <c r="A181" s="1837"/>
      <c r="B181" s="1837"/>
      <c r="C181" s="1837"/>
      <c r="D181" s="1837"/>
      <c r="E181" s="1837"/>
      <c r="F181" s="1837"/>
      <c r="G181" s="1837"/>
      <c r="H181" s="1837"/>
      <c r="I181" s="1837"/>
      <c r="J181" s="1837"/>
      <c r="K181" s="1837"/>
      <c r="L181" s="1837"/>
      <c r="M181" s="1837"/>
      <c r="N181" s="1837"/>
      <c r="O181" s="1837"/>
      <c r="P181" s="1837"/>
      <c r="Q181" s="1837"/>
      <c r="R181" s="1837"/>
      <c r="S181" s="1837"/>
      <c r="T181" s="1837"/>
      <c r="U181" s="1837"/>
      <c r="V181" s="1837"/>
      <c r="W181" s="1837"/>
      <c r="X181" s="1837"/>
      <c r="Y181" s="1837"/>
      <c r="Z181" s="1837"/>
      <c r="AA181" s="1837"/>
      <c r="AB181" s="1837"/>
      <c r="AC181" s="1837"/>
      <c r="AD181" s="1837"/>
      <c r="AE181" s="1837"/>
      <c r="AF181" s="1837"/>
      <c r="AG181" s="1837"/>
      <c r="AH181" s="1837"/>
      <c r="AI181" s="1837"/>
      <c r="AJ181" s="1837"/>
      <c r="AK181" s="1837"/>
      <c r="AL181" s="1837"/>
      <c r="AM181" s="1274"/>
    </row>
    <row r="182" spans="1:39" s="1197" customFormat="1" ht="4.5" customHeight="1">
      <c r="A182" s="1202" t="s">
        <v>376</v>
      </c>
      <c r="B182" s="1202"/>
      <c r="C182" s="1202"/>
      <c r="D182" s="1202"/>
      <c r="E182" s="1202"/>
      <c r="F182" s="1202"/>
      <c r="G182" s="1202"/>
      <c r="H182" s="1202"/>
      <c r="I182" s="1202"/>
      <c r="J182" s="1202"/>
      <c r="K182" s="1202"/>
      <c r="L182" s="1202"/>
      <c r="M182" s="1202"/>
      <c r="N182" s="1202"/>
      <c r="O182" s="1202"/>
      <c r="P182" s="1202"/>
      <c r="Q182" s="1202"/>
      <c r="R182" s="1202"/>
      <c r="S182" s="1202"/>
      <c r="T182" s="1202"/>
      <c r="U182" s="1202"/>
      <c r="V182" s="1202"/>
      <c r="W182" s="1202"/>
      <c r="X182" s="1202"/>
      <c r="Y182" s="1202"/>
      <c r="Z182" s="1202"/>
      <c r="AA182" s="1202"/>
      <c r="AB182" s="1202"/>
      <c r="AC182" s="1202"/>
      <c r="AD182" s="1202"/>
      <c r="AE182" s="1202"/>
      <c r="AF182" s="1202"/>
      <c r="AG182" s="1202"/>
      <c r="AH182" s="1202"/>
      <c r="AI182" s="1202"/>
      <c r="AJ182" s="1202"/>
      <c r="AK182" s="1202"/>
      <c r="AL182" s="1202"/>
      <c r="AM182" s="1202"/>
    </row>
    <row r="183" spans="1:39" s="1197" customFormat="1" ht="27" customHeight="1">
      <c r="A183" s="1202"/>
      <c r="B183" s="1768" t="s">
        <v>2833</v>
      </c>
      <c r="C183" s="1769"/>
      <c r="D183" s="1769"/>
      <c r="E183" s="1769"/>
      <c r="F183" s="1769"/>
      <c r="G183" s="1769"/>
      <c r="H183" s="1769"/>
      <c r="I183" s="1769"/>
      <c r="J183" s="1769"/>
      <c r="K183" s="1769"/>
      <c r="L183" s="1769"/>
      <c r="M183" s="1769"/>
      <c r="N183" s="1769"/>
      <c r="O183" s="1769"/>
      <c r="P183" s="1769"/>
      <c r="Q183" s="1769"/>
      <c r="R183" s="1769"/>
      <c r="S183" s="1769"/>
      <c r="T183" s="1769"/>
      <c r="U183" s="1769"/>
      <c r="V183" s="1769"/>
      <c r="W183" s="1769"/>
      <c r="X183" s="1769"/>
      <c r="Y183" s="1769"/>
      <c r="Z183" s="1769"/>
      <c r="AA183" s="1769"/>
      <c r="AB183" s="1769"/>
      <c r="AC183" s="1769"/>
      <c r="AD183" s="1769"/>
      <c r="AE183" s="1772"/>
      <c r="AF183" s="1838" t="s">
        <v>2834</v>
      </c>
      <c r="AG183" s="1790"/>
      <c r="AH183" s="1790"/>
      <c r="AI183" s="1790"/>
      <c r="AJ183" s="1790"/>
      <c r="AK183" s="1790"/>
      <c r="AL183" s="1203"/>
      <c r="AM183" s="1202"/>
    </row>
    <row r="184" spans="1:39" s="1197" customFormat="1" ht="27" customHeight="1">
      <c r="A184" s="1202"/>
      <c r="B184" s="1827" t="s">
        <v>3999</v>
      </c>
      <c r="C184" s="1827"/>
      <c r="D184" s="1827"/>
      <c r="E184" s="1827"/>
      <c r="F184" s="1827"/>
      <c r="G184" s="1827"/>
      <c r="H184" s="1827"/>
      <c r="I184" s="1827"/>
      <c r="J184" s="1827" t="s">
        <v>4000</v>
      </c>
      <c r="K184" s="1827"/>
      <c r="L184" s="1827"/>
      <c r="M184" s="1827"/>
      <c r="N184" s="1827"/>
      <c r="O184" s="1827"/>
      <c r="P184" s="1827"/>
      <c r="Q184" s="1827"/>
      <c r="R184" s="1827"/>
      <c r="S184" s="1827"/>
      <c r="T184" s="1827"/>
      <c r="U184" s="1827"/>
      <c r="V184" s="1827"/>
      <c r="W184" s="1827"/>
      <c r="X184" s="1827"/>
      <c r="Y184" s="1827"/>
      <c r="Z184" s="1827"/>
      <c r="AA184" s="1827"/>
      <c r="AB184" s="1827"/>
      <c r="AC184" s="1827"/>
      <c r="AD184" s="1827"/>
      <c r="AE184" s="1827"/>
      <c r="AF184" s="1768" t="s">
        <v>145</v>
      </c>
      <c r="AG184" s="1769"/>
      <c r="AH184" s="1769"/>
      <c r="AI184" s="1769"/>
      <c r="AJ184" s="1769"/>
      <c r="AK184" s="1769"/>
      <c r="AL184" s="1275"/>
      <c r="AM184" s="1202"/>
    </row>
    <row r="185" spans="1:39" s="1197" customFormat="1" ht="27" customHeight="1">
      <c r="A185" s="1202"/>
      <c r="B185" s="1827" t="s">
        <v>4001</v>
      </c>
      <c r="C185" s="1827"/>
      <c r="D185" s="1827"/>
      <c r="E185" s="1827"/>
      <c r="F185" s="1827"/>
      <c r="G185" s="1827"/>
      <c r="H185" s="1827"/>
      <c r="I185" s="1827"/>
      <c r="J185" s="1749" t="s">
        <v>4002</v>
      </c>
      <c r="K185" s="1750"/>
      <c r="L185" s="1750"/>
      <c r="M185" s="1750"/>
      <c r="N185" s="1750"/>
      <c r="O185" s="1750"/>
      <c r="P185" s="1750"/>
      <c r="Q185" s="1750"/>
      <c r="R185" s="1750"/>
      <c r="S185" s="1750"/>
      <c r="T185" s="1750"/>
      <c r="U185" s="1750"/>
      <c r="V185" s="1750"/>
      <c r="W185" s="1750"/>
      <c r="X185" s="1750"/>
      <c r="Y185" s="1750"/>
      <c r="Z185" s="1750"/>
      <c r="AA185" s="1750"/>
      <c r="AB185" s="1750"/>
      <c r="AC185" s="1750"/>
      <c r="AD185" s="1750"/>
      <c r="AE185" s="1833"/>
      <c r="AF185" s="1768" t="s">
        <v>156</v>
      </c>
      <c r="AG185" s="1769"/>
      <c r="AH185" s="1769"/>
      <c r="AI185" s="1769"/>
      <c r="AJ185" s="1769"/>
      <c r="AK185" s="1769"/>
      <c r="AL185" s="1275"/>
      <c r="AM185" s="1202"/>
    </row>
    <row r="186" spans="1:39" s="1197" customFormat="1" ht="24" customHeight="1">
      <c r="A186" s="1796" t="s">
        <v>4003</v>
      </c>
      <c r="B186" s="1796"/>
      <c r="C186" s="1796"/>
      <c r="D186" s="1796"/>
      <c r="E186" s="1796"/>
      <c r="F186" s="1796"/>
      <c r="G186" s="1796"/>
      <c r="H186" s="1796"/>
      <c r="I186" s="1796"/>
      <c r="J186" s="1796"/>
      <c r="K186" s="1796"/>
      <c r="L186" s="1796"/>
      <c r="M186" s="1796"/>
      <c r="N186" s="1796"/>
      <c r="O186" s="1796"/>
      <c r="P186" s="1796"/>
      <c r="Q186" s="1796"/>
      <c r="R186" s="1796"/>
      <c r="S186" s="1796"/>
      <c r="T186" s="1796"/>
      <c r="U186" s="1796"/>
      <c r="V186" s="1796"/>
      <c r="W186" s="1796"/>
      <c r="X186" s="1796"/>
      <c r="Y186" s="1796"/>
      <c r="Z186" s="1796"/>
      <c r="AA186" s="1796"/>
      <c r="AB186" s="1796"/>
      <c r="AC186" s="1796"/>
      <c r="AD186" s="1796"/>
      <c r="AE186" s="1796"/>
      <c r="AF186" s="1796"/>
      <c r="AG186" s="1796"/>
      <c r="AH186" s="1796"/>
      <c r="AI186" s="1796"/>
      <c r="AJ186" s="1796"/>
      <c r="AK186" s="1796"/>
      <c r="AL186" s="1796"/>
      <c r="AM186" s="1202"/>
    </row>
    <row r="187" spans="1:39" s="1197" customFormat="1" ht="26.1" customHeight="1">
      <c r="A187" s="1796"/>
      <c r="B187" s="1796"/>
      <c r="C187" s="1796"/>
      <c r="D187" s="1796"/>
      <c r="E187" s="1796"/>
      <c r="F187" s="1796"/>
      <c r="G187" s="1796"/>
      <c r="H187" s="1796"/>
      <c r="I187" s="1796"/>
      <c r="J187" s="1796"/>
      <c r="K187" s="1796"/>
      <c r="L187" s="1796"/>
      <c r="M187" s="1796"/>
      <c r="N187" s="1796"/>
      <c r="O187" s="1796"/>
      <c r="P187" s="1796"/>
      <c r="Q187" s="1796"/>
      <c r="R187" s="1796"/>
      <c r="S187" s="1796"/>
      <c r="T187" s="1796"/>
      <c r="U187" s="1796"/>
      <c r="V187" s="1796"/>
      <c r="W187" s="1796"/>
      <c r="X187" s="1796"/>
      <c r="Y187" s="1796"/>
      <c r="Z187" s="1796"/>
      <c r="AA187" s="1796"/>
      <c r="AB187" s="1796"/>
      <c r="AC187" s="1796"/>
      <c r="AD187" s="1796"/>
      <c r="AE187" s="1796"/>
      <c r="AF187" s="1796"/>
      <c r="AG187" s="1796"/>
      <c r="AH187" s="1796"/>
      <c r="AI187" s="1796"/>
      <c r="AJ187" s="1796"/>
      <c r="AK187" s="1796"/>
      <c r="AL187" s="1796"/>
      <c r="AM187" s="1202"/>
    </row>
    <row r="188" spans="1:39" s="1197" customFormat="1" ht="27" customHeight="1">
      <c r="A188" s="1202"/>
      <c r="B188" s="1841" t="s">
        <v>2833</v>
      </c>
      <c r="C188" s="1842"/>
      <c r="D188" s="1842"/>
      <c r="E188" s="1842"/>
      <c r="F188" s="1842"/>
      <c r="G188" s="1842"/>
      <c r="H188" s="1842"/>
      <c r="I188" s="1842"/>
      <c r="J188" s="1842"/>
      <c r="K188" s="1842"/>
      <c r="L188" s="1842"/>
      <c r="M188" s="1842"/>
      <c r="N188" s="1842"/>
      <c r="O188" s="1842"/>
      <c r="P188" s="1842"/>
      <c r="Q188" s="1842"/>
      <c r="R188" s="1842"/>
      <c r="S188" s="1842"/>
      <c r="T188" s="1842"/>
      <c r="U188" s="1842"/>
      <c r="V188" s="1842"/>
      <c r="W188" s="1842"/>
      <c r="X188" s="1842"/>
      <c r="Y188" s="1842"/>
      <c r="Z188" s="1842"/>
      <c r="AA188" s="1842"/>
      <c r="AB188" s="1842"/>
      <c r="AC188" s="1842"/>
      <c r="AD188" s="1842"/>
      <c r="AE188" s="1843"/>
      <c r="AF188" s="1838" t="s">
        <v>2834</v>
      </c>
      <c r="AG188" s="1790"/>
      <c r="AH188" s="1790"/>
      <c r="AI188" s="1790"/>
      <c r="AJ188" s="1790"/>
      <c r="AK188" s="1790"/>
      <c r="AL188" s="1203"/>
      <c r="AM188" s="1202"/>
    </row>
    <row r="189" spans="1:39" s="1197" customFormat="1" ht="42" customHeight="1">
      <c r="A189" s="1202"/>
      <c r="B189" s="1844"/>
      <c r="C189" s="1845"/>
      <c r="D189" s="1845"/>
      <c r="E189" s="1845"/>
      <c r="F189" s="1845"/>
      <c r="G189" s="1845"/>
      <c r="H189" s="1845"/>
      <c r="I189" s="1845"/>
      <c r="J189" s="1845"/>
      <c r="K189" s="1845"/>
      <c r="L189" s="1845"/>
      <c r="M189" s="1845"/>
      <c r="N189" s="1845"/>
      <c r="O189" s="1845"/>
      <c r="P189" s="1845"/>
      <c r="Q189" s="1845"/>
      <c r="R189" s="1845"/>
      <c r="S189" s="1845"/>
      <c r="T189" s="1845"/>
      <c r="U189" s="1845"/>
      <c r="V189" s="1845"/>
      <c r="W189" s="1845"/>
      <c r="X189" s="1845"/>
      <c r="Y189" s="1845"/>
      <c r="Z189" s="1845"/>
      <c r="AA189" s="1845"/>
      <c r="AB189" s="1845"/>
      <c r="AC189" s="1845"/>
      <c r="AD189" s="1845"/>
      <c r="AE189" s="1846"/>
      <c r="AF189" s="1768" t="s">
        <v>4004</v>
      </c>
      <c r="AG189" s="1769"/>
      <c r="AH189" s="1772"/>
      <c r="AI189" s="1768" t="s">
        <v>4005</v>
      </c>
      <c r="AJ189" s="1769"/>
      <c r="AK189" s="1769"/>
      <c r="AL189" s="1203"/>
      <c r="AM189" s="1202"/>
    </row>
    <row r="190" spans="1:39" s="1197" customFormat="1" ht="30" customHeight="1">
      <c r="A190" s="1202"/>
      <c r="B190" s="1840" t="s">
        <v>2835</v>
      </c>
      <c r="C190" s="1840"/>
      <c r="D190" s="1840"/>
      <c r="E190" s="1840"/>
      <c r="F190" s="1840"/>
      <c r="G190" s="1840"/>
      <c r="H190" s="1840"/>
      <c r="I190" s="1840"/>
      <c r="J190" s="1734" t="s">
        <v>4006</v>
      </c>
      <c r="K190" s="1735"/>
      <c r="L190" s="1735"/>
      <c r="M190" s="1735"/>
      <c r="N190" s="1735"/>
      <c r="O190" s="1735"/>
      <c r="P190" s="1735"/>
      <c r="Q190" s="1735"/>
      <c r="R190" s="1735"/>
      <c r="S190" s="1735"/>
      <c r="T190" s="1735"/>
      <c r="U190" s="1735"/>
      <c r="V190" s="1735"/>
      <c r="W190" s="1735"/>
      <c r="X190" s="1735"/>
      <c r="Y190" s="1735"/>
      <c r="Z190" s="1735"/>
      <c r="AA190" s="1735"/>
      <c r="AB190" s="1735"/>
      <c r="AC190" s="1735"/>
      <c r="AD190" s="1735"/>
      <c r="AE190" s="1762"/>
      <c r="AF190" s="1768">
        <v>10</v>
      </c>
      <c r="AG190" s="1769"/>
      <c r="AH190" s="1772"/>
      <c r="AI190" s="1768">
        <v>30</v>
      </c>
      <c r="AJ190" s="1769"/>
      <c r="AK190" s="1769"/>
      <c r="AL190" s="1275"/>
      <c r="AM190" s="1202"/>
    </row>
    <row r="191" spans="1:39" s="1197" customFormat="1" ht="30" customHeight="1">
      <c r="A191" s="1202"/>
      <c r="B191" s="1749" t="s">
        <v>4007</v>
      </c>
      <c r="C191" s="1750"/>
      <c r="D191" s="1750"/>
      <c r="E191" s="1750"/>
      <c r="F191" s="1750"/>
      <c r="G191" s="1750"/>
      <c r="H191" s="1750"/>
      <c r="I191" s="1750"/>
      <c r="J191" s="1750"/>
      <c r="K191" s="1750"/>
      <c r="L191" s="1750"/>
      <c r="M191" s="1750"/>
      <c r="N191" s="1750"/>
      <c r="O191" s="1750"/>
      <c r="P191" s="1750"/>
      <c r="Q191" s="1750"/>
      <c r="R191" s="1750"/>
      <c r="S191" s="1750"/>
      <c r="T191" s="1750"/>
      <c r="U191" s="1750"/>
      <c r="V191" s="1750"/>
      <c r="W191" s="1750"/>
      <c r="X191" s="1750"/>
      <c r="Y191" s="1750"/>
      <c r="Z191" s="1750"/>
      <c r="AA191" s="1750"/>
      <c r="AB191" s="1750"/>
      <c r="AC191" s="1750"/>
      <c r="AD191" s="1750"/>
      <c r="AE191" s="1833"/>
      <c r="AF191" s="1768">
        <v>11</v>
      </c>
      <c r="AG191" s="1769"/>
      <c r="AH191" s="1772"/>
      <c r="AI191" s="1768">
        <v>31</v>
      </c>
      <c r="AJ191" s="1769"/>
      <c r="AK191" s="1769"/>
      <c r="AL191" s="1275"/>
      <c r="AM191" s="1202"/>
    </row>
    <row r="192" spans="1:39" s="1197" customFormat="1" ht="129.6" customHeight="1">
      <c r="A192" s="1202"/>
      <c r="B192" s="1840" t="s">
        <v>2840</v>
      </c>
      <c r="C192" s="1840"/>
      <c r="D192" s="1840"/>
      <c r="E192" s="1840"/>
      <c r="F192" s="1840"/>
      <c r="G192" s="1840"/>
      <c r="H192" s="1840"/>
      <c r="I192" s="1840"/>
      <c r="J192" s="1827" t="s">
        <v>4008</v>
      </c>
      <c r="K192" s="1827"/>
      <c r="L192" s="1827"/>
      <c r="M192" s="1827"/>
      <c r="N192" s="1827"/>
      <c r="O192" s="1827"/>
      <c r="P192" s="1827"/>
      <c r="Q192" s="1827"/>
      <c r="R192" s="1827"/>
      <c r="S192" s="1827"/>
      <c r="T192" s="1827"/>
      <c r="U192" s="1827"/>
      <c r="V192" s="1827"/>
      <c r="W192" s="1827"/>
      <c r="X192" s="1827"/>
      <c r="Y192" s="1827"/>
      <c r="Z192" s="1827"/>
      <c r="AA192" s="1827"/>
      <c r="AB192" s="1827"/>
      <c r="AC192" s="1827"/>
      <c r="AD192" s="1827"/>
      <c r="AE192" s="1827"/>
      <c r="AF192" s="1768">
        <v>12</v>
      </c>
      <c r="AG192" s="1769"/>
      <c r="AH192" s="1772"/>
      <c r="AI192" s="1768">
        <v>32</v>
      </c>
      <c r="AJ192" s="1769"/>
      <c r="AK192" s="1769"/>
      <c r="AL192" s="1275"/>
      <c r="AM192" s="1202"/>
    </row>
    <row r="193" spans="1:39" s="1197" customFormat="1" ht="30" customHeight="1">
      <c r="A193" s="1202"/>
      <c r="B193" s="1749" t="s">
        <v>2848</v>
      </c>
      <c r="C193" s="1750"/>
      <c r="D193" s="1750"/>
      <c r="E193" s="1750"/>
      <c r="F193" s="1750"/>
      <c r="G193" s="1750"/>
      <c r="H193" s="1750"/>
      <c r="I193" s="1750"/>
      <c r="J193" s="1750"/>
      <c r="K193" s="1750"/>
      <c r="L193" s="1750"/>
      <c r="M193" s="1750"/>
      <c r="N193" s="1750"/>
      <c r="O193" s="1750"/>
      <c r="P193" s="1750"/>
      <c r="Q193" s="1750"/>
      <c r="R193" s="1750"/>
      <c r="S193" s="1750"/>
      <c r="T193" s="1750"/>
      <c r="U193" s="1750"/>
      <c r="V193" s="1750"/>
      <c r="W193" s="1750"/>
      <c r="X193" s="1750"/>
      <c r="Y193" s="1750"/>
      <c r="Z193" s="1750"/>
      <c r="AA193" s="1750"/>
      <c r="AB193" s="1750"/>
      <c r="AC193" s="1750"/>
      <c r="AD193" s="1750"/>
      <c r="AE193" s="1833"/>
      <c r="AF193" s="1768">
        <v>13</v>
      </c>
      <c r="AG193" s="1769"/>
      <c r="AH193" s="1772"/>
      <c r="AI193" s="1768">
        <v>33</v>
      </c>
      <c r="AJ193" s="1769"/>
      <c r="AK193" s="1769"/>
      <c r="AL193" s="1275"/>
      <c r="AM193" s="1202"/>
    </row>
    <row r="194" spans="1:39" s="1197" customFormat="1" ht="39.950000000000003" customHeight="1">
      <c r="A194" s="1202"/>
      <c r="B194" s="1840" t="s">
        <v>2853</v>
      </c>
      <c r="C194" s="1840"/>
      <c r="D194" s="1840"/>
      <c r="E194" s="1840"/>
      <c r="F194" s="1840"/>
      <c r="G194" s="1840"/>
      <c r="H194" s="1840"/>
      <c r="I194" s="1840"/>
      <c r="J194" s="1827" t="s">
        <v>4009</v>
      </c>
      <c r="K194" s="1840"/>
      <c r="L194" s="1840"/>
      <c r="M194" s="1840"/>
      <c r="N194" s="1840"/>
      <c r="O194" s="1840"/>
      <c r="P194" s="1840"/>
      <c r="Q194" s="1840"/>
      <c r="R194" s="1840"/>
      <c r="S194" s="1840"/>
      <c r="T194" s="1840"/>
      <c r="U194" s="1840"/>
      <c r="V194" s="1840"/>
      <c r="W194" s="1840"/>
      <c r="X194" s="1840"/>
      <c r="Y194" s="1840"/>
      <c r="Z194" s="1840"/>
      <c r="AA194" s="1840"/>
      <c r="AB194" s="1840"/>
      <c r="AC194" s="1840"/>
      <c r="AD194" s="1840"/>
      <c r="AE194" s="1840"/>
      <c r="AF194" s="1768">
        <v>14</v>
      </c>
      <c r="AG194" s="1769"/>
      <c r="AH194" s="1772"/>
      <c r="AI194" s="1768">
        <v>34</v>
      </c>
      <c r="AJ194" s="1769"/>
      <c r="AK194" s="1769"/>
      <c r="AL194" s="1275"/>
      <c r="AM194" s="1202"/>
    </row>
    <row r="195" spans="1:39" s="1197" customFormat="1" ht="39.950000000000003" customHeight="1">
      <c r="A195" s="1202"/>
      <c r="B195" s="1840" t="s">
        <v>2858</v>
      </c>
      <c r="C195" s="1840"/>
      <c r="D195" s="1840"/>
      <c r="E195" s="1840"/>
      <c r="F195" s="1840"/>
      <c r="G195" s="1840"/>
      <c r="H195" s="1840"/>
      <c r="I195" s="1840"/>
      <c r="J195" s="1827" t="s">
        <v>4010</v>
      </c>
      <c r="K195" s="1827"/>
      <c r="L195" s="1827"/>
      <c r="M195" s="1827"/>
      <c r="N195" s="1827"/>
      <c r="O195" s="1827"/>
      <c r="P195" s="1827"/>
      <c r="Q195" s="1827"/>
      <c r="R195" s="1827"/>
      <c r="S195" s="1827"/>
      <c r="T195" s="1827"/>
      <c r="U195" s="1827"/>
      <c r="V195" s="1827"/>
      <c r="W195" s="1827"/>
      <c r="X195" s="1827"/>
      <c r="Y195" s="1827"/>
      <c r="Z195" s="1827"/>
      <c r="AA195" s="1827"/>
      <c r="AB195" s="1827"/>
      <c r="AC195" s="1827"/>
      <c r="AD195" s="1827"/>
      <c r="AE195" s="1827"/>
      <c r="AF195" s="1768">
        <v>15</v>
      </c>
      <c r="AG195" s="1769"/>
      <c r="AH195" s="1772"/>
      <c r="AI195" s="1768">
        <v>35</v>
      </c>
      <c r="AJ195" s="1769"/>
      <c r="AK195" s="1769"/>
      <c r="AL195" s="1275"/>
      <c r="AM195" s="1202"/>
    </row>
    <row r="196" spans="1:39" s="1197" customFormat="1" ht="30" customHeight="1">
      <c r="A196" s="1202"/>
      <c r="B196" s="1734" t="s">
        <v>4011</v>
      </c>
      <c r="C196" s="1735"/>
      <c r="D196" s="1735"/>
      <c r="E196" s="1735"/>
      <c r="F196" s="1735"/>
      <c r="G196" s="1735"/>
      <c r="H196" s="1735"/>
      <c r="I196" s="1735"/>
      <c r="J196" s="1735"/>
      <c r="K196" s="1735"/>
      <c r="L196" s="1735"/>
      <c r="M196" s="1735"/>
      <c r="N196" s="1735"/>
      <c r="O196" s="1735"/>
      <c r="P196" s="1735"/>
      <c r="Q196" s="1735"/>
      <c r="R196" s="1735"/>
      <c r="S196" s="1735"/>
      <c r="T196" s="1735"/>
      <c r="U196" s="1735"/>
      <c r="V196" s="1735"/>
      <c r="W196" s="1735"/>
      <c r="X196" s="1735"/>
      <c r="Y196" s="1735"/>
      <c r="Z196" s="1735"/>
      <c r="AA196" s="1735"/>
      <c r="AB196" s="1735"/>
      <c r="AC196" s="1735"/>
      <c r="AD196" s="1735"/>
      <c r="AE196" s="1762"/>
      <c r="AF196" s="1768">
        <v>16</v>
      </c>
      <c r="AG196" s="1769"/>
      <c r="AH196" s="1772"/>
      <c r="AI196" s="1768">
        <v>36</v>
      </c>
      <c r="AJ196" s="1769"/>
      <c r="AK196" s="1769"/>
      <c r="AL196" s="1275"/>
      <c r="AM196" s="1202"/>
    </row>
    <row r="197" spans="1:39" s="1197" customFormat="1" ht="30" customHeight="1">
      <c r="A197" s="1202"/>
      <c r="B197" s="1734" t="s">
        <v>4012</v>
      </c>
      <c r="C197" s="1735"/>
      <c r="D197" s="1735"/>
      <c r="E197" s="1735"/>
      <c r="F197" s="1735"/>
      <c r="G197" s="1735"/>
      <c r="H197" s="1735"/>
      <c r="I197" s="1735"/>
      <c r="J197" s="1735"/>
      <c r="K197" s="1735"/>
      <c r="L197" s="1735"/>
      <c r="M197" s="1735"/>
      <c r="N197" s="1735"/>
      <c r="O197" s="1735"/>
      <c r="P197" s="1735"/>
      <c r="Q197" s="1735"/>
      <c r="R197" s="1735"/>
      <c r="S197" s="1735"/>
      <c r="T197" s="1735"/>
      <c r="U197" s="1735"/>
      <c r="V197" s="1735"/>
      <c r="W197" s="1735"/>
      <c r="X197" s="1735"/>
      <c r="Y197" s="1735"/>
      <c r="Z197" s="1735"/>
      <c r="AA197" s="1735"/>
      <c r="AB197" s="1735"/>
      <c r="AC197" s="1735"/>
      <c r="AD197" s="1735"/>
      <c r="AE197" s="1762"/>
      <c r="AF197" s="1768">
        <v>17</v>
      </c>
      <c r="AG197" s="1769"/>
      <c r="AH197" s="1772"/>
      <c r="AI197" s="1768">
        <v>37</v>
      </c>
      <c r="AJ197" s="1769"/>
      <c r="AK197" s="1769"/>
      <c r="AL197" s="1275"/>
      <c r="AM197" s="1202"/>
    </row>
    <row r="198" spans="1:39" s="1197" customFormat="1" ht="30" customHeight="1">
      <c r="A198" s="1202"/>
      <c r="B198" s="1840" t="s">
        <v>2862</v>
      </c>
      <c r="C198" s="1840"/>
      <c r="D198" s="1840"/>
      <c r="E198" s="1840"/>
      <c r="F198" s="1840"/>
      <c r="G198" s="1840"/>
      <c r="H198" s="1840"/>
      <c r="I198" s="1840"/>
      <c r="J198" s="1827" t="s">
        <v>4013</v>
      </c>
      <c r="K198" s="1827"/>
      <c r="L198" s="1827"/>
      <c r="M198" s="1827"/>
      <c r="N198" s="1827"/>
      <c r="O198" s="1827"/>
      <c r="P198" s="1827"/>
      <c r="Q198" s="1827"/>
      <c r="R198" s="1827"/>
      <c r="S198" s="1827"/>
      <c r="T198" s="1827"/>
      <c r="U198" s="1827"/>
      <c r="V198" s="1827"/>
      <c r="W198" s="1827"/>
      <c r="X198" s="1827"/>
      <c r="Y198" s="1827"/>
      <c r="Z198" s="1827"/>
      <c r="AA198" s="1827"/>
      <c r="AB198" s="1827"/>
      <c r="AC198" s="1827"/>
      <c r="AD198" s="1827"/>
      <c r="AE198" s="1827"/>
      <c r="AF198" s="1768">
        <v>18</v>
      </c>
      <c r="AG198" s="1769"/>
      <c r="AH198" s="1772"/>
      <c r="AI198" s="1768">
        <v>38</v>
      </c>
      <c r="AJ198" s="1769"/>
      <c r="AK198" s="1769"/>
      <c r="AL198" s="1275"/>
      <c r="AM198" s="1202"/>
    </row>
    <row r="199" spans="1:39" s="1197" customFormat="1" ht="39.950000000000003" customHeight="1">
      <c r="A199" s="1202"/>
      <c r="B199" s="1827" t="s">
        <v>4014</v>
      </c>
      <c r="C199" s="1827"/>
      <c r="D199" s="1827"/>
      <c r="E199" s="1827"/>
      <c r="F199" s="1827"/>
      <c r="G199" s="1827"/>
      <c r="H199" s="1827"/>
      <c r="I199" s="1827"/>
      <c r="J199" s="1840" t="s">
        <v>4015</v>
      </c>
      <c r="K199" s="1840"/>
      <c r="L199" s="1840"/>
      <c r="M199" s="1840"/>
      <c r="N199" s="1840"/>
      <c r="O199" s="1840"/>
      <c r="P199" s="1840"/>
      <c r="Q199" s="1840"/>
      <c r="R199" s="1840"/>
      <c r="S199" s="1840"/>
      <c r="T199" s="1840"/>
      <c r="U199" s="1840"/>
      <c r="V199" s="1840"/>
      <c r="W199" s="1840"/>
      <c r="X199" s="1840"/>
      <c r="Y199" s="1840"/>
      <c r="Z199" s="1840"/>
      <c r="AA199" s="1840"/>
      <c r="AB199" s="1840"/>
      <c r="AC199" s="1840"/>
      <c r="AD199" s="1840"/>
      <c r="AE199" s="1840"/>
      <c r="AF199" s="1768">
        <v>19</v>
      </c>
      <c r="AG199" s="1769"/>
      <c r="AH199" s="1772"/>
      <c r="AI199" s="1768">
        <v>39</v>
      </c>
      <c r="AJ199" s="1769"/>
      <c r="AK199" s="1769"/>
      <c r="AL199" s="1275"/>
      <c r="AM199" s="1202"/>
    </row>
    <row r="200" spans="1:39" s="1197" customFormat="1" ht="39.950000000000003" customHeight="1">
      <c r="A200" s="1202"/>
      <c r="B200" s="1734" t="s">
        <v>4016</v>
      </c>
      <c r="C200" s="1735"/>
      <c r="D200" s="1735"/>
      <c r="E200" s="1735"/>
      <c r="F200" s="1735"/>
      <c r="G200" s="1735"/>
      <c r="H200" s="1735"/>
      <c r="I200" s="1762"/>
      <c r="J200" s="1827" t="s">
        <v>4017</v>
      </c>
      <c r="K200" s="1827"/>
      <c r="L200" s="1827"/>
      <c r="M200" s="1827"/>
      <c r="N200" s="1827"/>
      <c r="O200" s="1827"/>
      <c r="P200" s="1827"/>
      <c r="Q200" s="1827"/>
      <c r="R200" s="1827"/>
      <c r="S200" s="1827"/>
      <c r="T200" s="1827"/>
      <c r="U200" s="1827"/>
      <c r="V200" s="1827"/>
      <c r="W200" s="1827"/>
      <c r="X200" s="1827"/>
      <c r="Y200" s="1827"/>
      <c r="Z200" s="1827"/>
      <c r="AA200" s="1827"/>
      <c r="AB200" s="1827"/>
      <c r="AC200" s="1827"/>
      <c r="AD200" s="1827"/>
      <c r="AE200" s="1827"/>
      <c r="AF200" s="1768">
        <v>20</v>
      </c>
      <c r="AG200" s="1769"/>
      <c r="AH200" s="1772"/>
      <c r="AI200" s="1768">
        <v>40</v>
      </c>
      <c r="AJ200" s="1769"/>
      <c r="AK200" s="1769"/>
      <c r="AL200" s="1275"/>
      <c r="AM200" s="1202"/>
    </row>
    <row r="201" spans="1:39" s="1197" customFormat="1" ht="30" customHeight="1">
      <c r="A201" s="1202"/>
      <c r="B201" s="1840" t="s">
        <v>4018</v>
      </c>
      <c r="C201" s="1840"/>
      <c r="D201" s="1840"/>
      <c r="E201" s="1840"/>
      <c r="F201" s="1840"/>
      <c r="G201" s="1840"/>
      <c r="H201" s="1840"/>
      <c r="I201" s="1840"/>
      <c r="J201" s="1840" t="s">
        <v>4019</v>
      </c>
      <c r="K201" s="1840"/>
      <c r="L201" s="1840"/>
      <c r="M201" s="1840"/>
      <c r="N201" s="1840"/>
      <c r="O201" s="1840"/>
      <c r="P201" s="1840"/>
      <c r="Q201" s="1840"/>
      <c r="R201" s="1840"/>
      <c r="S201" s="1840"/>
      <c r="T201" s="1840"/>
      <c r="U201" s="1840"/>
      <c r="V201" s="1840"/>
      <c r="W201" s="1840"/>
      <c r="X201" s="1840"/>
      <c r="Y201" s="1840"/>
      <c r="Z201" s="1840"/>
      <c r="AA201" s="1840"/>
      <c r="AB201" s="1840"/>
      <c r="AC201" s="1840"/>
      <c r="AD201" s="1840"/>
      <c r="AE201" s="1840"/>
      <c r="AF201" s="1768">
        <v>21</v>
      </c>
      <c r="AG201" s="1769"/>
      <c r="AH201" s="1772"/>
      <c r="AI201" s="1768">
        <v>41</v>
      </c>
      <c r="AJ201" s="1769"/>
      <c r="AK201" s="1769"/>
      <c r="AL201" s="1275"/>
      <c r="AM201" s="1202"/>
    </row>
    <row r="202" spans="1:39" s="1197" customFormat="1" ht="69.599999999999994" customHeight="1">
      <c r="A202" s="1202"/>
      <c r="B202" s="1840" t="s">
        <v>2876</v>
      </c>
      <c r="C202" s="1840"/>
      <c r="D202" s="1840"/>
      <c r="E202" s="1840"/>
      <c r="F202" s="1840"/>
      <c r="G202" s="1840"/>
      <c r="H202" s="1840"/>
      <c r="I202" s="1840"/>
      <c r="J202" s="1827" t="s">
        <v>4020</v>
      </c>
      <c r="K202" s="1827"/>
      <c r="L202" s="1827"/>
      <c r="M202" s="1827"/>
      <c r="N202" s="1827"/>
      <c r="O202" s="1827"/>
      <c r="P202" s="1827"/>
      <c r="Q202" s="1827"/>
      <c r="R202" s="1827"/>
      <c r="S202" s="1827"/>
      <c r="T202" s="1827"/>
      <c r="U202" s="1827"/>
      <c r="V202" s="1827"/>
      <c r="W202" s="1827"/>
      <c r="X202" s="1827"/>
      <c r="Y202" s="1827"/>
      <c r="Z202" s="1827"/>
      <c r="AA202" s="1827"/>
      <c r="AB202" s="1827"/>
      <c r="AC202" s="1827"/>
      <c r="AD202" s="1827"/>
      <c r="AE202" s="1827"/>
      <c r="AF202" s="1768">
        <v>22</v>
      </c>
      <c r="AG202" s="1769"/>
      <c r="AH202" s="1772"/>
      <c r="AI202" s="1768">
        <v>42</v>
      </c>
      <c r="AJ202" s="1769"/>
      <c r="AK202" s="1769"/>
      <c r="AL202" s="1275"/>
      <c r="AM202" s="1202"/>
    </row>
    <row r="203" spans="1:39" s="1197" customFormat="1" ht="30" customHeight="1">
      <c r="A203" s="1202"/>
      <c r="B203" s="1734" t="s">
        <v>4021</v>
      </c>
      <c r="C203" s="1735"/>
      <c r="D203" s="1735"/>
      <c r="E203" s="1735"/>
      <c r="F203" s="1735"/>
      <c r="G203" s="1735"/>
      <c r="H203" s="1735"/>
      <c r="I203" s="1735"/>
      <c r="J203" s="1735"/>
      <c r="K203" s="1735"/>
      <c r="L203" s="1735"/>
      <c r="M203" s="1735"/>
      <c r="N203" s="1735"/>
      <c r="O203" s="1735"/>
      <c r="P203" s="1735"/>
      <c r="Q203" s="1735"/>
      <c r="R203" s="1735"/>
      <c r="S203" s="1735"/>
      <c r="T203" s="1735"/>
      <c r="U203" s="1735"/>
      <c r="V203" s="1735"/>
      <c r="W203" s="1735"/>
      <c r="X203" s="1735"/>
      <c r="Y203" s="1735"/>
      <c r="Z203" s="1735"/>
      <c r="AA203" s="1735"/>
      <c r="AB203" s="1735"/>
      <c r="AC203" s="1735"/>
      <c r="AD203" s="1735"/>
      <c r="AE203" s="1762"/>
      <c r="AF203" s="1768">
        <v>23</v>
      </c>
      <c r="AG203" s="1769"/>
      <c r="AH203" s="1772"/>
      <c r="AI203" s="1768">
        <v>43</v>
      </c>
      <c r="AJ203" s="1769"/>
      <c r="AK203" s="1769"/>
      <c r="AL203" s="1275"/>
      <c r="AM203" s="1202"/>
    </row>
    <row r="204" spans="1:39" s="1197" customFormat="1" ht="30" customHeight="1">
      <c r="A204" s="1202"/>
      <c r="B204" s="1734" t="s">
        <v>2884</v>
      </c>
      <c r="C204" s="1735"/>
      <c r="D204" s="1735"/>
      <c r="E204" s="1735"/>
      <c r="F204" s="1735"/>
      <c r="G204" s="1735"/>
      <c r="H204" s="1735"/>
      <c r="I204" s="1735"/>
      <c r="J204" s="1735"/>
      <c r="K204" s="1735"/>
      <c r="L204" s="1735"/>
      <c r="M204" s="1735"/>
      <c r="N204" s="1735"/>
      <c r="O204" s="1735"/>
      <c r="P204" s="1735"/>
      <c r="Q204" s="1735"/>
      <c r="R204" s="1735"/>
      <c r="S204" s="1735"/>
      <c r="T204" s="1735"/>
      <c r="U204" s="1735"/>
      <c r="V204" s="1735"/>
      <c r="W204" s="1735"/>
      <c r="X204" s="1735"/>
      <c r="Y204" s="1735"/>
      <c r="Z204" s="1735"/>
      <c r="AA204" s="1735"/>
      <c r="AB204" s="1735"/>
      <c r="AC204" s="1735"/>
      <c r="AD204" s="1735"/>
      <c r="AE204" s="1762"/>
      <c r="AF204" s="1768">
        <v>24</v>
      </c>
      <c r="AG204" s="1769"/>
      <c r="AH204" s="1772"/>
      <c r="AI204" s="1768">
        <v>44</v>
      </c>
      <c r="AJ204" s="1769"/>
      <c r="AK204" s="1769"/>
      <c r="AL204" s="1275"/>
      <c r="AM204" s="1202"/>
    </row>
    <row r="205" spans="1:39" s="1197" customFormat="1" ht="4.5" customHeight="1">
      <c r="A205" s="1202"/>
      <c r="B205" s="1202"/>
      <c r="C205" s="1202"/>
      <c r="D205" s="1202"/>
      <c r="E205" s="1202"/>
      <c r="F205" s="1202"/>
      <c r="G205" s="1202"/>
      <c r="H205" s="1202"/>
      <c r="I205" s="1202"/>
      <c r="J205" s="1202"/>
      <c r="K205" s="1202"/>
      <c r="L205" s="1202"/>
      <c r="M205" s="1202"/>
      <c r="N205" s="1202"/>
      <c r="O205" s="1202"/>
      <c r="P205" s="1202"/>
      <c r="Q205" s="1202"/>
      <c r="R205" s="1202"/>
      <c r="S205" s="1202"/>
      <c r="T205" s="1202"/>
      <c r="U205" s="1202"/>
      <c r="V205" s="1202"/>
      <c r="W205" s="1202"/>
      <c r="X205" s="1202"/>
      <c r="Y205" s="1202"/>
      <c r="Z205" s="1202"/>
      <c r="AA205" s="1202"/>
      <c r="AB205" s="1202"/>
      <c r="AC205" s="1202"/>
      <c r="AD205" s="1202"/>
      <c r="AE205" s="1202"/>
      <c r="AF205" s="1202"/>
      <c r="AG205" s="1202"/>
      <c r="AH205" s="1202"/>
      <c r="AI205" s="1202"/>
      <c r="AJ205" s="1202"/>
      <c r="AK205" s="1202"/>
      <c r="AL205" s="1202"/>
      <c r="AM205" s="1202"/>
    </row>
    <row r="206" spans="1:39" s="1197" customFormat="1" ht="15" customHeight="1">
      <c r="A206" s="1837" t="s">
        <v>4022</v>
      </c>
      <c r="B206" s="1837"/>
      <c r="C206" s="1837"/>
      <c r="D206" s="1837"/>
      <c r="E206" s="1837"/>
      <c r="F206" s="1837"/>
      <c r="G206" s="1837"/>
      <c r="H206" s="1837"/>
      <c r="I206" s="1837"/>
      <c r="J206" s="1837"/>
      <c r="K206" s="1837"/>
      <c r="L206" s="1837"/>
      <c r="M206" s="1837"/>
      <c r="N206" s="1837"/>
      <c r="O206" s="1837"/>
      <c r="P206" s="1837"/>
      <c r="Q206" s="1837"/>
      <c r="R206" s="1837"/>
      <c r="S206" s="1837"/>
      <c r="T206" s="1837"/>
      <c r="U206" s="1837"/>
      <c r="V206" s="1837"/>
      <c r="W206" s="1837"/>
      <c r="X206" s="1837"/>
      <c r="Y206" s="1837"/>
      <c r="Z206" s="1837"/>
      <c r="AA206" s="1837"/>
      <c r="AB206" s="1837"/>
      <c r="AC206" s="1837"/>
      <c r="AD206" s="1837"/>
      <c r="AE206" s="1837"/>
      <c r="AF206" s="1837"/>
      <c r="AG206" s="1837"/>
      <c r="AH206" s="1837"/>
      <c r="AI206" s="1837"/>
      <c r="AJ206" s="1837"/>
      <c r="AK206" s="1837"/>
      <c r="AL206" s="1837"/>
      <c r="AM206" s="1274"/>
    </row>
    <row r="207" spans="1:39" s="1197" customFormat="1" ht="15" customHeight="1">
      <c r="A207" s="1837"/>
      <c r="B207" s="1837"/>
      <c r="C207" s="1837"/>
      <c r="D207" s="1837"/>
      <c r="E207" s="1837"/>
      <c r="F207" s="1837"/>
      <c r="G207" s="1837"/>
      <c r="H207" s="1837"/>
      <c r="I207" s="1837"/>
      <c r="J207" s="1837"/>
      <c r="K207" s="1837"/>
      <c r="L207" s="1837"/>
      <c r="M207" s="1837"/>
      <c r="N207" s="1837"/>
      <c r="O207" s="1837"/>
      <c r="P207" s="1837"/>
      <c r="Q207" s="1837"/>
      <c r="R207" s="1837"/>
      <c r="S207" s="1837"/>
      <c r="T207" s="1837"/>
      <c r="U207" s="1837"/>
      <c r="V207" s="1837"/>
      <c r="W207" s="1837"/>
      <c r="X207" s="1837"/>
      <c r="Y207" s="1837"/>
      <c r="Z207" s="1837"/>
      <c r="AA207" s="1837"/>
      <c r="AB207" s="1837"/>
      <c r="AC207" s="1837"/>
      <c r="AD207" s="1837"/>
      <c r="AE207" s="1837"/>
      <c r="AF207" s="1837"/>
      <c r="AG207" s="1837"/>
      <c r="AH207" s="1837"/>
      <c r="AI207" s="1837"/>
      <c r="AJ207" s="1837"/>
      <c r="AK207" s="1837"/>
      <c r="AL207" s="1837"/>
      <c r="AM207" s="1274"/>
    </row>
    <row r="208" spans="1:39" s="1197" customFormat="1" ht="15" customHeight="1">
      <c r="A208" s="1837"/>
      <c r="B208" s="1837"/>
      <c r="C208" s="1837"/>
      <c r="D208" s="1837"/>
      <c r="E208" s="1837"/>
      <c r="F208" s="1837"/>
      <c r="G208" s="1837"/>
      <c r="H208" s="1837"/>
      <c r="I208" s="1837"/>
      <c r="J208" s="1837"/>
      <c r="K208" s="1837"/>
      <c r="L208" s="1837"/>
      <c r="M208" s="1837"/>
      <c r="N208" s="1837"/>
      <c r="O208" s="1837"/>
      <c r="P208" s="1837"/>
      <c r="Q208" s="1837"/>
      <c r="R208" s="1837"/>
      <c r="S208" s="1837"/>
      <c r="T208" s="1837"/>
      <c r="U208" s="1837"/>
      <c r="V208" s="1837"/>
      <c r="W208" s="1837"/>
      <c r="X208" s="1837"/>
      <c r="Y208" s="1837"/>
      <c r="Z208" s="1837"/>
      <c r="AA208" s="1837"/>
      <c r="AB208" s="1837"/>
      <c r="AC208" s="1837"/>
      <c r="AD208" s="1837"/>
      <c r="AE208" s="1837"/>
      <c r="AF208" s="1837"/>
      <c r="AG208" s="1837"/>
      <c r="AH208" s="1837"/>
      <c r="AI208" s="1837"/>
      <c r="AJ208" s="1837"/>
      <c r="AK208" s="1837"/>
      <c r="AL208" s="1837"/>
      <c r="AM208" s="1274"/>
    </row>
    <row r="209" spans="1:39" s="1197" customFormat="1" ht="15" customHeight="1">
      <c r="A209" s="1837"/>
      <c r="B209" s="1837"/>
      <c r="C209" s="1837"/>
      <c r="D209" s="1837"/>
      <c r="E209" s="1837"/>
      <c r="F209" s="1837"/>
      <c r="G209" s="1837"/>
      <c r="H209" s="1837"/>
      <c r="I209" s="1837"/>
      <c r="J209" s="1837"/>
      <c r="K209" s="1837"/>
      <c r="L209" s="1837"/>
      <c r="M209" s="1837"/>
      <c r="N209" s="1837"/>
      <c r="O209" s="1837"/>
      <c r="P209" s="1837"/>
      <c r="Q209" s="1837"/>
      <c r="R209" s="1837"/>
      <c r="S209" s="1837"/>
      <c r="T209" s="1837"/>
      <c r="U209" s="1837"/>
      <c r="V209" s="1837"/>
      <c r="W209" s="1837"/>
      <c r="X209" s="1837"/>
      <c r="Y209" s="1837"/>
      <c r="Z209" s="1837"/>
      <c r="AA209" s="1837"/>
      <c r="AB209" s="1837"/>
      <c r="AC209" s="1837"/>
      <c r="AD209" s="1837"/>
      <c r="AE209" s="1837"/>
      <c r="AF209" s="1837"/>
      <c r="AG209" s="1837"/>
      <c r="AH209" s="1837"/>
      <c r="AI209" s="1837"/>
      <c r="AJ209" s="1837"/>
      <c r="AK209" s="1837"/>
      <c r="AL209" s="1837"/>
      <c r="AM209" s="1274"/>
    </row>
    <row r="210" spans="1:39" s="1197" customFormat="1" ht="15" customHeight="1">
      <c r="A210" s="1837"/>
      <c r="B210" s="1837"/>
      <c r="C210" s="1837"/>
      <c r="D210" s="1837"/>
      <c r="E210" s="1837"/>
      <c r="F210" s="1837"/>
      <c r="G210" s="1837"/>
      <c r="H210" s="1837"/>
      <c r="I210" s="1837"/>
      <c r="J210" s="1837"/>
      <c r="K210" s="1837"/>
      <c r="L210" s="1837"/>
      <c r="M210" s="1837"/>
      <c r="N210" s="1837"/>
      <c r="O210" s="1837"/>
      <c r="P210" s="1837"/>
      <c r="Q210" s="1837"/>
      <c r="R210" s="1837"/>
      <c r="S210" s="1837"/>
      <c r="T210" s="1837"/>
      <c r="U210" s="1837"/>
      <c r="V210" s="1837"/>
      <c r="W210" s="1837"/>
      <c r="X210" s="1837"/>
      <c r="Y210" s="1837"/>
      <c r="Z210" s="1837"/>
      <c r="AA210" s="1837"/>
      <c r="AB210" s="1837"/>
      <c r="AC210" s="1837"/>
      <c r="AD210" s="1837"/>
      <c r="AE210" s="1837"/>
      <c r="AF210" s="1837"/>
      <c r="AG210" s="1837"/>
      <c r="AH210" s="1837"/>
      <c r="AI210" s="1837"/>
      <c r="AJ210" s="1837"/>
      <c r="AK210" s="1837"/>
      <c r="AL210" s="1837"/>
      <c r="AM210" s="1274"/>
    </row>
    <row r="211" spans="1:39" s="1197" customFormat="1" ht="9.6" customHeight="1">
      <c r="A211" s="1837"/>
      <c r="B211" s="1837"/>
      <c r="C211" s="1837"/>
      <c r="D211" s="1837"/>
      <c r="E211" s="1837"/>
      <c r="F211" s="1837"/>
      <c r="G211" s="1837"/>
      <c r="H211" s="1837"/>
      <c r="I211" s="1837"/>
      <c r="J211" s="1837"/>
      <c r="K211" s="1837"/>
      <c r="L211" s="1837"/>
      <c r="M211" s="1837"/>
      <c r="N211" s="1837"/>
      <c r="O211" s="1837"/>
      <c r="P211" s="1837"/>
      <c r="Q211" s="1837"/>
      <c r="R211" s="1837"/>
      <c r="S211" s="1837"/>
      <c r="T211" s="1837"/>
      <c r="U211" s="1837"/>
      <c r="V211" s="1837"/>
      <c r="W211" s="1837"/>
      <c r="X211" s="1837"/>
      <c r="Y211" s="1837"/>
      <c r="Z211" s="1837"/>
      <c r="AA211" s="1837"/>
      <c r="AB211" s="1837"/>
      <c r="AC211" s="1837"/>
      <c r="AD211" s="1837"/>
      <c r="AE211" s="1837"/>
      <c r="AF211" s="1837"/>
      <c r="AG211" s="1837"/>
      <c r="AH211" s="1837"/>
      <c r="AI211" s="1837"/>
      <c r="AJ211" s="1837"/>
      <c r="AK211" s="1837"/>
      <c r="AL211" s="1837"/>
      <c r="AM211" s="1274"/>
    </row>
    <row r="212" spans="1:39" s="1197" customFormat="1" ht="15" customHeight="1">
      <c r="A212" s="1276"/>
      <c r="B212" s="1853" t="s">
        <v>4023</v>
      </c>
      <c r="C212" s="1854"/>
      <c r="D212" s="1854"/>
      <c r="E212" s="1854"/>
      <c r="F212" s="1854"/>
      <c r="G212" s="1854"/>
      <c r="H212" s="1854"/>
      <c r="I212" s="1854"/>
      <c r="J212" s="1854"/>
      <c r="K212" s="1854"/>
      <c r="L212" s="1854"/>
      <c r="M212" s="1854"/>
      <c r="N212" s="1854"/>
      <c r="O212" s="1854"/>
      <c r="P212" s="1854"/>
      <c r="Q212" s="1854"/>
      <c r="R212" s="1854"/>
      <c r="S212" s="1854"/>
      <c r="T212" s="1854"/>
      <c r="U212" s="1854"/>
      <c r="V212" s="1854"/>
      <c r="W212" s="1854"/>
      <c r="X212" s="1854"/>
      <c r="Y212" s="1854"/>
      <c r="Z212" s="1854"/>
      <c r="AA212" s="1854"/>
      <c r="AB212" s="1854"/>
      <c r="AC212" s="1854"/>
      <c r="AD212" s="1854"/>
      <c r="AE212" s="1854"/>
      <c r="AF212" s="1854"/>
      <c r="AG212" s="1855"/>
      <c r="AH212" s="1853" t="s">
        <v>2834</v>
      </c>
      <c r="AI212" s="1854"/>
      <c r="AJ212" s="1854"/>
      <c r="AK212" s="1855"/>
      <c r="AL212" s="1276"/>
      <c r="AM212" s="1274"/>
    </row>
    <row r="213" spans="1:39" s="1197" customFormat="1" ht="15" customHeight="1">
      <c r="A213" s="1276"/>
      <c r="B213" s="1847" t="s">
        <v>46</v>
      </c>
      <c r="C213" s="1847"/>
      <c r="D213" s="1847"/>
      <c r="E213" s="1847"/>
      <c r="F213" s="1847"/>
      <c r="G213" s="1847"/>
      <c r="H213" s="1847"/>
      <c r="I213" s="1847"/>
      <c r="J213" s="1847"/>
      <c r="K213" s="1847"/>
      <c r="L213" s="1847"/>
      <c r="M213" s="1847"/>
      <c r="N213" s="1847"/>
      <c r="O213" s="1847"/>
      <c r="P213" s="1847"/>
      <c r="Q213" s="1847"/>
      <c r="R213" s="1847"/>
      <c r="S213" s="1847"/>
      <c r="T213" s="1847"/>
      <c r="U213" s="1847"/>
      <c r="V213" s="1847"/>
      <c r="W213" s="1847"/>
      <c r="X213" s="1847"/>
      <c r="Y213" s="1847"/>
      <c r="Z213" s="1847"/>
      <c r="AA213" s="1847"/>
      <c r="AB213" s="1847"/>
      <c r="AC213" s="1847"/>
      <c r="AD213" s="1847"/>
      <c r="AE213" s="1847"/>
      <c r="AF213" s="1847"/>
      <c r="AG213" s="1847"/>
      <c r="AH213" s="1848" t="s">
        <v>139</v>
      </c>
      <c r="AI213" s="1849"/>
      <c r="AJ213" s="1849"/>
      <c r="AK213" s="1850"/>
      <c r="AL213" s="1276"/>
      <c r="AM213" s="1274"/>
    </row>
    <row r="214" spans="1:39" s="1197" customFormat="1" ht="15" customHeight="1">
      <c r="A214" s="1276"/>
      <c r="B214" s="1851" t="s">
        <v>149</v>
      </c>
      <c r="C214" s="1852"/>
      <c r="D214" s="1852"/>
      <c r="E214" s="1852"/>
      <c r="F214" s="1852"/>
      <c r="G214" s="1852"/>
      <c r="H214" s="1852"/>
      <c r="I214" s="1852"/>
      <c r="J214" s="1852"/>
      <c r="K214" s="1852"/>
      <c r="L214" s="1852"/>
      <c r="M214" s="1852"/>
      <c r="N214" s="1852"/>
      <c r="O214" s="1852"/>
      <c r="P214" s="1852"/>
      <c r="Q214" s="1852"/>
      <c r="R214" s="1852"/>
      <c r="S214" s="1852"/>
      <c r="T214" s="1852"/>
      <c r="U214" s="1852"/>
      <c r="V214" s="1852"/>
      <c r="W214" s="1852"/>
      <c r="X214" s="1852"/>
      <c r="Y214" s="1852"/>
      <c r="Z214" s="1852"/>
      <c r="AA214" s="1852"/>
      <c r="AB214" s="1852"/>
      <c r="AC214" s="1852"/>
      <c r="AD214" s="1852"/>
      <c r="AE214" s="1852"/>
      <c r="AF214" s="1852"/>
      <c r="AG214" s="1852"/>
      <c r="AH214" s="1848" t="s">
        <v>148</v>
      </c>
      <c r="AI214" s="1849"/>
      <c r="AJ214" s="1849"/>
      <c r="AK214" s="1850"/>
      <c r="AL214" s="1276"/>
      <c r="AM214" s="1274"/>
    </row>
    <row r="215" spans="1:39" s="1197" customFormat="1" ht="15" customHeight="1">
      <c r="A215" s="1276"/>
      <c r="B215" s="1851" t="s">
        <v>4024</v>
      </c>
      <c r="C215" s="1852"/>
      <c r="D215" s="1852"/>
      <c r="E215" s="1852"/>
      <c r="F215" s="1852"/>
      <c r="G215" s="1852"/>
      <c r="H215" s="1852"/>
      <c r="I215" s="1852"/>
      <c r="J215" s="1852"/>
      <c r="K215" s="1852"/>
      <c r="L215" s="1852"/>
      <c r="M215" s="1852"/>
      <c r="N215" s="1852"/>
      <c r="O215" s="1852"/>
      <c r="P215" s="1852"/>
      <c r="Q215" s="1852"/>
      <c r="R215" s="1852"/>
      <c r="S215" s="1852"/>
      <c r="T215" s="1852"/>
      <c r="U215" s="1852"/>
      <c r="V215" s="1852"/>
      <c r="W215" s="1852"/>
      <c r="X215" s="1852"/>
      <c r="Y215" s="1852"/>
      <c r="Z215" s="1852"/>
      <c r="AA215" s="1852"/>
      <c r="AB215" s="1852"/>
      <c r="AC215" s="1852"/>
      <c r="AD215" s="1852"/>
      <c r="AE215" s="1852"/>
      <c r="AF215" s="1852"/>
      <c r="AG215" s="1852"/>
      <c r="AH215" s="1848" t="s">
        <v>159</v>
      </c>
      <c r="AI215" s="1849"/>
      <c r="AJ215" s="1849"/>
      <c r="AK215" s="1850"/>
      <c r="AL215" s="1276"/>
      <c r="AM215" s="1274"/>
    </row>
    <row r="216" spans="1:39" s="1197" customFormat="1" ht="15" customHeight="1">
      <c r="A216" s="1276"/>
      <c r="B216" s="1851" t="s">
        <v>171</v>
      </c>
      <c r="C216" s="1852"/>
      <c r="D216" s="1852"/>
      <c r="E216" s="1852"/>
      <c r="F216" s="1852"/>
      <c r="G216" s="1852"/>
      <c r="H216" s="1852"/>
      <c r="I216" s="1852"/>
      <c r="J216" s="1852"/>
      <c r="K216" s="1852"/>
      <c r="L216" s="1852"/>
      <c r="M216" s="1852"/>
      <c r="N216" s="1852"/>
      <c r="O216" s="1852"/>
      <c r="P216" s="1852"/>
      <c r="Q216" s="1852"/>
      <c r="R216" s="1852"/>
      <c r="S216" s="1852"/>
      <c r="T216" s="1852"/>
      <c r="U216" s="1852"/>
      <c r="V216" s="1852"/>
      <c r="W216" s="1852"/>
      <c r="X216" s="1852"/>
      <c r="Y216" s="1852"/>
      <c r="Z216" s="1852"/>
      <c r="AA216" s="1852"/>
      <c r="AB216" s="1852"/>
      <c r="AC216" s="1852"/>
      <c r="AD216" s="1852"/>
      <c r="AE216" s="1852"/>
      <c r="AF216" s="1852"/>
      <c r="AG216" s="1852"/>
      <c r="AH216" s="1848" t="s">
        <v>170</v>
      </c>
      <c r="AI216" s="1849"/>
      <c r="AJ216" s="1849"/>
      <c r="AK216" s="1850"/>
      <c r="AL216" s="1276"/>
      <c r="AM216" s="1274"/>
    </row>
    <row r="217" spans="1:39" s="1197" customFormat="1" ht="15" customHeight="1">
      <c r="A217" s="1276"/>
      <c r="B217" s="1851" t="s">
        <v>181</v>
      </c>
      <c r="C217" s="1852"/>
      <c r="D217" s="1852"/>
      <c r="E217" s="1852"/>
      <c r="F217" s="1852"/>
      <c r="G217" s="1852"/>
      <c r="H217" s="1852"/>
      <c r="I217" s="1852"/>
      <c r="J217" s="1852"/>
      <c r="K217" s="1852"/>
      <c r="L217" s="1852"/>
      <c r="M217" s="1852"/>
      <c r="N217" s="1852"/>
      <c r="O217" s="1852"/>
      <c r="P217" s="1852"/>
      <c r="Q217" s="1852"/>
      <c r="R217" s="1852"/>
      <c r="S217" s="1852"/>
      <c r="T217" s="1852"/>
      <c r="U217" s="1852"/>
      <c r="V217" s="1852"/>
      <c r="W217" s="1852"/>
      <c r="X217" s="1852"/>
      <c r="Y217" s="1852"/>
      <c r="Z217" s="1852"/>
      <c r="AA217" s="1852"/>
      <c r="AB217" s="1852"/>
      <c r="AC217" s="1852"/>
      <c r="AD217" s="1852"/>
      <c r="AE217" s="1852"/>
      <c r="AF217" s="1852"/>
      <c r="AG217" s="1852"/>
      <c r="AH217" s="1848" t="s">
        <v>180</v>
      </c>
      <c r="AI217" s="1849"/>
      <c r="AJ217" s="1849"/>
      <c r="AK217" s="1850"/>
      <c r="AL217" s="1276"/>
      <c r="AM217" s="1274"/>
    </row>
    <row r="218" spans="1:39" s="1197" customFormat="1" ht="4.5" customHeight="1">
      <c r="A218" s="1276"/>
      <c r="B218" s="1274"/>
      <c r="C218" s="1274"/>
      <c r="D218" s="1274"/>
      <c r="E218" s="1274"/>
      <c r="F218" s="1274"/>
      <c r="G218" s="1274"/>
      <c r="H218" s="1274"/>
      <c r="I218" s="1274"/>
      <c r="J218" s="1274"/>
      <c r="K218" s="1274"/>
      <c r="L218" s="1274"/>
      <c r="M218" s="1274"/>
      <c r="N218" s="1274"/>
      <c r="O218" s="1274"/>
      <c r="P218" s="1274"/>
      <c r="Q218" s="1274"/>
      <c r="R218" s="1274"/>
      <c r="S218" s="1274"/>
      <c r="T218" s="1274"/>
      <c r="U218" s="1274"/>
      <c r="V218" s="1274"/>
      <c r="W218" s="1274"/>
      <c r="X218" s="1274"/>
      <c r="Y218" s="1274"/>
      <c r="Z218" s="1274"/>
      <c r="AA218" s="1274"/>
      <c r="AB218" s="1274"/>
      <c r="AC218" s="1274"/>
      <c r="AD218" s="1274"/>
      <c r="AE218" s="1274"/>
      <c r="AF218" s="1274"/>
      <c r="AG218" s="1274"/>
      <c r="AH218" s="1277"/>
      <c r="AI218" s="1277"/>
      <c r="AJ218" s="1277"/>
      <c r="AK218" s="1277"/>
      <c r="AL218" s="1276"/>
      <c r="AM218" s="1274"/>
    </row>
    <row r="219" spans="1:39" s="1197" customFormat="1" ht="15" customHeight="1">
      <c r="A219" s="1837" t="s">
        <v>4025</v>
      </c>
      <c r="B219" s="1837"/>
      <c r="C219" s="1837"/>
      <c r="D219" s="1837"/>
      <c r="E219" s="1837"/>
      <c r="F219" s="1837"/>
      <c r="G219" s="1837"/>
      <c r="H219" s="1837"/>
      <c r="I219" s="1837"/>
      <c r="J219" s="1837"/>
      <c r="K219" s="1837"/>
      <c r="L219" s="1837"/>
      <c r="M219" s="1837"/>
      <c r="N219" s="1837"/>
      <c r="O219" s="1837"/>
      <c r="P219" s="1837"/>
      <c r="Q219" s="1837"/>
      <c r="R219" s="1837"/>
      <c r="S219" s="1837"/>
      <c r="T219" s="1837"/>
      <c r="U219" s="1837"/>
      <c r="V219" s="1837"/>
      <c r="W219" s="1837"/>
      <c r="X219" s="1837"/>
      <c r="Y219" s="1837"/>
      <c r="Z219" s="1837"/>
      <c r="AA219" s="1837"/>
      <c r="AB219" s="1837"/>
      <c r="AC219" s="1837"/>
      <c r="AD219" s="1837"/>
      <c r="AE219" s="1837"/>
      <c r="AF219" s="1837"/>
      <c r="AG219" s="1837"/>
      <c r="AH219" s="1837"/>
      <c r="AI219" s="1837"/>
      <c r="AJ219" s="1837"/>
      <c r="AK219" s="1837"/>
      <c r="AL219" s="1837"/>
      <c r="AM219" s="1274"/>
    </row>
    <row r="220" spans="1:39" s="1197" customFormat="1" ht="15" customHeight="1">
      <c r="A220" s="1837"/>
      <c r="B220" s="1837"/>
      <c r="C220" s="1837"/>
      <c r="D220" s="1837"/>
      <c r="E220" s="1837"/>
      <c r="F220" s="1837"/>
      <c r="G220" s="1837"/>
      <c r="H220" s="1837"/>
      <c r="I220" s="1837"/>
      <c r="J220" s="1837"/>
      <c r="K220" s="1837"/>
      <c r="L220" s="1837"/>
      <c r="M220" s="1837"/>
      <c r="N220" s="1837"/>
      <c r="O220" s="1837"/>
      <c r="P220" s="1837"/>
      <c r="Q220" s="1837"/>
      <c r="R220" s="1837"/>
      <c r="S220" s="1837"/>
      <c r="T220" s="1837"/>
      <c r="U220" s="1837"/>
      <c r="V220" s="1837"/>
      <c r="W220" s="1837"/>
      <c r="X220" s="1837"/>
      <c r="Y220" s="1837"/>
      <c r="Z220" s="1837"/>
      <c r="AA220" s="1837"/>
      <c r="AB220" s="1837"/>
      <c r="AC220" s="1837"/>
      <c r="AD220" s="1837"/>
      <c r="AE220" s="1837"/>
      <c r="AF220" s="1837"/>
      <c r="AG220" s="1837"/>
      <c r="AH220" s="1837"/>
      <c r="AI220" s="1837"/>
      <c r="AJ220" s="1837"/>
      <c r="AK220" s="1837"/>
      <c r="AL220" s="1837"/>
      <c r="AM220" s="1274"/>
    </row>
    <row r="221" spans="1:39" s="1197" customFormat="1" ht="15" customHeight="1">
      <c r="A221" s="1837"/>
      <c r="B221" s="1837"/>
      <c r="C221" s="1837"/>
      <c r="D221" s="1837"/>
      <c r="E221" s="1837"/>
      <c r="F221" s="1837"/>
      <c r="G221" s="1837"/>
      <c r="H221" s="1837"/>
      <c r="I221" s="1837"/>
      <c r="J221" s="1837"/>
      <c r="K221" s="1837"/>
      <c r="L221" s="1837"/>
      <c r="M221" s="1837"/>
      <c r="N221" s="1837"/>
      <c r="O221" s="1837"/>
      <c r="P221" s="1837"/>
      <c r="Q221" s="1837"/>
      <c r="R221" s="1837"/>
      <c r="S221" s="1837"/>
      <c r="T221" s="1837"/>
      <c r="U221" s="1837"/>
      <c r="V221" s="1837"/>
      <c r="W221" s="1837"/>
      <c r="X221" s="1837"/>
      <c r="Y221" s="1837"/>
      <c r="Z221" s="1837"/>
      <c r="AA221" s="1837"/>
      <c r="AB221" s="1837"/>
      <c r="AC221" s="1837"/>
      <c r="AD221" s="1837"/>
      <c r="AE221" s="1837"/>
      <c r="AF221" s="1837"/>
      <c r="AG221" s="1837"/>
      <c r="AH221" s="1837"/>
      <c r="AI221" s="1837"/>
      <c r="AJ221" s="1837"/>
      <c r="AK221" s="1837"/>
      <c r="AL221" s="1837"/>
      <c r="AM221" s="1274"/>
    </row>
    <row r="222" spans="1:39" s="1197" customFormat="1" ht="15" customHeight="1">
      <c r="A222" s="1837"/>
      <c r="B222" s="1837"/>
      <c r="C222" s="1837"/>
      <c r="D222" s="1837"/>
      <c r="E222" s="1837"/>
      <c r="F222" s="1837"/>
      <c r="G222" s="1837"/>
      <c r="H222" s="1837"/>
      <c r="I222" s="1837"/>
      <c r="J222" s="1837"/>
      <c r="K222" s="1837"/>
      <c r="L222" s="1837"/>
      <c r="M222" s="1837"/>
      <c r="N222" s="1837"/>
      <c r="O222" s="1837"/>
      <c r="P222" s="1837"/>
      <c r="Q222" s="1837"/>
      <c r="R222" s="1837"/>
      <c r="S222" s="1837"/>
      <c r="T222" s="1837"/>
      <c r="U222" s="1837"/>
      <c r="V222" s="1837"/>
      <c r="W222" s="1837"/>
      <c r="X222" s="1837"/>
      <c r="Y222" s="1837"/>
      <c r="Z222" s="1837"/>
      <c r="AA222" s="1837"/>
      <c r="AB222" s="1837"/>
      <c r="AC222" s="1837"/>
      <c r="AD222" s="1837"/>
      <c r="AE222" s="1837"/>
      <c r="AF222" s="1837"/>
      <c r="AG222" s="1837"/>
      <c r="AH222" s="1837"/>
      <c r="AI222" s="1837"/>
      <c r="AJ222" s="1837"/>
      <c r="AK222" s="1837"/>
      <c r="AL222" s="1837"/>
      <c r="AM222" s="1274"/>
    </row>
    <row r="223" spans="1:39" s="1197" customFormat="1" ht="15" customHeight="1">
      <c r="A223" s="1837"/>
      <c r="B223" s="1837"/>
      <c r="C223" s="1837"/>
      <c r="D223" s="1837"/>
      <c r="E223" s="1837"/>
      <c r="F223" s="1837"/>
      <c r="G223" s="1837"/>
      <c r="H223" s="1837"/>
      <c r="I223" s="1837"/>
      <c r="J223" s="1837"/>
      <c r="K223" s="1837"/>
      <c r="L223" s="1837"/>
      <c r="M223" s="1837"/>
      <c r="N223" s="1837"/>
      <c r="O223" s="1837"/>
      <c r="P223" s="1837"/>
      <c r="Q223" s="1837"/>
      <c r="R223" s="1837"/>
      <c r="S223" s="1837"/>
      <c r="T223" s="1837"/>
      <c r="U223" s="1837"/>
      <c r="V223" s="1837"/>
      <c r="W223" s="1837"/>
      <c r="X223" s="1837"/>
      <c r="Y223" s="1837"/>
      <c r="Z223" s="1837"/>
      <c r="AA223" s="1837"/>
      <c r="AB223" s="1837"/>
      <c r="AC223" s="1837"/>
      <c r="AD223" s="1837"/>
      <c r="AE223" s="1837"/>
      <c r="AF223" s="1837"/>
      <c r="AG223" s="1837"/>
      <c r="AH223" s="1837"/>
      <c r="AI223" s="1837"/>
      <c r="AJ223" s="1837"/>
      <c r="AK223" s="1837"/>
      <c r="AL223" s="1837"/>
      <c r="AM223" s="1274"/>
    </row>
    <row r="224" spans="1:39" s="1197" customFormat="1" ht="3.95" customHeight="1">
      <c r="A224" s="1837"/>
      <c r="B224" s="1837"/>
      <c r="C224" s="1837"/>
      <c r="D224" s="1837"/>
      <c r="E224" s="1837"/>
      <c r="F224" s="1837"/>
      <c r="G224" s="1837"/>
      <c r="H224" s="1837"/>
      <c r="I224" s="1837"/>
      <c r="J224" s="1837"/>
      <c r="K224" s="1837"/>
      <c r="L224" s="1837"/>
      <c r="M224" s="1837"/>
      <c r="N224" s="1837"/>
      <c r="O224" s="1837"/>
      <c r="P224" s="1837"/>
      <c r="Q224" s="1837"/>
      <c r="R224" s="1837"/>
      <c r="S224" s="1837"/>
      <c r="T224" s="1837"/>
      <c r="U224" s="1837"/>
      <c r="V224" s="1837"/>
      <c r="W224" s="1837"/>
      <c r="X224" s="1837"/>
      <c r="Y224" s="1837"/>
      <c r="Z224" s="1837"/>
      <c r="AA224" s="1837"/>
      <c r="AB224" s="1837"/>
      <c r="AC224" s="1837"/>
      <c r="AD224" s="1837"/>
      <c r="AE224" s="1837"/>
      <c r="AF224" s="1837"/>
      <c r="AG224" s="1837"/>
      <c r="AH224" s="1837"/>
      <c r="AI224" s="1837"/>
      <c r="AJ224" s="1837"/>
      <c r="AK224" s="1837"/>
      <c r="AL224" s="1837"/>
      <c r="AM224" s="1274"/>
    </row>
    <row r="225" spans="1:39" s="1197" customFormat="1" ht="15" customHeight="1">
      <c r="A225" s="1276"/>
      <c r="B225" s="1853" t="s">
        <v>4023</v>
      </c>
      <c r="C225" s="1854"/>
      <c r="D225" s="1854"/>
      <c r="E225" s="1854"/>
      <c r="F225" s="1854"/>
      <c r="G225" s="1854"/>
      <c r="H225" s="1854"/>
      <c r="I225" s="1854"/>
      <c r="J225" s="1854"/>
      <c r="K225" s="1854"/>
      <c r="L225" s="1854"/>
      <c r="M225" s="1854"/>
      <c r="N225" s="1854"/>
      <c r="O225" s="1854"/>
      <c r="P225" s="1854"/>
      <c r="Q225" s="1854"/>
      <c r="R225" s="1854"/>
      <c r="S225" s="1854"/>
      <c r="T225" s="1854"/>
      <c r="U225" s="1854"/>
      <c r="V225" s="1854"/>
      <c r="W225" s="1854"/>
      <c r="X225" s="1854"/>
      <c r="Y225" s="1854"/>
      <c r="Z225" s="1854"/>
      <c r="AA225" s="1854"/>
      <c r="AB225" s="1854"/>
      <c r="AC225" s="1854"/>
      <c r="AD225" s="1854"/>
      <c r="AE225" s="1854"/>
      <c r="AF225" s="1854"/>
      <c r="AG225" s="1855"/>
      <c r="AH225" s="1853" t="s">
        <v>2834</v>
      </c>
      <c r="AI225" s="1854"/>
      <c r="AJ225" s="1854"/>
      <c r="AK225" s="1855"/>
      <c r="AL225" s="1278"/>
      <c r="AM225" s="1274"/>
    </row>
    <row r="226" spans="1:39" s="1197" customFormat="1" ht="15" hidden="1" customHeight="1">
      <c r="A226" s="1276"/>
      <c r="B226" s="1851" t="s">
        <v>46</v>
      </c>
      <c r="C226" s="1852"/>
      <c r="D226" s="1852"/>
      <c r="E226" s="1852"/>
      <c r="F226" s="1852"/>
      <c r="G226" s="1852"/>
      <c r="H226" s="1852"/>
      <c r="I226" s="1852"/>
      <c r="J226" s="1852"/>
      <c r="K226" s="1852"/>
      <c r="L226" s="1852"/>
      <c r="M226" s="1852"/>
      <c r="N226" s="1852"/>
      <c r="O226" s="1852"/>
      <c r="P226" s="1852"/>
      <c r="Q226" s="1852"/>
      <c r="R226" s="1852"/>
      <c r="S226" s="1852"/>
      <c r="T226" s="1852"/>
      <c r="U226" s="1852"/>
      <c r="V226" s="1852"/>
      <c r="W226" s="1852"/>
      <c r="X226" s="1852"/>
      <c r="Y226" s="1852"/>
      <c r="Z226" s="1852"/>
      <c r="AA226" s="1852"/>
      <c r="AB226" s="1852"/>
      <c r="AC226" s="1852"/>
      <c r="AD226" s="1852"/>
      <c r="AE226" s="1856"/>
      <c r="AF226" s="1279" t="s">
        <v>139</v>
      </c>
      <c r="AG226" s="1280"/>
      <c r="AH226" s="1281" t="s">
        <v>139</v>
      </c>
      <c r="AI226" s="1281"/>
      <c r="AJ226" s="1281"/>
      <c r="AK226" s="1281"/>
      <c r="AL226" s="1282"/>
      <c r="AM226" s="1274"/>
    </row>
    <row r="227" spans="1:39" s="1197" customFormat="1" ht="15" hidden="1" customHeight="1">
      <c r="A227" s="1276"/>
      <c r="B227" s="1851" t="s">
        <v>149</v>
      </c>
      <c r="C227" s="1852"/>
      <c r="D227" s="1852"/>
      <c r="E227" s="1852"/>
      <c r="F227" s="1852"/>
      <c r="G227" s="1852"/>
      <c r="H227" s="1852"/>
      <c r="I227" s="1852"/>
      <c r="J227" s="1852"/>
      <c r="K227" s="1852"/>
      <c r="L227" s="1852"/>
      <c r="M227" s="1852"/>
      <c r="N227" s="1852"/>
      <c r="O227" s="1852"/>
      <c r="P227" s="1852"/>
      <c r="Q227" s="1852"/>
      <c r="R227" s="1852"/>
      <c r="S227" s="1852"/>
      <c r="T227" s="1852"/>
      <c r="U227" s="1852"/>
      <c r="V227" s="1852"/>
      <c r="W227" s="1852"/>
      <c r="X227" s="1852"/>
      <c r="Y227" s="1852"/>
      <c r="Z227" s="1852"/>
      <c r="AA227" s="1852"/>
      <c r="AB227" s="1852"/>
      <c r="AC227" s="1852"/>
      <c r="AD227" s="1852"/>
      <c r="AE227" s="1856"/>
      <c r="AF227" s="1279" t="s">
        <v>148</v>
      </c>
      <c r="AG227" s="1280"/>
      <c r="AH227" s="1281" t="s">
        <v>148</v>
      </c>
      <c r="AI227" s="1281"/>
      <c r="AJ227" s="1281"/>
      <c r="AK227" s="1281"/>
      <c r="AL227" s="1282"/>
      <c r="AM227" s="1274"/>
    </row>
    <row r="228" spans="1:39" s="1197" customFormat="1" ht="15" hidden="1" customHeight="1">
      <c r="A228" s="1276"/>
      <c r="B228" s="1851" t="s">
        <v>160</v>
      </c>
      <c r="C228" s="1852"/>
      <c r="D228" s="1852"/>
      <c r="E228" s="1852"/>
      <c r="F228" s="1852"/>
      <c r="G228" s="1852"/>
      <c r="H228" s="1852"/>
      <c r="I228" s="1852"/>
      <c r="J228" s="1852"/>
      <c r="K228" s="1852"/>
      <c r="L228" s="1852"/>
      <c r="M228" s="1852"/>
      <c r="N228" s="1852"/>
      <c r="O228" s="1852"/>
      <c r="P228" s="1852"/>
      <c r="Q228" s="1852"/>
      <c r="R228" s="1852"/>
      <c r="S228" s="1852"/>
      <c r="T228" s="1852"/>
      <c r="U228" s="1852"/>
      <c r="V228" s="1852"/>
      <c r="W228" s="1852"/>
      <c r="X228" s="1852"/>
      <c r="Y228" s="1852"/>
      <c r="Z228" s="1852"/>
      <c r="AA228" s="1852"/>
      <c r="AB228" s="1852"/>
      <c r="AC228" s="1852"/>
      <c r="AD228" s="1852"/>
      <c r="AE228" s="1856"/>
      <c r="AF228" s="1279" t="s">
        <v>159</v>
      </c>
      <c r="AG228" s="1280"/>
      <c r="AH228" s="1281" t="s">
        <v>159</v>
      </c>
      <c r="AI228" s="1281"/>
      <c r="AJ228" s="1281"/>
      <c r="AK228" s="1281"/>
      <c r="AL228" s="1282"/>
      <c r="AM228" s="1274"/>
    </row>
    <row r="229" spans="1:39" s="1197" customFormat="1" ht="15" hidden="1" customHeight="1">
      <c r="A229" s="1276"/>
      <c r="B229" s="1851" t="s">
        <v>171</v>
      </c>
      <c r="C229" s="1852"/>
      <c r="D229" s="1852"/>
      <c r="E229" s="1852"/>
      <c r="F229" s="1852"/>
      <c r="G229" s="1852"/>
      <c r="H229" s="1852"/>
      <c r="I229" s="1852"/>
      <c r="J229" s="1852"/>
      <c r="K229" s="1852"/>
      <c r="L229" s="1852"/>
      <c r="M229" s="1852"/>
      <c r="N229" s="1852"/>
      <c r="O229" s="1852"/>
      <c r="P229" s="1852"/>
      <c r="Q229" s="1852"/>
      <c r="R229" s="1852"/>
      <c r="S229" s="1852"/>
      <c r="T229" s="1852"/>
      <c r="U229" s="1852"/>
      <c r="V229" s="1852"/>
      <c r="W229" s="1852"/>
      <c r="X229" s="1852"/>
      <c r="Y229" s="1852"/>
      <c r="Z229" s="1852"/>
      <c r="AA229" s="1852"/>
      <c r="AB229" s="1852"/>
      <c r="AC229" s="1852"/>
      <c r="AD229" s="1852"/>
      <c r="AE229" s="1856"/>
      <c r="AF229" s="1279" t="s">
        <v>170</v>
      </c>
      <c r="AG229" s="1280"/>
      <c r="AH229" s="1281" t="s">
        <v>170</v>
      </c>
      <c r="AI229" s="1281"/>
      <c r="AJ229" s="1281"/>
      <c r="AK229" s="1281"/>
      <c r="AL229" s="1282"/>
      <c r="AM229" s="1274"/>
    </row>
    <row r="230" spans="1:39" s="1197" customFormat="1" ht="15" hidden="1" customHeight="1">
      <c r="A230" s="1276"/>
      <c r="B230" s="1851" t="s">
        <v>181</v>
      </c>
      <c r="C230" s="1852"/>
      <c r="D230" s="1852"/>
      <c r="E230" s="1852"/>
      <c r="F230" s="1852"/>
      <c r="G230" s="1852"/>
      <c r="H230" s="1852"/>
      <c r="I230" s="1852"/>
      <c r="J230" s="1852"/>
      <c r="K230" s="1852"/>
      <c r="L230" s="1852"/>
      <c r="M230" s="1852"/>
      <c r="N230" s="1852"/>
      <c r="O230" s="1852"/>
      <c r="P230" s="1852"/>
      <c r="Q230" s="1852"/>
      <c r="R230" s="1852"/>
      <c r="S230" s="1852"/>
      <c r="T230" s="1852"/>
      <c r="U230" s="1852"/>
      <c r="V230" s="1852"/>
      <c r="W230" s="1852"/>
      <c r="X230" s="1852"/>
      <c r="Y230" s="1852"/>
      <c r="Z230" s="1852"/>
      <c r="AA230" s="1852"/>
      <c r="AB230" s="1852"/>
      <c r="AC230" s="1852"/>
      <c r="AD230" s="1852"/>
      <c r="AE230" s="1856"/>
      <c r="AF230" s="1279" t="s">
        <v>180</v>
      </c>
      <c r="AG230" s="1280"/>
      <c r="AH230" s="1281" t="s">
        <v>180</v>
      </c>
      <c r="AI230" s="1281"/>
      <c r="AJ230" s="1281"/>
      <c r="AK230" s="1281"/>
      <c r="AL230" s="1282"/>
      <c r="AM230" s="1274"/>
    </row>
    <row r="231" spans="1:39" s="1197" customFormat="1" ht="15" hidden="1" customHeight="1">
      <c r="A231" s="1276"/>
      <c r="B231" s="1851" t="s">
        <v>191</v>
      </c>
      <c r="C231" s="1852"/>
      <c r="D231" s="1852"/>
      <c r="E231" s="1852"/>
      <c r="F231" s="1852"/>
      <c r="G231" s="1852"/>
      <c r="H231" s="1852"/>
      <c r="I231" s="1852"/>
      <c r="J231" s="1852"/>
      <c r="K231" s="1852"/>
      <c r="L231" s="1852"/>
      <c r="M231" s="1852"/>
      <c r="N231" s="1852"/>
      <c r="O231" s="1852"/>
      <c r="P231" s="1852"/>
      <c r="Q231" s="1852"/>
      <c r="R231" s="1852"/>
      <c r="S231" s="1852"/>
      <c r="T231" s="1852"/>
      <c r="U231" s="1852"/>
      <c r="V231" s="1852"/>
      <c r="W231" s="1852"/>
      <c r="X231" s="1852"/>
      <c r="Y231" s="1852"/>
      <c r="Z231" s="1852"/>
      <c r="AA231" s="1852"/>
      <c r="AB231" s="1852"/>
      <c r="AC231" s="1852"/>
      <c r="AD231" s="1852"/>
      <c r="AE231" s="1856"/>
      <c r="AF231" s="1279" t="s">
        <v>190</v>
      </c>
      <c r="AG231" s="1280"/>
      <c r="AH231" s="1281" t="s">
        <v>190</v>
      </c>
      <c r="AI231" s="1281"/>
      <c r="AJ231" s="1281"/>
      <c r="AK231" s="1281"/>
      <c r="AL231" s="1282"/>
      <c r="AM231" s="1274"/>
    </row>
    <row r="232" spans="1:39" s="1197" customFormat="1" ht="15" customHeight="1">
      <c r="A232" s="1276"/>
      <c r="B232" s="1847" t="s">
        <v>197</v>
      </c>
      <c r="C232" s="1847"/>
      <c r="D232" s="1847"/>
      <c r="E232" s="1847"/>
      <c r="F232" s="1847"/>
      <c r="G232" s="1847"/>
      <c r="H232" s="1847"/>
      <c r="I232" s="1847"/>
      <c r="J232" s="1847"/>
      <c r="K232" s="1847"/>
      <c r="L232" s="1847"/>
      <c r="M232" s="1847"/>
      <c r="N232" s="1847"/>
      <c r="O232" s="1847"/>
      <c r="P232" s="1847"/>
      <c r="Q232" s="1847"/>
      <c r="R232" s="1847"/>
      <c r="S232" s="1847"/>
      <c r="T232" s="1847"/>
      <c r="U232" s="1847"/>
      <c r="V232" s="1847"/>
      <c r="W232" s="1847"/>
      <c r="X232" s="1847"/>
      <c r="Y232" s="1847"/>
      <c r="Z232" s="1847"/>
      <c r="AA232" s="1847"/>
      <c r="AB232" s="1847"/>
      <c r="AC232" s="1847"/>
      <c r="AD232" s="1847"/>
      <c r="AE232" s="1847"/>
      <c r="AF232" s="1847"/>
      <c r="AG232" s="1847"/>
      <c r="AH232" s="1848" t="s">
        <v>196</v>
      </c>
      <c r="AI232" s="1849"/>
      <c r="AJ232" s="1849"/>
      <c r="AK232" s="1850"/>
      <c r="AL232" s="1282"/>
      <c r="AM232" s="1274"/>
    </row>
    <row r="233" spans="1:39" s="1197" customFormat="1" ht="15" customHeight="1">
      <c r="A233" s="1276"/>
      <c r="B233" s="1851" t="s">
        <v>202</v>
      </c>
      <c r="C233" s="1852"/>
      <c r="D233" s="1852"/>
      <c r="E233" s="1852"/>
      <c r="F233" s="1852"/>
      <c r="G233" s="1852"/>
      <c r="H233" s="1852"/>
      <c r="I233" s="1852"/>
      <c r="J233" s="1852"/>
      <c r="K233" s="1852"/>
      <c r="L233" s="1852"/>
      <c r="M233" s="1852"/>
      <c r="N233" s="1852"/>
      <c r="O233" s="1852"/>
      <c r="P233" s="1852"/>
      <c r="Q233" s="1852"/>
      <c r="R233" s="1852"/>
      <c r="S233" s="1852"/>
      <c r="T233" s="1852"/>
      <c r="U233" s="1852"/>
      <c r="V233" s="1852"/>
      <c r="W233" s="1852"/>
      <c r="X233" s="1852"/>
      <c r="Y233" s="1852"/>
      <c r="Z233" s="1852"/>
      <c r="AA233" s="1852"/>
      <c r="AB233" s="1852"/>
      <c r="AC233" s="1852"/>
      <c r="AD233" s="1852"/>
      <c r="AE233" s="1852"/>
      <c r="AF233" s="1852"/>
      <c r="AG233" s="1852"/>
      <c r="AH233" s="1848" t="s">
        <v>201</v>
      </c>
      <c r="AI233" s="1849"/>
      <c r="AJ233" s="1849"/>
      <c r="AK233" s="1850"/>
      <c r="AL233" s="1282"/>
      <c r="AM233" s="1274"/>
    </row>
    <row r="234" spans="1:39" s="1197" customFormat="1" ht="15" customHeight="1">
      <c r="A234" s="1276"/>
      <c r="B234" s="1851" t="s">
        <v>4026</v>
      </c>
      <c r="C234" s="1852"/>
      <c r="D234" s="1852"/>
      <c r="E234" s="1852"/>
      <c r="F234" s="1852"/>
      <c r="G234" s="1852"/>
      <c r="H234" s="1852"/>
      <c r="I234" s="1852"/>
      <c r="J234" s="1852"/>
      <c r="K234" s="1852"/>
      <c r="L234" s="1852"/>
      <c r="M234" s="1852"/>
      <c r="N234" s="1852"/>
      <c r="O234" s="1852"/>
      <c r="P234" s="1852"/>
      <c r="Q234" s="1852"/>
      <c r="R234" s="1852"/>
      <c r="S234" s="1852"/>
      <c r="T234" s="1852"/>
      <c r="U234" s="1852"/>
      <c r="V234" s="1852"/>
      <c r="W234" s="1852"/>
      <c r="X234" s="1852"/>
      <c r="Y234" s="1852"/>
      <c r="Z234" s="1852"/>
      <c r="AA234" s="1852"/>
      <c r="AB234" s="1852"/>
      <c r="AC234" s="1852"/>
      <c r="AD234" s="1852"/>
      <c r="AE234" s="1852"/>
      <c r="AF234" s="1852"/>
      <c r="AG234" s="1852"/>
      <c r="AH234" s="1848" t="s">
        <v>4027</v>
      </c>
      <c r="AI234" s="1849"/>
      <c r="AJ234" s="1849"/>
      <c r="AK234" s="1850"/>
      <c r="AL234" s="1282"/>
      <c r="AM234" s="1274"/>
    </row>
    <row r="235" spans="1:39" s="1197" customFormat="1" ht="15" customHeight="1">
      <c r="A235" s="1276"/>
      <c r="B235" s="1851" t="s">
        <v>503</v>
      </c>
      <c r="C235" s="1852"/>
      <c r="D235" s="1852"/>
      <c r="E235" s="1852"/>
      <c r="F235" s="1852"/>
      <c r="G235" s="1852"/>
      <c r="H235" s="1852"/>
      <c r="I235" s="1852"/>
      <c r="J235" s="1852"/>
      <c r="K235" s="1852"/>
      <c r="L235" s="1852"/>
      <c r="M235" s="1852"/>
      <c r="N235" s="1852"/>
      <c r="O235" s="1852"/>
      <c r="P235" s="1852"/>
      <c r="Q235" s="1852"/>
      <c r="R235" s="1852"/>
      <c r="S235" s="1852"/>
      <c r="T235" s="1852"/>
      <c r="U235" s="1852"/>
      <c r="V235" s="1852"/>
      <c r="W235" s="1852"/>
      <c r="X235" s="1852"/>
      <c r="Y235" s="1852"/>
      <c r="Z235" s="1852"/>
      <c r="AA235" s="1852"/>
      <c r="AB235" s="1852"/>
      <c r="AC235" s="1852"/>
      <c r="AD235" s="1852"/>
      <c r="AE235" s="1852"/>
      <c r="AF235" s="1852"/>
      <c r="AG235" s="1852"/>
      <c r="AH235" s="1848" t="s">
        <v>204</v>
      </c>
      <c r="AI235" s="1849"/>
      <c r="AJ235" s="1849"/>
      <c r="AK235" s="1850"/>
      <c r="AL235" s="1282"/>
      <c r="AM235" s="1274"/>
    </row>
    <row r="236" spans="1:39" s="1197" customFormat="1" ht="15" customHeight="1">
      <c r="A236" s="1276"/>
      <c r="B236" s="1851" t="s">
        <v>4028</v>
      </c>
      <c r="C236" s="1852"/>
      <c r="D236" s="1852"/>
      <c r="E236" s="1852"/>
      <c r="F236" s="1852"/>
      <c r="G236" s="1852"/>
      <c r="H236" s="1852"/>
      <c r="I236" s="1852"/>
      <c r="J236" s="1852"/>
      <c r="K236" s="1852"/>
      <c r="L236" s="1852"/>
      <c r="M236" s="1852"/>
      <c r="N236" s="1852"/>
      <c r="O236" s="1852"/>
      <c r="P236" s="1852"/>
      <c r="Q236" s="1852"/>
      <c r="R236" s="1852"/>
      <c r="S236" s="1852"/>
      <c r="T236" s="1852"/>
      <c r="U236" s="1852"/>
      <c r="V236" s="1852"/>
      <c r="W236" s="1852"/>
      <c r="X236" s="1852"/>
      <c r="Y236" s="1852"/>
      <c r="Z236" s="1852"/>
      <c r="AA236" s="1852"/>
      <c r="AB236" s="1852"/>
      <c r="AC236" s="1852"/>
      <c r="AD236" s="1852"/>
      <c r="AE236" s="1852"/>
      <c r="AF236" s="1852"/>
      <c r="AG236" s="1852"/>
      <c r="AH236" s="1848" t="s">
        <v>207</v>
      </c>
      <c r="AI236" s="1849"/>
      <c r="AJ236" s="1849"/>
      <c r="AK236" s="1850"/>
      <c r="AL236" s="1282"/>
      <c r="AM236" s="1274"/>
    </row>
    <row r="237" spans="1:39" s="1197" customFormat="1" ht="15" customHeight="1">
      <c r="A237" s="1276"/>
      <c r="B237" s="1851" t="s">
        <v>211</v>
      </c>
      <c r="C237" s="1852"/>
      <c r="D237" s="1852"/>
      <c r="E237" s="1852"/>
      <c r="F237" s="1852"/>
      <c r="G237" s="1852"/>
      <c r="H237" s="1852"/>
      <c r="I237" s="1852"/>
      <c r="J237" s="1852"/>
      <c r="K237" s="1852"/>
      <c r="L237" s="1852"/>
      <c r="M237" s="1852"/>
      <c r="N237" s="1852"/>
      <c r="O237" s="1852"/>
      <c r="P237" s="1852"/>
      <c r="Q237" s="1852"/>
      <c r="R237" s="1852"/>
      <c r="S237" s="1852"/>
      <c r="T237" s="1852"/>
      <c r="U237" s="1852"/>
      <c r="V237" s="1852"/>
      <c r="W237" s="1852"/>
      <c r="X237" s="1852"/>
      <c r="Y237" s="1852"/>
      <c r="Z237" s="1852"/>
      <c r="AA237" s="1852"/>
      <c r="AB237" s="1852"/>
      <c r="AC237" s="1852"/>
      <c r="AD237" s="1852"/>
      <c r="AE237" s="1852"/>
      <c r="AF237" s="1852"/>
      <c r="AG237" s="1852"/>
      <c r="AH237" s="1848" t="s">
        <v>210</v>
      </c>
      <c r="AI237" s="1849"/>
      <c r="AJ237" s="1849"/>
      <c r="AK237" s="1850"/>
      <c r="AL237" s="1282"/>
      <c r="AM237" s="1274"/>
    </row>
    <row r="238" spans="1:39" s="1197" customFormat="1" ht="15" customHeight="1">
      <c r="A238" s="1276"/>
      <c r="B238" s="1851" t="s">
        <v>214</v>
      </c>
      <c r="C238" s="1852"/>
      <c r="D238" s="1852"/>
      <c r="E238" s="1852"/>
      <c r="F238" s="1852"/>
      <c r="G238" s="1852"/>
      <c r="H238" s="1852"/>
      <c r="I238" s="1852"/>
      <c r="J238" s="1852"/>
      <c r="K238" s="1852"/>
      <c r="L238" s="1852"/>
      <c r="M238" s="1852"/>
      <c r="N238" s="1852"/>
      <c r="O238" s="1852"/>
      <c r="P238" s="1852"/>
      <c r="Q238" s="1852"/>
      <c r="R238" s="1852"/>
      <c r="S238" s="1852"/>
      <c r="T238" s="1852"/>
      <c r="U238" s="1852"/>
      <c r="V238" s="1852"/>
      <c r="W238" s="1852"/>
      <c r="X238" s="1852"/>
      <c r="Y238" s="1852"/>
      <c r="Z238" s="1852"/>
      <c r="AA238" s="1852"/>
      <c r="AB238" s="1852"/>
      <c r="AC238" s="1852"/>
      <c r="AD238" s="1852"/>
      <c r="AE238" s="1852"/>
      <c r="AF238" s="1852"/>
      <c r="AG238" s="1852"/>
      <c r="AH238" s="1848" t="s">
        <v>213</v>
      </c>
      <c r="AI238" s="1849"/>
      <c r="AJ238" s="1849"/>
      <c r="AK238" s="1850"/>
      <c r="AL238" s="1282"/>
      <c r="AM238" s="1274"/>
    </row>
    <row r="239" spans="1:39" s="1197" customFormat="1" ht="15" customHeight="1">
      <c r="A239" s="1276"/>
      <c r="B239" s="1851" t="s">
        <v>217</v>
      </c>
      <c r="C239" s="1852"/>
      <c r="D239" s="1852"/>
      <c r="E239" s="1852"/>
      <c r="F239" s="1852"/>
      <c r="G239" s="1852"/>
      <c r="H239" s="1852"/>
      <c r="I239" s="1852"/>
      <c r="J239" s="1852"/>
      <c r="K239" s="1852"/>
      <c r="L239" s="1852"/>
      <c r="M239" s="1852"/>
      <c r="N239" s="1852"/>
      <c r="O239" s="1852"/>
      <c r="P239" s="1852"/>
      <c r="Q239" s="1852"/>
      <c r="R239" s="1852"/>
      <c r="S239" s="1852"/>
      <c r="T239" s="1852"/>
      <c r="U239" s="1852"/>
      <c r="V239" s="1852"/>
      <c r="W239" s="1852"/>
      <c r="X239" s="1852"/>
      <c r="Y239" s="1852"/>
      <c r="Z239" s="1852"/>
      <c r="AA239" s="1852"/>
      <c r="AB239" s="1852"/>
      <c r="AC239" s="1852"/>
      <c r="AD239" s="1852"/>
      <c r="AE239" s="1852"/>
      <c r="AF239" s="1852"/>
      <c r="AG239" s="1852"/>
      <c r="AH239" s="1848" t="s">
        <v>216</v>
      </c>
      <c r="AI239" s="1849"/>
      <c r="AJ239" s="1849"/>
      <c r="AK239" s="1850"/>
      <c r="AL239" s="1282"/>
      <c r="AM239" s="1274"/>
    </row>
    <row r="240" spans="1:39" s="1197" customFormat="1" ht="15" customHeight="1">
      <c r="A240" s="1276"/>
      <c r="B240" s="1851" t="s">
        <v>4029</v>
      </c>
      <c r="C240" s="1852"/>
      <c r="D240" s="1852"/>
      <c r="E240" s="1852"/>
      <c r="F240" s="1852"/>
      <c r="G240" s="1852"/>
      <c r="H240" s="1852"/>
      <c r="I240" s="1852"/>
      <c r="J240" s="1852"/>
      <c r="K240" s="1852"/>
      <c r="L240" s="1852"/>
      <c r="M240" s="1852"/>
      <c r="N240" s="1852"/>
      <c r="O240" s="1852"/>
      <c r="P240" s="1852"/>
      <c r="Q240" s="1852"/>
      <c r="R240" s="1852"/>
      <c r="S240" s="1852"/>
      <c r="T240" s="1852"/>
      <c r="U240" s="1852"/>
      <c r="V240" s="1852"/>
      <c r="W240" s="1852"/>
      <c r="X240" s="1852"/>
      <c r="Y240" s="1852"/>
      <c r="Z240" s="1852"/>
      <c r="AA240" s="1852"/>
      <c r="AB240" s="1852"/>
      <c r="AC240" s="1852"/>
      <c r="AD240" s="1852"/>
      <c r="AE240" s="1852"/>
      <c r="AF240" s="1852"/>
      <c r="AG240" s="1852"/>
      <c r="AH240" s="1848" t="s">
        <v>4030</v>
      </c>
      <c r="AI240" s="1849"/>
      <c r="AJ240" s="1849"/>
      <c r="AK240" s="1850"/>
      <c r="AL240" s="1282"/>
      <c r="AM240" s="1274"/>
    </row>
    <row r="241" spans="1:39" s="1197" customFormat="1" ht="15" customHeight="1">
      <c r="A241" s="1276"/>
      <c r="B241" s="1851" t="s">
        <v>502</v>
      </c>
      <c r="C241" s="1852"/>
      <c r="D241" s="1852"/>
      <c r="E241" s="1852"/>
      <c r="F241" s="1852"/>
      <c r="G241" s="1852"/>
      <c r="H241" s="1852"/>
      <c r="I241" s="1852"/>
      <c r="J241" s="1852"/>
      <c r="K241" s="1852"/>
      <c r="L241" s="1852"/>
      <c r="M241" s="1852"/>
      <c r="N241" s="1852"/>
      <c r="O241" s="1852"/>
      <c r="P241" s="1852"/>
      <c r="Q241" s="1852"/>
      <c r="R241" s="1852"/>
      <c r="S241" s="1852"/>
      <c r="T241" s="1852"/>
      <c r="U241" s="1852"/>
      <c r="V241" s="1852"/>
      <c r="W241" s="1852"/>
      <c r="X241" s="1852"/>
      <c r="Y241" s="1852"/>
      <c r="Z241" s="1852"/>
      <c r="AA241" s="1852"/>
      <c r="AB241" s="1852"/>
      <c r="AC241" s="1852"/>
      <c r="AD241" s="1852"/>
      <c r="AE241" s="1852"/>
      <c r="AF241" s="1852"/>
      <c r="AG241" s="1852"/>
      <c r="AH241" s="1848" t="s">
        <v>219</v>
      </c>
      <c r="AI241" s="1849"/>
      <c r="AJ241" s="1849"/>
      <c r="AK241" s="1850"/>
      <c r="AL241" s="1282"/>
      <c r="AM241" s="1274"/>
    </row>
    <row r="242" spans="1:39" s="1197" customFormat="1" ht="15" customHeight="1">
      <c r="A242" s="1276"/>
      <c r="B242" s="1851" t="s">
        <v>501</v>
      </c>
      <c r="C242" s="1852"/>
      <c r="D242" s="1852"/>
      <c r="E242" s="1852"/>
      <c r="F242" s="1852"/>
      <c r="G242" s="1852"/>
      <c r="H242" s="1852"/>
      <c r="I242" s="1852"/>
      <c r="J242" s="1852"/>
      <c r="K242" s="1852"/>
      <c r="L242" s="1852"/>
      <c r="M242" s="1852"/>
      <c r="N242" s="1852"/>
      <c r="O242" s="1852"/>
      <c r="P242" s="1852"/>
      <c r="Q242" s="1852"/>
      <c r="R242" s="1852"/>
      <c r="S242" s="1852"/>
      <c r="T242" s="1852"/>
      <c r="U242" s="1852"/>
      <c r="V242" s="1852"/>
      <c r="W242" s="1852"/>
      <c r="X242" s="1852"/>
      <c r="Y242" s="1852"/>
      <c r="Z242" s="1852"/>
      <c r="AA242" s="1852"/>
      <c r="AB242" s="1852"/>
      <c r="AC242" s="1852"/>
      <c r="AD242" s="1852"/>
      <c r="AE242" s="1852"/>
      <c r="AF242" s="1852"/>
      <c r="AG242" s="1852"/>
      <c r="AH242" s="1848" t="s">
        <v>222</v>
      </c>
      <c r="AI242" s="1849"/>
      <c r="AJ242" s="1849"/>
      <c r="AK242" s="1850"/>
      <c r="AL242" s="1282"/>
      <c r="AM242" s="1274"/>
    </row>
    <row r="243" spans="1:39" s="1197" customFormat="1" ht="15" customHeight="1">
      <c r="A243" s="1276"/>
      <c r="B243" s="1851" t="s">
        <v>4031</v>
      </c>
      <c r="C243" s="1852"/>
      <c r="D243" s="1852"/>
      <c r="E243" s="1852"/>
      <c r="F243" s="1852"/>
      <c r="G243" s="1852"/>
      <c r="H243" s="1852"/>
      <c r="I243" s="1852"/>
      <c r="J243" s="1852"/>
      <c r="K243" s="1852"/>
      <c r="L243" s="1852"/>
      <c r="M243" s="1852"/>
      <c r="N243" s="1852"/>
      <c r="O243" s="1852"/>
      <c r="P243" s="1852"/>
      <c r="Q243" s="1852"/>
      <c r="R243" s="1852"/>
      <c r="S243" s="1852"/>
      <c r="T243" s="1852"/>
      <c r="U243" s="1852"/>
      <c r="V243" s="1852"/>
      <c r="W243" s="1852"/>
      <c r="X243" s="1852"/>
      <c r="Y243" s="1852"/>
      <c r="Z243" s="1852"/>
      <c r="AA243" s="1852"/>
      <c r="AB243" s="1852"/>
      <c r="AC243" s="1852"/>
      <c r="AD243" s="1852"/>
      <c r="AE243" s="1852"/>
      <c r="AF243" s="1852"/>
      <c r="AG243" s="1852"/>
      <c r="AH243" s="1848" t="s">
        <v>4032</v>
      </c>
      <c r="AI243" s="1849"/>
      <c r="AJ243" s="1849"/>
      <c r="AK243" s="1850"/>
      <c r="AL243" s="1282"/>
      <c r="AM243" s="1274"/>
    </row>
    <row r="244" spans="1:39" s="1197" customFormat="1" ht="15" customHeight="1">
      <c r="A244" s="1276"/>
      <c r="B244" s="1851" t="s">
        <v>226</v>
      </c>
      <c r="C244" s="1852"/>
      <c r="D244" s="1852"/>
      <c r="E244" s="1852"/>
      <c r="F244" s="1852"/>
      <c r="G244" s="1852"/>
      <c r="H244" s="1852"/>
      <c r="I244" s="1852"/>
      <c r="J244" s="1852"/>
      <c r="K244" s="1852"/>
      <c r="L244" s="1852"/>
      <c r="M244" s="1852"/>
      <c r="N244" s="1852"/>
      <c r="O244" s="1852"/>
      <c r="P244" s="1852"/>
      <c r="Q244" s="1852"/>
      <c r="R244" s="1852"/>
      <c r="S244" s="1852"/>
      <c r="T244" s="1852"/>
      <c r="U244" s="1852"/>
      <c r="V244" s="1852"/>
      <c r="W244" s="1852"/>
      <c r="X244" s="1852"/>
      <c r="Y244" s="1852"/>
      <c r="Z244" s="1852"/>
      <c r="AA244" s="1852"/>
      <c r="AB244" s="1852"/>
      <c r="AC244" s="1852"/>
      <c r="AD244" s="1852"/>
      <c r="AE244" s="1852"/>
      <c r="AF244" s="1852"/>
      <c r="AG244" s="1852"/>
      <c r="AH244" s="1848" t="s">
        <v>225</v>
      </c>
      <c r="AI244" s="1849"/>
      <c r="AJ244" s="1849"/>
      <c r="AK244" s="1850"/>
      <c r="AL244" s="1282"/>
      <c r="AM244" s="1274"/>
    </row>
    <row r="245" spans="1:39" s="1197" customFormat="1" ht="15" customHeight="1">
      <c r="A245" s="1276"/>
      <c r="B245" s="1851" t="s">
        <v>4033</v>
      </c>
      <c r="C245" s="1852"/>
      <c r="D245" s="1852"/>
      <c r="E245" s="1852"/>
      <c r="F245" s="1852"/>
      <c r="G245" s="1852"/>
      <c r="H245" s="1852"/>
      <c r="I245" s="1852"/>
      <c r="J245" s="1852"/>
      <c r="K245" s="1852"/>
      <c r="L245" s="1852"/>
      <c r="M245" s="1852"/>
      <c r="N245" s="1852"/>
      <c r="O245" s="1852"/>
      <c r="P245" s="1852"/>
      <c r="Q245" s="1852"/>
      <c r="R245" s="1852"/>
      <c r="S245" s="1852"/>
      <c r="T245" s="1852"/>
      <c r="U245" s="1852"/>
      <c r="V245" s="1852"/>
      <c r="W245" s="1852"/>
      <c r="X245" s="1852"/>
      <c r="Y245" s="1852"/>
      <c r="Z245" s="1852"/>
      <c r="AA245" s="1852"/>
      <c r="AB245" s="1852"/>
      <c r="AC245" s="1852"/>
      <c r="AD245" s="1852"/>
      <c r="AE245" s="1852"/>
      <c r="AF245" s="1852"/>
      <c r="AG245" s="1852"/>
      <c r="AH245" s="1848" t="s">
        <v>228</v>
      </c>
      <c r="AI245" s="1849"/>
      <c r="AJ245" s="1849"/>
      <c r="AK245" s="1850"/>
      <c r="AL245" s="1282"/>
      <c r="AM245" s="1274"/>
    </row>
    <row r="246" spans="1:39" s="1197" customFormat="1" ht="15" customHeight="1">
      <c r="A246" s="1276"/>
      <c r="B246" s="1851" t="s">
        <v>232</v>
      </c>
      <c r="C246" s="1852"/>
      <c r="D246" s="1852"/>
      <c r="E246" s="1852"/>
      <c r="F246" s="1852"/>
      <c r="G246" s="1852"/>
      <c r="H246" s="1852"/>
      <c r="I246" s="1852"/>
      <c r="J246" s="1852"/>
      <c r="K246" s="1852"/>
      <c r="L246" s="1852"/>
      <c r="M246" s="1852"/>
      <c r="N246" s="1852"/>
      <c r="O246" s="1852"/>
      <c r="P246" s="1852"/>
      <c r="Q246" s="1852"/>
      <c r="R246" s="1852"/>
      <c r="S246" s="1852"/>
      <c r="T246" s="1852"/>
      <c r="U246" s="1852"/>
      <c r="V246" s="1852"/>
      <c r="W246" s="1852"/>
      <c r="X246" s="1852"/>
      <c r="Y246" s="1852"/>
      <c r="Z246" s="1852"/>
      <c r="AA246" s="1852"/>
      <c r="AB246" s="1852"/>
      <c r="AC246" s="1852"/>
      <c r="AD246" s="1852"/>
      <c r="AE246" s="1852"/>
      <c r="AF246" s="1852"/>
      <c r="AG246" s="1852"/>
      <c r="AH246" s="1848" t="s">
        <v>231</v>
      </c>
      <c r="AI246" s="1849"/>
      <c r="AJ246" s="1849"/>
      <c r="AK246" s="1850"/>
      <c r="AL246" s="1282"/>
      <c r="AM246" s="1274"/>
    </row>
    <row r="247" spans="1:39" s="1197" customFormat="1" ht="15" customHeight="1">
      <c r="A247" s="1276"/>
      <c r="B247" s="1851" t="s">
        <v>4034</v>
      </c>
      <c r="C247" s="1852"/>
      <c r="D247" s="1852"/>
      <c r="E247" s="1852"/>
      <c r="F247" s="1852"/>
      <c r="G247" s="1852"/>
      <c r="H247" s="1852"/>
      <c r="I247" s="1852"/>
      <c r="J247" s="1852"/>
      <c r="K247" s="1852"/>
      <c r="L247" s="1852"/>
      <c r="M247" s="1852"/>
      <c r="N247" s="1852"/>
      <c r="O247" s="1852"/>
      <c r="P247" s="1852"/>
      <c r="Q247" s="1852"/>
      <c r="R247" s="1852"/>
      <c r="S247" s="1852"/>
      <c r="T247" s="1852"/>
      <c r="U247" s="1852"/>
      <c r="V247" s="1852"/>
      <c r="W247" s="1852"/>
      <c r="X247" s="1852"/>
      <c r="Y247" s="1852"/>
      <c r="Z247" s="1852"/>
      <c r="AA247" s="1852"/>
      <c r="AB247" s="1852"/>
      <c r="AC247" s="1852"/>
      <c r="AD247" s="1852"/>
      <c r="AE247" s="1852"/>
      <c r="AF247" s="1852"/>
      <c r="AG247" s="1852"/>
      <c r="AH247" s="1848" t="s">
        <v>234</v>
      </c>
      <c r="AI247" s="1849"/>
      <c r="AJ247" s="1849"/>
      <c r="AK247" s="1850"/>
      <c r="AL247" s="1282"/>
      <c r="AM247" s="1274"/>
    </row>
    <row r="248" spans="1:39" s="1197" customFormat="1" ht="15" customHeight="1">
      <c r="A248" s="1276"/>
      <c r="B248" s="1851" t="s">
        <v>4035</v>
      </c>
      <c r="C248" s="1852"/>
      <c r="D248" s="1852"/>
      <c r="E248" s="1852"/>
      <c r="F248" s="1852"/>
      <c r="G248" s="1852"/>
      <c r="H248" s="1852"/>
      <c r="I248" s="1852"/>
      <c r="J248" s="1852"/>
      <c r="K248" s="1852"/>
      <c r="L248" s="1852"/>
      <c r="M248" s="1852"/>
      <c r="N248" s="1852"/>
      <c r="O248" s="1852"/>
      <c r="P248" s="1852"/>
      <c r="Q248" s="1852"/>
      <c r="R248" s="1852"/>
      <c r="S248" s="1852"/>
      <c r="T248" s="1852"/>
      <c r="U248" s="1852"/>
      <c r="V248" s="1852"/>
      <c r="W248" s="1852"/>
      <c r="X248" s="1852"/>
      <c r="Y248" s="1852"/>
      <c r="Z248" s="1852"/>
      <c r="AA248" s="1852"/>
      <c r="AB248" s="1852"/>
      <c r="AC248" s="1852"/>
      <c r="AD248" s="1852"/>
      <c r="AE248" s="1852"/>
      <c r="AF248" s="1852"/>
      <c r="AG248" s="1852"/>
      <c r="AH248" s="1848" t="s">
        <v>4036</v>
      </c>
      <c r="AI248" s="1849"/>
      <c r="AJ248" s="1849"/>
      <c r="AK248" s="1850"/>
      <c r="AL248" s="1282"/>
      <c r="AM248" s="1274"/>
    </row>
    <row r="249" spans="1:39" s="1197" customFormat="1" ht="27.6" customHeight="1">
      <c r="A249" s="1276"/>
      <c r="B249" s="1851" t="s">
        <v>4037</v>
      </c>
      <c r="C249" s="1852"/>
      <c r="D249" s="1852"/>
      <c r="E249" s="1852"/>
      <c r="F249" s="1852"/>
      <c r="G249" s="1852"/>
      <c r="H249" s="1852"/>
      <c r="I249" s="1852"/>
      <c r="J249" s="1852"/>
      <c r="K249" s="1852"/>
      <c r="L249" s="1852"/>
      <c r="M249" s="1852"/>
      <c r="N249" s="1852"/>
      <c r="O249" s="1852"/>
      <c r="P249" s="1852"/>
      <c r="Q249" s="1852"/>
      <c r="R249" s="1852"/>
      <c r="S249" s="1852"/>
      <c r="T249" s="1852"/>
      <c r="U249" s="1852"/>
      <c r="V249" s="1852"/>
      <c r="W249" s="1852"/>
      <c r="X249" s="1852"/>
      <c r="Y249" s="1852"/>
      <c r="Z249" s="1852"/>
      <c r="AA249" s="1852"/>
      <c r="AB249" s="1852"/>
      <c r="AC249" s="1852"/>
      <c r="AD249" s="1852"/>
      <c r="AE249" s="1852"/>
      <c r="AF249" s="1852"/>
      <c r="AG249" s="1852"/>
      <c r="AH249" s="1857" t="s">
        <v>237</v>
      </c>
      <c r="AI249" s="1858"/>
      <c r="AJ249" s="1858"/>
      <c r="AK249" s="1859"/>
      <c r="AL249" s="1283"/>
      <c r="AM249" s="1274"/>
    </row>
    <row r="250" spans="1:39" s="1197" customFormat="1" ht="15" customHeight="1">
      <c r="A250" s="1276"/>
      <c r="B250" s="1851" t="s">
        <v>4038</v>
      </c>
      <c r="C250" s="1852"/>
      <c r="D250" s="1852"/>
      <c r="E250" s="1852"/>
      <c r="F250" s="1852"/>
      <c r="G250" s="1852"/>
      <c r="H250" s="1852"/>
      <c r="I250" s="1852"/>
      <c r="J250" s="1852"/>
      <c r="K250" s="1852"/>
      <c r="L250" s="1852"/>
      <c r="M250" s="1852"/>
      <c r="N250" s="1852"/>
      <c r="O250" s="1852"/>
      <c r="P250" s="1852"/>
      <c r="Q250" s="1852"/>
      <c r="R250" s="1852"/>
      <c r="S250" s="1852"/>
      <c r="T250" s="1852"/>
      <c r="U250" s="1852"/>
      <c r="V250" s="1852"/>
      <c r="W250" s="1852"/>
      <c r="X250" s="1852"/>
      <c r="Y250" s="1852"/>
      <c r="Z250" s="1852"/>
      <c r="AA250" s="1852"/>
      <c r="AB250" s="1852"/>
      <c r="AC250" s="1852"/>
      <c r="AD250" s="1852"/>
      <c r="AE250" s="1852"/>
      <c r="AF250" s="1852"/>
      <c r="AG250" s="1852"/>
      <c r="AH250" s="1857" t="s">
        <v>240</v>
      </c>
      <c r="AI250" s="1858"/>
      <c r="AJ250" s="1858"/>
      <c r="AK250" s="1859"/>
      <c r="AL250" s="1283"/>
      <c r="AM250" s="1274"/>
    </row>
    <row r="251" spans="1:39" s="1197" customFormat="1" ht="15" customHeight="1">
      <c r="A251" s="1276"/>
      <c r="B251" s="1851" t="s">
        <v>244</v>
      </c>
      <c r="C251" s="1852"/>
      <c r="D251" s="1852"/>
      <c r="E251" s="1852"/>
      <c r="F251" s="1852"/>
      <c r="G251" s="1852"/>
      <c r="H251" s="1852"/>
      <c r="I251" s="1852"/>
      <c r="J251" s="1852"/>
      <c r="K251" s="1852"/>
      <c r="L251" s="1852"/>
      <c r="M251" s="1852"/>
      <c r="N251" s="1852"/>
      <c r="O251" s="1852"/>
      <c r="P251" s="1852"/>
      <c r="Q251" s="1852"/>
      <c r="R251" s="1852"/>
      <c r="S251" s="1852"/>
      <c r="T251" s="1852"/>
      <c r="U251" s="1852"/>
      <c r="V251" s="1852"/>
      <c r="W251" s="1852"/>
      <c r="X251" s="1852"/>
      <c r="Y251" s="1852"/>
      <c r="Z251" s="1852"/>
      <c r="AA251" s="1852"/>
      <c r="AB251" s="1852"/>
      <c r="AC251" s="1852"/>
      <c r="AD251" s="1852"/>
      <c r="AE251" s="1852"/>
      <c r="AF251" s="1852"/>
      <c r="AG251" s="1852"/>
      <c r="AH251" s="1848" t="s">
        <v>243</v>
      </c>
      <c r="AI251" s="1849"/>
      <c r="AJ251" s="1849"/>
      <c r="AK251" s="1850"/>
      <c r="AL251" s="1282"/>
      <c r="AM251" s="1274"/>
    </row>
    <row r="252" spans="1:39" s="1197" customFormat="1" ht="15" customHeight="1">
      <c r="A252" s="1276"/>
      <c r="B252" s="1851" t="s">
        <v>247</v>
      </c>
      <c r="C252" s="1852"/>
      <c r="D252" s="1852"/>
      <c r="E252" s="1852"/>
      <c r="F252" s="1852"/>
      <c r="G252" s="1852"/>
      <c r="H252" s="1852"/>
      <c r="I252" s="1852"/>
      <c r="J252" s="1852"/>
      <c r="K252" s="1852"/>
      <c r="L252" s="1852"/>
      <c r="M252" s="1852"/>
      <c r="N252" s="1852"/>
      <c r="O252" s="1852"/>
      <c r="P252" s="1852"/>
      <c r="Q252" s="1852"/>
      <c r="R252" s="1852"/>
      <c r="S252" s="1852"/>
      <c r="T252" s="1852"/>
      <c r="U252" s="1852"/>
      <c r="V252" s="1852"/>
      <c r="W252" s="1852"/>
      <c r="X252" s="1852"/>
      <c r="Y252" s="1852"/>
      <c r="Z252" s="1852"/>
      <c r="AA252" s="1852"/>
      <c r="AB252" s="1852"/>
      <c r="AC252" s="1852"/>
      <c r="AD252" s="1852"/>
      <c r="AE252" s="1852"/>
      <c r="AF252" s="1852"/>
      <c r="AG252" s="1852"/>
      <c r="AH252" s="1848" t="s">
        <v>246</v>
      </c>
      <c r="AI252" s="1849"/>
      <c r="AJ252" s="1849"/>
      <c r="AK252" s="1850"/>
      <c r="AL252" s="1282"/>
      <c r="AM252" s="1274"/>
    </row>
    <row r="253" spans="1:39" s="1197" customFormat="1" ht="15" customHeight="1">
      <c r="A253" s="1276"/>
      <c r="B253" s="1851" t="s">
        <v>250</v>
      </c>
      <c r="C253" s="1852"/>
      <c r="D253" s="1852"/>
      <c r="E253" s="1852"/>
      <c r="F253" s="1852"/>
      <c r="G253" s="1852"/>
      <c r="H253" s="1852"/>
      <c r="I253" s="1852"/>
      <c r="J253" s="1852"/>
      <c r="K253" s="1852"/>
      <c r="L253" s="1852"/>
      <c r="M253" s="1852"/>
      <c r="N253" s="1852"/>
      <c r="O253" s="1852"/>
      <c r="P253" s="1852"/>
      <c r="Q253" s="1852"/>
      <c r="R253" s="1852"/>
      <c r="S253" s="1852"/>
      <c r="T253" s="1852"/>
      <c r="U253" s="1852"/>
      <c r="V253" s="1852"/>
      <c r="W253" s="1852"/>
      <c r="X253" s="1852"/>
      <c r="Y253" s="1852"/>
      <c r="Z253" s="1852"/>
      <c r="AA253" s="1852"/>
      <c r="AB253" s="1852"/>
      <c r="AC253" s="1852"/>
      <c r="AD253" s="1852"/>
      <c r="AE253" s="1852"/>
      <c r="AF253" s="1852"/>
      <c r="AG253" s="1852"/>
      <c r="AH253" s="1848" t="s">
        <v>249</v>
      </c>
      <c r="AI253" s="1849"/>
      <c r="AJ253" s="1849"/>
      <c r="AK253" s="1850"/>
      <c r="AL253" s="1282"/>
      <c r="AM253" s="1274"/>
    </row>
    <row r="254" spans="1:39" s="1197" customFormat="1" ht="15" customHeight="1">
      <c r="A254" s="1276"/>
      <c r="B254" s="1851" t="s">
        <v>253</v>
      </c>
      <c r="C254" s="1852"/>
      <c r="D254" s="1852"/>
      <c r="E254" s="1852"/>
      <c r="F254" s="1852"/>
      <c r="G254" s="1852"/>
      <c r="H254" s="1852"/>
      <c r="I254" s="1852"/>
      <c r="J254" s="1852"/>
      <c r="K254" s="1852"/>
      <c r="L254" s="1852"/>
      <c r="M254" s="1852"/>
      <c r="N254" s="1852"/>
      <c r="O254" s="1852"/>
      <c r="P254" s="1852"/>
      <c r="Q254" s="1852"/>
      <c r="R254" s="1852"/>
      <c r="S254" s="1852"/>
      <c r="T254" s="1852"/>
      <c r="U254" s="1852"/>
      <c r="V254" s="1852"/>
      <c r="W254" s="1852"/>
      <c r="X254" s="1852"/>
      <c r="Y254" s="1852"/>
      <c r="Z254" s="1852"/>
      <c r="AA254" s="1852"/>
      <c r="AB254" s="1852"/>
      <c r="AC254" s="1852"/>
      <c r="AD254" s="1852"/>
      <c r="AE254" s="1852"/>
      <c r="AF254" s="1852"/>
      <c r="AG254" s="1856"/>
      <c r="AH254" s="1848" t="s">
        <v>252</v>
      </c>
      <c r="AI254" s="1849"/>
      <c r="AJ254" s="1849"/>
      <c r="AK254" s="1850"/>
      <c r="AL254" s="1282"/>
      <c r="AM254" s="1274"/>
    </row>
    <row r="255" spans="1:39" s="1197" customFormat="1" ht="15" customHeight="1">
      <c r="A255" s="1276"/>
      <c r="B255" s="1851" t="s">
        <v>256</v>
      </c>
      <c r="C255" s="1852"/>
      <c r="D255" s="1852"/>
      <c r="E255" s="1852"/>
      <c r="F255" s="1852"/>
      <c r="G255" s="1852"/>
      <c r="H255" s="1852"/>
      <c r="I255" s="1852"/>
      <c r="J255" s="1852"/>
      <c r="K255" s="1852"/>
      <c r="L255" s="1852"/>
      <c r="M255" s="1852"/>
      <c r="N255" s="1852"/>
      <c r="O255" s="1852"/>
      <c r="P255" s="1852"/>
      <c r="Q255" s="1852"/>
      <c r="R255" s="1852"/>
      <c r="S255" s="1852"/>
      <c r="T255" s="1852"/>
      <c r="U255" s="1852"/>
      <c r="V255" s="1852"/>
      <c r="W255" s="1852"/>
      <c r="X255" s="1852"/>
      <c r="Y255" s="1852"/>
      <c r="Z255" s="1852"/>
      <c r="AA255" s="1852"/>
      <c r="AB255" s="1852"/>
      <c r="AC255" s="1852"/>
      <c r="AD255" s="1852"/>
      <c r="AE255" s="1852"/>
      <c r="AF255" s="1852"/>
      <c r="AG255" s="1856"/>
      <c r="AH255" s="1848" t="s">
        <v>255</v>
      </c>
      <c r="AI255" s="1849"/>
      <c r="AJ255" s="1849"/>
      <c r="AK255" s="1850"/>
      <c r="AL255" s="1282"/>
      <c r="AM255" s="1274"/>
    </row>
    <row r="256" spans="1:39" s="1197" customFormat="1" ht="15" customHeight="1">
      <c r="A256" s="1276"/>
      <c r="B256" s="1851" t="s">
        <v>259</v>
      </c>
      <c r="C256" s="1852"/>
      <c r="D256" s="1852"/>
      <c r="E256" s="1852"/>
      <c r="F256" s="1852"/>
      <c r="G256" s="1852"/>
      <c r="H256" s="1852"/>
      <c r="I256" s="1852"/>
      <c r="J256" s="1852"/>
      <c r="K256" s="1852"/>
      <c r="L256" s="1852"/>
      <c r="M256" s="1852"/>
      <c r="N256" s="1852"/>
      <c r="O256" s="1852"/>
      <c r="P256" s="1852"/>
      <c r="Q256" s="1852"/>
      <c r="R256" s="1852"/>
      <c r="S256" s="1852"/>
      <c r="T256" s="1852"/>
      <c r="U256" s="1852"/>
      <c r="V256" s="1852"/>
      <c r="W256" s="1852"/>
      <c r="X256" s="1852"/>
      <c r="Y256" s="1852"/>
      <c r="Z256" s="1852"/>
      <c r="AA256" s="1852"/>
      <c r="AB256" s="1852"/>
      <c r="AC256" s="1852"/>
      <c r="AD256" s="1852"/>
      <c r="AE256" s="1852"/>
      <c r="AF256" s="1852"/>
      <c r="AG256" s="1856"/>
      <c r="AH256" s="1848" t="s">
        <v>258</v>
      </c>
      <c r="AI256" s="1849"/>
      <c r="AJ256" s="1849"/>
      <c r="AK256" s="1850"/>
      <c r="AL256" s="1282"/>
      <c r="AM256" s="1274"/>
    </row>
    <row r="257" spans="1:39" s="1197" customFormat="1" ht="15" customHeight="1">
      <c r="A257" s="1276"/>
      <c r="B257" s="1851" t="s">
        <v>4039</v>
      </c>
      <c r="C257" s="1852"/>
      <c r="D257" s="1852"/>
      <c r="E257" s="1852"/>
      <c r="F257" s="1852"/>
      <c r="G257" s="1852"/>
      <c r="H257" s="1852"/>
      <c r="I257" s="1852"/>
      <c r="J257" s="1852"/>
      <c r="K257" s="1852"/>
      <c r="L257" s="1852"/>
      <c r="M257" s="1852"/>
      <c r="N257" s="1852"/>
      <c r="O257" s="1852"/>
      <c r="P257" s="1852"/>
      <c r="Q257" s="1852"/>
      <c r="R257" s="1852"/>
      <c r="S257" s="1852"/>
      <c r="T257" s="1852"/>
      <c r="U257" s="1852"/>
      <c r="V257" s="1852"/>
      <c r="W257" s="1852"/>
      <c r="X257" s="1852"/>
      <c r="Y257" s="1852"/>
      <c r="Z257" s="1852"/>
      <c r="AA257" s="1852"/>
      <c r="AB257" s="1852"/>
      <c r="AC257" s="1852"/>
      <c r="AD257" s="1852"/>
      <c r="AE257" s="1852"/>
      <c r="AF257" s="1852"/>
      <c r="AG257" s="1856"/>
      <c r="AH257" s="1857" t="s">
        <v>261</v>
      </c>
      <c r="AI257" s="1858"/>
      <c r="AJ257" s="1858"/>
      <c r="AK257" s="1859"/>
      <c r="AL257" s="1283"/>
      <c r="AM257" s="1274"/>
    </row>
    <row r="258" spans="1:39" s="1197" customFormat="1" ht="15" customHeight="1">
      <c r="A258" s="1276"/>
      <c r="B258" s="1851" t="s">
        <v>265</v>
      </c>
      <c r="C258" s="1852"/>
      <c r="D258" s="1852"/>
      <c r="E258" s="1852"/>
      <c r="F258" s="1852"/>
      <c r="G258" s="1852"/>
      <c r="H258" s="1852"/>
      <c r="I258" s="1852"/>
      <c r="J258" s="1852"/>
      <c r="K258" s="1852"/>
      <c r="L258" s="1852"/>
      <c r="M258" s="1852"/>
      <c r="N258" s="1852"/>
      <c r="O258" s="1852"/>
      <c r="P258" s="1852"/>
      <c r="Q258" s="1852"/>
      <c r="R258" s="1852"/>
      <c r="S258" s="1852"/>
      <c r="T258" s="1852"/>
      <c r="U258" s="1852"/>
      <c r="V258" s="1852"/>
      <c r="W258" s="1852"/>
      <c r="X258" s="1852"/>
      <c r="Y258" s="1852"/>
      <c r="Z258" s="1852"/>
      <c r="AA258" s="1852"/>
      <c r="AB258" s="1852"/>
      <c r="AC258" s="1852"/>
      <c r="AD258" s="1852"/>
      <c r="AE258" s="1852"/>
      <c r="AF258" s="1852"/>
      <c r="AG258" s="1856"/>
      <c r="AH258" s="1857" t="s">
        <v>264</v>
      </c>
      <c r="AI258" s="1858"/>
      <c r="AJ258" s="1858"/>
      <c r="AK258" s="1859"/>
      <c r="AL258" s="1283"/>
      <c r="AM258" s="1274"/>
    </row>
    <row r="259" spans="1:39" s="1197" customFormat="1" ht="15" customHeight="1">
      <c r="A259" s="1276"/>
      <c r="B259" s="1851" t="s">
        <v>497</v>
      </c>
      <c r="C259" s="1852"/>
      <c r="D259" s="1852"/>
      <c r="E259" s="1852"/>
      <c r="F259" s="1852"/>
      <c r="G259" s="1852"/>
      <c r="H259" s="1852"/>
      <c r="I259" s="1852"/>
      <c r="J259" s="1852"/>
      <c r="K259" s="1852"/>
      <c r="L259" s="1852"/>
      <c r="M259" s="1852"/>
      <c r="N259" s="1852"/>
      <c r="O259" s="1852"/>
      <c r="P259" s="1852"/>
      <c r="Q259" s="1852"/>
      <c r="R259" s="1852"/>
      <c r="S259" s="1852"/>
      <c r="T259" s="1852"/>
      <c r="U259" s="1852"/>
      <c r="V259" s="1852"/>
      <c r="W259" s="1852"/>
      <c r="X259" s="1852"/>
      <c r="Y259" s="1852"/>
      <c r="Z259" s="1852"/>
      <c r="AA259" s="1852"/>
      <c r="AB259" s="1852"/>
      <c r="AC259" s="1852"/>
      <c r="AD259" s="1852"/>
      <c r="AE259" s="1852"/>
      <c r="AF259" s="1852"/>
      <c r="AG259" s="1856"/>
      <c r="AH259" s="1857" t="s">
        <v>267</v>
      </c>
      <c r="AI259" s="1858"/>
      <c r="AJ259" s="1858"/>
      <c r="AK259" s="1859"/>
      <c r="AL259" s="1283"/>
      <c r="AM259" s="1274"/>
    </row>
    <row r="260" spans="1:39" s="1197" customFormat="1" ht="15" customHeight="1">
      <c r="A260" s="1276"/>
      <c r="B260" s="1851" t="s">
        <v>4040</v>
      </c>
      <c r="C260" s="1852"/>
      <c r="D260" s="1852"/>
      <c r="E260" s="1852"/>
      <c r="F260" s="1852"/>
      <c r="G260" s="1852"/>
      <c r="H260" s="1852"/>
      <c r="I260" s="1852"/>
      <c r="J260" s="1852"/>
      <c r="K260" s="1852"/>
      <c r="L260" s="1852"/>
      <c r="M260" s="1852"/>
      <c r="N260" s="1852"/>
      <c r="O260" s="1852"/>
      <c r="P260" s="1852"/>
      <c r="Q260" s="1852"/>
      <c r="R260" s="1852"/>
      <c r="S260" s="1852"/>
      <c r="T260" s="1852"/>
      <c r="U260" s="1852"/>
      <c r="V260" s="1852"/>
      <c r="W260" s="1852"/>
      <c r="X260" s="1852"/>
      <c r="Y260" s="1852"/>
      <c r="Z260" s="1852"/>
      <c r="AA260" s="1852"/>
      <c r="AB260" s="1852"/>
      <c r="AC260" s="1852"/>
      <c r="AD260" s="1852"/>
      <c r="AE260" s="1852"/>
      <c r="AF260" s="1852"/>
      <c r="AG260" s="1856"/>
      <c r="AH260" s="1857" t="s">
        <v>270</v>
      </c>
      <c r="AI260" s="1858"/>
      <c r="AJ260" s="1858"/>
      <c r="AK260" s="1859"/>
      <c r="AL260" s="1283"/>
      <c r="AM260" s="1274"/>
    </row>
    <row r="261" spans="1:39" s="1197" customFormat="1" ht="15" customHeight="1">
      <c r="A261" s="1276"/>
      <c r="B261" s="1851" t="s">
        <v>274</v>
      </c>
      <c r="C261" s="1852"/>
      <c r="D261" s="1852"/>
      <c r="E261" s="1852"/>
      <c r="F261" s="1852"/>
      <c r="G261" s="1852"/>
      <c r="H261" s="1852"/>
      <c r="I261" s="1852"/>
      <c r="J261" s="1852"/>
      <c r="K261" s="1852"/>
      <c r="L261" s="1852"/>
      <c r="M261" s="1852"/>
      <c r="N261" s="1852"/>
      <c r="O261" s="1852"/>
      <c r="P261" s="1852"/>
      <c r="Q261" s="1852"/>
      <c r="R261" s="1852"/>
      <c r="S261" s="1852"/>
      <c r="T261" s="1852"/>
      <c r="U261" s="1852"/>
      <c r="V261" s="1852"/>
      <c r="W261" s="1852"/>
      <c r="X261" s="1852"/>
      <c r="Y261" s="1852"/>
      <c r="Z261" s="1852"/>
      <c r="AA261" s="1852"/>
      <c r="AB261" s="1852"/>
      <c r="AC261" s="1852"/>
      <c r="AD261" s="1852"/>
      <c r="AE261" s="1852"/>
      <c r="AF261" s="1852"/>
      <c r="AG261" s="1856"/>
      <c r="AH261" s="1857" t="s">
        <v>273</v>
      </c>
      <c r="AI261" s="1858"/>
      <c r="AJ261" s="1858"/>
      <c r="AK261" s="1859"/>
      <c r="AL261" s="1283"/>
      <c r="AM261" s="1274"/>
    </row>
    <row r="262" spans="1:39" s="1197" customFormat="1" ht="15" customHeight="1">
      <c r="A262" s="1276"/>
      <c r="B262" s="1851" t="s">
        <v>277</v>
      </c>
      <c r="C262" s="1852"/>
      <c r="D262" s="1852"/>
      <c r="E262" s="1852"/>
      <c r="F262" s="1852"/>
      <c r="G262" s="1852"/>
      <c r="H262" s="1852"/>
      <c r="I262" s="1852"/>
      <c r="J262" s="1852"/>
      <c r="K262" s="1852"/>
      <c r="L262" s="1852"/>
      <c r="M262" s="1852"/>
      <c r="N262" s="1852"/>
      <c r="O262" s="1852"/>
      <c r="P262" s="1852"/>
      <c r="Q262" s="1852"/>
      <c r="R262" s="1852"/>
      <c r="S262" s="1852"/>
      <c r="T262" s="1852"/>
      <c r="U262" s="1852"/>
      <c r="V262" s="1852"/>
      <c r="W262" s="1852"/>
      <c r="X262" s="1852"/>
      <c r="Y262" s="1852"/>
      <c r="Z262" s="1852"/>
      <c r="AA262" s="1852"/>
      <c r="AB262" s="1852"/>
      <c r="AC262" s="1852"/>
      <c r="AD262" s="1852"/>
      <c r="AE262" s="1852"/>
      <c r="AF262" s="1852"/>
      <c r="AG262" s="1856"/>
      <c r="AH262" s="1857" t="s">
        <v>276</v>
      </c>
      <c r="AI262" s="1858"/>
      <c r="AJ262" s="1858"/>
      <c r="AK262" s="1859"/>
      <c r="AL262" s="1283"/>
      <c r="AM262" s="1274"/>
    </row>
    <row r="263" spans="1:39" s="1197" customFormat="1" ht="15" customHeight="1">
      <c r="A263" s="1276"/>
      <c r="B263" s="1851" t="s">
        <v>280</v>
      </c>
      <c r="C263" s="1852"/>
      <c r="D263" s="1852"/>
      <c r="E263" s="1852"/>
      <c r="F263" s="1852"/>
      <c r="G263" s="1852"/>
      <c r="H263" s="1852"/>
      <c r="I263" s="1852"/>
      <c r="J263" s="1852"/>
      <c r="K263" s="1852"/>
      <c r="L263" s="1852"/>
      <c r="M263" s="1852"/>
      <c r="N263" s="1852"/>
      <c r="O263" s="1852"/>
      <c r="P263" s="1852"/>
      <c r="Q263" s="1852"/>
      <c r="R263" s="1852"/>
      <c r="S263" s="1852"/>
      <c r="T263" s="1852"/>
      <c r="U263" s="1852"/>
      <c r="V263" s="1852"/>
      <c r="W263" s="1852"/>
      <c r="X263" s="1852"/>
      <c r="Y263" s="1852"/>
      <c r="Z263" s="1852"/>
      <c r="AA263" s="1852"/>
      <c r="AB263" s="1852"/>
      <c r="AC263" s="1852"/>
      <c r="AD263" s="1852"/>
      <c r="AE263" s="1852"/>
      <c r="AF263" s="1852"/>
      <c r="AG263" s="1856"/>
      <c r="AH263" s="1857" t="s">
        <v>279</v>
      </c>
      <c r="AI263" s="1858"/>
      <c r="AJ263" s="1858"/>
      <c r="AK263" s="1859"/>
      <c r="AL263" s="1283"/>
      <c r="AM263" s="1274"/>
    </row>
    <row r="264" spans="1:39" s="1197" customFormat="1" ht="15" customHeight="1">
      <c r="A264" s="1276"/>
      <c r="B264" s="1851" t="s">
        <v>283</v>
      </c>
      <c r="C264" s="1852"/>
      <c r="D264" s="1852"/>
      <c r="E264" s="1852"/>
      <c r="F264" s="1852"/>
      <c r="G264" s="1852"/>
      <c r="H264" s="1852"/>
      <c r="I264" s="1852"/>
      <c r="J264" s="1852"/>
      <c r="K264" s="1852"/>
      <c r="L264" s="1852"/>
      <c r="M264" s="1852"/>
      <c r="N264" s="1852"/>
      <c r="O264" s="1852"/>
      <c r="P264" s="1852"/>
      <c r="Q264" s="1852"/>
      <c r="R264" s="1852"/>
      <c r="S264" s="1852"/>
      <c r="T264" s="1852"/>
      <c r="U264" s="1852"/>
      <c r="V264" s="1852"/>
      <c r="W264" s="1852"/>
      <c r="X264" s="1852"/>
      <c r="Y264" s="1852"/>
      <c r="Z264" s="1852"/>
      <c r="AA264" s="1852"/>
      <c r="AB264" s="1852"/>
      <c r="AC264" s="1852"/>
      <c r="AD264" s="1852"/>
      <c r="AE264" s="1852"/>
      <c r="AF264" s="1852"/>
      <c r="AG264" s="1856"/>
      <c r="AH264" s="1857" t="s">
        <v>282</v>
      </c>
      <c r="AI264" s="1858"/>
      <c r="AJ264" s="1858"/>
      <c r="AK264" s="1859"/>
      <c r="AL264" s="1283"/>
      <c r="AM264" s="1274"/>
    </row>
    <row r="265" spans="1:39" s="1197" customFormat="1" ht="15" customHeight="1">
      <c r="A265" s="1276"/>
      <c r="B265" s="1851" t="s">
        <v>286</v>
      </c>
      <c r="C265" s="1852"/>
      <c r="D265" s="1852"/>
      <c r="E265" s="1852"/>
      <c r="F265" s="1852"/>
      <c r="G265" s="1852"/>
      <c r="H265" s="1852"/>
      <c r="I265" s="1852"/>
      <c r="J265" s="1852"/>
      <c r="K265" s="1852"/>
      <c r="L265" s="1852"/>
      <c r="M265" s="1852"/>
      <c r="N265" s="1852"/>
      <c r="O265" s="1852"/>
      <c r="P265" s="1852"/>
      <c r="Q265" s="1852"/>
      <c r="R265" s="1852"/>
      <c r="S265" s="1852"/>
      <c r="T265" s="1852"/>
      <c r="U265" s="1852"/>
      <c r="V265" s="1852"/>
      <c r="W265" s="1852"/>
      <c r="X265" s="1852"/>
      <c r="Y265" s="1852"/>
      <c r="Z265" s="1852"/>
      <c r="AA265" s="1852"/>
      <c r="AB265" s="1852"/>
      <c r="AC265" s="1852"/>
      <c r="AD265" s="1852"/>
      <c r="AE265" s="1852"/>
      <c r="AF265" s="1852"/>
      <c r="AG265" s="1856"/>
      <c r="AH265" s="1857" t="s">
        <v>285</v>
      </c>
      <c r="AI265" s="1858"/>
      <c r="AJ265" s="1858"/>
      <c r="AK265" s="1859"/>
      <c r="AL265" s="1283"/>
      <c r="AM265" s="1274"/>
    </row>
    <row r="266" spans="1:39" s="1197" customFormat="1" ht="15" customHeight="1">
      <c r="A266" s="1276"/>
      <c r="B266" s="1851" t="s">
        <v>289</v>
      </c>
      <c r="C266" s="1852"/>
      <c r="D266" s="1852"/>
      <c r="E266" s="1852"/>
      <c r="F266" s="1852"/>
      <c r="G266" s="1852"/>
      <c r="H266" s="1852"/>
      <c r="I266" s="1852"/>
      <c r="J266" s="1852"/>
      <c r="K266" s="1852"/>
      <c r="L266" s="1852"/>
      <c r="M266" s="1852"/>
      <c r="N266" s="1852"/>
      <c r="O266" s="1852"/>
      <c r="P266" s="1852"/>
      <c r="Q266" s="1852"/>
      <c r="R266" s="1852"/>
      <c r="S266" s="1852"/>
      <c r="T266" s="1852"/>
      <c r="U266" s="1852"/>
      <c r="V266" s="1852"/>
      <c r="W266" s="1852"/>
      <c r="X266" s="1852"/>
      <c r="Y266" s="1852"/>
      <c r="Z266" s="1852"/>
      <c r="AA266" s="1852"/>
      <c r="AB266" s="1852"/>
      <c r="AC266" s="1852"/>
      <c r="AD266" s="1852"/>
      <c r="AE266" s="1852"/>
      <c r="AF266" s="1852"/>
      <c r="AG266" s="1856"/>
      <c r="AH266" s="1857" t="s">
        <v>288</v>
      </c>
      <c r="AI266" s="1858"/>
      <c r="AJ266" s="1858"/>
      <c r="AK266" s="1859"/>
      <c r="AL266" s="1283"/>
      <c r="AM266" s="1274"/>
    </row>
    <row r="267" spans="1:39" s="1197" customFormat="1" ht="30" customHeight="1">
      <c r="A267" s="1276"/>
      <c r="B267" s="1851" t="s">
        <v>494</v>
      </c>
      <c r="C267" s="1852"/>
      <c r="D267" s="1852"/>
      <c r="E267" s="1852"/>
      <c r="F267" s="1852"/>
      <c r="G267" s="1852"/>
      <c r="H267" s="1852"/>
      <c r="I267" s="1852"/>
      <c r="J267" s="1852"/>
      <c r="K267" s="1852"/>
      <c r="L267" s="1852"/>
      <c r="M267" s="1852"/>
      <c r="N267" s="1852"/>
      <c r="O267" s="1852"/>
      <c r="P267" s="1852"/>
      <c r="Q267" s="1852"/>
      <c r="R267" s="1852"/>
      <c r="S267" s="1852"/>
      <c r="T267" s="1852"/>
      <c r="U267" s="1852"/>
      <c r="V267" s="1852"/>
      <c r="W267" s="1852"/>
      <c r="X267" s="1852"/>
      <c r="Y267" s="1852"/>
      <c r="Z267" s="1852"/>
      <c r="AA267" s="1852"/>
      <c r="AB267" s="1852"/>
      <c r="AC267" s="1852"/>
      <c r="AD267" s="1852"/>
      <c r="AE267" s="1852"/>
      <c r="AF267" s="1852"/>
      <c r="AG267" s="1856"/>
      <c r="AH267" s="1857" t="s">
        <v>291</v>
      </c>
      <c r="AI267" s="1858"/>
      <c r="AJ267" s="1858"/>
      <c r="AK267" s="1859"/>
      <c r="AL267" s="1283"/>
      <c r="AM267" s="1274"/>
    </row>
    <row r="268" spans="1:39" s="1197" customFormat="1" ht="15" customHeight="1">
      <c r="A268" s="1276"/>
      <c r="B268" s="1851" t="s">
        <v>295</v>
      </c>
      <c r="C268" s="1852"/>
      <c r="D268" s="1852"/>
      <c r="E268" s="1852"/>
      <c r="F268" s="1852"/>
      <c r="G268" s="1852"/>
      <c r="H268" s="1852"/>
      <c r="I268" s="1852"/>
      <c r="J268" s="1852"/>
      <c r="K268" s="1852"/>
      <c r="L268" s="1852"/>
      <c r="M268" s="1852"/>
      <c r="N268" s="1852"/>
      <c r="O268" s="1852"/>
      <c r="P268" s="1852"/>
      <c r="Q268" s="1852"/>
      <c r="R268" s="1852"/>
      <c r="S268" s="1852"/>
      <c r="T268" s="1852"/>
      <c r="U268" s="1852"/>
      <c r="V268" s="1852"/>
      <c r="W268" s="1852"/>
      <c r="X268" s="1852"/>
      <c r="Y268" s="1852"/>
      <c r="Z268" s="1852"/>
      <c r="AA268" s="1852"/>
      <c r="AB268" s="1852"/>
      <c r="AC268" s="1852"/>
      <c r="AD268" s="1852"/>
      <c r="AE268" s="1852"/>
      <c r="AF268" s="1852"/>
      <c r="AG268" s="1856"/>
      <c r="AH268" s="1857" t="s">
        <v>294</v>
      </c>
      <c r="AI268" s="1858"/>
      <c r="AJ268" s="1858"/>
      <c r="AK268" s="1859"/>
      <c r="AL268" s="1283"/>
      <c r="AM268" s="1274"/>
    </row>
    <row r="269" spans="1:39" s="1197" customFormat="1" ht="15" customHeight="1">
      <c r="A269" s="1276"/>
      <c r="B269" s="1851" t="s">
        <v>298</v>
      </c>
      <c r="C269" s="1852"/>
      <c r="D269" s="1852"/>
      <c r="E269" s="1852"/>
      <c r="F269" s="1852"/>
      <c r="G269" s="1852"/>
      <c r="H269" s="1852"/>
      <c r="I269" s="1852"/>
      <c r="J269" s="1852"/>
      <c r="K269" s="1852"/>
      <c r="L269" s="1852"/>
      <c r="M269" s="1852"/>
      <c r="N269" s="1852"/>
      <c r="O269" s="1852"/>
      <c r="P269" s="1852"/>
      <c r="Q269" s="1852"/>
      <c r="R269" s="1852"/>
      <c r="S269" s="1852"/>
      <c r="T269" s="1852"/>
      <c r="U269" s="1852"/>
      <c r="V269" s="1852"/>
      <c r="W269" s="1852"/>
      <c r="X269" s="1852"/>
      <c r="Y269" s="1852"/>
      <c r="Z269" s="1852"/>
      <c r="AA269" s="1852"/>
      <c r="AB269" s="1852"/>
      <c r="AC269" s="1852"/>
      <c r="AD269" s="1852"/>
      <c r="AE269" s="1852"/>
      <c r="AF269" s="1852"/>
      <c r="AG269" s="1856"/>
      <c r="AH269" s="1857" t="s">
        <v>297</v>
      </c>
      <c r="AI269" s="1858"/>
      <c r="AJ269" s="1858"/>
      <c r="AK269" s="1859"/>
      <c r="AL269" s="1283"/>
      <c r="AM269" s="1274"/>
    </row>
    <row r="270" spans="1:39" s="1197" customFormat="1" ht="15" customHeight="1">
      <c r="A270" s="1276"/>
      <c r="B270" s="1851" t="s">
        <v>301</v>
      </c>
      <c r="C270" s="1852"/>
      <c r="D270" s="1852"/>
      <c r="E270" s="1852"/>
      <c r="F270" s="1852"/>
      <c r="G270" s="1852"/>
      <c r="H270" s="1852"/>
      <c r="I270" s="1852"/>
      <c r="J270" s="1852"/>
      <c r="K270" s="1852"/>
      <c r="L270" s="1852"/>
      <c r="M270" s="1852"/>
      <c r="N270" s="1852"/>
      <c r="O270" s="1852"/>
      <c r="P270" s="1852"/>
      <c r="Q270" s="1852"/>
      <c r="R270" s="1852"/>
      <c r="S270" s="1852"/>
      <c r="T270" s="1852"/>
      <c r="U270" s="1852"/>
      <c r="V270" s="1852"/>
      <c r="W270" s="1852"/>
      <c r="X270" s="1852"/>
      <c r="Y270" s="1852"/>
      <c r="Z270" s="1852"/>
      <c r="AA270" s="1852"/>
      <c r="AB270" s="1852"/>
      <c r="AC270" s="1852"/>
      <c r="AD270" s="1852"/>
      <c r="AE270" s="1852"/>
      <c r="AF270" s="1852"/>
      <c r="AG270" s="1856"/>
      <c r="AH270" s="1857" t="s">
        <v>300</v>
      </c>
      <c r="AI270" s="1858"/>
      <c r="AJ270" s="1858"/>
      <c r="AK270" s="1859"/>
      <c r="AL270" s="1283"/>
      <c r="AM270" s="1274"/>
    </row>
    <row r="271" spans="1:39" s="1197" customFormat="1" ht="15" customHeight="1">
      <c r="A271" s="1276"/>
      <c r="B271" s="1851" t="s">
        <v>304</v>
      </c>
      <c r="C271" s="1852"/>
      <c r="D271" s="1852"/>
      <c r="E271" s="1852"/>
      <c r="F271" s="1852"/>
      <c r="G271" s="1852"/>
      <c r="H271" s="1852"/>
      <c r="I271" s="1852"/>
      <c r="J271" s="1852"/>
      <c r="K271" s="1852"/>
      <c r="L271" s="1852"/>
      <c r="M271" s="1852"/>
      <c r="N271" s="1852"/>
      <c r="O271" s="1852"/>
      <c r="P271" s="1852"/>
      <c r="Q271" s="1852"/>
      <c r="R271" s="1852"/>
      <c r="S271" s="1852"/>
      <c r="T271" s="1852"/>
      <c r="U271" s="1852"/>
      <c r="V271" s="1852"/>
      <c r="W271" s="1852"/>
      <c r="X271" s="1852"/>
      <c r="Y271" s="1852"/>
      <c r="Z271" s="1852"/>
      <c r="AA271" s="1852"/>
      <c r="AB271" s="1852"/>
      <c r="AC271" s="1852"/>
      <c r="AD271" s="1852"/>
      <c r="AE271" s="1852"/>
      <c r="AF271" s="1852"/>
      <c r="AG271" s="1856"/>
      <c r="AH271" s="1857" t="s">
        <v>303</v>
      </c>
      <c r="AI271" s="1858"/>
      <c r="AJ271" s="1858"/>
      <c r="AK271" s="1859"/>
      <c r="AL271" s="1283"/>
      <c r="AM271" s="1274"/>
    </row>
    <row r="272" spans="1:39" s="1197" customFormat="1" ht="15" customHeight="1">
      <c r="A272" s="1276"/>
      <c r="B272" s="1851" t="s">
        <v>307</v>
      </c>
      <c r="C272" s="1852"/>
      <c r="D272" s="1852"/>
      <c r="E272" s="1852"/>
      <c r="F272" s="1852"/>
      <c r="G272" s="1852"/>
      <c r="H272" s="1852"/>
      <c r="I272" s="1852"/>
      <c r="J272" s="1852"/>
      <c r="K272" s="1852"/>
      <c r="L272" s="1852"/>
      <c r="M272" s="1852"/>
      <c r="N272" s="1852"/>
      <c r="O272" s="1852"/>
      <c r="P272" s="1852"/>
      <c r="Q272" s="1852"/>
      <c r="R272" s="1852"/>
      <c r="S272" s="1852"/>
      <c r="T272" s="1852"/>
      <c r="U272" s="1852"/>
      <c r="V272" s="1852"/>
      <c r="W272" s="1852"/>
      <c r="X272" s="1852"/>
      <c r="Y272" s="1852"/>
      <c r="Z272" s="1852"/>
      <c r="AA272" s="1852"/>
      <c r="AB272" s="1852"/>
      <c r="AC272" s="1852"/>
      <c r="AD272" s="1852"/>
      <c r="AE272" s="1852"/>
      <c r="AF272" s="1852"/>
      <c r="AG272" s="1856"/>
      <c r="AH272" s="1857" t="s">
        <v>306</v>
      </c>
      <c r="AI272" s="1858"/>
      <c r="AJ272" s="1858"/>
      <c r="AK272" s="1859"/>
      <c r="AL272" s="1283"/>
      <c r="AM272" s="1274"/>
    </row>
    <row r="273" spans="1:39" s="1197" customFormat="1" ht="45" customHeight="1">
      <c r="A273" s="1276"/>
      <c r="B273" s="1851" t="s">
        <v>4041</v>
      </c>
      <c r="C273" s="1852"/>
      <c r="D273" s="1852"/>
      <c r="E273" s="1852"/>
      <c r="F273" s="1852"/>
      <c r="G273" s="1852"/>
      <c r="H273" s="1852"/>
      <c r="I273" s="1852"/>
      <c r="J273" s="1852"/>
      <c r="K273" s="1852"/>
      <c r="L273" s="1852"/>
      <c r="M273" s="1852"/>
      <c r="N273" s="1852"/>
      <c r="O273" s="1852"/>
      <c r="P273" s="1852"/>
      <c r="Q273" s="1852"/>
      <c r="R273" s="1852"/>
      <c r="S273" s="1852"/>
      <c r="T273" s="1852"/>
      <c r="U273" s="1852"/>
      <c r="V273" s="1852"/>
      <c r="W273" s="1852"/>
      <c r="X273" s="1852"/>
      <c r="Y273" s="1852"/>
      <c r="Z273" s="1852"/>
      <c r="AA273" s="1852"/>
      <c r="AB273" s="1852"/>
      <c r="AC273" s="1852"/>
      <c r="AD273" s="1852"/>
      <c r="AE273" s="1852"/>
      <c r="AF273" s="1852"/>
      <c r="AG273" s="1856"/>
      <c r="AH273" s="1857" t="s">
        <v>309</v>
      </c>
      <c r="AI273" s="1858"/>
      <c r="AJ273" s="1858"/>
      <c r="AK273" s="1859"/>
      <c r="AL273" s="1283"/>
      <c r="AM273" s="1274"/>
    </row>
    <row r="274" spans="1:39" s="1197" customFormat="1" ht="30" customHeight="1">
      <c r="A274" s="1276"/>
      <c r="B274" s="1851" t="s">
        <v>4042</v>
      </c>
      <c r="C274" s="1852"/>
      <c r="D274" s="1852"/>
      <c r="E274" s="1852"/>
      <c r="F274" s="1852"/>
      <c r="G274" s="1852"/>
      <c r="H274" s="1852"/>
      <c r="I274" s="1852"/>
      <c r="J274" s="1852"/>
      <c r="K274" s="1852"/>
      <c r="L274" s="1852"/>
      <c r="M274" s="1852"/>
      <c r="N274" s="1852"/>
      <c r="O274" s="1852"/>
      <c r="P274" s="1852"/>
      <c r="Q274" s="1852"/>
      <c r="R274" s="1852"/>
      <c r="S274" s="1852"/>
      <c r="T274" s="1852"/>
      <c r="U274" s="1852"/>
      <c r="V274" s="1852"/>
      <c r="W274" s="1852"/>
      <c r="X274" s="1852"/>
      <c r="Y274" s="1852"/>
      <c r="Z274" s="1852"/>
      <c r="AA274" s="1852"/>
      <c r="AB274" s="1852"/>
      <c r="AC274" s="1852"/>
      <c r="AD274" s="1852"/>
      <c r="AE274" s="1852"/>
      <c r="AF274" s="1852"/>
      <c r="AG274" s="1856"/>
      <c r="AH274" s="1857" t="s">
        <v>312</v>
      </c>
      <c r="AI274" s="1858"/>
      <c r="AJ274" s="1858"/>
      <c r="AK274" s="1859"/>
      <c r="AL274" s="1283"/>
      <c r="AM274" s="1274"/>
    </row>
    <row r="275" spans="1:39" s="1197" customFormat="1" ht="15" customHeight="1">
      <c r="A275" s="1276"/>
      <c r="B275" s="1851" t="s">
        <v>316</v>
      </c>
      <c r="C275" s="1852"/>
      <c r="D275" s="1852"/>
      <c r="E275" s="1852"/>
      <c r="F275" s="1852"/>
      <c r="G275" s="1852"/>
      <c r="H275" s="1852"/>
      <c r="I275" s="1852"/>
      <c r="J275" s="1852"/>
      <c r="K275" s="1852"/>
      <c r="L275" s="1852"/>
      <c r="M275" s="1852"/>
      <c r="N275" s="1852"/>
      <c r="O275" s="1852"/>
      <c r="P275" s="1852"/>
      <c r="Q275" s="1852"/>
      <c r="R275" s="1852"/>
      <c r="S275" s="1852"/>
      <c r="T275" s="1852"/>
      <c r="U275" s="1852"/>
      <c r="V275" s="1852"/>
      <c r="W275" s="1852"/>
      <c r="X275" s="1852"/>
      <c r="Y275" s="1852"/>
      <c r="Z275" s="1852"/>
      <c r="AA275" s="1852"/>
      <c r="AB275" s="1852"/>
      <c r="AC275" s="1852"/>
      <c r="AD275" s="1852"/>
      <c r="AE275" s="1852"/>
      <c r="AF275" s="1852"/>
      <c r="AG275" s="1856"/>
      <c r="AH275" s="1857" t="s">
        <v>315</v>
      </c>
      <c r="AI275" s="1858"/>
      <c r="AJ275" s="1858"/>
      <c r="AK275" s="1859"/>
      <c r="AL275" s="1283"/>
      <c r="AM275" s="1274"/>
    </row>
    <row r="276" spans="1:39" s="1197" customFormat="1" ht="120" customHeight="1">
      <c r="A276" s="1276"/>
      <c r="B276" s="1851" t="s">
        <v>4043</v>
      </c>
      <c r="C276" s="1852"/>
      <c r="D276" s="1852"/>
      <c r="E276" s="1852"/>
      <c r="F276" s="1852"/>
      <c r="G276" s="1852"/>
      <c r="H276" s="1852"/>
      <c r="I276" s="1852"/>
      <c r="J276" s="1852"/>
      <c r="K276" s="1852"/>
      <c r="L276" s="1852"/>
      <c r="M276" s="1852"/>
      <c r="N276" s="1852"/>
      <c r="O276" s="1852"/>
      <c r="P276" s="1852"/>
      <c r="Q276" s="1852"/>
      <c r="R276" s="1852"/>
      <c r="S276" s="1852"/>
      <c r="T276" s="1852"/>
      <c r="U276" s="1852"/>
      <c r="V276" s="1852"/>
      <c r="W276" s="1852"/>
      <c r="X276" s="1852"/>
      <c r="Y276" s="1852"/>
      <c r="Z276" s="1852"/>
      <c r="AA276" s="1852"/>
      <c r="AB276" s="1852"/>
      <c r="AC276" s="1852"/>
      <c r="AD276" s="1852"/>
      <c r="AE276" s="1852"/>
      <c r="AF276" s="1852"/>
      <c r="AG276" s="1856"/>
      <c r="AH276" s="1857" t="s">
        <v>318</v>
      </c>
      <c r="AI276" s="1858"/>
      <c r="AJ276" s="1858"/>
      <c r="AK276" s="1859"/>
      <c r="AL276" s="1283"/>
      <c r="AM276" s="1274"/>
    </row>
    <row r="277" spans="1:39" s="1197" customFormat="1" ht="30" customHeight="1">
      <c r="A277" s="1276"/>
      <c r="B277" s="1851" t="s">
        <v>321</v>
      </c>
      <c r="C277" s="1852"/>
      <c r="D277" s="1852"/>
      <c r="E277" s="1852"/>
      <c r="F277" s="1852"/>
      <c r="G277" s="1852"/>
      <c r="H277" s="1852"/>
      <c r="I277" s="1852"/>
      <c r="J277" s="1852"/>
      <c r="K277" s="1852"/>
      <c r="L277" s="1852"/>
      <c r="M277" s="1852"/>
      <c r="N277" s="1852"/>
      <c r="O277" s="1852"/>
      <c r="P277" s="1852"/>
      <c r="Q277" s="1852"/>
      <c r="R277" s="1852"/>
      <c r="S277" s="1852"/>
      <c r="T277" s="1852"/>
      <c r="U277" s="1852"/>
      <c r="V277" s="1852"/>
      <c r="W277" s="1852"/>
      <c r="X277" s="1852"/>
      <c r="Y277" s="1852"/>
      <c r="Z277" s="1852"/>
      <c r="AA277" s="1852"/>
      <c r="AB277" s="1852"/>
      <c r="AC277" s="1852"/>
      <c r="AD277" s="1852"/>
      <c r="AE277" s="1852"/>
      <c r="AF277" s="1852"/>
      <c r="AG277" s="1856"/>
      <c r="AH277" s="1857" t="s">
        <v>320</v>
      </c>
      <c r="AI277" s="1858"/>
      <c r="AJ277" s="1858"/>
      <c r="AK277" s="1859"/>
      <c r="AL277" s="1283"/>
      <c r="AM277" s="1274"/>
    </row>
    <row r="278" spans="1:39" s="1197" customFormat="1" ht="15" customHeight="1">
      <c r="A278" s="1276"/>
      <c r="B278" s="1851" t="s">
        <v>4044</v>
      </c>
      <c r="C278" s="1852"/>
      <c r="D278" s="1852"/>
      <c r="E278" s="1852"/>
      <c r="F278" s="1852"/>
      <c r="G278" s="1852"/>
      <c r="H278" s="1852"/>
      <c r="I278" s="1852"/>
      <c r="J278" s="1852"/>
      <c r="K278" s="1852"/>
      <c r="L278" s="1852"/>
      <c r="M278" s="1852"/>
      <c r="N278" s="1852"/>
      <c r="O278" s="1852"/>
      <c r="P278" s="1852"/>
      <c r="Q278" s="1852"/>
      <c r="R278" s="1852"/>
      <c r="S278" s="1852"/>
      <c r="T278" s="1852"/>
      <c r="U278" s="1852"/>
      <c r="V278" s="1852"/>
      <c r="W278" s="1852"/>
      <c r="X278" s="1852"/>
      <c r="Y278" s="1852"/>
      <c r="Z278" s="1852"/>
      <c r="AA278" s="1852"/>
      <c r="AB278" s="1852"/>
      <c r="AC278" s="1852"/>
      <c r="AD278" s="1852"/>
      <c r="AE278" s="1852"/>
      <c r="AF278" s="1852"/>
      <c r="AG278" s="1856"/>
      <c r="AH278" s="1857" t="s">
        <v>322</v>
      </c>
      <c r="AI278" s="1858"/>
      <c r="AJ278" s="1858"/>
      <c r="AK278" s="1859"/>
      <c r="AL278" s="1283"/>
      <c r="AM278" s="1274"/>
    </row>
    <row r="279" spans="1:39" s="1197" customFormat="1" ht="15" customHeight="1">
      <c r="A279" s="1276"/>
      <c r="B279" s="1851" t="s">
        <v>325</v>
      </c>
      <c r="C279" s="1852"/>
      <c r="D279" s="1852"/>
      <c r="E279" s="1852"/>
      <c r="F279" s="1852"/>
      <c r="G279" s="1852"/>
      <c r="H279" s="1852"/>
      <c r="I279" s="1852"/>
      <c r="J279" s="1852"/>
      <c r="K279" s="1852"/>
      <c r="L279" s="1852"/>
      <c r="M279" s="1852"/>
      <c r="N279" s="1852"/>
      <c r="O279" s="1852"/>
      <c r="P279" s="1852"/>
      <c r="Q279" s="1852"/>
      <c r="R279" s="1852"/>
      <c r="S279" s="1852"/>
      <c r="T279" s="1852"/>
      <c r="U279" s="1852"/>
      <c r="V279" s="1852"/>
      <c r="W279" s="1852"/>
      <c r="X279" s="1852"/>
      <c r="Y279" s="1852"/>
      <c r="Z279" s="1852"/>
      <c r="AA279" s="1852"/>
      <c r="AB279" s="1852"/>
      <c r="AC279" s="1852"/>
      <c r="AD279" s="1852"/>
      <c r="AE279" s="1852"/>
      <c r="AF279" s="1852"/>
      <c r="AG279" s="1856"/>
      <c r="AH279" s="1857" t="s">
        <v>324</v>
      </c>
      <c r="AI279" s="1858"/>
      <c r="AJ279" s="1858"/>
      <c r="AK279" s="1859"/>
      <c r="AL279" s="1283"/>
      <c r="AM279" s="1274"/>
    </row>
    <row r="280" spans="1:39" s="1197" customFormat="1" ht="15" customHeight="1">
      <c r="A280" s="1276"/>
      <c r="B280" s="1851" t="s">
        <v>327</v>
      </c>
      <c r="C280" s="1852"/>
      <c r="D280" s="1852"/>
      <c r="E280" s="1852"/>
      <c r="F280" s="1852"/>
      <c r="G280" s="1852"/>
      <c r="H280" s="1852"/>
      <c r="I280" s="1852"/>
      <c r="J280" s="1852"/>
      <c r="K280" s="1852"/>
      <c r="L280" s="1852"/>
      <c r="M280" s="1852"/>
      <c r="N280" s="1852"/>
      <c r="O280" s="1852"/>
      <c r="P280" s="1852"/>
      <c r="Q280" s="1852"/>
      <c r="R280" s="1852"/>
      <c r="S280" s="1852"/>
      <c r="T280" s="1852"/>
      <c r="U280" s="1852"/>
      <c r="V280" s="1852"/>
      <c r="W280" s="1852"/>
      <c r="X280" s="1852"/>
      <c r="Y280" s="1852"/>
      <c r="Z280" s="1852"/>
      <c r="AA280" s="1852"/>
      <c r="AB280" s="1852"/>
      <c r="AC280" s="1852"/>
      <c r="AD280" s="1852"/>
      <c r="AE280" s="1852"/>
      <c r="AF280" s="1852"/>
      <c r="AG280" s="1856"/>
      <c r="AH280" s="1857" t="s">
        <v>326</v>
      </c>
      <c r="AI280" s="1858"/>
      <c r="AJ280" s="1858"/>
      <c r="AK280" s="1859"/>
      <c r="AL280" s="1283"/>
      <c r="AM280" s="1274"/>
    </row>
    <row r="281" spans="1:39" s="1197" customFormat="1" ht="15" customHeight="1">
      <c r="A281" s="1276"/>
      <c r="B281" s="1851" t="s">
        <v>329</v>
      </c>
      <c r="C281" s="1852"/>
      <c r="D281" s="1852"/>
      <c r="E281" s="1852"/>
      <c r="F281" s="1852"/>
      <c r="G281" s="1852"/>
      <c r="H281" s="1852"/>
      <c r="I281" s="1852"/>
      <c r="J281" s="1852"/>
      <c r="K281" s="1852"/>
      <c r="L281" s="1852"/>
      <c r="M281" s="1852"/>
      <c r="N281" s="1852"/>
      <c r="O281" s="1852"/>
      <c r="P281" s="1852"/>
      <c r="Q281" s="1852"/>
      <c r="R281" s="1852"/>
      <c r="S281" s="1852"/>
      <c r="T281" s="1852"/>
      <c r="U281" s="1852"/>
      <c r="V281" s="1852"/>
      <c r="W281" s="1852"/>
      <c r="X281" s="1852"/>
      <c r="Y281" s="1852"/>
      <c r="Z281" s="1852"/>
      <c r="AA281" s="1852"/>
      <c r="AB281" s="1852"/>
      <c r="AC281" s="1852"/>
      <c r="AD281" s="1852"/>
      <c r="AE281" s="1852"/>
      <c r="AF281" s="1852"/>
      <c r="AG281" s="1856"/>
      <c r="AH281" s="1857" t="s">
        <v>328</v>
      </c>
      <c r="AI281" s="1858"/>
      <c r="AJ281" s="1858"/>
      <c r="AK281" s="1859"/>
      <c r="AL281" s="1283"/>
      <c r="AM281" s="1274"/>
    </row>
    <row r="282" spans="1:39" s="1197" customFormat="1" ht="15" customHeight="1">
      <c r="A282" s="1276"/>
      <c r="B282" s="1851" t="s">
        <v>488</v>
      </c>
      <c r="C282" s="1852"/>
      <c r="D282" s="1852"/>
      <c r="E282" s="1852"/>
      <c r="F282" s="1852"/>
      <c r="G282" s="1852"/>
      <c r="H282" s="1852"/>
      <c r="I282" s="1852"/>
      <c r="J282" s="1852"/>
      <c r="K282" s="1852"/>
      <c r="L282" s="1852"/>
      <c r="M282" s="1852"/>
      <c r="N282" s="1852"/>
      <c r="O282" s="1852"/>
      <c r="P282" s="1852"/>
      <c r="Q282" s="1852"/>
      <c r="R282" s="1852"/>
      <c r="S282" s="1852"/>
      <c r="T282" s="1852"/>
      <c r="U282" s="1852"/>
      <c r="V282" s="1852"/>
      <c r="W282" s="1852"/>
      <c r="X282" s="1852"/>
      <c r="Y282" s="1852"/>
      <c r="Z282" s="1852"/>
      <c r="AA282" s="1852"/>
      <c r="AB282" s="1852"/>
      <c r="AC282" s="1852"/>
      <c r="AD282" s="1852"/>
      <c r="AE282" s="1852"/>
      <c r="AF282" s="1852"/>
      <c r="AG282" s="1856"/>
      <c r="AH282" s="1857" t="s">
        <v>330</v>
      </c>
      <c r="AI282" s="1858"/>
      <c r="AJ282" s="1858"/>
      <c r="AK282" s="1859"/>
      <c r="AL282" s="1283"/>
      <c r="AM282" s="1274"/>
    </row>
    <row r="283" spans="1:39" s="1197" customFormat="1" ht="15" customHeight="1">
      <c r="A283" s="1276"/>
      <c r="B283" s="1851" t="s">
        <v>333</v>
      </c>
      <c r="C283" s="1852"/>
      <c r="D283" s="1852"/>
      <c r="E283" s="1852"/>
      <c r="F283" s="1852"/>
      <c r="G283" s="1852"/>
      <c r="H283" s="1852"/>
      <c r="I283" s="1852"/>
      <c r="J283" s="1852"/>
      <c r="K283" s="1852"/>
      <c r="L283" s="1852"/>
      <c r="M283" s="1852"/>
      <c r="N283" s="1852"/>
      <c r="O283" s="1852"/>
      <c r="P283" s="1852"/>
      <c r="Q283" s="1852"/>
      <c r="R283" s="1852"/>
      <c r="S283" s="1852"/>
      <c r="T283" s="1852"/>
      <c r="U283" s="1852"/>
      <c r="V283" s="1852"/>
      <c r="W283" s="1852"/>
      <c r="X283" s="1852"/>
      <c r="Y283" s="1852"/>
      <c r="Z283" s="1852"/>
      <c r="AA283" s="1852"/>
      <c r="AB283" s="1852"/>
      <c r="AC283" s="1852"/>
      <c r="AD283" s="1852"/>
      <c r="AE283" s="1852"/>
      <c r="AF283" s="1852"/>
      <c r="AG283" s="1856"/>
      <c r="AH283" s="1857" t="s">
        <v>332</v>
      </c>
      <c r="AI283" s="1858"/>
      <c r="AJ283" s="1858"/>
      <c r="AK283" s="1859"/>
      <c r="AL283" s="1283"/>
      <c r="AM283" s="1274"/>
    </row>
    <row r="284" spans="1:39" s="1197" customFormat="1" ht="15" customHeight="1">
      <c r="A284" s="1276"/>
      <c r="B284" s="1851" t="s">
        <v>335</v>
      </c>
      <c r="C284" s="1852"/>
      <c r="D284" s="1852"/>
      <c r="E284" s="1852"/>
      <c r="F284" s="1852"/>
      <c r="G284" s="1852"/>
      <c r="H284" s="1852"/>
      <c r="I284" s="1852"/>
      <c r="J284" s="1852"/>
      <c r="K284" s="1852"/>
      <c r="L284" s="1852"/>
      <c r="M284" s="1852"/>
      <c r="N284" s="1852"/>
      <c r="O284" s="1852"/>
      <c r="P284" s="1852"/>
      <c r="Q284" s="1852"/>
      <c r="R284" s="1852"/>
      <c r="S284" s="1852"/>
      <c r="T284" s="1852"/>
      <c r="U284" s="1852"/>
      <c r="V284" s="1852"/>
      <c r="W284" s="1852"/>
      <c r="X284" s="1852"/>
      <c r="Y284" s="1852"/>
      <c r="Z284" s="1852"/>
      <c r="AA284" s="1852"/>
      <c r="AB284" s="1852"/>
      <c r="AC284" s="1852"/>
      <c r="AD284" s="1852"/>
      <c r="AE284" s="1852"/>
      <c r="AF284" s="1852"/>
      <c r="AG284" s="1856"/>
      <c r="AH284" s="1857" t="s">
        <v>334</v>
      </c>
      <c r="AI284" s="1858"/>
      <c r="AJ284" s="1858"/>
      <c r="AK284" s="1859"/>
      <c r="AL284" s="1283"/>
      <c r="AM284" s="1274"/>
    </row>
    <row r="285" spans="1:39" s="1197" customFormat="1" ht="15" customHeight="1">
      <c r="A285" s="1276"/>
      <c r="B285" s="1851" t="s">
        <v>337</v>
      </c>
      <c r="C285" s="1852"/>
      <c r="D285" s="1852"/>
      <c r="E285" s="1852"/>
      <c r="F285" s="1852"/>
      <c r="G285" s="1852"/>
      <c r="H285" s="1852"/>
      <c r="I285" s="1852"/>
      <c r="J285" s="1852"/>
      <c r="K285" s="1852"/>
      <c r="L285" s="1852"/>
      <c r="M285" s="1852"/>
      <c r="N285" s="1852"/>
      <c r="O285" s="1852"/>
      <c r="P285" s="1852"/>
      <c r="Q285" s="1852"/>
      <c r="R285" s="1852"/>
      <c r="S285" s="1852"/>
      <c r="T285" s="1852"/>
      <c r="U285" s="1852"/>
      <c r="V285" s="1852"/>
      <c r="W285" s="1852"/>
      <c r="X285" s="1852"/>
      <c r="Y285" s="1852"/>
      <c r="Z285" s="1852"/>
      <c r="AA285" s="1852"/>
      <c r="AB285" s="1852"/>
      <c r="AC285" s="1852"/>
      <c r="AD285" s="1852"/>
      <c r="AE285" s="1852"/>
      <c r="AF285" s="1852"/>
      <c r="AG285" s="1856"/>
      <c r="AH285" s="1857" t="s">
        <v>336</v>
      </c>
      <c r="AI285" s="1858"/>
      <c r="AJ285" s="1858"/>
      <c r="AK285" s="1859"/>
      <c r="AL285" s="1283"/>
      <c r="AM285" s="1274"/>
    </row>
    <row r="286" spans="1:39" s="1197" customFormat="1" ht="15" customHeight="1">
      <c r="A286" s="1276"/>
      <c r="B286" s="1851" t="s">
        <v>339</v>
      </c>
      <c r="C286" s="1852"/>
      <c r="D286" s="1852"/>
      <c r="E286" s="1852"/>
      <c r="F286" s="1852"/>
      <c r="G286" s="1852"/>
      <c r="H286" s="1852"/>
      <c r="I286" s="1852"/>
      <c r="J286" s="1852"/>
      <c r="K286" s="1852"/>
      <c r="L286" s="1852"/>
      <c r="M286" s="1852"/>
      <c r="N286" s="1852"/>
      <c r="O286" s="1852"/>
      <c r="P286" s="1852"/>
      <c r="Q286" s="1852"/>
      <c r="R286" s="1852"/>
      <c r="S286" s="1852"/>
      <c r="T286" s="1852"/>
      <c r="U286" s="1852"/>
      <c r="V286" s="1852"/>
      <c r="W286" s="1852"/>
      <c r="X286" s="1852"/>
      <c r="Y286" s="1852"/>
      <c r="Z286" s="1852"/>
      <c r="AA286" s="1852"/>
      <c r="AB286" s="1852"/>
      <c r="AC286" s="1852"/>
      <c r="AD286" s="1852"/>
      <c r="AE286" s="1852"/>
      <c r="AF286" s="1852"/>
      <c r="AG286" s="1856"/>
      <c r="AH286" s="1857" t="s">
        <v>338</v>
      </c>
      <c r="AI286" s="1858"/>
      <c r="AJ286" s="1858"/>
      <c r="AK286" s="1859"/>
      <c r="AL286" s="1283"/>
      <c r="AM286" s="1274"/>
    </row>
    <row r="287" spans="1:39" s="1197" customFormat="1" ht="15" customHeight="1">
      <c r="A287" s="1276"/>
      <c r="B287" s="1851" t="s">
        <v>341</v>
      </c>
      <c r="C287" s="1852"/>
      <c r="D287" s="1852"/>
      <c r="E287" s="1852"/>
      <c r="F287" s="1852"/>
      <c r="G287" s="1852"/>
      <c r="H287" s="1852"/>
      <c r="I287" s="1852"/>
      <c r="J287" s="1852"/>
      <c r="K287" s="1852"/>
      <c r="L287" s="1852"/>
      <c r="M287" s="1852"/>
      <c r="N287" s="1852"/>
      <c r="O287" s="1852"/>
      <c r="P287" s="1852"/>
      <c r="Q287" s="1852"/>
      <c r="R287" s="1852"/>
      <c r="S287" s="1852"/>
      <c r="T287" s="1852"/>
      <c r="U287" s="1852"/>
      <c r="V287" s="1852"/>
      <c r="W287" s="1852"/>
      <c r="X287" s="1852"/>
      <c r="Y287" s="1852"/>
      <c r="Z287" s="1852"/>
      <c r="AA287" s="1852"/>
      <c r="AB287" s="1852"/>
      <c r="AC287" s="1852"/>
      <c r="AD287" s="1852"/>
      <c r="AE287" s="1852"/>
      <c r="AF287" s="1852"/>
      <c r="AG287" s="1856"/>
      <c r="AH287" s="1857" t="s">
        <v>340</v>
      </c>
      <c r="AI287" s="1858"/>
      <c r="AJ287" s="1858"/>
      <c r="AK287" s="1859"/>
      <c r="AL287" s="1283"/>
      <c r="AM287" s="1274"/>
    </row>
    <row r="288" spans="1:39" s="1197" customFormat="1" ht="15" customHeight="1">
      <c r="A288" s="1276"/>
      <c r="B288" s="1851" t="s">
        <v>343</v>
      </c>
      <c r="C288" s="1852"/>
      <c r="D288" s="1852"/>
      <c r="E288" s="1852"/>
      <c r="F288" s="1852"/>
      <c r="G288" s="1852"/>
      <c r="H288" s="1852"/>
      <c r="I288" s="1852"/>
      <c r="J288" s="1852"/>
      <c r="K288" s="1852"/>
      <c r="L288" s="1852"/>
      <c r="M288" s="1852"/>
      <c r="N288" s="1852"/>
      <c r="O288" s="1852"/>
      <c r="P288" s="1852"/>
      <c r="Q288" s="1852"/>
      <c r="R288" s="1852"/>
      <c r="S288" s="1852"/>
      <c r="T288" s="1852"/>
      <c r="U288" s="1852"/>
      <c r="V288" s="1852"/>
      <c r="W288" s="1852"/>
      <c r="X288" s="1852"/>
      <c r="Y288" s="1852"/>
      <c r="Z288" s="1852"/>
      <c r="AA288" s="1852"/>
      <c r="AB288" s="1852"/>
      <c r="AC288" s="1852"/>
      <c r="AD288" s="1852"/>
      <c r="AE288" s="1852"/>
      <c r="AF288" s="1852"/>
      <c r="AG288" s="1856"/>
      <c r="AH288" s="1857" t="s">
        <v>342</v>
      </c>
      <c r="AI288" s="1858"/>
      <c r="AJ288" s="1858"/>
      <c r="AK288" s="1859"/>
      <c r="AL288" s="1283"/>
      <c r="AM288" s="1274"/>
    </row>
    <row r="289" spans="1:39" s="1197" customFormat="1" ht="15" customHeight="1">
      <c r="A289" s="1276"/>
      <c r="B289" s="1851" t="s">
        <v>345</v>
      </c>
      <c r="C289" s="1852"/>
      <c r="D289" s="1852"/>
      <c r="E289" s="1852"/>
      <c r="F289" s="1852"/>
      <c r="G289" s="1852"/>
      <c r="H289" s="1852"/>
      <c r="I289" s="1852"/>
      <c r="J289" s="1852"/>
      <c r="K289" s="1852"/>
      <c r="L289" s="1852"/>
      <c r="M289" s="1852"/>
      <c r="N289" s="1852"/>
      <c r="O289" s="1852"/>
      <c r="P289" s="1852"/>
      <c r="Q289" s="1852"/>
      <c r="R289" s="1852"/>
      <c r="S289" s="1852"/>
      <c r="T289" s="1852"/>
      <c r="U289" s="1852"/>
      <c r="V289" s="1852"/>
      <c r="W289" s="1852"/>
      <c r="X289" s="1852"/>
      <c r="Y289" s="1852"/>
      <c r="Z289" s="1852"/>
      <c r="AA289" s="1852"/>
      <c r="AB289" s="1852"/>
      <c r="AC289" s="1852"/>
      <c r="AD289" s="1852"/>
      <c r="AE289" s="1852"/>
      <c r="AF289" s="1852"/>
      <c r="AG289" s="1856"/>
      <c r="AH289" s="1857" t="s">
        <v>344</v>
      </c>
      <c r="AI289" s="1858"/>
      <c r="AJ289" s="1858"/>
      <c r="AK289" s="1859"/>
      <c r="AL289" s="1283"/>
      <c r="AM289" s="1274"/>
    </row>
    <row r="290" spans="1:39" s="1197" customFormat="1" ht="15" customHeight="1">
      <c r="A290" s="1276"/>
      <c r="B290" s="1851" t="s">
        <v>347</v>
      </c>
      <c r="C290" s="1852"/>
      <c r="D290" s="1852"/>
      <c r="E290" s="1852"/>
      <c r="F290" s="1852"/>
      <c r="G290" s="1852"/>
      <c r="H290" s="1852"/>
      <c r="I290" s="1852"/>
      <c r="J290" s="1852"/>
      <c r="K290" s="1852"/>
      <c r="L290" s="1852"/>
      <c r="M290" s="1852"/>
      <c r="N290" s="1852"/>
      <c r="O290" s="1852"/>
      <c r="P290" s="1852"/>
      <c r="Q290" s="1852"/>
      <c r="R290" s="1852"/>
      <c r="S290" s="1852"/>
      <c r="T290" s="1852"/>
      <c r="U290" s="1852"/>
      <c r="V290" s="1852"/>
      <c r="W290" s="1852"/>
      <c r="X290" s="1852"/>
      <c r="Y290" s="1852"/>
      <c r="Z290" s="1852"/>
      <c r="AA290" s="1852"/>
      <c r="AB290" s="1852"/>
      <c r="AC290" s="1852"/>
      <c r="AD290" s="1852"/>
      <c r="AE290" s="1852"/>
      <c r="AF290" s="1852"/>
      <c r="AG290" s="1856"/>
      <c r="AH290" s="1857" t="s">
        <v>346</v>
      </c>
      <c r="AI290" s="1858"/>
      <c r="AJ290" s="1858"/>
      <c r="AK290" s="1859"/>
      <c r="AL290" s="1283"/>
      <c r="AM290" s="1274"/>
    </row>
    <row r="291" spans="1:39" s="1197" customFormat="1" ht="15" customHeight="1">
      <c r="A291" s="1276"/>
      <c r="B291" s="1851" t="s">
        <v>349</v>
      </c>
      <c r="C291" s="1852"/>
      <c r="D291" s="1852"/>
      <c r="E291" s="1852"/>
      <c r="F291" s="1852"/>
      <c r="G291" s="1852"/>
      <c r="H291" s="1852"/>
      <c r="I291" s="1852"/>
      <c r="J291" s="1852"/>
      <c r="K291" s="1852"/>
      <c r="L291" s="1852"/>
      <c r="M291" s="1852"/>
      <c r="N291" s="1852"/>
      <c r="O291" s="1852"/>
      <c r="P291" s="1852"/>
      <c r="Q291" s="1852"/>
      <c r="R291" s="1852"/>
      <c r="S291" s="1852"/>
      <c r="T291" s="1852"/>
      <c r="U291" s="1852"/>
      <c r="V291" s="1852"/>
      <c r="W291" s="1852"/>
      <c r="X291" s="1852"/>
      <c r="Y291" s="1852"/>
      <c r="Z291" s="1852"/>
      <c r="AA291" s="1852"/>
      <c r="AB291" s="1852"/>
      <c r="AC291" s="1852"/>
      <c r="AD291" s="1852"/>
      <c r="AE291" s="1852"/>
      <c r="AF291" s="1852"/>
      <c r="AG291" s="1856"/>
      <c r="AH291" s="1857" t="s">
        <v>348</v>
      </c>
      <c r="AI291" s="1858"/>
      <c r="AJ291" s="1858"/>
      <c r="AK291" s="1859"/>
      <c r="AL291" s="1283"/>
      <c r="AM291" s="1274"/>
    </row>
    <row r="292" spans="1:39" s="1197" customFormat="1" ht="45" customHeight="1">
      <c r="A292" s="1276"/>
      <c r="B292" s="1851" t="s">
        <v>351</v>
      </c>
      <c r="C292" s="1852"/>
      <c r="D292" s="1852"/>
      <c r="E292" s="1852"/>
      <c r="F292" s="1852"/>
      <c r="G292" s="1852"/>
      <c r="H292" s="1852"/>
      <c r="I292" s="1852"/>
      <c r="J292" s="1852"/>
      <c r="K292" s="1852"/>
      <c r="L292" s="1852"/>
      <c r="M292" s="1852"/>
      <c r="N292" s="1852"/>
      <c r="O292" s="1852"/>
      <c r="P292" s="1852"/>
      <c r="Q292" s="1852"/>
      <c r="R292" s="1852"/>
      <c r="S292" s="1852"/>
      <c r="T292" s="1852"/>
      <c r="U292" s="1852"/>
      <c r="V292" s="1852"/>
      <c r="W292" s="1852"/>
      <c r="X292" s="1852"/>
      <c r="Y292" s="1852"/>
      <c r="Z292" s="1852"/>
      <c r="AA292" s="1852"/>
      <c r="AB292" s="1852"/>
      <c r="AC292" s="1852"/>
      <c r="AD292" s="1852"/>
      <c r="AE292" s="1852"/>
      <c r="AF292" s="1852"/>
      <c r="AG292" s="1856"/>
      <c r="AH292" s="1857" t="s">
        <v>350</v>
      </c>
      <c r="AI292" s="1858"/>
      <c r="AJ292" s="1858"/>
      <c r="AK292" s="1859"/>
      <c r="AL292" s="1283"/>
      <c r="AM292" s="1274"/>
    </row>
    <row r="293" spans="1:39" s="1197" customFormat="1" ht="15" customHeight="1">
      <c r="A293" s="1276"/>
      <c r="B293" s="1851" t="s">
        <v>353</v>
      </c>
      <c r="C293" s="1852"/>
      <c r="D293" s="1852"/>
      <c r="E293" s="1852"/>
      <c r="F293" s="1852"/>
      <c r="G293" s="1852"/>
      <c r="H293" s="1852"/>
      <c r="I293" s="1852"/>
      <c r="J293" s="1852"/>
      <c r="K293" s="1852"/>
      <c r="L293" s="1852"/>
      <c r="M293" s="1852"/>
      <c r="N293" s="1852"/>
      <c r="O293" s="1852"/>
      <c r="P293" s="1852"/>
      <c r="Q293" s="1852"/>
      <c r="R293" s="1852"/>
      <c r="S293" s="1852"/>
      <c r="T293" s="1852"/>
      <c r="U293" s="1852"/>
      <c r="V293" s="1852"/>
      <c r="W293" s="1852"/>
      <c r="X293" s="1852"/>
      <c r="Y293" s="1852"/>
      <c r="Z293" s="1852"/>
      <c r="AA293" s="1852"/>
      <c r="AB293" s="1852"/>
      <c r="AC293" s="1852"/>
      <c r="AD293" s="1852"/>
      <c r="AE293" s="1852"/>
      <c r="AF293" s="1852"/>
      <c r="AG293" s="1856"/>
      <c r="AH293" s="1857" t="s">
        <v>352</v>
      </c>
      <c r="AI293" s="1858"/>
      <c r="AJ293" s="1858"/>
      <c r="AK293" s="1859"/>
      <c r="AL293" s="1283"/>
      <c r="AM293" s="1274"/>
    </row>
    <row r="294" spans="1:39" s="1197" customFormat="1" ht="15" customHeight="1">
      <c r="A294" s="1276"/>
      <c r="B294" s="1851" t="s">
        <v>355</v>
      </c>
      <c r="C294" s="1852"/>
      <c r="D294" s="1852"/>
      <c r="E294" s="1852"/>
      <c r="F294" s="1852"/>
      <c r="G294" s="1852"/>
      <c r="H294" s="1852"/>
      <c r="I294" s="1852"/>
      <c r="J294" s="1852"/>
      <c r="K294" s="1852"/>
      <c r="L294" s="1852"/>
      <c r="M294" s="1852"/>
      <c r="N294" s="1852"/>
      <c r="O294" s="1852"/>
      <c r="P294" s="1852"/>
      <c r="Q294" s="1852"/>
      <c r="R294" s="1852"/>
      <c r="S294" s="1852"/>
      <c r="T294" s="1852"/>
      <c r="U294" s="1852"/>
      <c r="V294" s="1852"/>
      <c r="W294" s="1852"/>
      <c r="X294" s="1852"/>
      <c r="Y294" s="1852"/>
      <c r="Z294" s="1852"/>
      <c r="AA294" s="1852"/>
      <c r="AB294" s="1852"/>
      <c r="AC294" s="1852"/>
      <c r="AD294" s="1852"/>
      <c r="AE294" s="1852"/>
      <c r="AF294" s="1852"/>
      <c r="AG294" s="1856"/>
      <c r="AH294" s="1857" t="s">
        <v>354</v>
      </c>
      <c r="AI294" s="1858"/>
      <c r="AJ294" s="1858"/>
      <c r="AK294" s="1859"/>
      <c r="AL294" s="1283"/>
      <c r="AM294" s="1274"/>
    </row>
    <row r="295" spans="1:39" s="1197" customFormat="1" ht="15" customHeight="1">
      <c r="A295" s="1276"/>
      <c r="B295" s="1851" t="s">
        <v>4045</v>
      </c>
      <c r="C295" s="1852"/>
      <c r="D295" s="1852"/>
      <c r="E295" s="1852"/>
      <c r="F295" s="1852"/>
      <c r="G295" s="1852"/>
      <c r="H295" s="1852"/>
      <c r="I295" s="1852"/>
      <c r="J295" s="1852"/>
      <c r="K295" s="1852"/>
      <c r="L295" s="1852"/>
      <c r="M295" s="1852"/>
      <c r="N295" s="1852"/>
      <c r="O295" s="1852"/>
      <c r="P295" s="1852"/>
      <c r="Q295" s="1852"/>
      <c r="R295" s="1852"/>
      <c r="S295" s="1852"/>
      <c r="T295" s="1852"/>
      <c r="U295" s="1852"/>
      <c r="V295" s="1852"/>
      <c r="W295" s="1852"/>
      <c r="X295" s="1852"/>
      <c r="Y295" s="1852"/>
      <c r="Z295" s="1852"/>
      <c r="AA295" s="1852"/>
      <c r="AB295" s="1852"/>
      <c r="AC295" s="1852"/>
      <c r="AD295" s="1852"/>
      <c r="AE295" s="1852"/>
      <c r="AF295" s="1852"/>
      <c r="AG295" s="1856"/>
      <c r="AH295" s="1857" t="s">
        <v>4046</v>
      </c>
      <c r="AI295" s="1858"/>
      <c r="AJ295" s="1858"/>
      <c r="AK295" s="1859"/>
      <c r="AL295" s="1283"/>
      <c r="AM295" s="1274"/>
    </row>
    <row r="296" spans="1:39" s="1197" customFormat="1" ht="15" customHeight="1">
      <c r="A296" s="1276"/>
      <c r="B296" s="1851" t="s">
        <v>4047</v>
      </c>
      <c r="C296" s="1852"/>
      <c r="D296" s="1852"/>
      <c r="E296" s="1852"/>
      <c r="F296" s="1852"/>
      <c r="G296" s="1852"/>
      <c r="H296" s="1852"/>
      <c r="I296" s="1852"/>
      <c r="J296" s="1852"/>
      <c r="K296" s="1852"/>
      <c r="L296" s="1852"/>
      <c r="M296" s="1852"/>
      <c r="N296" s="1852"/>
      <c r="O296" s="1852"/>
      <c r="P296" s="1852"/>
      <c r="Q296" s="1852"/>
      <c r="R296" s="1852"/>
      <c r="S296" s="1852"/>
      <c r="T296" s="1852"/>
      <c r="U296" s="1852"/>
      <c r="V296" s="1852"/>
      <c r="W296" s="1852"/>
      <c r="X296" s="1852"/>
      <c r="Y296" s="1852"/>
      <c r="Z296" s="1852"/>
      <c r="AA296" s="1852"/>
      <c r="AB296" s="1852"/>
      <c r="AC296" s="1852"/>
      <c r="AD296" s="1852"/>
      <c r="AE296" s="1852"/>
      <c r="AF296" s="1852"/>
      <c r="AG296" s="1856"/>
      <c r="AH296" s="1857" t="s">
        <v>4048</v>
      </c>
      <c r="AI296" s="1858"/>
      <c r="AJ296" s="1858"/>
      <c r="AK296" s="1859"/>
      <c r="AL296" s="1283"/>
      <c r="AM296" s="1274"/>
    </row>
    <row r="297" spans="1:39" s="1197" customFormat="1" ht="84.95" customHeight="1">
      <c r="A297" s="1276"/>
      <c r="B297" s="1851" t="s">
        <v>4049</v>
      </c>
      <c r="C297" s="1852"/>
      <c r="D297" s="1852"/>
      <c r="E297" s="1852"/>
      <c r="F297" s="1852"/>
      <c r="G297" s="1852"/>
      <c r="H297" s="1852"/>
      <c r="I297" s="1852"/>
      <c r="J297" s="1852"/>
      <c r="K297" s="1852"/>
      <c r="L297" s="1852"/>
      <c r="M297" s="1852"/>
      <c r="N297" s="1852"/>
      <c r="O297" s="1852"/>
      <c r="P297" s="1852"/>
      <c r="Q297" s="1852"/>
      <c r="R297" s="1852"/>
      <c r="S297" s="1852"/>
      <c r="T297" s="1852"/>
      <c r="U297" s="1852"/>
      <c r="V297" s="1852"/>
      <c r="W297" s="1852"/>
      <c r="X297" s="1852"/>
      <c r="Y297" s="1852"/>
      <c r="Z297" s="1852"/>
      <c r="AA297" s="1852"/>
      <c r="AB297" s="1852"/>
      <c r="AC297" s="1852"/>
      <c r="AD297" s="1852"/>
      <c r="AE297" s="1852"/>
      <c r="AF297" s="1852"/>
      <c r="AG297" s="1856"/>
      <c r="AH297" s="1857" t="s">
        <v>4050</v>
      </c>
      <c r="AI297" s="1858"/>
      <c r="AJ297" s="1858"/>
      <c r="AK297" s="1859"/>
      <c r="AL297" s="1283"/>
      <c r="AM297" s="1274"/>
    </row>
    <row r="298" spans="1:39" s="1197" customFormat="1" ht="15" customHeight="1">
      <c r="A298" s="1276"/>
      <c r="B298" s="1851" t="s">
        <v>5</v>
      </c>
      <c r="C298" s="1852"/>
      <c r="D298" s="1852"/>
      <c r="E298" s="1852"/>
      <c r="F298" s="1852"/>
      <c r="G298" s="1852"/>
      <c r="H298" s="1852"/>
      <c r="I298" s="1852"/>
      <c r="J298" s="1852"/>
      <c r="K298" s="1852"/>
      <c r="L298" s="1852"/>
      <c r="M298" s="1852"/>
      <c r="N298" s="1852"/>
      <c r="O298" s="1852"/>
      <c r="P298" s="1852"/>
      <c r="Q298" s="1852"/>
      <c r="R298" s="1852"/>
      <c r="S298" s="1852"/>
      <c r="T298" s="1852"/>
      <c r="U298" s="1852"/>
      <c r="V298" s="1852"/>
      <c r="W298" s="1852"/>
      <c r="X298" s="1852"/>
      <c r="Y298" s="1852"/>
      <c r="Z298" s="1852"/>
      <c r="AA298" s="1852"/>
      <c r="AB298" s="1852"/>
      <c r="AC298" s="1852"/>
      <c r="AD298" s="1852"/>
      <c r="AE298" s="1852"/>
      <c r="AF298" s="1852"/>
      <c r="AG298" s="1856"/>
      <c r="AH298" s="1857" t="s">
        <v>356</v>
      </c>
      <c r="AI298" s="1858"/>
      <c r="AJ298" s="1858"/>
      <c r="AK298" s="1859"/>
      <c r="AL298" s="1283"/>
      <c r="AM298" s="1274"/>
    </row>
    <row r="299" spans="1:39" s="1197" customFormat="1" ht="3.95" customHeight="1">
      <c r="A299" s="1276"/>
      <c r="B299" s="1276"/>
      <c r="C299" s="1276"/>
      <c r="D299" s="1276"/>
      <c r="E299" s="1276"/>
      <c r="F299" s="1276"/>
      <c r="G299" s="1276"/>
      <c r="H299" s="1276"/>
      <c r="I299" s="1276"/>
      <c r="J299" s="1276"/>
      <c r="K299" s="1276"/>
      <c r="L299" s="1276"/>
      <c r="M299" s="1276"/>
      <c r="N299" s="1276"/>
      <c r="O299" s="1276"/>
      <c r="P299" s="1276"/>
      <c r="Q299" s="1276"/>
      <c r="R299" s="1276"/>
      <c r="S299" s="1276"/>
      <c r="T299" s="1276"/>
      <c r="U299" s="1276"/>
      <c r="V299" s="1276"/>
      <c r="W299" s="1276"/>
      <c r="X299" s="1276"/>
      <c r="Y299" s="1276"/>
      <c r="Z299" s="1276"/>
      <c r="AA299" s="1276"/>
      <c r="AB299" s="1276"/>
      <c r="AC299" s="1276"/>
      <c r="AD299" s="1276"/>
      <c r="AE299" s="1276"/>
      <c r="AF299" s="1276"/>
      <c r="AG299" s="1276"/>
      <c r="AH299" s="1276"/>
      <c r="AI299" s="1276"/>
      <c r="AJ299" s="1276"/>
      <c r="AK299" s="1276"/>
      <c r="AL299" s="1276"/>
      <c r="AM299" s="1274"/>
    </row>
    <row r="300" spans="1:39" s="1197" customFormat="1" ht="15" customHeight="1">
      <c r="A300" s="1837" t="s">
        <v>4051</v>
      </c>
      <c r="B300" s="1837"/>
      <c r="C300" s="1837"/>
      <c r="D300" s="1837"/>
      <c r="E300" s="1837"/>
      <c r="F300" s="1837"/>
      <c r="G300" s="1837"/>
      <c r="H300" s="1837"/>
      <c r="I300" s="1837"/>
      <c r="J300" s="1837"/>
      <c r="K300" s="1837"/>
      <c r="L300" s="1837"/>
      <c r="M300" s="1837"/>
      <c r="N300" s="1837"/>
      <c r="O300" s="1837"/>
      <c r="P300" s="1837"/>
      <c r="Q300" s="1837"/>
      <c r="R300" s="1837"/>
      <c r="S300" s="1837"/>
      <c r="T300" s="1837"/>
      <c r="U300" s="1837"/>
      <c r="V300" s="1837"/>
      <c r="W300" s="1837"/>
      <c r="X300" s="1837"/>
      <c r="Y300" s="1837"/>
      <c r="Z300" s="1837"/>
      <c r="AA300" s="1837"/>
      <c r="AB300" s="1837"/>
      <c r="AC300" s="1837"/>
      <c r="AD300" s="1837"/>
      <c r="AE300" s="1837"/>
      <c r="AF300" s="1837"/>
      <c r="AG300" s="1837"/>
      <c r="AH300" s="1837"/>
      <c r="AI300" s="1837"/>
      <c r="AJ300" s="1837"/>
      <c r="AK300" s="1837"/>
      <c r="AL300" s="1837"/>
      <c r="AM300" s="1274"/>
    </row>
    <row r="301" spans="1:39" s="1197" customFormat="1" ht="12.6" customHeight="1">
      <c r="A301" s="1837"/>
      <c r="B301" s="1837"/>
      <c r="C301" s="1837"/>
      <c r="D301" s="1837"/>
      <c r="E301" s="1837"/>
      <c r="F301" s="1837"/>
      <c r="G301" s="1837"/>
      <c r="H301" s="1837"/>
      <c r="I301" s="1837"/>
      <c r="J301" s="1837"/>
      <c r="K301" s="1837"/>
      <c r="L301" s="1837"/>
      <c r="M301" s="1837"/>
      <c r="N301" s="1837"/>
      <c r="O301" s="1837"/>
      <c r="P301" s="1837"/>
      <c r="Q301" s="1837"/>
      <c r="R301" s="1837"/>
      <c r="S301" s="1837"/>
      <c r="T301" s="1837"/>
      <c r="U301" s="1837"/>
      <c r="V301" s="1837"/>
      <c r="W301" s="1837"/>
      <c r="X301" s="1837"/>
      <c r="Y301" s="1837"/>
      <c r="Z301" s="1837"/>
      <c r="AA301" s="1837"/>
      <c r="AB301" s="1837"/>
      <c r="AC301" s="1837"/>
      <c r="AD301" s="1837"/>
      <c r="AE301" s="1837"/>
      <c r="AF301" s="1837"/>
      <c r="AG301" s="1837"/>
      <c r="AH301" s="1837"/>
      <c r="AI301" s="1837"/>
      <c r="AJ301" s="1837"/>
      <c r="AK301" s="1837"/>
      <c r="AL301" s="1837"/>
      <c r="AM301" s="1274"/>
    </row>
    <row r="302" spans="1:39" s="1197" customFormat="1" ht="15" customHeight="1">
      <c r="A302" s="1276"/>
      <c r="B302" s="1864" t="s">
        <v>4052</v>
      </c>
      <c r="C302" s="1864"/>
      <c r="D302" s="1864"/>
      <c r="E302" s="1864"/>
      <c r="F302" s="1864"/>
      <c r="G302" s="1864"/>
      <c r="H302" s="1864"/>
      <c r="I302" s="1864"/>
      <c r="J302" s="1864"/>
      <c r="K302" s="1864"/>
      <c r="L302" s="1864"/>
      <c r="M302" s="1864"/>
      <c r="N302" s="1864"/>
      <c r="O302" s="1864"/>
      <c r="P302" s="1864"/>
      <c r="Q302" s="1864"/>
      <c r="R302" s="1864"/>
      <c r="S302" s="1864"/>
      <c r="T302" s="1864"/>
      <c r="U302" s="1864"/>
      <c r="V302" s="1864"/>
      <c r="W302" s="1864"/>
      <c r="X302" s="1864"/>
      <c r="Y302" s="1864"/>
      <c r="Z302" s="1864"/>
      <c r="AA302" s="1864"/>
      <c r="AB302" s="1864"/>
      <c r="AC302" s="1864"/>
      <c r="AD302" s="1864"/>
      <c r="AE302" s="1864"/>
      <c r="AF302" s="1864"/>
      <c r="AG302" s="1864"/>
      <c r="AH302" s="1864" t="s">
        <v>2834</v>
      </c>
      <c r="AI302" s="1864"/>
      <c r="AJ302" s="1864"/>
      <c r="AK302" s="1864"/>
      <c r="AL302" s="1276"/>
      <c r="AM302" s="1274"/>
    </row>
    <row r="303" spans="1:39" s="1197" customFormat="1" ht="15" customHeight="1">
      <c r="A303" s="1276"/>
      <c r="B303" s="1847" t="s">
        <v>112</v>
      </c>
      <c r="C303" s="1847"/>
      <c r="D303" s="1847"/>
      <c r="E303" s="1847"/>
      <c r="F303" s="1847"/>
      <c r="G303" s="1847"/>
      <c r="H303" s="1847"/>
      <c r="I303" s="1847"/>
      <c r="J303" s="1847"/>
      <c r="K303" s="1847"/>
      <c r="L303" s="1847"/>
      <c r="M303" s="1847"/>
      <c r="N303" s="1847"/>
      <c r="O303" s="1847"/>
      <c r="P303" s="1847"/>
      <c r="Q303" s="1847"/>
      <c r="R303" s="1847"/>
      <c r="S303" s="1847"/>
      <c r="T303" s="1847"/>
      <c r="U303" s="1847"/>
      <c r="V303" s="1847"/>
      <c r="W303" s="1847"/>
      <c r="X303" s="1847"/>
      <c r="Y303" s="1847"/>
      <c r="Z303" s="1847"/>
      <c r="AA303" s="1847"/>
      <c r="AB303" s="1847"/>
      <c r="AC303" s="1847"/>
      <c r="AD303" s="1847"/>
      <c r="AE303" s="1847"/>
      <c r="AF303" s="1847"/>
      <c r="AG303" s="1847"/>
      <c r="AH303" s="1848" t="s">
        <v>145</v>
      </c>
      <c r="AI303" s="1849"/>
      <c r="AJ303" s="1849"/>
      <c r="AK303" s="1850"/>
      <c r="AL303" s="1276"/>
      <c r="AM303" s="1274"/>
    </row>
    <row r="304" spans="1:39" s="1197" customFormat="1" ht="15" customHeight="1">
      <c r="A304" s="1276"/>
      <c r="B304" s="1847" t="s">
        <v>189</v>
      </c>
      <c r="C304" s="1847"/>
      <c r="D304" s="1847"/>
      <c r="E304" s="1847"/>
      <c r="F304" s="1847"/>
      <c r="G304" s="1847"/>
      <c r="H304" s="1847"/>
      <c r="I304" s="1847"/>
      <c r="J304" s="1847"/>
      <c r="K304" s="1847"/>
      <c r="L304" s="1847"/>
      <c r="M304" s="1847"/>
      <c r="N304" s="1847"/>
      <c r="O304" s="1847"/>
      <c r="P304" s="1847"/>
      <c r="Q304" s="1847"/>
      <c r="R304" s="1847"/>
      <c r="S304" s="1847"/>
      <c r="T304" s="1847"/>
      <c r="U304" s="1847"/>
      <c r="V304" s="1847"/>
      <c r="W304" s="1847"/>
      <c r="X304" s="1847"/>
      <c r="Y304" s="1847"/>
      <c r="Z304" s="1847"/>
      <c r="AA304" s="1847"/>
      <c r="AB304" s="1847"/>
      <c r="AC304" s="1847"/>
      <c r="AD304" s="1847"/>
      <c r="AE304" s="1847"/>
      <c r="AF304" s="1847"/>
      <c r="AG304" s="1847"/>
      <c r="AH304" s="1848" t="s">
        <v>156</v>
      </c>
      <c r="AI304" s="1849"/>
      <c r="AJ304" s="1849"/>
      <c r="AK304" s="1850"/>
      <c r="AL304" s="1276"/>
      <c r="AM304" s="1274"/>
    </row>
    <row r="305" spans="1:44" s="1197" customFormat="1" ht="15" customHeight="1">
      <c r="A305" s="1276"/>
      <c r="B305" s="1847" t="s">
        <v>179</v>
      </c>
      <c r="C305" s="1847"/>
      <c r="D305" s="1847"/>
      <c r="E305" s="1847"/>
      <c r="F305" s="1847"/>
      <c r="G305" s="1847"/>
      <c r="H305" s="1847"/>
      <c r="I305" s="1847"/>
      <c r="J305" s="1847"/>
      <c r="K305" s="1847"/>
      <c r="L305" s="1847"/>
      <c r="M305" s="1847"/>
      <c r="N305" s="1847"/>
      <c r="O305" s="1847"/>
      <c r="P305" s="1847"/>
      <c r="Q305" s="1847"/>
      <c r="R305" s="1847"/>
      <c r="S305" s="1847"/>
      <c r="T305" s="1847"/>
      <c r="U305" s="1847"/>
      <c r="V305" s="1847"/>
      <c r="W305" s="1847"/>
      <c r="X305" s="1847"/>
      <c r="Y305" s="1847"/>
      <c r="Z305" s="1847"/>
      <c r="AA305" s="1847"/>
      <c r="AB305" s="1847"/>
      <c r="AC305" s="1847"/>
      <c r="AD305" s="1847"/>
      <c r="AE305" s="1847"/>
      <c r="AF305" s="1847"/>
      <c r="AG305" s="1847"/>
      <c r="AH305" s="1848" t="s">
        <v>167</v>
      </c>
      <c r="AI305" s="1849"/>
      <c r="AJ305" s="1849"/>
      <c r="AK305" s="1850"/>
      <c r="AL305" s="1276"/>
      <c r="AM305" s="1274"/>
    </row>
    <row r="306" spans="1:44" s="1197" customFormat="1" ht="15" customHeight="1">
      <c r="A306" s="1276"/>
      <c r="B306" s="1847" t="s">
        <v>169</v>
      </c>
      <c r="C306" s="1847"/>
      <c r="D306" s="1847"/>
      <c r="E306" s="1847"/>
      <c r="F306" s="1847"/>
      <c r="G306" s="1847"/>
      <c r="H306" s="1847"/>
      <c r="I306" s="1847"/>
      <c r="J306" s="1847"/>
      <c r="K306" s="1847"/>
      <c r="L306" s="1847"/>
      <c r="M306" s="1847"/>
      <c r="N306" s="1847"/>
      <c r="O306" s="1847"/>
      <c r="P306" s="1847"/>
      <c r="Q306" s="1847"/>
      <c r="R306" s="1847"/>
      <c r="S306" s="1847"/>
      <c r="T306" s="1847"/>
      <c r="U306" s="1847"/>
      <c r="V306" s="1847"/>
      <c r="W306" s="1847"/>
      <c r="X306" s="1847"/>
      <c r="Y306" s="1847"/>
      <c r="Z306" s="1847"/>
      <c r="AA306" s="1847"/>
      <c r="AB306" s="1847"/>
      <c r="AC306" s="1847"/>
      <c r="AD306" s="1847"/>
      <c r="AE306" s="1847"/>
      <c r="AF306" s="1847"/>
      <c r="AG306" s="1847"/>
      <c r="AH306" s="1848" t="s">
        <v>177</v>
      </c>
      <c r="AI306" s="1849"/>
      <c r="AJ306" s="1849"/>
      <c r="AK306" s="1850"/>
      <c r="AL306" s="1276"/>
      <c r="AM306" s="1274"/>
    </row>
    <row r="307" spans="1:44" s="1197" customFormat="1" ht="15" customHeight="1">
      <c r="A307" s="1276"/>
      <c r="B307" s="1847" t="s">
        <v>4053</v>
      </c>
      <c r="C307" s="1847"/>
      <c r="D307" s="1847"/>
      <c r="E307" s="1847"/>
      <c r="F307" s="1847"/>
      <c r="G307" s="1847"/>
      <c r="H307" s="1847"/>
      <c r="I307" s="1847"/>
      <c r="J307" s="1847"/>
      <c r="K307" s="1847"/>
      <c r="L307" s="1847"/>
      <c r="M307" s="1847"/>
      <c r="N307" s="1847"/>
      <c r="O307" s="1847"/>
      <c r="P307" s="1847"/>
      <c r="Q307" s="1847"/>
      <c r="R307" s="1847"/>
      <c r="S307" s="1847"/>
      <c r="T307" s="1847"/>
      <c r="U307" s="1847"/>
      <c r="V307" s="1847"/>
      <c r="W307" s="1847"/>
      <c r="X307" s="1847"/>
      <c r="Y307" s="1847"/>
      <c r="Z307" s="1847"/>
      <c r="AA307" s="1847"/>
      <c r="AB307" s="1847"/>
      <c r="AC307" s="1847"/>
      <c r="AD307" s="1847"/>
      <c r="AE307" s="1847"/>
      <c r="AF307" s="1847"/>
      <c r="AG307" s="1847"/>
      <c r="AH307" s="1848" t="s">
        <v>187</v>
      </c>
      <c r="AI307" s="1849"/>
      <c r="AJ307" s="1849"/>
      <c r="AK307" s="1850"/>
      <c r="AL307" s="1276"/>
      <c r="AM307" s="1274"/>
    </row>
    <row r="308" spans="1:44" s="1197" customFormat="1" ht="15" customHeight="1">
      <c r="A308" s="1276"/>
      <c r="B308" s="1847" t="s">
        <v>5</v>
      </c>
      <c r="C308" s="1847"/>
      <c r="D308" s="1847"/>
      <c r="E308" s="1847"/>
      <c r="F308" s="1847"/>
      <c r="G308" s="1847"/>
      <c r="H308" s="1847"/>
      <c r="I308" s="1847"/>
      <c r="J308" s="1847"/>
      <c r="K308" s="1847"/>
      <c r="L308" s="1847"/>
      <c r="M308" s="1847"/>
      <c r="N308" s="1847"/>
      <c r="O308" s="1847"/>
      <c r="P308" s="1847"/>
      <c r="Q308" s="1847"/>
      <c r="R308" s="1847"/>
      <c r="S308" s="1847"/>
      <c r="T308" s="1847"/>
      <c r="U308" s="1847"/>
      <c r="V308" s="1847"/>
      <c r="W308" s="1847"/>
      <c r="X308" s="1847"/>
      <c r="Y308" s="1847"/>
      <c r="Z308" s="1847"/>
      <c r="AA308" s="1847"/>
      <c r="AB308" s="1847"/>
      <c r="AC308" s="1847"/>
      <c r="AD308" s="1847"/>
      <c r="AE308" s="1847"/>
      <c r="AF308" s="1847"/>
      <c r="AG308" s="1847"/>
      <c r="AH308" s="1848" t="s">
        <v>4054</v>
      </c>
      <c r="AI308" s="1849"/>
      <c r="AJ308" s="1849"/>
      <c r="AK308" s="1850"/>
      <c r="AL308" s="1276"/>
      <c r="AM308" s="1274"/>
    </row>
    <row r="309" spans="1:44" s="1197" customFormat="1" ht="3.95" customHeight="1">
      <c r="A309" s="1276"/>
      <c r="B309" s="1276"/>
      <c r="C309" s="1276"/>
      <c r="D309" s="1276"/>
      <c r="E309" s="1276"/>
      <c r="F309" s="1276"/>
      <c r="G309" s="1276"/>
      <c r="H309" s="1276"/>
      <c r="I309" s="1276"/>
      <c r="J309" s="1276"/>
      <c r="K309" s="1276"/>
      <c r="L309" s="1276"/>
      <c r="M309" s="1276"/>
      <c r="N309" s="1276"/>
      <c r="O309" s="1276"/>
      <c r="P309" s="1276"/>
      <c r="Q309" s="1276"/>
      <c r="R309" s="1276"/>
      <c r="S309" s="1276"/>
      <c r="T309" s="1276"/>
      <c r="U309" s="1276"/>
      <c r="V309" s="1276"/>
      <c r="W309" s="1276"/>
      <c r="X309" s="1276"/>
      <c r="Y309" s="1276"/>
      <c r="Z309" s="1276"/>
      <c r="AA309" s="1276"/>
      <c r="AB309" s="1276"/>
      <c r="AC309" s="1276"/>
      <c r="AD309" s="1276"/>
      <c r="AE309" s="1276"/>
      <c r="AF309" s="1276"/>
      <c r="AG309" s="1276"/>
      <c r="AH309" s="1276"/>
      <c r="AI309" s="1276"/>
      <c r="AJ309" s="1276"/>
      <c r="AK309" s="1276"/>
      <c r="AL309" s="1276"/>
      <c r="AM309" s="1202"/>
      <c r="AN309" s="1202"/>
      <c r="AO309" s="1202"/>
      <c r="AP309" s="1202"/>
      <c r="AQ309" s="1202"/>
      <c r="AR309" s="1202"/>
    </row>
    <row r="310" spans="1:44" s="1197" customFormat="1" ht="15" customHeight="1">
      <c r="A310" s="1837" t="s">
        <v>4055</v>
      </c>
      <c r="B310" s="1837"/>
      <c r="C310" s="1837"/>
      <c r="D310" s="1837"/>
      <c r="E310" s="1837"/>
      <c r="F310" s="1837"/>
      <c r="G310" s="1837"/>
      <c r="H310" s="1837"/>
      <c r="I310" s="1837"/>
      <c r="J310" s="1837"/>
      <c r="K310" s="1837"/>
      <c r="L310" s="1837"/>
      <c r="M310" s="1837"/>
      <c r="N310" s="1837"/>
      <c r="O310" s="1837"/>
      <c r="P310" s="1837"/>
      <c r="Q310" s="1837"/>
      <c r="R310" s="1837"/>
      <c r="S310" s="1837"/>
      <c r="T310" s="1837"/>
      <c r="U310" s="1837"/>
      <c r="V310" s="1837"/>
      <c r="W310" s="1837"/>
      <c r="X310" s="1837"/>
      <c r="Y310" s="1837"/>
      <c r="Z310" s="1837"/>
      <c r="AA310" s="1837"/>
      <c r="AB310" s="1837"/>
      <c r="AC310" s="1837"/>
      <c r="AD310" s="1837"/>
      <c r="AE310" s="1837"/>
      <c r="AF310" s="1837"/>
      <c r="AG310" s="1837"/>
      <c r="AH310" s="1837"/>
      <c r="AI310" s="1837"/>
      <c r="AJ310" s="1837"/>
      <c r="AK310" s="1837"/>
      <c r="AL310" s="1837"/>
      <c r="AM310" s="1202"/>
      <c r="AN310" s="1202"/>
      <c r="AO310" s="1202"/>
      <c r="AP310" s="1202"/>
      <c r="AQ310" s="1202"/>
      <c r="AR310" s="1202"/>
    </row>
    <row r="311" spans="1:44" s="1197" customFormat="1" ht="15" customHeight="1">
      <c r="A311" s="1837"/>
      <c r="B311" s="1837"/>
      <c r="C311" s="1837"/>
      <c r="D311" s="1837"/>
      <c r="E311" s="1837"/>
      <c r="F311" s="1837"/>
      <c r="G311" s="1837"/>
      <c r="H311" s="1837"/>
      <c r="I311" s="1837"/>
      <c r="J311" s="1837"/>
      <c r="K311" s="1837"/>
      <c r="L311" s="1837"/>
      <c r="M311" s="1837"/>
      <c r="N311" s="1837"/>
      <c r="O311" s="1837"/>
      <c r="P311" s="1837"/>
      <c r="Q311" s="1837"/>
      <c r="R311" s="1837"/>
      <c r="S311" s="1837"/>
      <c r="T311" s="1837"/>
      <c r="U311" s="1837"/>
      <c r="V311" s="1837"/>
      <c r="W311" s="1837"/>
      <c r="X311" s="1837"/>
      <c r="Y311" s="1837"/>
      <c r="Z311" s="1837"/>
      <c r="AA311" s="1837"/>
      <c r="AB311" s="1837"/>
      <c r="AC311" s="1837"/>
      <c r="AD311" s="1837"/>
      <c r="AE311" s="1837"/>
      <c r="AF311" s="1837"/>
      <c r="AG311" s="1837"/>
      <c r="AH311" s="1837"/>
      <c r="AI311" s="1837"/>
      <c r="AJ311" s="1837"/>
      <c r="AK311" s="1837"/>
      <c r="AL311" s="1837"/>
      <c r="AM311" s="1202"/>
      <c r="AN311" s="1202"/>
      <c r="AO311" s="1202"/>
      <c r="AP311" s="1202"/>
      <c r="AQ311" s="1202"/>
      <c r="AR311" s="1202"/>
    </row>
    <row r="312" spans="1:44" s="1197" customFormat="1" ht="15" customHeight="1">
      <c r="A312" s="1837"/>
      <c r="B312" s="1837"/>
      <c r="C312" s="1837"/>
      <c r="D312" s="1837"/>
      <c r="E312" s="1837"/>
      <c r="F312" s="1837"/>
      <c r="G312" s="1837"/>
      <c r="H312" s="1837"/>
      <c r="I312" s="1837"/>
      <c r="J312" s="1837"/>
      <c r="K312" s="1837"/>
      <c r="L312" s="1837"/>
      <c r="M312" s="1837"/>
      <c r="N312" s="1837"/>
      <c r="O312" s="1837"/>
      <c r="P312" s="1837"/>
      <c r="Q312" s="1837"/>
      <c r="R312" s="1837"/>
      <c r="S312" s="1837"/>
      <c r="T312" s="1837"/>
      <c r="U312" s="1837"/>
      <c r="V312" s="1837"/>
      <c r="W312" s="1837"/>
      <c r="X312" s="1837"/>
      <c r="Y312" s="1837"/>
      <c r="Z312" s="1837"/>
      <c r="AA312" s="1837"/>
      <c r="AB312" s="1837"/>
      <c r="AC312" s="1837"/>
      <c r="AD312" s="1837"/>
      <c r="AE312" s="1837"/>
      <c r="AF312" s="1837"/>
      <c r="AG312" s="1837"/>
      <c r="AH312" s="1837"/>
      <c r="AI312" s="1837"/>
      <c r="AJ312" s="1837"/>
      <c r="AK312" s="1837"/>
      <c r="AL312" s="1837"/>
      <c r="AM312" s="1202"/>
      <c r="AN312" s="1202"/>
      <c r="AO312" s="1202"/>
      <c r="AP312" s="1202"/>
      <c r="AQ312" s="1202"/>
      <c r="AR312" s="1202"/>
    </row>
    <row r="313" spans="1:44" s="1197" customFormat="1" ht="15" customHeight="1">
      <c r="A313" s="1837"/>
      <c r="B313" s="1837"/>
      <c r="C313" s="1837"/>
      <c r="D313" s="1837"/>
      <c r="E313" s="1837"/>
      <c r="F313" s="1837"/>
      <c r="G313" s="1837"/>
      <c r="H313" s="1837"/>
      <c r="I313" s="1837"/>
      <c r="J313" s="1837"/>
      <c r="K313" s="1837"/>
      <c r="L313" s="1837"/>
      <c r="M313" s="1837"/>
      <c r="N313" s="1837"/>
      <c r="O313" s="1837"/>
      <c r="P313" s="1837"/>
      <c r="Q313" s="1837"/>
      <c r="R313" s="1837"/>
      <c r="S313" s="1837"/>
      <c r="T313" s="1837"/>
      <c r="U313" s="1837"/>
      <c r="V313" s="1837"/>
      <c r="W313" s="1837"/>
      <c r="X313" s="1837"/>
      <c r="Y313" s="1837"/>
      <c r="Z313" s="1837"/>
      <c r="AA313" s="1837"/>
      <c r="AB313" s="1837"/>
      <c r="AC313" s="1837"/>
      <c r="AD313" s="1837"/>
      <c r="AE313" s="1837"/>
      <c r="AF313" s="1837"/>
      <c r="AG313" s="1837"/>
      <c r="AH313" s="1837"/>
      <c r="AI313" s="1837"/>
      <c r="AJ313" s="1837"/>
      <c r="AK313" s="1837"/>
      <c r="AL313" s="1837"/>
      <c r="AM313" s="1202"/>
      <c r="AN313" s="1202"/>
      <c r="AO313" s="1202"/>
      <c r="AP313" s="1202"/>
      <c r="AQ313" s="1202"/>
      <c r="AR313" s="1202"/>
    </row>
    <row r="314" spans="1:44" s="1197" customFormat="1" ht="7.5" customHeight="1">
      <c r="A314" s="1837"/>
      <c r="B314" s="1837"/>
      <c r="C314" s="1837"/>
      <c r="D314" s="1837"/>
      <c r="E314" s="1837"/>
      <c r="F314" s="1837"/>
      <c r="G314" s="1837"/>
      <c r="H314" s="1837"/>
      <c r="I314" s="1837"/>
      <c r="J314" s="1837"/>
      <c r="K314" s="1837"/>
      <c r="L314" s="1837"/>
      <c r="M314" s="1837"/>
      <c r="N314" s="1837"/>
      <c r="O314" s="1837"/>
      <c r="P314" s="1837"/>
      <c r="Q314" s="1837"/>
      <c r="R314" s="1837"/>
      <c r="S314" s="1837"/>
      <c r="T314" s="1837"/>
      <c r="U314" s="1837"/>
      <c r="V314" s="1837"/>
      <c r="W314" s="1837"/>
      <c r="X314" s="1837"/>
      <c r="Y314" s="1837"/>
      <c r="Z314" s="1837"/>
      <c r="AA314" s="1837"/>
      <c r="AB314" s="1837"/>
      <c r="AC314" s="1837"/>
      <c r="AD314" s="1837"/>
      <c r="AE314" s="1837"/>
      <c r="AF314" s="1837"/>
      <c r="AG314" s="1837"/>
      <c r="AH314" s="1837"/>
      <c r="AI314" s="1837"/>
      <c r="AJ314" s="1837"/>
      <c r="AK314" s="1837"/>
      <c r="AL314" s="1837"/>
      <c r="AM314" s="1202"/>
      <c r="AN314" s="1202"/>
      <c r="AO314" s="1202"/>
      <c r="AP314" s="1202"/>
      <c r="AQ314" s="1202"/>
      <c r="AR314" s="1202"/>
    </row>
    <row r="315" spans="1:44" s="1197" customFormat="1" ht="15" customHeight="1">
      <c r="A315" s="1837" t="s">
        <v>4056</v>
      </c>
      <c r="B315" s="1837"/>
      <c r="C315" s="1837"/>
      <c r="D315" s="1837"/>
      <c r="E315" s="1837"/>
      <c r="F315" s="1837"/>
      <c r="G315" s="1837"/>
      <c r="H315" s="1837"/>
      <c r="I315" s="1837"/>
      <c r="J315" s="1837"/>
      <c r="K315" s="1837"/>
      <c r="L315" s="1837"/>
      <c r="M315" s="1837"/>
      <c r="N315" s="1837"/>
      <c r="O315" s="1837"/>
      <c r="P315" s="1837"/>
      <c r="Q315" s="1837"/>
      <c r="R315" s="1837"/>
      <c r="S315" s="1837"/>
      <c r="T315" s="1837"/>
      <c r="U315" s="1837"/>
      <c r="V315" s="1837"/>
      <c r="W315" s="1837"/>
      <c r="X315" s="1837"/>
      <c r="Y315" s="1837"/>
      <c r="Z315" s="1837"/>
      <c r="AA315" s="1837"/>
      <c r="AB315" s="1837"/>
      <c r="AC315" s="1837"/>
      <c r="AD315" s="1837"/>
      <c r="AE315" s="1837"/>
      <c r="AF315" s="1837"/>
      <c r="AG315" s="1837"/>
      <c r="AH315" s="1837"/>
      <c r="AI315" s="1837"/>
      <c r="AJ315" s="1837"/>
      <c r="AK315" s="1837"/>
      <c r="AL315" s="1837"/>
      <c r="AM315" s="1274"/>
    </row>
    <row r="316" spans="1:44" s="1197" customFormat="1" ht="15" customHeight="1">
      <c r="A316" s="1837"/>
      <c r="B316" s="1837"/>
      <c r="C316" s="1837"/>
      <c r="D316" s="1837"/>
      <c r="E316" s="1837"/>
      <c r="F316" s="1837"/>
      <c r="G316" s="1837"/>
      <c r="H316" s="1837"/>
      <c r="I316" s="1837"/>
      <c r="J316" s="1837"/>
      <c r="K316" s="1837"/>
      <c r="L316" s="1837"/>
      <c r="M316" s="1837"/>
      <c r="N316" s="1837"/>
      <c r="O316" s="1837"/>
      <c r="P316" s="1837"/>
      <c r="Q316" s="1837"/>
      <c r="R316" s="1837"/>
      <c r="S316" s="1837"/>
      <c r="T316" s="1837"/>
      <c r="U316" s="1837"/>
      <c r="V316" s="1837"/>
      <c r="W316" s="1837"/>
      <c r="X316" s="1837"/>
      <c r="Y316" s="1837"/>
      <c r="Z316" s="1837"/>
      <c r="AA316" s="1837"/>
      <c r="AB316" s="1837"/>
      <c r="AC316" s="1837"/>
      <c r="AD316" s="1837"/>
      <c r="AE316" s="1837"/>
      <c r="AF316" s="1837"/>
      <c r="AG316" s="1837"/>
      <c r="AH316" s="1837"/>
      <c r="AI316" s="1837"/>
      <c r="AJ316" s="1837"/>
      <c r="AK316" s="1837"/>
      <c r="AL316" s="1837"/>
      <c r="AM316" s="1274"/>
    </row>
    <row r="317" spans="1:44" s="1197" customFormat="1" ht="15" customHeight="1">
      <c r="A317" s="1837"/>
      <c r="B317" s="1837"/>
      <c r="C317" s="1837"/>
      <c r="D317" s="1837"/>
      <c r="E317" s="1837"/>
      <c r="F317" s="1837"/>
      <c r="G317" s="1837"/>
      <c r="H317" s="1837"/>
      <c r="I317" s="1837"/>
      <c r="J317" s="1837"/>
      <c r="K317" s="1837"/>
      <c r="L317" s="1837"/>
      <c r="M317" s="1837"/>
      <c r="N317" s="1837"/>
      <c r="O317" s="1837"/>
      <c r="P317" s="1837"/>
      <c r="Q317" s="1837"/>
      <c r="R317" s="1837"/>
      <c r="S317" s="1837"/>
      <c r="T317" s="1837"/>
      <c r="U317" s="1837"/>
      <c r="V317" s="1837"/>
      <c r="W317" s="1837"/>
      <c r="X317" s="1837"/>
      <c r="Y317" s="1837"/>
      <c r="Z317" s="1837"/>
      <c r="AA317" s="1837"/>
      <c r="AB317" s="1837"/>
      <c r="AC317" s="1837"/>
      <c r="AD317" s="1837"/>
      <c r="AE317" s="1837"/>
      <c r="AF317" s="1837"/>
      <c r="AG317" s="1837"/>
      <c r="AH317" s="1837"/>
      <c r="AI317" s="1837"/>
      <c r="AJ317" s="1837"/>
      <c r="AK317" s="1837"/>
      <c r="AL317" s="1837"/>
      <c r="AM317" s="1274"/>
    </row>
    <row r="318" spans="1:44" s="1197" customFormat="1" ht="15" customHeight="1">
      <c r="A318" s="1837"/>
      <c r="B318" s="1837"/>
      <c r="C318" s="1837"/>
      <c r="D318" s="1837"/>
      <c r="E318" s="1837"/>
      <c r="F318" s="1837"/>
      <c r="G318" s="1837"/>
      <c r="H318" s="1837"/>
      <c r="I318" s="1837"/>
      <c r="J318" s="1837"/>
      <c r="K318" s="1837"/>
      <c r="L318" s="1837"/>
      <c r="M318" s="1837"/>
      <c r="N318" s="1837"/>
      <c r="O318" s="1837"/>
      <c r="P318" s="1837"/>
      <c r="Q318" s="1837"/>
      <c r="R318" s="1837"/>
      <c r="S318" s="1837"/>
      <c r="T318" s="1837"/>
      <c r="U318" s="1837"/>
      <c r="V318" s="1837"/>
      <c r="W318" s="1837"/>
      <c r="X318" s="1837"/>
      <c r="Y318" s="1837"/>
      <c r="Z318" s="1837"/>
      <c r="AA318" s="1837"/>
      <c r="AB318" s="1837"/>
      <c r="AC318" s="1837"/>
      <c r="AD318" s="1837"/>
      <c r="AE318" s="1837"/>
      <c r="AF318" s="1837"/>
      <c r="AG318" s="1837"/>
      <c r="AH318" s="1837"/>
      <c r="AI318" s="1837"/>
      <c r="AJ318" s="1837"/>
      <c r="AK318" s="1837"/>
      <c r="AL318" s="1837"/>
      <c r="AM318" s="1274"/>
    </row>
    <row r="319" spans="1:44" s="1197" customFormat="1" ht="15" customHeight="1">
      <c r="A319" s="1837"/>
      <c r="B319" s="1837"/>
      <c r="C319" s="1837"/>
      <c r="D319" s="1837"/>
      <c r="E319" s="1837"/>
      <c r="F319" s="1837"/>
      <c r="G319" s="1837"/>
      <c r="H319" s="1837"/>
      <c r="I319" s="1837"/>
      <c r="J319" s="1837"/>
      <c r="K319" s="1837"/>
      <c r="L319" s="1837"/>
      <c r="M319" s="1837"/>
      <c r="N319" s="1837"/>
      <c r="O319" s="1837"/>
      <c r="P319" s="1837"/>
      <c r="Q319" s="1837"/>
      <c r="R319" s="1837"/>
      <c r="S319" s="1837"/>
      <c r="T319" s="1837"/>
      <c r="U319" s="1837"/>
      <c r="V319" s="1837"/>
      <c r="W319" s="1837"/>
      <c r="X319" s="1837"/>
      <c r="Y319" s="1837"/>
      <c r="Z319" s="1837"/>
      <c r="AA319" s="1837"/>
      <c r="AB319" s="1837"/>
      <c r="AC319" s="1837"/>
      <c r="AD319" s="1837"/>
      <c r="AE319" s="1837"/>
      <c r="AF319" s="1837"/>
      <c r="AG319" s="1837"/>
      <c r="AH319" s="1837"/>
      <c r="AI319" s="1837"/>
      <c r="AJ319" s="1837"/>
      <c r="AK319" s="1837"/>
      <c r="AL319" s="1837"/>
      <c r="AM319" s="1274"/>
    </row>
    <row r="320" spans="1:44" s="1197" customFormat="1" ht="15" customHeight="1">
      <c r="A320" s="1837"/>
      <c r="B320" s="1837"/>
      <c r="C320" s="1837"/>
      <c r="D320" s="1837"/>
      <c r="E320" s="1837"/>
      <c r="F320" s="1837"/>
      <c r="G320" s="1837"/>
      <c r="H320" s="1837"/>
      <c r="I320" s="1837"/>
      <c r="J320" s="1837"/>
      <c r="K320" s="1837"/>
      <c r="L320" s="1837"/>
      <c r="M320" s="1837"/>
      <c r="N320" s="1837"/>
      <c r="O320" s="1837"/>
      <c r="P320" s="1837"/>
      <c r="Q320" s="1837"/>
      <c r="R320" s="1837"/>
      <c r="S320" s="1837"/>
      <c r="T320" s="1837"/>
      <c r="U320" s="1837"/>
      <c r="V320" s="1837"/>
      <c r="W320" s="1837"/>
      <c r="X320" s="1837"/>
      <c r="Y320" s="1837"/>
      <c r="Z320" s="1837"/>
      <c r="AA320" s="1837"/>
      <c r="AB320" s="1837"/>
      <c r="AC320" s="1837"/>
      <c r="AD320" s="1837"/>
      <c r="AE320" s="1837"/>
      <c r="AF320" s="1837"/>
      <c r="AG320" s="1837"/>
      <c r="AH320" s="1837"/>
      <c r="AI320" s="1837"/>
      <c r="AJ320" s="1837"/>
      <c r="AK320" s="1837"/>
      <c r="AL320" s="1837"/>
      <c r="AM320" s="1274"/>
    </row>
    <row r="321" spans="1:39" s="1197" customFormat="1" ht="15" customHeight="1">
      <c r="A321" s="1837"/>
      <c r="B321" s="1837"/>
      <c r="C321" s="1837"/>
      <c r="D321" s="1837"/>
      <c r="E321" s="1837"/>
      <c r="F321" s="1837"/>
      <c r="G321" s="1837"/>
      <c r="H321" s="1837"/>
      <c r="I321" s="1837"/>
      <c r="J321" s="1837"/>
      <c r="K321" s="1837"/>
      <c r="L321" s="1837"/>
      <c r="M321" s="1837"/>
      <c r="N321" s="1837"/>
      <c r="O321" s="1837"/>
      <c r="P321" s="1837"/>
      <c r="Q321" s="1837"/>
      <c r="R321" s="1837"/>
      <c r="S321" s="1837"/>
      <c r="T321" s="1837"/>
      <c r="U321" s="1837"/>
      <c r="V321" s="1837"/>
      <c r="W321" s="1837"/>
      <c r="X321" s="1837"/>
      <c r="Y321" s="1837"/>
      <c r="Z321" s="1837"/>
      <c r="AA321" s="1837"/>
      <c r="AB321" s="1837"/>
      <c r="AC321" s="1837"/>
      <c r="AD321" s="1837"/>
      <c r="AE321" s="1837"/>
      <c r="AF321" s="1837"/>
      <c r="AG321" s="1837"/>
      <c r="AH321" s="1837"/>
      <c r="AI321" s="1837"/>
      <c r="AJ321" s="1837"/>
      <c r="AK321" s="1837"/>
      <c r="AL321" s="1837"/>
      <c r="AM321" s="1274"/>
    </row>
    <row r="322" spans="1:39" s="1197" customFormat="1" ht="15" customHeight="1">
      <c r="A322" s="1837"/>
      <c r="B322" s="1837"/>
      <c r="C322" s="1837"/>
      <c r="D322" s="1837"/>
      <c r="E322" s="1837"/>
      <c r="F322" s="1837"/>
      <c r="G322" s="1837"/>
      <c r="H322" s="1837"/>
      <c r="I322" s="1837"/>
      <c r="J322" s="1837"/>
      <c r="K322" s="1837"/>
      <c r="L322" s="1837"/>
      <c r="M322" s="1837"/>
      <c r="N322" s="1837"/>
      <c r="O322" s="1837"/>
      <c r="P322" s="1837"/>
      <c r="Q322" s="1837"/>
      <c r="R322" s="1837"/>
      <c r="S322" s="1837"/>
      <c r="T322" s="1837"/>
      <c r="U322" s="1837"/>
      <c r="V322" s="1837"/>
      <c r="W322" s="1837"/>
      <c r="X322" s="1837"/>
      <c r="Y322" s="1837"/>
      <c r="Z322" s="1837"/>
      <c r="AA322" s="1837"/>
      <c r="AB322" s="1837"/>
      <c r="AC322" s="1837"/>
      <c r="AD322" s="1837"/>
      <c r="AE322" s="1837"/>
      <c r="AF322" s="1837"/>
      <c r="AG322" s="1837"/>
      <c r="AH322" s="1837"/>
      <c r="AI322" s="1837"/>
      <c r="AJ322" s="1837"/>
      <c r="AK322" s="1837"/>
      <c r="AL322" s="1837"/>
      <c r="AM322" s="1274"/>
    </row>
    <row r="323" spans="1:39" s="1197" customFormat="1" ht="15" customHeight="1">
      <c r="A323" s="1837"/>
      <c r="B323" s="1837"/>
      <c r="C323" s="1837"/>
      <c r="D323" s="1837"/>
      <c r="E323" s="1837"/>
      <c r="F323" s="1837"/>
      <c r="G323" s="1837"/>
      <c r="H323" s="1837"/>
      <c r="I323" s="1837"/>
      <c r="J323" s="1837"/>
      <c r="K323" s="1837"/>
      <c r="L323" s="1837"/>
      <c r="M323" s="1837"/>
      <c r="N323" s="1837"/>
      <c r="O323" s="1837"/>
      <c r="P323" s="1837"/>
      <c r="Q323" s="1837"/>
      <c r="R323" s="1837"/>
      <c r="S323" s="1837"/>
      <c r="T323" s="1837"/>
      <c r="U323" s="1837"/>
      <c r="V323" s="1837"/>
      <c r="W323" s="1837"/>
      <c r="X323" s="1837"/>
      <c r="Y323" s="1837"/>
      <c r="Z323" s="1837"/>
      <c r="AA323" s="1837"/>
      <c r="AB323" s="1837"/>
      <c r="AC323" s="1837"/>
      <c r="AD323" s="1837"/>
      <c r="AE323" s="1837"/>
      <c r="AF323" s="1837"/>
      <c r="AG323" s="1837"/>
      <c r="AH323" s="1837"/>
      <c r="AI323" s="1837"/>
      <c r="AJ323" s="1837"/>
      <c r="AK323" s="1837"/>
      <c r="AL323" s="1837"/>
      <c r="AM323" s="1274"/>
    </row>
    <row r="324" spans="1:39" s="1197" customFormat="1" ht="15" customHeight="1">
      <c r="A324" s="1837"/>
      <c r="B324" s="1837"/>
      <c r="C324" s="1837"/>
      <c r="D324" s="1837"/>
      <c r="E324" s="1837"/>
      <c r="F324" s="1837"/>
      <c r="G324" s="1837"/>
      <c r="H324" s="1837"/>
      <c r="I324" s="1837"/>
      <c r="J324" s="1837"/>
      <c r="K324" s="1837"/>
      <c r="L324" s="1837"/>
      <c r="M324" s="1837"/>
      <c r="N324" s="1837"/>
      <c r="O324" s="1837"/>
      <c r="P324" s="1837"/>
      <c r="Q324" s="1837"/>
      <c r="R324" s="1837"/>
      <c r="S324" s="1837"/>
      <c r="T324" s="1837"/>
      <c r="U324" s="1837"/>
      <c r="V324" s="1837"/>
      <c r="W324" s="1837"/>
      <c r="X324" s="1837"/>
      <c r="Y324" s="1837"/>
      <c r="Z324" s="1837"/>
      <c r="AA324" s="1837"/>
      <c r="AB324" s="1837"/>
      <c r="AC324" s="1837"/>
      <c r="AD324" s="1837"/>
      <c r="AE324" s="1837"/>
      <c r="AF324" s="1837"/>
      <c r="AG324" s="1837"/>
      <c r="AH324" s="1837"/>
      <c r="AI324" s="1837"/>
      <c r="AJ324" s="1837"/>
      <c r="AK324" s="1837"/>
      <c r="AL324" s="1837"/>
      <c r="AM324" s="1274"/>
    </row>
    <row r="325" spans="1:39" s="1197" customFormat="1" ht="15" customHeight="1">
      <c r="A325" s="1837"/>
      <c r="B325" s="1837"/>
      <c r="C325" s="1837"/>
      <c r="D325" s="1837"/>
      <c r="E325" s="1837"/>
      <c r="F325" s="1837"/>
      <c r="G325" s="1837"/>
      <c r="H325" s="1837"/>
      <c r="I325" s="1837"/>
      <c r="J325" s="1837"/>
      <c r="K325" s="1837"/>
      <c r="L325" s="1837"/>
      <c r="M325" s="1837"/>
      <c r="N325" s="1837"/>
      <c r="O325" s="1837"/>
      <c r="P325" s="1837"/>
      <c r="Q325" s="1837"/>
      <c r="R325" s="1837"/>
      <c r="S325" s="1837"/>
      <c r="T325" s="1837"/>
      <c r="U325" s="1837"/>
      <c r="V325" s="1837"/>
      <c r="W325" s="1837"/>
      <c r="X325" s="1837"/>
      <c r="Y325" s="1837"/>
      <c r="Z325" s="1837"/>
      <c r="AA325" s="1837"/>
      <c r="AB325" s="1837"/>
      <c r="AC325" s="1837"/>
      <c r="AD325" s="1837"/>
      <c r="AE325" s="1837"/>
      <c r="AF325" s="1837"/>
      <c r="AG325" s="1837"/>
      <c r="AH325" s="1837"/>
      <c r="AI325" s="1837"/>
      <c r="AJ325" s="1837"/>
      <c r="AK325" s="1837"/>
      <c r="AL325" s="1837"/>
      <c r="AM325" s="1274"/>
    </row>
    <row r="326" spans="1:39" s="1197" customFormat="1" ht="15" customHeight="1">
      <c r="A326" s="1837"/>
      <c r="B326" s="1837"/>
      <c r="C326" s="1837"/>
      <c r="D326" s="1837"/>
      <c r="E326" s="1837"/>
      <c r="F326" s="1837"/>
      <c r="G326" s="1837"/>
      <c r="H326" s="1837"/>
      <c r="I326" s="1837"/>
      <c r="J326" s="1837"/>
      <c r="K326" s="1837"/>
      <c r="L326" s="1837"/>
      <c r="M326" s="1837"/>
      <c r="N326" s="1837"/>
      <c r="O326" s="1837"/>
      <c r="P326" s="1837"/>
      <c r="Q326" s="1837"/>
      <c r="R326" s="1837"/>
      <c r="S326" s="1837"/>
      <c r="T326" s="1837"/>
      <c r="U326" s="1837"/>
      <c r="V326" s="1837"/>
      <c r="W326" s="1837"/>
      <c r="X326" s="1837"/>
      <c r="Y326" s="1837"/>
      <c r="Z326" s="1837"/>
      <c r="AA326" s="1837"/>
      <c r="AB326" s="1837"/>
      <c r="AC326" s="1837"/>
      <c r="AD326" s="1837"/>
      <c r="AE326" s="1837"/>
      <c r="AF326" s="1837"/>
      <c r="AG326" s="1837"/>
      <c r="AH326" s="1837"/>
      <c r="AI326" s="1837"/>
      <c r="AJ326" s="1837"/>
      <c r="AK326" s="1837"/>
      <c r="AL326" s="1837"/>
      <c r="AM326" s="1274"/>
    </row>
    <row r="327" spans="1:39" s="1197" customFormat="1" ht="15" customHeight="1">
      <c r="A327" s="1837"/>
      <c r="B327" s="1837"/>
      <c r="C327" s="1837"/>
      <c r="D327" s="1837"/>
      <c r="E327" s="1837"/>
      <c r="F327" s="1837"/>
      <c r="G327" s="1837"/>
      <c r="H327" s="1837"/>
      <c r="I327" s="1837"/>
      <c r="J327" s="1837"/>
      <c r="K327" s="1837"/>
      <c r="L327" s="1837"/>
      <c r="M327" s="1837"/>
      <c r="N327" s="1837"/>
      <c r="O327" s="1837"/>
      <c r="P327" s="1837"/>
      <c r="Q327" s="1837"/>
      <c r="R327" s="1837"/>
      <c r="S327" s="1837"/>
      <c r="T327" s="1837"/>
      <c r="U327" s="1837"/>
      <c r="V327" s="1837"/>
      <c r="W327" s="1837"/>
      <c r="X327" s="1837"/>
      <c r="Y327" s="1837"/>
      <c r="Z327" s="1837"/>
      <c r="AA327" s="1837"/>
      <c r="AB327" s="1837"/>
      <c r="AC327" s="1837"/>
      <c r="AD327" s="1837"/>
      <c r="AE327" s="1837"/>
      <c r="AF327" s="1837"/>
      <c r="AG327" s="1837"/>
      <c r="AH327" s="1837"/>
      <c r="AI327" s="1837"/>
      <c r="AJ327" s="1837"/>
      <c r="AK327" s="1837"/>
      <c r="AL327" s="1837"/>
      <c r="AM327" s="1274"/>
    </row>
    <row r="328" spans="1:39" s="1197" customFormat="1" ht="24.75" customHeight="1">
      <c r="A328" s="1837"/>
      <c r="B328" s="1837"/>
      <c r="C328" s="1837"/>
      <c r="D328" s="1837"/>
      <c r="E328" s="1837"/>
      <c r="F328" s="1837"/>
      <c r="G328" s="1837"/>
      <c r="H328" s="1837"/>
      <c r="I328" s="1837"/>
      <c r="J328" s="1837"/>
      <c r="K328" s="1837"/>
      <c r="L328" s="1837"/>
      <c r="M328" s="1837"/>
      <c r="N328" s="1837"/>
      <c r="O328" s="1837"/>
      <c r="P328" s="1837"/>
      <c r="Q328" s="1837"/>
      <c r="R328" s="1837"/>
      <c r="S328" s="1837"/>
      <c r="T328" s="1837"/>
      <c r="U328" s="1837"/>
      <c r="V328" s="1837"/>
      <c r="W328" s="1837"/>
      <c r="X328" s="1837"/>
      <c r="Y328" s="1837"/>
      <c r="Z328" s="1837"/>
      <c r="AA328" s="1837"/>
      <c r="AB328" s="1837"/>
      <c r="AC328" s="1837"/>
      <c r="AD328" s="1837"/>
      <c r="AE328" s="1837"/>
      <c r="AF328" s="1837"/>
      <c r="AG328" s="1837"/>
      <c r="AH328" s="1837"/>
      <c r="AI328" s="1837"/>
      <c r="AJ328" s="1837"/>
      <c r="AK328" s="1837"/>
      <c r="AL328" s="1837"/>
      <c r="AM328" s="1274"/>
    </row>
    <row r="329" spans="1:39" s="1197" customFormat="1" ht="2.4500000000000002" customHeight="1">
      <c r="A329" s="1837"/>
      <c r="B329" s="1837"/>
      <c r="C329" s="1837"/>
      <c r="D329" s="1837"/>
      <c r="E329" s="1837"/>
      <c r="F329" s="1837"/>
      <c r="G329" s="1837"/>
      <c r="H329" s="1837"/>
      <c r="I329" s="1837"/>
      <c r="J329" s="1837"/>
      <c r="K329" s="1837"/>
      <c r="L329" s="1837"/>
      <c r="M329" s="1837"/>
      <c r="N329" s="1837"/>
      <c r="O329" s="1837"/>
      <c r="P329" s="1837"/>
      <c r="Q329" s="1837"/>
      <c r="R329" s="1837"/>
      <c r="S329" s="1837"/>
      <c r="T329" s="1837"/>
      <c r="U329" s="1837"/>
      <c r="V329" s="1837"/>
      <c r="W329" s="1837"/>
      <c r="X329" s="1837"/>
      <c r="Y329" s="1837"/>
      <c r="Z329" s="1837"/>
      <c r="AA329" s="1837"/>
      <c r="AB329" s="1837"/>
      <c r="AC329" s="1837"/>
      <c r="AD329" s="1837"/>
      <c r="AE329" s="1837"/>
      <c r="AF329" s="1837"/>
      <c r="AG329" s="1837"/>
      <c r="AH329" s="1837"/>
      <c r="AI329" s="1837"/>
      <c r="AJ329" s="1837"/>
      <c r="AK329" s="1837"/>
      <c r="AL329" s="1837"/>
      <c r="AM329" s="1274"/>
    </row>
    <row r="330" spans="1:39" s="1197" customFormat="1" ht="15" customHeight="1">
      <c r="A330" s="1837" t="s">
        <v>4057</v>
      </c>
      <c r="B330" s="1837"/>
      <c r="C330" s="1837"/>
      <c r="D330" s="1837"/>
      <c r="E330" s="1837"/>
      <c r="F330" s="1837"/>
      <c r="G330" s="1837"/>
      <c r="H330" s="1837"/>
      <c r="I330" s="1837"/>
      <c r="J330" s="1837"/>
      <c r="K330" s="1837"/>
      <c r="L330" s="1837"/>
      <c r="M330" s="1837"/>
      <c r="N330" s="1837"/>
      <c r="O330" s="1837"/>
      <c r="P330" s="1837"/>
      <c r="Q330" s="1837"/>
      <c r="R330" s="1837"/>
      <c r="S330" s="1837"/>
      <c r="T330" s="1837"/>
      <c r="U330" s="1837"/>
      <c r="V330" s="1837"/>
      <c r="W330" s="1837"/>
      <c r="X330" s="1837"/>
      <c r="Y330" s="1837"/>
      <c r="Z330" s="1837"/>
      <c r="AA330" s="1837"/>
      <c r="AB330" s="1837"/>
      <c r="AC330" s="1837"/>
      <c r="AD330" s="1837"/>
      <c r="AE330" s="1837"/>
      <c r="AF330" s="1837"/>
      <c r="AG330" s="1837"/>
      <c r="AH330" s="1837"/>
      <c r="AI330" s="1837"/>
      <c r="AJ330" s="1837"/>
      <c r="AK330" s="1837"/>
      <c r="AL330" s="1837"/>
      <c r="AM330" s="1274"/>
    </row>
    <row r="331" spans="1:39" s="1197" customFormat="1" ht="15" customHeight="1">
      <c r="A331" s="1837"/>
      <c r="B331" s="1837"/>
      <c r="C331" s="1837"/>
      <c r="D331" s="1837"/>
      <c r="E331" s="1837"/>
      <c r="F331" s="1837"/>
      <c r="G331" s="1837"/>
      <c r="H331" s="1837"/>
      <c r="I331" s="1837"/>
      <c r="J331" s="1837"/>
      <c r="K331" s="1837"/>
      <c r="L331" s="1837"/>
      <c r="M331" s="1837"/>
      <c r="N331" s="1837"/>
      <c r="O331" s="1837"/>
      <c r="P331" s="1837"/>
      <c r="Q331" s="1837"/>
      <c r="R331" s="1837"/>
      <c r="S331" s="1837"/>
      <c r="T331" s="1837"/>
      <c r="U331" s="1837"/>
      <c r="V331" s="1837"/>
      <c r="W331" s="1837"/>
      <c r="X331" s="1837"/>
      <c r="Y331" s="1837"/>
      <c r="Z331" s="1837"/>
      <c r="AA331" s="1837"/>
      <c r="AB331" s="1837"/>
      <c r="AC331" s="1837"/>
      <c r="AD331" s="1837"/>
      <c r="AE331" s="1837"/>
      <c r="AF331" s="1837"/>
      <c r="AG331" s="1837"/>
      <c r="AH331" s="1837"/>
      <c r="AI331" s="1837"/>
      <c r="AJ331" s="1837"/>
      <c r="AK331" s="1837"/>
      <c r="AL331" s="1837"/>
      <c r="AM331" s="1274"/>
    </row>
    <row r="332" spans="1:39" s="1197" customFormat="1" ht="15" customHeight="1">
      <c r="A332" s="1837"/>
      <c r="B332" s="1837"/>
      <c r="C332" s="1837"/>
      <c r="D332" s="1837"/>
      <c r="E332" s="1837"/>
      <c r="F332" s="1837"/>
      <c r="G332" s="1837"/>
      <c r="H332" s="1837"/>
      <c r="I332" s="1837"/>
      <c r="J332" s="1837"/>
      <c r="K332" s="1837"/>
      <c r="L332" s="1837"/>
      <c r="M332" s="1837"/>
      <c r="N332" s="1837"/>
      <c r="O332" s="1837"/>
      <c r="P332" s="1837"/>
      <c r="Q332" s="1837"/>
      <c r="R332" s="1837"/>
      <c r="S332" s="1837"/>
      <c r="T332" s="1837"/>
      <c r="U332" s="1837"/>
      <c r="V332" s="1837"/>
      <c r="W332" s="1837"/>
      <c r="X332" s="1837"/>
      <c r="Y332" s="1837"/>
      <c r="Z332" s="1837"/>
      <c r="AA332" s="1837"/>
      <c r="AB332" s="1837"/>
      <c r="AC332" s="1837"/>
      <c r="AD332" s="1837"/>
      <c r="AE332" s="1837"/>
      <c r="AF332" s="1837"/>
      <c r="AG332" s="1837"/>
      <c r="AH332" s="1837"/>
      <c r="AI332" s="1837"/>
      <c r="AJ332" s="1837"/>
      <c r="AK332" s="1837"/>
      <c r="AL332" s="1837"/>
      <c r="AM332" s="1274"/>
    </row>
    <row r="333" spans="1:39" s="1197" customFormat="1" ht="15" customHeight="1">
      <c r="A333" s="1837"/>
      <c r="B333" s="1837"/>
      <c r="C333" s="1837"/>
      <c r="D333" s="1837"/>
      <c r="E333" s="1837"/>
      <c r="F333" s="1837"/>
      <c r="G333" s="1837"/>
      <c r="H333" s="1837"/>
      <c r="I333" s="1837"/>
      <c r="J333" s="1837"/>
      <c r="K333" s="1837"/>
      <c r="L333" s="1837"/>
      <c r="M333" s="1837"/>
      <c r="N333" s="1837"/>
      <c r="O333" s="1837"/>
      <c r="P333" s="1837"/>
      <c r="Q333" s="1837"/>
      <c r="R333" s="1837"/>
      <c r="S333" s="1837"/>
      <c r="T333" s="1837"/>
      <c r="U333" s="1837"/>
      <c r="V333" s="1837"/>
      <c r="W333" s="1837"/>
      <c r="X333" s="1837"/>
      <c r="Y333" s="1837"/>
      <c r="Z333" s="1837"/>
      <c r="AA333" s="1837"/>
      <c r="AB333" s="1837"/>
      <c r="AC333" s="1837"/>
      <c r="AD333" s="1837"/>
      <c r="AE333" s="1837"/>
      <c r="AF333" s="1837"/>
      <c r="AG333" s="1837"/>
      <c r="AH333" s="1837"/>
      <c r="AI333" s="1837"/>
      <c r="AJ333" s="1837"/>
      <c r="AK333" s="1837"/>
      <c r="AL333" s="1837"/>
      <c r="AM333" s="1274"/>
    </row>
    <row r="334" spans="1:39" s="1197" customFormat="1" ht="15" customHeight="1">
      <c r="A334" s="1837"/>
      <c r="B334" s="1837"/>
      <c r="C334" s="1837"/>
      <c r="D334" s="1837"/>
      <c r="E334" s="1837"/>
      <c r="F334" s="1837"/>
      <c r="G334" s="1837"/>
      <c r="H334" s="1837"/>
      <c r="I334" s="1837"/>
      <c r="J334" s="1837"/>
      <c r="K334" s="1837"/>
      <c r="L334" s="1837"/>
      <c r="M334" s="1837"/>
      <c r="N334" s="1837"/>
      <c r="O334" s="1837"/>
      <c r="P334" s="1837"/>
      <c r="Q334" s="1837"/>
      <c r="R334" s="1837"/>
      <c r="S334" s="1837"/>
      <c r="T334" s="1837"/>
      <c r="U334" s="1837"/>
      <c r="V334" s="1837"/>
      <c r="W334" s="1837"/>
      <c r="X334" s="1837"/>
      <c r="Y334" s="1837"/>
      <c r="Z334" s="1837"/>
      <c r="AA334" s="1837"/>
      <c r="AB334" s="1837"/>
      <c r="AC334" s="1837"/>
      <c r="AD334" s="1837"/>
      <c r="AE334" s="1837"/>
      <c r="AF334" s="1837"/>
      <c r="AG334" s="1837"/>
      <c r="AH334" s="1837"/>
      <c r="AI334" s="1837"/>
      <c r="AJ334" s="1837"/>
      <c r="AK334" s="1837"/>
      <c r="AL334" s="1837"/>
      <c r="AM334" s="1274"/>
    </row>
    <row r="335" spans="1:39" s="1197" customFormat="1" ht="15" customHeight="1">
      <c r="A335" s="1837"/>
      <c r="B335" s="1837"/>
      <c r="C335" s="1837"/>
      <c r="D335" s="1837"/>
      <c r="E335" s="1837"/>
      <c r="F335" s="1837"/>
      <c r="G335" s="1837"/>
      <c r="H335" s="1837"/>
      <c r="I335" s="1837"/>
      <c r="J335" s="1837"/>
      <c r="K335" s="1837"/>
      <c r="L335" s="1837"/>
      <c r="M335" s="1837"/>
      <c r="N335" s="1837"/>
      <c r="O335" s="1837"/>
      <c r="P335" s="1837"/>
      <c r="Q335" s="1837"/>
      <c r="R335" s="1837"/>
      <c r="S335" s="1837"/>
      <c r="T335" s="1837"/>
      <c r="U335" s="1837"/>
      <c r="V335" s="1837"/>
      <c r="W335" s="1837"/>
      <c r="X335" s="1837"/>
      <c r="Y335" s="1837"/>
      <c r="Z335" s="1837"/>
      <c r="AA335" s="1837"/>
      <c r="AB335" s="1837"/>
      <c r="AC335" s="1837"/>
      <c r="AD335" s="1837"/>
      <c r="AE335" s="1837"/>
      <c r="AF335" s="1837"/>
      <c r="AG335" s="1837"/>
      <c r="AH335" s="1837"/>
      <c r="AI335" s="1837"/>
      <c r="AJ335" s="1837"/>
      <c r="AK335" s="1837"/>
      <c r="AL335" s="1837"/>
      <c r="AM335" s="1274"/>
    </row>
    <row r="336" spans="1:39" s="1197" customFormat="1" ht="15" customHeight="1">
      <c r="A336" s="1837"/>
      <c r="B336" s="1837"/>
      <c r="C336" s="1837"/>
      <c r="D336" s="1837"/>
      <c r="E336" s="1837"/>
      <c r="F336" s="1837"/>
      <c r="G336" s="1837"/>
      <c r="H336" s="1837"/>
      <c r="I336" s="1837"/>
      <c r="J336" s="1837"/>
      <c r="K336" s="1837"/>
      <c r="L336" s="1837"/>
      <c r="M336" s="1837"/>
      <c r="N336" s="1837"/>
      <c r="O336" s="1837"/>
      <c r="P336" s="1837"/>
      <c r="Q336" s="1837"/>
      <c r="R336" s="1837"/>
      <c r="S336" s="1837"/>
      <c r="T336" s="1837"/>
      <c r="U336" s="1837"/>
      <c r="V336" s="1837"/>
      <c r="W336" s="1837"/>
      <c r="X336" s="1837"/>
      <c r="Y336" s="1837"/>
      <c r="Z336" s="1837"/>
      <c r="AA336" s="1837"/>
      <c r="AB336" s="1837"/>
      <c r="AC336" s="1837"/>
      <c r="AD336" s="1837"/>
      <c r="AE336" s="1837"/>
      <c r="AF336" s="1837"/>
      <c r="AG336" s="1837"/>
      <c r="AH336" s="1837"/>
      <c r="AI336" s="1837"/>
      <c r="AJ336" s="1837"/>
      <c r="AK336" s="1837"/>
      <c r="AL336" s="1837"/>
      <c r="AM336" s="1274"/>
    </row>
    <row r="337" spans="1:39" s="1197" customFormat="1" ht="15" customHeight="1">
      <c r="A337" s="1837"/>
      <c r="B337" s="1837"/>
      <c r="C337" s="1837"/>
      <c r="D337" s="1837"/>
      <c r="E337" s="1837"/>
      <c r="F337" s="1837"/>
      <c r="G337" s="1837"/>
      <c r="H337" s="1837"/>
      <c r="I337" s="1837"/>
      <c r="J337" s="1837"/>
      <c r="K337" s="1837"/>
      <c r="L337" s="1837"/>
      <c r="M337" s="1837"/>
      <c r="N337" s="1837"/>
      <c r="O337" s="1837"/>
      <c r="P337" s="1837"/>
      <c r="Q337" s="1837"/>
      <c r="R337" s="1837"/>
      <c r="S337" s="1837"/>
      <c r="T337" s="1837"/>
      <c r="U337" s="1837"/>
      <c r="V337" s="1837"/>
      <c r="W337" s="1837"/>
      <c r="X337" s="1837"/>
      <c r="Y337" s="1837"/>
      <c r="Z337" s="1837"/>
      <c r="AA337" s="1837"/>
      <c r="AB337" s="1837"/>
      <c r="AC337" s="1837"/>
      <c r="AD337" s="1837"/>
      <c r="AE337" s="1837"/>
      <c r="AF337" s="1837"/>
      <c r="AG337" s="1837"/>
      <c r="AH337" s="1837"/>
      <c r="AI337" s="1837"/>
      <c r="AJ337" s="1837"/>
      <c r="AK337" s="1837"/>
      <c r="AL337" s="1837"/>
      <c r="AM337" s="1274"/>
    </row>
    <row r="338" spans="1:39" s="1197" customFormat="1" ht="15" customHeight="1">
      <c r="A338" s="1837"/>
      <c r="B338" s="1837"/>
      <c r="C338" s="1837"/>
      <c r="D338" s="1837"/>
      <c r="E338" s="1837"/>
      <c r="F338" s="1837"/>
      <c r="G338" s="1837"/>
      <c r="H338" s="1837"/>
      <c r="I338" s="1837"/>
      <c r="J338" s="1837"/>
      <c r="K338" s="1837"/>
      <c r="L338" s="1837"/>
      <c r="M338" s="1837"/>
      <c r="N338" s="1837"/>
      <c r="O338" s="1837"/>
      <c r="P338" s="1837"/>
      <c r="Q338" s="1837"/>
      <c r="R338" s="1837"/>
      <c r="S338" s="1837"/>
      <c r="T338" s="1837"/>
      <c r="U338" s="1837"/>
      <c r="V338" s="1837"/>
      <c r="W338" s="1837"/>
      <c r="X338" s="1837"/>
      <c r="Y338" s="1837"/>
      <c r="Z338" s="1837"/>
      <c r="AA338" s="1837"/>
      <c r="AB338" s="1837"/>
      <c r="AC338" s="1837"/>
      <c r="AD338" s="1837"/>
      <c r="AE338" s="1837"/>
      <c r="AF338" s="1837"/>
      <c r="AG338" s="1837"/>
      <c r="AH338" s="1837"/>
      <c r="AI338" s="1837"/>
      <c r="AJ338" s="1837"/>
      <c r="AK338" s="1837"/>
      <c r="AL338" s="1837"/>
      <c r="AM338" s="1274"/>
    </row>
    <row r="339" spans="1:39" s="1197" customFormat="1" ht="15" customHeight="1">
      <c r="A339" s="1837"/>
      <c r="B339" s="1837"/>
      <c r="C339" s="1837"/>
      <c r="D339" s="1837"/>
      <c r="E339" s="1837"/>
      <c r="F339" s="1837"/>
      <c r="G339" s="1837"/>
      <c r="H339" s="1837"/>
      <c r="I339" s="1837"/>
      <c r="J339" s="1837"/>
      <c r="K339" s="1837"/>
      <c r="L339" s="1837"/>
      <c r="M339" s="1837"/>
      <c r="N339" s="1837"/>
      <c r="O339" s="1837"/>
      <c r="P339" s="1837"/>
      <c r="Q339" s="1837"/>
      <c r="R339" s="1837"/>
      <c r="S339" s="1837"/>
      <c r="T339" s="1837"/>
      <c r="U339" s="1837"/>
      <c r="V339" s="1837"/>
      <c r="W339" s="1837"/>
      <c r="X339" s="1837"/>
      <c r="Y339" s="1837"/>
      <c r="Z339" s="1837"/>
      <c r="AA339" s="1837"/>
      <c r="AB339" s="1837"/>
      <c r="AC339" s="1837"/>
      <c r="AD339" s="1837"/>
      <c r="AE339" s="1837"/>
      <c r="AF339" s="1837"/>
      <c r="AG339" s="1837"/>
      <c r="AH339" s="1837"/>
      <c r="AI339" s="1837"/>
      <c r="AJ339" s="1837"/>
      <c r="AK339" s="1837"/>
      <c r="AL339" s="1837"/>
      <c r="AM339" s="1274"/>
    </row>
    <row r="340" spans="1:39" s="1197" customFormat="1" ht="15" customHeight="1">
      <c r="A340" s="1837"/>
      <c r="B340" s="1837"/>
      <c r="C340" s="1837"/>
      <c r="D340" s="1837"/>
      <c r="E340" s="1837"/>
      <c r="F340" s="1837"/>
      <c r="G340" s="1837"/>
      <c r="H340" s="1837"/>
      <c r="I340" s="1837"/>
      <c r="J340" s="1837"/>
      <c r="K340" s="1837"/>
      <c r="L340" s="1837"/>
      <c r="M340" s="1837"/>
      <c r="N340" s="1837"/>
      <c r="O340" s="1837"/>
      <c r="P340" s="1837"/>
      <c r="Q340" s="1837"/>
      <c r="R340" s="1837"/>
      <c r="S340" s="1837"/>
      <c r="T340" s="1837"/>
      <c r="U340" s="1837"/>
      <c r="V340" s="1837"/>
      <c r="W340" s="1837"/>
      <c r="X340" s="1837"/>
      <c r="Y340" s="1837"/>
      <c r="Z340" s="1837"/>
      <c r="AA340" s="1837"/>
      <c r="AB340" s="1837"/>
      <c r="AC340" s="1837"/>
      <c r="AD340" s="1837"/>
      <c r="AE340" s="1837"/>
      <c r="AF340" s="1837"/>
      <c r="AG340" s="1837"/>
      <c r="AH340" s="1837"/>
      <c r="AI340" s="1837"/>
      <c r="AJ340" s="1837"/>
      <c r="AK340" s="1837"/>
      <c r="AL340" s="1837"/>
      <c r="AM340" s="1274"/>
    </row>
    <row r="341" spans="1:39" s="1197" customFormat="1" ht="15" customHeight="1">
      <c r="A341" s="1837"/>
      <c r="B341" s="1837"/>
      <c r="C341" s="1837"/>
      <c r="D341" s="1837"/>
      <c r="E341" s="1837"/>
      <c r="F341" s="1837"/>
      <c r="G341" s="1837"/>
      <c r="H341" s="1837"/>
      <c r="I341" s="1837"/>
      <c r="J341" s="1837"/>
      <c r="K341" s="1837"/>
      <c r="L341" s="1837"/>
      <c r="M341" s="1837"/>
      <c r="N341" s="1837"/>
      <c r="O341" s="1837"/>
      <c r="P341" s="1837"/>
      <c r="Q341" s="1837"/>
      <c r="R341" s="1837"/>
      <c r="S341" s="1837"/>
      <c r="T341" s="1837"/>
      <c r="U341" s="1837"/>
      <c r="V341" s="1837"/>
      <c r="W341" s="1837"/>
      <c r="X341" s="1837"/>
      <c r="Y341" s="1837"/>
      <c r="Z341" s="1837"/>
      <c r="AA341" s="1837"/>
      <c r="AB341" s="1837"/>
      <c r="AC341" s="1837"/>
      <c r="AD341" s="1837"/>
      <c r="AE341" s="1837"/>
      <c r="AF341" s="1837"/>
      <c r="AG341" s="1837"/>
      <c r="AH341" s="1837"/>
      <c r="AI341" s="1837"/>
      <c r="AJ341" s="1837"/>
      <c r="AK341" s="1837"/>
      <c r="AL341" s="1837"/>
      <c r="AM341" s="1274"/>
    </row>
    <row r="342" spans="1:39" s="1197" customFormat="1" ht="15" customHeight="1">
      <c r="A342" s="1837"/>
      <c r="B342" s="1837"/>
      <c r="C342" s="1837"/>
      <c r="D342" s="1837"/>
      <c r="E342" s="1837"/>
      <c r="F342" s="1837"/>
      <c r="G342" s="1837"/>
      <c r="H342" s="1837"/>
      <c r="I342" s="1837"/>
      <c r="J342" s="1837"/>
      <c r="K342" s="1837"/>
      <c r="L342" s="1837"/>
      <c r="M342" s="1837"/>
      <c r="N342" s="1837"/>
      <c r="O342" s="1837"/>
      <c r="P342" s="1837"/>
      <c r="Q342" s="1837"/>
      <c r="R342" s="1837"/>
      <c r="S342" s="1837"/>
      <c r="T342" s="1837"/>
      <c r="U342" s="1837"/>
      <c r="V342" s="1837"/>
      <c r="W342" s="1837"/>
      <c r="X342" s="1837"/>
      <c r="Y342" s="1837"/>
      <c r="Z342" s="1837"/>
      <c r="AA342" s="1837"/>
      <c r="AB342" s="1837"/>
      <c r="AC342" s="1837"/>
      <c r="AD342" s="1837"/>
      <c r="AE342" s="1837"/>
      <c r="AF342" s="1837"/>
      <c r="AG342" s="1837"/>
      <c r="AH342" s="1837"/>
      <c r="AI342" s="1837"/>
      <c r="AJ342" s="1837"/>
      <c r="AK342" s="1837"/>
      <c r="AL342" s="1837"/>
      <c r="AM342" s="1274"/>
    </row>
    <row r="343" spans="1:39" s="1197" customFormat="1" ht="15" customHeight="1">
      <c r="A343" s="1837"/>
      <c r="B343" s="1837"/>
      <c r="C343" s="1837"/>
      <c r="D343" s="1837"/>
      <c r="E343" s="1837"/>
      <c r="F343" s="1837"/>
      <c r="G343" s="1837"/>
      <c r="H343" s="1837"/>
      <c r="I343" s="1837"/>
      <c r="J343" s="1837"/>
      <c r="K343" s="1837"/>
      <c r="L343" s="1837"/>
      <c r="M343" s="1837"/>
      <c r="N343" s="1837"/>
      <c r="O343" s="1837"/>
      <c r="P343" s="1837"/>
      <c r="Q343" s="1837"/>
      <c r="R343" s="1837"/>
      <c r="S343" s="1837"/>
      <c r="T343" s="1837"/>
      <c r="U343" s="1837"/>
      <c r="V343" s="1837"/>
      <c r="W343" s="1837"/>
      <c r="X343" s="1837"/>
      <c r="Y343" s="1837"/>
      <c r="Z343" s="1837"/>
      <c r="AA343" s="1837"/>
      <c r="AB343" s="1837"/>
      <c r="AC343" s="1837"/>
      <c r="AD343" s="1837"/>
      <c r="AE343" s="1837"/>
      <c r="AF343" s="1837"/>
      <c r="AG343" s="1837"/>
      <c r="AH343" s="1837"/>
      <c r="AI343" s="1837"/>
      <c r="AJ343" s="1837"/>
      <c r="AK343" s="1837"/>
      <c r="AL343" s="1837"/>
      <c r="AM343" s="1274"/>
    </row>
    <row r="344" spans="1:39" s="1197" customFormat="1" ht="6" customHeight="1">
      <c r="A344" s="1837"/>
      <c r="B344" s="1837"/>
      <c r="C344" s="1837"/>
      <c r="D344" s="1837"/>
      <c r="E344" s="1837"/>
      <c r="F344" s="1837"/>
      <c r="G344" s="1837"/>
      <c r="H344" s="1837"/>
      <c r="I344" s="1837"/>
      <c r="J344" s="1837"/>
      <c r="K344" s="1837"/>
      <c r="L344" s="1837"/>
      <c r="M344" s="1837"/>
      <c r="N344" s="1837"/>
      <c r="O344" s="1837"/>
      <c r="P344" s="1837"/>
      <c r="Q344" s="1837"/>
      <c r="R344" s="1837"/>
      <c r="S344" s="1837"/>
      <c r="T344" s="1837"/>
      <c r="U344" s="1837"/>
      <c r="V344" s="1837"/>
      <c r="W344" s="1837"/>
      <c r="X344" s="1837"/>
      <c r="Y344" s="1837"/>
      <c r="Z344" s="1837"/>
      <c r="AA344" s="1837"/>
      <c r="AB344" s="1837"/>
      <c r="AC344" s="1837"/>
      <c r="AD344" s="1837"/>
      <c r="AE344" s="1837"/>
      <c r="AF344" s="1837"/>
      <c r="AG344" s="1837"/>
      <c r="AH344" s="1837"/>
      <c r="AI344" s="1837"/>
      <c r="AJ344" s="1837"/>
      <c r="AK344" s="1837"/>
      <c r="AL344" s="1837"/>
      <c r="AM344" s="1274"/>
    </row>
    <row r="345" spans="1:39" s="1197" customFormat="1" ht="15" customHeight="1">
      <c r="A345" s="1837" t="s">
        <v>4058</v>
      </c>
      <c r="B345" s="1837"/>
      <c r="C345" s="1837"/>
      <c r="D345" s="1837"/>
      <c r="E345" s="1837"/>
      <c r="F345" s="1837"/>
      <c r="G345" s="1837"/>
      <c r="H345" s="1837"/>
      <c r="I345" s="1837"/>
      <c r="J345" s="1837"/>
      <c r="K345" s="1837"/>
      <c r="L345" s="1837"/>
      <c r="M345" s="1837"/>
      <c r="N345" s="1837"/>
      <c r="O345" s="1837"/>
      <c r="P345" s="1837"/>
      <c r="Q345" s="1837"/>
      <c r="R345" s="1837"/>
      <c r="S345" s="1837"/>
      <c r="T345" s="1837"/>
      <c r="U345" s="1837"/>
      <c r="V345" s="1837"/>
      <c r="W345" s="1837"/>
      <c r="X345" s="1837"/>
      <c r="Y345" s="1837"/>
      <c r="Z345" s="1837"/>
      <c r="AA345" s="1837"/>
      <c r="AB345" s="1837"/>
      <c r="AC345" s="1837"/>
      <c r="AD345" s="1837"/>
      <c r="AE345" s="1837"/>
      <c r="AF345" s="1837"/>
      <c r="AG345" s="1837"/>
      <c r="AH345" s="1837"/>
      <c r="AI345" s="1837"/>
      <c r="AJ345" s="1837"/>
      <c r="AK345" s="1837"/>
      <c r="AL345" s="1837"/>
      <c r="AM345" s="1274"/>
    </row>
    <row r="346" spans="1:39" s="1197" customFormat="1" ht="15" customHeight="1">
      <c r="A346" s="1837"/>
      <c r="B346" s="1837"/>
      <c r="C346" s="1837"/>
      <c r="D346" s="1837"/>
      <c r="E346" s="1837"/>
      <c r="F346" s="1837"/>
      <c r="G346" s="1837"/>
      <c r="H346" s="1837"/>
      <c r="I346" s="1837"/>
      <c r="J346" s="1837"/>
      <c r="K346" s="1837"/>
      <c r="L346" s="1837"/>
      <c r="M346" s="1837"/>
      <c r="N346" s="1837"/>
      <c r="O346" s="1837"/>
      <c r="P346" s="1837"/>
      <c r="Q346" s="1837"/>
      <c r="R346" s="1837"/>
      <c r="S346" s="1837"/>
      <c r="T346" s="1837"/>
      <c r="U346" s="1837"/>
      <c r="V346" s="1837"/>
      <c r="W346" s="1837"/>
      <c r="X346" s="1837"/>
      <c r="Y346" s="1837"/>
      <c r="Z346" s="1837"/>
      <c r="AA346" s="1837"/>
      <c r="AB346" s="1837"/>
      <c r="AC346" s="1837"/>
      <c r="AD346" s="1837"/>
      <c r="AE346" s="1837"/>
      <c r="AF346" s="1837"/>
      <c r="AG346" s="1837"/>
      <c r="AH346" s="1837"/>
      <c r="AI346" s="1837"/>
      <c r="AJ346" s="1837"/>
      <c r="AK346" s="1837"/>
      <c r="AL346" s="1837"/>
      <c r="AM346" s="1274"/>
    </row>
    <row r="347" spans="1:39" s="1197" customFormat="1" ht="15" customHeight="1">
      <c r="A347" s="1837"/>
      <c r="B347" s="1837"/>
      <c r="C347" s="1837"/>
      <c r="D347" s="1837"/>
      <c r="E347" s="1837"/>
      <c r="F347" s="1837"/>
      <c r="G347" s="1837"/>
      <c r="H347" s="1837"/>
      <c r="I347" s="1837"/>
      <c r="J347" s="1837"/>
      <c r="K347" s="1837"/>
      <c r="L347" s="1837"/>
      <c r="M347" s="1837"/>
      <c r="N347" s="1837"/>
      <c r="O347" s="1837"/>
      <c r="P347" s="1837"/>
      <c r="Q347" s="1837"/>
      <c r="R347" s="1837"/>
      <c r="S347" s="1837"/>
      <c r="T347" s="1837"/>
      <c r="U347" s="1837"/>
      <c r="V347" s="1837"/>
      <c r="W347" s="1837"/>
      <c r="X347" s="1837"/>
      <c r="Y347" s="1837"/>
      <c r="Z347" s="1837"/>
      <c r="AA347" s="1837"/>
      <c r="AB347" s="1837"/>
      <c r="AC347" s="1837"/>
      <c r="AD347" s="1837"/>
      <c r="AE347" s="1837"/>
      <c r="AF347" s="1837"/>
      <c r="AG347" s="1837"/>
      <c r="AH347" s="1837"/>
      <c r="AI347" s="1837"/>
      <c r="AJ347" s="1837"/>
      <c r="AK347" s="1837"/>
      <c r="AL347" s="1837"/>
      <c r="AM347" s="1274"/>
    </row>
    <row r="348" spans="1:39" s="1197" customFormat="1" ht="15" customHeight="1">
      <c r="A348" s="1837"/>
      <c r="B348" s="1837"/>
      <c r="C348" s="1837"/>
      <c r="D348" s="1837"/>
      <c r="E348" s="1837"/>
      <c r="F348" s="1837"/>
      <c r="G348" s="1837"/>
      <c r="H348" s="1837"/>
      <c r="I348" s="1837"/>
      <c r="J348" s="1837"/>
      <c r="K348" s="1837"/>
      <c r="L348" s="1837"/>
      <c r="M348" s="1837"/>
      <c r="N348" s="1837"/>
      <c r="O348" s="1837"/>
      <c r="P348" s="1837"/>
      <c r="Q348" s="1837"/>
      <c r="R348" s="1837"/>
      <c r="S348" s="1837"/>
      <c r="T348" s="1837"/>
      <c r="U348" s="1837"/>
      <c r="V348" s="1837"/>
      <c r="W348" s="1837"/>
      <c r="X348" s="1837"/>
      <c r="Y348" s="1837"/>
      <c r="Z348" s="1837"/>
      <c r="AA348" s="1837"/>
      <c r="AB348" s="1837"/>
      <c r="AC348" s="1837"/>
      <c r="AD348" s="1837"/>
      <c r="AE348" s="1837"/>
      <c r="AF348" s="1837"/>
      <c r="AG348" s="1837"/>
      <c r="AH348" s="1837"/>
      <c r="AI348" s="1837"/>
      <c r="AJ348" s="1837"/>
      <c r="AK348" s="1837"/>
      <c r="AL348" s="1837"/>
      <c r="AM348" s="1274"/>
    </row>
    <row r="349" spans="1:39" s="1197" customFormat="1" ht="18" customHeight="1">
      <c r="A349" s="1837"/>
      <c r="B349" s="1837"/>
      <c r="C349" s="1837"/>
      <c r="D349" s="1837"/>
      <c r="E349" s="1837"/>
      <c r="F349" s="1837"/>
      <c r="G349" s="1837"/>
      <c r="H349" s="1837"/>
      <c r="I349" s="1837"/>
      <c r="J349" s="1837"/>
      <c r="K349" s="1837"/>
      <c r="L349" s="1837"/>
      <c r="M349" s="1837"/>
      <c r="N349" s="1837"/>
      <c r="O349" s="1837"/>
      <c r="P349" s="1837"/>
      <c r="Q349" s="1837"/>
      <c r="R349" s="1837"/>
      <c r="S349" s="1837"/>
      <c r="T349" s="1837"/>
      <c r="U349" s="1837"/>
      <c r="V349" s="1837"/>
      <c r="W349" s="1837"/>
      <c r="X349" s="1837"/>
      <c r="Y349" s="1837"/>
      <c r="Z349" s="1837"/>
      <c r="AA349" s="1837"/>
      <c r="AB349" s="1837"/>
      <c r="AC349" s="1837"/>
      <c r="AD349" s="1837"/>
      <c r="AE349" s="1837"/>
      <c r="AF349" s="1837"/>
      <c r="AG349" s="1837"/>
      <c r="AH349" s="1837"/>
      <c r="AI349" s="1837"/>
      <c r="AJ349" s="1837"/>
      <c r="AK349" s="1837"/>
      <c r="AL349" s="1837"/>
      <c r="AM349" s="1274"/>
    </row>
    <row r="350" spans="1:39" s="1197" customFormat="1" ht="15" customHeight="1">
      <c r="A350" s="1837"/>
      <c r="B350" s="1837"/>
      <c r="C350" s="1837"/>
      <c r="D350" s="1837"/>
      <c r="E350" s="1837"/>
      <c r="F350" s="1837"/>
      <c r="G350" s="1837"/>
      <c r="H350" s="1837"/>
      <c r="I350" s="1837"/>
      <c r="J350" s="1837"/>
      <c r="K350" s="1837"/>
      <c r="L350" s="1837"/>
      <c r="M350" s="1837"/>
      <c r="N350" s="1837"/>
      <c r="O350" s="1837"/>
      <c r="P350" s="1837"/>
      <c r="Q350" s="1837"/>
      <c r="R350" s="1837"/>
      <c r="S350" s="1837"/>
      <c r="T350" s="1837"/>
      <c r="U350" s="1837"/>
      <c r="V350" s="1837"/>
      <c r="W350" s="1837"/>
      <c r="X350" s="1837"/>
      <c r="Y350" s="1837"/>
      <c r="Z350" s="1837"/>
      <c r="AA350" s="1837"/>
      <c r="AB350" s="1837"/>
      <c r="AC350" s="1837"/>
      <c r="AD350" s="1837"/>
      <c r="AE350" s="1837"/>
      <c r="AF350" s="1837"/>
      <c r="AG350" s="1837"/>
      <c r="AH350" s="1837"/>
      <c r="AI350" s="1837"/>
      <c r="AJ350" s="1837"/>
      <c r="AK350" s="1837"/>
      <c r="AL350" s="1837"/>
      <c r="AM350" s="1274"/>
    </row>
    <row r="351" spans="1:39" s="1197" customFormat="1" ht="15" customHeight="1">
      <c r="A351" s="1837"/>
      <c r="B351" s="1837"/>
      <c r="C351" s="1837"/>
      <c r="D351" s="1837"/>
      <c r="E351" s="1837"/>
      <c r="F351" s="1837"/>
      <c r="G351" s="1837"/>
      <c r="H351" s="1837"/>
      <c r="I351" s="1837"/>
      <c r="J351" s="1837"/>
      <c r="K351" s="1837"/>
      <c r="L351" s="1837"/>
      <c r="M351" s="1837"/>
      <c r="N351" s="1837"/>
      <c r="O351" s="1837"/>
      <c r="P351" s="1837"/>
      <c r="Q351" s="1837"/>
      <c r="R351" s="1837"/>
      <c r="S351" s="1837"/>
      <c r="T351" s="1837"/>
      <c r="U351" s="1837"/>
      <c r="V351" s="1837"/>
      <c r="W351" s="1837"/>
      <c r="X351" s="1837"/>
      <c r="Y351" s="1837"/>
      <c r="Z351" s="1837"/>
      <c r="AA351" s="1837"/>
      <c r="AB351" s="1837"/>
      <c r="AC351" s="1837"/>
      <c r="AD351" s="1837"/>
      <c r="AE351" s="1837"/>
      <c r="AF351" s="1837"/>
      <c r="AG351" s="1837"/>
      <c r="AH351" s="1837"/>
      <c r="AI351" s="1837"/>
      <c r="AJ351" s="1837"/>
      <c r="AK351" s="1837"/>
      <c r="AL351" s="1837"/>
      <c r="AM351" s="1274"/>
    </row>
    <row r="352" spans="1:39" s="1197" customFormat="1" ht="15" customHeight="1">
      <c r="A352" s="1837"/>
      <c r="B352" s="1837"/>
      <c r="C352" s="1837"/>
      <c r="D352" s="1837"/>
      <c r="E352" s="1837"/>
      <c r="F352" s="1837"/>
      <c r="G352" s="1837"/>
      <c r="H352" s="1837"/>
      <c r="I352" s="1837"/>
      <c r="J352" s="1837"/>
      <c r="K352" s="1837"/>
      <c r="L352" s="1837"/>
      <c r="M352" s="1837"/>
      <c r="N352" s="1837"/>
      <c r="O352" s="1837"/>
      <c r="P352" s="1837"/>
      <c r="Q352" s="1837"/>
      <c r="R352" s="1837"/>
      <c r="S352" s="1837"/>
      <c r="T352" s="1837"/>
      <c r="U352" s="1837"/>
      <c r="V352" s="1837"/>
      <c r="W352" s="1837"/>
      <c r="X352" s="1837"/>
      <c r="Y352" s="1837"/>
      <c r="Z352" s="1837"/>
      <c r="AA352" s="1837"/>
      <c r="AB352" s="1837"/>
      <c r="AC352" s="1837"/>
      <c r="AD352" s="1837"/>
      <c r="AE352" s="1837"/>
      <c r="AF352" s="1837"/>
      <c r="AG352" s="1837"/>
      <c r="AH352" s="1837"/>
      <c r="AI352" s="1837"/>
      <c r="AJ352" s="1837"/>
      <c r="AK352" s="1837"/>
      <c r="AL352" s="1837"/>
      <c r="AM352" s="1274"/>
    </row>
    <row r="353" spans="1:39" s="1197" customFormat="1" ht="15" customHeight="1">
      <c r="A353" s="1837"/>
      <c r="B353" s="1837"/>
      <c r="C353" s="1837"/>
      <c r="D353" s="1837"/>
      <c r="E353" s="1837"/>
      <c r="F353" s="1837"/>
      <c r="G353" s="1837"/>
      <c r="H353" s="1837"/>
      <c r="I353" s="1837"/>
      <c r="J353" s="1837"/>
      <c r="K353" s="1837"/>
      <c r="L353" s="1837"/>
      <c r="M353" s="1837"/>
      <c r="N353" s="1837"/>
      <c r="O353" s="1837"/>
      <c r="P353" s="1837"/>
      <c r="Q353" s="1837"/>
      <c r="R353" s="1837"/>
      <c r="S353" s="1837"/>
      <c r="T353" s="1837"/>
      <c r="U353" s="1837"/>
      <c r="V353" s="1837"/>
      <c r="W353" s="1837"/>
      <c r="X353" s="1837"/>
      <c r="Y353" s="1837"/>
      <c r="Z353" s="1837"/>
      <c r="AA353" s="1837"/>
      <c r="AB353" s="1837"/>
      <c r="AC353" s="1837"/>
      <c r="AD353" s="1837"/>
      <c r="AE353" s="1837"/>
      <c r="AF353" s="1837"/>
      <c r="AG353" s="1837"/>
      <c r="AH353" s="1837"/>
      <c r="AI353" s="1837"/>
      <c r="AJ353" s="1837"/>
      <c r="AK353" s="1837"/>
      <c r="AL353" s="1837"/>
      <c r="AM353" s="1274"/>
    </row>
    <row r="354" spans="1:39" s="1197" customFormat="1" ht="15" customHeight="1">
      <c r="A354" s="1837"/>
      <c r="B354" s="1837"/>
      <c r="C354" s="1837"/>
      <c r="D354" s="1837"/>
      <c r="E354" s="1837"/>
      <c r="F354" s="1837"/>
      <c r="G354" s="1837"/>
      <c r="H354" s="1837"/>
      <c r="I354" s="1837"/>
      <c r="J354" s="1837"/>
      <c r="K354" s="1837"/>
      <c r="L354" s="1837"/>
      <c r="M354" s="1837"/>
      <c r="N354" s="1837"/>
      <c r="O354" s="1837"/>
      <c r="P354" s="1837"/>
      <c r="Q354" s="1837"/>
      <c r="R354" s="1837"/>
      <c r="S354" s="1837"/>
      <c r="T354" s="1837"/>
      <c r="U354" s="1837"/>
      <c r="V354" s="1837"/>
      <c r="W354" s="1837"/>
      <c r="X354" s="1837"/>
      <c r="Y354" s="1837"/>
      <c r="Z354" s="1837"/>
      <c r="AA354" s="1837"/>
      <c r="AB354" s="1837"/>
      <c r="AC354" s="1837"/>
      <c r="AD354" s="1837"/>
      <c r="AE354" s="1837"/>
      <c r="AF354" s="1837"/>
      <c r="AG354" s="1837"/>
      <c r="AH354" s="1837"/>
      <c r="AI354" s="1837"/>
      <c r="AJ354" s="1837"/>
      <c r="AK354" s="1837"/>
      <c r="AL354" s="1837"/>
      <c r="AM354" s="1274"/>
    </row>
    <row r="355" spans="1:39" s="1197" customFormat="1" ht="15" customHeight="1">
      <c r="A355" s="1837"/>
      <c r="B355" s="1837"/>
      <c r="C355" s="1837"/>
      <c r="D355" s="1837"/>
      <c r="E355" s="1837"/>
      <c r="F355" s="1837"/>
      <c r="G355" s="1837"/>
      <c r="H355" s="1837"/>
      <c r="I355" s="1837"/>
      <c r="J355" s="1837"/>
      <c r="K355" s="1837"/>
      <c r="L355" s="1837"/>
      <c r="M355" s="1837"/>
      <c r="N355" s="1837"/>
      <c r="O355" s="1837"/>
      <c r="P355" s="1837"/>
      <c r="Q355" s="1837"/>
      <c r="R355" s="1837"/>
      <c r="S355" s="1837"/>
      <c r="T355" s="1837"/>
      <c r="U355" s="1837"/>
      <c r="V355" s="1837"/>
      <c r="W355" s="1837"/>
      <c r="X355" s="1837"/>
      <c r="Y355" s="1837"/>
      <c r="Z355" s="1837"/>
      <c r="AA355" s="1837"/>
      <c r="AB355" s="1837"/>
      <c r="AC355" s="1837"/>
      <c r="AD355" s="1837"/>
      <c r="AE355" s="1837"/>
      <c r="AF355" s="1837"/>
      <c r="AG355" s="1837"/>
      <c r="AH355" s="1837"/>
      <c r="AI355" s="1837"/>
      <c r="AJ355" s="1837"/>
      <c r="AK355" s="1837"/>
      <c r="AL355" s="1837"/>
      <c r="AM355" s="1274"/>
    </row>
    <row r="356" spans="1:39" s="1197" customFormat="1" ht="15" customHeight="1">
      <c r="A356" s="1837"/>
      <c r="B356" s="1837"/>
      <c r="C356" s="1837"/>
      <c r="D356" s="1837"/>
      <c r="E356" s="1837"/>
      <c r="F356" s="1837"/>
      <c r="G356" s="1837"/>
      <c r="H356" s="1837"/>
      <c r="I356" s="1837"/>
      <c r="J356" s="1837"/>
      <c r="K356" s="1837"/>
      <c r="L356" s="1837"/>
      <c r="M356" s="1837"/>
      <c r="N356" s="1837"/>
      <c r="O356" s="1837"/>
      <c r="P356" s="1837"/>
      <c r="Q356" s="1837"/>
      <c r="R356" s="1837"/>
      <c r="S356" s="1837"/>
      <c r="T356" s="1837"/>
      <c r="U356" s="1837"/>
      <c r="V356" s="1837"/>
      <c r="W356" s="1837"/>
      <c r="X356" s="1837"/>
      <c r="Y356" s="1837"/>
      <c r="Z356" s="1837"/>
      <c r="AA356" s="1837"/>
      <c r="AB356" s="1837"/>
      <c r="AC356" s="1837"/>
      <c r="AD356" s="1837"/>
      <c r="AE356" s="1837"/>
      <c r="AF356" s="1837"/>
      <c r="AG356" s="1837"/>
      <c r="AH356" s="1837"/>
      <c r="AI356" s="1837"/>
      <c r="AJ356" s="1837"/>
      <c r="AK356" s="1837"/>
      <c r="AL356" s="1837"/>
      <c r="AM356" s="1274"/>
    </row>
    <row r="357" spans="1:39" s="1197" customFormat="1" ht="15" customHeight="1">
      <c r="A357" s="1837"/>
      <c r="B357" s="1837"/>
      <c r="C357" s="1837"/>
      <c r="D357" s="1837"/>
      <c r="E357" s="1837"/>
      <c r="F357" s="1837"/>
      <c r="G357" s="1837"/>
      <c r="H357" s="1837"/>
      <c r="I357" s="1837"/>
      <c r="J357" s="1837"/>
      <c r="K357" s="1837"/>
      <c r="L357" s="1837"/>
      <c r="M357" s="1837"/>
      <c r="N357" s="1837"/>
      <c r="O357" s="1837"/>
      <c r="P357" s="1837"/>
      <c r="Q357" s="1837"/>
      <c r="R357" s="1837"/>
      <c r="S357" s="1837"/>
      <c r="T357" s="1837"/>
      <c r="U357" s="1837"/>
      <c r="V357" s="1837"/>
      <c r="W357" s="1837"/>
      <c r="X357" s="1837"/>
      <c r="Y357" s="1837"/>
      <c r="Z357" s="1837"/>
      <c r="AA357" s="1837"/>
      <c r="AB357" s="1837"/>
      <c r="AC357" s="1837"/>
      <c r="AD357" s="1837"/>
      <c r="AE357" s="1837"/>
      <c r="AF357" s="1837"/>
      <c r="AG357" s="1837"/>
      <c r="AH357" s="1837"/>
      <c r="AI357" s="1837"/>
      <c r="AJ357" s="1837"/>
      <c r="AK357" s="1837"/>
      <c r="AL357" s="1837"/>
      <c r="AM357" s="1274"/>
    </row>
    <row r="358" spans="1:39" ht="15" customHeight="1"/>
    <row r="359" spans="1:39" ht="15" customHeight="1"/>
    <row r="360" spans="1:39" ht="15" customHeight="1"/>
    <row r="361" spans="1:39" ht="15" customHeight="1"/>
    <row r="362" spans="1:39" ht="15" customHeight="1"/>
    <row r="363" spans="1:39" ht="15" customHeight="1"/>
    <row r="364" spans="1:39" ht="15" customHeight="1"/>
    <row r="365" spans="1:39" ht="15" customHeight="1"/>
    <row r="366" spans="1:39" ht="15" customHeight="1"/>
    <row r="367" spans="1:39" ht="15" customHeight="1"/>
    <row r="368" spans="1:39"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sheetData>
  <sheetProtection selectLockedCells="1"/>
  <mergeCells count="575">
    <mergeCell ref="A330:AL344"/>
    <mergeCell ref="A345:AL357"/>
    <mergeCell ref="J72:AJ72"/>
    <mergeCell ref="B307:AG307"/>
    <mergeCell ref="AH307:AK307"/>
    <mergeCell ref="B308:AG308"/>
    <mergeCell ref="AH308:AK308"/>
    <mergeCell ref="A310:AL314"/>
    <mergeCell ref="A315:AL329"/>
    <mergeCell ref="B304:AG304"/>
    <mergeCell ref="AH304:AK304"/>
    <mergeCell ref="B305:AG305"/>
    <mergeCell ref="AH305:AK305"/>
    <mergeCell ref="B306:AG306"/>
    <mergeCell ref="AH306:AK306"/>
    <mergeCell ref="B298:AG298"/>
    <mergeCell ref="AH298:AK298"/>
    <mergeCell ref="A300:AL301"/>
    <mergeCell ref="B302:AG302"/>
    <mergeCell ref="AH302:AK302"/>
    <mergeCell ref="B303:AG303"/>
    <mergeCell ref="AH303:AK303"/>
    <mergeCell ref="B295:AG295"/>
    <mergeCell ref="AH295:AK295"/>
    <mergeCell ref="B296:AG296"/>
    <mergeCell ref="AH296:AK296"/>
    <mergeCell ref="B297:AG297"/>
    <mergeCell ref="AH297:AK297"/>
    <mergeCell ref="B292:AG292"/>
    <mergeCell ref="AH292:AK292"/>
    <mergeCell ref="B293:AG293"/>
    <mergeCell ref="AH293:AK293"/>
    <mergeCell ref="B294:AG294"/>
    <mergeCell ref="AH294:AK294"/>
    <mergeCell ref="B289:AG289"/>
    <mergeCell ref="AH289:AK289"/>
    <mergeCell ref="B290:AG290"/>
    <mergeCell ref="AH290:AK290"/>
    <mergeCell ref="B291:AG291"/>
    <mergeCell ref="AH291:AK291"/>
    <mergeCell ref="B286:AG286"/>
    <mergeCell ref="AH286:AK286"/>
    <mergeCell ref="B287:AG287"/>
    <mergeCell ref="AH287:AK287"/>
    <mergeCell ref="B288:AG288"/>
    <mergeCell ref="AH288:AK288"/>
    <mergeCell ref="B283:AG283"/>
    <mergeCell ref="AH283:AK283"/>
    <mergeCell ref="B284:AG284"/>
    <mergeCell ref="AH284:AK284"/>
    <mergeCell ref="B285:AG285"/>
    <mergeCell ref="AH285:AK285"/>
    <mergeCell ref="B280:AG280"/>
    <mergeCell ref="AH280:AK280"/>
    <mergeCell ref="B281:AG281"/>
    <mergeCell ref="AH281:AK281"/>
    <mergeCell ref="B282:AG282"/>
    <mergeCell ref="AH282:AK282"/>
    <mergeCell ref="B277:AG277"/>
    <mergeCell ref="AH277:AK277"/>
    <mergeCell ref="B278:AG278"/>
    <mergeCell ref="AH278:AK278"/>
    <mergeCell ref="B279:AG279"/>
    <mergeCell ref="AH279:AK279"/>
    <mergeCell ref="B274:AG274"/>
    <mergeCell ref="AH274:AK274"/>
    <mergeCell ref="B275:AG275"/>
    <mergeCell ref="AH275:AK275"/>
    <mergeCell ref="B276:AG276"/>
    <mergeCell ref="AH276:AK276"/>
    <mergeCell ref="B271:AG271"/>
    <mergeCell ref="AH271:AK271"/>
    <mergeCell ref="B272:AG272"/>
    <mergeCell ref="AH272:AK272"/>
    <mergeCell ref="B273:AG273"/>
    <mergeCell ref="AH273:AK273"/>
    <mergeCell ref="B268:AG268"/>
    <mergeCell ref="AH268:AK268"/>
    <mergeCell ref="B269:AG269"/>
    <mergeCell ref="AH269:AK269"/>
    <mergeCell ref="B270:AG270"/>
    <mergeCell ref="AH270:AK270"/>
    <mergeCell ref="B265:AG265"/>
    <mergeCell ref="AH265:AK265"/>
    <mergeCell ref="B266:AG266"/>
    <mergeCell ref="AH266:AK266"/>
    <mergeCell ref="B267:AG267"/>
    <mergeCell ref="AH267:AK267"/>
    <mergeCell ref="B262:AG262"/>
    <mergeCell ref="AH262:AK262"/>
    <mergeCell ref="B263:AG263"/>
    <mergeCell ref="AH263:AK263"/>
    <mergeCell ref="B264:AG264"/>
    <mergeCell ref="AH264:AK264"/>
    <mergeCell ref="B259:AG259"/>
    <mergeCell ref="AH259:AK259"/>
    <mergeCell ref="B260:AG260"/>
    <mergeCell ref="AH260:AK260"/>
    <mergeCell ref="B261:AG261"/>
    <mergeCell ref="AH261:AK261"/>
    <mergeCell ref="B256:AG256"/>
    <mergeCell ref="AH256:AK256"/>
    <mergeCell ref="B257:AG257"/>
    <mergeCell ref="AH257:AK257"/>
    <mergeCell ref="B258:AG258"/>
    <mergeCell ref="AH258:AK258"/>
    <mergeCell ref="B253:AG253"/>
    <mergeCell ref="AH253:AK253"/>
    <mergeCell ref="B254:AG254"/>
    <mergeCell ref="AH254:AK254"/>
    <mergeCell ref="B255:AG255"/>
    <mergeCell ref="AH255:AK255"/>
    <mergeCell ref="B250:AG250"/>
    <mergeCell ref="AH250:AK250"/>
    <mergeCell ref="B251:AG251"/>
    <mergeCell ref="AH251:AK251"/>
    <mergeCell ref="B252:AG252"/>
    <mergeCell ref="AH252:AK252"/>
    <mergeCell ref="B247:AG247"/>
    <mergeCell ref="AH247:AK247"/>
    <mergeCell ref="B248:AG248"/>
    <mergeCell ref="AH248:AK248"/>
    <mergeCell ref="B249:AG249"/>
    <mergeCell ref="AH249:AK249"/>
    <mergeCell ref="B244:AG244"/>
    <mergeCell ref="AH244:AK244"/>
    <mergeCell ref="B245:AG245"/>
    <mergeCell ref="AH245:AK245"/>
    <mergeCell ref="B246:AG246"/>
    <mergeCell ref="AH246:AK246"/>
    <mergeCell ref="B241:AG241"/>
    <mergeCell ref="AH241:AK241"/>
    <mergeCell ref="B242:AG242"/>
    <mergeCell ref="AH242:AK242"/>
    <mergeCell ref="B243:AG243"/>
    <mergeCell ref="AH243:AK243"/>
    <mergeCell ref="B238:AG238"/>
    <mergeCell ref="AH238:AK238"/>
    <mergeCell ref="B239:AG239"/>
    <mergeCell ref="AH239:AK239"/>
    <mergeCell ref="B240:AG240"/>
    <mergeCell ref="AH240:AK240"/>
    <mergeCell ref="B235:AG235"/>
    <mergeCell ref="AH235:AK235"/>
    <mergeCell ref="B236:AG236"/>
    <mergeCell ref="AH236:AK236"/>
    <mergeCell ref="B237:AG237"/>
    <mergeCell ref="AH237:AK237"/>
    <mergeCell ref="B232:AG232"/>
    <mergeCell ref="AH232:AK232"/>
    <mergeCell ref="B233:AG233"/>
    <mergeCell ref="AH233:AK233"/>
    <mergeCell ref="B234:AG234"/>
    <mergeCell ref="AH234:AK234"/>
    <mergeCell ref="B226:AE226"/>
    <mergeCell ref="B227:AE227"/>
    <mergeCell ref="B228:AE228"/>
    <mergeCell ref="B229:AE229"/>
    <mergeCell ref="B230:AE230"/>
    <mergeCell ref="B231:AE231"/>
    <mergeCell ref="B216:AG216"/>
    <mergeCell ref="AH216:AK216"/>
    <mergeCell ref="B217:AG217"/>
    <mergeCell ref="AH217:AK217"/>
    <mergeCell ref="A219:AL224"/>
    <mergeCell ref="B225:AG225"/>
    <mergeCell ref="AH225:AK225"/>
    <mergeCell ref="B213:AG213"/>
    <mergeCell ref="AH213:AK213"/>
    <mergeCell ref="B214:AG214"/>
    <mergeCell ref="AH214:AK214"/>
    <mergeCell ref="B215:AG215"/>
    <mergeCell ref="AH215:AK215"/>
    <mergeCell ref="B204:AE204"/>
    <mergeCell ref="AF204:AH204"/>
    <mergeCell ref="AI204:AK204"/>
    <mergeCell ref="A206:AL211"/>
    <mergeCell ref="B212:AG212"/>
    <mergeCell ref="AH212:AK212"/>
    <mergeCell ref="B202:I202"/>
    <mergeCell ref="J202:AE202"/>
    <mergeCell ref="AF202:AH202"/>
    <mergeCell ref="AI202:AK202"/>
    <mergeCell ref="B203:AE203"/>
    <mergeCell ref="AF203:AH203"/>
    <mergeCell ref="AI203:AK203"/>
    <mergeCell ref="B200:I200"/>
    <mergeCell ref="J200:AE200"/>
    <mergeCell ref="AF200:AH200"/>
    <mergeCell ref="AI200:AK200"/>
    <mergeCell ref="B201:I201"/>
    <mergeCell ref="J201:AE201"/>
    <mergeCell ref="AF201:AH201"/>
    <mergeCell ref="AI201:AK201"/>
    <mergeCell ref="B198:I198"/>
    <mergeCell ref="J198:AE198"/>
    <mergeCell ref="AF198:AH198"/>
    <mergeCell ref="AI198:AK198"/>
    <mergeCell ref="B199:I199"/>
    <mergeCell ref="J199:AE199"/>
    <mergeCell ref="AF199:AH199"/>
    <mergeCell ref="AI199:AK199"/>
    <mergeCell ref="B196:AE196"/>
    <mergeCell ref="AF196:AH196"/>
    <mergeCell ref="AI196:AK196"/>
    <mergeCell ref="B197:AE197"/>
    <mergeCell ref="AF197:AH197"/>
    <mergeCell ref="AI197:AK197"/>
    <mergeCell ref="B194:I194"/>
    <mergeCell ref="J194:AE194"/>
    <mergeCell ref="AF194:AH194"/>
    <mergeCell ref="AI194:AK194"/>
    <mergeCell ref="B195:I195"/>
    <mergeCell ref="J195:AE195"/>
    <mergeCell ref="AF195:AH195"/>
    <mergeCell ref="AI195:AK195"/>
    <mergeCell ref="B192:I192"/>
    <mergeCell ref="J192:AE192"/>
    <mergeCell ref="AF192:AH192"/>
    <mergeCell ref="AI192:AK192"/>
    <mergeCell ref="B193:AE193"/>
    <mergeCell ref="AF193:AH193"/>
    <mergeCell ref="AI193:AK193"/>
    <mergeCell ref="B190:I190"/>
    <mergeCell ref="J190:AE190"/>
    <mergeCell ref="AF190:AH190"/>
    <mergeCell ref="AI190:AK190"/>
    <mergeCell ref="B191:AE191"/>
    <mergeCell ref="AF191:AH191"/>
    <mergeCell ref="AI191:AK191"/>
    <mergeCell ref="B185:I185"/>
    <mergeCell ref="J185:AE185"/>
    <mergeCell ref="AF185:AK185"/>
    <mergeCell ref="A186:AL187"/>
    <mergeCell ref="B188:AE189"/>
    <mergeCell ref="AF188:AK188"/>
    <mergeCell ref="AF189:AH189"/>
    <mergeCell ref="AI189:AK189"/>
    <mergeCell ref="A163:AL181"/>
    <mergeCell ref="B183:AE183"/>
    <mergeCell ref="AF183:AK183"/>
    <mergeCell ref="B184:I184"/>
    <mergeCell ref="J184:AE184"/>
    <mergeCell ref="AF184:AK184"/>
    <mergeCell ref="W158:AA158"/>
    <mergeCell ref="B159:K159"/>
    <mergeCell ref="L159:P159"/>
    <mergeCell ref="Q159:R159"/>
    <mergeCell ref="B160:K160"/>
    <mergeCell ref="L160:P160"/>
    <mergeCell ref="Q160:R160"/>
    <mergeCell ref="B157:K157"/>
    <mergeCell ref="L157:P157"/>
    <mergeCell ref="Q157:R157"/>
    <mergeCell ref="B158:K158"/>
    <mergeCell ref="M158:P158"/>
    <mergeCell ref="R158:U158"/>
    <mergeCell ref="A152:M152"/>
    <mergeCell ref="B153:K153"/>
    <mergeCell ref="L153:S153"/>
    <mergeCell ref="B154:K154"/>
    <mergeCell ref="B155:K155"/>
    <mergeCell ref="B156:K156"/>
    <mergeCell ref="L156:P156"/>
    <mergeCell ref="Q156:R156"/>
    <mergeCell ref="B148:I148"/>
    <mergeCell ref="J148:N148"/>
    <mergeCell ref="Q148:U148"/>
    <mergeCell ref="X148:AB148"/>
    <mergeCell ref="AE148:AI148"/>
    <mergeCell ref="B149:I149"/>
    <mergeCell ref="J149:N149"/>
    <mergeCell ref="Q149:U149"/>
    <mergeCell ref="X149:AB149"/>
    <mergeCell ref="AE149:AI149"/>
    <mergeCell ref="B146:I146"/>
    <mergeCell ref="K146:P146"/>
    <mergeCell ref="R146:W146"/>
    <mergeCell ref="Y146:AC146"/>
    <mergeCell ref="AE146:AI146"/>
    <mergeCell ref="B147:I147"/>
    <mergeCell ref="K147:P147"/>
    <mergeCell ref="R147:V147"/>
    <mergeCell ref="Y147:AC147"/>
    <mergeCell ref="AF147:AJ147"/>
    <mergeCell ref="B144:I144"/>
    <mergeCell ref="K144:O144"/>
    <mergeCell ref="R144:W144"/>
    <mergeCell ref="Y144:AD144"/>
    <mergeCell ref="B145:I145"/>
    <mergeCell ref="K145:O145"/>
    <mergeCell ref="R145:W145"/>
    <mergeCell ref="Y145:AD145"/>
    <mergeCell ref="B140:I140"/>
    <mergeCell ref="J140:P140"/>
    <mergeCell ref="B141:I141"/>
    <mergeCell ref="B142:I143"/>
    <mergeCell ref="S142:W142"/>
    <mergeCell ref="Z142:AI142"/>
    <mergeCell ref="K143:R143"/>
    <mergeCell ref="U143:X143"/>
    <mergeCell ref="B136:I136"/>
    <mergeCell ref="J136:N136"/>
    <mergeCell ref="Q136:U136"/>
    <mergeCell ref="X136:AB136"/>
    <mergeCell ref="AE136:AI136"/>
    <mergeCell ref="B137:I137"/>
    <mergeCell ref="J137:N137"/>
    <mergeCell ref="Q137:U137"/>
    <mergeCell ref="X137:AB137"/>
    <mergeCell ref="AE137:AI137"/>
    <mergeCell ref="B134:I134"/>
    <mergeCell ref="K134:P134"/>
    <mergeCell ref="R134:W134"/>
    <mergeCell ref="Y134:AC134"/>
    <mergeCell ref="AE134:AI134"/>
    <mergeCell ref="B135:I135"/>
    <mergeCell ref="K135:P135"/>
    <mergeCell ref="R135:V135"/>
    <mergeCell ref="Y135:AC135"/>
    <mergeCell ref="AF135:AJ135"/>
    <mergeCell ref="B132:I132"/>
    <mergeCell ref="K132:O132"/>
    <mergeCell ref="R132:W132"/>
    <mergeCell ref="Y132:AD132"/>
    <mergeCell ref="B133:I133"/>
    <mergeCell ref="K133:O133"/>
    <mergeCell ref="R133:W133"/>
    <mergeCell ref="Y133:AD133"/>
    <mergeCell ref="B128:I128"/>
    <mergeCell ref="J128:P128"/>
    <mergeCell ref="B129:I129"/>
    <mergeCell ref="B130:I131"/>
    <mergeCell ref="S130:W130"/>
    <mergeCell ref="Z130:AI130"/>
    <mergeCell ref="K131:R131"/>
    <mergeCell ref="U131:X131"/>
    <mergeCell ref="B124:I124"/>
    <mergeCell ref="J124:N124"/>
    <mergeCell ref="Q124:U124"/>
    <mergeCell ref="X124:AB124"/>
    <mergeCell ref="AE124:AI124"/>
    <mergeCell ref="B125:I125"/>
    <mergeCell ref="J125:N125"/>
    <mergeCell ref="Q125:U125"/>
    <mergeCell ref="X125:AB125"/>
    <mergeCell ref="AE125:AI125"/>
    <mergeCell ref="AE122:AI122"/>
    <mergeCell ref="B123:I123"/>
    <mergeCell ref="K123:P123"/>
    <mergeCell ref="R123:V123"/>
    <mergeCell ref="Y123:AC123"/>
    <mergeCell ref="AF123:AJ123"/>
    <mergeCell ref="B121:I121"/>
    <mergeCell ref="K121:O121"/>
    <mergeCell ref="R121:W121"/>
    <mergeCell ref="Y121:AD121"/>
    <mergeCell ref="B122:I122"/>
    <mergeCell ref="K122:P122"/>
    <mergeCell ref="R122:W122"/>
    <mergeCell ref="Y122:AC122"/>
    <mergeCell ref="B118:I119"/>
    <mergeCell ref="S118:W118"/>
    <mergeCell ref="Z118:AI118"/>
    <mergeCell ref="K119:R119"/>
    <mergeCell ref="U119:X119"/>
    <mergeCell ref="B120:I120"/>
    <mergeCell ref="K120:O120"/>
    <mergeCell ref="R120:W120"/>
    <mergeCell ref="Y120:AD120"/>
    <mergeCell ref="A109:O109"/>
    <mergeCell ref="R109:Z109"/>
    <mergeCell ref="A112:AJ112"/>
    <mergeCell ref="B116:I116"/>
    <mergeCell ref="J116:P116"/>
    <mergeCell ref="B117:I117"/>
    <mergeCell ref="B105:I106"/>
    <mergeCell ref="K105:P105"/>
    <mergeCell ref="T105:Y105"/>
    <mergeCell ref="AC105:AH105"/>
    <mergeCell ref="M106:O106"/>
    <mergeCell ref="P106:Q106"/>
    <mergeCell ref="V106:X106"/>
    <mergeCell ref="Y106:Z106"/>
    <mergeCell ref="AE106:AG106"/>
    <mergeCell ref="AH106:AI106"/>
    <mergeCell ref="AH100:AI100"/>
    <mergeCell ref="B103:I104"/>
    <mergeCell ref="K104:O104"/>
    <mergeCell ref="P104:Q104"/>
    <mergeCell ref="T104:X104"/>
    <mergeCell ref="Y104:Z104"/>
    <mergeCell ref="AC104:AG104"/>
    <mergeCell ref="AH104:AI104"/>
    <mergeCell ref="B100:I102"/>
    <mergeCell ref="K100:O100"/>
    <mergeCell ref="P100:Q100"/>
    <mergeCell ref="T100:X100"/>
    <mergeCell ref="Y100:Z100"/>
    <mergeCell ref="AC100:AG100"/>
    <mergeCell ref="K99:M99"/>
    <mergeCell ref="N99:Q99"/>
    <mergeCell ref="T99:V99"/>
    <mergeCell ref="W99:Z99"/>
    <mergeCell ref="AC99:AE99"/>
    <mergeCell ref="AF99:AI99"/>
    <mergeCell ref="K98:M98"/>
    <mergeCell ref="N98:R98"/>
    <mergeCell ref="T98:V98"/>
    <mergeCell ref="W98:AA98"/>
    <mergeCell ref="AC98:AE98"/>
    <mergeCell ref="AF98:AJ98"/>
    <mergeCell ref="AC97:AE97"/>
    <mergeCell ref="AF97:AI97"/>
    <mergeCell ref="AF94:AJ94"/>
    <mergeCell ref="K95:M95"/>
    <mergeCell ref="N95:Q95"/>
    <mergeCell ref="T95:V95"/>
    <mergeCell ref="W95:Z95"/>
    <mergeCell ref="AC95:AE95"/>
    <mergeCell ref="AF95:AI95"/>
    <mergeCell ref="B91:I92"/>
    <mergeCell ref="T91:X91"/>
    <mergeCell ref="K92:O92"/>
    <mergeCell ref="P92:Q92"/>
    <mergeCell ref="T92:X92"/>
    <mergeCell ref="Y92:Z92"/>
    <mergeCell ref="AC92:AG92"/>
    <mergeCell ref="AH92:AI92"/>
    <mergeCell ref="B94:I99"/>
    <mergeCell ref="K94:M94"/>
    <mergeCell ref="N94:R94"/>
    <mergeCell ref="T94:V94"/>
    <mergeCell ref="W94:AA94"/>
    <mergeCell ref="AC94:AE94"/>
    <mergeCell ref="K96:M96"/>
    <mergeCell ref="N96:R96"/>
    <mergeCell ref="T96:V96"/>
    <mergeCell ref="W96:AA96"/>
    <mergeCell ref="AC96:AE96"/>
    <mergeCell ref="AF96:AJ96"/>
    <mergeCell ref="K97:M97"/>
    <mergeCell ref="N97:Q97"/>
    <mergeCell ref="T97:V97"/>
    <mergeCell ref="W97:Z97"/>
    <mergeCell ref="B88:I89"/>
    <mergeCell ref="J88:R89"/>
    <mergeCell ref="S88:AA89"/>
    <mergeCell ref="AB88:AJ89"/>
    <mergeCell ref="B90:I90"/>
    <mergeCell ref="K90:O90"/>
    <mergeCell ref="P90:Q90"/>
    <mergeCell ref="T90:X90"/>
    <mergeCell ref="Y90:Z90"/>
    <mergeCell ref="AC90:AG90"/>
    <mergeCell ref="AH90:AI90"/>
    <mergeCell ref="B86:I87"/>
    <mergeCell ref="J86:R86"/>
    <mergeCell ref="S86:AA86"/>
    <mergeCell ref="AB86:AJ86"/>
    <mergeCell ref="J87:R87"/>
    <mergeCell ref="S87:AA87"/>
    <mergeCell ref="AB87:AJ87"/>
    <mergeCell ref="S84:AA84"/>
    <mergeCell ref="AB84:AJ84"/>
    <mergeCell ref="B85:I85"/>
    <mergeCell ref="J85:R85"/>
    <mergeCell ref="S85:AA85"/>
    <mergeCell ref="AB85:AJ85"/>
    <mergeCell ref="B73:I75"/>
    <mergeCell ref="A81:I81"/>
    <mergeCell ref="J81:R81"/>
    <mergeCell ref="A83:K83"/>
    <mergeCell ref="B84:I84"/>
    <mergeCell ref="J84:R84"/>
    <mergeCell ref="A64:F64"/>
    <mergeCell ref="B65:I66"/>
    <mergeCell ref="B67:I68"/>
    <mergeCell ref="I71:N71"/>
    <mergeCell ref="R71:W71"/>
    <mergeCell ref="B72:I72"/>
    <mergeCell ref="A59:O59"/>
    <mergeCell ref="B60:I60"/>
    <mergeCell ref="L60:O60"/>
    <mergeCell ref="Q60:S60"/>
    <mergeCell ref="U60:W60"/>
    <mergeCell ref="B61:I61"/>
    <mergeCell ref="L61:O61"/>
    <mergeCell ref="Q61:S61"/>
    <mergeCell ref="U61:W61"/>
    <mergeCell ref="A52:M52"/>
    <mergeCell ref="A53:AJ55"/>
    <mergeCell ref="A56:AJ56"/>
    <mergeCell ref="D48:J48"/>
    <mergeCell ref="K48:AJ48"/>
    <mergeCell ref="D49:J49"/>
    <mergeCell ref="K49:O49"/>
    <mergeCell ref="Q49:U49"/>
    <mergeCell ref="W49:AB49"/>
    <mergeCell ref="D45:H45"/>
    <mergeCell ref="I45:M45"/>
    <mergeCell ref="O45:T45"/>
    <mergeCell ref="D46:H46"/>
    <mergeCell ref="I46:AJ46"/>
    <mergeCell ref="D47:H47"/>
    <mergeCell ref="I47:M47"/>
    <mergeCell ref="O47:S47"/>
    <mergeCell ref="U47:Z47"/>
    <mergeCell ref="D40:K40"/>
    <mergeCell ref="L40:AE40"/>
    <mergeCell ref="A42:M42"/>
    <mergeCell ref="D43:H43"/>
    <mergeCell ref="I43:AJ43"/>
    <mergeCell ref="D44:H44"/>
    <mergeCell ref="I44:AJ44"/>
    <mergeCell ref="AD38:AE38"/>
    <mergeCell ref="D39:K39"/>
    <mergeCell ref="L39:M39"/>
    <mergeCell ref="N39:Q39"/>
    <mergeCell ref="S39:V39"/>
    <mergeCell ref="X39:AA39"/>
    <mergeCell ref="D35:H35"/>
    <mergeCell ref="I35:Z35"/>
    <mergeCell ref="A37:M37"/>
    <mergeCell ref="D38:K38"/>
    <mergeCell ref="L38:N38"/>
    <mergeCell ref="O38:P38"/>
    <mergeCell ref="Q38:AC38"/>
    <mergeCell ref="D32:O32"/>
    <mergeCell ref="P32:AJ32"/>
    <mergeCell ref="D33:H33"/>
    <mergeCell ref="I33:T33"/>
    <mergeCell ref="D34:H34"/>
    <mergeCell ref="I34:AJ34"/>
    <mergeCell ref="D28:J28"/>
    <mergeCell ref="K28:O28"/>
    <mergeCell ref="Q28:U28"/>
    <mergeCell ref="W28:AB28"/>
    <mergeCell ref="D31:H31"/>
    <mergeCell ref="I31:AJ31"/>
    <mergeCell ref="D25:H25"/>
    <mergeCell ref="I25:AJ25"/>
    <mergeCell ref="D26:H26"/>
    <mergeCell ref="I26:Z26"/>
    <mergeCell ref="D27:J27"/>
    <mergeCell ref="K27:AJ27"/>
    <mergeCell ref="D22:H22"/>
    <mergeCell ref="I22:AJ22"/>
    <mergeCell ref="D23:O23"/>
    <mergeCell ref="P23:AJ23"/>
    <mergeCell ref="D24:H24"/>
    <mergeCell ref="I24:T24"/>
    <mergeCell ref="D17:H17"/>
    <mergeCell ref="I17:T17"/>
    <mergeCell ref="D18:H18"/>
    <mergeCell ref="I18:AJ18"/>
    <mergeCell ref="D19:H19"/>
    <mergeCell ref="I19:Z19"/>
    <mergeCell ref="AI10:AI11"/>
    <mergeCell ref="A12:L13"/>
    <mergeCell ref="M12:P13"/>
    <mergeCell ref="D14:H14"/>
    <mergeCell ref="A15:M15"/>
    <mergeCell ref="D16:H16"/>
    <mergeCell ref="I16:AJ16"/>
    <mergeCell ref="A1:M2"/>
    <mergeCell ref="A4:AJ5"/>
    <mergeCell ref="A6:AJ7"/>
    <mergeCell ref="A8:AJ9"/>
    <mergeCell ref="Y10:Z11"/>
    <mergeCell ref="AA10:AB11"/>
    <mergeCell ref="AC10:AC11"/>
    <mergeCell ref="AD10:AE11"/>
    <mergeCell ref="AF10:AF11"/>
    <mergeCell ref="AG10:AH11"/>
  </mergeCells>
  <phoneticPr fontId="165"/>
  <conditionalFormatting sqref="A78:G78">
    <cfRule type="expression" dxfId="42" priority="30">
      <formula>$AT$78&lt;&gt;""</formula>
    </cfRule>
  </conditionalFormatting>
  <conditionalFormatting sqref="A81:I81">
    <cfRule type="expression" dxfId="41" priority="29">
      <formula>$AT$81&lt;&gt;""</formula>
    </cfRule>
  </conditionalFormatting>
  <conditionalFormatting sqref="A109:O109">
    <cfRule type="expression" dxfId="40" priority="18">
      <formula>$AT$109&lt;&gt;""</formula>
    </cfRule>
  </conditionalFormatting>
  <conditionalFormatting sqref="B60:I60">
    <cfRule type="expression" dxfId="39" priority="37">
      <formula>$AT$60&lt;&gt;""</formula>
    </cfRule>
  </conditionalFormatting>
  <conditionalFormatting sqref="B61:I61">
    <cfRule type="expression" dxfId="38" priority="36">
      <formula>$AT$61&lt;&gt;""</formula>
    </cfRule>
  </conditionalFormatting>
  <conditionalFormatting sqref="B65:I66">
    <cfRule type="expression" dxfId="37" priority="35">
      <formula>$AT$65&lt;&gt;""</formula>
    </cfRule>
  </conditionalFormatting>
  <conditionalFormatting sqref="B67:I68">
    <cfRule type="expression" dxfId="36" priority="33">
      <formula>$AT$68&lt;&gt;""</formula>
    </cfRule>
    <cfRule type="expression" dxfId="35" priority="34">
      <formula>$AT$67&lt;&gt;""</formula>
    </cfRule>
  </conditionalFormatting>
  <conditionalFormatting sqref="B72:I72">
    <cfRule type="expression" dxfId="34" priority="32">
      <formula>$AT$72&lt;&gt;""</formula>
    </cfRule>
  </conditionalFormatting>
  <conditionalFormatting sqref="B73:I75">
    <cfRule type="expression" dxfId="33" priority="31">
      <formula>$AT$73&lt;&gt;""</formula>
    </cfRule>
  </conditionalFormatting>
  <conditionalFormatting sqref="B84:I84">
    <cfRule type="expression" dxfId="32" priority="28">
      <formula>$AT$84&lt;&gt;""</formula>
    </cfRule>
  </conditionalFormatting>
  <conditionalFormatting sqref="B85:I85">
    <cfRule type="expression" dxfId="31" priority="27">
      <formula>$AT$85&lt;&gt;""</formula>
    </cfRule>
  </conditionalFormatting>
  <conditionalFormatting sqref="B86:I87">
    <cfRule type="expression" dxfId="30" priority="26">
      <formula>$AT$86&lt;&gt;""</formula>
    </cfRule>
  </conditionalFormatting>
  <conditionalFormatting sqref="B88:I89">
    <cfRule type="expression" dxfId="29" priority="25">
      <formula>$AT$88&lt;&gt;""</formula>
    </cfRule>
  </conditionalFormatting>
  <conditionalFormatting sqref="B90:I90">
    <cfRule type="expression" dxfId="28" priority="24">
      <formula>$AT$90&lt;&gt;""</formula>
    </cfRule>
  </conditionalFormatting>
  <conditionalFormatting sqref="B91:I92">
    <cfRule type="expression" dxfId="27" priority="23">
      <formula>$AT$92&lt;&gt;""</formula>
    </cfRule>
  </conditionalFormatting>
  <conditionalFormatting sqref="B94:I99">
    <cfRule type="expression" dxfId="26" priority="22">
      <formula>$AM$94&lt;&gt;""</formula>
    </cfRule>
  </conditionalFormatting>
  <conditionalFormatting sqref="B100:I102">
    <cfRule type="expression" dxfId="25" priority="21">
      <formula>$AT$100&lt;&gt;""</formula>
    </cfRule>
  </conditionalFormatting>
  <conditionalFormatting sqref="B103:I104">
    <cfRule type="expression" dxfId="24" priority="20">
      <formula>$AT$104&lt;&gt;""</formula>
    </cfRule>
  </conditionalFormatting>
  <conditionalFormatting sqref="B105:I106">
    <cfRule type="expression" dxfId="23" priority="19">
      <formula>$AT$106&lt;&gt;""</formula>
    </cfRule>
  </conditionalFormatting>
  <conditionalFormatting sqref="B117:I117">
    <cfRule type="expression" dxfId="22" priority="17">
      <formula>$AT$117&lt;&gt;""</formula>
    </cfRule>
  </conditionalFormatting>
  <conditionalFormatting sqref="B118:I119">
    <cfRule type="expression" dxfId="21" priority="1">
      <formula>$AT$119&lt;&gt;""</formula>
    </cfRule>
    <cfRule type="expression" dxfId="20" priority="16">
      <formula>$AT$118&lt;&gt;""</formula>
    </cfRule>
  </conditionalFormatting>
  <conditionalFormatting sqref="B120:I120">
    <cfRule type="expression" dxfId="19" priority="15">
      <formula>$AT$120&lt;&gt;""</formula>
    </cfRule>
  </conditionalFormatting>
  <conditionalFormatting sqref="B121:I121">
    <cfRule type="expression" dxfId="18" priority="14">
      <formula>$AT$121&lt;&gt;""</formula>
    </cfRule>
  </conditionalFormatting>
  <conditionalFormatting sqref="B122:I122">
    <cfRule type="expression" dxfId="17" priority="13">
      <formula>$AT$122&lt;&gt;""</formula>
    </cfRule>
  </conditionalFormatting>
  <conditionalFormatting sqref="B123:I123">
    <cfRule type="expression" dxfId="16" priority="12">
      <formula>$AT$123&lt;&gt;""</formula>
    </cfRule>
  </conditionalFormatting>
  <conditionalFormatting sqref="B124:I124">
    <cfRule type="expression" dxfId="15" priority="11">
      <formula>$AT$124&lt;&gt;""</formula>
    </cfRule>
  </conditionalFormatting>
  <conditionalFormatting sqref="B125:I125">
    <cfRule type="expression" dxfId="14" priority="10">
      <formula>$AT$125&lt;&gt;""</formula>
    </cfRule>
  </conditionalFormatting>
  <conditionalFormatting sqref="B153:K153">
    <cfRule type="expression" dxfId="13" priority="9">
      <formula>$AT$153&lt;&gt;""</formula>
    </cfRule>
  </conditionalFormatting>
  <conditionalFormatting sqref="B154:K154">
    <cfRule type="expression" dxfId="12" priority="8">
      <formula>$AT$154&lt;&gt;""</formula>
    </cfRule>
  </conditionalFormatting>
  <conditionalFormatting sqref="B155:K155">
    <cfRule type="expression" dxfId="11" priority="7">
      <formula>$AT$155&lt;&gt;""</formula>
    </cfRule>
  </conditionalFormatting>
  <conditionalFormatting sqref="B156:K156">
    <cfRule type="expression" dxfId="10" priority="6">
      <formula>$AT$156&lt;&gt;""</formula>
    </cfRule>
  </conditionalFormatting>
  <conditionalFormatting sqref="B157:K157">
    <cfRule type="expression" dxfId="9" priority="5">
      <formula>$AT$157&lt;&gt;""</formula>
    </cfRule>
  </conditionalFormatting>
  <conditionalFormatting sqref="B158:K158">
    <cfRule type="expression" dxfId="8" priority="4">
      <formula>$AT$158&lt;&gt;""</formula>
    </cfRule>
  </conditionalFormatting>
  <conditionalFormatting sqref="B159:K159">
    <cfRule type="expression" dxfId="7" priority="3">
      <formula>$AT$159&lt;&gt;""</formula>
    </cfRule>
  </conditionalFormatting>
  <conditionalFormatting sqref="B160:K160">
    <cfRule type="expression" dxfId="6" priority="2">
      <formula>$AT$160&lt;&gt;""</formula>
    </cfRule>
  </conditionalFormatting>
  <conditionalFormatting sqref="AT60:AT61">
    <cfRule type="notContainsBlanks" dxfId="5" priority="39">
      <formula>LEN(TRIM(AT60))&gt;0</formula>
    </cfRule>
  </conditionalFormatting>
  <conditionalFormatting sqref="AT65 AT67:AT68 AT72:AT73">
    <cfRule type="notContainsBlanks" dxfId="4" priority="40">
      <formula>LEN(TRIM(AT65))&gt;0</formula>
    </cfRule>
  </conditionalFormatting>
  <conditionalFormatting sqref="AT78 AT81">
    <cfRule type="notContainsBlanks" dxfId="3" priority="41">
      <formula>LEN(TRIM(AT78))&gt;0</formula>
    </cfRule>
  </conditionalFormatting>
  <conditionalFormatting sqref="AT84:AT86 AT88 AT90 AT92 AT94:AT100 AT104 AT106">
    <cfRule type="notContainsBlanks" dxfId="2" priority="42">
      <formula>LEN(TRIM(AT84))&gt;0</formula>
    </cfRule>
  </conditionalFormatting>
  <conditionalFormatting sqref="AT116:AT125">
    <cfRule type="notContainsBlanks" dxfId="1" priority="43">
      <formula>LEN(TRIM(AT116))&gt;0</formula>
    </cfRule>
  </conditionalFormatting>
  <conditionalFormatting sqref="AT153:AT160">
    <cfRule type="notContainsBlanks" dxfId="0" priority="38">
      <formula>LEN(TRIM(AT153))&gt;0</formula>
    </cfRule>
  </conditionalFormatting>
  <dataValidations count="10">
    <dataValidation type="list" allowBlank="1" showInputMessage="1" showErrorMessage="1" sqref="J88:AJ89" xr:uid="{00000000-0002-0000-1600-000000000000}">
      <formula1>工事届用構造コード_2410</formula1>
    </dataValidation>
    <dataValidation type="list" allowBlank="1" showInputMessage="1" showErrorMessage="1" sqref="J86:AJ86 N94:R94 N96:R96 N98:R98 W94:AA94 W96:AA96 W98:AA98 AF94:AJ94 AF96:AJ96 AF98:AJ98" xr:uid="{00000000-0002-0000-1600-000001000000}">
      <formula1>工事届用用途コード_2410</formula1>
    </dataValidation>
    <dataValidation type="list" allowBlank="1" showInputMessage="1" showErrorMessage="1" sqref="J81:R81 L153:S153" xr:uid="{00000000-0002-0000-1600-000002000000}">
      <formula1>工事届用主要用途_2410</formula1>
    </dataValidation>
    <dataValidation type="whole" allowBlank="1" showInputMessage="1" showErrorMessage="1" error="エラー07" sqref="K103:P103 T103:Y103 AC103:AH103" xr:uid="{00000000-0002-0000-1600-000003000000}">
      <formula1>1</formula1>
      <formula2>100</formula2>
    </dataValidation>
    <dataValidation type="whole" allowBlank="1" showInputMessage="1" showErrorMessage="1" error="エラー77_x000a_" sqref="K105:P105 T105:Y105 AC105:AH105" xr:uid="{00000000-0002-0000-1600-000004000000}">
      <formula1>0</formula1>
      <formula2>100</formula2>
    </dataValidation>
    <dataValidation type="decimal" operator="greaterThan" allowBlank="1" showInputMessage="1" showErrorMessage="1" sqref="K93:N93 L161 T93:W93 AC93:AF93" xr:uid="{00000000-0002-0000-1600-000005000000}">
      <formula1>0</formula1>
    </dataValidation>
    <dataValidation type="decimal" operator="greaterThan" allowBlank="1" showInputMessage="1" showErrorMessage="1" error="エラー08" sqref="AA109:AD109" xr:uid="{00000000-0002-0000-1600-000006000000}">
      <formula1>0</formula1>
    </dataValidation>
    <dataValidation operator="greaterThan" allowBlank="1" showInputMessage="1" showErrorMessage="1" sqref="K94:K99 R95 R97 R99 T94:T99 AA95 AA97 AA99 AC94:AC99 AJ95 AJ97 AJ99" xr:uid="{00000000-0002-0000-1600-000007000000}"/>
    <dataValidation type="whole" operator="greaterThan" allowBlank="1" showInputMessage="1" showErrorMessage="1" sqref="N95:Q95 N97:Q97 N99:Q99 W95:Z95 W97:Z97 W99:Z99 AF95:AI95 AF97:AI97 AF99:AI99" xr:uid="{00000000-0002-0000-1600-000008000000}">
      <formula1>0</formula1>
    </dataValidation>
    <dataValidation type="whole" operator="greaterThanOrEqual" allowBlank="1" showInputMessage="1" showErrorMessage="1" sqref="J124:N125 J136:N137 J148:N149 K90:O90 K100:O100 L156:P157 L159:P160 Q124:U125 Q136:U137 Q148:U149 T90:X90 T100:X100 X124:AB125 X136:AB137 X148:AB149 AC90:AG90 AC100:AG100 AE124:AI125 AE136:AI137 AE148:AI149" xr:uid="{00000000-0002-0000-1600-000009000000}">
      <formula1>0</formula1>
    </dataValidation>
  </dataValidations>
  <printOptions horizontalCentered="1"/>
  <pageMargins left="0.70866141732283472" right="0.70866141732283472" top="0.74803149606299213" bottom="0.74803149606299213" header="0.31496062992125984" footer="0.31496062992125984"/>
  <pageSetup paperSize="9" scale="91" fitToHeight="0" orientation="portrait" blackAndWhite="1" r:id="rId1"/>
  <rowBreaks count="7" manualBreakCount="7">
    <brk id="55" max="40" man="1"/>
    <brk id="111" max="40" man="1"/>
    <brk id="162" max="40" man="1"/>
    <brk id="197" max="40" man="1"/>
    <brk id="249" max="40" man="1"/>
    <brk id="291" max="40" man="1"/>
    <brk id="344" max="40" man="1"/>
  </rowBreaks>
  <drawing r:id="rId2"/>
  <legacyDrawing r:id="rId3"/>
  <mc:AlternateContent xmlns:mc="http://schemas.openxmlformats.org/markup-compatibility/2006">
    <mc:Choice Requires="x14">
      <controls>
        <mc:AlternateContent xmlns:mc="http://schemas.openxmlformats.org/markup-compatibility/2006">
          <mc:Choice Requires="x14">
            <control shapeId="183302" r:id="rId4" name="チェック1">
              <controlPr defaultSize="0" autoFill="0" autoLine="0" autoPict="0" altText="">
                <anchor moveWithCells="1">
                  <from>
                    <xdr:col>9</xdr:col>
                    <xdr:colOff>0</xdr:colOff>
                    <xdr:row>64</xdr:row>
                    <xdr:rowOff>0</xdr:rowOff>
                  </from>
                  <to>
                    <xdr:col>10</xdr:col>
                    <xdr:colOff>0</xdr:colOff>
                    <xdr:row>65</xdr:row>
                    <xdr:rowOff>0</xdr:rowOff>
                  </to>
                </anchor>
              </controlPr>
            </control>
          </mc:Choice>
        </mc:AlternateContent>
        <mc:AlternateContent xmlns:mc="http://schemas.openxmlformats.org/markup-compatibility/2006">
          <mc:Choice Requires="x14">
            <control shapeId="183303" r:id="rId5" name="チェック2">
              <controlPr defaultSize="0" autoFill="0" autoLine="0" autoPict="0" altText="">
                <anchor moveWithCells="1">
                  <from>
                    <xdr:col>16</xdr:col>
                    <xdr:colOff>180975</xdr:colOff>
                    <xdr:row>64</xdr:row>
                    <xdr:rowOff>0</xdr:rowOff>
                  </from>
                  <to>
                    <xdr:col>18</xdr:col>
                    <xdr:colOff>0</xdr:colOff>
                    <xdr:row>65</xdr:row>
                    <xdr:rowOff>0</xdr:rowOff>
                  </to>
                </anchor>
              </controlPr>
            </control>
          </mc:Choice>
        </mc:AlternateContent>
        <mc:AlternateContent xmlns:mc="http://schemas.openxmlformats.org/markup-compatibility/2006">
          <mc:Choice Requires="x14">
            <control shapeId="183304" r:id="rId6" name="チェック3">
              <controlPr defaultSize="0" autoFill="0" autoLine="0" autoPict="0" altText="">
                <anchor moveWithCells="1">
                  <from>
                    <xdr:col>26</xdr:col>
                    <xdr:colOff>180975</xdr:colOff>
                    <xdr:row>64</xdr:row>
                    <xdr:rowOff>0</xdr:rowOff>
                  </from>
                  <to>
                    <xdr:col>28</xdr:col>
                    <xdr:colOff>0</xdr:colOff>
                    <xdr:row>65</xdr:row>
                    <xdr:rowOff>0</xdr:rowOff>
                  </to>
                </anchor>
              </controlPr>
            </control>
          </mc:Choice>
        </mc:AlternateContent>
        <mc:AlternateContent xmlns:mc="http://schemas.openxmlformats.org/markup-compatibility/2006">
          <mc:Choice Requires="x14">
            <control shapeId="183305" r:id="rId7" name="チェック4">
              <controlPr defaultSize="0" autoFill="0" autoLine="0" autoPict="0" altText="">
                <anchor moveWithCells="1">
                  <from>
                    <xdr:col>9</xdr:col>
                    <xdr:colOff>0</xdr:colOff>
                    <xdr:row>65</xdr:row>
                    <xdr:rowOff>0</xdr:rowOff>
                  </from>
                  <to>
                    <xdr:col>10</xdr:col>
                    <xdr:colOff>0</xdr:colOff>
                    <xdr:row>66</xdr:row>
                    <xdr:rowOff>0</xdr:rowOff>
                  </to>
                </anchor>
              </controlPr>
            </control>
          </mc:Choice>
        </mc:AlternateContent>
        <mc:AlternateContent xmlns:mc="http://schemas.openxmlformats.org/markup-compatibility/2006">
          <mc:Choice Requires="x14">
            <control shapeId="183306" r:id="rId8" name="チェック5">
              <controlPr defaultSize="0" autoFill="0" autoLine="0" autoPict="0" altText="">
                <anchor moveWithCells="1">
                  <from>
                    <xdr:col>16</xdr:col>
                    <xdr:colOff>180975</xdr:colOff>
                    <xdr:row>65</xdr:row>
                    <xdr:rowOff>0</xdr:rowOff>
                  </from>
                  <to>
                    <xdr:col>18</xdr:col>
                    <xdr:colOff>0</xdr:colOff>
                    <xdr:row>66</xdr:row>
                    <xdr:rowOff>0</xdr:rowOff>
                  </to>
                </anchor>
              </controlPr>
            </control>
          </mc:Choice>
        </mc:AlternateContent>
        <mc:AlternateContent xmlns:mc="http://schemas.openxmlformats.org/markup-compatibility/2006">
          <mc:Choice Requires="x14">
            <control shapeId="183307" r:id="rId9" name="チェック6">
              <controlPr defaultSize="0" autoFill="0" autoLine="0" autoPict="0" altText="">
                <anchor moveWithCells="1">
                  <from>
                    <xdr:col>26</xdr:col>
                    <xdr:colOff>180975</xdr:colOff>
                    <xdr:row>65</xdr:row>
                    <xdr:rowOff>0</xdr:rowOff>
                  </from>
                  <to>
                    <xdr:col>28</xdr:col>
                    <xdr:colOff>0</xdr:colOff>
                    <xdr:row>66</xdr:row>
                    <xdr:rowOff>0</xdr:rowOff>
                  </to>
                </anchor>
              </controlPr>
            </control>
          </mc:Choice>
        </mc:AlternateContent>
        <mc:AlternateContent xmlns:mc="http://schemas.openxmlformats.org/markup-compatibility/2006">
          <mc:Choice Requires="x14">
            <control shapeId="183308" r:id="rId10" name="チェック17">
              <controlPr defaultSize="0" autoFill="0" autoLine="0" autoPict="0" altText="">
                <anchor moveWithCells="1">
                  <from>
                    <xdr:col>8</xdr:col>
                    <xdr:colOff>209550</xdr:colOff>
                    <xdr:row>77</xdr:row>
                    <xdr:rowOff>0</xdr:rowOff>
                  </from>
                  <to>
                    <xdr:col>10</xdr:col>
                    <xdr:colOff>0</xdr:colOff>
                    <xdr:row>78</xdr:row>
                    <xdr:rowOff>0</xdr:rowOff>
                  </to>
                </anchor>
              </controlPr>
            </control>
          </mc:Choice>
        </mc:AlternateContent>
        <mc:AlternateContent xmlns:mc="http://schemas.openxmlformats.org/markup-compatibility/2006">
          <mc:Choice Requires="x14">
            <control shapeId="183309" r:id="rId11" name="チェック18">
              <controlPr defaultSize="0" autoFill="0" autoLine="0" autoPict="0" altText="">
                <anchor moveWithCells="1">
                  <from>
                    <xdr:col>14</xdr:col>
                    <xdr:colOff>0</xdr:colOff>
                    <xdr:row>77</xdr:row>
                    <xdr:rowOff>0</xdr:rowOff>
                  </from>
                  <to>
                    <xdr:col>15</xdr:col>
                    <xdr:colOff>0</xdr:colOff>
                    <xdr:row>78</xdr:row>
                    <xdr:rowOff>0</xdr:rowOff>
                  </to>
                </anchor>
              </controlPr>
            </control>
          </mc:Choice>
        </mc:AlternateContent>
        <mc:AlternateContent xmlns:mc="http://schemas.openxmlformats.org/markup-compatibility/2006">
          <mc:Choice Requires="x14">
            <control shapeId="183310" r:id="rId12" name="チェック19">
              <controlPr defaultSize="0" autoFill="0" autoLine="0" autoPict="0" altText="">
                <anchor moveWithCells="1">
                  <from>
                    <xdr:col>19</xdr:col>
                    <xdr:colOff>0</xdr:colOff>
                    <xdr:row>77</xdr:row>
                    <xdr:rowOff>0</xdr:rowOff>
                  </from>
                  <to>
                    <xdr:col>20</xdr:col>
                    <xdr:colOff>0</xdr:colOff>
                    <xdr:row>78</xdr:row>
                    <xdr:rowOff>0</xdr:rowOff>
                  </to>
                </anchor>
              </controlPr>
            </control>
          </mc:Choice>
        </mc:AlternateContent>
        <mc:AlternateContent xmlns:mc="http://schemas.openxmlformats.org/markup-compatibility/2006">
          <mc:Choice Requires="x14">
            <control shapeId="183311" r:id="rId13" name="チェック20">
              <controlPr defaultSize="0" autoFill="0" autoLine="0" autoPict="0" altText="">
                <anchor moveWithCells="1">
                  <from>
                    <xdr:col>24</xdr:col>
                    <xdr:colOff>0</xdr:colOff>
                    <xdr:row>77</xdr:row>
                    <xdr:rowOff>0</xdr:rowOff>
                  </from>
                  <to>
                    <xdr:col>25</xdr:col>
                    <xdr:colOff>0</xdr:colOff>
                    <xdr:row>78</xdr:row>
                    <xdr:rowOff>0</xdr:rowOff>
                  </to>
                </anchor>
              </controlPr>
            </control>
          </mc:Choice>
        </mc:AlternateContent>
        <mc:AlternateContent xmlns:mc="http://schemas.openxmlformats.org/markup-compatibility/2006">
          <mc:Choice Requires="x14">
            <control shapeId="183312" r:id="rId14" name="チェック68">
              <controlPr defaultSize="0" autoFill="0" autoLine="0" autoPict="0" altText="">
                <anchor moveWithCells="1">
                  <from>
                    <xdr:col>9</xdr:col>
                    <xdr:colOff>0</xdr:colOff>
                    <xdr:row>117</xdr:row>
                    <xdr:rowOff>0</xdr:rowOff>
                  </from>
                  <to>
                    <xdr:col>10</xdr:col>
                    <xdr:colOff>0</xdr:colOff>
                    <xdr:row>118</xdr:row>
                    <xdr:rowOff>0</xdr:rowOff>
                  </to>
                </anchor>
              </controlPr>
            </control>
          </mc:Choice>
        </mc:AlternateContent>
        <mc:AlternateContent xmlns:mc="http://schemas.openxmlformats.org/markup-compatibility/2006">
          <mc:Choice Requires="x14">
            <control shapeId="183313" r:id="rId15" name="チェック69">
              <controlPr defaultSize="0" autoFill="0" autoLine="0" autoPict="0" altText="">
                <anchor moveWithCells="1">
                  <from>
                    <xdr:col>16</xdr:col>
                    <xdr:colOff>180975</xdr:colOff>
                    <xdr:row>117</xdr:row>
                    <xdr:rowOff>0</xdr:rowOff>
                  </from>
                  <to>
                    <xdr:col>18</xdr:col>
                    <xdr:colOff>0</xdr:colOff>
                    <xdr:row>118</xdr:row>
                    <xdr:rowOff>0</xdr:rowOff>
                  </to>
                </anchor>
              </controlPr>
            </control>
          </mc:Choice>
        </mc:AlternateContent>
        <mc:AlternateContent xmlns:mc="http://schemas.openxmlformats.org/markup-compatibility/2006">
          <mc:Choice Requires="x14">
            <control shapeId="183314" r:id="rId16" name="チェック70">
              <controlPr defaultSize="0" autoFill="0" autoLine="0" autoPict="0" altText="">
                <anchor moveWithCells="1">
                  <from>
                    <xdr:col>24</xdr:col>
                    <xdr:colOff>0</xdr:colOff>
                    <xdr:row>117</xdr:row>
                    <xdr:rowOff>0</xdr:rowOff>
                  </from>
                  <to>
                    <xdr:col>25</xdr:col>
                    <xdr:colOff>0</xdr:colOff>
                    <xdr:row>118</xdr:row>
                    <xdr:rowOff>0</xdr:rowOff>
                  </to>
                </anchor>
              </controlPr>
            </control>
          </mc:Choice>
        </mc:AlternateContent>
        <mc:AlternateContent xmlns:mc="http://schemas.openxmlformats.org/markup-compatibility/2006">
          <mc:Choice Requires="x14">
            <control shapeId="183315" r:id="rId17" name="チェック71">
              <controlPr defaultSize="0" autoFill="0" autoLine="0" autoPict="0" altText="">
                <anchor moveWithCells="1">
                  <from>
                    <xdr:col>9</xdr:col>
                    <xdr:colOff>0</xdr:colOff>
                    <xdr:row>118</xdr:row>
                    <xdr:rowOff>0</xdr:rowOff>
                  </from>
                  <to>
                    <xdr:col>10</xdr:col>
                    <xdr:colOff>0</xdr:colOff>
                    <xdr:row>119</xdr:row>
                    <xdr:rowOff>0</xdr:rowOff>
                  </to>
                </anchor>
              </controlPr>
            </control>
          </mc:Choice>
        </mc:AlternateContent>
        <mc:AlternateContent xmlns:mc="http://schemas.openxmlformats.org/markup-compatibility/2006">
          <mc:Choice Requires="x14">
            <control shapeId="183316" r:id="rId18" name="チェック72">
              <controlPr defaultSize="0" autoFill="0" autoLine="0" autoPict="0" altText="">
                <anchor moveWithCells="1">
                  <from>
                    <xdr:col>19</xdr:col>
                    <xdr:colOff>0</xdr:colOff>
                    <xdr:row>118</xdr:row>
                    <xdr:rowOff>0</xdr:rowOff>
                  </from>
                  <to>
                    <xdr:col>20</xdr:col>
                    <xdr:colOff>0</xdr:colOff>
                    <xdr:row>119</xdr:row>
                    <xdr:rowOff>0</xdr:rowOff>
                  </to>
                </anchor>
              </controlPr>
            </control>
          </mc:Choice>
        </mc:AlternateContent>
        <mc:AlternateContent xmlns:mc="http://schemas.openxmlformats.org/markup-compatibility/2006">
          <mc:Choice Requires="x14">
            <control shapeId="183317" r:id="rId19" name="Check Box 21">
              <controlPr defaultSize="0" autoFill="0" autoLine="0" autoPict="0" altText="">
                <anchor moveWithCells="1">
                  <from>
                    <xdr:col>30</xdr:col>
                    <xdr:colOff>0</xdr:colOff>
                    <xdr:row>67</xdr:row>
                    <xdr:rowOff>0</xdr:rowOff>
                  </from>
                  <to>
                    <xdr:col>31</xdr:col>
                    <xdr:colOff>0</xdr:colOff>
                    <xdr:row>68</xdr:row>
                    <xdr:rowOff>0</xdr:rowOff>
                  </to>
                </anchor>
              </controlPr>
            </control>
          </mc:Choice>
        </mc:AlternateContent>
        <mc:AlternateContent xmlns:mc="http://schemas.openxmlformats.org/markup-compatibility/2006">
          <mc:Choice Requires="x14">
            <control shapeId="183318" r:id="rId20" name="チェック86">
              <controlPr defaultSize="0" autoFill="0" autoLine="0" autoPict="0" altText="">
                <anchor moveWithCells="1">
                  <from>
                    <xdr:col>11</xdr:col>
                    <xdr:colOff>0</xdr:colOff>
                    <xdr:row>153</xdr:row>
                    <xdr:rowOff>0</xdr:rowOff>
                  </from>
                  <to>
                    <xdr:col>11</xdr:col>
                    <xdr:colOff>180975</xdr:colOff>
                    <xdr:row>154</xdr:row>
                    <xdr:rowOff>0</xdr:rowOff>
                  </to>
                </anchor>
              </controlPr>
            </control>
          </mc:Choice>
        </mc:AlternateContent>
        <mc:AlternateContent xmlns:mc="http://schemas.openxmlformats.org/markup-compatibility/2006">
          <mc:Choice Requires="x14">
            <control shapeId="183319" r:id="rId21" name="チェック87">
              <controlPr defaultSize="0" autoFill="0" autoLine="0" autoPict="0" altText="">
                <anchor moveWithCells="1">
                  <from>
                    <xdr:col>23</xdr:col>
                    <xdr:colOff>0</xdr:colOff>
                    <xdr:row>153</xdr:row>
                    <xdr:rowOff>0</xdr:rowOff>
                  </from>
                  <to>
                    <xdr:col>24</xdr:col>
                    <xdr:colOff>0</xdr:colOff>
                    <xdr:row>154</xdr:row>
                    <xdr:rowOff>0</xdr:rowOff>
                  </to>
                </anchor>
              </controlPr>
            </control>
          </mc:Choice>
        </mc:AlternateContent>
        <mc:AlternateContent xmlns:mc="http://schemas.openxmlformats.org/markup-compatibility/2006">
          <mc:Choice Requires="x14">
            <control shapeId="183320" r:id="rId22" name="チェック88">
              <controlPr defaultSize="0" autoFill="0" autoLine="0" autoPict="0" altText="">
                <anchor moveWithCells="1">
                  <from>
                    <xdr:col>11</xdr:col>
                    <xdr:colOff>0</xdr:colOff>
                    <xdr:row>154</xdr:row>
                    <xdr:rowOff>0</xdr:rowOff>
                  </from>
                  <to>
                    <xdr:col>11</xdr:col>
                    <xdr:colOff>180975</xdr:colOff>
                    <xdr:row>155</xdr:row>
                    <xdr:rowOff>0</xdr:rowOff>
                  </to>
                </anchor>
              </controlPr>
            </control>
          </mc:Choice>
        </mc:AlternateContent>
        <mc:AlternateContent xmlns:mc="http://schemas.openxmlformats.org/markup-compatibility/2006">
          <mc:Choice Requires="x14">
            <control shapeId="183321" r:id="rId23" name="チェック89">
              <controlPr defaultSize="0" autoFill="0" autoLine="0" autoPict="0" altText="">
                <anchor moveWithCells="1">
                  <from>
                    <xdr:col>23</xdr:col>
                    <xdr:colOff>0</xdr:colOff>
                    <xdr:row>154</xdr:row>
                    <xdr:rowOff>0</xdr:rowOff>
                  </from>
                  <to>
                    <xdr:col>24</xdr:col>
                    <xdr:colOff>0</xdr:colOff>
                    <xdr:row>155</xdr:row>
                    <xdr:rowOff>0</xdr:rowOff>
                  </to>
                </anchor>
              </controlPr>
            </control>
          </mc:Choice>
        </mc:AlternateContent>
        <mc:AlternateContent xmlns:mc="http://schemas.openxmlformats.org/markup-compatibility/2006">
          <mc:Choice Requires="x14">
            <control shapeId="183322" r:id="rId24" name="Check Box 26">
              <controlPr defaultSize="0" autoFill="0" autoLine="0" autoPict="0" altText="">
                <anchor moveWithCells="1">
                  <from>
                    <xdr:col>9</xdr:col>
                    <xdr:colOff>0</xdr:colOff>
                    <xdr:row>66</xdr:row>
                    <xdr:rowOff>0</xdr:rowOff>
                  </from>
                  <to>
                    <xdr:col>10</xdr:col>
                    <xdr:colOff>0</xdr:colOff>
                    <xdr:row>67</xdr:row>
                    <xdr:rowOff>0</xdr:rowOff>
                  </to>
                </anchor>
              </controlPr>
            </control>
          </mc:Choice>
        </mc:AlternateContent>
        <mc:AlternateContent xmlns:mc="http://schemas.openxmlformats.org/markup-compatibility/2006">
          <mc:Choice Requires="x14">
            <control shapeId="183323" r:id="rId25" name="Check Box 27">
              <controlPr defaultSize="0" autoFill="0" autoLine="0" autoPict="0" altText="">
                <anchor moveWithCells="1">
                  <from>
                    <xdr:col>20</xdr:col>
                    <xdr:colOff>0</xdr:colOff>
                    <xdr:row>66</xdr:row>
                    <xdr:rowOff>0</xdr:rowOff>
                  </from>
                  <to>
                    <xdr:col>21</xdr:col>
                    <xdr:colOff>0</xdr:colOff>
                    <xdr:row>67</xdr:row>
                    <xdr:rowOff>0</xdr:rowOff>
                  </to>
                </anchor>
              </controlPr>
            </control>
          </mc:Choice>
        </mc:AlternateContent>
        <mc:AlternateContent xmlns:mc="http://schemas.openxmlformats.org/markup-compatibility/2006">
          <mc:Choice Requires="x14">
            <control shapeId="183324" r:id="rId26" name="Check Box 28">
              <controlPr defaultSize="0" autoFill="0" autoLine="0" autoPict="0" altText="">
                <anchor moveWithCells="1">
                  <from>
                    <xdr:col>9</xdr:col>
                    <xdr:colOff>0</xdr:colOff>
                    <xdr:row>67</xdr:row>
                    <xdr:rowOff>0</xdr:rowOff>
                  </from>
                  <to>
                    <xdr:col>10</xdr:col>
                    <xdr:colOff>0</xdr:colOff>
                    <xdr:row>68</xdr:row>
                    <xdr:rowOff>0</xdr:rowOff>
                  </to>
                </anchor>
              </controlPr>
            </control>
          </mc:Choice>
        </mc:AlternateContent>
        <mc:AlternateContent xmlns:mc="http://schemas.openxmlformats.org/markup-compatibility/2006">
          <mc:Choice Requires="x14">
            <control shapeId="183325" r:id="rId27" name="Check Box 29">
              <controlPr defaultSize="0" autoFill="0" autoLine="0" autoPict="0" altText="">
                <anchor moveWithCells="1">
                  <from>
                    <xdr:col>20</xdr:col>
                    <xdr:colOff>0</xdr:colOff>
                    <xdr:row>67</xdr:row>
                    <xdr:rowOff>0</xdr:rowOff>
                  </from>
                  <to>
                    <xdr:col>21</xdr:col>
                    <xdr:colOff>0</xdr:colOff>
                    <xdr:row>68</xdr:row>
                    <xdr:rowOff>0</xdr:rowOff>
                  </to>
                </anchor>
              </controlPr>
            </control>
          </mc:Choice>
        </mc:AlternateContent>
        <mc:AlternateContent xmlns:mc="http://schemas.openxmlformats.org/markup-compatibility/2006">
          <mc:Choice Requires="x14">
            <control shapeId="183326" r:id="rId28" name="チェック34">
              <controlPr defaultSize="0" autoFill="0" autoLine="0" autoPict="0" altText="">
                <anchor moveWithCells="1">
                  <from>
                    <xdr:col>18</xdr:col>
                    <xdr:colOff>0</xdr:colOff>
                    <xdr:row>100</xdr:row>
                    <xdr:rowOff>0</xdr:rowOff>
                  </from>
                  <to>
                    <xdr:col>18</xdr:col>
                    <xdr:colOff>190500</xdr:colOff>
                    <xdr:row>101</xdr:row>
                    <xdr:rowOff>209550</xdr:rowOff>
                  </to>
                </anchor>
              </controlPr>
            </control>
          </mc:Choice>
        </mc:AlternateContent>
        <mc:AlternateContent xmlns:mc="http://schemas.openxmlformats.org/markup-compatibility/2006">
          <mc:Choice Requires="x14">
            <control shapeId="183327" r:id="rId29" name="Check Box 31">
              <controlPr defaultSize="0" autoFill="0" autoLine="0" autoPict="0" altText="">
                <anchor moveWithCells="1">
                  <from>
                    <xdr:col>8</xdr:col>
                    <xdr:colOff>219075</xdr:colOff>
                    <xdr:row>100</xdr:row>
                    <xdr:rowOff>0</xdr:rowOff>
                  </from>
                  <to>
                    <xdr:col>10</xdr:col>
                    <xdr:colOff>0</xdr:colOff>
                    <xdr:row>101</xdr:row>
                    <xdr:rowOff>200025</xdr:rowOff>
                  </to>
                </anchor>
              </controlPr>
            </control>
          </mc:Choice>
        </mc:AlternateContent>
        <mc:AlternateContent xmlns:mc="http://schemas.openxmlformats.org/markup-compatibility/2006">
          <mc:Choice Requires="x14">
            <control shapeId="183328" r:id="rId30" name="Check Box 32">
              <controlPr defaultSize="0" autoFill="0" autoLine="0" autoPict="0" altText="">
                <anchor moveWithCells="1">
                  <from>
                    <xdr:col>27</xdr:col>
                    <xdr:colOff>0</xdr:colOff>
                    <xdr:row>100</xdr:row>
                    <xdr:rowOff>0</xdr:rowOff>
                  </from>
                  <to>
                    <xdr:col>28</xdr:col>
                    <xdr:colOff>9525</xdr:colOff>
                    <xdr:row>102</xdr:row>
                    <xdr:rowOff>9525</xdr:rowOff>
                  </to>
                </anchor>
              </controlPr>
            </control>
          </mc:Choice>
        </mc:AlternateContent>
        <mc:AlternateContent xmlns:mc="http://schemas.openxmlformats.org/markup-compatibility/2006">
          <mc:Choice Requires="x14">
            <control shapeId="183329" r:id="rId31" name="チェック90">
              <controlPr defaultSize="0" autoFill="0" autoLine="0" autoPict="0" altText="">
                <anchor moveWithCells="1">
                  <from>
                    <xdr:col>11</xdr:col>
                    <xdr:colOff>0</xdr:colOff>
                    <xdr:row>157</xdr:row>
                    <xdr:rowOff>0</xdr:rowOff>
                  </from>
                  <to>
                    <xdr:col>11</xdr:col>
                    <xdr:colOff>180975</xdr:colOff>
                    <xdr:row>158</xdr:row>
                    <xdr:rowOff>0</xdr:rowOff>
                  </to>
                </anchor>
              </controlPr>
            </control>
          </mc:Choice>
        </mc:AlternateContent>
        <mc:AlternateContent xmlns:mc="http://schemas.openxmlformats.org/markup-compatibility/2006">
          <mc:Choice Requires="x14">
            <control shapeId="183330" r:id="rId32" name="チェック91">
              <controlPr defaultSize="0" autoFill="0" autoLine="0" autoPict="0" altText="">
                <anchor moveWithCells="1">
                  <from>
                    <xdr:col>16</xdr:col>
                    <xdr:colOff>0</xdr:colOff>
                    <xdr:row>157</xdr:row>
                    <xdr:rowOff>0</xdr:rowOff>
                  </from>
                  <to>
                    <xdr:col>17</xdr:col>
                    <xdr:colOff>0</xdr:colOff>
                    <xdr:row>158</xdr:row>
                    <xdr:rowOff>0</xdr:rowOff>
                  </to>
                </anchor>
              </controlPr>
            </control>
          </mc:Choice>
        </mc:AlternateContent>
        <mc:AlternateContent xmlns:mc="http://schemas.openxmlformats.org/markup-compatibility/2006">
          <mc:Choice Requires="x14">
            <control shapeId="183331" r:id="rId33" name="チェック92">
              <controlPr defaultSize="0" autoFill="0" autoLine="0" autoPict="0" altText="">
                <anchor moveWithCells="1">
                  <from>
                    <xdr:col>21</xdr:col>
                    <xdr:colOff>0</xdr:colOff>
                    <xdr:row>157</xdr:row>
                    <xdr:rowOff>0</xdr:rowOff>
                  </from>
                  <to>
                    <xdr:col>22</xdr:col>
                    <xdr:colOff>0</xdr:colOff>
                    <xdr:row>158</xdr:row>
                    <xdr:rowOff>0</xdr:rowOff>
                  </to>
                </anchor>
              </controlPr>
            </control>
          </mc:Choice>
        </mc:AlternateContent>
        <mc:AlternateContent xmlns:mc="http://schemas.openxmlformats.org/markup-compatibility/2006">
          <mc:Choice Requires="x14">
            <control shapeId="183332" r:id="rId34" name="チェック12">
              <controlPr defaultSize="0" autoFill="0" autoLine="0" autoPict="0" altText="">
                <anchor moveWithCells="1">
                  <from>
                    <xdr:col>8</xdr:col>
                    <xdr:colOff>209550</xdr:colOff>
                    <xdr:row>72</xdr:row>
                    <xdr:rowOff>0</xdr:rowOff>
                  </from>
                  <to>
                    <xdr:col>10</xdr:col>
                    <xdr:colOff>0</xdr:colOff>
                    <xdr:row>73</xdr:row>
                    <xdr:rowOff>0</xdr:rowOff>
                  </to>
                </anchor>
              </controlPr>
            </control>
          </mc:Choice>
        </mc:AlternateContent>
        <mc:AlternateContent xmlns:mc="http://schemas.openxmlformats.org/markup-compatibility/2006">
          <mc:Choice Requires="x14">
            <control shapeId="183333" r:id="rId35" name="チェック13">
              <controlPr defaultSize="0" autoFill="0" autoLine="0" autoPict="0" altText="">
                <anchor moveWithCells="1">
                  <from>
                    <xdr:col>25</xdr:col>
                    <xdr:colOff>0</xdr:colOff>
                    <xdr:row>72</xdr:row>
                    <xdr:rowOff>0</xdr:rowOff>
                  </from>
                  <to>
                    <xdr:col>26</xdr:col>
                    <xdr:colOff>0</xdr:colOff>
                    <xdr:row>73</xdr:row>
                    <xdr:rowOff>0</xdr:rowOff>
                  </to>
                </anchor>
              </controlPr>
            </control>
          </mc:Choice>
        </mc:AlternateContent>
        <mc:AlternateContent xmlns:mc="http://schemas.openxmlformats.org/markup-compatibility/2006">
          <mc:Choice Requires="x14">
            <control shapeId="183334" r:id="rId36" name="チェック14">
              <controlPr defaultSize="0" autoFill="0" autoLine="0" autoPict="0" altText="">
                <anchor moveWithCells="1">
                  <from>
                    <xdr:col>8</xdr:col>
                    <xdr:colOff>209550</xdr:colOff>
                    <xdr:row>73</xdr:row>
                    <xdr:rowOff>0</xdr:rowOff>
                  </from>
                  <to>
                    <xdr:col>10</xdr:col>
                    <xdr:colOff>0</xdr:colOff>
                    <xdr:row>74</xdr:row>
                    <xdr:rowOff>0</xdr:rowOff>
                  </to>
                </anchor>
              </controlPr>
            </control>
          </mc:Choice>
        </mc:AlternateContent>
        <mc:AlternateContent xmlns:mc="http://schemas.openxmlformats.org/markup-compatibility/2006">
          <mc:Choice Requires="x14">
            <control shapeId="183335" r:id="rId37" name="チェック15">
              <controlPr defaultSize="0" autoFill="0" autoLine="0" autoPict="0" altText="">
                <anchor moveWithCells="1">
                  <from>
                    <xdr:col>25</xdr:col>
                    <xdr:colOff>0</xdr:colOff>
                    <xdr:row>73</xdr:row>
                    <xdr:rowOff>0</xdr:rowOff>
                  </from>
                  <to>
                    <xdr:col>26</xdr:col>
                    <xdr:colOff>0</xdr:colOff>
                    <xdr:row>74</xdr:row>
                    <xdr:rowOff>0</xdr:rowOff>
                  </to>
                </anchor>
              </controlPr>
            </control>
          </mc:Choice>
        </mc:AlternateContent>
        <mc:AlternateContent xmlns:mc="http://schemas.openxmlformats.org/markup-compatibility/2006">
          <mc:Choice Requires="x14">
            <control shapeId="183336" r:id="rId38" name="チェック16">
              <controlPr defaultSize="0" autoFill="0" autoLine="0" autoPict="0" altText="">
                <anchor moveWithCells="1">
                  <from>
                    <xdr:col>8</xdr:col>
                    <xdr:colOff>209550</xdr:colOff>
                    <xdr:row>74</xdr:row>
                    <xdr:rowOff>0</xdr:rowOff>
                  </from>
                  <to>
                    <xdr:col>10</xdr:col>
                    <xdr:colOff>0</xdr:colOff>
                    <xdr:row>75</xdr:row>
                    <xdr:rowOff>0</xdr:rowOff>
                  </to>
                </anchor>
              </controlPr>
            </control>
          </mc:Choice>
        </mc:AlternateContent>
        <mc:AlternateContent xmlns:mc="http://schemas.openxmlformats.org/markup-compatibility/2006">
          <mc:Choice Requires="x14">
            <control shapeId="183337" r:id="rId39" name="Check Box 41">
              <controlPr defaultSize="0" autoFill="0" autoLine="0" autoPict="0" altText="">
                <anchor moveWithCells="1">
                  <from>
                    <xdr:col>17</xdr:col>
                    <xdr:colOff>180975</xdr:colOff>
                    <xdr:row>86</xdr:row>
                    <xdr:rowOff>0</xdr:rowOff>
                  </from>
                  <to>
                    <xdr:col>19</xdr:col>
                    <xdr:colOff>0</xdr:colOff>
                    <xdr:row>87</xdr:row>
                    <xdr:rowOff>0</xdr:rowOff>
                  </to>
                </anchor>
              </controlPr>
            </control>
          </mc:Choice>
        </mc:AlternateContent>
        <mc:AlternateContent xmlns:mc="http://schemas.openxmlformats.org/markup-compatibility/2006">
          <mc:Choice Requires="x14">
            <control shapeId="183338" r:id="rId40" name="Check Box 42">
              <controlPr defaultSize="0" autoFill="0" autoLine="0" autoPict="0" altText="">
                <anchor moveWithCells="1">
                  <from>
                    <xdr:col>27</xdr:col>
                    <xdr:colOff>0</xdr:colOff>
                    <xdr:row>86</xdr:row>
                    <xdr:rowOff>0</xdr:rowOff>
                  </from>
                  <to>
                    <xdr:col>28</xdr:col>
                    <xdr:colOff>0</xdr:colOff>
                    <xdr:row>87</xdr:row>
                    <xdr:rowOff>0</xdr:rowOff>
                  </to>
                </anchor>
              </controlPr>
            </control>
          </mc:Choice>
        </mc:AlternateContent>
        <mc:AlternateContent xmlns:mc="http://schemas.openxmlformats.org/markup-compatibility/2006">
          <mc:Choice Requires="x14">
            <control shapeId="183339" r:id="rId41" name="Check Box 43">
              <controlPr defaultSize="0" autoFill="0" autoLine="0" autoPict="0" altText="">
                <anchor moveWithCells="1">
                  <from>
                    <xdr:col>9</xdr:col>
                    <xdr:colOff>0</xdr:colOff>
                    <xdr:row>122</xdr:row>
                    <xdr:rowOff>0</xdr:rowOff>
                  </from>
                  <to>
                    <xdr:col>10</xdr:col>
                    <xdr:colOff>0</xdr:colOff>
                    <xdr:row>123</xdr:row>
                    <xdr:rowOff>0</xdr:rowOff>
                  </to>
                </anchor>
              </controlPr>
            </control>
          </mc:Choice>
        </mc:AlternateContent>
        <mc:AlternateContent xmlns:mc="http://schemas.openxmlformats.org/markup-compatibility/2006">
          <mc:Choice Requires="x14">
            <control shapeId="183340" r:id="rId42" name="チェック83">
              <controlPr defaultSize="0" autoFill="0" autoLine="0" autoPict="0" altText="">
                <anchor moveWithCells="1">
                  <from>
                    <xdr:col>15</xdr:col>
                    <xdr:colOff>180975</xdr:colOff>
                    <xdr:row>122</xdr:row>
                    <xdr:rowOff>0</xdr:rowOff>
                  </from>
                  <to>
                    <xdr:col>17</xdr:col>
                    <xdr:colOff>0</xdr:colOff>
                    <xdr:row>123</xdr:row>
                    <xdr:rowOff>0</xdr:rowOff>
                  </to>
                </anchor>
              </controlPr>
            </control>
          </mc:Choice>
        </mc:AlternateContent>
        <mc:AlternateContent xmlns:mc="http://schemas.openxmlformats.org/markup-compatibility/2006">
          <mc:Choice Requires="x14">
            <control shapeId="183341" r:id="rId43" name="チェック84">
              <controlPr defaultSize="0" autoFill="0" autoLine="0" autoPict="0" altText="">
                <anchor moveWithCells="1">
                  <from>
                    <xdr:col>22</xdr:col>
                    <xdr:colOff>180975</xdr:colOff>
                    <xdr:row>122</xdr:row>
                    <xdr:rowOff>0</xdr:rowOff>
                  </from>
                  <to>
                    <xdr:col>24</xdr:col>
                    <xdr:colOff>0</xdr:colOff>
                    <xdr:row>123</xdr:row>
                    <xdr:rowOff>0</xdr:rowOff>
                  </to>
                </anchor>
              </controlPr>
            </control>
          </mc:Choice>
        </mc:AlternateContent>
        <mc:AlternateContent xmlns:mc="http://schemas.openxmlformats.org/markup-compatibility/2006">
          <mc:Choice Requires="x14">
            <control shapeId="183342" r:id="rId44" name="チェック85">
              <controlPr defaultSize="0" autoFill="0" autoLine="0" autoPict="0" altText="">
                <anchor moveWithCells="1">
                  <from>
                    <xdr:col>29</xdr:col>
                    <xdr:colOff>180975</xdr:colOff>
                    <xdr:row>122</xdr:row>
                    <xdr:rowOff>0</xdr:rowOff>
                  </from>
                  <to>
                    <xdr:col>31</xdr:col>
                    <xdr:colOff>0</xdr:colOff>
                    <xdr:row>123</xdr:row>
                    <xdr:rowOff>0</xdr:rowOff>
                  </to>
                </anchor>
              </controlPr>
            </control>
          </mc:Choice>
        </mc:AlternateContent>
        <mc:AlternateContent xmlns:mc="http://schemas.openxmlformats.org/markup-compatibility/2006">
          <mc:Choice Requires="x14">
            <control shapeId="183343" r:id="rId45" name="チェック73">
              <controlPr defaultSize="0" autoFill="0" autoLine="0" autoPict="0" altText="">
                <anchor moveWithCells="1">
                  <from>
                    <xdr:col>9</xdr:col>
                    <xdr:colOff>0</xdr:colOff>
                    <xdr:row>119</xdr:row>
                    <xdr:rowOff>0</xdr:rowOff>
                  </from>
                  <to>
                    <xdr:col>10</xdr:col>
                    <xdr:colOff>0</xdr:colOff>
                    <xdr:row>120</xdr:row>
                    <xdr:rowOff>0</xdr:rowOff>
                  </to>
                </anchor>
              </controlPr>
            </control>
          </mc:Choice>
        </mc:AlternateContent>
        <mc:AlternateContent xmlns:mc="http://schemas.openxmlformats.org/markup-compatibility/2006">
          <mc:Choice Requires="x14">
            <control shapeId="183344" r:id="rId46" name="チェック74">
              <controlPr defaultSize="0" autoFill="0" autoLine="0" autoPict="0" altText="">
                <anchor moveWithCells="1">
                  <from>
                    <xdr:col>15</xdr:col>
                    <xdr:colOff>180975</xdr:colOff>
                    <xdr:row>119</xdr:row>
                    <xdr:rowOff>0</xdr:rowOff>
                  </from>
                  <to>
                    <xdr:col>16</xdr:col>
                    <xdr:colOff>180975</xdr:colOff>
                    <xdr:row>120</xdr:row>
                    <xdr:rowOff>0</xdr:rowOff>
                  </to>
                </anchor>
              </controlPr>
            </control>
          </mc:Choice>
        </mc:AlternateContent>
        <mc:AlternateContent xmlns:mc="http://schemas.openxmlformats.org/markup-compatibility/2006">
          <mc:Choice Requires="x14">
            <control shapeId="183345" r:id="rId47" name="チェック75">
              <controlPr defaultSize="0" autoFill="0" autoLine="0" autoPict="0" altText="">
                <anchor moveWithCells="1">
                  <from>
                    <xdr:col>23</xdr:col>
                    <xdr:colOff>0</xdr:colOff>
                    <xdr:row>119</xdr:row>
                    <xdr:rowOff>0</xdr:rowOff>
                  </from>
                  <to>
                    <xdr:col>24</xdr:col>
                    <xdr:colOff>0</xdr:colOff>
                    <xdr:row>120</xdr:row>
                    <xdr:rowOff>0</xdr:rowOff>
                  </to>
                </anchor>
              </controlPr>
            </control>
          </mc:Choice>
        </mc:AlternateContent>
        <mc:AlternateContent xmlns:mc="http://schemas.openxmlformats.org/markup-compatibility/2006">
          <mc:Choice Requires="x14">
            <control shapeId="183346" r:id="rId48" name="チェック76">
              <controlPr defaultSize="0" autoFill="0" autoLine="0" autoPict="0" altText="">
                <anchor moveWithCells="1">
                  <from>
                    <xdr:col>9</xdr:col>
                    <xdr:colOff>0</xdr:colOff>
                    <xdr:row>120</xdr:row>
                    <xdr:rowOff>0</xdr:rowOff>
                  </from>
                  <to>
                    <xdr:col>10</xdr:col>
                    <xdr:colOff>0</xdr:colOff>
                    <xdr:row>121</xdr:row>
                    <xdr:rowOff>0</xdr:rowOff>
                  </to>
                </anchor>
              </controlPr>
            </control>
          </mc:Choice>
        </mc:AlternateContent>
        <mc:AlternateContent xmlns:mc="http://schemas.openxmlformats.org/markup-compatibility/2006">
          <mc:Choice Requires="x14">
            <control shapeId="183347" r:id="rId49" name="チェック77">
              <controlPr defaultSize="0" autoFill="0" autoLine="0" autoPict="0" altText="">
                <anchor moveWithCells="1">
                  <from>
                    <xdr:col>15</xdr:col>
                    <xdr:colOff>180975</xdr:colOff>
                    <xdr:row>120</xdr:row>
                    <xdr:rowOff>0</xdr:rowOff>
                  </from>
                  <to>
                    <xdr:col>16</xdr:col>
                    <xdr:colOff>180975</xdr:colOff>
                    <xdr:row>121</xdr:row>
                    <xdr:rowOff>0</xdr:rowOff>
                  </to>
                </anchor>
              </controlPr>
            </control>
          </mc:Choice>
        </mc:AlternateContent>
        <mc:AlternateContent xmlns:mc="http://schemas.openxmlformats.org/markup-compatibility/2006">
          <mc:Choice Requires="x14">
            <control shapeId="183348" r:id="rId50" name="チェック78">
              <controlPr defaultSize="0" autoFill="0" autoLine="0" autoPict="0" altText="">
                <anchor moveWithCells="1">
                  <from>
                    <xdr:col>23</xdr:col>
                    <xdr:colOff>0</xdr:colOff>
                    <xdr:row>120</xdr:row>
                    <xdr:rowOff>0</xdr:rowOff>
                  </from>
                  <to>
                    <xdr:col>24</xdr:col>
                    <xdr:colOff>0</xdr:colOff>
                    <xdr:row>121</xdr:row>
                    <xdr:rowOff>0</xdr:rowOff>
                  </to>
                </anchor>
              </controlPr>
            </control>
          </mc:Choice>
        </mc:AlternateContent>
        <mc:AlternateContent xmlns:mc="http://schemas.openxmlformats.org/markup-compatibility/2006">
          <mc:Choice Requires="x14">
            <control shapeId="183349" r:id="rId51" name="チェック79">
              <controlPr defaultSize="0" autoFill="0" autoLine="0" autoPict="0" altText="">
                <anchor moveWithCells="1">
                  <from>
                    <xdr:col>9</xdr:col>
                    <xdr:colOff>0</xdr:colOff>
                    <xdr:row>121</xdr:row>
                    <xdr:rowOff>0</xdr:rowOff>
                  </from>
                  <to>
                    <xdr:col>10</xdr:col>
                    <xdr:colOff>0</xdr:colOff>
                    <xdr:row>122</xdr:row>
                    <xdr:rowOff>0</xdr:rowOff>
                  </to>
                </anchor>
              </controlPr>
            </control>
          </mc:Choice>
        </mc:AlternateContent>
        <mc:AlternateContent xmlns:mc="http://schemas.openxmlformats.org/markup-compatibility/2006">
          <mc:Choice Requires="x14">
            <control shapeId="183350" r:id="rId52" name="チェック80">
              <controlPr defaultSize="0" autoFill="0" autoLine="0" autoPict="0" altText="">
                <anchor moveWithCells="1">
                  <from>
                    <xdr:col>15</xdr:col>
                    <xdr:colOff>180975</xdr:colOff>
                    <xdr:row>121</xdr:row>
                    <xdr:rowOff>0</xdr:rowOff>
                  </from>
                  <to>
                    <xdr:col>16</xdr:col>
                    <xdr:colOff>180975</xdr:colOff>
                    <xdr:row>122</xdr:row>
                    <xdr:rowOff>0</xdr:rowOff>
                  </to>
                </anchor>
              </controlPr>
            </control>
          </mc:Choice>
        </mc:AlternateContent>
        <mc:AlternateContent xmlns:mc="http://schemas.openxmlformats.org/markup-compatibility/2006">
          <mc:Choice Requires="x14">
            <control shapeId="183351" r:id="rId53" name="チェック81">
              <controlPr defaultSize="0" autoFill="0" autoLine="0" autoPict="0" altText="">
                <anchor moveWithCells="1">
                  <from>
                    <xdr:col>23</xdr:col>
                    <xdr:colOff>0</xdr:colOff>
                    <xdr:row>121</xdr:row>
                    <xdr:rowOff>0</xdr:rowOff>
                  </from>
                  <to>
                    <xdr:col>24</xdr:col>
                    <xdr:colOff>0</xdr:colOff>
                    <xdr:row>122</xdr:row>
                    <xdr:rowOff>0</xdr:rowOff>
                  </to>
                </anchor>
              </controlPr>
            </control>
          </mc:Choice>
        </mc:AlternateContent>
        <mc:AlternateContent xmlns:mc="http://schemas.openxmlformats.org/markup-compatibility/2006">
          <mc:Choice Requires="x14">
            <control shapeId="183352" r:id="rId54" name="Check Box 56">
              <controlPr defaultSize="0" autoFill="0" autoLine="0" autoPict="0" altText="">
                <anchor moveWithCells="1">
                  <from>
                    <xdr:col>8</xdr:col>
                    <xdr:colOff>209550</xdr:colOff>
                    <xdr:row>86</xdr:row>
                    <xdr:rowOff>0</xdr:rowOff>
                  </from>
                  <to>
                    <xdr:col>10</xdr:col>
                    <xdr:colOff>0</xdr:colOff>
                    <xdr:row>87</xdr:row>
                    <xdr:rowOff>0</xdr:rowOff>
                  </to>
                </anchor>
              </controlPr>
            </control>
          </mc:Choice>
        </mc:AlternateContent>
        <mc:AlternateContent xmlns:mc="http://schemas.openxmlformats.org/markup-compatibility/2006">
          <mc:Choice Requires="x14">
            <control shapeId="183353" r:id="rId55" name="Check Box 57">
              <controlPr defaultSize="0" autoFill="0" autoLine="0" autoPict="0" altText="">
                <anchor moveWithCells="1">
                  <from>
                    <xdr:col>9</xdr:col>
                    <xdr:colOff>0</xdr:colOff>
                    <xdr:row>129</xdr:row>
                    <xdr:rowOff>0</xdr:rowOff>
                  </from>
                  <to>
                    <xdr:col>10</xdr:col>
                    <xdr:colOff>0</xdr:colOff>
                    <xdr:row>130</xdr:row>
                    <xdr:rowOff>0</xdr:rowOff>
                  </to>
                </anchor>
              </controlPr>
            </control>
          </mc:Choice>
        </mc:AlternateContent>
        <mc:AlternateContent xmlns:mc="http://schemas.openxmlformats.org/markup-compatibility/2006">
          <mc:Choice Requires="x14">
            <control shapeId="183354" r:id="rId56" name="Check Box 58">
              <controlPr defaultSize="0" autoFill="0" autoLine="0" autoPict="0" altText="">
                <anchor moveWithCells="1">
                  <from>
                    <xdr:col>16</xdr:col>
                    <xdr:colOff>180975</xdr:colOff>
                    <xdr:row>129</xdr:row>
                    <xdr:rowOff>0</xdr:rowOff>
                  </from>
                  <to>
                    <xdr:col>18</xdr:col>
                    <xdr:colOff>9525</xdr:colOff>
                    <xdr:row>130</xdr:row>
                    <xdr:rowOff>0</xdr:rowOff>
                  </to>
                </anchor>
              </controlPr>
            </control>
          </mc:Choice>
        </mc:AlternateContent>
        <mc:AlternateContent xmlns:mc="http://schemas.openxmlformats.org/markup-compatibility/2006">
          <mc:Choice Requires="x14">
            <control shapeId="183355" r:id="rId57" name="Check Box 59">
              <controlPr defaultSize="0" autoFill="0" autoLine="0" autoPict="0" altText="">
                <anchor moveWithCells="1">
                  <from>
                    <xdr:col>24</xdr:col>
                    <xdr:colOff>0</xdr:colOff>
                    <xdr:row>129</xdr:row>
                    <xdr:rowOff>0</xdr:rowOff>
                  </from>
                  <to>
                    <xdr:col>25</xdr:col>
                    <xdr:colOff>0</xdr:colOff>
                    <xdr:row>130</xdr:row>
                    <xdr:rowOff>0</xdr:rowOff>
                  </to>
                </anchor>
              </controlPr>
            </control>
          </mc:Choice>
        </mc:AlternateContent>
        <mc:AlternateContent xmlns:mc="http://schemas.openxmlformats.org/markup-compatibility/2006">
          <mc:Choice Requires="x14">
            <control shapeId="183356" r:id="rId58" name="Check Box 60">
              <controlPr defaultSize="0" autoFill="0" autoLine="0" autoPict="0" altText="">
                <anchor moveWithCells="1">
                  <from>
                    <xdr:col>9</xdr:col>
                    <xdr:colOff>0</xdr:colOff>
                    <xdr:row>130</xdr:row>
                    <xdr:rowOff>0</xdr:rowOff>
                  </from>
                  <to>
                    <xdr:col>10</xdr:col>
                    <xdr:colOff>0</xdr:colOff>
                    <xdr:row>131</xdr:row>
                    <xdr:rowOff>0</xdr:rowOff>
                  </to>
                </anchor>
              </controlPr>
            </control>
          </mc:Choice>
        </mc:AlternateContent>
        <mc:AlternateContent xmlns:mc="http://schemas.openxmlformats.org/markup-compatibility/2006">
          <mc:Choice Requires="x14">
            <control shapeId="183357" r:id="rId59" name="Check Box 61">
              <controlPr defaultSize="0" autoFill="0" autoLine="0" autoPict="0" altText="">
                <anchor moveWithCells="1">
                  <from>
                    <xdr:col>19</xdr:col>
                    <xdr:colOff>0</xdr:colOff>
                    <xdr:row>130</xdr:row>
                    <xdr:rowOff>0</xdr:rowOff>
                  </from>
                  <to>
                    <xdr:col>20</xdr:col>
                    <xdr:colOff>0</xdr:colOff>
                    <xdr:row>131</xdr:row>
                    <xdr:rowOff>0</xdr:rowOff>
                  </to>
                </anchor>
              </controlPr>
            </control>
          </mc:Choice>
        </mc:AlternateContent>
        <mc:AlternateContent xmlns:mc="http://schemas.openxmlformats.org/markup-compatibility/2006">
          <mc:Choice Requires="x14">
            <control shapeId="183358" r:id="rId60" name="Check Box 62">
              <controlPr defaultSize="0" autoFill="0" autoLine="0" autoPict="0" altText="">
                <anchor moveWithCells="1">
                  <from>
                    <xdr:col>9</xdr:col>
                    <xdr:colOff>0</xdr:colOff>
                    <xdr:row>131</xdr:row>
                    <xdr:rowOff>0</xdr:rowOff>
                  </from>
                  <to>
                    <xdr:col>10</xdr:col>
                    <xdr:colOff>0</xdr:colOff>
                    <xdr:row>132</xdr:row>
                    <xdr:rowOff>0</xdr:rowOff>
                  </to>
                </anchor>
              </controlPr>
            </control>
          </mc:Choice>
        </mc:AlternateContent>
        <mc:AlternateContent xmlns:mc="http://schemas.openxmlformats.org/markup-compatibility/2006">
          <mc:Choice Requires="x14">
            <control shapeId="183359" r:id="rId61" name="Check Box 63">
              <controlPr defaultSize="0" autoFill="0" autoLine="0" autoPict="0" altText="">
                <anchor moveWithCells="1">
                  <from>
                    <xdr:col>15</xdr:col>
                    <xdr:colOff>180975</xdr:colOff>
                    <xdr:row>131</xdr:row>
                    <xdr:rowOff>0</xdr:rowOff>
                  </from>
                  <to>
                    <xdr:col>16</xdr:col>
                    <xdr:colOff>180975</xdr:colOff>
                    <xdr:row>132</xdr:row>
                    <xdr:rowOff>0</xdr:rowOff>
                  </to>
                </anchor>
              </controlPr>
            </control>
          </mc:Choice>
        </mc:AlternateContent>
        <mc:AlternateContent xmlns:mc="http://schemas.openxmlformats.org/markup-compatibility/2006">
          <mc:Choice Requires="x14">
            <control shapeId="183360" r:id="rId62" name="Check Box 64">
              <controlPr defaultSize="0" autoFill="0" autoLine="0" autoPict="0" altText="">
                <anchor moveWithCells="1">
                  <from>
                    <xdr:col>23</xdr:col>
                    <xdr:colOff>0</xdr:colOff>
                    <xdr:row>131</xdr:row>
                    <xdr:rowOff>0</xdr:rowOff>
                  </from>
                  <to>
                    <xdr:col>24</xdr:col>
                    <xdr:colOff>0</xdr:colOff>
                    <xdr:row>132</xdr:row>
                    <xdr:rowOff>0</xdr:rowOff>
                  </to>
                </anchor>
              </controlPr>
            </control>
          </mc:Choice>
        </mc:AlternateContent>
        <mc:AlternateContent xmlns:mc="http://schemas.openxmlformats.org/markup-compatibility/2006">
          <mc:Choice Requires="x14">
            <control shapeId="183361" r:id="rId63" name="Check Box 65">
              <controlPr defaultSize="0" autoFill="0" autoLine="0" autoPict="0" altText="">
                <anchor moveWithCells="1">
                  <from>
                    <xdr:col>9</xdr:col>
                    <xdr:colOff>0</xdr:colOff>
                    <xdr:row>132</xdr:row>
                    <xdr:rowOff>0</xdr:rowOff>
                  </from>
                  <to>
                    <xdr:col>10</xdr:col>
                    <xdr:colOff>0</xdr:colOff>
                    <xdr:row>133</xdr:row>
                    <xdr:rowOff>0</xdr:rowOff>
                  </to>
                </anchor>
              </controlPr>
            </control>
          </mc:Choice>
        </mc:AlternateContent>
        <mc:AlternateContent xmlns:mc="http://schemas.openxmlformats.org/markup-compatibility/2006">
          <mc:Choice Requires="x14">
            <control shapeId="183362" r:id="rId64" name="Check Box 66">
              <controlPr defaultSize="0" autoFill="0" autoLine="0" autoPict="0" altText="">
                <anchor moveWithCells="1">
                  <from>
                    <xdr:col>16</xdr:col>
                    <xdr:colOff>0</xdr:colOff>
                    <xdr:row>132</xdr:row>
                    <xdr:rowOff>0</xdr:rowOff>
                  </from>
                  <to>
                    <xdr:col>17</xdr:col>
                    <xdr:colOff>0</xdr:colOff>
                    <xdr:row>133</xdr:row>
                    <xdr:rowOff>0</xdr:rowOff>
                  </to>
                </anchor>
              </controlPr>
            </control>
          </mc:Choice>
        </mc:AlternateContent>
        <mc:AlternateContent xmlns:mc="http://schemas.openxmlformats.org/markup-compatibility/2006">
          <mc:Choice Requires="x14">
            <control shapeId="183363" r:id="rId65" name="Check Box 67">
              <controlPr defaultSize="0" autoFill="0" autoLine="0" autoPict="0" altText="">
                <anchor moveWithCells="1">
                  <from>
                    <xdr:col>23</xdr:col>
                    <xdr:colOff>0</xdr:colOff>
                    <xdr:row>132</xdr:row>
                    <xdr:rowOff>0</xdr:rowOff>
                  </from>
                  <to>
                    <xdr:col>24</xdr:col>
                    <xdr:colOff>0</xdr:colOff>
                    <xdr:row>133</xdr:row>
                    <xdr:rowOff>0</xdr:rowOff>
                  </to>
                </anchor>
              </controlPr>
            </control>
          </mc:Choice>
        </mc:AlternateContent>
        <mc:AlternateContent xmlns:mc="http://schemas.openxmlformats.org/markup-compatibility/2006">
          <mc:Choice Requires="x14">
            <control shapeId="183364" r:id="rId66" name="Check Box 68">
              <controlPr defaultSize="0" autoFill="0" autoLine="0" autoPict="0" altText="">
                <anchor moveWithCells="1">
                  <from>
                    <xdr:col>9</xdr:col>
                    <xdr:colOff>0</xdr:colOff>
                    <xdr:row>133</xdr:row>
                    <xdr:rowOff>0</xdr:rowOff>
                  </from>
                  <to>
                    <xdr:col>10</xdr:col>
                    <xdr:colOff>0</xdr:colOff>
                    <xdr:row>134</xdr:row>
                    <xdr:rowOff>0</xdr:rowOff>
                  </to>
                </anchor>
              </controlPr>
            </control>
          </mc:Choice>
        </mc:AlternateContent>
        <mc:AlternateContent xmlns:mc="http://schemas.openxmlformats.org/markup-compatibility/2006">
          <mc:Choice Requires="x14">
            <control shapeId="183365" r:id="rId67" name="Check Box 69">
              <controlPr defaultSize="0" autoFill="0" autoLine="0" autoPict="0" altText="">
                <anchor moveWithCells="1">
                  <from>
                    <xdr:col>15</xdr:col>
                    <xdr:colOff>180975</xdr:colOff>
                    <xdr:row>133</xdr:row>
                    <xdr:rowOff>0</xdr:rowOff>
                  </from>
                  <to>
                    <xdr:col>17</xdr:col>
                    <xdr:colOff>0</xdr:colOff>
                    <xdr:row>134</xdr:row>
                    <xdr:rowOff>9525</xdr:rowOff>
                  </to>
                </anchor>
              </controlPr>
            </control>
          </mc:Choice>
        </mc:AlternateContent>
        <mc:AlternateContent xmlns:mc="http://schemas.openxmlformats.org/markup-compatibility/2006">
          <mc:Choice Requires="x14">
            <control shapeId="183366" r:id="rId68" name="Check Box 70">
              <controlPr defaultSize="0" autoFill="0" autoLine="0" autoPict="0" altText="">
                <anchor moveWithCells="1">
                  <from>
                    <xdr:col>23</xdr:col>
                    <xdr:colOff>0</xdr:colOff>
                    <xdr:row>133</xdr:row>
                    <xdr:rowOff>0</xdr:rowOff>
                  </from>
                  <to>
                    <xdr:col>24</xdr:col>
                    <xdr:colOff>0</xdr:colOff>
                    <xdr:row>134</xdr:row>
                    <xdr:rowOff>0</xdr:rowOff>
                  </to>
                </anchor>
              </controlPr>
            </control>
          </mc:Choice>
        </mc:AlternateContent>
        <mc:AlternateContent xmlns:mc="http://schemas.openxmlformats.org/markup-compatibility/2006">
          <mc:Choice Requires="x14">
            <control shapeId="183367" r:id="rId69" name="Check Box 71">
              <controlPr defaultSize="0" autoFill="0" autoLine="0" autoPict="0" altText="">
                <anchor moveWithCells="1">
                  <from>
                    <xdr:col>9</xdr:col>
                    <xdr:colOff>0</xdr:colOff>
                    <xdr:row>134</xdr:row>
                    <xdr:rowOff>0</xdr:rowOff>
                  </from>
                  <to>
                    <xdr:col>10</xdr:col>
                    <xdr:colOff>0</xdr:colOff>
                    <xdr:row>135</xdr:row>
                    <xdr:rowOff>0</xdr:rowOff>
                  </to>
                </anchor>
              </controlPr>
            </control>
          </mc:Choice>
        </mc:AlternateContent>
        <mc:AlternateContent xmlns:mc="http://schemas.openxmlformats.org/markup-compatibility/2006">
          <mc:Choice Requires="x14">
            <control shapeId="183368" r:id="rId70" name="Check Box 72">
              <controlPr defaultSize="0" autoFill="0" autoLine="0" autoPict="0" altText="">
                <anchor moveWithCells="1">
                  <from>
                    <xdr:col>15</xdr:col>
                    <xdr:colOff>180975</xdr:colOff>
                    <xdr:row>134</xdr:row>
                    <xdr:rowOff>0</xdr:rowOff>
                  </from>
                  <to>
                    <xdr:col>17</xdr:col>
                    <xdr:colOff>0</xdr:colOff>
                    <xdr:row>135</xdr:row>
                    <xdr:rowOff>0</xdr:rowOff>
                  </to>
                </anchor>
              </controlPr>
            </control>
          </mc:Choice>
        </mc:AlternateContent>
        <mc:AlternateContent xmlns:mc="http://schemas.openxmlformats.org/markup-compatibility/2006">
          <mc:Choice Requires="x14">
            <control shapeId="183369" r:id="rId71" name="Check Box 73">
              <controlPr defaultSize="0" autoFill="0" autoLine="0" autoPict="0" altText="">
                <anchor moveWithCells="1">
                  <from>
                    <xdr:col>22</xdr:col>
                    <xdr:colOff>180975</xdr:colOff>
                    <xdr:row>134</xdr:row>
                    <xdr:rowOff>0</xdr:rowOff>
                  </from>
                  <to>
                    <xdr:col>24</xdr:col>
                    <xdr:colOff>0</xdr:colOff>
                    <xdr:row>135</xdr:row>
                    <xdr:rowOff>0</xdr:rowOff>
                  </to>
                </anchor>
              </controlPr>
            </control>
          </mc:Choice>
        </mc:AlternateContent>
        <mc:AlternateContent xmlns:mc="http://schemas.openxmlformats.org/markup-compatibility/2006">
          <mc:Choice Requires="x14">
            <control shapeId="183370" r:id="rId72" name="Check Box 74">
              <controlPr defaultSize="0" autoFill="0" autoLine="0" autoPict="0" altText="">
                <anchor moveWithCells="1">
                  <from>
                    <xdr:col>29</xdr:col>
                    <xdr:colOff>180975</xdr:colOff>
                    <xdr:row>134</xdr:row>
                    <xdr:rowOff>0</xdr:rowOff>
                  </from>
                  <to>
                    <xdr:col>31</xdr:col>
                    <xdr:colOff>0</xdr:colOff>
                    <xdr:row>135</xdr:row>
                    <xdr:rowOff>0</xdr:rowOff>
                  </to>
                </anchor>
              </controlPr>
            </control>
          </mc:Choice>
        </mc:AlternateContent>
        <mc:AlternateContent xmlns:mc="http://schemas.openxmlformats.org/markup-compatibility/2006">
          <mc:Choice Requires="x14">
            <control shapeId="183371" r:id="rId73" name="Check Box 75">
              <controlPr defaultSize="0" autoFill="0" autoLine="0" autoPict="0" altText="">
                <anchor moveWithCells="1">
                  <from>
                    <xdr:col>9</xdr:col>
                    <xdr:colOff>0</xdr:colOff>
                    <xdr:row>141</xdr:row>
                    <xdr:rowOff>0</xdr:rowOff>
                  </from>
                  <to>
                    <xdr:col>10</xdr:col>
                    <xdr:colOff>0</xdr:colOff>
                    <xdr:row>142</xdr:row>
                    <xdr:rowOff>0</xdr:rowOff>
                  </to>
                </anchor>
              </controlPr>
            </control>
          </mc:Choice>
        </mc:AlternateContent>
        <mc:AlternateContent xmlns:mc="http://schemas.openxmlformats.org/markup-compatibility/2006">
          <mc:Choice Requires="x14">
            <control shapeId="183372" r:id="rId74" name="Check Box 76">
              <controlPr defaultSize="0" autoFill="0" autoLine="0" autoPict="0" altText="">
                <anchor moveWithCells="1">
                  <from>
                    <xdr:col>16</xdr:col>
                    <xdr:colOff>180975</xdr:colOff>
                    <xdr:row>141</xdr:row>
                    <xdr:rowOff>0</xdr:rowOff>
                  </from>
                  <to>
                    <xdr:col>18</xdr:col>
                    <xdr:colOff>0</xdr:colOff>
                    <xdr:row>142</xdr:row>
                    <xdr:rowOff>0</xdr:rowOff>
                  </to>
                </anchor>
              </controlPr>
            </control>
          </mc:Choice>
        </mc:AlternateContent>
        <mc:AlternateContent xmlns:mc="http://schemas.openxmlformats.org/markup-compatibility/2006">
          <mc:Choice Requires="x14">
            <control shapeId="183373" r:id="rId75" name="Check Box 77">
              <controlPr defaultSize="0" autoFill="0" autoLine="0" autoPict="0" altText="">
                <anchor moveWithCells="1">
                  <from>
                    <xdr:col>24</xdr:col>
                    <xdr:colOff>0</xdr:colOff>
                    <xdr:row>141</xdr:row>
                    <xdr:rowOff>0</xdr:rowOff>
                  </from>
                  <to>
                    <xdr:col>25</xdr:col>
                    <xdr:colOff>0</xdr:colOff>
                    <xdr:row>142</xdr:row>
                    <xdr:rowOff>0</xdr:rowOff>
                  </to>
                </anchor>
              </controlPr>
            </control>
          </mc:Choice>
        </mc:AlternateContent>
        <mc:AlternateContent xmlns:mc="http://schemas.openxmlformats.org/markup-compatibility/2006">
          <mc:Choice Requires="x14">
            <control shapeId="183374" r:id="rId76" name="Check Box 78">
              <controlPr defaultSize="0" autoFill="0" autoLine="0" autoPict="0" altText="">
                <anchor moveWithCells="1">
                  <from>
                    <xdr:col>9</xdr:col>
                    <xdr:colOff>0</xdr:colOff>
                    <xdr:row>142</xdr:row>
                    <xdr:rowOff>0</xdr:rowOff>
                  </from>
                  <to>
                    <xdr:col>10</xdr:col>
                    <xdr:colOff>0</xdr:colOff>
                    <xdr:row>143</xdr:row>
                    <xdr:rowOff>0</xdr:rowOff>
                  </to>
                </anchor>
              </controlPr>
            </control>
          </mc:Choice>
        </mc:AlternateContent>
        <mc:AlternateContent xmlns:mc="http://schemas.openxmlformats.org/markup-compatibility/2006">
          <mc:Choice Requires="x14">
            <control shapeId="183375" r:id="rId77" name="Check Box 79">
              <controlPr defaultSize="0" autoFill="0" autoLine="0" autoPict="0" altText="">
                <anchor moveWithCells="1">
                  <from>
                    <xdr:col>19</xdr:col>
                    <xdr:colOff>0</xdr:colOff>
                    <xdr:row>142</xdr:row>
                    <xdr:rowOff>0</xdr:rowOff>
                  </from>
                  <to>
                    <xdr:col>20</xdr:col>
                    <xdr:colOff>0</xdr:colOff>
                    <xdr:row>143</xdr:row>
                    <xdr:rowOff>0</xdr:rowOff>
                  </to>
                </anchor>
              </controlPr>
            </control>
          </mc:Choice>
        </mc:AlternateContent>
        <mc:AlternateContent xmlns:mc="http://schemas.openxmlformats.org/markup-compatibility/2006">
          <mc:Choice Requires="x14">
            <control shapeId="183376" r:id="rId78" name="Check Box 80">
              <controlPr defaultSize="0" autoFill="0" autoLine="0" autoPict="0" altText="">
                <anchor moveWithCells="1">
                  <from>
                    <xdr:col>9</xdr:col>
                    <xdr:colOff>0</xdr:colOff>
                    <xdr:row>143</xdr:row>
                    <xdr:rowOff>0</xdr:rowOff>
                  </from>
                  <to>
                    <xdr:col>10</xdr:col>
                    <xdr:colOff>0</xdr:colOff>
                    <xdr:row>144</xdr:row>
                    <xdr:rowOff>0</xdr:rowOff>
                  </to>
                </anchor>
              </controlPr>
            </control>
          </mc:Choice>
        </mc:AlternateContent>
        <mc:AlternateContent xmlns:mc="http://schemas.openxmlformats.org/markup-compatibility/2006">
          <mc:Choice Requires="x14">
            <control shapeId="183377" r:id="rId79" name="Check Box 81">
              <controlPr defaultSize="0" autoFill="0" autoLine="0" autoPict="0" altText="">
                <anchor moveWithCells="1">
                  <from>
                    <xdr:col>15</xdr:col>
                    <xdr:colOff>180975</xdr:colOff>
                    <xdr:row>143</xdr:row>
                    <xdr:rowOff>0</xdr:rowOff>
                  </from>
                  <to>
                    <xdr:col>16</xdr:col>
                    <xdr:colOff>180975</xdr:colOff>
                    <xdr:row>144</xdr:row>
                    <xdr:rowOff>0</xdr:rowOff>
                  </to>
                </anchor>
              </controlPr>
            </control>
          </mc:Choice>
        </mc:AlternateContent>
        <mc:AlternateContent xmlns:mc="http://schemas.openxmlformats.org/markup-compatibility/2006">
          <mc:Choice Requires="x14">
            <control shapeId="183378" r:id="rId80" name="Check Box 82">
              <controlPr defaultSize="0" autoFill="0" autoLine="0" autoPict="0" altText="">
                <anchor moveWithCells="1">
                  <from>
                    <xdr:col>23</xdr:col>
                    <xdr:colOff>0</xdr:colOff>
                    <xdr:row>143</xdr:row>
                    <xdr:rowOff>0</xdr:rowOff>
                  </from>
                  <to>
                    <xdr:col>24</xdr:col>
                    <xdr:colOff>0</xdr:colOff>
                    <xdr:row>144</xdr:row>
                    <xdr:rowOff>0</xdr:rowOff>
                  </to>
                </anchor>
              </controlPr>
            </control>
          </mc:Choice>
        </mc:AlternateContent>
        <mc:AlternateContent xmlns:mc="http://schemas.openxmlformats.org/markup-compatibility/2006">
          <mc:Choice Requires="x14">
            <control shapeId="183379" r:id="rId81" name="Check Box 83">
              <controlPr defaultSize="0" autoFill="0" autoLine="0" autoPict="0" altText="">
                <anchor moveWithCells="1">
                  <from>
                    <xdr:col>9</xdr:col>
                    <xdr:colOff>0</xdr:colOff>
                    <xdr:row>144</xdr:row>
                    <xdr:rowOff>0</xdr:rowOff>
                  </from>
                  <to>
                    <xdr:col>10</xdr:col>
                    <xdr:colOff>0</xdr:colOff>
                    <xdr:row>145</xdr:row>
                    <xdr:rowOff>0</xdr:rowOff>
                  </to>
                </anchor>
              </controlPr>
            </control>
          </mc:Choice>
        </mc:AlternateContent>
        <mc:AlternateContent xmlns:mc="http://schemas.openxmlformats.org/markup-compatibility/2006">
          <mc:Choice Requires="x14">
            <control shapeId="183380" r:id="rId82" name="Check Box 84">
              <controlPr defaultSize="0" autoFill="0" autoLine="0" autoPict="0" altText="">
                <anchor moveWithCells="1">
                  <from>
                    <xdr:col>15</xdr:col>
                    <xdr:colOff>180975</xdr:colOff>
                    <xdr:row>144</xdr:row>
                    <xdr:rowOff>0</xdr:rowOff>
                  </from>
                  <to>
                    <xdr:col>16</xdr:col>
                    <xdr:colOff>180975</xdr:colOff>
                    <xdr:row>145</xdr:row>
                    <xdr:rowOff>0</xdr:rowOff>
                  </to>
                </anchor>
              </controlPr>
            </control>
          </mc:Choice>
        </mc:AlternateContent>
        <mc:AlternateContent xmlns:mc="http://schemas.openxmlformats.org/markup-compatibility/2006">
          <mc:Choice Requires="x14">
            <control shapeId="183381" r:id="rId83" name="Check Box 85">
              <controlPr defaultSize="0" autoFill="0" autoLine="0" autoPict="0" altText="">
                <anchor moveWithCells="1">
                  <from>
                    <xdr:col>23</xdr:col>
                    <xdr:colOff>0</xdr:colOff>
                    <xdr:row>144</xdr:row>
                    <xdr:rowOff>0</xdr:rowOff>
                  </from>
                  <to>
                    <xdr:col>24</xdr:col>
                    <xdr:colOff>0</xdr:colOff>
                    <xdr:row>145</xdr:row>
                    <xdr:rowOff>0</xdr:rowOff>
                  </to>
                </anchor>
              </controlPr>
            </control>
          </mc:Choice>
        </mc:AlternateContent>
        <mc:AlternateContent xmlns:mc="http://schemas.openxmlformats.org/markup-compatibility/2006">
          <mc:Choice Requires="x14">
            <control shapeId="183382" r:id="rId84" name="Check Box 86">
              <controlPr defaultSize="0" autoFill="0" autoLine="0" autoPict="0" altText="">
                <anchor moveWithCells="1">
                  <from>
                    <xdr:col>9</xdr:col>
                    <xdr:colOff>0</xdr:colOff>
                    <xdr:row>145</xdr:row>
                    <xdr:rowOff>0</xdr:rowOff>
                  </from>
                  <to>
                    <xdr:col>10</xdr:col>
                    <xdr:colOff>0</xdr:colOff>
                    <xdr:row>146</xdr:row>
                    <xdr:rowOff>0</xdr:rowOff>
                  </to>
                </anchor>
              </controlPr>
            </control>
          </mc:Choice>
        </mc:AlternateContent>
        <mc:AlternateContent xmlns:mc="http://schemas.openxmlformats.org/markup-compatibility/2006">
          <mc:Choice Requires="x14">
            <control shapeId="183383" r:id="rId85" name="Check Box 87">
              <controlPr defaultSize="0" autoFill="0" autoLine="0" autoPict="0" altText="">
                <anchor moveWithCells="1">
                  <from>
                    <xdr:col>15</xdr:col>
                    <xdr:colOff>180975</xdr:colOff>
                    <xdr:row>145</xdr:row>
                    <xdr:rowOff>0</xdr:rowOff>
                  </from>
                  <to>
                    <xdr:col>16</xdr:col>
                    <xdr:colOff>180975</xdr:colOff>
                    <xdr:row>146</xdr:row>
                    <xdr:rowOff>0</xdr:rowOff>
                  </to>
                </anchor>
              </controlPr>
            </control>
          </mc:Choice>
        </mc:AlternateContent>
        <mc:AlternateContent xmlns:mc="http://schemas.openxmlformats.org/markup-compatibility/2006">
          <mc:Choice Requires="x14">
            <control shapeId="183384" r:id="rId86" name="Check Box 88">
              <controlPr defaultSize="0" autoFill="0" autoLine="0" autoPict="0" altText="">
                <anchor moveWithCells="1">
                  <from>
                    <xdr:col>23</xdr:col>
                    <xdr:colOff>0</xdr:colOff>
                    <xdr:row>145</xdr:row>
                    <xdr:rowOff>0</xdr:rowOff>
                  </from>
                  <to>
                    <xdr:col>24</xdr:col>
                    <xdr:colOff>0</xdr:colOff>
                    <xdr:row>146</xdr:row>
                    <xdr:rowOff>0</xdr:rowOff>
                  </to>
                </anchor>
              </controlPr>
            </control>
          </mc:Choice>
        </mc:AlternateContent>
        <mc:AlternateContent xmlns:mc="http://schemas.openxmlformats.org/markup-compatibility/2006">
          <mc:Choice Requires="x14">
            <control shapeId="183385" r:id="rId87" name="Check Box 89">
              <controlPr defaultSize="0" autoFill="0" autoLine="0" autoPict="0" altText="">
                <anchor moveWithCells="1">
                  <from>
                    <xdr:col>9</xdr:col>
                    <xdr:colOff>0</xdr:colOff>
                    <xdr:row>146</xdr:row>
                    <xdr:rowOff>0</xdr:rowOff>
                  </from>
                  <to>
                    <xdr:col>10</xdr:col>
                    <xdr:colOff>0</xdr:colOff>
                    <xdr:row>147</xdr:row>
                    <xdr:rowOff>0</xdr:rowOff>
                  </to>
                </anchor>
              </controlPr>
            </control>
          </mc:Choice>
        </mc:AlternateContent>
        <mc:AlternateContent xmlns:mc="http://schemas.openxmlformats.org/markup-compatibility/2006">
          <mc:Choice Requires="x14">
            <control shapeId="183386" r:id="rId88" name="Check Box 90">
              <controlPr defaultSize="0" autoFill="0" autoLine="0" autoPict="0" altText="">
                <anchor moveWithCells="1">
                  <from>
                    <xdr:col>15</xdr:col>
                    <xdr:colOff>180975</xdr:colOff>
                    <xdr:row>146</xdr:row>
                    <xdr:rowOff>0</xdr:rowOff>
                  </from>
                  <to>
                    <xdr:col>17</xdr:col>
                    <xdr:colOff>0</xdr:colOff>
                    <xdr:row>147</xdr:row>
                    <xdr:rowOff>0</xdr:rowOff>
                  </to>
                </anchor>
              </controlPr>
            </control>
          </mc:Choice>
        </mc:AlternateContent>
        <mc:AlternateContent xmlns:mc="http://schemas.openxmlformats.org/markup-compatibility/2006">
          <mc:Choice Requires="x14">
            <control shapeId="183387" r:id="rId89" name="Check Box 91">
              <controlPr defaultSize="0" autoFill="0" autoLine="0" autoPict="0" altText="">
                <anchor moveWithCells="1">
                  <from>
                    <xdr:col>22</xdr:col>
                    <xdr:colOff>180975</xdr:colOff>
                    <xdr:row>146</xdr:row>
                    <xdr:rowOff>0</xdr:rowOff>
                  </from>
                  <to>
                    <xdr:col>24</xdr:col>
                    <xdr:colOff>0</xdr:colOff>
                    <xdr:row>147</xdr:row>
                    <xdr:rowOff>0</xdr:rowOff>
                  </to>
                </anchor>
              </controlPr>
            </control>
          </mc:Choice>
        </mc:AlternateContent>
        <mc:AlternateContent xmlns:mc="http://schemas.openxmlformats.org/markup-compatibility/2006">
          <mc:Choice Requires="x14">
            <control shapeId="183388" r:id="rId90" name="Check Box 92">
              <controlPr defaultSize="0" autoFill="0" autoLine="0" autoPict="0" altText="">
                <anchor moveWithCells="1">
                  <from>
                    <xdr:col>29</xdr:col>
                    <xdr:colOff>180975</xdr:colOff>
                    <xdr:row>146</xdr:row>
                    <xdr:rowOff>0</xdr:rowOff>
                  </from>
                  <to>
                    <xdr:col>31</xdr:col>
                    <xdr:colOff>0</xdr:colOff>
                    <xdr:row>147</xdr:row>
                    <xdr:rowOff>0</xdr:rowOff>
                  </to>
                </anchor>
              </controlPr>
            </control>
          </mc:Choice>
        </mc:AlternateContent>
        <mc:AlternateContent xmlns:mc="http://schemas.openxmlformats.org/markup-compatibility/2006">
          <mc:Choice Requires="x14">
            <control shapeId="183389" r:id="rId91" name="Check Box 93">
              <controlPr defaultSize="0" autoFill="0" autoLine="0" autoPict="0" altText="">
                <anchor moveWithCells="1">
                  <from>
                    <xdr:col>9</xdr:col>
                    <xdr:colOff>0</xdr:colOff>
                    <xdr:row>115</xdr:row>
                    <xdr:rowOff>228600</xdr:rowOff>
                  </from>
                  <to>
                    <xdr:col>10</xdr:col>
                    <xdr:colOff>0</xdr:colOff>
                    <xdr:row>117</xdr:row>
                    <xdr:rowOff>0</xdr:rowOff>
                  </to>
                </anchor>
              </controlPr>
            </control>
          </mc:Choice>
        </mc:AlternateContent>
        <mc:AlternateContent xmlns:mc="http://schemas.openxmlformats.org/markup-compatibility/2006">
          <mc:Choice Requires="x14">
            <control shapeId="183390" r:id="rId92" name="Check Box 94">
              <controlPr defaultSize="0" autoFill="0" autoLine="0" autoPict="0" altText="">
                <anchor moveWithCells="1">
                  <from>
                    <xdr:col>14</xdr:col>
                    <xdr:colOff>180975</xdr:colOff>
                    <xdr:row>115</xdr:row>
                    <xdr:rowOff>228600</xdr:rowOff>
                  </from>
                  <to>
                    <xdr:col>15</xdr:col>
                    <xdr:colOff>180975</xdr:colOff>
                    <xdr:row>117</xdr:row>
                    <xdr:rowOff>0</xdr:rowOff>
                  </to>
                </anchor>
              </controlPr>
            </control>
          </mc:Choice>
        </mc:AlternateContent>
        <mc:AlternateContent xmlns:mc="http://schemas.openxmlformats.org/markup-compatibility/2006">
          <mc:Choice Requires="x14">
            <control shapeId="183391" r:id="rId93" name="Check Box 95">
              <controlPr defaultSize="0" autoFill="0" autoLine="0" autoPict="0" altText="">
                <anchor moveWithCells="1">
                  <from>
                    <xdr:col>9</xdr:col>
                    <xdr:colOff>0</xdr:colOff>
                    <xdr:row>127</xdr:row>
                    <xdr:rowOff>228600</xdr:rowOff>
                  </from>
                  <to>
                    <xdr:col>10</xdr:col>
                    <xdr:colOff>0</xdr:colOff>
                    <xdr:row>129</xdr:row>
                    <xdr:rowOff>0</xdr:rowOff>
                  </to>
                </anchor>
              </controlPr>
            </control>
          </mc:Choice>
        </mc:AlternateContent>
        <mc:AlternateContent xmlns:mc="http://schemas.openxmlformats.org/markup-compatibility/2006">
          <mc:Choice Requires="x14">
            <control shapeId="183392" r:id="rId94" name="Check Box 96">
              <controlPr defaultSize="0" autoFill="0" autoLine="0" autoPict="0" altText="">
                <anchor moveWithCells="1">
                  <from>
                    <xdr:col>14</xdr:col>
                    <xdr:colOff>180975</xdr:colOff>
                    <xdr:row>127</xdr:row>
                    <xdr:rowOff>228600</xdr:rowOff>
                  </from>
                  <to>
                    <xdr:col>15</xdr:col>
                    <xdr:colOff>180975</xdr:colOff>
                    <xdr:row>129</xdr:row>
                    <xdr:rowOff>0</xdr:rowOff>
                  </to>
                </anchor>
              </controlPr>
            </control>
          </mc:Choice>
        </mc:AlternateContent>
        <mc:AlternateContent xmlns:mc="http://schemas.openxmlformats.org/markup-compatibility/2006">
          <mc:Choice Requires="x14">
            <control shapeId="183393" r:id="rId95" name="Check Box 97">
              <controlPr defaultSize="0" autoFill="0" autoLine="0" autoPict="0" altText="">
                <anchor moveWithCells="1">
                  <from>
                    <xdr:col>9</xdr:col>
                    <xdr:colOff>0</xdr:colOff>
                    <xdr:row>139</xdr:row>
                    <xdr:rowOff>228600</xdr:rowOff>
                  </from>
                  <to>
                    <xdr:col>10</xdr:col>
                    <xdr:colOff>0</xdr:colOff>
                    <xdr:row>141</xdr:row>
                    <xdr:rowOff>0</xdr:rowOff>
                  </to>
                </anchor>
              </controlPr>
            </control>
          </mc:Choice>
        </mc:AlternateContent>
        <mc:AlternateContent xmlns:mc="http://schemas.openxmlformats.org/markup-compatibility/2006">
          <mc:Choice Requires="x14">
            <control shapeId="183394" r:id="rId96" name="Check Box 98">
              <controlPr defaultSize="0" autoFill="0" autoLine="0" autoPict="0" altText="">
                <anchor moveWithCells="1">
                  <from>
                    <xdr:col>14</xdr:col>
                    <xdr:colOff>180975</xdr:colOff>
                    <xdr:row>139</xdr:row>
                    <xdr:rowOff>228600</xdr:rowOff>
                  </from>
                  <to>
                    <xdr:col>15</xdr:col>
                    <xdr:colOff>180975</xdr:colOff>
                    <xdr:row>141</xdr:row>
                    <xdr:rowOff>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0" tint="-0.14996795556505021"/>
    <pageSetUpPr fitToPage="1"/>
  </sheetPr>
  <dimension ref="A1:AS683"/>
  <sheetViews>
    <sheetView zoomScaleNormal="100" zoomScaleSheetLayoutView="100" workbookViewId="0"/>
  </sheetViews>
  <sheetFormatPr defaultColWidth="2.625" defaultRowHeight="13.5"/>
  <cols>
    <col min="1" max="1" width="1.625" style="1197" customWidth="1"/>
    <col min="2" max="8" width="2.625" style="1197" customWidth="1"/>
    <col min="9" max="9" width="3" style="1197" customWidth="1"/>
    <col min="10" max="34" width="2.625" style="1197" customWidth="1"/>
    <col min="35" max="37" width="2.5" style="1197" customWidth="1"/>
    <col min="38" max="38" width="0.875" style="1197" customWidth="1"/>
    <col min="39" max="44" width="6.625" style="1197" hidden="1" customWidth="1"/>
    <col min="45" max="45" width="2.625" style="1197" hidden="1" customWidth="1"/>
    <col min="46" max="46" width="11.375" style="1197" customWidth="1"/>
    <col min="47" max="50" width="2.625" style="1197" customWidth="1"/>
    <col min="51" max="51" width="4.875" style="1197" bestFit="1" customWidth="1"/>
    <col min="52" max="52" width="2.625" style="1197" customWidth="1"/>
    <col min="53" max="16384" width="2.625" style="1197"/>
  </cols>
  <sheetData>
    <row r="1" spans="1:39" ht="15" customHeight="1">
      <c r="A1" s="1837" t="s">
        <v>3998</v>
      </c>
      <c r="B1" s="1837"/>
      <c r="C1" s="1837"/>
      <c r="D1" s="1837"/>
      <c r="E1" s="1837"/>
      <c r="F1" s="1837"/>
      <c r="G1" s="1837"/>
      <c r="H1" s="1837"/>
      <c r="I1" s="1837"/>
      <c r="J1" s="1837"/>
      <c r="K1" s="1837"/>
      <c r="L1" s="1837"/>
      <c r="M1" s="1837"/>
      <c r="N1" s="1837"/>
      <c r="O1" s="1837"/>
      <c r="P1" s="1837"/>
      <c r="Q1" s="1837"/>
      <c r="R1" s="1837"/>
      <c r="S1" s="1837"/>
      <c r="T1" s="1837"/>
      <c r="U1" s="1837"/>
      <c r="V1" s="1837"/>
      <c r="W1" s="1837"/>
      <c r="X1" s="1837"/>
      <c r="Y1" s="1837"/>
      <c r="Z1" s="1837"/>
      <c r="AA1" s="1837"/>
      <c r="AB1" s="1837"/>
      <c r="AC1" s="1837"/>
      <c r="AD1" s="1837"/>
      <c r="AE1" s="1837"/>
      <c r="AF1" s="1837"/>
      <c r="AG1" s="1837"/>
      <c r="AH1" s="1837"/>
      <c r="AI1" s="1837"/>
      <c r="AJ1" s="1837"/>
      <c r="AK1" s="1837"/>
      <c r="AL1" s="1837"/>
      <c r="AM1" s="1274"/>
    </row>
    <row r="2" spans="1:39" ht="15" customHeight="1">
      <c r="A2" s="1837"/>
      <c r="B2" s="1837"/>
      <c r="C2" s="1837"/>
      <c r="D2" s="1837"/>
      <c r="E2" s="1837"/>
      <c r="F2" s="1837"/>
      <c r="G2" s="1837"/>
      <c r="H2" s="1837"/>
      <c r="I2" s="1837"/>
      <c r="J2" s="1837"/>
      <c r="K2" s="1837"/>
      <c r="L2" s="1837"/>
      <c r="M2" s="1837"/>
      <c r="N2" s="1837"/>
      <c r="O2" s="1837"/>
      <c r="P2" s="1837"/>
      <c r="Q2" s="1837"/>
      <c r="R2" s="1837"/>
      <c r="S2" s="1837"/>
      <c r="T2" s="1837"/>
      <c r="U2" s="1837"/>
      <c r="V2" s="1837"/>
      <c r="W2" s="1837"/>
      <c r="X2" s="1837"/>
      <c r="Y2" s="1837"/>
      <c r="Z2" s="1837"/>
      <c r="AA2" s="1837"/>
      <c r="AB2" s="1837"/>
      <c r="AC2" s="1837"/>
      <c r="AD2" s="1837"/>
      <c r="AE2" s="1837"/>
      <c r="AF2" s="1837"/>
      <c r="AG2" s="1837"/>
      <c r="AH2" s="1837"/>
      <c r="AI2" s="1837"/>
      <c r="AJ2" s="1837"/>
      <c r="AK2" s="1837"/>
      <c r="AL2" s="1837"/>
      <c r="AM2" s="1274"/>
    </row>
    <row r="3" spans="1:39" ht="15" customHeight="1">
      <c r="A3" s="1837"/>
      <c r="B3" s="1837"/>
      <c r="C3" s="1837"/>
      <c r="D3" s="1837"/>
      <c r="E3" s="1837"/>
      <c r="F3" s="1837"/>
      <c r="G3" s="1837"/>
      <c r="H3" s="1837"/>
      <c r="I3" s="1837"/>
      <c r="J3" s="1837"/>
      <c r="K3" s="1837"/>
      <c r="L3" s="1837"/>
      <c r="M3" s="1837"/>
      <c r="N3" s="1837"/>
      <c r="O3" s="1837"/>
      <c r="P3" s="1837"/>
      <c r="Q3" s="1837"/>
      <c r="R3" s="1837"/>
      <c r="S3" s="1837"/>
      <c r="T3" s="1837"/>
      <c r="U3" s="1837"/>
      <c r="V3" s="1837"/>
      <c r="W3" s="1837"/>
      <c r="X3" s="1837"/>
      <c r="Y3" s="1837"/>
      <c r="Z3" s="1837"/>
      <c r="AA3" s="1837"/>
      <c r="AB3" s="1837"/>
      <c r="AC3" s="1837"/>
      <c r="AD3" s="1837"/>
      <c r="AE3" s="1837"/>
      <c r="AF3" s="1837"/>
      <c r="AG3" s="1837"/>
      <c r="AH3" s="1837"/>
      <c r="AI3" s="1837"/>
      <c r="AJ3" s="1837"/>
      <c r="AK3" s="1837"/>
      <c r="AL3" s="1837"/>
      <c r="AM3" s="1274"/>
    </row>
    <row r="4" spans="1:39" ht="15" customHeight="1">
      <c r="A4" s="1837"/>
      <c r="B4" s="1837"/>
      <c r="C4" s="1837"/>
      <c r="D4" s="1837"/>
      <c r="E4" s="1837"/>
      <c r="F4" s="1837"/>
      <c r="G4" s="1837"/>
      <c r="H4" s="1837"/>
      <c r="I4" s="1837"/>
      <c r="J4" s="1837"/>
      <c r="K4" s="1837"/>
      <c r="L4" s="1837"/>
      <c r="M4" s="1837"/>
      <c r="N4" s="1837"/>
      <c r="O4" s="1837"/>
      <c r="P4" s="1837"/>
      <c r="Q4" s="1837"/>
      <c r="R4" s="1837"/>
      <c r="S4" s="1837"/>
      <c r="T4" s="1837"/>
      <c r="U4" s="1837"/>
      <c r="V4" s="1837"/>
      <c r="W4" s="1837"/>
      <c r="X4" s="1837"/>
      <c r="Y4" s="1837"/>
      <c r="Z4" s="1837"/>
      <c r="AA4" s="1837"/>
      <c r="AB4" s="1837"/>
      <c r="AC4" s="1837"/>
      <c r="AD4" s="1837"/>
      <c r="AE4" s="1837"/>
      <c r="AF4" s="1837"/>
      <c r="AG4" s="1837"/>
      <c r="AH4" s="1837"/>
      <c r="AI4" s="1837"/>
      <c r="AJ4" s="1837"/>
      <c r="AK4" s="1837"/>
      <c r="AL4" s="1837"/>
      <c r="AM4" s="1274"/>
    </row>
    <row r="5" spans="1:39" ht="15" customHeight="1">
      <c r="A5" s="1837"/>
      <c r="B5" s="1837"/>
      <c r="C5" s="1837"/>
      <c r="D5" s="1837"/>
      <c r="E5" s="1837"/>
      <c r="F5" s="1837"/>
      <c r="G5" s="1837"/>
      <c r="H5" s="1837"/>
      <c r="I5" s="1837"/>
      <c r="J5" s="1837"/>
      <c r="K5" s="1837"/>
      <c r="L5" s="1837"/>
      <c r="M5" s="1837"/>
      <c r="N5" s="1837"/>
      <c r="O5" s="1837"/>
      <c r="P5" s="1837"/>
      <c r="Q5" s="1837"/>
      <c r="R5" s="1837"/>
      <c r="S5" s="1837"/>
      <c r="T5" s="1837"/>
      <c r="U5" s="1837"/>
      <c r="V5" s="1837"/>
      <c r="W5" s="1837"/>
      <c r="X5" s="1837"/>
      <c r="Y5" s="1837"/>
      <c r="Z5" s="1837"/>
      <c r="AA5" s="1837"/>
      <c r="AB5" s="1837"/>
      <c r="AC5" s="1837"/>
      <c r="AD5" s="1837"/>
      <c r="AE5" s="1837"/>
      <c r="AF5" s="1837"/>
      <c r="AG5" s="1837"/>
      <c r="AH5" s="1837"/>
      <c r="AI5" s="1837"/>
      <c r="AJ5" s="1837"/>
      <c r="AK5" s="1837"/>
      <c r="AL5" s="1837"/>
      <c r="AM5" s="1274"/>
    </row>
    <row r="6" spans="1:39" ht="15" customHeight="1">
      <c r="A6" s="1837"/>
      <c r="B6" s="1837"/>
      <c r="C6" s="1837"/>
      <c r="D6" s="1837"/>
      <c r="E6" s="1837"/>
      <c r="F6" s="1837"/>
      <c r="G6" s="1837"/>
      <c r="H6" s="1837"/>
      <c r="I6" s="1837"/>
      <c r="J6" s="1837"/>
      <c r="K6" s="1837"/>
      <c r="L6" s="1837"/>
      <c r="M6" s="1837"/>
      <c r="N6" s="1837"/>
      <c r="O6" s="1837"/>
      <c r="P6" s="1837"/>
      <c r="Q6" s="1837"/>
      <c r="R6" s="1837"/>
      <c r="S6" s="1837"/>
      <c r="T6" s="1837"/>
      <c r="U6" s="1837"/>
      <c r="V6" s="1837"/>
      <c r="W6" s="1837"/>
      <c r="X6" s="1837"/>
      <c r="Y6" s="1837"/>
      <c r="Z6" s="1837"/>
      <c r="AA6" s="1837"/>
      <c r="AB6" s="1837"/>
      <c r="AC6" s="1837"/>
      <c r="AD6" s="1837"/>
      <c r="AE6" s="1837"/>
      <c r="AF6" s="1837"/>
      <c r="AG6" s="1837"/>
      <c r="AH6" s="1837"/>
      <c r="AI6" s="1837"/>
      <c r="AJ6" s="1837"/>
      <c r="AK6" s="1837"/>
      <c r="AL6" s="1837"/>
      <c r="AM6" s="1274"/>
    </row>
    <row r="7" spans="1:39" ht="15" customHeight="1">
      <c r="A7" s="1837"/>
      <c r="B7" s="1837"/>
      <c r="C7" s="1837"/>
      <c r="D7" s="1837"/>
      <c r="E7" s="1837"/>
      <c r="F7" s="1837"/>
      <c r="G7" s="1837"/>
      <c r="H7" s="1837"/>
      <c r="I7" s="1837"/>
      <c r="J7" s="1837"/>
      <c r="K7" s="1837"/>
      <c r="L7" s="1837"/>
      <c r="M7" s="1837"/>
      <c r="N7" s="1837"/>
      <c r="O7" s="1837"/>
      <c r="P7" s="1837"/>
      <c r="Q7" s="1837"/>
      <c r="R7" s="1837"/>
      <c r="S7" s="1837"/>
      <c r="T7" s="1837"/>
      <c r="U7" s="1837"/>
      <c r="V7" s="1837"/>
      <c r="W7" s="1837"/>
      <c r="X7" s="1837"/>
      <c r="Y7" s="1837"/>
      <c r="Z7" s="1837"/>
      <c r="AA7" s="1837"/>
      <c r="AB7" s="1837"/>
      <c r="AC7" s="1837"/>
      <c r="AD7" s="1837"/>
      <c r="AE7" s="1837"/>
      <c r="AF7" s="1837"/>
      <c r="AG7" s="1837"/>
      <c r="AH7" s="1837"/>
      <c r="AI7" s="1837"/>
      <c r="AJ7" s="1837"/>
      <c r="AK7" s="1837"/>
      <c r="AL7" s="1837"/>
      <c r="AM7" s="1274"/>
    </row>
    <row r="8" spans="1:39" ht="15" customHeight="1">
      <c r="A8" s="1837"/>
      <c r="B8" s="1837"/>
      <c r="C8" s="1837"/>
      <c r="D8" s="1837"/>
      <c r="E8" s="1837"/>
      <c r="F8" s="1837"/>
      <c r="G8" s="1837"/>
      <c r="H8" s="1837"/>
      <c r="I8" s="1837"/>
      <c r="J8" s="1837"/>
      <c r="K8" s="1837"/>
      <c r="L8" s="1837"/>
      <c r="M8" s="1837"/>
      <c r="N8" s="1837"/>
      <c r="O8" s="1837"/>
      <c r="P8" s="1837"/>
      <c r="Q8" s="1837"/>
      <c r="R8" s="1837"/>
      <c r="S8" s="1837"/>
      <c r="T8" s="1837"/>
      <c r="U8" s="1837"/>
      <c r="V8" s="1837"/>
      <c r="W8" s="1837"/>
      <c r="X8" s="1837"/>
      <c r="Y8" s="1837"/>
      <c r="Z8" s="1837"/>
      <c r="AA8" s="1837"/>
      <c r="AB8" s="1837"/>
      <c r="AC8" s="1837"/>
      <c r="AD8" s="1837"/>
      <c r="AE8" s="1837"/>
      <c r="AF8" s="1837"/>
      <c r="AG8" s="1837"/>
      <c r="AH8" s="1837"/>
      <c r="AI8" s="1837"/>
      <c r="AJ8" s="1837"/>
      <c r="AK8" s="1837"/>
      <c r="AL8" s="1837"/>
      <c r="AM8" s="1274"/>
    </row>
    <row r="9" spans="1:39" ht="15" customHeight="1">
      <c r="A9" s="1837"/>
      <c r="B9" s="1837"/>
      <c r="C9" s="1837"/>
      <c r="D9" s="1837"/>
      <c r="E9" s="1837"/>
      <c r="F9" s="1837"/>
      <c r="G9" s="1837"/>
      <c r="H9" s="1837"/>
      <c r="I9" s="1837"/>
      <c r="J9" s="1837"/>
      <c r="K9" s="1837"/>
      <c r="L9" s="1837"/>
      <c r="M9" s="1837"/>
      <c r="N9" s="1837"/>
      <c r="O9" s="1837"/>
      <c r="P9" s="1837"/>
      <c r="Q9" s="1837"/>
      <c r="R9" s="1837"/>
      <c r="S9" s="1837"/>
      <c r="T9" s="1837"/>
      <c r="U9" s="1837"/>
      <c r="V9" s="1837"/>
      <c r="W9" s="1837"/>
      <c r="X9" s="1837"/>
      <c r="Y9" s="1837"/>
      <c r="Z9" s="1837"/>
      <c r="AA9" s="1837"/>
      <c r="AB9" s="1837"/>
      <c r="AC9" s="1837"/>
      <c r="AD9" s="1837"/>
      <c r="AE9" s="1837"/>
      <c r="AF9" s="1837"/>
      <c r="AG9" s="1837"/>
      <c r="AH9" s="1837"/>
      <c r="AI9" s="1837"/>
      <c r="AJ9" s="1837"/>
      <c r="AK9" s="1837"/>
      <c r="AL9" s="1837"/>
      <c r="AM9" s="1274"/>
    </row>
    <row r="10" spans="1:39" ht="15" customHeight="1">
      <c r="A10" s="1837"/>
      <c r="B10" s="1837"/>
      <c r="C10" s="1837"/>
      <c r="D10" s="1837"/>
      <c r="E10" s="1837"/>
      <c r="F10" s="1837"/>
      <c r="G10" s="1837"/>
      <c r="H10" s="1837"/>
      <c r="I10" s="1837"/>
      <c r="J10" s="1837"/>
      <c r="K10" s="1837"/>
      <c r="L10" s="1837"/>
      <c r="M10" s="1837"/>
      <c r="N10" s="1837"/>
      <c r="O10" s="1837"/>
      <c r="P10" s="1837"/>
      <c r="Q10" s="1837"/>
      <c r="R10" s="1837"/>
      <c r="S10" s="1837"/>
      <c r="T10" s="1837"/>
      <c r="U10" s="1837"/>
      <c r="V10" s="1837"/>
      <c r="W10" s="1837"/>
      <c r="X10" s="1837"/>
      <c r="Y10" s="1837"/>
      <c r="Z10" s="1837"/>
      <c r="AA10" s="1837"/>
      <c r="AB10" s="1837"/>
      <c r="AC10" s="1837"/>
      <c r="AD10" s="1837"/>
      <c r="AE10" s="1837"/>
      <c r="AF10" s="1837"/>
      <c r="AG10" s="1837"/>
      <c r="AH10" s="1837"/>
      <c r="AI10" s="1837"/>
      <c r="AJ10" s="1837"/>
      <c r="AK10" s="1837"/>
      <c r="AL10" s="1837"/>
      <c r="AM10" s="1274"/>
    </row>
    <row r="11" spans="1:39" ht="15" customHeight="1">
      <c r="A11" s="1837"/>
      <c r="B11" s="1837"/>
      <c r="C11" s="1837"/>
      <c r="D11" s="1837"/>
      <c r="E11" s="1837"/>
      <c r="F11" s="1837"/>
      <c r="G11" s="1837"/>
      <c r="H11" s="1837"/>
      <c r="I11" s="1837"/>
      <c r="J11" s="1837"/>
      <c r="K11" s="1837"/>
      <c r="L11" s="1837"/>
      <c r="M11" s="1837"/>
      <c r="N11" s="1837"/>
      <c r="O11" s="1837"/>
      <c r="P11" s="1837"/>
      <c r="Q11" s="1837"/>
      <c r="R11" s="1837"/>
      <c r="S11" s="1837"/>
      <c r="T11" s="1837"/>
      <c r="U11" s="1837"/>
      <c r="V11" s="1837"/>
      <c r="W11" s="1837"/>
      <c r="X11" s="1837"/>
      <c r="Y11" s="1837"/>
      <c r="Z11" s="1837"/>
      <c r="AA11" s="1837"/>
      <c r="AB11" s="1837"/>
      <c r="AC11" s="1837"/>
      <c r="AD11" s="1837"/>
      <c r="AE11" s="1837"/>
      <c r="AF11" s="1837"/>
      <c r="AG11" s="1837"/>
      <c r="AH11" s="1837"/>
      <c r="AI11" s="1837"/>
      <c r="AJ11" s="1837"/>
      <c r="AK11" s="1837"/>
      <c r="AL11" s="1837"/>
      <c r="AM11" s="1274"/>
    </row>
    <row r="12" spans="1:39" ht="15" customHeight="1">
      <c r="A12" s="1837"/>
      <c r="B12" s="1837"/>
      <c r="C12" s="1837"/>
      <c r="D12" s="1837"/>
      <c r="E12" s="1837"/>
      <c r="F12" s="1837"/>
      <c r="G12" s="1837"/>
      <c r="H12" s="1837"/>
      <c r="I12" s="1837"/>
      <c r="J12" s="1837"/>
      <c r="K12" s="1837"/>
      <c r="L12" s="1837"/>
      <c r="M12" s="1837"/>
      <c r="N12" s="1837"/>
      <c r="O12" s="1837"/>
      <c r="P12" s="1837"/>
      <c r="Q12" s="1837"/>
      <c r="R12" s="1837"/>
      <c r="S12" s="1837"/>
      <c r="T12" s="1837"/>
      <c r="U12" s="1837"/>
      <c r="V12" s="1837"/>
      <c r="W12" s="1837"/>
      <c r="X12" s="1837"/>
      <c r="Y12" s="1837"/>
      <c r="Z12" s="1837"/>
      <c r="AA12" s="1837"/>
      <c r="AB12" s="1837"/>
      <c r="AC12" s="1837"/>
      <c r="AD12" s="1837"/>
      <c r="AE12" s="1837"/>
      <c r="AF12" s="1837"/>
      <c r="AG12" s="1837"/>
      <c r="AH12" s="1837"/>
      <c r="AI12" s="1837"/>
      <c r="AJ12" s="1837"/>
      <c r="AK12" s="1837"/>
      <c r="AL12" s="1837"/>
      <c r="AM12" s="1274"/>
    </row>
    <row r="13" spans="1:39" ht="15" customHeight="1">
      <c r="A13" s="1837"/>
      <c r="B13" s="1837"/>
      <c r="C13" s="1837"/>
      <c r="D13" s="1837"/>
      <c r="E13" s="1837"/>
      <c r="F13" s="1837"/>
      <c r="G13" s="1837"/>
      <c r="H13" s="1837"/>
      <c r="I13" s="1837"/>
      <c r="J13" s="1837"/>
      <c r="K13" s="1837"/>
      <c r="L13" s="1837"/>
      <c r="M13" s="1837"/>
      <c r="N13" s="1837"/>
      <c r="O13" s="1837"/>
      <c r="P13" s="1837"/>
      <c r="Q13" s="1837"/>
      <c r="R13" s="1837"/>
      <c r="S13" s="1837"/>
      <c r="T13" s="1837"/>
      <c r="U13" s="1837"/>
      <c r="V13" s="1837"/>
      <c r="W13" s="1837"/>
      <c r="X13" s="1837"/>
      <c r="Y13" s="1837"/>
      <c r="Z13" s="1837"/>
      <c r="AA13" s="1837"/>
      <c r="AB13" s="1837"/>
      <c r="AC13" s="1837"/>
      <c r="AD13" s="1837"/>
      <c r="AE13" s="1837"/>
      <c r="AF13" s="1837"/>
      <c r="AG13" s="1837"/>
      <c r="AH13" s="1837"/>
      <c r="AI13" s="1837"/>
      <c r="AJ13" s="1837"/>
      <c r="AK13" s="1837"/>
      <c r="AL13" s="1837"/>
      <c r="AM13" s="1274"/>
    </row>
    <row r="14" spans="1:39" ht="15" customHeight="1">
      <c r="A14" s="1837"/>
      <c r="B14" s="1837"/>
      <c r="C14" s="1837"/>
      <c r="D14" s="1837"/>
      <c r="E14" s="1837"/>
      <c r="F14" s="1837"/>
      <c r="G14" s="1837"/>
      <c r="H14" s="1837"/>
      <c r="I14" s="1837"/>
      <c r="J14" s="1837"/>
      <c r="K14" s="1837"/>
      <c r="L14" s="1837"/>
      <c r="M14" s="1837"/>
      <c r="N14" s="1837"/>
      <c r="O14" s="1837"/>
      <c r="P14" s="1837"/>
      <c r="Q14" s="1837"/>
      <c r="R14" s="1837"/>
      <c r="S14" s="1837"/>
      <c r="T14" s="1837"/>
      <c r="U14" s="1837"/>
      <c r="V14" s="1837"/>
      <c r="W14" s="1837"/>
      <c r="X14" s="1837"/>
      <c r="Y14" s="1837"/>
      <c r="Z14" s="1837"/>
      <c r="AA14" s="1837"/>
      <c r="AB14" s="1837"/>
      <c r="AC14" s="1837"/>
      <c r="AD14" s="1837"/>
      <c r="AE14" s="1837"/>
      <c r="AF14" s="1837"/>
      <c r="AG14" s="1837"/>
      <c r="AH14" s="1837"/>
      <c r="AI14" s="1837"/>
      <c r="AJ14" s="1837"/>
      <c r="AK14" s="1837"/>
      <c r="AL14" s="1837"/>
      <c r="AM14" s="1274"/>
    </row>
    <row r="15" spans="1:39" ht="15" customHeight="1">
      <c r="A15" s="1837"/>
      <c r="B15" s="1837"/>
      <c r="C15" s="1837"/>
      <c r="D15" s="1837"/>
      <c r="E15" s="1837"/>
      <c r="F15" s="1837"/>
      <c r="G15" s="1837"/>
      <c r="H15" s="1837"/>
      <c r="I15" s="1837"/>
      <c r="J15" s="1837"/>
      <c r="K15" s="1837"/>
      <c r="L15" s="1837"/>
      <c r="M15" s="1837"/>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c r="AL15" s="1837"/>
      <c r="AM15" s="1274"/>
    </row>
    <row r="16" spans="1:39" ht="15" customHeight="1">
      <c r="A16" s="1837"/>
      <c r="B16" s="1837"/>
      <c r="C16" s="1837"/>
      <c r="D16" s="1837"/>
      <c r="E16" s="1837"/>
      <c r="F16" s="1837"/>
      <c r="G16" s="1837"/>
      <c r="H16" s="1837"/>
      <c r="I16" s="1837"/>
      <c r="J16" s="1837"/>
      <c r="K16" s="1837"/>
      <c r="L16" s="1837"/>
      <c r="M16" s="1837"/>
      <c r="N16" s="1837"/>
      <c r="O16" s="1837"/>
      <c r="P16" s="1837"/>
      <c r="Q16" s="1837"/>
      <c r="R16" s="1837"/>
      <c r="S16" s="1837"/>
      <c r="T16" s="1837"/>
      <c r="U16" s="1837"/>
      <c r="V16" s="1837"/>
      <c r="W16" s="1837"/>
      <c r="X16" s="1837"/>
      <c r="Y16" s="1837"/>
      <c r="Z16" s="1837"/>
      <c r="AA16" s="1837"/>
      <c r="AB16" s="1837"/>
      <c r="AC16" s="1837"/>
      <c r="AD16" s="1837"/>
      <c r="AE16" s="1837"/>
      <c r="AF16" s="1837"/>
      <c r="AG16" s="1837"/>
      <c r="AH16" s="1837"/>
      <c r="AI16" s="1837"/>
      <c r="AJ16" s="1837"/>
      <c r="AK16" s="1837"/>
      <c r="AL16" s="1837"/>
      <c r="AM16" s="1274"/>
    </row>
    <row r="17" spans="1:39" ht="15" customHeight="1">
      <c r="A17" s="1837"/>
      <c r="B17" s="1837"/>
      <c r="C17" s="1837"/>
      <c r="D17" s="1837"/>
      <c r="E17" s="1837"/>
      <c r="F17" s="1837"/>
      <c r="G17" s="1837"/>
      <c r="H17" s="1837"/>
      <c r="I17" s="1837"/>
      <c r="J17" s="1837"/>
      <c r="K17" s="1837"/>
      <c r="L17" s="1837"/>
      <c r="M17" s="1837"/>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c r="AL17" s="1837"/>
      <c r="AM17" s="1274"/>
    </row>
    <row r="18" spans="1:39" ht="15" customHeight="1">
      <c r="A18" s="1837"/>
      <c r="B18" s="1837"/>
      <c r="C18" s="1837"/>
      <c r="D18" s="1837"/>
      <c r="E18" s="1837"/>
      <c r="F18" s="1837"/>
      <c r="G18" s="1837"/>
      <c r="H18" s="1837"/>
      <c r="I18" s="1837"/>
      <c r="J18" s="1837"/>
      <c r="K18" s="1837"/>
      <c r="L18" s="1837"/>
      <c r="M18" s="1837"/>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c r="AL18" s="1837"/>
      <c r="AM18" s="1274"/>
    </row>
    <row r="19" spans="1:39" ht="21" customHeight="1">
      <c r="A19" s="1837"/>
      <c r="B19" s="1837"/>
      <c r="C19" s="1837"/>
      <c r="D19" s="1837"/>
      <c r="E19" s="1837"/>
      <c r="F19" s="1837"/>
      <c r="G19" s="1837"/>
      <c r="H19" s="1837"/>
      <c r="I19" s="1837"/>
      <c r="J19" s="1837"/>
      <c r="K19" s="1837"/>
      <c r="L19" s="1837"/>
      <c r="M19" s="1837"/>
      <c r="N19" s="1837"/>
      <c r="O19" s="1837"/>
      <c r="P19" s="1837"/>
      <c r="Q19" s="1837"/>
      <c r="R19" s="1837"/>
      <c r="S19" s="1837"/>
      <c r="T19" s="1837"/>
      <c r="U19" s="1837"/>
      <c r="V19" s="1837"/>
      <c r="W19" s="1837"/>
      <c r="X19" s="1837"/>
      <c r="Y19" s="1837"/>
      <c r="Z19" s="1837"/>
      <c r="AA19" s="1837"/>
      <c r="AB19" s="1837"/>
      <c r="AC19" s="1837"/>
      <c r="AD19" s="1837"/>
      <c r="AE19" s="1837"/>
      <c r="AF19" s="1837"/>
      <c r="AG19" s="1837"/>
      <c r="AH19" s="1837"/>
      <c r="AI19" s="1837"/>
      <c r="AJ19" s="1837"/>
      <c r="AK19" s="1837"/>
      <c r="AL19" s="1837"/>
      <c r="AM19" s="1274"/>
    </row>
    <row r="20" spans="1:39" ht="4.5" customHeight="1">
      <c r="A20" s="1202" t="s">
        <v>376</v>
      </c>
      <c r="B20" s="1202"/>
      <c r="C20" s="1202"/>
      <c r="D20" s="1202"/>
      <c r="E20" s="1202"/>
      <c r="F20" s="1202"/>
      <c r="G20" s="1202"/>
      <c r="H20" s="1202"/>
      <c r="I20" s="1202"/>
      <c r="J20" s="1202"/>
      <c r="K20" s="1202"/>
      <c r="L20" s="1202"/>
      <c r="M20" s="1202"/>
      <c r="N20" s="1202"/>
      <c r="O20" s="1202"/>
      <c r="P20" s="1202"/>
      <c r="Q20" s="1202"/>
      <c r="R20" s="1202"/>
      <c r="S20" s="1202"/>
      <c r="T20" s="1202"/>
      <c r="U20" s="1202"/>
      <c r="V20" s="1202"/>
      <c r="W20" s="1202"/>
      <c r="X20" s="1202"/>
      <c r="Y20" s="1202"/>
      <c r="Z20" s="1202"/>
      <c r="AA20" s="1202"/>
      <c r="AB20" s="1202"/>
      <c r="AC20" s="1202"/>
      <c r="AD20" s="1202"/>
      <c r="AE20" s="1202"/>
      <c r="AF20" s="1202"/>
      <c r="AG20" s="1202"/>
      <c r="AH20" s="1202"/>
      <c r="AI20" s="1202"/>
      <c r="AJ20" s="1202"/>
      <c r="AK20" s="1202"/>
      <c r="AL20" s="1202"/>
      <c r="AM20" s="1202"/>
    </row>
    <row r="21" spans="1:39" ht="27" customHeight="1">
      <c r="A21" s="1202"/>
      <c r="B21" s="1768" t="s">
        <v>2833</v>
      </c>
      <c r="C21" s="1769"/>
      <c r="D21" s="1769"/>
      <c r="E21" s="1769"/>
      <c r="F21" s="1769"/>
      <c r="G21" s="1769"/>
      <c r="H21" s="1769"/>
      <c r="I21" s="1769"/>
      <c r="J21" s="1769"/>
      <c r="K21" s="1769"/>
      <c r="L21" s="1769"/>
      <c r="M21" s="1769"/>
      <c r="N21" s="1769"/>
      <c r="O21" s="1769"/>
      <c r="P21" s="1769"/>
      <c r="Q21" s="1769"/>
      <c r="R21" s="1769"/>
      <c r="S21" s="1769"/>
      <c r="T21" s="1769"/>
      <c r="U21" s="1769"/>
      <c r="V21" s="1769"/>
      <c r="W21" s="1769"/>
      <c r="X21" s="1769"/>
      <c r="Y21" s="1769"/>
      <c r="Z21" s="1769"/>
      <c r="AA21" s="1769"/>
      <c r="AB21" s="1769"/>
      <c r="AC21" s="1769"/>
      <c r="AD21" s="1769"/>
      <c r="AE21" s="1772"/>
      <c r="AF21" s="1838" t="s">
        <v>2834</v>
      </c>
      <c r="AG21" s="1790"/>
      <c r="AH21" s="1790"/>
      <c r="AI21" s="1790"/>
      <c r="AJ21" s="1790"/>
      <c r="AK21" s="1790"/>
      <c r="AL21" s="1203"/>
      <c r="AM21" s="1202"/>
    </row>
    <row r="22" spans="1:39" ht="27" customHeight="1">
      <c r="A22" s="1202"/>
      <c r="B22" s="1827" t="s">
        <v>3999</v>
      </c>
      <c r="C22" s="1827"/>
      <c r="D22" s="1827"/>
      <c r="E22" s="1827"/>
      <c r="F22" s="1827"/>
      <c r="G22" s="1827"/>
      <c r="H22" s="1827"/>
      <c r="I22" s="1827"/>
      <c r="J22" s="1827" t="s">
        <v>4000</v>
      </c>
      <c r="K22" s="1827"/>
      <c r="L22" s="1827"/>
      <c r="M22" s="1827"/>
      <c r="N22" s="1827"/>
      <c r="O22" s="1827"/>
      <c r="P22" s="1827"/>
      <c r="Q22" s="1827"/>
      <c r="R22" s="1827"/>
      <c r="S22" s="1827"/>
      <c r="T22" s="1827"/>
      <c r="U22" s="1827"/>
      <c r="V22" s="1827"/>
      <c r="W22" s="1827"/>
      <c r="X22" s="1827"/>
      <c r="Y22" s="1827"/>
      <c r="Z22" s="1827"/>
      <c r="AA22" s="1827"/>
      <c r="AB22" s="1827"/>
      <c r="AC22" s="1827"/>
      <c r="AD22" s="1827"/>
      <c r="AE22" s="1827"/>
      <c r="AF22" s="1768" t="s">
        <v>145</v>
      </c>
      <c r="AG22" s="1769"/>
      <c r="AH22" s="1769"/>
      <c r="AI22" s="1769"/>
      <c r="AJ22" s="1769"/>
      <c r="AK22" s="1769"/>
      <c r="AL22" s="1275"/>
      <c r="AM22" s="1202"/>
    </row>
    <row r="23" spans="1:39" ht="27" customHeight="1">
      <c r="A23" s="1202"/>
      <c r="B23" s="1827" t="s">
        <v>4001</v>
      </c>
      <c r="C23" s="1827"/>
      <c r="D23" s="1827"/>
      <c r="E23" s="1827"/>
      <c r="F23" s="1827"/>
      <c r="G23" s="1827"/>
      <c r="H23" s="1827"/>
      <c r="I23" s="1827"/>
      <c r="J23" s="1749" t="s">
        <v>4002</v>
      </c>
      <c r="K23" s="1750"/>
      <c r="L23" s="1750"/>
      <c r="M23" s="1750"/>
      <c r="N23" s="1750"/>
      <c r="O23" s="1750"/>
      <c r="P23" s="1750"/>
      <c r="Q23" s="1750"/>
      <c r="R23" s="1750"/>
      <c r="S23" s="1750"/>
      <c r="T23" s="1750"/>
      <c r="U23" s="1750"/>
      <c r="V23" s="1750"/>
      <c r="W23" s="1750"/>
      <c r="X23" s="1750"/>
      <c r="Y23" s="1750"/>
      <c r="Z23" s="1750"/>
      <c r="AA23" s="1750"/>
      <c r="AB23" s="1750"/>
      <c r="AC23" s="1750"/>
      <c r="AD23" s="1750"/>
      <c r="AE23" s="1833"/>
      <c r="AF23" s="1768" t="s">
        <v>156</v>
      </c>
      <c r="AG23" s="1769"/>
      <c r="AH23" s="1769"/>
      <c r="AI23" s="1769"/>
      <c r="AJ23" s="1769"/>
      <c r="AK23" s="1769"/>
      <c r="AL23" s="1275"/>
      <c r="AM23" s="1202"/>
    </row>
    <row r="24" spans="1:39" ht="24" customHeight="1">
      <c r="A24" s="1796" t="s">
        <v>4003</v>
      </c>
      <c r="B24" s="1796"/>
      <c r="C24" s="1796"/>
      <c r="D24" s="1796"/>
      <c r="E24" s="1796"/>
      <c r="F24" s="1796"/>
      <c r="G24" s="1796"/>
      <c r="H24" s="1796"/>
      <c r="I24" s="1796"/>
      <c r="J24" s="1796"/>
      <c r="K24" s="1796"/>
      <c r="L24" s="1796"/>
      <c r="M24" s="1796"/>
      <c r="N24" s="1796"/>
      <c r="O24" s="1796"/>
      <c r="P24" s="1796"/>
      <c r="Q24" s="1796"/>
      <c r="R24" s="1796"/>
      <c r="S24" s="1796"/>
      <c r="T24" s="1796"/>
      <c r="U24" s="1796"/>
      <c r="V24" s="1796"/>
      <c r="W24" s="1796"/>
      <c r="X24" s="1796"/>
      <c r="Y24" s="1796"/>
      <c r="Z24" s="1796"/>
      <c r="AA24" s="1796"/>
      <c r="AB24" s="1796"/>
      <c r="AC24" s="1796"/>
      <c r="AD24" s="1796"/>
      <c r="AE24" s="1796"/>
      <c r="AF24" s="1796"/>
      <c r="AG24" s="1796"/>
      <c r="AH24" s="1796"/>
      <c r="AI24" s="1796"/>
      <c r="AJ24" s="1796"/>
      <c r="AK24" s="1796"/>
      <c r="AL24" s="1796"/>
      <c r="AM24" s="1202"/>
    </row>
    <row r="25" spans="1:39" ht="26.1" customHeight="1">
      <c r="A25" s="1796"/>
      <c r="B25" s="1796"/>
      <c r="C25" s="1796"/>
      <c r="D25" s="1796"/>
      <c r="E25" s="1796"/>
      <c r="F25" s="1796"/>
      <c r="G25" s="1796"/>
      <c r="H25" s="1796"/>
      <c r="I25" s="1796"/>
      <c r="J25" s="1796"/>
      <c r="K25" s="1796"/>
      <c r="L25" s="1796"/>
      <c r="M25" s="1796"/>
      <c r="N25" s="1796"/>
      <c r="O25" s="1796"/>
      <c r="P25" s="1796"/>
      <c r="Q25" s="1796"/>
      <c r="R25" s="1796"/>
      <c r="S25" s="1796"/>
      <c r="T25" s="1796"/>
      <c r="U25" s="1796"/>
      <c r="V25" s="1796"/>
      <c r="W25" s="1796"/>
      <c r="X25" s="1796"/>
      <c r="Y25" s="1796"/>
      <c r="Z25" s="1796"/>
      <c r="AA25" s="1796"/>
      <c r="AB25" s="1796"/>
      <c r="AC25" s="1796"/>
      <c r="AD25" s="1796"/>
      <c r="AE25" s="1796"/>
      <c r="AF25" s="1796"/>
      <c r="AG25" s="1796"/>
      <c r="AH25" s="1796"/>
      <c r="AI25" s="1796"/>
      <c r="AJ25" s="1796"/>
      <c r="AK25" s="1796"/>
      <c r="AL25" s="1796"/>
      <c r="AM25" s="1202"/>
    </row>
    <row r="26" spans="1:39" ht="27" customHeight="1">
      <c r="A26" s="1202"/>
      <c r="B26" s="1841" t="s">
        <v>2833</v>
      </c>
      <c r="C26" s="1842"/>
      <c r="D26" s="1842"/>
      <c r="E26" s="1842"/>
      <c r="F26" s="1842"/>
      <c r="G26" s="1842"/>
      <c r="H26" s="1842"/>
      <c r="I26" s="1842"/>
      <c r="J26" s="1842"/>
      <c r="K26" s="1842"/>
      <c r="L26" s="1842"/>
      <c r="M26" s="1842"/>
      <c r="N26" s="1842"/>
      <c r="O26" s="1842"/>
      <c r="P26" s="1842"/>
      <c r="Q26" s="1842"/>
      <c r="R26" s="1842"/>
      <c r="S26" s="1842"/>
      <c r="T26" s="1842"/>
      <c r="U26" s="1842"/>
      <c r="V26" s="1842"/>
      <c r="W26" s="1842"/>
      <c r="X26" s="1842"/>
      <c r="Y26" s="1842"/>
      <c r="Z26" s="1842"/>
      <c r="AA26" s="1842"/>
      <c r="AB26" s="1842"/>
      <c r="AC26" s="1842"/>
      <c r="AD26" s="1842"/>
      <c r="AE26" s="1843"/>
      <c r="AF26" s="1838" t="s">
        <v>2834</v>
      </c>
      <c r="AG26" s="1790"/>
      <c r="AH26" s="1790"/>
      <c r="AI26" s="1790"/>
      <c r="AJ26" s="1790"/>
      <c r="AK26" s="1790"/>
      <c r="AL26" s="1203"/>
      <c r="AM26" s="1202"/>
    </row>
    <row r="27" spans="1:39" ht="42" customHeight="1">
      <c r="A27" s="1202"/>
      <c r="B27" s="1844"/>
      <c r="C27" s="1845"/>
      <c r="D27" s="1845"/>
      <c r="E27" s="1845"/>
      <c r="F27" s="1845"/>
      <c r="G27" s="1845"/>
      <c r="H27" s="1845"/>
      <c r="I27" s="1845"/>
      <c r="J27" s="1845"/>
      <c r="K27" s="1845"/>
      <c r="L27" s="1845"/>
      <c r="M27" s="1845"/>
      <c r="N27" s="1845"/>
      <c r="O27" s="1845"/>
      <c r="P27" s="1845"/>
      <c r="Q27" s="1845"/>
      <c r="R27" s="1845"/>
      <c r="S27" s="1845"/>
      <c r="T27" s="1845"/>
      <c r="U27" s="1845"/>
      <c r="V27" s="1845"/>
      <c r="W27" s="1845"/>
      <c r="X27" s="1845"/>
      <c r="Y27" s="1845"/>
      <c r="Z27" s="1845"/>
      <c r="AA27" s="1845"/>
      <c r="AB27" s="1845"/>
      <c r="AC27" s="1845"/>
      <c r="AD27" s="1845"/>
      <c r="AE27" s="1846"/>
      <c r="AF27" s="1768" t="s">
        <v>4004</v>
      </c>
      <c r="AG27" s="1769"/>
      <c r="AH27" s="1772"/>
      <c r="AI27" s="1768" t="s">
        <v>4005</v>
      </c>
      <c r="AJ27" s="1769"/>
      <c r="AK27" s="1769"/>
      <c r="AL27" s="1203"/>
      <c r="AM27" s="1202"/>
    </row>
    <row r="28" spans="1:39" ht="30" customHeight="1">
      <c r="A28" s="1202"/>
      <c r="B28" s="1840" t="s">
        <v>2835</v>
      </c>
      <c r="C28" s="1840"/>
      <c r="D28" s="1840"/>
      <c r="E28" s="1840"/>
      <c r="F28" s="1840"/>
      <c r="G28" s="1840"/>
      <c r="H28" s="1840"/>
      <c r="I28" s="1840"/>
      <c r="J28" s="1734" t="s">
        <v>4006</v>
      </c>
      <c r="K28" s="1735"/>
      <c r="L28" s="1735"/>
      <c r="M28" s="1735"/>
      <c r="N28" s="1735"/>
      <c r="O28" s="1735"/>
      <c r="P28" s="1735"/>
      <c r="Q28" s="1735"/>
      <c r="R28" s="1735"/>
      <c r="S28" s="1735"/>
      <c r="T28" s="1735"/>
      <c r="U28" s="1735"/>
      <c r="V28" s="1735"/>
      <c r="W28" s="1735"/>
      <c r="X28" s="1735"/>
      <c r="Y28" s="1735"/>
      <c r="Z28" s="1735"/>
      <c r="AA28" s="1735"/>
      <c r="AB28" s="1735"/>
      <c r="AC28" s="1735"/>
      <c r="AD28" s="1735"/>
      <c r="AE28" s="1762"/>
      <c r="AF28" s="1768">
        <v>10</v>
      </c>
      <c r="AG28" s="1769"/>
      <c r="AH28" s="1772"/>
      <c r="AI28" s="1768">
        <v>30</v>
      </c>
      <c r="AJ28" s="1769"/>
      <c r="AK28" s="1769"/>
      <c r="AL28" s="1275"/>
      <c r="AM28" s="1202"/>
    </row>
    <row r="29" spans="1:39" ht="30" customHeight="1">
      <c r="A29" s="1202"/>
      <c r="B29" s="1749" t="s">
        <v>4007</v>
      </c>
      <c r="C29" s="1750"/>
      <c r="D29" s="1750"/>
      <c r="E29" s="1750"/>
      <c r="F29" s="1750"/>
      <c r="G29" s="1750"/>
      <c r="H29" s="1750"/>
      <c r="I29" s="1750"/>
      <c r="J29" s="1750"/>
      <c r="K29" s="1750"/>
      <c r="L29" s="1750"/>
      <c r="M29" s="1750"/>
      <c r="N29" s="1750"/>
      <c r="O29" s="1750"/>
      <c r="P29" s="1750"/>
      <c r="Q29" s="1750"/>
      <c r="R29" s="1750"/>
      <c r="S29" s="1750"/>
      <c r="T29" s="1750"/>
      <c r="U29" s="1750"/>
      <c r="V29" s="1750"/>
      <c r="W29" s="1750"/>
      <c r="X29" s="1750"/>
      <c r="Y29" s="1750"/>
      <c r="Z29" s="1750"/>
      <c r="AA29" s="1750"/>
      <c r="AB29" s="1750"/>
      <c r="AC29" s="1750"/>
      <c r="AD29" s="1750"/>
      <c r="AE29" s="1833"/>
      <c r="AF29" s="1768">
        <v>11</v>
      </c>
      <c r="AG29" s="1769"/>
      <c r="AH29" s="1772"/>
      <c r="AI29" s="1768">
        <v>31</v>
      </c>
      <c r="AJ29" s="1769"/>
      <c r="AK29" s="1769"/>
      <c r="AL29" s="1275"/>
      <c r="AM29" s="1202"/>
    </row>
    <row r="30" spans="1:39" ht="129.6" customHeight="1">
      <c r="A30" s="1202"/>
      <c r="B30" s="1840" t="s">
        <v>2840</v>
      </c>
      <c r="C30" s="1840"/>
      <c r="D30" s="1840"/>
      <c r="E30" s="1840"/>
      <c r="F30" s="1840"/>
      <c r="G30" s="1840"/>
      <c r="H30" s="1840"/>
      <c r="I30" s="1840"/>
      <c r="J30" s="1827" t="s">
        <v>4008</v>
      </c>
      <c r="K30" s="1827"/>
      <c r="L30" s="1827"/>
      <c r="M30" s="1827"/>
      <c r="N30" s="1827"/>
      <c r="O30" s="1827"/>
      <c r="P30" s="1827"/>
      <c r="Q30" s="1827"/>
      <c r="R30" s="1827"/>
      <c r="S30" s="1827"/>
      <c r="T30" s="1827"/>
      <c r="U30" s="1827"/>
      <c r="V30" s="1827"/>
      <c r="W30" s="1827"/>
      <c r="X30" s="1827"/>
      <c r="Y30" s="1827"/>
      <c r="Z30" s="1827"/>
      <c r="AA30" s="1827"/>
      <c r="AB30" s="1827"/>
      <c r="AC30" s="1827"/>
      <c r="AD30" s="1827"/>
      <c r="AE30" s="1827"/>
      <c r="AF30" s="1768">
        <v>12</v>
      </c>
      <c r="AG30" s="1769"/>
      <c r="AH30" s="1772"/>
      <c r="AI30" s="1768">
        <v>32</v>
      </c>
      <c r="AJ30" s="1769"/>
      <c r="AK30" s="1769"/>
      <c r="AL30" s="1275"/>
      <c r="AM30" s="1202"/>
    </row>
    <row r="31" spans="1:39" ht="30" customHeight="1">
      <c r="A31" s="1202"/>
      <c r="B31" s="1749" t="s">
        <v>2848</v>
      </c>
      <c r="C31" s="1750"/>
      <c r="D31" s="1750"/>
      <c r="E31" s="1750"/>
      <c r="F31" s="1750"/>
      <c r="G31" s="1750"/>
      <c r="H31" s="1750"/>
      <c r="I31" s="1750"/>
      <c r="J31" s="1750"/>
      <c r="K31" s="1750"/>
      <c r="L31" s="1750"/>
      <c r="M31" s="1750"/>
      <c r="N31" s="1750"/>
      <c r="O31" s="1750"/>
      <c r="P31" s="1750"/>
      <c r="Q31" s="1750"/>
      <c r="R31" s="1750"/>
      <c r="S31" s="1750"/>
      <c r="T31" s="1750"/>
      <c r="U31" s="1750"/>
      <c r="V31" s="1750"/>
      <c r="W31" s="1750"/>
      <c r="X31" s="1750"/>
      <c r="Y31" s="1750"/>
      <c r="Z31" s="1750"/>
      <c r="AA31" s="1750"/>
      <c r="AB31" s="1750"/>
      <c r="AC31" s="1750"/>
      <c r="AD31" s="1750"/>
      <c r="AE31" s="1833"/>
      <c r="AF31" s="1768">
        <v>13</v>
      </c>
      <c r="AG31" s="1769"/>
      <c r="AH31" s="1772"/>
      <c r="AI31" s="1768">
        <v>33</v>
      </c>
      <c r="AJ31" s="1769"/>
      <c r="AK31" s="1769"/>
      <c r="AL31" s="1275"/>
      <c r="AM31" s="1202"/>
    </row>
    <row r="32" spans="1:39" ht="39.950000000000003" customHeight="1">
      <c r="A32" s="1202"/>
      <c r="B32" s="1840" t="s">
        <v>2853</v>
      </c>
      <c r="C32" s="1840"/>
      <c r="D32" s="1840"/>
      <c r="E32" s="1840"/>
      <c r="F32" s="1840"/>
      <c r="G32" s="1840"/>
      <c r="H32" s="1840"/>
      <c r="I32" s="1840"/>
      <c r="J32" s="1827" t="s">
        <v>4009</v>
      </c>
      <c r="K32" s="1840"/>
      <c r="L32" s="1840"/>
      <c r="M32" s="1840"/>
      <c r="N32" s="1840"/>
      <c r="O32" s="1840"/>
      <c r="P32" s="1840"/>
      <c r="Q32" s="1840"/>
      <c r="R32" s="1840"/>
      <c r="S32" s="1840"/>
      <c r="T32" s="1840"/>
      <c r="U32" s="1840"/>
      <c r="V32" s="1840"/>
      <c r="W32" s="1840"/>
      <c r="X32" s="1840"/>
      <c r="Y32" s="1840"/>
      <c r="Z32" s="1840"/>
      <c r="AA32" s="1840"/>
      <c r="AB32" s="1840"/>
      <c r="AC32" s="1840"/>
      <c r="AD32" s="1840"/>
      <c r="AE32" s="1840"/>
      <c r="AF32" s="1768">
        <v>14</v>
      </c>
      <c r="AG32" s="1769"/>
      <c r="AH32" s="1772"/>
      <c r="AI32" s="1768">
        <v>34</v>
      </c>
      <c r="AJ32" s="1769"/>
      <c r="AK32" s="1769"/>
      <c r="AL32" s="1275"/>
      <c r="AM32" s="1202"/>
    </row>
    <row r="33" spans="1:39" ht="39.950000000000003" customHeight="1">
      <c r="A33" s="1202"/>
      <c r="B33" s="1840" t="s">
        <v>2858</v>
      </c>
      <c r="C33" s="1840"/>
      <c r="D33" s="1840"/>
      <c r="E33" s="1840"/>
      <c r="F33" s="1840"/>
      <c r="G33" s="1840"/>
      <c r="H33" s="1840"/>
      <c r="I33" s="1840"/>
      <c r="J33" s="1827" t="s">
        <v>4010</v>
      </c>
      <c r="K33" s="1827"/>
      <c r="L33" s="1827"/>
      <c r="M33" s="1827"/>
      <c r="N33" s="1827"/>
      <c r="O33" s="1827"/>
      <c r="P33" s="1827"/>
      <c r="Q33" s="1827"/>
      <c r="R33" s="1827"/>
      <c r="S33" s="1827"/>
      <c r="T33" s="1827"/>
      <c r="U33" s="1827"/>
      <c r="V33" s="1827"/>
      <c r="W33" s="1827"/>
      <c r="X33" s="1827"/>
      <c r="Y33" s="1827"/>
      <c r="Z33" s="1827"/>
      <c r="AA33" s="1827"/>
      <c r="AB33" s="1827"/>
      <c r="AC33" s="1827"/>
      <c r="AD33" s="1827"/>
      <c r="AE33" s="1827"/>
      <c r="AF33" s="1768">
        <v>15</v>
      </c>
      <c r="AG33" s="1769"/>
      <c r="AH33" s="1772"/>
      <c r="AI33" s="1768">
        <v>35</v>
      </c>
      <c r="AJ33" s="1769"/>
      <c r="AK33" s="1769"/>
      <c r="AL33" s="1275"/>
      <c r="AM33" s="1202"/>
    </row>
    <row r="34" spans="1:39" ht="30" customHeight="1">
      <c r="A34" s="1202"/>
      <c r="B34" s="1734" t="s">
        <v>4011</v>
      </c>
      <c r="C34" s="1735"/>
      <c r="D34" s="1735"/>
      <c r="E34" s="1735"/>
      <c r="F34" s="1735"/>
      <c r="G34" s="1735"/>
      <c r="H34" s="1735"/>
      <c r="I34" s="1735"/>
      <c r="J34" s="1735"/>
      <c r="K34" s="1735"/>
      <c r="L34" s="1735"/>
      <c r="M34" s="1735"/>
      <c r="N34" s="1735"/>
      <c r="O34" s="1735"/>
      <c r="P34" s="1735"/>
      <c r="Q34" s="1735"/>
      <c r="R34" s="1735"/>
      <c r="S34" s="1735"/>
      <c r="T34" s="1735"/>
      <c r="U34" s="1735"/>
      <c r="V34" s="1735"/>
      <c r="W34" s="1735"/>
      <c r="X34" s="1735"/>
      <c r="Y34" s="1735"/>
      <c r="Z34" s="1735"/>
      <c r="AA34" s="1735"/>
      <c r="AB34" s="1735"/>
      <c r="AC34" s="1735"/>
      <c r="AD34" s="1735"/>
      <c r="AE34" s="1762"/>
      <c r="AF34" s="1768">
        <v>16</v>
      </c>
      <c r="AG34" s="1769"/>
      <c r="AH34" s="1772"/>
      <c r="AI34" s="1768">
        <v>36</v>
      </c>
      <c r="AJ34" s="1769"/>
      <c r="AK34" s="1769"/>
      <c r="AL34" s="1275"/>
      <c r="AM34" s="1202"/>
    </row>
    <row r="35" spans="1:39" ht="30" customHeight="1">
      <c r="A35" s="1202"/>
      <c r="B35" s="1734" t="s">
        <v>4012</v>
      </c>
      <c r="C35" s="1735"/>
      <c r="D35" s="1735"/>
      <c r="E35" s="1735"/>
      <c r="F35" s="1735"/>
      <c r="G35" s="1735"/>
      <c r="H35" s="1735"/>
      <c r="I35" s="1735"/>
      <c r="J35" s="1735"/>
      <c r="K35" s="1735"/>
      <c r="L35" s="1735"/>
      <c r="M35" s="1735"/>
      <c r="N35" s="1735"/>
      <c r="O35" s="1735"/>
      <c r="P35" s="1735"/>
      <c r="Q35" s="1735"/>
      <c r="R35" s="1735"/>
      <c r="S35" s="1735"/>
      <c r="T35" s="1735"/>
      <c r="U35" s="1735"/>
      <c r="V35" s="1735"/>
      <c r="W35" s="1735"/>
      <c r="X35" s="1735"/>
      <c r="Y35" s="1735"/>
      <c r="Z35" s="1735"/>
      <c r="AA35" s="1735"/>
      <c r="AB35" s="1735"/>
      <c r="AC35" s="1735"/>
      <c r="AD35" s="1735"/>
      <c r="AE35" s="1762"/>
      <c r="AF35" s="1768">
        <v>17</v>
      </c>
      <c r="AG35" s="1769"/>
      <c r="AH35" s="1772"/>
      <c r="AI35" s="1768">
        <v>37</v>
      </c>
      <c r="AJ35" s="1769"/>
      <c r="AK35" s="1769"/>
      <c r="AL35" s="1275"/>
      <c r="AM35" s="1202"/>
    </row>
    <row r="36" spans="1:39" ht="30" customHeight="1">
      <c r="A36" s="1202"/>
      <c r="B36" s="1840" t="s">
        <v>2862</v>
      </c>
      <c r="C36" s="1840"/>
      <c r="D36" s="1840"/>
      <c r="E36" s="1840"/>
      <c r="F36" s="1840"/>
      <c r="G36" s="1840"/>
      <c r="H36" s="1840"/>
      <c r="I36" s="1840"/>
      <c r="J36" s="1827" t="s">
        <v>4013</v>
      </c>
      <c r="K36" s="1827"/>
      <c r="L36" s="1827"/>
      <c r="M36" s="1827"/>
      <c r="N36" s="1827"/>
      <c r="O36" s="1827"/>
      <c r="P36" s="1827"/>
      <c r="Q36" s="1827"/>
      <c r="R36" s="1827"/>
      <c r="S36" s="1827"/>
      <c r="T36" s="1827"/>
      <c r="U36" s="1827"/>
      <c r="V36" s="1827"/>
      <c r="W36" s="1827"/>
      <c r="X36" s="1827"/>
      <c r="Y36" s="1827"/>
      <c r="Z36" s="1827"/>
      <c r="AA36" s="1827"/>
      <c r="AB36" s="1827"/>
      <c r="AC36" s="1827"/>
      <c r="AD36" s="1827"/>
      <c r="AE36" s="1827"/>
      <c r="AF36" s="1768">
        <v>18</v>
      </c>
      <c r="AG36" s="1769"/>
      <c r="AH36" s="1772"/>
      <c r="AI36" s="1768">
        <v>38</v>
      </c>
      <c r="AJ36" s="1769"/>
      <c r="AK36" s="1769"/>
      <c r="AL36" s="1275"/>
      <c r="AM36" s="1202"/>
    </row>
    <row r="37" spans="1:39" ht="39.950000000000003" customHeight="1">
      <c r="A37" s="1202"/>
      <c r="B37" s="1827" t="s">
        <v>4014</v>
      </c>
      <c r="C37" s="1827"/>
      <c r="D37" s="1827"/>
      <c r="E37" s="1827"/>
      <c r="F37" s="1827"/>
      <c r="G37" s="1827"/>
      <c r="H37" s="1827"/>
      <c r="I37" s="1827"/>
      <c r="J37" s="1840" t="s">
        <v>4015</v>
      </c>
      <c r="K37" s="1840"/>
      <c r="L37" s="1840"/>
      <c r="M37" s="1840"/>
      <c r="N37" s="1840"/>
      <c r="O37" s="1840"/>
      <c r="P37" s="1840"/>
      <c r="Q37" s="1840"/>
      <c r="R37" s="1840"/>
      <c r="S37" s="1840"/>
      <c r="T37" s="1840"/>
      <c r="U37" s="1840"/>
      <c r="V37" s="1840"/>
      <c r="W37" s="1840"/>
      <c r="X37" s="1840"/>
      <c r="Y37" s="1840"/>
      <c r="Z37" s="1840"/>
      <c r="AA37" s="1840"/>
      <c r="AB37" s="1840"/>
      <c r="AC37" s="1840"/>
      <c r="AD37" s="1840"/>
      <c r="AE37" s="1840"/>
      <c r="AF37" s="1768">
        <v>19</v>
      </c>
      <c r="AG37" s="1769"/>
      <c r="AH37" s="1772"/>
      <c r="AI37" s="1768">
        <v>39</v>
      </c>
      <c r="AJ37" s="1769"/>
      <c r="AK37" s="1769"/>
      <c r="AL37" s="1275"/>
      <c r="AM37" s="1202"/>
    </row>
    <row r="38" spans="1:39" ht="39.950000000000003" customHeight="1">
      <c r="A38" s="1202"/>
      <c r="B38" s="1734" t="s">
        <v>4016</v>
      </c>
      <c r="C38" s="1735"/>
      <c r="D38" s="1735"/>
      <c r="E38" s="1735"/>
      <c r="F38" s="1735"/>
      <c r="G38" s="1735"/>
      <c r="H38" s="1735"/>
      <c r="I38" s="1762"/>
      <c r="J38" s="1827" t="s">
        <v>4017</v>
      </c>
      <c r="K38" s="1827"/>
      <c r="L38" s="1827"/>
      <c r="M38" s="1827"/>
      <c r="N38" s="1827"/>
      <c r="O38" s="1827"/>
      <c r="P38" s="1827"/>
      <c r="Q38" s="1827"/>
      <c r="R38" s="1827"/>
      <c r="S38" s="1827"/>
      <c r="T38" s="1827"/>
      <c r="U38" s="1827"/>
      <c r="V38" s="1827"/>
      <c r="W38" s="1827"/>
      <c r="X38" s="1827"/>
      <c r="Y38" s="1827"/>
      <c r="Z38" s="1827"/>
      <c r="AA38" s="1827"/>
      <c r="AB38" s="1827"/>
      <c r="AC38" s="1827"/>
      <c r="AD38" s="1827"/>
      <c r="AE38" s="1827"/>
      <c r="AF38" s="1768">
        <v>20</v>
      </c>
      <c r="AG38" s="1769"/>
      <c r="AH38" s="1772"/>
      <c r="AI38" s="1768">
        <v>40</v>
      </c>
      <c r="AJ38" s="1769"/>
      <c r="AK38" s="1769"/>
      <c r="AL38" s="1275"/>
      <c r="AM38" s="1202"/>
    </row>
    <row r="39" spans="1:39" ht="30" customHeight="1">
      <c r="A39" s="1202"/>
      <c r="B39" s="1840" t="s">
        <v>4018</v>
      </c>
      <c r="C39" s="1840"/>
      <c r="D39" s="1840"/>
      <c r="E39" s="1840"/>
      <c r="F39" s="1840"/>
      <c r="G39" s="1840"/>
      <c r="H39" s="1840"/>
      <c r="I39" s="1840"/>
      <c r="J39" s="1840" t="s">
        <v>4019</v>
      </c>
      <c r="K39" s="1840"/>
      <c r="L39" s="1840"/>
      <c r="M39" s="1840"/>
      <c r="N39" s="1840"/>
      <c r="O39" s="1840"/>
      <c r="P39" s="1840"/>
      <c r="Q39" s="1840"/>
      <c r="R39" s="1840"/>
      <c r="S39" s="1840"/>
      <c r="T39" s="1840"/>
      <c r="U39" s="1840"/>
      <c r="V39" s="1840"/>
      <c r="W39" s="1840"/>
      <c r="X39" s="1840"/>
      <c r="Y39" s="1840"/>
      <c r="Z39" s="1840"/>
      <c r="AA39" s="1840"/>
      <c r="AB39" s="1840"/>
      <c r="AC39" s="1840"/>
      <c r="AD39" s="1840"/>
      <c r="AE39" s="1840"/>
      <c r="AF39" s="1768">
        <v>21</v>
      </c>
      <c r="AG39" s="1769"/>
      <c r="AH39" s="1772"/>
      <c r="AI39" s="1768">
        <v>41</v>
      </c>
      <c r="AJ39" s="1769"/>
      <c r="AK39" s="1769"/>
      <c r="AL39" s="1275"/>
      <c r="AM39" s="1202"/>
    </row>
    <row r="40" spans="1:39" ht="69.599999999999994" customHeight="1">
      <c r="A40" s="1202"/>
      <c r="B40" s="1840" t="s">
        <v>2876</v>
      </c>
      <c r="C40" s="1840"/>
      <c r="D40" s="1840"/>
      <c r="E40" s="1840"/>
      <c r="F40" s="1840"/>
      <c r="G40" s="1840"/>
      <c r="H40" s="1840"/>
      <c r="I40" s="1840"/>
      <c r="J40" s="1827" t="s">
        <v>4020</v>
      </c>
      <c r="K40" s="1827"/>
      <c r="L40" s="1827"/>
      <c r="M40" s="1827"/>
      <c r="N40" s="1827"/>
      <c r="O40" s="1827"/>
      <c r="P40" s="1827"/>
      <c r="Q40" s="1827"/>
      <c r="R40" s="1827"/>
      <c r="S40" s="1827"/>
      <c r="T40" s="1827"/>
      <c r="U40" s="1827"/>
      <c r="V40" s="1827"/>
      <c r="W40" s="1827"/>
      <c r="X40" s="1827"/>
      <c r="Y40" s="1827"/>
      <c r="Z40" s="1827"/>
      <c r="AA40" s="1827"/>
      <c r="AB40" s="1827"/>
      <c r="AC40" s="1827"/>
      <c r="AD40" s="1827"/>
      <c r="AE40" s="1827"/>
      <c r="AF40" s="1768">
        <v>22</v>
      </c>
      <c r="AG40" s="1769"/>
      <c r="AH40" s="1772"/>
      <c r="AI40" s="1768">
        <v>42</v>
      </c>
      <c r="AJ40" s="1769"/>
      <c r="AK40" s="1769"/>
      <c r="AL40" s="1275"/>
      <c r="AM40" s="1202"/>
    </row>
    <row r="41" spans="1:39" ht="30" customHeight="1">
      <c r="A41" s="1202"/>
      <c r="B41" s="1734" t="s">
        <v>4021</v>
      </c>
      <c r="C41" s="1735"/>
      <c r="D41" s="1735"/>
      <c r="E41" s="1735"/>
      <c r="F41" s="1735"/>
      <c r="G41" s="1735"/>
      <c r="H41" s="1735"/>
      <c r="I41" s="1735"/>
      <c r="J41" s="1735"/>
      <c r="K41" s="1735"/>
      <c r="L41" s="1735"/>
      <c r="M41" s="1735"/>
      <c r="N41" s="1735"/>
      <c r="O41" s="1735"/>
      <c r="P41" s="1735"/>
      <c r="Q41" s="1735"/>
      <c r="R41" s="1735"/>
      <c r="S41" s="1735"/>
      <c r="T41" s="1735"/>
      <c r="U41" s="1735"/>
      <c r="V41" s="1735"/>
      <c r="W41" s="1735"/>
      <c r="X41" s="1735"/>
      <c r="Y41" s="1735"/>
      <c r="Z41" s="1735"/>
      <c r="AA41" s="1735"/>
      <c r="AB41" s="1735"/>
      <c r="AC41" s="1735"/>
      <c r="AD41" s="1735"/>
      <c r="AE41" s="1762"/>
      <c r="AF41" s="1768">
        <v>23</v>
      </c>
      <c r="AG41" s="1769"/>
      <c r="AH41" s="1772"/>
      <c r="AI41" s="1768">
        <v>43</v>
      </c>
      <c r="AJ41" s="1769"/>
      <c r="AK41" s="1769"/>
      <c r="AL41" s="1275"/>
      <c r="AM41" s="1202"/>
    </row>
    <row r="42" spans="1:39" ht="30" customHeight="1">
      <c r="A42" s="1202"/>
      <c r="B42" s="1734" t="s">
        <v>2884</v>
      </c>
      <c r="C42" s="1735"/>
      <c r="D42" s="1735"/>
      <c r="E42" s="1735"/>
      <c r="F42" s="1735"/>
      <c r="G42" s="1735"/>
      <c r="H42" s="1735"/>
      <c r="I42" s="1735"/>
      <c r="J42" s="1735"/>
      <c r="K42" s="1735"/>
      <c r="L42" s="1735"/>
      <c r="M42" s="1735"/>
      <c r="N42" s="1735"/>
      <c r="O42" s="1735"/>
      <c r="P42" s="1735"/>
      <c r="Q42" s="1735"/>
      <c r="R42" s="1735"/>
      <c r="S42" s="1735"/>
      <c r="T42" s="1735"/>
      <c r="U42" s="1735"/>
      <c r="V42" s="1735"/>
      <c r="W42" s="1735"/>
      <c r="X42" s="1735"/>
      <c r="Y42" s="1735"/>
      <c r="Z42" s="1735"/>
      <c r="AA42" s="1735"/>
      <c r="AB42" s="1735"/>
      <c r="AC42" s="1735"/>
      <c r="AD42" s="1735"/>
      <c r="AE42" s="1762"/>
      <c r="AF42" s="1768">
        <v>24</v>
      </c>
      <c r="AG42" s="1769"/>
      <c r="AH42" s="1772"/>
      <c r="AI42" s="1768">
        <v>44</v>
      </c>
      <c r="AJ42" s="1769"/>
      <c r="AK42" s="1769"/>
      <c r="AL42" s="1275"/>
      <c r="AM42" s="1202"/>
    </row>
    <row r="43" spans="1:39" ht="4.5" customHeight="1">
      <c r="A43" s="1202"/>
      <c r="B43" s="1202"/>
      <c r="C43" s="1202"/>
      <c r="D43" s="1202"/>
      <c r="E43" s="1202"/>
      <c r="F43" s="1202"/>
      <c r="G43" s="1202"/>
      <c r="H43" s="1202"/>
      <c r="I43" s="1202"/>
      <c r="J43" s="1202"/>
      <c r="K43" s="1202"/>
      <c r="L43" s="1202"/>
      <c r="M43" s="1202"/>
      <c r="N43" s="1202"/>
      <c r="O43" s="1202"/>
      <c r="P43" s="1202"/>
      <c r="Q43" s="1202"/>
      <c r="R43" s="1202"/>
      <c r="S43" s="1202"/>
      <c r="T43" s="1202"/>
      <c r="U43" s="1202"/>
      <c r="V43" s="1202"/>
      <c r="W43" s="1202"/>
      <c r="X43" s="1202"/>
      <c r="Y43" s="1202"/>
      <c r="Z43" s="1202"/>
      <c r="AA43" s="1202"/>
      <c r="AB43" s="1202"/>
      <c r="AC43" s="1202"/>
      <c r="AD43" s="1202"/>
      <c r="AE43" s="1202"/>
      <c r="AF43" s="1202"/>
      <c r="AG43" s="1202"/>
      <c r="AH43" s="1202"/>
      <c r="AI43" s="1202"/>
      <c r="AJ43" s="1202"/>
      <c r="AK43" s="1202"/>
      <c r="AL43" s="1202"/>
      <c r="AM43" s="1202"/>
    </row>
    <row r="44" spans="1:39" ht="15" customHeight="1">
      <c r="A44" s="1837" t="s">
        <v>4022</v>
      </c>
      <c r="B44" s="1837"/>
      <c r="C44" s="1837"/>
      <c r="D44" s="1837"/>
      <c r="E44" s="1837"/>
      <c r="F44" s="1837"/>
      <c r="G44" s="1837"/>
      <c r="H44" s="1837"/>
      <c r="I44" s="1837"/>
      <c r="J44" s="1837"/>
      <c r="K44" s="1837"/>
      <c r="L44" s="1837"/>
      <c r="M44" s="1837"/>
      <c r="N44" s="1837"/>
      <c r="O44" s="1837"/>
      <c r="P44" s="1837"/>
      <c r="Q44" s="1837"/>
      <c r="R44" s="1837"/>
      <c r="S44" s="1837"/>
      <c r="T44" s="1837"/>
      <c r="U44" s="1837"/>
      <c r="V44" s="1837"/>
      <c r="W44" s="1837"/>
      <c r="X44" s="1837"/>
      <c r="Y44" s="1837"/>
      <c r="Z44" s="1837"/>
      <c r="AA44" s="1837"/>
      <c r="AB44" s="1837"/>
      <c r="AC44" s="1837"/>
      <c r="AD44" s="1837"/>
      <c r="AE44" s="1837"/>
      <c r="AF44" s="1837"/>
      <c r="AG44" s="1837"/>
      <c r="AH44" s="1837"/>
      <c r="AI44" s="1837"/>
      <c r="AJ44" s="1837"/>
      <c r="AK44" s="1837"/>
      <c r="AL44" s="1837"/>
      <c r="AM44" s="1274"/>
    </row>
    <row r="45" spans="1:39" ht="15" customHeight="1">
      <c r="A45" s="1837"/>
      <c r="B45" s="1837"/>
      <c r="C45" s="1837"/>
      <c r="D45" s="1837"/>
      <c r="E45" s="1837"/>
      <c r="F45" s="1837"/>
      <c r="G45" s="1837"/>
      <c r="H45" s="1837"/>
      <c r="I45" s="1837"/>
      <c r="J45" s="1837"/>
      <c r="K45" s="1837"/>
      <c r="L45" s="1837"/>
      <c r="M45" s="1837"/>
      <c r="N45" s="1837"/>
      <c r="O45" s="1837"/>
      <c r="P45" s="1837"/>
      <c r="Q45" s="1837"/>
      <c r="R45" s="1837"/>
      <c r="S45" s="1837"/>
      <c r="T45" s="1837"/>
      <c r="U45" s="1837"/>
      <c r="V45" s="1837"/>
      <c r="W45" s="1837"/>
      <c r="X45" s="1837"/>
      <c r="Y45" s="1837"/>
      <c r="Z45" s="1837"/>
      <c r="AA45" s="1837"/>
      <c r="AB45" s="1837"/>
      <c r="AC45" s="1837"/>
      <c r="AD45" s="1837"/>
      <c r="AE45" s="1837"/>
      <c r="AF45" s="1837"/>
      <c r="AG45" s="1837"/>
      <c r="AH45" s="1837"/>
      <c r="AI45" s="1837"/>
      <c r="AJ45" s="1837"/>
      <c r="AK45" s="1837"/>
      <c r="AL45" s="1837"/>
      <c r="AM45" s="1274"/>
    </row>
    <row r="46" spans="1:39" ht="15" customHeight="1">
      <c r="A46" s="1837"/>
      <c r="B46" s="1837"/>
      <c r="C46" s="1837"/>
      <c r="D46" s="1837"/>
      <c r="E46" s="1837"/>
      <c r="F46" s="1837"/>
      <c r="G46" s="1837"/>
      <c r="H46" s="1837"/>
      <c r="I46" s="1837"/>
      <c r="J46" s="1837"/>
      <c r="K46" s="1837"/>
      <c r="L46" s="1837"/>
      <c r="M46" s="1837"/>
      <c r="N46" s="1837"/>
      <c r="O46" s="1837"/>
      <c r="P46" s="1837"/>
      <c r="Q46" s="1837"/>
      <c r="R46" s="1837"/>
      <c r="S46" s="1837"/>
      <c r="T46" s="1837"/>
      <c r="U46" s="1837"/>
      <c r="V46" s="1837"/>
      <c r="W46" s="1837"/>
      <c r="X46" s="1837"/>
      <c r="Y46" s="1837"/>
      <c r="Z46" s="1837"/>
      <c r="AA46" s="1837"/>
      <c r="AB46" s="1837"/>
      <c r="AC46" s="1837"/>
      <c r="AD46" s="1837"/>
      <c r="AE46" s="1837"/>
      <c r="AF46" s="1837"/>
      <c r="AG46" s="1837"/>
      <c r="AH46" s="1837"/>
      <c r="AI46" s="1837"/>
      <c r="AJ46" s="1837"/>
      <c r="AK46" s="1837"/>
      <c r="AL46" s="1837"/>
      <c r="AM46" s="1274"/>
    </row>
    <row r="47" spans="1:39" ht="15" customHeight="1">
      <c r="A47" s="1837"/>
      <c r="B47" s="1837"/>
      <c r="C47" s="1837"/>
      <c r="D47" s="1837"/>
      <c r="E47" s="1837"/>
      <c r="F47" s="1837"/>
      <c r="G47" s="1837"/>
      <c r="H47" s="1837"/>
      <c r="I47" s="1837"/>
      <c r="J47" s="1837"/>
      <c r="K47" s="1837"/>
      <c r="L47" s="1837"/>
      <c r="M47" s="1837"/>
      <c r="N47" s="1837"/>
      <c r="O47" s="1837"/>
      <c r="P47" s="1837"/>
      <c r="Q47" s="1837"/>
      <c r="R47" s="1837"/>
      <c r="S47" s="1837"/>
      <c r="T47" s="1837"/>
      <c r="U47" s="1837"/>
      <c r="V47" s="1837"/>
      <c r="W47" s="1837"/>
      <c r="X47" s="1837"/>
      <c r="Y47" s="1837"/>
      <c r="Z47" s="1837"/>
      <c r="AA47" s="1837"/>
      <c r="AB47" s="1837"/>
      <c r="AC47" s="1837"/>
      <c r="AD47" s="1837"/>
      <c r="AE47" s="1837"/>
      <c r="AF47" s="1837"/>
      <c r="AG47" s="1837"/>
      <c r="AH47" s="1837"/>
      <c r="AI47" s="1837"/>
      <c r="AJ47" s="1837"/>
      <c r="AK47" s="1837"/>
      <c r="AL47" s="1837"/>
      <c r="AM47" s="1274"/>
    </row>
    <row r="48" spans="1:39" ht="15" customHeight="1">
      <c r="A48" s="1837"/>
      <c r="B48" s="1837"/>
      <c r="C48" s="1837"/>
      <c r="D48" s="1837"/>
      <c r="E48" s="1837"/>
      <c r="F48" s="1837"/>
      <c r="G48" s="1837"/>
      <c r="H48" s="1837"/>
      <c r="I48" s="1837"/>
      <c r="J48" s="1837"/>
      <c r="K48" s="1837"/>
      <c r="L48" s="1837"/>
      <c r="M48" s="1837"/>
      <c r="N48" s="1837"/>
      <c r="O48" s="1837"/>
      <c r="P48" s="1837"/>
      <c r="Q48" s="1837"/>
      <c r="R48" s="1837"/>
      <c r="S48" s="1837"/>
      <c r="T48" s="1837"/>
      <c r="U48" s="1837"/>
      <c r="V48" s="1837"/>
      <c r="W48" s="1837"/>
      <c r="X48" s="1837"/>
      <c r="Y48" s="1837"/>
      <c r="Z48" s="1837"/>
      <c r="AA48" s="1837"/>
      <c r="AB48" s="1837"/>
      <c r="AC48" s="1837"/>
      <c r="AD48" s="1837"/>
      <c r="AE48" s="1837"/>
      <c r="AF48" s="1837"/>
      <c r="AG48" s="1837"/>
      <c r="AH48" s="1837"/>
      <c r="AI48" s="1837"/>
      <c r="AJ48" s="1837"/>
      <c r="AK48" s="1837"/>
      <c r="AL48" s="1837"/>
      <c r="AM48" s="1274"/>
    </row>
    <row r="49" spans="1:39" ht="9.6" customHeight="1">
      <c r="A49" s="1837"/>
      <c r="B49" s="1837"/>
      <c r="C49" s="1837"/>
      <c r="D49" s="1837"/>
      <c r="E49" s="1837"/>
      <c r="F49" s="1837"/>
      <c r="G49" s="1837"/>
      <c r="H49" s="1837"/>
      <c r="I49" s="1837"/>
      <c r="J49" s="1837"/>
      <c r="K49" s="1837"/>
      <c r="L49" s="1837"/>
      <c r="M49" s="1837"/>
      <c r="N49" s="1837"/>
      <c r="O49" s="1837"/>
      <c r="P49" s="1837"/>
      <c r="Q49" s="1837"/>
      <c r="R49" s="1837"/>
      <c r="S49" s="1837"/>
      <c r="T49" s="1837"/>
      <c r="U49" s="1837"/>
      <c r="V49" s="1837"/>
      <c r="W49" s="1837"/>
      <c r="X49" s="1837"/>
      <c r="Y49" s="1837"/>
      <c r="Z49" s="1837"/>
      <c r="AA49" s="1837"/>
      <c r="AB49" s="1837"/>
      <c r="AC49" s="1837"/>
      <c r="AD49" s="1837"/>
      <c r="AE49" s="1837"/>
      <c r="AF49" s="1837"/>
      <c r="AG49" s="1837"/>
      <c r="AH49" s="1837"/>
      <c r="AI49" s="1837"/>
      <c r="AJ49" s="1837"/>
      <c r="AK49" s="1837"/>
      <c r="AL49" s="1837"/>
      <c r="AM49" s="1274"/>
    </row>
    <row r="50" spans="1:39" ht="15" customHeight="1">
      <c r="A50" s="1276"/>
      <c r="B50" s="1853" t="s">
        <v>4023</v>
      </c>
      <c r="C50" s="1854"/>
      <c r="D50" s="1854"/>
      <c r="E50" s="1854"/>
      <c r="F50" s="1854"/>
      <c r="G50" s="1854"/>
      <c r="H50" s="1854"/>
      <c r="I50" s="1854"/>
      <c r="J50" s="1854"/>
      <c r="K50" s="1854"/>
      <c r="L50" s="1854"/>
      <c r="M50" s="1854"/>
      <c r="N50" s="1854"/>
      <c r="O50" s="1854"/>
      <c r="P50" s="1854"/>
      <c r="Q50" s="1854"/>
      <c r="R50" s="1854"/>
      <c r="S50" s="1854"/>
      <c r="T50" s="1854"/>
      <c r="U50" s="1854"/>
      <c r="V50" s="1854"/>
      <c r="W50" s="1854"/>
      <c r="X50" s="1854"/>
      <c r="Y50" s="1854"/>
      <c r="Z50" s="1854"/>
      <c r="AA50" s="1854"/>
      <c r="AB50" s="1854"/>
      <c r="AC50" s="1854"/>
      <c r="AD50" s="1854"/>
      <c r="AE50" s="1854"/>
      <c r="AF50" s="1854"/>
      <c r="AG50" s="1855"/>
      <c r="AH50" s="1853" t="s">
        <v>2834</v>
      </c>
      <c r="AI50" s="1854"/>
      <c r="AJ50" s="1854"/>
      <c r="AK50" s="1855"/>
      <c r="AL50" s="1276"/>
      <c r="AM50" s="1274"/>
    </row>
    <row r="51" spans="1:39" ht="15" customHeight="1">
      <c r="A51" s="1276"/>
      <c r="B51" s="1847" t="s">
        <v>46</v>
      </c>
      <c r="C51" s="1847"/>
      <c r="D51" s="1847"/>
      <c r="E51" s="1847"/>
      <c r="F51" s="1847"/>
      <c r="G51" s="1847"/>
      <c r="H51" s="1847"/>
      <c r="I51" s="1847"/>
      <c r="J51" s="1847"/>
      <c r="K51" s="1847"/>
      <c r="L51" s="1847"/>
      <c r="M51" s="1847"/>
      <c r="N51" s="1847"/>
      <c r="O51" s="1847"/>
      <c r="P51" s="1847"/>
      <c r="Q51" s="1847"/>
      <c r="R51" s="1847"/>
      <c r="S51" s="1847"/>
      <c r="T51" s="1847"/>
      <c r="U51" s="1847"/>
      <c r="V51" s="1847"/>
      <c r="W51" s="1847"/>
      <c r="X51" s="1847"/>
      <c r="Y51" s="1847"/>
      <c r="Z51" s="1847"/>
      <c r="AA51" s="1847"/>
      <c r="AB51" s="1847"/>
      <c r="AC51" s="1847"/>
      <c r="AD51" s="1847"/>
      <c r="AE51" s="1847"/>
      <c r="AF51" s="1847"/>
      <c r="AG51" s="1847"/>
      <c r="AH51" s="1848" t="s">
        <v>139</v>
      </c>
      <c r="AI51" s="1849"/>
      <c r="AJ51" s="1849"/>
      <c r="AK51" s="1850"/>
      <c r="AL51" s="1276"/>
      <c r="AM51" s="1274"/>
    </row>
    <row r="52" spans="1:39" ht="15" customHeight="1">
      <c r="A52" s="1276"/>
      <c r="B52" s="1851" t="s">
        <v>149</v>
      </c>
      <c r="C52" s="1852"/>
      <c r="D52" s="1852"/>
      <c r="E52" s="1852"/>
      <c r="F52" s="1852"/>
      <c r="G52" s="1852"/>
      <c r="H52" s="1852"/>
      <c r="I52" s="1852"/>
      <c r="J52" s="1852"/>
      <c r="K52" s="1852"/>
      <c r="L52" s="1852"/>
      <c r="M52" s="1852"/>
      <c r="N52" s="1852"/>
      <c r="O52" s="1852"/>
      <c r="P52" s="1852"/>
      <c r="Q52" s="1852"/>
      <c r="R52" s="1852"/>
      <c r="S52" s="1852"/>
      <c r="T52" s="1852"/>
      <c r="U52" s="1852"/>
      <c r="V52" s="1852"/>
      <c r="W52" s="1852"/>
      <c r="X52" s="1852"/>
      <c r="Y52" s="1852"/>
      <c r="Z52" s="1852"/>
      <c r="AA52" s="1852"/>
      <c r="AB52" s="1852"/>
      <c r="AC52" s="1852"/>
      <c r="AD52" s="1852"/>
      <c r="AE52" s="1852"/>
      <c r="AF52" s="1852"/>
      <c r="AG52" s="1852"/>
      <c r="AH52" s="1848" t="s">
        <v>148</v>
      </c>
      <c r="AI52" s="1849"/>
      <c r="AJ52" s="1849"/>
      <c r="AK52" s="1850"/>
      <c r="AL52" s="1276"/>
      <c r="AM52" s="1274"/>
    </row>
    <row r="53" spans="1:39" ht="15" customHeight="1">
      <c r="A53" s="1276"/>
      <c r="B53" s="1851" t="s">
        <v>4024</v>
      </c>
      <c r="C53" s="1852"/>
      <c r="D53" s="1852"/>
      <c r="E53" s="1852"/>
      <c r="F53" s="1852"/>
      <c r="G53" s="1852"/>
      <c r="H53" s="1852"/>
      <c r="I53" s="1852"/>
      <c r="J53" s="1852"/>
      <c r="K53" s="1852"/>
      <c r="L53" s="1852"/>
      <c r="M53" s="1852"/>
      <c r="N53" s="1852"/>
      <c r="O53" s="1852"/>
      <c r="P53" s="1852"/>
      <c r="Q53" s="1852"/>
      <c r="R53" s="1852"/>
      <c r="S53" s="1852"/>
      <c r="T53" s="1852"/>
      <c r="U53" s="1852"/>
      <c r="V53" s="1852"/>
      <c r="W53" s="1852"/>
      <c r="X53" s="1852"/>
      <c r="Y53" s="1852"/>
      <c r="Z53" s="1852"/>
      <c r="AA53" s="1852"/>
      <c r="AB53" s="1852"/>
      <c r="AC53" s="1852"/>
      <c r="AD53" s="1852"/>
      <c r="AE53" s="1852"/>
      <c r="AF53" s="1852"/>
      <c r="AG53" s="1852"/>
      <c r="AH53" s="1848" t="s">
        <v>159</v>
      </c>
      <c r="AI53" s="1849"/>
      <c r="AJ53" s="1849"/>
      <c r="AK53" s="1850"/>
      <c r="AL53" s="1276"/>
      <c r="AM53" s="1274"/>
    </row>
    <row r="54" spans="1:39" ht="15" customHeight="1">
      <c r="A54" s="1276"/>
      <c r="B54" s="1851" t="s">
        <v>171</v>
      </c>
      <c r="C54" s="1852"/>
      <c r="D54" s="1852"/>
      <c r="E54" s="1852"/>
      <c r="F54" s="1852"/>
      <c r="G54" s="1852"/>
      <c r="H54" s="1852"/>
      <c r="I54" s="1852"/>
      <c r="J54" s="1852"/>
      <c r="K54" s="1852"/>
      <c r="L54" s="1852"/>
      <c r="M54" s="1852"/>
      <c r="N54" s="1852"/>
      <c r="O54" s="1852"/>
      <c r="P54" s="1852"/>
      <c r="Q54" s="1852"/>
      <c r="R54" s="1852"/>
      <c r="S54" s="1852"/>
      <c r="T54" s="1852"/>
      <c r="U54" s="1852"/>
      <c r="V54" s="1852"/>
      <c r="W54" s="1852"/>
      <c r="X54" s="1852"/>
      <c r="Y54" s="1852"/>
      <c r="Z54" s="1852"/>
      <c r="AA54" s="1852"/>
      <c r="AB54" s="1852"/>
      <c r="AC54" s="1852"/>
      <c r="AD54" s="1852"/>
      <c r="AE54" s="1852"/>
      <c r="AF54" s="1852"/>
      <c r="AG54" s="1852"/>
      <c r="AH54" s="1848" t="s">
        <v>170</v>
      </c>
      <c r="AI54" s="1849"/>
      <c r="AJ54" s="1849"/>
      <c r="AK54" s="1850"/>
      <c r="AL54" s="1276"/>
      <c r="AM54" s="1274"/>
    </row>
    <row r="55" spans="1:39" ht="15" customHeight="1">
      <c r="A55" s="1276"/>
      <c r="B55" s="1851" t="s">
        <v>181</v>
      </c>
      <c r="C55" s="1852"/>
      <c r="D55" s="1852"/>
      <c r="E55" s="1852"/>
      <c r="F55" s="1852"/>
      <c r="G55" s="1852"/>
      <c r="H55" s="1852"/>
      <c r="I55" s="1852"/>
      <c r="J55" s="1852"/>
      <c r="K55" s="1852"/>
      <c r="L55" s="1852"/>
      <c r="M55" s="1852"/>
      <c r="N55" s="1852"/>
      <c r="O55" s="1852"/>
      <c r="P55" s="1852"/>
      <c r="Q55" s="1852"/>
      <c r="R55" s="1852"/>
      <c r="S55" s="1852"/>
      <c r="T55" s="1852"/>
      <c r="U55" s="1852"/>
      <c r="V55" s="1852"/>
      <c r="W55" s="1852"/>
      <c r="X55" s="1852"/>
      <c r="Y55" s="1852"/>
      <c r="Z55" s="1852"/>
      <c r="AA55" s="1852"/>
      <c r="AB55" s="1852"/>
      <c r="AC55" s="1852"/>
      <c r="AD55" s="1852"/>
      <c r="AE55" s="1852"/>
      <c r="AF55" s="1852"/>
      <c r="AG55" s="1852"/>
      <c r="AH55" s="1848" t="s">
        <v>180</v>
      </c>
      <c r="AI55" s="1849"/>
      <c r="AJ55" s="1849"/>
      <c r="AK55" s="1850"/>
      <c r="AL55" s="1276"/>
      <c r="AM55" s="1274"/>
    </row>
    <row r="56" spans="1:39" ht="4.5" customHeight="1">
      <c r="A56" s="1276"/>
      <c r="B56" s="1274"/>
      <c r="C56" s="1274"/>
      <c r="D56" s="1274"/>
      <c r="E56" s="1274"/>
      <c r="F56" s="1274"/>
      <c r="G56" s="1274"/>
      <c r="H56" s="1274"/>
      <c r="I56" s="1274"/>
      <c r="J56" s="1274"/>
      <c r="K56" s="1274"/>
      <c r="L56" s="1274"/>
      <c r="M56" s="1274"/>
      <c r="N56" s="1274"/>
      <c r="O56" s="1274"/>
      <c r="P56" s="1274"/>
      <c r="Q56" s="1274"/>
      <c r="R56" s="1274"/>
      <c r="S56" s="1274"/>
      <c r="T56" s="1274"/>
      <c r="U56" s="1274"/>
      <c r="V56" s="1274"/>
      <c r="W56" s="1274"/>
      <c r="X56" s="1274"/>
      <c r="Y56" s="1274"/>
      <c r="Z56" s="1274"/>
      <c r="AA56" s="1274"/>
      <c r="AB56" s="1274"/>
      <c r="AC56" s="1274"/>
      <c r="AD56" s="1274"/>
      <c r="AE56" s="1274"/>
      <c r="AF56" s="1274"/>
      <c r="AG56" s="1274"/>
      <c r="AH56" s="1277"/>
      <c r="AI56" s="1277"/>
      <c r="AJ56" s="1277"/>
      <c r="AK56" s="1277"/>
      <c r="AL56" s="1276"/>
      <c r="AM56" s="1274"/>
    </row>
    <row r="57" spans="1:39" ht="15" customHeight="1">
      <c r="A57" s="1837" t="s">
        <v>4025</v>
      </c>
      <c r="B57" s="1837"/>
      <c r="C57" s="1837"/>
      <c r="D57" s="1837"/>
      <c r="E57" s="1837"/>
      <c r="F57" s="1837"/>
      <c r="G57" s="1837"/>
      <c r="H57" s="1837"/>
      <c r="I57" s="1837"/>
      <c r="J57" s="1837"/>
      <c r="K57" s="1837"/>
      <c r="L57" s="1837"/>
      <c r="M57" s="1837"/>
      <c r="N57" s="1837"/>
      <c r="O57" s="1837"/>
      <c r="P57" s="1837"/>
      <c r="Q57" s="1837"/>
      <c r="R57" s="1837"/>
      <c r="S57" s="1837"/>
      <c r="T57" s="1837"/>
      <c r="U57" s="1837"/>
      <c r="V57" s="1837"/>
      <c r="W57" s="1837"/>
      <c r="X57" s="1837"/>
      <c r="Y57" s="1837"/>
      <c r="Z57" s="1837"/>
      <c r="AA57" s="1837"/>
      <c r="AB57" s="1837"/>
      <c r="AC57" s="1837"/>
      <c r="AD57" s="1837"/>
      <c r="AE57" s="1837"/>
      <c r="AF57" s="1837"/>
      <c r="AG57" s="1837"/>
      <c r="AH57" s="1837"/>
      <c r="AI57" s="1837"/>
      <c r="AJ57" s="1837"/>
      <c r="AK57" s="1837"/>
      <c r="AL57" s="1837"/>
      <c r="AM57" s="1274"/>
    </row>
    <row r="58" spans="1:39" ht="15" customHeight="1">
      <c r="A58" s="1837"/>
      <c r="B58" s="1837"/>
      <c r="C58" s="1837"/>
      <c r="D58" s="1837"/>
      <c r="E58" s="1837"/>
      <c r="F58" s="1837"/>
      <c r="G58" s="1837"/>
      <c r="H58" s="1837"/>
      <c r="I58" s="1837"/>
      <c r="J58" s="1837"/>
      <c r="K58" s="1837"/>
      <c r="L58" s="1837"/>
      <c r="M58" s="1837"/>
      <c r="N58" s="1837"/>
      <c r="O58" s="1837"/>
      <c r="P58" s="1837"/>
      <c r="Q58" s="1837"/>
      <c r="R58" s="1837"/>
      <c r="S58" s="1837"/>
      <c r="T58" s="1837"/>
      <c r="U58" s="1837"/>
      <c r="V58" s="1837"/>
      <c r="W58" s="1837"/>
      <c r="X58" s="1837"/>
      <c r="Y58" s="1837"/>
      <c r="Z58" s="1837"/>
      <c r="AA58" s="1837"/>
      <c r="AB58" s="1837"/>
      <c r="AC58" s="1837"/>
      <c r="AD58" s="1837"/>
      <c r="AE58" s="1837"/>
      <c r="AF58" s="1837"/>
      <c r="AG58" s="1837"/>
      <c r="AH58" s="1837"/>
      <c r="AI58" s="1837"/>
      <c r="AJ58" s="1837"/>
      <c r="AK58" s="1837"/>
      <c r="AL58" s="1837"/>
      <c r="AM58" s="1274"/>
    </row>
    <row r="59" spans="1:39" ht="15" customHeight="1">
      <c r="A59" s="1837"/>
      <c r="B59" s="1837"/>
      <c r="C59" s="1837"/>
      <c r="D59" s="1837"/>
      <c r="E59" s="1837"/>
      <c r="F59" s="1837"/>
      <c r="G59" s="1837"/>
      <c r="H59" s="1837"/>
      <c r="I59" s="1837"/>
      <c r="J59" s="1837"/>
      <c r="K59" s="1837"/>
      <c r="L59" s="1837"/>
      <c r="M59" s="1837"/>
      <c r="N59" s="1837"/>
      <c r="O59" s="1837"/>
      <c r="P59" s="1837"/>
      <c r="Q59" s="1837"/>
      <c r="R59" s="1837"/>
      <c r="S59" s="1837"/>
      <c r="T59" s="1837"/>
      <c r="U59" s="1837"/>
      <c r="V59" s="1837"/>
      <c r="W59" s="1837"/>
      <c r="X59" s="1837"/>
      <c r="Y59" s="1837"/>
      <c r="Z59" s="1837"/>
      <c r="AA59" s="1837"/>
      <c r="AB59" s="1837"/>
      <c r="AC59" s="1837"/>
      <c r="AD59" s="1837"/>
      <c r="AE59" s="1837"/>
      <c r="AF59" s="1837"/>
      <c r="AG59" s="1837"/>
      <c r="AH59" s="1837"/>
      <c r="AI59" s="1837"/>
      <c r="AJ59" s="1837"/>
      <c r="AK59" s="1837"/>
      <c r="AL59" s="1837"/>
      <c r="AM59" s="1274"/>
    </row>
    <row r="60" spans="1:39" ht="15" customHeight="1">
      <c r="A60" s="1837"/>
      <c r="B60" s="1837"/>
      <c r="C60" s="1837"/>
      <c r="D60" s="1837"/>
      <c r="E60" s="1837"/>
      <c r="F60" s="1837"/>
      <c r="G60" s="1837"/>
      <c r="H60" s="1837"/>
      <c r="I60" s="1837"/>
      <c r="J60" s="1837"/>
      <c r="K60" s="1837"/>
      <c r="L60" s="1837"/>
      <c r="M60" s="1837"/>
      <c r="N60" s="1837"/>
      <c r="O60" s="1837"/>
      <c r="P60" s="1837"/>
      <c r="Q60" s="1837"/>
      <c r="R60" s="1837"/>
      <c r="S60" s="1837"/>
      <c r="T60" s="1837"/>
      <c r="U60" s="1837"/>
      <c r="V60" s="1837"/>
      <c r="W60" s="1837"/>
      <c r="X60" s="1837"/>
      <c r="Y60" s="1837"/>
      <c r="Z60" s="1837"/>
      <c r="AA60" s="1837"/>
      <c r="AB60" s="1837"/>
      <c r="AC60" s="1837"/>
      <c r="AD60" s="1837"/>
      <c r="AE60" s="1837"/>
      <c r="AF60" s="1837"/>
      <c r="AG60" s="1837"/>
      <c r="AH60" s="1837"/>
      <c r="AI60" s="1837"/>
      <c r="AJ60" s="1837"/>
      <c r="AK60" s="1837"/>
      <c r="AL60" s="1837"/>
      <c r="AM60" s="1274"/>
    </row>
    <row r="61" spans="1:39" ht="15" customHeight="1">
      <c r="A61" s="1837"/>
      <c r="B61" s="1837"/>
      <c r="C61" s="1837"/>
      <c r="D61" s="1837"/>
      <c r="E61" s="1837"/>
      <c r="F61" s="1837"/>
      <c r="G61" s="1837"/>
      <c r="H61" s="1837"/>
      <c r="I61" s="1837"/>
      <c r="J61" s="1837"/>
      <c r="K61" s="1837"/>
      <c r="L61" s="1837"/>
      <c r="M61" s="1837"/>
      <c r="N61" s="1837"/>
      <c r="O61" s="1837"/>
      <c r="P61" s="1837"/>
      <c r="Q61" s="1837"/>
      <c r="R61" s="1837"/>
      <c r="S61" s="1837"/>
      <c r="T61" s="1837"/>
      <c r="U61" s="1837"/>
      <c r="V61" s="1837"/>
      <c r="W61" s="1837"/>
      <c r="X61" s="1837"/>
      <c r="Y61" s="1837"/>
      <c r="Z61" s="1837"/>
      <c r="AA61" s="1837"/>
      <c r="AB61" s="1837"/>
      <c r="AC61" s="1837"/>
      <c r="AD61" s="1837"/>
      <c r="AE61" s="1837"/>
      <c r="AF61" s="1837"/>
      <c r="AG61" s="1837"/>
      <c r="AH61" s="1837"/>
      <c r="AI61" s="1837"/>
      <c r="AJ61" s="1837"/>
      <c r="AK61" s="1837"/>
      <c r="AL61" s="1837"/>
      <c r="AM61" s="1274"/>
    </row>
    <row r="62" spans="1:39" ht="3.95" customHeight="1">
      <c r="A62" s="1837"/>
      <c r="B62" s="1837"/>
      <c r="C62" s="1837"/>
      <c r="D62" s="1837"/>
      <c r="E62" s="1837"/>
      <c r="F62" s="1837"/>
      <c r="G62" s="1837"/>
      <c r="H62" s="1837"/>
      <c r="I62" s="1837"/>
      <c r="J62" s="1837"/>
      <c r="K62" s="1837"/>
      <c r="L62" s="1837"/>
      <c r="M62" s="1837"/>
      <c r="N62" s="1837"/>
      <c r="O62" s="1837"/>
      <c r="P62" s="1837"/>
      <c r="Q62" s="1837"/>
      <c r="R62" s="1837"/>
      <c r="S62" s="1837"/>
      <c r="T62" s="1837"/>
      <c r="U62" s="1837"/>
      <c r="V62" s="1837"/>
      <c r="W62" s="1837"/>
      <c r="X62" s="1837"/>
      <c r="Y62" s="1837"/>
      <c r="Z62" s="1837"/>
      <c r="AA62" s="1837"/>
      <c r="AB62" s="1837"/>
      <c r="AC62" s="1837"/>
      <c r="AD62" s="1837"/>
      <c r="AE62" s="1837"/>
      <c r="AF62" s="1837"/>
      <c r="AG62" s="1837"/>
      <c r="AH62" s="1837"/>
      <c r="AI62" s="1837"/>
      <c r="AJ62" s="1837"/>
      <c r="AK62" s="1837"/>
      <c r="AL62" s="1837"/>
      <c r="AM62" s="1274"/>
    </row>
    <row r="63" spans="1:39" ht="15" customHeight="1">
      <c r="A63" s="1276"/>
      <c r="B63" s="1853" t="s">
        <v>4023</v>
      </c>
      <c r="C63" s="1854"/>
      <c r="D63" s="1854"/>
      <c r="E63" s="1854"/>
      <c r="F63" s="1854"/>
      <c r="G63" s="1854"/>
      <c r="H63" s="1854"/>
      <c r="I63" s="1854"/>
      <c r="J63" s="1854"/>
      <c r="K63" s="1854"/>
      <c r="L63" s="1854"/>
      <c r="M63" s="1854"/>
      <c r="N63" s="1854"/>
      <c r="O63" s="1854"/>
      <c r="P63" s="1854"/>
      <c r="Q63" s="1854"/>
      <c r="R63" s="1854"/>
      <c r="S63" s="1854"/>
      <c r="T63" s="1854"/>
      <c r="U63" s="1854"/>
      <c r="V63" s="1854"/>
      <c r="W63" s="1854"/>
      <c r="X63" s="1854"/>
      <c r="Y63" s="1854"/>
      <c r="Z63" s="1854"/>
      <c r="AA63" s="1854"/>
      <c r="AB63" s="1854"/>
      <c r="AC63" s="1854"/>
      <c r="AD63" s="1854"/>
      <c r="AE63" s="1854"/>
      <c r="AF63" s="1854"/>
      <c r="AG63" s="1855"/>
      <c r="AH63" s="1853" t="s">
        <v>2834</v>
      </c>
      <c r="AI63" s="1854"/>
      <c r="AJ63" s="1854"/>
      <c r="AK63" s="1855"/>
      <c r="AL63" s="1278"/>
      <c r="AM63" s="1274"/>
    </row>
    <row r="64" spans="1:39" ht="15" hidden="1" customHeight="1">
      <c r="A64" s="1276"/>
      <c r="B64" s="1851" t="s">
        <v>46</v>
      </c>
      <c r="C64" s="1852"/>
      <c r="D64" s="1852"/>
      <c r="E64" s="1852"/>
      <c r="F64" s="1852"/>
      <c r="G64" s="1852"/>
      <c r="H64" s="1852"/>
      <c r="I64" s="1852"/>
      <c r="J64" s="1852"/>
      <c r="K64" s="1852"/>
      <c r="L64" s="1852"/>
      <c r="M64" s="1852"/>
      <c r="N64" s="1852"/>
      <c r="O64" s="1852"/>
      <c r="P64" s="1852"/>
      <c r="Q64" s="1852"/>
      <c r="R64" s="1852"/>
      <c r="S64" s="1852"/>
      <c r="T64" s="1852"/>
      <c r="U64" s="1852"/>
      <c r="V64" s="1852"/>
      <c r="W64" s="1852"/>
      <c r="X64" s="1852"/>
      <c r="Y64" s="1852"/>
      <c r="Z64" s="1852"/>
      <c r="AA64" s="1852"/>
      <c r="AB64" s="1852"/>
      <c r="AC64" s="1852"/>
      <c r="AD64" s="1852"/>
      <c r="AE64" s="1856"/>
      <c r="AF64" s="1279" t="s">
        <v>139</v>
      </c>
      <c r="AG64" s="1280"/>
      <c r="AH64" s="1281" t="s">
        <v>139</v>
      </c>
      <c r="AI64" s="1281"/>
      <c r="AJ64" s="1281"/>
      <c r="AK64" s="1281"/>
      <c r="AL64" s="1282"/>
      <c r="AM64" s="1274"/>
    </row>
    <row r="65" spans="1:39" ht="15" hidden="1" customHeight="1">
      <c r="A65" s="1276"/>
      <c r="B65" s="1851" t="s">
        <v>149</v>
      </c>
      <c r="C65" s="1852"/>
      <c r="D65" s="1852"/>
      <c r="E65" s="1852"/>
      <c r="F65" s="1852"/>
      <c r="G65" s="1852"/>
      <c r="H65" s="1852"/>
      <c r="I65" s="1852"/>
      <c r="J65" s="1852"/>
      <c r="K65" s="1852"/>
      <c r="L65" s="1852"/>
      <c r="M65" s="1852"/>
      <c r="N65" s="1852"/>
      <c r="O65" s="1852"/>
      <c r="P65" s="1852"/>
      <c r="Q65" s="1852"/>
      <c r="R65" s="1852"/>
      <c r="S65" s="1852"/>
      <c r="T65" s="1852"/>
      <c r="U65" s="1852"/>
      <c r="V65" s="1852"/>
      <c r="W65" s="1852"/>
      <c r="X65" s="1852"/>
      <c r="Y65" s="1852"/>
      <c r="Z65" s="1852"/>
      <c r="AA65" s="1852"/>
      <c r="AB65" s="1852"/>
      <c r="AC65" s="1852"/>
      <c r="AD65" s="1852"/>
      <c r="AE65" s="1856"/>
      <c r="AF65" s="1279" t="s">
        <v>148</v>
      </c>
      <c r="AG65" s="1280"/>
      <c r="AH65" s="1281" t="s">
        <v>148</v>
      </c>
      <c r="AI65" s="1281"/>
      <c r="AJ65" s="1281"/>
      <c r="AK65" s="1281"/>
      <c r="AL65" s="1282"/>
      <c r="AM65" s="1274"/>
    </row>
    <row r="66" spans="1:39" ht="15" hidden="1" customHeight="1">
      <c r="A66" s="1276"/>
      <c r="B66" s="1851" t="s">
        <v>160</v>
      </c>
      <c r="C66" s="1852"/>
      <c r="D66" s="1852"/>
      <c r="E66" s="1852"/>
      <c r="F66" s="1852"/>
      <c r="G66" s="1852"/>
      <c r="H66" s="1852"/>
      <c r="I66" s="1852"/>
      <c r="J66" s="1852"/>
      <c r="K66" s="1852"/>
      <c r="L66" s="1852"/>
      <c r="M66" s="1852"/>
      <c r="N66" s="1852"/>
      <c r="O66" s="1852"/>
      <c r="P66" s="1852"/>
      <c r="Q66" s="1852"/>
      <c r="R66" s="1852"/>
      <c r="S66" s="1852"/>
      <c r="T66" s="1852"/>
      <c r="U66" s="1852"/>
      <c r="V66" s="1852"/>
      <c r="W66" s="1852"/>
      <c r="X66" s="1852"/>
      <c r="Y66" s="1852"/>
      <c r="Z66" s="1852"/>
      <c r="AA66" s="1852"/>
      <c r="AB66" s="1852"/>
      <c r="AC66" s="1852"/>
      <c r="AD66" s="1852"/>
      <c r="AE66" s="1856"/>
      <c r="AF66" s="1279" t="s">
        <v>159</v>
      </c>
      <c r="AG66" s="1280"/>
      <c r="AH66" s="1281" t="s">
        <v>159</v>
      </c>
      <c r="AI66" s="1281"/>
      <c r="AJ66" s="1281"/>
      <c r="AK66" s="1281"/>
      <c r="AL66" s="1282"/>
      <c r="AM66" s="1274"/>
    </row>
    <row r="67" spans="1:39" ht="15" hidden="1" customHeight="1">
      <c r="A67" s="1276"/>
      <c r="B67" s="1851" t="s">
        <v>171</v>
      </c>
      <c r="C67" s="1852"/>
      <c r="D67" s="1852"/>
      <c r="E67" s="1852"/>
      <c r="F67" s="1852"/>
      <c r="G67" s="1852"/>
      <c r="H67" s="1852"/>
      <c r="I67" s="1852"/>
      <c r="J67" s="1852"/>
      <c r="K67" s="1852"/>
      <c r="L67" s="1852"/>
      <c r="M67" s="1852"/>
      <c r="N67" s="1852"/>
      <c r="O67" s="1852"/>
      <c r="P67" s="1852"/>
      <c r="Q67" s="1852"/>
      <c r="R67" s="1852"/>
      <c r="S67" s="1852"/>
      <c r="T67" s="1852"/>
      <c r="U67" s="1852"/>
      <c r="V67" s="1852"/>
      <c r="W67" s="1852"/>
      <c r="X67" s="1852"/>
      <c r="Y67" s="1852"/>
      <c r="Z67" s="1852"/>
      <c r="AA67" s="1852"/>
      <c r="AB67" s="1852"/>
      <c r="AC67" s="1852"/>
      <c r="AD67" s="1852"/>
      <c r="AE67" s="1856"/>
      <c r="AF67" s="1279" t="s">
        <v>170</v>
      </c>
      <c r="AG67" s="1280"/>
      <c r="AH67" s="1281" t="s">
        <v>170</v>
      </c>
      <c r="AI67" s="1281"/>
      <c r="AJ67" s="1281"/>
      <c r="AK67" s="1281"/>
      <c r="AL67" s="1282"/>
      <c r="AM67" s="1274"/>
    </row>
    <row r="68" spans="1:39" ht="15" hidden="1" customHeight="1">
      <c r="A68" s="1276"/>
      <c r="B68" s="1851" t="s">
        <v>181</v>
      </c>
      <c r="C68" s="1852"/>
      <c r="D68" s="1852"/>
      <c r="E68" s="1852"/>
      <c r="F68" s="1852"/>
      <c r="G68" s="1852"/>
      <c r="H68" s="1852"/>
      <c r="I68" s="1852"/>
      <c r="J68" s="1852"/>
      <c r="K68" s="1852"/>
      <c r="L68" s="1852"/>
      <c r="M68" s="1852"/>
      <c r="N68" s="1852"/>
      <c r="O68" s="1852"/>
      <c r="P68" s="1852"/>
      <c r="Q68" s="1852"/>
      <c r="R68" s="1852"/>
      <c r="S68" s="1852"/>
      <c r="T68" s="1852"/>
      <c r="U68" s="1852"/>
      <c r="V68" s="1852"/>
      <c r="W68" s="1852"/>
      <c r="X68" s="1852"/>
      <c r="Y68" s="1852"/>
      <c r="Z68" s="1852"/>
      <c r="AA68" s="1852"/>
      <c r="AB68" s="1852"/>
      <c r="AC68" s="1852"/>
      <c r="AD68" s="1852"/>
      <c r="AE68" s="1856"/>
      <c r="AF68" s="1279" t="s">
        <v>180</v>
      </c>
      <c r="AG68" s="1280"/>
      <c r="AH68" s="1281" t="s">
        <v>180</v>
      </c>
      <c r="AI68" s="1281"/>
      <c r="AJ68" s="1281"/>
      <c r="AK68" s="1281"/>
      <c r="AL68" s="1282"/>
      <c r="AM68" s="1274"/>
    </row>
    <row r="69" spans="1:39" ht="15" hidden="1" customHeight="1">
      <c r="A69" s="1276"/>
      <c r="B69" s="1851" t="s">
        <v>191</v>
      </c>
      <c r="C69" s="1852"/>
      <c r="D69" s="1852"/>
      <c r="E69" s="1852"/>
      <c r="F69" s="1852"/>
      <c r="G69" s="1852"/>
      <c r="H69" s="1852"/>
      <c r="I69" s="1852"/>
      <c r="J69" s="1852"/>
      <c r="K69" s="1852"/>
      <c r="L69" s="1852"/>
      <c r="M69" s="1852"/>
      <c r="N69" s="1852"/>
      <c r="O69" s="1852"/>
      <c r="P69" s="1852"/>
      <c r="Q69" s="1852"/>
      <c r="R69" s="1852"/>
      <c r="S69" s="1852"/>
      <c r="T69" s="1852"/>
      <c r="U69" s="1852"/>
      <c r="V69" s="1852"/>
      <c r="W69" s="1852"/>
      <c r="X69" s="1852"/>
      <c r="Y69" s="1852"/>
      <c r="Z69" s="1852"/>
      <c r="AA69" s="1852"/>
      <c r="AB69" s="1852"/>
      <c r="AC69" s="1852"/>
      <c r="AD69" s="1852"/>
      <c r="AE69" s="1856"/>
      <c r="AF69" s="1279" t="s">
        <v>190</v>
      </c>
      <c r="AG69" s="1280"/>
      <c r="AH69" s="1281" t="s">
        <v>190</v>
      </c>
      <c r="AI69" s="1281"/>
      <c r="AJ69" s="1281"/>
      <c r="AK69" s="1281"/>
      <c r="AL69" s="1282"/>
      <c r="AM69" s="1274"/>
    </row>
    <row r="70" spans="1:39" ht="15" customHeight="1">
      <c r="A70" s="1276"/>
      <c r="B70" s="1847" t="s">
        <v>197</v>
      </c>
      <c r="C70" s="1847"/>
      <c r="D70" s="1847"/>
      <c r="E70" s="1847"/>
      <c r="F70" s="1847"/>
      <c r="G70" s="1847"/>
      <c r="H70" s="1847"/>
      <c r="I70" s="1847"/>
      <c r="J70" s="1847"/>
      <c r="K70" s="1847"/>
      <c r="L70" s="1847"/>
      <c r="M70" s="1847"/>
      <c r="N70" s="1847"/>
      <c r="O70" s="1847"/>
      <c r="P70" s="1847"/>
      <c r="Q70" s="1847"/>
      <c r="R70" s="1847"/>
      <c r="S70" s="1847"/>
      <c r="T70" s="1847"/>
      <c r="U70" s="1847"/>
      <c r="V70" s="1847"/>
      <c r="W70" s="1847"/>
      <c r="X70" s="1847"/>
      <c r="Y70" s="1847"/>
      <c r="Z70" s="1847"/>
      <c r="AA70" s="1847"/>
      <c r="AB70" s="1847"/>
      <c r="AC70" s="1847"/>
      <c r="AD70" s="1847"/>
      <c r="AE70" s="1847"/>
      <c r="AF70" s="1847"/>
      <c r="AG70" s="1847"/>
      <c r="AH70" s="1848" t="s">
        <v>196</v>
      </c>
      <c r="AI70" s="1849"/>
      <c r="AJ70" s="1849"/>
      <c r="AK70" s="1850"/>
      <c r="AL70" s="1282"/>
      <c r="AM70" s="1274"/>
    </row>
    <row r="71" spans="1:39" ht="15" customHeight="1">
      <c r="A71" s="1276"/>
      <c r="B71" s="1851" t="s">
        <v>202</v>
      </c>
      <c r="C71" s="1852"/>
      <c r="D71" s="1852"/>
      <c r="E71" s="1852"/>
      <c r="F71" s="1852"/>
      <c r="G71" s="1852"/>
      <c r="H71" s="1852"/>
      <c r="I71" s="1852"/>
      <c r="J71" s="1852"/>
      <c r="K71" s="1852"/>
      <c r="L71" s="1852"/>
      <c r="M71" s="1852"/>
      <c r="N71" s="1852"/>
      <c r="O71" s="1852"/>
      <c r="P71" s="1852"/>
      <c r="Q71" s="1852"/>
      <c r="R71" s="1852"/>
      <c r="S71" s="1852"/>
      <c r="T71" s="1852"/>
      <c r="U71" s="1852"/>
      <c r="V71" s="1852"/>
      <c r="W71" s="1852"/>
      <c r="X71" s="1852"/>
      <c r="Y71" s="1852"/>
      <c r="Z71" s="1852"/>
      <c r="AA71" s="1852"/>
      <c r="AB71" s="1852"/>
      <c r="AC71" s="1852"/>
      <c r="AD71" s="1852"/>
      <c r="AE71" s="1852"/>
      <c r="AF71" s="1852"/>
      <c r="AG71" s="1852"/>
      <c r="AH71" s="1848" t="s">
        <v>201</v>
      </c>
      <c r="AI71" s="1849"/>
      <c r="AJ71" s="1849"/>
      <c r="AK71" s="1850"/>
      <c r="AL71" s="1282"/>
      <c r="AM71" s="1274"/>
    </row>
    <row r="72" spans="1:39" ht="15" customHeight="1">
      <c r="A72" s="1276"/>
      <c r="B72" s="1851" t="s">
        <v>4026</v>
      </c>
      <c r="C72" s="1852"/>
      <c r="D72" s="1852"/>
      <c r="E72" s="1852"/>
      <c r="F72" s="1852"/>
      <c r="G72" s="1852"/>
      <c r="H72" s="1852"/>
      <c r="I72" s="1852"/>
      <c r="J72" s="1852"/>
      <c r="K72" s="1852"/>
      <c r="L72" s="1852"/>
      <c r="M72" s="1852"/>
      <c r="N72" s="1852"/>
      <c r="O72" s="1852"/>
      <c r="P72" s="1852"/>
      <c r="Q72" s="1852"/>
      <c r="R72" s="1852"/>
      <c r="S72" s="1852"/>
      <c r="T72" s="1852"/>
      <c r="U72" s="1852"/>
      <c r="V72" s="1852"/>
      <c r="W72" s="1852"/>
      <c r="X72" s="1852"/>
      <c r="Y72" s="1852"/>
      <c r="Z72" s="1852"/>
      <c r="AA72" s="1852"/>
      <c r="AB72" s="1852"/>
      <c r="AC72" s="1852"/>
      <c r="AD72" s="1852"/>
      <c r="AE72" s="1852"/>
      <c r="AF72" s="1852"/>
      <c r="AG72" s="1852"/>
      <c r="AH72" s="1848" t="s">
        <v>4027</v>
      </c>
      <c r="AI72" s="1849"/>
      <c r="AJ72" s="1849"/>
      <c r="AK72" s="1850"/>
      <c r="AL72" s="1282"/>
      <c r="AM72" s="1274"/>
    </row>
    <row r="73" spans="1:39" ht="15" customHeight="1">
      <c r="A73" s="1276"/>
      <c r="B73" s="1851" t="s">
        <v>503</v>
      </c>
      <c r="C73" s="1852"/>
      <c r="D73" s="1852"/>
      <c r="E73" s="1852"/>
      <c r="F73" s="1852"/>
      <c r="G73" s="1852"/>
      <c r="H73" s="1852"/>
      <c r="I73" s="1852"/>
      <c r="J73" s="1852"/>
      <c r="K73" s="1852"/>
      <c r="L73" s="1852"/>
      <c r="M73" s="1852"/>
      <c r="N73" s="1852"/>
      <c r="O73" s="1852"/>
      <c r="P73" s="1852"/>
      <c r="Q73" s="1852"/>
      <c r="R73" s="1852"/>
      <c r="S73" s="1852"/>
      <c r="T73" s="1852"/>
      <c r="U73" s="1852"/>
      <c r="V73" s="1852"/>
      <c r="W73" s="1852"/>
      <c r="X73" s="1852"/>
      <c r="Y73" s="1852"/>
      <c r="Z73" s="1852"/>
      <c r="AA73" s="1852"/>
      <c r="AB73" s="1852"/>
      <c r="AC73" s="1852"/>
      <c r="AD73" s="1852"/>
      <c r="AE73" s="1852"/>
      <c r="AF73" s="1852"/>
      <c r="AG73" s="1852"/>
      <c r="AH73" s="1848" t="s">
        <v>204</v>
      </c>
      <c r="AI73" s="1849"/>
      <c r="AJ73" s="1849"/>
      <c r="AK73" s="1850"/>
      <c r="AL73" s="1282"/>
      <c r="AM73" s="1274"/>
    </row>
    <row r="74" spans="1:39" ht="15" customHeight="1">
      <c r="A74" s="1276"/>
      <c r="B74" s="1851" t="s">
        <v>4028</v>
      </c>
      <c r="C74" s="1852"/>
      <c r="D74" s="1852"/>
      <c r="E74" s="1852"/>
      <c r="F74" s="1852"/>
      <c r="G74" s="1852"/>
      <c r="H74" s="1852"/>
      <c r="I74" s="1852"/>
      <c r="J74" s="1852"/>
      <c r="K74" s="1852"/>
      <c r="L74" s="1852"/>
      <c r="M74" s="1852"/>
      <c r="N74" s="1852"/>
      <c r="O74" s="1852"/>
      <c r="P74" s="1852"/>
      <c r="Q74" s="1852"/>
      <c r="R74" s="1852"/>
      <c r="S74" s="1852"/>
      <c r="T74" s="1852"/>
      <c r="U74" s="1852"/>
      <c r="V74" s="1852"/>
      <c r="W74" s="1852"/>
      <c r="X74" s="1852"/>
      <c r="Y74" s="1852"/>
      <c r="Z74" s="1852"/>
      <c r="AA74" s="1852"/>
      <c r="AB74" s="1852"/>
      <c r="AC74" s="1852"/>
      <c r="AD74" s="1852"/>
      <c r="AE74" s="1852"/>
      <c r="AF74" s="1852"/>
      <c r="AG74" s="1852"/>
      <c r="AH74" s="1848" t="s">
        <v>207</v>
      </c>
      <c r="AI74" s="1849"/>
      <c r="AJ74" s="1849"/>
      <c r="AK74" s="1850"/>
      <c r="AL74" s="1282"/>
      <c r="AM74" s="1274"/>
    </row>
    <row r="75" spans="1:39" ht="15" customHeight="1">
      <c r="A75" s="1276"/>
      <c r="B75" s="1851" t="s">
        <v>211</v>
      </c>
      <c r="C75" s="1852"/>
      <c r="D75" s="1852"/>
      <c r="E75" s="1852"/>
      <c r="F75" s="1852"/>
      <c r="G75" s="1852"/>
      <c r="H75" s="1852"/>
      <c r="I75" s="1852"/>
      <c r="J75" s="1852"/>
      <c r="K75" s="1852"/>
      <c r="L75" s="1852"/>
      <c r="M75" s="1852"/>
      <c r="N75" s="1852"/>
      <c r="O75" s="1852"/>
      <c r="P75" s="1852"/>
      <c r="Q75" s="1852"/>
      <c r="R75" s="1852"/>
      <c r="S75" s="1852"/>
      <c r="T75" s="1852"/>
      <c r="U75" s="1852"/>
      <c r="V75" s="1852"/>
      <c r="W75" s="1852"/>
      <c r="X75" s="1852"/>
      <c r="Y75" s="1852"/>
      <c r="Z75" s="1852"/>
      <c r="AA75" s="1852"/>
      <c r="AB75" s="1852"/>
      <c r="AC75" s="1852"/>
      <c r="AD75" s="1852"/>
      <c r="AE75" s="1852"/>
      <c r="AF75" s="1852"/>
      <c r="AG75" s="1852"/>
      <c r="AH75" s="1848" t="s">
        <v>210</v>
      </c>
      <c r="AI75" s="1849"/>
      <c r="AJ75" s="1849"/>
      <c r="AK75" s="1850"/>
      <c r="AL75" s="1282"/>
      <c r="AM75" s="1274"/>
    </row>
    <row r="76" spans="1:39" ht="15" customHeight="1">
      <c r="A76" s="1276"/>
      <c r="B76" s="1851" t="s">
        <v>214</v>
      </c>
      <c r="C76" s="1852"/>
      <c r="D76" s="1852"/>
      <c r="E76" s="1852"/>
      <c r="F76" s="1852"/>
      <c r="G76" s="1852"/>
      <c r="H76" s="1852"/>
      <c r="I76" s="1852"/>
      <c r="J76" s="1852"/>
      <c r="K76" s="1852"/>
      <c r="L76" s="1852"/>
      <c r="M76" s="1852"/>
      <c r="N76" s="1852"/>
      <c r="O76" s="1852"/>
      <c r="P76" s="1852"/>
      <c r="Q76" s="1852"/>
      <c r="R76" s="1852"/>
      <c r="S76" s="1852"/>
      <c r="T76" s="1852"/>
      <c r="U76" s="1852"/>
      <c r="V76" s="1852"/>
      <c r="W76" s="1852"/>
      <c r="X76" s="1852"/>
      <c r="Y76" s="1852"/>
      <c r="Z76" s="1852"/>
      <c r="AA76" s="1852"/>
      <c r="AB76" s="1852"/>
      <c r="AC76" s="1852"/>
      <c r="AD76" s="1852"/>
      <c r="AE76" s="1852"/>
      <c r="AF76" s="1852"/>
      <c r="AG76" s="1852"/>
      <c r="AH76" s="1848" t="s">
        <v>213</v>
      </c>
      <c r="AI76" s="1849"/>
      <c r="AJ76" s="1849"/>
      <c r="AK76" s="1850"/>
      <c r="AL76" s="1282"/>
      <c r="AM76" s="1274"/>
    </row>
    <row r="77" spans="1:39" ht="15" customHeight="1">
      <c r="A77" s="1276"/>
      <c r="B77" s="1851" t="s">
        <v>217</v>
      </c>
      <c r="C77" s="1852"/>
      <c r="D77" s="1852"/>
      <c r="E77" s="1852"/>
      <c r="F77" s="1852"/>
      <c r="G77" s="1852"/>
      <c r="H77" s="1852"/>
      <c r="I77" s="1852"/>
      <c r="J77" s="1852"/>
      <c r="K77" s="1852"/>
      <c r="L77" s="1852"/>
      <c r="M77" s="1852"/>
      <c r="N77" s="1852"/>
      <c r="O77" s="1852"/>
      <c r="P77" s="1852"/>
      <c r="Q77" s="1852"/>
      <c r="R77" s="1852"/>
      <c r="S77" s="1852"/>
      <c r="T77" s="1852"/>
      <c r="U77" s="1852"/>
      <c r="V77" s="1852"/>
      <c r="W77" s="1852"/>
      <c r="X77" s="1852"/>
      <c r="Y77" s="1852"/>
      <c r="Z77" s="1852"/>
      <c r="AA77" s="1852"/>
      <c r="AB77" s="1852"/>
      <c r="AC77" s="1852"/>
      <c r="AD77" s="1852"/>
      <c r="AE77" s="1852"/>
      <c r="AF77" s="1852"/>
      <c r="AG77" s="1852"/>
      <c r="AH77" s="1848" t="s">
        <v>216</v>
      </c>
      <c r="AI77" s="1849"/>
      <c r="AJ77" s="1849"/>
      <c r="AK77" s="1850"/>
      <c r="AL77" s="1282"/>
      <c r="AM77" s="1274"/>
    </row>
    <row r="78" spans="1:39" ht="15" customHeight="1">
      <c r="A78" s="1276"/>
      <c r="B78" s="1851" t="s">
        <v>4029</v>
      </c>
      <c r="C78" s="1852"/>
      <c r="D78" s="1852"/>
      <c r="E78" s="1852"/>
      <c r="F78" s="1852"/>
      <c r="G78" s="1852"/>
      <c r="H78" s="1852"/>
      <c r="I78" s="1852"/>
      <c r="J78" s="1852"/>
      <c r="K78" s="1852"/>
      <c r="L78" s="1852"/>
      <c r="M78" s="1852"/>
      <c r="N78" s="1852"/>
      <c r="O78" s="1852"/>
      <c r="P78" s="1852"/>
      <c r="Q78" s="1852"/>
      <c r="R78" s="1852"/>
      <c r="S78" s="1852"/>
      <c r="T78" s="1852"/>
      <c r="U78" s="1852"/>
      <c r="V78" s="1852"/>
      <c r="W78" s="1852"/>
      <c r="X78" s="1852"/>
      <c r="Y78" s="1852"/>
      <c r="Z78" s="1852"/>
      <c r="AA78" s="1852"/>
      <c r="AB78" s="1852"/>
      <c r="AC78" s="1852"/>
      <c r="AD78" s="1852"/>
      <c r="AE78" s="1852"/>
      <c r="AF78" s="1852"/>
      <c r="AG78" s="1852"/>
      <c r="AH78" s="1848" t="s">
        <v>4030</v>
      </c>
      <c r="AI78" s="1849"/>
      <c r="AJ78" s="1849"/>
      <c r="AK78" s="1850"/>
      <c r="AL78" s="1282"/>
      <c r="AM78" s="1274"/>
    </row>
    <row r="79" spans="1:39" ht="15" customHeight="1">
      <c r="A79" s="1276"/>
      <c r="B79" s="1851" t="s">
        <v>502</v>
      </c>
      <c r="C79" s="1852"/>
      <c r="D79" s="1852"/>
      <c r="E79" s="1852"/>
      <c r="F79" s="1852"/>
      <c r="G79" s="1852"/>
      <c r="H79" s="1852"/>
      <c r="I79" s="1852"/>
      <c r="J79" s="1852"/>
      <c r="K79" s="1852"/>
      <c r="L79" s="1852"/>
      <c r="M79" s="1852"/>
      <c r="N79" s="1852"/>
      <c r="O79" s="1852"/>
      <c r="P79" s="1852"/>
      <c r="Q79" s="1852"/>
      <c r="R79" s="1852"/>
      <c r="S79" s="1852"/>
      <c r="T79" s="1852"/>
      <c r="U79" s="1852"/>
      <c r="V79" s="1852"/>
      <c r="W79" s="1852"/>
      <c r="X79" s="1852"/>
      <c r="Y79" s="1852"/>
      <c r="Z79" s="1852"/>
      <c r="AA79" s="1852"/>
      <c r="AB79" s="1852"/>
      <c r="AC79" s="1852"/>
      <c r="AD79" s="1852"/>
      <c r="AE79" s="1852"/>
      <c r="AF79" s="1852"/>
      <c r="AG79" s="1852"/>
      <c r="AH79" s="1848" t="s">
        <v>219</v>
      </c>
      <c r="AI79" s="1849"/>
      <c r="AJ79" s="1849"/>
      <c r="AK79" s="1850"/>
      <c r="AL79" s="1282"/>
      <c r="AM79" s="1274"/>
    </row>
    <row r="80" spans="1:39" ht="15" customHeight="1">
      <c r="A80" s="1276"/>
      <c r="B80" s="1851" t="s">
        <v>501</v>
      </c>
      <c r="C80" s="1852"/>
      <c r="D80" s="1852"/>
      <c r="E80" s="1852"/>
      <c r="F80" s="1852"/>
      <c r="G80" s="1852"/>
      <c r="H80" s="1852"/>
      <c r="I80" s="1852"/>
      <c r="J80" s="1852"/>
      <c r="K80" s="1852"/>
      <c r="L80" s="1852"/>
      <c r="M80" s="1852"/>
      <c r="N80" s="1852"/>
      <c r="O80" s="1852"/>
      <c r="P80" s="1852"/>
      <c r="Q80" s="1852"/>
      <c r="R80" s="1852"/>
      <c r="S80" s="1852"/>
      <c r="T80" s="1852"/>
      <c r="U80" s="1852"/>
      <c r="V80" s="1852"/>
      <c r="W80" s="1852"/>
      <c r="X80" s="1852"/>
      <c r="Y80" s="1852"/>
      <c r="Z80" s="1852"/>
      <c r="AA80" s="1852"/>
      <c r="AB80" s="1852"/>
      <c r="AC80" s="1852"/>
      <c r="AD80" s="1852"/>
      <c r="AE80" s="1852"/>
      <c r="AF80" s="1852"/>
      <c r="AG80" s="1852"/>
      <c r="AH80" s="1848" t="s">
        <v>222</v>
      </c>
      <c r="AI80" s="1849"/>
      <c r="AJ80" s="1849"/>
      <c r="AK80" s="1850"/>
      <c r="AL80" s="1282"/>
      <c r="AM80" s="1274"/>
    </row>
    <row r="81" spans="1:39" ht="15" customHeight="1">
      <c r="A81" s="1276"/>
      <c r="B81" s="1851" t="s">
        <v>4031</v>
      </c>
      <c r="C81" s="1852"/>
      <c r="D81" s="1852"/>
      <c r="E81" s="1852"/>
      <c r="F81" s="1852"/>
      <c r="G81" s="1852"/>
      <c r="H81" s="1852"/>
      <c r="I81" s="1852"/>
      <c r="J81" s="1852"/>
      <c r="K81" s="1852"/>
      <c r="L81" s="1852"/>
      <c r="M81" s="1852"/>
      <c r="N81" s="1852"/>
      <c r="O81" s="1852"/>
      <c r="P81" s="1852"/>
      <c r="Q81" s="1852"/>
      <c r="R81" s="1852"/>
      <c r="S81" s="1852"/>
      <c r="T81" s="1852"/>
      <c r="U81" s="1852"/>
      <c r="V81" s="1852"/>
      <c r="W81" s="1852"/>
      <c r="X81" s="1852"/>
      <c r="Y81" s="1852"/>
      <c r="Z81" s="1852"/>
      <c r="AA81" s="1852"/>
      <c r="AB81" s="1852"/>
      <c r="AC81" s="1852"/>
      <c r="AD81" s="1852"/>
      <c r="AE81" s="1852"/>
      <c r="AF81" s="1852"/>
      <c r="AG81" s="1852"/>
      <c r="AH81" s="1848" t="s">
        <v>4032</v>
      </c>
      <c r="AI81" s="1849"/>
      <c r="AJ81" s="1849"/>
      <c r="AK81" s="1850"/>
      <c r="AL81" s="1282"/>
      <c r="AM81" s="1274"/>
    </row>
    <row r="82" spans="1:39" ht="15" customHeight="1">
      <c r="A82" s="1276"/>
      <c r="B82" s="1851" t="s">
        <v>226</v>
      </c>
      <c r="C82" s="1852"/>
      <c r="D82" s="1852"/>
      <c r="E82" s="1852"/>
      <c r="F82" s="1852"/>
      <c r="G82" s="1852"/>
      <c r="H82" s="1852"/>
      <c r="I82" s="1852"/>
      <c r="J82" s="1852"/>
      <c r="K82" s="1852"/>
      <c r="L82" s="1852"/>
      <c r="M82" s="1852"/>
      <c r="N82" s="1852"/>
      <c r="O82" s="1852"/>
      <c r="P82" s="1852"/>
      <c r="Q82" s="1852"/>
      <c r="R82" s="1852"/>
      <c r="S82" s="1852"/>
      <c r="T82" s="1852"/>
      <c r="U82" s="1852"/>
      <c r="V82" s="1852"/>
      <c r="W82" s="1852"/>
      <c r="X82" s="1852"/>
      <c r="Y82" s="1852"/>
      <c r="Z82" s="1852"/>
      <c r="AA82" s="1852"/>
      <c r="AB82" s="1852"/>
      <c r="AC82" s="1852"/>
      <c r="AD82" s="1852"/>
      <c r="AE82" s="1852"/>
      <c r="AF82" s="1852"/>
      <c r="AG82" s="1852"/>
      <c r="AH82" s="1848" t="s">
        <v>225</v>
      </c>
      <c r="AI82" s="1849"/>
      <c r="AJ82" s="1849"/>
      <c r="AK82" s="1850"/>
      <c r="AL82" s="1282"/>
      <c r="AM82" s="1274"/>
    </row>
    <row r="83" spans="1:39" ht="15" customHeight="1">
      <c r="A83" s="1276"/>
      <c r="B83" s="1851" t="s">
        <v>4033</v>
      </c>
      <c r="C83" s="1852"/>
      <c r="D83" s="1852"/>
      <c r="E83" s="1852"/>
      <c r="F83" s="1852"/>
      <c r="G83" s="1852"/>
      <c r="H83" s="1852"/>
      <c r="I83" s="1852"/>
      <c r="J83" s="1852"/>
      <c r="K83" s="1852"/>
      <c r="L83" s="1852"/>
      <c r="M83" s="1852"/>
      <c r="N83" s="1852"/>
      <c r="O83" s="1852"/>
      <c r="P83" s="1852"/>
      <c r="Q83" s="1852"/>
      <c r="R83" s="1852"/>
      <c r="S83" s="1852"/>
      <c r="T83" s="1852"/>
      <c r="U83" s="1852"/>
      <c r="V83" s="1852"/>
      <c r="W83" s="1852"/>
      <c r="X83" s="1852"/>
      <c r="Y83" s="1852"/>
      <c r="Z83" s="1852"/>
      <c r="AA83" s="1852"/>
      <c r="AB83" s="1852"/>
      <c r="AC83" s="1852"/>
      <c r="AD83" s="1852"/>
      <c r="AE83" s="1852"/>
      <c r="AF83" s="1852"/>
      <c r="AG83" s="1852"/>
      <c r="AH83" s="1848" t="s">
        <v>228</v>
      </c>
      <c r="AI83" s="1849"/>
      <c r="AJ83" s="1849"/>
      <c r="AK83" s="1850"/>
      <c r="AL83" s="1282"/>
      <c r="AM83" s="1274"/>
    </row>
    <row r="84" spans="1:39" ht="15" customHeight="1">
      <c r="A84" s="1276"/>
      <c r="B84" s="1851" t="s">
        <v>232</v>
      </c>
      <c r="C84" s="1852"/>
      <c r="D84" s="1852"/>
      <c r="E84" s="1852"/>
      <c r="F84" s="1852"/>
      <c r="G84" s="1852"/>
      <c r="H84" s="1852"/>
      <c r="I84" s="1852"/>
      <c r="J84" s="1852"/>
      <c r="K84" s="1852"/>
      <c r="L84" s="1852"/>
      <c r="M84" s="1852"/>
      <c r="N84" s="1852"/>
      <c r="O84" s="1852"/>
      <c r="P84" s="1852"/>
      <c r="Q84" s="1852"/>
      <c r="R84" s="1852"/>
      <c r="S84" s="1852"/>
      <c r="T84" s="1852"/>
      <c r="U84" s="1852"/>
      <c r="V84" s="1852"/>
      <c r="W84" s="1852"/>
      <c r="X84" s="1852"/>
      <c r="Y84" s="1852"/>
      <c r="Z84" s="1852"/>
      <c r="AA84" s="1852"/>
      <c r="AB84" s="1852"/>
      <c r="AC84" s="1852"/>
      <c r="AD84" s="1852"/>
      <c r="AE84" s="1852"/>
      <c r="AF84" s="1852"/>
      <c r="AG84" s="1852"/>
      <c r="AH84" s="1848" t="s">
        <v>231</v>
      </c>
      <c r="AI84" s="1849"/>
      <c r="AJ84" s="1849"/>
      <c r="AK84" s="1850"/>
      <c r="AL84" s="1282"/>
      <c r="AM84" s="1274"/>
    </row>
    <row r="85" spans="1:39" ht="15" customHeight="1">
      <c r="A85" s="1276"/>
      <c r="B85" s="1851" t="s">
        <v>4034</v>
      </c>
      <c r="C85" s="1852"/>
      <c r="D85" s="1852"/>
      <c r="E85" s="1852"/>
      <c r="F85" s="1852"/>
      <c r="G85" s="1852"/>
      <c r="H85" s="1852"/>
      <c r="I85" s="1852"/>
      <c r="J85" s="1852"/>
      <c r="K85" s="1852"/>
      <c r="L85" s="1852"/>
      <c r="M85" s="1852"/>
      <c r="N85" s="1852"/>
      <c r="O85" s="1852"/>
      <c r="P85" s="1852"/>
      <c r="Q85" s="1852"/>
      <c r="R85" s="1852"/>
      <c r="S85" s="1852"/>
      <c r="T85" s="1852"/>
      <c r="U85" s="1852"/>
      <c r="V85" s="1852"/>
      <c r="W85" s="1852"/>
      <c r="X85" s="1852"/>
      <c r="Y85" s="1852"/>
      <c r="Z85" s="1852"/>
      <c r="AA85" s="1852"/>
      <c r="AB85" s="1852"/>
      <c r="AC85" s="1852"/>
      <c r="AD85" s="1852"/>
      <c r="AE85" s="1852"/>
      <c r="AF85" s="1852"/>
      <c r="AG85" s="1852"/>
      <c r="AH85" s="1848" t="s">
        <v>234</v>
      </c>
      <c r="AI85" s="1849"/>
      <c r="AJ85" s="1849"/>
      <c r="AK85" s="1850"/>
      <c r="AL85" s="1282"/>
      <c r="AM85" s="1274"/>
    </row>
    <row r="86" spans="1:39" ht="15" customHeight="1">
      <c r="A86" s="1276"/>
      <c r="B86" s="1851" t="s">
        <v>4035</v>
      </c>
      <c r="C86" s="1852"/>
      <c r="D86" s="1852"/>
      <c r="E86" s="1852"/>
      <c r="F86" s="1852"/>
      <c r="G86" s="1852"/>
      <c r="H86" s="1852"/>
      <c r="I86" s="1852"/>
      <c r="J86" s="1852"/>
      <c r="K86" s="1852"/>
      <c r="L86" s="1852"/>
      <c r="M86" s="1852"/>
      <c r="N86" s="1852"/>
      <c r="O86" s="1852"/>
      <c r="P86" s="1852"/>
      <c r="Q86" s="1852"/>
      <c r="R86" s="1852"/>
      <c r="S86" s="1852"/>
      <c r="T86" s="1852"/>
      <c r="U86" s="1852"/>
      <c r="V86" s="1852"/>
      <c r="W86" s="1852"/>
      <c r="X86" s="1852"/>
      <c r="Y86" s="1852"/>
      <c r="Z86" s="1852"/>
      <c r="AA86" s="1852"/>
      <c r="AB86" s="1852"/>
      <c r="AC86" s="1852"/>
      <c r="AD86" s="1852"/>
      <c r="AE86" s="1852"/>
      <c r="AF86" s="1852"/>
      <c r="AG86" s="1852"/>
      <c r="AH86" s="1848" t="s">
        <v>4036</v>
      </c>
      <c r="AI86" s="1849"/>
      <c r="AJ86" s="1849"/>
      <c r="AK86" s="1850"/>
      <c r="AL86" s="1282"/>
      <c r="AM86" s="1274"/>
    </row>
    <row r="87" spans="1:39" ht="27.6" customHeight="1">
      <c r="A87" s="1276"/>
      <c r="B87" s="1851" t="s">
        <v>4037</v>
      </c>
      <c r="C87" s="1852"/>
      <c r="D87" s="1852"/>
      <c r="E87" s="1852"/>
      <c r="F87" s="1852"/>
      <c r="G87" s="1852"/>
      <c r="H87" s="1852"/>
      <c r="I87" s="1852"/>
      <c r="J87" s="1852"/>
      <c r="K87" s="1852"/>
      <c r="L87" s="1852"/>
      <c r="M87" s="1852"/>
      <c r="N87" s="1852"/>
      <c r="O87" s="1852"/>
      <c r="P87" s="1852"/>
      <c r="Q87" s="1852"/>
      <c r="R87" s="1852"/>
      <c r="S87" s="1852"/>
      <c r="T87" s="1852"/>
      <c r="U87" s="1852"/>
      <c r="V87" s="1852"/>
      <c r="W87" s="1852"/>
      <c r="X87" s="1852"/>
      <c r="Y87" s="1852"/>
      <c r="Z87" s="1852"/>
      <c r="AA87" s="1852"/>
      <c r="AB87" s="1852"/>
      <c r="AC87" s="1852"/>
      <c r="AD87" s="1852"/>
      <c r="AE87" s="1852"/>
      <c r="AF87" s="1852"/>
      <c r="AG87" s="1852"/>
      <c r="AH87" s="1857" t="s">
        <v>237</v>
      </c>
      <c r="AI87" s="1858"/>
      <c r="AJ87" s="1858"/>
      <c r="AK87" s="1859"/>
      <c r="AL87" s="1283"/>
      <c r="AM87" s="1274"/>
    </row>
    <row r="88" spans="1:39" ht="15" customHeight="1">
      <c r="A88" s="1276"/>
      <c r="B88" s="1851" t="s">
        <v>4038</v>
      </c>
      <c r="C88" s="1852"/>
      <c r="D88" s="1852"/>
      <c r="E88" s="1852"/>
      <c r="F88" s="1852"/>
      <c r="G88" s="1852"/>
      <c r="H88" s="1852"/>
      <c r="I88" s="1852"/>
      <c r="J88" s="1852"/>
      <c r="K88" s="1852"/>
      <c r="L88" s="1852"/>
      <c r="M88" s="1852"/>
      <c r="N88" s="1852"/>
      <c r="O88" s="1852"/>
      <c r="P88" s="1852"/>
      <c r="Q88" s="1852"/>
      <c r="R88" s="1852"/>
      <c r="S88" s="1852"/>
      <c r="T88" s="1852"/>
      <c r="U88" s="1852"/>
      <c r="V88" s="1852"/>
      <c r="W88" s="1852"/>
      <c r="X88" s="1852"/>
      <c r="Y88" s="1852"/>
      <c r="Z88" s="1852"/>
      <c r="AA88" s="1852"/>
      <c r="AB88" s="1852"/>
      <c r="AC88" s="1852"/>
      <c r="AD88" s="1852"/>
      <c r="AE88" s="1852"/>
      <c r="AF88" s="1852"/>
      <c r="AG88" s="1852"/>
      <c r="AH88" s="1857" t="s">
        <v>240</v>
      </c>
      <c r="AI88" s="1858"/>
      <c r="AJ88" s="1858"/>
      <c r="AK88" s="1859"/>
      <c r="AL88" s="1283"/>
      <c r="AM88" s="1274"/>
    </row>
    <row r="89" spans="1:39" ht="15" customHeight="1">
      <c r="A89" s="1276"/>
      <c r="B89" s="1851" t="s">
        <v>244</v>
      </c>
      <c r="C89" s="1852"/>
      <c r="D89" s="1852"/>
      <c r="E89" s="1852"/>
      <c r="F89" s="1852"/>
      <c r="G89" s="1852"/>
      <c r="H89" s="1852"/>
      <c r="I89" s="1852"/>
      <c r="J89" s="1852"/>
      <c r="K89" s="1852"/>
      <c r="L89" s="1852"/>
      <c r="M89" s="1852"/>
      <c r="N89" s="1852"/>
      <c r="O89" s="1852"/>
      <c r="P89" s="1852"/>
      <c r="Q89" s="1852"/>
      <c r="R89" s="1852"/>
      <c r="S89" s="1852"/>
      <c r="T89" s="1852"/>
      <c r="U89" s="1852"/>
      <c r="V89" s="1852"/>
      <c r="W89" s="1852"/>
      <c r="X89" s="1852"/>
      <c r="Y89" s="1852"/>
      <c r="Z89" s="1852"/>
      <c r="AA89" s="1852"/>
      <c r="AB89" s="1852"/>
      <c r="AC89" s="1852"/>
      <c r="AD89" s="1852"/>
      <c r="AE89" s="1852"/>
      <c r="AF89" s="1852"/>
      <c r="AG89" s="1852"/>
      <c r="AH89" s="1848" t="s">
        <v>243</v>
      </c>
      <c r="AI89" s="1849"/>
      <c r="AJ89" s="1849"/>
      <c r="AK89" s="1850"/>
      <c r="AL89" s="1282"/>
      <c r="AM89" s="1274"/>
    </row>
    <row r="90" spans="1:39" ht="15" customHeight="1">
      <c r="A90" s="1276"/>
      <c r="B90" s="1851" t="s">
        <v>247</v>
      </c>
      <c r="C90" s="1852"/>
      <c r="D90" s="1852"/>
      <c r="E90" s="1852"/>
      <c r="F90" s="1852"/>
      <c r="G90" s="1852"/>
      <c r="H90" s="1852"/>
      <c r="I90" s="1852"/>
      <c r="J90" s="1852"/>
      <c r="K90" s="1852"/>
      <c r="L90" s="1852"/>
      <c r="M90" s="1852"/>
      <c r="N90" s="1852"/>
      <c r="O90" s="1852"/>
      <c r="P90" s="1852"/>
      <c r="Q90" s="1852"/>
      <c r="R90" s="1852"/>
      <c r="S90" s="1852"/>
      <c r="T90" s="1852"/>
      <c r="U90" s="1852"/>
      <c r="V90" s="1852"/>
      <c r="W90" s="1852"/>
      <c r="X90" s="1852"/>
      <c r="Y90" s="1852"/>
      <c r="Z90" s="1852"/>
      <c r="AA90" s="1852"/>
      <c r="AB90" s="1852"/>
      <c r="AC90" s="1852"/>
      <c r="AD90" s="1852"/>
      <c r="AE90" s="1852"/>
      <c r="AF90" s="1852"/>
      <c r="AG90" s="1852"/>
      <c r="AH90" s="1848" t="s">
        <v>246</v>
      </c>
      <c r="AI90" s="1849"/>
      <c r="AJ90" s="1849"/>
      <c r="AK90" s="1850"/>
      <c r="AL90" s="1282"/>
      <c r="AM90" s="1274"/>
    </row>
    <row r="91" spans="1:39" ht="15" customHeight="1">
      <c r="A91" s="1276"/>
      <c r="B91" s="1851" t="s">
        <v>250</v>
      </c>
      <c r="C91" s="1852"/>
      <c r="D91" s="1852"/>
      <c r="E91" s="1852"/>
      <c r="F91" s="1852"/>
      <c r="G91" s="1852"/>
      <c r="H91" s="1852"/>
      <c r="I91" s="1852"/>
      <c r="J91" s="1852"/>
      <c r="K91" s="1852"/>
      <c r="L91" s="1852"/>
      <c r="M91" s="1852"/>
      <c r="N91" s="1852"/>
      <c r="O91" s="1852"/>
      <c r="P91" s="1852"/>
      <c r="Q91" s="1852"/>
      <c r="R91" s="1852"/>
      <c r="S91" s="1852"/>
      <c r="T91" s="1852"/>
      <c r="U91" s="1852"/>
      <c r="V91" s="1852"/>
      <c r="W91" s="1852"/>
      <c r="X91" s="1852"/>
      <c r="Y91" s="1852"/>
      <c r="Z91" s="1852"/>
      <c r="AA91" s="1852"/>
      <c r="AB91" s="1852"/>
      <c r="AC91" s="1852"/>
      <c r="AD91" s="1852"/>
      <c r="AE91" s="1852"/>
      <c r="AF91" s="1852"/>
      <c r="AG91" s="1852"/>
      <c r="AH91" s="1848" t="s">
        <v>249</v>
      </c>
      <c r="AI91" s="1849"/>
      <c r="AJ91" s="1849"/>
      <c r="AK91" s="1850"/>
      <c r="AL91" s="1282"/>
      <c r="AM91" s="1274"/>
    </row>
    <row r="92" spans="1:39" ht="15" customHeight="1">
      <c r="A92" s="1276"/>
      <c r="B92" s="1851" t="s">
        <v>253</v>
      </c>
      <c r="C92" s="1852"/>
      <c r="D92" s="1852"/>
      <c r="E92" s="1852"/>
      <c r="F92" s="1852"/>
      <c r="G92" s="1852"/>
      <c r="H92" s="1852"/>
      <c r="I92" s="1852"/>
      <c r="J92" s="1852"/>
      <c r="K92" s="1852"/>
      <c r="L92" s="1852"/>
      <c r="M92" s="1852"/>
      <c r="N92" s="1852"/>
      <c r="O92" s="1852"/>
      <c r="P92" s="1852"/>
      <c r="Q92" s="1852"/>
      <c r="R92" s="1852"/>
      <c r="S92" s="1852"/>
      <c r="T92" s="1852"/>
      <c r="U92" s="1852"/>
      <c r="V92" s="1852"/>
      <c r="W92" s="1852"/>
      <c r="X92" s="1852"/>
      <c r="Y92" s="1852"/>
      <c r="Z92" s="1852"/>
      <c r="AA92" s="1852"/>
      <c r="AB92" s="1852"/>
      <c r="AC92" s="1852"/>
      <c r="AD92" s="1852"/>
      <c r="AE92" s="1852"/>
      <c r="AF92" s="1852"/>
      <c r="AG92" s="1856"/>
      <c r="AH92" s="1848" t="s">
        <v>252</v>
      </c>
      <c r="AI92" s="1849"/>
      <c r="AJ92" s="1849"/>
      <c r="AK92" s="1850"/>
      <c r="AL92" s="1282"/>
      <c r="AM92" s="1274"/>
    </row>
    <row r="93" spans="1:39" ht="15" customHeight="1">
      <c r="A93" s="1276"/>
      <c r="B93" s="1851" t="s">
        <v>256</v>
      </c>
      <c r="C93" s="1852"/>
      <c r="D93" s="1852"/>
      <c r="E93" s="1852"/>
      <c r="F93" s="1852"/>
      <c r="G93" s="1852"/>
      <c r="H93" s="1852"/>
      <c r="I93" s="1852"/>
      <c r="J93" s="1852"/>
      <c r="K93" s="1852"/>
      <c r="L93" s="1852"/>
      <c r="M93" s="1852"/>
      <c r="N93" s="1852"/>
      <c r="O93" s="1852"/>
      <c r="P93" s="1852"/>
      <c r="Q93" s="1852"/>
      <c r="R93" s="1852"/>
      <c r="S93" s="1852"/>
      <c r="T93" s="1852"/>
      <c r="U93" s="1852"/>
      <c r="V93" s="1852"/>
      <c r="W93" s="1852"/>
      <c r="X93" s="1852"/>
      <c r="Y93" s="1852"/>
      <c r="Z93" s="1852"/>
      <c r="AA93" s="1852"/>
      <c r="AB93" s="1852"/>
      <c r="AC93" s="1852"/>
      <c r="AD93" s="1852"/>
      <c r="AE93" s="1852"/>
      <c r="AF93" s="1852"/>
      <c r="AG93" s="1856"/>
      <c r="AH93" s="1848" t="s">
        <v>255</v>
      </c>
      <c r="AI93" s="1849"/>
      <c r="AJ93" s="1849"/>
      <c r="AK93" s="1850"/>
      <c r="AL93" s="1282"/>
      <c r="AM93" s="1274"/>
    </row>
    <row r="94" spans="1:39" ht="15" customHeight="1">
      <c r="A94" s="1276"/>
      <c r="B94" s="1851" t="s">
        <v>259</v>
      </c>
      <c r="C94" s="1852"/>
      <c r="D94" s="1852"/>
      <c r="E94" s="1852"/>
      <c r="F94" s="1852"/>
      <c r="G94" s="1852"/>
      <c r="H94" s="1852"/>
      <c r="I94" s="1852"/>
      <c r="J94" s="1852"/>
      <c r="K94" s="1852"/>
      <c r="L94" s="1852"/>
      <c r="M94" s="1852"/>
      <c r="N94" s="1852"/>
      <c r="O94" s="1852"/>
      <c r="P94" s="1852"/>
      <c r="Q94" s="1852"/>
      <c r="R94" s="1852"/>
      <c r="S94" s="1852"/>
      <c r="T94" s="1852"/>
      <c r="U94" s="1852"/>
      <c r="V94" s="1852"/>
      <c r="W94" s="1852"/>
      <c r="X94" s="1852"/>
      <c r="Y94" s="1852"/>
      <c r="Z94" s="1852"/>
      <c r="AA94" s="1852"/>
      <c r="AB94" s="1852"/>
      <c r="AC94" s="1852"/>
      <c r="AD94" s="1852"/>
      <c r="AE94" s="1852"/>
      <c r="AF94" s="1852"/>
      <c r="AG94" s="1856"/>
      <c r="AH94" s="1848" t="s">
        <v>258</v>
      </c>
      <c r="AI94" s="1849"/>
      <c r="AJ94" s="1849"/>
      <c r="AK94" s="1850"/>
      <c r="AL94" s="1282"/>
      <c r="AM94" s="1274"/>
    </row>
    <row r="95" spans="1:39" ht="15" customHeight="1">
      <c r="A95" s="1276"/>
      <c r="B95" s="1851" t="s">
        <v>4039</v>
      </c>
      <c r="C95" s="1852"/>
      <c r="D95" s="1852"/>
      <c r="E95" s="1852"/>
      <c r="F95" s="1852"/>
      <c r="G95" s="1852"/>
      <c r="H95" s="1852"/>
      <c r="I95" s="1852"/>
      <c r="J95" s="1852"/>
      <c r="K95" s="1852"/>
      <c r="L95" s="1852"/>
      <c r="M95" s="1852"/>
      <c r="N95" s="1852"/>
      <c r="O95" s="1852"/>
      <c r="P95" s="1852"/>
      <c r="Q95" s="1852"/>
      <c r="R95" s="1852"/>
      <c r="S95" s="1852"/>
      <c r="T95" s="1852"/>
      <c r="U95" s="1852"/>
      <c r="V95" s="1852"/>
      <c r="W95" s="1852"/>
      <c r="X95" s="1852"/>
      <c r="Y95" s="1852"/>
      <c r="Z95" s="1852"/>
      <c r="AA95" s="1852"/>
      <c r="AB95" s="1852"/>
      <c r="AC95" s="1852"/>
      <c r="AD95" s="1852"/>
      <c r="AE95" s="1852"/>
      <c r="AF95" s="1852"/>
      <c r="AG95" s="1856"/>
      <c r="AH95" s="1857" t="s">
        <v>261</v>
      </c>
      <c r="AI95" s="1858"/>
      <c r="AJ95" s="1858"/>
      <c r="AK95" s="1859"/>
      <c r="AL95" s="1283"/>
      <c r="AM95" s="1274"/>
    </row>
    <row r="96" spans="1:39" ht="15" customHeight="1">
      <c r="A96" s="1276"/>
      <c r="B96" s="1851" t="s">
        <v>265</v>
      </c>
      <c r="C96" s="1852"/>
      <c r="D96" s="1852"/>
      <c r="E96" s="1852"/>
      <c r="F96" s="1852"/>
      <c r="G96" s="1852"/>
      <c r="H96" s="1852"/>
      <c r="I96" s="1852"/>
      <c r="J96" s="1852"/>
      <c r="K96" s="1852"/>
      <c r="L96" s="1852"/>
      <c r="M96" s="1852"/>
      <c r="N96" s="1852"/>
      <c r="O96" s="1852"/>
      <c r="P96" s="1852"/>
      <c r="Q96" s="1852"/>
      <c r="R96" s="1852"/>
      <c r="S96" s="1852"/>
      <c r="T96" s="1852"/>
      <c r="U96" s="1852"/>
      <c r="V96" s="1852"/>
      <c r="W96" s="1852"/>
      <c r="X96" s="1852"/>
      <c r="Y96" s="1852"/>
      <c r="Z96" s="1852"/>
      <c r="AA96" s="1852"/>
      <c r="AB96" s="1852"/>
      <c r="AC96" s="1852"/>
      <c r="AD96" s="1852"/>
      <c r="AE96" s="1852"/>
      <c r="AF96" s="1852"/>
      <c r="AG96" s="1856"/>
      <c r="AH96" s="1857" t="s">
        <v>264</v>
      </c>
      <c r="AI96" s="1858"/>
      <c r="AJ96" s="1858"/>
      <c r="AK96" s="1859"/>
      <c r="AL96" s="1283"/>
      <c r="AM96" s="1274"/>
    </row>
    <row r="97" spans="1:39" ht="15" customHeight="1">
      <c r="A97" s="1276"/>
      <c r="B97" s="1851" t="s">
        <v>497</v>
      </c>
      <c r="C97" s="1852"/>
      <c r="D97" s="1852"/>
      <c r="E97" s="1852"/>
      <c r="F97" s="1852"/>
      <c r="G97" s="1852"/>
      <c r="H97" s="1852"/>
      <c r="I97" s="1852"/>
      <c r="J97" s="1852"/>
      <c r="K97" s="1852"/>
      <c r="L97" s="1852"/>
      <c r="M97" s="1852"/>
      <c r="N97" s="1852"/>
      <c r="O97" s="1852"/>
      <c r="P97" s="1852"/>
      <c r="Q97" s="1852"/>
      <c r="R97" s="1852"/>
      <c r="S97" s="1852"/>
      <c r="T97" s="1852"/>
      <c r="U97" s="1852"/>
      <c r="V97" s="1852"/>
      <c r="W97" s="1852"/>
      <c r="X97" s="1852"/>
      <c r="Y97" s="1852"/>
      <c r="Z97" s="1852"/>
      <c r="AA97" s="1852"/>
      <c r="AB97" s="1852"/>
      <c r="AC97" s="1852"/>
      <c r="AD97" s="1852"/>
      <c r="AE97" s="1852"/>
      <c r="AF97" s="1852"/>
      <c r="AG97" s="1856"/>
      <c r="AH97" s="1857" t="s">
        <v>267</v>
      </c>
      <c r="AI97" s="1858"/>
      <c r="AJ97" s="1858"/>
      <c r="AK97" s="1859"/>
      <c r="AL97" s="1283"/>
      <c r="AM97" s="1274"/>
    </row>
    <row r="98" spans="1:39" ht="15" customHeight="1">
      <c r="A98" s="1276"/>
      <c r="B98" s="1851" t="s">
        <v>4040</v>
      </c>
      <c r="C98" s="1852"/>
      <c r="D98" s="1852"/>
      <c r="E98" s="1852"/>
      <c r="F98" s="1852"/>
      <c r="G98" s="1852"/>
      <c r="H98" s="1852"/>
      <c r="I98" s="1852"/>
      <c r="J98" s="1852"/>
      <c r="K98" s="1852"/>
      <c r="L98" s="1852"/>
      <c r="M98" s="1852"/>
      <c r="N98" s="1852"/>
      <c r="O98" s="1852"/>
      <c r="P98" s="1852"/>
      <c r="Q98" s="1852"/>
      <c r="R98" s="1852"/>
      <c r="S98" s="1852"/>
      <c r="T98" s="1852"/>
      <c r="U98" s="1852"/>
      <c r="V98" s="1852"/>
      <c r="W98" s="1852"/>
      <c r="X98" s="1852"/>
      <c r="Y98" s="1852"/>
      <c r="Z98" s="1852"/>
      <c r="AA98" s="1852"/>
      <c r="AB98" s="1852"/>
      <c r="AC98" s="1852"/>
      <c r="AD98" s="1852"/>
      <c r="AE98" s="1852"/>
      <c r="AF98" s="1852"/>
      <c r="AG98" s="1856"/>
      <c r="AH98" s="1857" t="s">
        <v>270</v>
      </c>
      <c r="AI98" s="1858"/>
      <c r="AJ98" s="1858"/>
      <c r="AK98" s="1859"/>
      <c r="AL98" s="1283"/>
      <c r="AM98" s="1274"/>
    </row>
    <row r="99" spans="1:39" ht="15" customHeight="1">
      <c r="A99" s="1276"/>
      <c r="B99" s="1851" t="s">
        <v>274</v>
      </c>
      <c r="C99" s="1852"/>
      <c r="D99" s="1852"/>
      <c r="E99" s="1852"/>
      <c r="F99" s="1852"/>
      <c r="G99" s="1852"/>
      <c r="H99" s="1852"/>
      <c r="I99" s="1852"/>
      <c r="J99" s="1852"/>
      <c r="K99" s="1852"/>
      <c r="L99" s="1852"/>
      <c r="M99" s="1852"/>
      <c r="N99" s="1852"/>
      <c r="O99" s="1852"/>
      <c r="P99" s="1852"/>
      <c r="Q99" s="1852"/>
      <c r="R99" s="1852"/>
      <c r="S99" s="1852"/>
      <c r="T99" s="1852"/>
      <c r="U99" s="1852"/>
      <c r="V99" s="1852"/>
      <c r="W99" s="1852"/>
      <c r="X99" s="1852"/>
      <c r="Y99" s="1852"/>
      <c r="Z99" s="1852"/>
      <c r="AA99" s="1852"/>
      <c r="AB99" s="1852"/>
      <c r="AC99" s="1852"/>
      <c r="AD99" s="1852"/>
      <c r="AE99" s="1852"/>
      <c r="AF99" s="1852"/>
      <c r="AG99" s="1856"/>
      <c r="AH99" s="1857" t="s">
        <v>273</v>
      </c>
      <c r="AI99" s="1858"/>
      <c r="AJ99" s="1858"/>
      <c r="AK99" s="1859"/>
      <c r="AL99" s="1283"/>
      <c r="AM99" s="1274"/>
    </row>
    <row r="100" spans="1:39" ht="15" customHeight="1">
      <c r="A100" s="1276"/>
      <c r="B100" s="1851" t="s">
        <v>277</v>
      </c>
      <c r="C100" s="1852"/>
      <c r="D100" s="1852"/>
      <c r="E100" s="1852"/>
      <c r="F100" s="1852"/>
      <c r="G100" s="1852"/>
      <c r="H100" s="1852"/>
      <c r="I100" s="1852"/>
      <c r="J100" s="1852"/>
      <c r="K100" s="1852"/>
      <c r="L100" s="1852"/>
      <c r="M100" s="1852"/>
      <c r="N100" s="1852"/>
      <c r="O100" s="1852"/>
      <c r="P100" s="1852"/>
      <c r="Q100" s="1852"/>
      <c r="R100" s="1852"/>
      <c r="S100" s="1852"/>
      <c r="T100" s="1852"/>
      <c r="U100" s="1852"/>
      <c r="V100" s="1852"/>
      <c r="W100" s="1852"/>
      <c r="X100" s="1852"/>
      <c r="Y100" s="1852"/>
      <c r="Z100" s="1852"/>
      <c r="AA100" s="1852"/>
      <c r="AB100" s="1852"/>
      <c r="AC100" s="1852"/>
      <c r="AD100" s="1852"/>
      <c r="AE100" s="1852"/>
      <c r="AF100" s="1852"/>
      <c r="AG100" s="1856"/>
      <c r="AH100" s="1857" t="s">
        <v>276</v>
      </c>
      <c r="AI100" s="1858"/>
      <c r="AJ100" s="1858"/>
      <c r="AK100" s="1859"/>
      <c r="AL100" s="1283"/>
      <c r="AM100" s="1274"/>
    </row>
    <row r="101" spans="1:39" ht="15" customHeight="1">
      <c r="A101" s="1276"/>
      <c r="B101" s="1851" t="s">
        <v>280</v>
      </c>
      <c r="C101" s="1852"/>
      <c r="D101" s="1852"/>
      <c r="E101" s="1852"/>
      <c r="F101" s="1852"/>
      <c r="G101" s="1852"/>
      <c r="H101" s="1852"/>
      <c r="I101" s="1852"/>
      <c r="J101" s="1852"/>
      <c r="K101" s="1852"/>
      <c r="L101" s="1852"/>
      <c r="M101" s="1852"/>
      <c r="N101" s="1852"/>
      <c r="O101" s="1852"/>
      <c r="P101" s="1852"/>
      <c r="Q101" s="1852"/>
      <c r="R101" s="1852"/>
      <c r="S101" s="1852"/>
      <c r="T101" s="1852"/>
      <c r="U101" s="1852"/>
      <c r="V101" s="1852"/>
      <c r="W101" s="1852"/>
      <c r="X101" s="1852"/>
      <c r="Y101" s="1852"/>
      <c r="Z101" s="1852"/>
      <c r="AA101" s="1852"/>
      <c r="AB101" s="1852"/>
      <c r="AC101" s="1852"/>
      <c r="AD101" s="1852"/>
      <c r="AE101" s="1852"/>
      <c r="AF101" s="1852"/>
      <c r="AG101" s="1856"/>
      <c r="AH101" s="1857" t="s">
        <v>279</v>
      </c>
      <c r="AI101" s="1858"/>
      <c r="AJ101" s="1858"/>
      <c r="AK101" s="1859"/>
      <c r="AL101" s="1283"/>
      <c r="AM101" s="1274"/>
    </row>
    <row r="102" spans="1:39" ht="15" customHeight="1">
      <c r="A102" s="1276"/>
      <c r="B102" s="1851" t="s">
        <v>283</v>
      </c>
      <c r="C102" s="1852"/>
      <c r="D102" s="1852"/>
      <c r="E102" s="1852"/>
      <c r="F102" s="1852"/>
      <c r="G102" s="1852"/>
      <c r="H102" s="1852"/>
      <c r="I102" s="1852"/>
      <c r="J102" s="1852"/>
      <c r="K102" s="1852"/>
      <c r="L102" s="1852"/>
      <c r="M102" s="1852"/>
      <c r="N102" s="1852"/>
      <c r="O102" s="1852"/>
      <c r="P102" s="1852"/>
      <c r="Q102" s="1852"/>
      <c r="R102" s="1852"/>
      <c r="S102" s="1852"/>
      <c r="T102" s="1852"/>
      <c r="U102" s="1852"/>
      <c r="V102" s="1852"/>
      <c r="W102" s="1852"/>
      <c r="X102" s="1852"/>
      <c r="Y102" s="1852"/>
      <c r="Z102" s="1852"/>
      <c r="AA102" s="1852"/>
      <c r="AB102" s="1852"/>
      <c r="AC102" s="1852"/>
      <c r="AD102" s="1852"/>
      <c r="AE102" s="1852"/>
      <c r="AF102" s="1852"/>
      <c r="AG102" s="1856"/>
      <c r="AH102" s="1857" t="s">
        <v>282</v>
      </c>
      <c r="AI102" s="1858"/>
      <c r="AJ102" s="1858"/>
      <c r="AK102" s="1859"/>
      <c r="AL102" s="1283"/>
      <c r="AM102" s="1274"/>
    </row>
    <row r="103" spans="1:39" ht="15" customHeight="1">
      <c r="A103" s="1276"/>
      <c r="B103" s="1851" t="s">
        <v>286</v>
      </c>
      <c r="C103" s="1852"/>
      <c r="D103" s="1852"/>
      <c r="E103" s="1852"/>
      <c r="F103" s="1852"/>
      <c r="G103" s="1852"/>
      <c r="H103" s="1852"/>
      <c r="I103" s="1852"/>
      <c r="J103" s="1852"/>
      <c r="K103" s="1852"/>
      <c r="L103" s="1852"/>
      <c r="M103" s="1852"/>
      <c r="N103" s="1852"/>
      <c r="O103" s="1852"/>
      <c r="P103" s="1852"/>
      <c r="Q103" s="1852"/>
      <c r="R103" s="1852"/>
      <c r="S103" s="1852"/>
      <c r="T103" s="1852"/>
      <c r="U103" s="1852"/>
      <c r="V103" s="1852"/>
      <c r="W103" s="1852"/>
      <c r="X103" s="1852"/>
      <c r="Y103" s="1852"/>
      <c r="Z103" s="1852"/>
      <c r="AA103" s="1852"/>
      <c r="AB103" s="1852"/>
      <c r="AC103" s="1852"/>
      <c r="AD103" s="1852"/>
      <c r="AE103" s="1852"/>
      <c r="AF103" s="1852"/>
      <c r="AG103" s="1856"/>
      <c r="AH103" s="1857" t="s">
        <v>285</v>
      </c>
      <c r="AI103" s="1858"/>
      <c r="AJ103" s="1858"/>
      <c r="AK103" s="1859"/>
      <c r="AL103" s="1283"/>
      <c r="AM103" s="1274"/>
    </row>
    <row r="104" spans="1:39" ht="15" customHeight="1">
      <c r="A104" s="1276"/>
      <c r="B104" s="1851" t="s">
        <v>289</v>
      </c>
      <c r="C104" s="1852"/>
      <c r="D104" s="1852"/>
      <c r="E104" s="1852"/>
      <c r="F104" s="1852"/>
      <c r="G104" s="1852"/>
      <c r="H104" s="1852"/>
      <c r="I104" s="1852"/>
      <c r="J104" s="1852"/>
      <c r="K104" s="1852"/>
      <c r="L104" s="1852"/>
      <c r="M104" s="1852"/>
      <c r="N104" s="1852"/>
      <c r="O104" s="1852"/>
      <c r="P104" s="1852"/>
      <c r="Q104" s="1852"/>
      <c r="R104" s="1852"/>
      <c r="S104" s="1852"/>
      <c r="T104" s="1852"/>
      <c r="U104" s="1852"/>
      <c r="V104" s="1852"/>
      <c r="W104" s="1852"/>
      <c r="X104" s="1852"/>
      <c r="Y104" s="1852"/>
      <c r="Z104" s="1852"/>
      <c r="AA104" s="1852"/>
      <c r="AB104" s="1852"/>
      <c r="AC104" s="1852"/>
      <c r="AD104" s="1852"/>
      <c r="AE104" s="1852"/>
      <c r="AF104" s="1852"/>
      <c r="AG104" s="1856"/>
      <c r="AH104" s="1857" t="s">
        <v>288</v>
      </c>
      <c r="AI104" s="1858"/>
      <c r="AJ104" s="1858"/>
      <c r="AK104" s="1859"/>
      <c r="AL104" s="1283"/>
      <c r="AM104" s="1274"/>
    </row>
    <row r="105" spans="1:39" ht="30" customHeight="1">
      <c r="A105" s="1276"/>
      <c r="B105" s="1851" t="s">
        <v>494</v>
      </c>
      <c r="C105" s="1852"/>
      <c r="D105" s="1852"/>
      <c r="E105" s="1852"/>
      <c r="F105" s="1852"/>
      <c r="G105" s="1852"/>
      <c r="H105" s="1852"/>
      <c r="I105" s="1852"/>
      <c r="J105" s="1852"/>
      <c r="K105" s="1852"/>
      <c r="L105" s="1852"/>
      <c r="M105" s="1852"/>
      <c r="N105" s="1852"/>
      <c r="O105" s="1852"/>
      <c r="P105" s="1852"/>
      <c r="Q105" s="1852"/>
      <c r="R105" s="1852"/>
      <c r="S105" s="1852"/>
      <c r="T105" s="1852"/>
      <c r="U105" s="1852"/>
      <c r="V105" s="1852"/>
      <c r="W105" s="1852"/>
      <c r="X105" s="1852"/>
      <c r="Y105" s="1852"/>
      <c r="Z105" s="1852"/>
      <c r="AA105" s="1852"/>
      <c r="AB105" s="1852"/>
      <c r="AC105" s="1852"/>
      <c r="AD105" s="1852"/>
      <c r="AE105" s="1852"/>
      <c r="AF105" s="1852"/>
      <c r="AG105" s="1856"/>
      <c r="AH105" s="1857" t="s">
        <v>291</v>
      </c>
      <c r="AI105" s="1858"/>
      <c r="AJ105" s="1858"/>
      <c r="AK105" s="1859"/>
      <c r="AL105" s="1283"/>
      <c r="AM105" s="1274"/>
    </row>
    <row r="106" spans="1:39" ht="15" customHeight="1">
      <c r="A106" s="1276"/>
      <c r="B106" s="1851" t="s">
        <v>295</v>
      </c>
      <c r="C106" s="1852"/>
      <c r="D106" s="1852"/>
      <c r="E106" s="1852"/>
      <c r="F106" s="1852"/>
      <c r="G106" s="1852"/>
      <c r="H106" s="1852"/>
      <c r="I106" s="1852"/>
      <c r="J106" s="1852"/>
      <c r="K106" s="1852"/>
      <c r="L106" s="1852"/>
      <c r="M106" s="1852"/>
      <c r="N106" s="1852"/>
      <c r="O106" s="1852"/>
      <c r="P106" s="1852"/>
      <c r="Q106" s="1852"/>
      <c r="R106" s="1852"/>
      <c r="S106" s="1852"/>
      <c r="T106" s="1852"/>
      <c r="U106" s="1852"/>
      <c r="V106" s="1852"/>
      <c r="W106" s="1852"/>
      <c r="X106" s="1852"/>
      <c r="Y106" s="1852"/>
      <c r="Z106" s="1852"/>
      <c r="AA106" s="1852"/>
      <c r="AB106" s="1852"/>
      <c r="AC106" s="1852"/>
      <c r="AD106" s="1852"/>
      <c r="AE106" s="1852"/>
      <c r="AF106" s="1852"/>
      <c r="AG106" s="1856"/>
      <c r="AH106" s="1857" t="s">
        <v>294</v>
      </c>
      <c r="AI106" s="1858"/>
      <c r="AJ106" s="1858"/>
      <c r="AK106" s="1859"/>
      <c r="AL106" s="1283"/>
      <c r="AM106" s="1274"/>
    </row>
    <row r="107" spans="1:39" ht="15" customHeight="1">
      <c r="A107" s="1276"/>
      <c r="B107" s="1851" t="s">
        <v>298</v>
      </c>
      <c r="C107" s="1852"/>
      <c r="D107" s="1852"/>
      <c r="E107" s="1852"/>
      <c r="F107" s="1852"/>
      <c r="G107" s="1852"/>
      <c r="H107" s="1852"/>
      <c r="I107" s="1852"/>
      <c r="J107" s="1852"/>
      <c r="K107" s="1852"/>
      <c r="L107" s="1852"/>
      <c r="M107" s="1852"/>
      <c r="N107" s="1852"/>
      <c r="O107" s="1852"/>
      <c r="P107" s="1852"/>
      <c r="Q107" s="1852"/>
      <c r="R107" s="1852"/>
      <c r="S107" s="1852"/>
      <c r="T107" s="1852"/>
      <c r="U107" s="1852"/>
      <c r="V107" s="1852"/>
      <c r="W107" s="1852"/>
      <c r="X107" s="1852"/>
      <c r="Y107" s="1852"/>
      <c r="Z107" s="1852"/>
      <c r="AA107" s="1852"/>
      <c r="AB107" s="1852"/>
      <c r="AC107" s="1852"/>
      <c r="AD107" s="1852"/>
      <c r="AE107" s="1852"/>
      <c r="AF107" s="1852"/>
      <c r="AG107" s="1856"/>
      <c r="AH107" s="1857" t="s">
        <v>297</v>
      </c>
      <c r="AI107" s="1858"/>
      <c r="AJ107" s="1858"/>
      <c r="AK107" s="1859"/>
      <c r="AL107" s="1283"/>
      <c r="AM107" s="1274"/>
    </row>
    <row r="108" spans="1:39" ht="15" customHeight="1">
      <c r="A108" s="1276"/>
      <c r="B108" s="1851" t="s">
        <v>301</v>
      </c>
      <c r="C108" s="1852"/>
      <c r="D108" s="1852"/>
      <c r="E108" s="1852"/>
      <c r="F108" s="1852"/>
      <c r="G108" s="1852"/>
      <c r="H108" s="1852"/>
      <c r="I108" s="1852"/>
      <c r="J108" s="1852"/>
      <c r="K108" s="1852"/>
      <c r="L108" s="1852"/>
      <c r="M108" s="1852"/>
      <c r="N108" s="1852"/>
      <c r="O108" s="1852"/>
      <c r="P108" s="1852"/>
      <c r="Q108" s="1852"/>
      <c r="R108" s="1852"/>
      <c r="S108" s="1852"/>
      <c r="T108" s="1852"/>
      <c r="U108" s="1852"/>
      <c r="V108" s="1852"/>
      <c r="W108" s="1852"/>
      <c r="X108" s="1852"/>
      <c r="Y108" s="1852"/>
      <c r="Z108" s="1852"/>
      <c r="AA108" s="1852"/>
      <c r="AB108" s="1852"/>
      <c r="AC108" s="1852"/>
      <c r="AD108" s="1852"/>
      <c r="AE108" s="1852"/>
      <c r="AF108" s="1852"/>
      <c r="AG108" s="1856"/>
      <c r="AH108" s="1857" t="s">
        <v>300</v>
      </c>
      <c r="AI108" s="1858"/>
      <c r="AJ108" s="1858"/>
      <c r="AK108" s="1859"/>
      <c r="AL108" s="1283"/>
      <c r="AM108" s="1274"/>
    </row>
    <row r="109" spans="1:39" ht="15" customHeight="1">
      <c r="A109" s="1276"/>
      <c r="B109" s="1851" t="s">
        <v>304</v>
      </c>
      <c r="C109" s="1852"/>
      <c r="D109" s="1852"/>
      <c r="E109" s="1852"/>
      <c r="F109" s="1852"/>
      <c r="G109" s="1852"/>
      <c r="H109" s="1852"/>
      <c r="I109" s="1852"/>
      <c r="J109" s="1852"/>
      <c r="K109" s="1852"/>
      <c r="L109" s="1852"/>
      <c r="M109" s="1852"/>
      <c r="N109" s="1852"/>
      <c r="O109" s="1852"/>
      <c r="P109" s="1852"/>
      <c r="Q109" s="1852"/>
      <c r="R109" s="1852"/>
      <c r="S109" s="1852"/>
      <c r="T109" s="1852"/>
      <c r="U109" s="1852"/>
      <c r="V109" s="1852"/>
      <c r="W109" s="1852"/>
      <c r="X109" s="1852"/>
      <c r="Y109" s="1852"/>
      <c r="Z109" s="1852"/>
      <c r="AA109" s="1852"/>
      <c r="AB109" s="1852"/>
      <c r="AC109" s="1852"/>
      <c r="AD109" s="1852"/>
      <c r="AE109" s="1852"/>
      <c r="AF109" s="1852"/>
      <c r="AG109" s="1856"/>
      <c r="AH109" s="1857" t="s">
        <v>303</v>
      </c>
      <c r="AI109" s="1858"/>
      <c r="AJ109" s="1858"/>
      <c r="AK109" s="1859"/>
      <c r="AL109" s="1283"/>
      <c r="AM109" s="1274"/>
    </row>
    <row r="110" spans="1:39" ht="15" customHeight="1">
      <c r="A110" s="1276"/>
      <c r="B110" s="1851" t="s">
        <v>307</v>
      </c>
      <c r="C110" s="1852"/>
      <c r="D110" s="1852"/>
      <c r="E110" s="1852"/>
      <c r="F110" s="1852"/>
      <c r="G110" s="1852"/>
      <c r="H110" s="1852"/>
      <c r="I110" s="1852"/>
      <c r="J110" s="1852"/>
      <c r="K110" s="1852"/>
      <c r="L110" s="1852"/>
      <c r="M110" s="1852"/>
      <c r="N110" s="1852"/>
      <c r="O110" s="1852"/>
      <c r="P110" s="1852"/>
      <c r="Q110" s="1852"/>
      <c r="R110" s="1852"/>
      <c r="S110" s="1852"/>
      <c r="T110" s="1852"/>
      <c r="U110" s="1852"/>
      <c r="V110" s="1852"/>
      <c r="W110" s="1852"/>
      <c r="X110" s="1852"/>
      <c r="Y110" s="1852"/>
      <c r="Z110" s="1852"/>
      <c r="AA110" s="1852"/>
      <c r="AB110" s="1852"/>
      <c r="AC110" s="1852"/>
      <c r="AD110" s="1852"/>
      <c r="AE110" s="1852"/>
      <c r="AF110" s="1852"/>
      <c r="AG110" s="1856"/>
      <c r="AH110" s="1857" t="s">
        <v>306</v>
      </c>
      <c r="AI110" s="1858"/>
      <c r="AJ110" s="1858"/>
      <c r="AK110" s="1859"/>
      <c r="AL110" s="1283"/>
      <c r="AM110" s="1274"/>
    </row>
    <row r="111" spans="1:39" ht="45" customHeight="1">
      <c r="A111" s="1276"/>
      <c r="B111" s="1851" t="s">
        <v>4041</v>
      </c>
      <c r="C111" s="1852"/>
      <c r="D111" s="1852"/>
      <c r="E111" s="1852"/>
      <c r="F111" s="1852"/>
      <c r="G111" s="1852"/>
      <c r="H111" s="1852"/>
      <c r="I111" s="1852"/>
      <c r="J111" s="1852"/>
      <c r="K111" s="1852"/>
      <c r="L111" s="1852"/>
      <c r="M111" s="1852"/>
      <c r="N111" s="1852"/>
      <c r="O111" s="1852"/>
      <c r="P111" s="1852"/>
      <c r="Q111" s="1852"/>
      <c r="R111" s="1852"/>
      <c r="S111" s="1852"/>
      <c r="T111" s="1852"/>
      <c r="U111" s="1852"/>
      <c r="V111" s="1852"/>
      <c r="W111" s="1852"/>
      <c r="X111" s="1852"/>
      <c r="Y111" s="1852"/>
      <c r="Z111" s="1852"/>
      <c r="AA111" s="1852"/>
      <c r="AB111" s="1852"/>
      <c r="AC111" s="1852"/>
      <c r="AD111" s="1852"/>
      <c r="AE111" s="1852"/>
      <c r="AF111" s="1852"/>
      <c r="AG111" s="1856"/>
      <c r="AH111" s="1857" t="s">
        <v>309</v>
      </c>
      <c r="AI111" s="1858"/>
      <c r="AJ111" s="1858"/>
      <c r="AK111" s="1859"/>
      <c r="AL111" s="1283"/>
      <c r="AM111" s="1274"/>
    </row>
    <row r="112" spans="1:39" ht="30" customHeight="1">
      <c r="A112" s="1276"/>
      <c r="B112" s="1851" t="s">
        <v>4042</v>
      </c>
      <c r="C112" s="1852"/>
      <c r="D112" s="1852"/>
      <c r="E112" s="1852"/>
      <c r="F112" s="1852"/>
      <c r="G112" s="1852"/>
      <c r="H112" s="1852"/>
      <c r="I112" s="1852"/>
      <c r="J112" s="1852"/>
      <c r="K112" s="1852"/>
      <c r="L112" s="1852"/>
      <c r="M112" s="1852"/>
      <c r="N112" s="1852"/>
      <c r="O112" s="1852"/>
      <c r="P112" s="1852"/>
      <c r="Q112" s="1852"/>
      <c r="R112" s="1852"/>
      <c r="S112" s="1852"/>
      <c r="T112" s="1852"/>
      <c r="U112" s="1852"/>
      <c r="V112" s="1852"/>
      <c r="W112" s="1852"/>
      <c r="X112" s="1852"/>
      <c r="Y112" s="1852"/>
      <c r="Z112" s="1852"/>
      <c r="AA112" s="1852"/>
      <c r="AB112" s="1852"/>
      <c r="AC112" s="1852"/>
      <c r="AD112" s="1852"/>
      <c r="AE112" s="1852"/>
      <c r="AF112" s="1852"/>
      <c r="AG112" s="1856"/>
      <c r="AH112" s="1857" t="s">
        <v>312</v>
      </c>
      <c r="AI112" s="1858"/>
      <c r="AJ112" s="1858"/>
      <c r="AK112" s="1859"/>
      <c r="AL112" s="1283"/>
      <c r="AM112" s="1274"/>
    </row>
    <row r="113" spans="1:39" ht="15" customHeight="1">
      <c r="A113" s="1276"/>
      <c r="B113" s="1851" t="s">
        <v>316</v>
      </c>
      <c r="C113" s="1852"/>
      <c r="D113" s="1852"/>
      <c r="E113" s="1852"/>
      <c r="F113" s="1852"/>
      <c r="G113" s="1852"/>
      <c r="H113" s="1852"/>
      <c r="I113" s="1852"/>
      <c r="J113" s="1852"/>
      <c r="K113" s="1852"/>
      <c r="L113" s="1852"/>
      <c r="M113" s="1852"/>
      <c r="N113" s="1852"/>
      <c r="O113" s="1852"/>
      <c r="P113" s="1852"/>
      <c r="Q113" s="1852"/>
      <c r="R113" s="1852"/>
      <c r="S113" s="1852"/>
      <c r="T113" s="1852"/>
      <c r="U113" s="1852"/>
      <c r="V113" s="1852"/>
      <c r="W113" s="1852"/>
      <c r="X113" s="1852"/>
      <c r="Y113" s="1852"/>
      <c r="Z113" s="1852"/>
      <c r="AA113" s="1852"/>
      <c r="AB113" s="1852"/>
      <c r="AC113" s="1852"/>
      <c r="AD113" s="1852"/>
      <c r="AE113" s="1852"/>
      <c r="AF113" s="1852"/>
      <c r="AG113" s="1856"/>
      <c r="AH113" s="1857" t="s">
        <v>315</v>
      </c>
      <c r="AI113" s="1858"/>
      <c r="AJ113" s="1858"/>
      <c r="AK113" s="1859"/>
      <c r="AL113" s="1283"/>
      <c r="AM113" s="1274"/>
    </row>
    <row r="114" spans="1:39" ht="120" customHeight="1">
      <c r="A114" s="1276"/>
      <c r="B114" s="1851" t="s">
        <v>4043</v>
      </c>
      <c r="C114" s="1852"/>
      <c r="D114" s="1852"/>
      <c r="E114" s="1852"/>
      <c r="F114" s="1852"/>
      <c r="G114" s="1852"/>
      <c r="H114" s="1852"/>
      <c r="I114" s="1852"/>
      <c r="J114" s="1852"/>
      <c r="K114" s="1852"/>
      <c r="L114" s="1852"/>
      <c r="M114" s="1852"/>
      <c r="N114" s="1852"/>
      <c r="O114" s="1852"/>
      <c r="P114" s="1852"/>
      <c r="Q114" s="1852"/>
      <c r="R114" s="1852"/>
      <c r="S114" s="1852"/>
      <c r="T114" s="1852"/>
      <c r="U114" s="1852"/>
      <c r="V114" s="1852"/>
      <c r="W114" s="1852"/>
      <c r="X114" s="1852"/>
      <c r="Y114" s="1852"/>
      <c r="Z114" s="1852"/>
      <c r="AA114" s="1852"/>
      <c r="AB114" s="1852"/>
      <c r="AC114" s="1852"/>
      <c r="AD114" s="1852"/>
      <c r="AE114" s="1852"/>
      <c r="AF114" s="1852"/>
      <c r="AG114" s="1856"/>
      <c r="AH114" s="1857" t="s">
        <v>318</v>
      </c>
      <c r="AI114" s="1858"/>
      <c r="AJ114" s="1858"/>
      <c r="AK114" s="1859"/>
      <c r="AL114" s="1283"/>
      <c r="AM114" s="1274"/>
    </row>
    <row r="115" spans="1:39" ht="30" customHeight="1">
      <c r="A115" s="1276"/>
      <c r="B115" s="1851" t="s">
        <v>321</v>
      </c>
      <c r="C115" s="1852"/>
      <c r="D115" s="1852"/>
      <c r="E115" s="1852"/>
      <c r="F115" s="1852"/>
      <c r="G115" s="1852"/>
      <c r="H115" s="1852"/>
      <c r="I115" s="1852"/>
      <c r="J115" s="1852"/>
      <c r="K115" s="1852"/>
      <c r="L115" s="1852"/>
      <c r="M115" s="1852"/>
      <c r="N115" s="1852"/>
      <c r="O115" s="1852"/>
      <c r="P115" s="1852"/>
      <c r="Q115" s="1852"/>
      <c r="R115" s="1852"/>
      <c r="S115" s="1852"/>
      <c r="T115" s="1852"/>
      <c r="U115" s="1852"/>
      <c r="V115" s="1852"/>
      <c r="W115" s="1852"/>
      <c r="X115" s="1852"/>
      <c r="Y115" s="1852"/>
      <c r="Z115" s="1852"/>
      <c r="AA115" s="1852"/>
      <c r="AB115" s="1852"/>
      <c r="AC115" s="1852"/>
      <c r="AD115" s="1852"/>
      <c r="AE115" s="1852"/>
      <c r="AF115" s="1852"/>
      <c r="AG115" s="1856"/>
      <c r="AH115" s="1857" t="s">
        <v>320</v>
      </c>
      <c r="AI115" s="1858"/>
      <c r="AJ115" s="1858"/>
      <c r="AK115" s="1859"/>
      <c r="AL115" s="1283"/>
      <c r="AM115" s="1274"/>
    </row>
    <row r="116" spans="1:39" ht="15" customHeight="1">
      <c r="A116" s="1276"/>
      <c r="B116" s="1851" t="s">
        <v>4044</v>
      </c>
      <c r="C116" s="1852"/>
      <c r="D116" s="1852"/>
      <c r="E116" s="1852"/>
      <c r="F116" s="1852"/>
      <c r="G116" s="1852"/>
      <c r="H116" s="1852"/>
      <c r="I116" s="1852"/>
      <c r="J116" s="1852"/>
      <c r="K116" s="1852"/>
      <c r="L116" s="1852"/>
      <c r="M116" s="1852"/>
      <c r="N116" s="1852"/>
      <c r="O116" s="1852"/>
      <c r="P116" s="1852"/>
      <c r="Q116" s="1852"/>
      <c r="R116" s="1852"/>
      <c r="S116" s="1852"/>
      <c r="T116" s="1852"/>
      <c r="U116" s="1852"/>
      <c r="V116" s="1852"/>
      <c r="W116" s="1852"/>
      <c r="X116" s="1852"/>
      <c r="Y116" s="1852"/>
      <c r="Z116" s="1852"/>
      <c r="AA116" s="1852"/>
      <c r="AB116" s="1852"/>
      <c r="AC116" s="1852"/>
      <c r="AD116" s="1852"/>
      <c r="AE116" s="1852"/>
      <c r="AF116" s="1852"/>
      <c r="AG116" s="1856"/>
      <c r="AH116" s="1857" t="s">
        <v>322</v>
      </c>
      <c r="AI116" s="1858"/>
      <c r="AJ116" s="1858"/>
      <c r="AK116" s="1859"/>
      <c r="AL116" s="1283"/>
      <c r="AM116" s="1274"/>
    </row>
    <row r="117" spans="1:39" ht="15" customHeight="1">
      <c r="A117" s="1276"/>
      <c r="B117" s="1851" t="s">
        <v>325</v>
      </c>
      <c r="C117" s="1852"/>
      <c r="D117" s="1852"/>
      <c r="E117" s="1852"/>
      <c r="F117" s="1852"/>
      <c r="G117" s="1852"/>
      <c r="H117" s="1852"/>
      <c r="I117" s="1852"/>
      <c r="J117" s="1852"/>
      <c r="K117" s="1852"/>
      <c r="L117" s="1852"/>
      <c r="M117" s="1852"/>
      <c r="N117" s="1852"/>
      <c r="O117" s="1852"/>
      <c r="P117" s="1852"/>
      <c r="Q117" s="1852"/>
      <c r="R117" s="1852"/>
      <c r="S117" s="1852"/>
      <c r="T117" s="1852"/>
      <c r="U117" s="1852"/>
      <c r="V117" s="1852"/>
      <c r="W117" s="1852"/>
      <c r="X117" s="1852"/>
      <c r="Y117" s="1852"/>
      <c r="Z117" s="1852"/>
      <c r="AA117" s="1852"/>
      <c r="AB117" s="1852"/>
      <c r="AC117" s="1852"/>
      <c r="AD117" s="1852"/>
      <c r="AE117" s="1852"/>
      <c r="AF117" s="1852"/>
      <c r="AG117" s="1856"/>
      <c r="AH117" s="1857" t="s">
        <v>324</v>
      </c>
      <c r="AI117" s="1858"/>
      <c r="AJ117" s="1858"/>
      <c r="AK117" s="1859"/>
      <c r="AL117" s="1283"/>
      <c r="AM117" s="1274"/>
    </row>
    <row r="118" spans="1:39" ht="15" customHeight="1">
      <c r="A118" s="1276"/>
      <c r="B118" s="1851" t="s">
        <v>327</v>
      </c>
      <c r="C118" s="1852"/>
      <c r="D118" s="1852"/>
      <c r="E118" s="1852"/>
      <c r="F118" s="1852"/>
      <c r="G118" s="1852"/>
      <c r="H118" s="1852"/>
      <c r="I118" s="1852"/>
      <c r="J118" s="1852"/>
      <c r="K118" s="1852"/>
      <c r="L118" s="1852"/>
      <c r="M118" s="1852"/>
      <c r="N118" s="1852"/>
      <c r="O118" s="1852"/>
      <c r="P118" s="1852"/>
      <c r="Q118" s="1852"/>
      <c r="R118" s="1852"/>
      <c r="S118" s="1852"/>
      <c r="T118" s="1852"/>
      <c r="U118" s="1852"/>
      <c r="V118" s="1852"/>
      <c r="W118" s="1852"/>
      <c r="X118" s="1852"/>
      <c r="Y118" s="1852"/>
      <c r="Z118" s="1852"/>
      <c r="AA118" s="1852"/>
      <c r="AB118" s="1852"/>
      <c r="AC118" s="1852"/>
      <c r="AD118" s="1852"/>
      <c r="AE118" s="1852"/>
      <c r="AF118" s="1852"/>
      <c r="AG118" s="1856"/>
      <c r="AH118" s="1857" t="s">
        <v>326</v>
      </c>
      <c r="AI118" s="1858"/>
      <c r="AJ118" s="1858"/>
      <c r="AK118" s="1859"/>
      <c r="AL118" s="1283"/>
      <c r="AM118" s="1274"/>
    </row>
    <row r="119" spans="1:39" ht="15" customHeight="1">
      <c r="A119" s="1276"/>
      <c r="B119" s="1851" t="s">
        <v>329</v>
      </c>
      <c r="C119" s="1852"/>
      <c r="D119" s="1852"/>
      <c r="E119" s="1852"/>
      <c r="F119" s="1852"/>
      <c r="G119" s="1852"/>
      <c r="H119" s="1852"/>
      <c r="I119" s="1852"/>
      <c r="J119" s="1852"/>
      <c r="K119" s="1852"/>
      <c r="L119" s="1852"/>
      <c r="M119" s="1852"/>
      <c r="N119" s="1852"/>
      <c r="O119" s="1852"/>
      <c r="P119" s="1852"/>
      <c r="Q119" s="1852"/>
      <c r="R119" s="1852"/>
      <c r="S119" s="1852"/>
      <c r="T119" s="1852"/>
      <c r="U119" s="1852"/>
      <c r="V119" s="1852"/>
      <c r="W119" s="1852"/>
      <c r="X119" s="1852"/>
      <c r="Y119" s="1852"/>
      <c r="Z119" s="1852"/>
      <c r="AA119" s="1852"/>
      <c r="AB119" s="1852"/>
      <c r="AC119" s="1852"/>
      <c r="AD119" s="1852"/>
      <c r="AE119" s="1852"/>
      <c r="AF119" s="1852"/>
      <c r="AG119" s="1856"/>
      <c r="AH119" s="1857" t="s">
        <v>328</v>
      </c>
      <c r="AI119" s="1858"/>
      <c r="AJ119" s="1858"/>
      <c r="AK119" s="1859"/>
      <c r="AL119" s="1283"/>
      <c r="AM119" s="1274"/>
    </row>
    <row r="120" spans="1:39" ht="15" customHeight="1">
      <c r="A120" s="1276"/>
      <c r="B120" s="1851" t="s">
        <v>488</v>
      </c>
      <c r="C120" s="1852"/>
      <c r="D120" s="1852"/>
      <c r="E120" s="1852"/>
      <c r="F120" s="1852"/>
      <c r="G120" s="1852"/>
      <c r="H120" s="1852"/>
      <c r="I120" s="1852"/>
      <c r="J120" s="1852"/>
      <c r="K120" s="1852"/>
      <c r="L120" s="1852"/>
      <c r="M120" s="1852"/>
      <c r="N120" s="1852"/>
      <c r="O120" s="1852"/>
      <c r="P120" s="1852"/>
      <c r="Q120" s="1852"/>
      <c r="R120" s="1852"/>
      <c r="S120" s="1852"/>
      <c r="T120" s="1852"/>
      <c r="U120" s="1852"/>
      <c r="V120" s="1852"/>
      <c r="W120" s="1852"/>
      <c r="X120" s="1852"/>
      <c r="Y120" s="1852"/>
      <c r="Z120" s="1852"/>
      <c r="AA120" s="1852"/>
      <c r="AB120" s="1852"/>
      <c r="AC120" s="1852"/>
      <c r="AD120" s="1852"/>
      <c r="AE120" s="1852"/>
      <c r="AF120" s="1852"/>
      <c r="AG120" s="1856"/>
      <c r="AH120" s="1857" t="s">
        <v>330</v>
      </c>
      <c r="AI120" s="1858"/>
      <c r="AJ120" s="1858"/>
      <c r="AK120" s="1859"/>
      <c r="AL120" s="1283"/>
      <c r="AM120" s="1274"/>
    </row>
    <row r="121" spans="1:39" ht="15" customHeight="1">
      <c r="A121" s="1276"/>
      <c r="B121" s="1851" t="s">
        <v>333</v>
      </c>
      <c r="C121" s="1852"/>
      <c r="D121" s="1852"/>
      <c r="E121" s="1852"/>
      <c r="F121" s="1852"/>
      <c r="G121" s="1852"/>
      <c r="H121" s="1852"/>
      <c r="I121" s="1852"/>
      <c r="J121" s="1852"/>
      <c r="K121" s="1852"/>
      <c r="L121" s="1852"/>
      <c r="M121" s="1852"/>
      <c r="N121" s="1852"/>
      <c r="O121" s="1852"/>
      <c r="P121" s="1852"/>
      <c r="Q121" s="1852"/>
      <c r="R121" s="1852"/>
      <c r="S121" s="1852"/>
      <c r="T121" s="1852"/>
      <c r="U121" s="1852"/>
      <c r="V121" s="1852"/>
      <c r="W121" s="1852"/>
      <c r="X121" s="1852"/>
      <c r="Y121" s="1852"/>
      <c r="Z121" s="1852"/>
      <c r="AA121" s="1852"/>
      <c r="AB121" s="1852"/>
      <c r="AC121" s="1852"/>
      <c r="AD121" s="1852"/>
      <c r="AE121" s="1852"/>
      <c r="AF121" s="1852"/>
      <c r="AG121" s="1856"/>
      <c r="AH121" s="1857" t="s">
        <v>332</v>
      </c>
      <c r="AI121" s="1858"/>
      <c r="AJ121" s="1858"/>
      <c r="AK121" s="1859"/>
      <c r="AL121" s="1283"/>
      <c r="AM121" s="1274"/>
    </row>
    <row r="122" spans="1:39" ht="15" customHeight="1">
      <c r="A122" s="1276"/>
      <c r="B122" s="1851" t="s">
        <v>335</v>
      </c>
      <c r="C122" s="1852"/>
      <c r="D122" s="1852"/>
      <c r="E122" s="1852"/>
      <c r="F122" s="1852"/>
      <c r="G122" s="1852"/>
      <c r="H122" s="1852"/>
      <c r="I122" s="1852"/>
      <c r="J122" s="1852"/>
      <c r="K122" s="1852"/>
      <c r="L122" s="1852"/>
      <c r="M122" s="1852"/>
      <c r="N122" s="1852"/>
      <c r="O122" s="1852"/>
      <c r="P122" s="1852"/>
      <c r="Q122" s="1852"/>
      <c r="R122" s="1852"/>
      <c r="S122" s="1852"/>
      <c r="T122" s="1852"/>
      <c r="U122" s="1852"/>
      <c r="V122" s="1852"/>
      <c r="W122" s="1852"/>
      <c r="X122" s="1852"/>
      <c r="Y122" s="1852"/>
      <c r="Z122" s="1852"/>
      <c r="AA122" s="1852"/>
      <c r="AB122" s="1852"/>
      <c r="AC122" s="1852"/>
      <c r="AD122" s="1852"/>
      <c r="AE122" s="1852"/>
      <c r="AF122" s="1852"/>
      <c r="AG122" s="1856"/>
      <c r="AH122" s="1857" t="s">
        <v>334</v>
      </c>
      <c r="AI122" s="1858"/>
      <c r="AJ122" s="1858"/>
      <c r="AK122" s="1859"/>
      <c r="AL122" s="1283"/>
      <c r="AM122" s="1274"/>
    </row>
    <row r="123" spans="1:39" ht="15" customHeight="1">
      <c r="A123" s="1276"/>
      <c r="B123" s="1851" t="s">
        <v>337</v>
      </c>
      <c r="C123" s="1852"/>
      <c r="D123" s="1852"/>
      <c r="E123" s="1852"/>
      <c r="F123" s="1852"/>
      <c r="G123" s="1852"/>
      <c r="H123" s="1852"/>
      <c r="I123" s="1852"/>
      <c r="J123" s="1852"/>
      <c r="K123" s="1852"/>
      <c r="L123" s="1852"/>
      <c r="M123" s="1852"/>
      <c r="N123" s="1852"/>
      <c r="O123" s="1852"/>
      <c r="P123" s="1852"/>
      <c r="Q123" s="1852"/>
      <c r="R123" s="1852"/>
      <c r="S123" s="1852"/>
      <c r="T123" s="1852"/>
      <c r="U123" s="1852"/>
      <c r="V123" s="1852"/>
      <c r="W123" s="1852"/>
      <c r="X123" s="1852"/>
      <c r="Y123" s="1852"/>
      <c r="Z123" s="1852"/>
      <c r="AA123" s="1852"/>
      <c r="AB123" s="1852"/>
      <c r="AC123" s="1852"/>
      <c r="AD123" s="1852"/>
      <c r="AE123" s="1852"/>
      <c r="AF123" s="1852"/>
      <c r="AG123" s="1856"/>
      <c r="AH123" s="1857" t="s">
        <v>336</v>
      </c>
      <c r="AI123" s="1858"/>
      <c r="AJ123" s="1858"/>
      <c r="AK123" s="1859"/>
      <c r="AL123" s="1283"/>
      <c r="AM123" s="1274"/>
    </row>
    <row r="124" spans="1:39" ht="15" customHeight="1">
      <c r="A124" s="1276"/>
      <c r="B124" s="1851" t="s">
        <v>339</v>
      </c>
      <c r="C124" s="1852"/>
      <c r="D124" s="1852"/>
      <c r="E124" s="1852"/>
      <c r="F124" s="1852"/>
      <c r="G124" s="1852"/>
      <c r="H124" s="1852"/>
      <c r="I124" s="1852"/>
      <c r="J124" s="1852"/>
      <c r="K124" s="1852"/>
      <c r="L124" s="1852"/>
      <c r="M124" s="1852"/>
      <c r="N124" s="1852"/>
      <c r="O124" s="1852"/>
      <c r="P124" s="1852"/>
      <c r="Q124" s="1852"/>
      <c r="R124" s="1852"/>
      <c r="S124" s="1852"/>
      <c r="T124" s="1852"/>
      <c r="U124" s="1852"/>
      <c r="V124" s="1852"/>
      <c r="W124" s="1852"/>
      <c r="X124" s="1852"/>
      <c r="Y124" s="1852"/>
      <c r="Z124" s="1852"/>
      <c r="AA124" s="1852"/>
      <c r="AB124" s="1852"/>
      <c r="AC124" s="1852"/>
      <c r="AD124" s="1852"/>
      <c r="AE124" s="1852"/>
      <c r="AF124" s="1852"/>
      <c r="AG124" s="1856"/>
      <c r="AH124" s="1857" t="s">
        <v>338</v>
      </c>
      <c r="AI124" s="1858"/>
      <c r="AJ124" s="1858"/>
      <c r="AK124" s="1859"/>
      <c r="AL124" s="1283"/>
      <c r="AM124" s="1274"/>
    </row>
    <row r="125" spans="1:39" ht="15" customHeight="1">
      <c r="A125" s="1276"/>
      <c r="B125" s="1851" t="s">
        <v>341</v>
      </c>
      <c r="C125" s="1852"/>
      <c r="D125" s="1852"/>
      <c r="E125" s="1852"/>
      <c r="F125" s="1852"/>
      <c r="G125" s="1852"/>
      <c r="H125" s="1852"/>
      <c r="I125" s="1852"/>
      <c r="J125" s="1852"/>
      <c r="K125" s="1852"/>
      <c r="L125" s="1852"/>
      <c r="M125" s="1852"/>
      <c r="N125" s="1852"/>
      <c r="O125" s="1852"/>
      <c r="P125" s="1852"/>
      <c r="Q125" s="1852"/>
      <c r="R125" s="1852"/>
      <c r="S125" s="1852"/>
      <c r="T125" s="1852"/>
      <c r="U125" s="1852"/>
      <c r="V125" s="1852"/>
      <c r="W125" s="1852"/>
      <c r="X125" s="1852"/>
      <c r="Y125" s="1852"/>
      <c r="Z125" s="1852"/>
      <c r="AA125" s="1852"/>
      <c r="AB125" s="1852"/>
      <c r="AC125" s="1852"/>
      <c r="AD125" s="1852"/>
      <c r="AE125" s="1852"/>
      <c r="AF125" s="1852"/>
      <c r="AG125" s="1856"/>
      <c r="AH125" s="1857" t="s">
        <v>340</v>
      </c>
      <c r="AI125" s="1858"/>
      <c r="AJ125" s="1858"/>
      <c r="AK125" s="1859"/>
      <c r="AL125" s="1283"/>
      <c r="AM125" s="1274"/>
    </row>
    <row r="126" spans="1:39" ht="15" customHeight="1">
      <c r="A126" s="1276"/>
      <c r="B126" s="1851" t="s">
        <v>343</v>
      </c>
      <c r="C126" s="1852"/>
      <c r="D126" s="1852"/>
      <c r="E126" s="1852"/>
      <c r="F126" s="1852"/>
      <c r="G126" s="1852"/>
      <c r="H126" s="1852"/>
      <c r="I126" s="1852"/>
      <c r="J126" s="1852"/>
      <c r="K126" s="1852"/>
      <c r="L126" s="1852"/>
      <c r="M126" s="1852"/>
      <c r="N126" s="1852"/>
      <c r="O126" s="1852"/>
      <c r="P126" s="1852"/>
      <c r="Q126" s="1852"/>
      <c r="R126" s="1852"/>
      <c r="S126" s="1852"/>
      <c r="T126" s="1852"/>
      <c r="U126" s="1852"/>
      <c r="V126" s="1852"/>
      <c r="W126" s="1852"/>
      <c r="X126" s="1852"/>
      <c r="Y126" s="1852"/>
      <c r="Z126" s="1852"/>
      <c r="AA126" s="1852"/>
      <c r="AB126" s="1852"/>
      <c r="AC126" s="1852"/>
      <c r="AD126" s="1852"/>
      <c r="AE126" s="1852"/>
      <c r="AF126" s="1852"/>
      <c r="AG126" s="1856"/>
      <c r="AH126" s="1857" t="s">
        <v>342</v>
      </c>
      <c r="AI126" s="1858"/>
      <c r="AJ126" s="1858"/>
      <c r="AK126" s="1859"/>
      <c r="AL126" s="1283"/>
      <c r="AM126" s="1274"/>
    </row>
    <row r="127" spans="1:39" ht="15" customHeight="1">
      <c r="A127" s="1276"/>
      <c r="B127" s="1851" t="s">
        <v>345</v>
      </c>
      <c r="C127" s="1852"/>
      <c r="D127" s="1852"/>
      <c r="E127" s="1852"/>
      <c r="F127" s="1852"/>
      <c r="G127" s="1852"/>
      <c r="H127" s="1852"/>
      <c r="I127" s="1852"/>
      <c r="J127" s="1852"/>
      <c r="K127" s="1852"/>
      <c r="L127" s="1852"/>
      <c r="M127" s="1852"/>
      <c r="N127" s="1852"/>
      <c r="O127" s="1852"/>
      <c r="P127" s="1852"/>
      <c r="Q127" s="1852"/>
      <c r="R127" s="1852"/>
      <c r="S127" s="1852"/>
      <c r="T127" s="1852"/>
      <c r="U127" s="1852"/>
      <c r="V127" s="1852"/>
      <c r="W127" s="1852"/>
      <c r="X127" s="1852"/>
      <c r="Y127" s="1852"/>
      <c r="Z127" s="1852"/>
      <c r="AA127" s="1852"/>
      <c r="AB127" s="1852"/>
      <c r="AC127" s="1852"/>
      <c r="AD127" s="1852"/>
      <c r="AE127" s="1852"/>
      <c r="AF127" s="1852"/>
      <c r="AG127" s="1856"/>
      <c r="AH127" s="1857" t="s">
        <v>344</v>
      </c>
      <c r="AI127" s="1858"/>
      <c r="AJ127" s="1858"/>
      <c r="AK127" s="1859"/>
      <c r="AL127" s="1283"/>
      <c r="AM127" s="1274"/>
    </row>
    <row r="128" spans="1:39" ht="15" customHeight="1">
      <c r="A128" s="1276"/>
      <c r="B128" s="1851" t="s">
        <v>347</v>
      </c>
      <c r="C128" s="1852"/>
      <c r="D128" s="1852"/>
      <c r="E128" s="1852"/>
      <c r="F128" s="1852"/>
      <c r="G128" s="1852"/>
      <c r="H128" s="1852"/>
      <c r="I128" s="1852"/>
      <c r="J128" s="1852"/>
      <c r="K128" s="1852"/>
      <c r="L128" s="1852"/>
      <c r="M128" s="1852"/>
      <c r="N128" s="1852"/>
      <c r="O128" s="1852"/>
      <c r="P128" s="1852"/>
      <c r="Q128" s="1852"/>
      <c r="R128" s="1852"/>
      <c r="S128" s="1852"/>
      <c r="T128" s="1852"/>
      <c r="U128" s="1852"/>
      <c r="V128" s="1852"/>
      <c r="W128" s="1852"/>
      <c r="X128" s="1852"/>
      <c r="Y128" s="1852"/>
      <c r="Z128" s="1852"/>
      <c r="AA128" s="1852"/>
      <c r="AB128" s="1852"/>
      <c r="AC128" s="1852"/>
      <c r="AD128" s="1852"/>
      <c r="AE128" s="1852"/>
      <c r="AF128" s="1852"/>
      <c r="AG128" s="1856"/>
      <c r="AH128" s="1857" t="s">
        <v>346</v>
      </c>
      <c r="AI128" s="1858"/>
      <c r="AJ128" s="1858"/>
      <c r="AK128" s="1859"/>
      <c r="AL128" s="1283"/>
      <c r="AM128" s="1274"/>
    </row>
    <row r="129" spans="1:39" ht="15" customHeight="1">
      <c r="A129" s="1276"/>
      <c r="B129" s="1851" t="s">
        <v>349</v>
      </c>
      <c r="C129" s="1852"/>
      <c r="D129" s="1852"/>
      <c r="E129" s="1852"/>
      <c r="F129" s="1852"/>
      <c r="G129" s="1852"/>
      <c r="H129" s="1852"/>
      <c r="I129" s="1852"/>
      <c r="J129" s="1852"/>
      <c r="K129" s="1852"/>
      <c r="L129" s="1852"/>
      <c r="M129" s="1852"/>
      <c r="N129" s="1852"/>
      <c r="O129" s="1852"/>
      <c r="P129" s="1852"/>
      <c r="Q129" s="1852"/>
      <c r="R129" s="1852"/>
      <c r="S129" s="1852"/>
      <c r="T129" s="1852"/>
      <c r="U129" s="1852"/>
      <c r="V129" s="1852"/>
      <c r="W129" s="1852"/>
      <c r="X129" s="1852"/>
      <c r="Y129" s="1852"/>
      <c r="Z129" s="1852"/>
      <c r="AA129" s="1852"/>
      <c r="AB129" s="1852"/>
      <c r="AC129" s="1852"/>
      <c r="AD129" s="1852"/>
      <c r="AE129" s="1852"/>
      <c r="AF129" s="1852"/>
      <c r="AG129" s="1856"/>
      <c r="AH129" s="1857" t="s">
        <v>348</v>
      </c>
      <c r="AI129" s="1858"/>
      <c r="AJ129" s="1858"/>
      <c r="AK129" s="1859"/>
      <c r="AL129" s="1283"/>
      <c r="AM129" s="1274"/>
    </row>
    <row r="130" spans="1:39" ht="45" customHeight="1">
      <c r="A130" s="1276"/>
      <c r="B130" s="1851" t="s">
        <v>351</v>
      </c>
      <c r="C130" s="1852"/>
      <c r="D130" s="1852"/>
      <c r="E130" s="1852"/>
      <c r="F130" s="1852"/>
      <c r="G130" s="1852"/>
      <c r="H130" s="1852"/>
      <c r="I130" s="1852"/>
      <c r="J130" s="1852"/>
      <c r="K130" s="1852"/>
      <c r="L130" s="1852"/>
      <c r="M130" s="1852"/>
      <c r="N130" s="1852"/>
      <c r="O130" s="1852"/>
      <c r="P130" s="1852"/>
      <c r="Q130" s="1852"/>
      <c r="R130" s="1852"/>
      <c r="S130" s="1852"/>
      <c r="T130" s="1852"/>
      <c r="U130" s="1852"/>
      <c r="V130" s="1852"/>
      <c r="W130" s="1852"/>
      <c r="X130" s="1852"/>
      <c r="Y130" s="1852"/>
      <c r="Z130" s="1852"/>
      <c r="AA130" s="1852"/>
      <c r="AB130" s="1852"/>
      <c r="AC130" s="1852"/>
      <c r="AD130" s="1852"/>
      <c r="AE130" s="1852"/>
      <c r="AF130" s="1852"/>
      <c r="AG130" s="1856"/>
      <c r="AH130" s="1857" t="s">
        <v>350</v>
      </c>
      <c r="AI130" s="1858"/>
      <c r="AJ130" s="1858"/>
      <c r="AK130" s="1859"/>
      <c r="AL130" s="1283"/>
      <c r="AM130" s="1274"/>
    </row>
    <row r="131" spans="1:39" ht="15" customHeight="1">
      <c r="A131" s="1276"/>
      <c r="B131" s="1851" t="s">
        <v>353</v>
      </c>
      <c r="C131" s="1852"/>
      <c r="D131" s="1852"/>
      <c r="E131" s="1852"/>
      <c r="F131" s="1852"/>
      <c r="G131" s="1852"/>
      <c r="H131" s="1852"/>
      <c r="I131" s="1852"/>
      <c r="J131" s="1852"/>
      <c r="K131" s="1852"/>
      <c r="L131" s="1852"/>
      <c r="M131" s="1852"/>
      <c r="N131" s="1852"/>
      <c r="O131" s="1852"/>
      <c r="P131" s="1852"/>
      <c r="Q131" s="1852"/>
      <c r="R131" s="1852"/>
      <c r="S131" s="1852"/>
      <c r="T131" s="1852"/>
      <c r="U131" s="1852"/>
      <c r="V131" s="1852"/>
      <c r="W131" s="1852"/>
      <c r="X131" s="1852"/>
      <c r="Y131" s="1852"/>
      <c r="Z131" s="1852"/>
      <c r="AA131" s="1852"/>
      <c r="AB131" s="1852"/>
      <c r="AC131" s="1852"/>
      <c r="AD131" s="1852"/>
      <c r="AE131" s="1852"/>
      <c r="AF131" s="1852"/>
      <c r="AG131" s="1856"/>
      <c r="AH131" s="1857" t="s">
        <v>352</v>
      </c>
      <c r="AI131" s="1858"/>
      <c r="AJ131" s="1858"/>
      <c r="AK131" s="1859"/>
      <c r="AL131" s="1283"/>
      <c r="AM131" s="1274"/>
    </row>
    <row r="132" spans="1:39" ht="15" customHeight="1">
      <c r="A132" s="1276"/>
      <c r="B132" s="1851" t="s">
        <v>355</v>
      </c>
      <c r="C132" s="1852"/>
      <c r="D132" s="1852"/>
      <c r="E132" s="1852"/>
      <c r="F132" s="1852"/>
      <c r="G132" s="1852"/>
      <c r="H132" s="1852"/>
      <c r="I132" s="1852"/>
      <c r="J132" s="1852"/>
      <c r="K132" s="1852"/>
      <c r="L132" s="1852"/>
      <c r="M132" s="1852"/>
      <c r="N132" s="1852"/>
      <c r="O132" s="1852"/>
      <c r="P132" s="1852"/>
      <c r="Q132" s="1852"/>
      <c r="R132" s="1852"/>
      <c r="S132" s="1852"/>
      <c r="T132" s="1852"/>
      <c r="U132" s="1852"/>
      <c r="V132" s="1852"/>
      <c r="W132" s="1852"/>
      <c r="X132" s="1852"/>
      <c r="Y132" s="1852"/>
      <c r="Z132" s="1852"/>
      <c r="AA132" s="1852"/>
      <c r="AB132" s="1852"/>
      <c r="AC132" s="1852"/>
      <c r="AD132" s="1852"/>
      <c r="AE132" s="1852"/>
      <c r="AF132" s="1852"/>
      <c r="AG132" s="1856"/>
      <c r="AH132" s="1857" t="s">
        <v>354</v>
      </c>
      <c r="AI132" s="1858"/>
      <c r="AJ132" s="1858"/>
      <c r="AK132" s="1859"/>
      <c r="AL132" s="1283"/>
      <c r="AM132" s="1274"/>
    </row>
    <row r="133" spans="1:39" ht="15" customHeight="1">
      <c r="A133" s="1276"/>
      <c r="B133" s="1851" t="s">
        <v>4045</v>
      </c>
      <c r="C133" s="1852"/>
      <c r="D133" s="1852"/>
      <c r="E133" s="1852"/>
      <c r="F133" s="1852"/>
      <c r="G133" s="1852"/>
      <c r="H133" s="1852"/>
      <c r="I133" s="1852"/>
      <c r="J133" s="1852"/>
      <c r="K133" s="1852"/>
      <c r="L133" s="1852"/>
      <c r="M133" s="1852"/>
      <c r="N133" s="1852"/>
      <c r="O133" s="1852"/>
      <c r="P133" s="1852"/>
      <c r="Q133" s="1852"/>
      <c r="R133" s="1852"/>
      <c r="S133" s="1852"/>
      <c r="T133" s="1852"/>
      <c r="U133" s="1852"/>
      <c r="V133" s="1852"/>
      <c r="W133" s="1852"/>
      <c r="X133" s="1852"/>
      <c r="Y133" s="1852"/>
      <c r="Z133" s="1852"/>
      <c r="AA133" s="1852"/>
      <c r="AB133" s="1852"/>
      <c r="AC133" s="1852"/>
      <c r="AD133" s="1852"/>
      <c r="AE133" s="1852"/>
      <c r="AF133" s="1852"/>
      <c r="AG133" s="1856"/>
      <c r="AH133" s="1857" t="s">
        <v>4046</v>
      </c>
      <c r="AI133" s="1858"/>
      <c r="AJ133" s="1858"/>
      <c r="AK133" s="1859"/>
      <c r="AL133" s="1283"/>
      <c r="AM133" s="1274"/>
    </row>
    <row r="134" spans="1:39" ht="15" customHeight="1">
      <c r="A134" s="1276"/>
      <c r="B134" s="1851" t="s">
        <v>4047</v>
      </c>
      <c r="C134" s="1852"/>
      <c r="D134" s="1852"/>
      <c r="E134" s="1852"/>
      <c r="F134" s="1852"/>
      <c r="G134" s="1852"/>
      <c r="H134" s="1852"/>
      <c r="I134" s="1852"/>
      <c r="J134" s="1852"/>
      <c r="K134" s="1852"/>
      <c r="L134" s="1852"/>
      <c r="M134" s="1852"/>
      <c r="N134" s="1852"/>
      <c r="O134" s="1852"/>
      <c r="P134" s="1852"/>
      <c r="Q134" s="1852"/>
      <c r="R134" s="1852"/>
      <c r="S134" s="1852"/>
      <c r="T134" s="1852"/>
      <c r="U134" s="1852"/>
      <c r="V134" s="1852"/>
      <c r="W134" s="1852"/>
      <c r="X134" s="1852"/>
      <c r="Y134" s="1852"/>
      <c r="Z134" s="1852"/>
      <c r="AA134" s="1852"/>
      <c r="AB134" s="1852"/>
      <c r="AC134" s="1852"/>
      <c r="AD134" s="1852"/>
      <c r="AE134" s="1852"/>
      <c r="AF134" s="1852"/>
      <c r="AG134" s="1856"/>
      <c r="AH134" s="1857" t="s">
        <v>4048</v>
      </c>
      <c r="AI134" s="1858"/>
      <c r="AJ134" s="1858"/>
      <c r="AK134" s="1859"/>
      <c r="AL134" s="1283"/>
      <c r="AM134" s="1274"/>
    </row>
    <row r="135" spans="1:39" ht="84.95" customHeight="1">
      <c r="A135" s="1276"/>
      <c r="B135" s="1851" t="s">
        <v>4049</v>
      </c>
      <c r="C135" s="1852"/>
      <c r="D135" s="1852"/>
      <c r="E135" s="1852"/>
      <c r="F135" s="1852"/>
      <c r="G135" s="1852"/>
      <c r="H135" s="1852"/>
      <c r="I135" s="1852"/>
      <c r="J135" s="1852"/>
      <c r="K135" s="1852"/>
      <c r="L135" s="1852"/>
      <c r="M135" s="1852"/>
      <c r="N135" s="1852"/>
      <c r="O135" s="1852"/>
      <c r="P135" s="1852"/>
      <c r="Q135" s="1852"/>
      <c r="R135" s="1852"/>
      <c r="S135" s="1852"/>
      <c r="T135" s="1852"/>
      <c r="U135" s="1852"/>
      <c r="V135" s="1852"/>
      <c r="W135" s="1852"/>
      <c r="X135" s="1852"/>
      <c r="Y135" s="1852"/>
      <c r="Z135" s="1852"/>
      <c r="AA135" s="1852"/>
      <c r="AB135" s="1852"/>
      <c r="AC135" s="1852"/>
      <c r="AD135" s="1852"/>
      <c r="AE135" s="1852"/>
      <c r="AF135" s="1852"/>
      <c r="AG135" s="1856"/>
      <c r="AH135" s="1857" t="s">
        <v>4050</v>
      </c>
      <c r="AI135" s="1858"/>
      <c r="AJ135" s="1858"/>
      <c r="AK135" s="1859"/>
      <c r="AL135" s="1283"/>
      <c r="AM135" s="1274"/>
    </row>
    <row r="136" spans="1:39" ht="15" customHeight="1">
      <c r="A136" s="1276"/>
      <c r="B136" s="1851" t="s">
        <v>5</v>
      </c>
      <c r="C136" s="1852"/>
      <c r="D136" s="1852"/>
      <c r="E136" s="1852"/>
      <c r="F136" s="1852"/>
      <c r="G136" s="1852"/>
      <c r="H136" s="1852"/>
      <c r="I136" s="1852"/>
      <c r="J136" s="1852"/>
      <c r="K136" s="1852"/>
      <c r="L136" s="1852"/>
      <c r="M136" s="1852"/>
      <c r="N136" s="1852"/>
      <c r="O136" s="1852"/>
      <c r="P136" s="1852"/>
      <c r="Q136" s="1852"/>
      <c r="R136" s="1852"/>
      <c r="S136" s="1852"/>
      <c r="T136" s="1852"/>
      <c r="U136" s="1852"/>
      <c r="V136" s="1852"/>
      <c r="W136" s="1852"/>
      <c r="X136" s="1852"/>
      <c r="Y136" s="1852"/>
      <c r="Z136" s="1852"/>
      <c r="AA136" s="1852"/>
      <c r="AB136" s="1852"/>
      <c r="AC136" s="1852"/>
      <c r="AD136" s="1852"/>
      <c r="AE136" s="1852"/>
      <c r="AF136" s="1852"/>
      <c r="AG136" s="1856"/>
      <c r="AH136" s="1857" t="s">
        <v>356</v>
      </c>
      <c r="AI136" s="1858"/>
      <c r="AJ136" s="1858"/>
      <c r="AK136" s="1859"/>
      <c r="AL136" s="1283"/>
      <c r="AM136" s="1274"/>
    </row>
    <row r="137" spans="1:39" ht="3.95" customHeight="1">
      <c r="A137" s="1276"/>
      <c r="B137" s="1276"/>
      <c r="C137" s="1276"/>
      <c r="D137" s="1276"/>
      <c r="E137" s="1276"/>
      <c r="F137" s="1276"/>
      <c r="G137" s="1276"/>
      <c r="H137" s="1276"/>
      <c r="I137" s="1276"/>
      <c r="J137" s="1276"/>
      <c r="K137" s="1276"/>
      <c r="L137" s="1276"/>
      <c r="M137" s="1276"/>
      <c r="N137" s="1276"/>
      <c r="O137" s="1276"/>
      <c r="P137" s="1276"/>
      <c r="Q137" s="1276"/>
      <c r="R137" s="1276"/>
      <c r="S137" s="1276"/>
      <c r="T137" s="1276"/>
      <c r="U137" s="1276"/>
      <c r="V137" s="1276"/>
      <c r="W137" s="1276"/>
      <c r="X137" s="1276"/>
      <c r="Y137" s="1276"/>
      <c r="Z137" s="1276"/>
      <c r="AA137" s="1276"/>
      <c r="AB137" s="1276"/>
      <c r="AC137" s="1276"/>
      <c r="AD137" s="1276"/>
      <c r="AE137" s="1276"/>
      <c r="AF137" s="1276"/>
      <c r="AG137" s="1276"/>
      <c r="AH137" s="1276"/>
      <c r="AI137" s="1276"/>
      <c r="AJ137" s="1276"/>
      <c r="AK137" s="1276"/>
      <c r="AL137" s="1276"/>
      <c r="AM137" s="1274"/>
    </row>
    <row r="138" spans="1:39" ht="15" customHeight="1">
      <c r="A138" s="1837" t="s">
        <v>4051</v>
      </c>
      <c r="B138" s="1837"/>
      <c r="C138" s="1837"/>
      <c r="D138" s="1837"/>
      <c r="E138" s="1837"/>
      <c r="F138" s="1837"/>
      <c r="G138" s="1837"/>
      <c r="H138" s="1837"/>
      <c r="I138" s="1837"/>
      <c r="J138" s="1837"/>
      <c r="K138" s="1837"/>
      <c r="L138" s="1837"/>
      <c r="M138" s="1837"/>
      <c r="N138" s="1837"/>
      <c r="O138" s="1837"/>
      <c r="P138" s="1837"/>
      <c r="Q138" s="1837"/>
      <c r="R138" s="1837"/>
      <c r="S138" s="1837"/>
      <c r="T138" s="1837"/>
      <c r="U138" s="1837"/>
      <c r="V138" s="1837"/>
      <c r="W138" s="1837"/>
      <c r="X138" s="1837"/>
      <c r="Y138" s="1837"/>
      <c r="Z138" s="1837"/>
      <c r="AA138" s="1837"/>
      <c r="AB138" s="1837"/>
      <c r="AC138" s="1837"/>
      <c r="AD138" s="1837"/>
      <c r="AE138" s="1837"/>
      <c r="AF138" s="1837"/>
      <c r="AG138" s="1837"/>
      <c r="AH138" s="1837"/>
      <c r="AI138" s="1837"/>
      <c r="AJ138" s="1837"/>
      <c r="AK138" s="1837"/>
      <c r="AL138" s="1837"/>
      <c r="AM138" s="1274"/>
    </row>
    <row r="139" spans="1:39" ht="12.6" customHeight="1">
      <c r="A139" s="1837"/>
      <c r="B139" s="1837"/>
      <c r="C139" s="1837"/>
      <c r="D139" s="1837"/>
      <c r="E139" s="1837"/>
      <c r="F139" s="1837"/>
      <c r="G139" s="1837"/>
      <c r="H139" s="1837"/>
      <c r="I139" s="1837"/>
      <c r="J139" s="1837"/>
      <c r="K139" s="1837"/>
      <c r="L139" s="1837"/>
      <c r="M139" s="1837"/>
      <c r="N139" s="1837"/>
      <c r="O139" s="1837"/>
      <c r="P139" s="1837"/>
      <c r="Q139" s="1837"/>
      <c r="R139" s="1837"/>
      <c r="S139" s="1837"/>
      <c r="T139" s="1837"/>
      <c r="U139" s="1837"/>
      <c r="V139" s="1837"/>
      <c r="W139" s="1837"/>
      <c r="X139" s="1837"/>
      <c r="Y139" s="1837"/>
      <c r="Z139" s="1837"/>
      <c r="AA139" s="1837"/>
      <c r="AB139" s="1837"/>
      <c r="AC139" s="1837"/>
      <c r="AD139" s="1837"/>
      <c r="AE139" s="1837"/>
      <c r="AF139" s="1837"/>
      <c r="AG139" s="1837"/>
      <c r="AH139" s="1837"/>
      <c r="AI139" s="1837"/>
      <c r="AJ139" s="1837"/>
      <c r="AK139" s="1837"/>
      <c r="AL139" s="1837"/>
      <c r="AM139" s="1274"/>
    </row>
    <row r="140" spans="1:39" ht="15" customHeight="1">
      <c r="A140" s="1276"/>
      <c r="B140" s="1864" t="s">
        <v>4052</v>
      </c>
      <c r="C140" s="1864"/>
      <c r="D140" s="1864"/>
      <c r="E140" s="1864"/>
      <c r="F140" s="1864"/>
      <c r="G140" s="1864"/>
      <c r="H140" s="1864"/>
      <c r="I140" s="1864"/>
      <c r="J140" s="1864"/>
      <c r="K140" s="1864"/>
      <c r="L140" s="1864"/>
      <c r="M140" s="1864"/>
      <c r="N140" s="1864"/>
      <c r="O140" s="1864"/>
      <c r="P140" s="1864"/>
      <c r="Q140" s="1864"/>
      <c r="R140" s="1864"/>
      <c r="S140" s="1864"/>
      <c r="T140" s="1864"/>
      <c r="U140" s="1864"/>
      <c r="V140" s="1864"/>
      <c r="W140" s="1864"/>
      <c r="X140" s="1864"/>
      <c r="Y140" s="1864"/>
      <c r="Z140" s="1864"/>
      <c r="AA140" s="1864"/>
      <c r="AB140" s="1864"/>
      <c r="AC140" s="1864"/>
      <c r="AD140" s="1864"/>
      <c r="AE140" s="1864"/>
      <c r="AF140" s="1864"/>
      <c r="AG140" s="1864"/>
      <c r="AH140" s="1864" t="s">
        <v>2834</v>
      </c>
      <c r="AI140" s="1864"/>
      <c r="AJ140" s="1864"/>
      <c r="AK140" s="1864"/>
      <c r="AL140" s="1276"/>
      <c r="AM140" s="1274"/>
    </row>
    <row r="141" spans="1:39" ht="15" customHeight="1">
      <c r="A141" s="1276"/>
      <c r="B141" s="1847" t="s">
        <v>112</v>
      </c>
      <c r="C141" s="1847"/>
      <c r="D141" s="1847"/>
      <c r="E141" s="1847"/>
      <c r="F141" s="1847"/>
      <c r="G141" s="1847"/>
      <c r="H141" s="1847"/>
      <c r="I141" s="1847"/>
      <c r="J141" s="1847"/>
      <c r="K141" s="1847"/>
      <c r="L141" s="1847"/>
      <c r="M141" s="1847"/>
      <c r="N141" s="1847"/>
      <c r="O141" s="1847"/>
      <c r="P141" s="1847"/>
      <c r="Q141" s="1847"/>
      <c r="R141" s="1847"/>
      <c r="S141" s="1847"/>
      <c r="T141" s="1847"/>
      <c r="U141" s="1847"/>
      <c r="V141" s="1847"/>
      <c r="W141" s="1847"/>
      <c r="X141" s="1847"/>
      <c r="Y141" s="1847"/>
      <c r="Z141" s="1847"/>
      <c r="AA141" s="1847"/>
      <c r="AB141" s="1847"/>
      <c r="AC141" s="1847"/>
      <c r="AD141" s="1847"/>
      <c r="AE141" s="1847"/>
      <c r="AF141" s="1847"/>
      <c r="AG141" s="1847"/>
      <c r="AH141" s="1848" t="s">
        <v>145</v>
      </c>
      <c r="AI141" s="1849"/>
      <c r="AJ141" s="1849"/>
      <c r="AK141" s="1850"/>
      <c r="AL141" s="1276"/>
      <c r="AM141" s="1274"/>
    </row>
    <row r="142" spans="1:39" ht="15" customHeight="1">
      <c r="A142" s="1276"/>
      <c r="B142" s="1847" t="s">
        <v>189</v>
      </c>
      <c r="C142" s="1847"/>
      <c r="D142" s="1847"/>
      <c r="E142" s="1847"/>
      <c r="F142" s="1847"/>
      <c r="G142" s="1847"/>
      <c r="H142" s="1847"/>
      <c r="I142" s="1847"/>
      <c r="J142" s="1847"/>
      <c r="K142" s="1847"/>
      <c r="L142" s="1847"/>
      <c r="M142" s="1847"/>
      <c r="N142" s="1847"/>
      <c r="O142" s="1847"/>
      <c r="P142" s="1847"/>
      <c r="Q142" s="1847"/>
      <c r="R142" s="1847"/>
      <c r="S142" s="1847"/>
      <c r="T142" s="1847"/>
      <c r="U142" s="1847"/>
      <c r="V142" s="1847"/>
      <c r="W142" s="1847"/>
      <c r="X142" s="1847"/>
      <c r="Y142" s="1847"/>
      <c r="Z142" s="1847"/>
      <c r="AA142" s="1847"/>
      <c r="AB142" s="1847"/>
      <c r="AC142" s="1847"/>
      <c r="AD142" s="1847"/>
      <c r="AE142" s="1847"/>
      <c r="AF142" s="1847"/>
      <c r="AG142" s="1847"/>
      <c r="AH142" s="1848" t="s">
        <v>156</v>
      </c>
      <c r="AI142" s="1849"/>
      <c r="AJ142" s="1849"/>
      <c r="AK142" s="1850"/>
      <c r="AL142" s="1276"/>
      <c r="AM142" s="1274"/>
    </row>
    <row r="143" spans="1:39" ht="15" customHeight="1">
      <c r="A143" s="1276"/>
      <c r="B143" s="1847" t="s">
        <v>179</v>
      </c>
      <c r="C143" s="1847"/>
      <c r="D143" s="1847"/>
      <c r="E143" s="1847"/>
      <c r="F143" s="1847"/>
      <c r="G143" s="1847"/>
      <c r="H143" s="1847"/>
      <c r="I143" s="1847"/>
      <c r="J143" s="1847"/>
      <c r="K143" s="1847"/>
      <c r="L143" s="1847"/>
      <c r="M143" s="1847"/>
      <c r="N143" s="1847"/>
      <c r="O143" s="1847"/>
      <c r="P143" s="1847"/>
      <c r="Q143" s="1847"/>
      <c r="R143" s="1847"/>
      <c r="S143" s="1847"/>
      <c r="T143" s="1847"/>
      <c r="U143" s="1847"/>
      <c r="V143" s="1847"/>
      <c r="W143" s="1847"/>
      <c r="X143" s="1847"/>
      <c r="Y143" s="1847"/>
      <c r="Z143" s="1847"/>
      <c r="AA143" s="1847"/>
      <c r="AB143" s="1847"/>
      <c r="AC143" s="1847"/>
      <c r="AD143" s="1847"/>
      <c r="AE143" s="1847"/>
      <c r="AF143" s="1847"/>
      <c r="AG143" s="1847"/>
      <c r="AH143" s="1848" t="s">
        <v>167</v>
      </c>
      <c r="AI143" s="1849"/>
      <c r="AJ143" s="1849"/>
      <c r="AK143" s="1850"/>
      <c r="AL143" s="1276"/>
      <c r="AM143" s="1274"/>
    </row>
    <row r="144" spans="1:39" ht="15" customHeight="1">
      <c r="A144" s="1276"/>
      <c r="B144" s="1847" t="s">
        <v>169</v>
      </c>
      <c r="C144" s="1847"/>
      <c r="D144" s="1847"/>
      <c r="E144" s="1847"/>
      <c r="F144" s="1847"/>
      <c r="G144" s="1847"/>
      <c r="H144" s="1847"/>
      <c r="I144" s="1847"/>
      <c r="J144" s="1847"/>
      <c r="K144" s="1847"/>
      <c r="L144" s="1847"/>
      <c r="M144" s="1847"/>
      <c r="N144" s="1847"/>
      <c r="O144" s="1847"/>
      <c r="P144" s="1847"/>
      <c r="Q144" s="1847"/>
      <c r="R144" s="1847"/>
      <c r="S144" s="1847"/>
      <c r="T144" s="1847"/>
      <c r="U144" s="1847"/>
      <c r="V144" s="1847"/>
      <c r="W144" s="1847"/>
      <c r="X144" s="1847"/>
      <c r="Y144" s="1847"/>
      <c r="Z144" s="1847"/>
      <c r="AA144" s="1847"/>
      <c r="AB144" s="1847"/>
      <c r="AC144" s="1847"/>
      <c r="AD144" s="1847"/>
      <c r="AE144" s="1847"/>
      <c r="AF144" s="1847"/>
      <c r="AG144" s="1847"/>
      <c r="AH144" s="1848" t="s">
        <v>177</v>
      </c>
      <c r="AI144" s="1849"/>
      <c r="AJ144" s="1849"/>
      <c r="AK144" s="1850"/>
      <c r="AL144" s="1276"/>
      <c r="AM144" s="1274"/>
    </row>
    <row r="145" spans="1:44" ht="15" customHeight="1">
      <c r="A145" s="1276"/>
      <c r="B145" s="1847" t="s">
        <v>4053</v>
      </c>
      <c r="C145" s="1847"/>
      <c r="D145" s="1847"/>
      <c r="E145" s="1847"/>
      <c r="F145" s="1847"/>
      <c r="G145" s="1847"/>
      <c r="H145" s="1847"/>
      <c r="I145" s="1847"/>
      <c r="J145" s="1847"/>
      <c r="K145" s="1847"/>
      <c r="L145" s="1847"/>
      <c r="M145" s="1847"/>
      <c r="N145" s="1847"/>
      <c r="O145" s="1847"/>
      <c r="P145" s="1847"/>
      <c r="Q145" s="1847"/>
      <c r="R145" s="1847"/>
      <c r="S145" s="1847"/>
      <c r="T145" s="1847"/>
      <c r="U145" s="1847"/>
      <c r="V145" s="1847"/>
      <c r="W145" s="1847"/>
      <c r="X145" s="1847"/>
      <c r="Y145" s="1847"/>
      <c r="Z145" s="1847"/>
      <c r="AA145" s="1847"/>
      <c r="AB145" s="1847"/>
      <c r="AC145" s="1847"/>
      <c r="AD145" s="1847"/>
      <c r="AE145" s="1847"/>
      <c r="AF145" s="1847"/>
      <c r="AG145" s="1847"/>
      <c r="AH145" s="1848" t="s">
        <v>187</v>
      </c>
      <c r="AI145" s="1849"/>
      <c r="AJ145" s="1849"/>
      <c r="AK145" s="1850"/>
      <c r="AL145" s="1276"/>
      <c r="AM145" s="1274"/>
    </row>
    <row r="146" spans="1:44" ht="15" customHeight="1">
      <c r="A146" s="1276"/>
      <c r="B146" s="1847" t="s">
        <v>5</v>
      </c>
      <c r="C146" s="1847"/>
      <c r="D146" s="1847"/>
      <c r="E146" s="1847"/>
      <c r="F146" s="1847"/>
      <c r="G146" s="1847"/>
      <c r="H146" s="1847"/>
      <c r="I146" s="1847"/>
      <c r="J146" s="1847"/>
      <c r="K146" s="1847"/>
      <c r="L146" s="1847"/>
      <c r="M146" s="1847"/>
      <c r="N146" s="1847"/>
      <c r="O146" s="1847"/>
      <c r="P146" s="1847"/>
      <c r="Q146" s="1847"/>
      <c r="R146" s="1847"/>
      <c r="S146" s="1847"/>
      <c r="T146" s="1847"/>
      <c r="U146" s="1847"/>
      <c r="V146" s="1847"/>
      <c r="W146" s="1847"/>
      <c r="X146" s="1847"/>
      <c r="Y146" s="1847"/>
      <c r="Z146" s="1847"/>
      <c r="AA146" s="1847"/>
      <c r="AB146" s="1847"/>
      <c r="AC146" s="1847"/>
      <c r="AD146" s="1847"/>
      <c r="AE146" s="1847"/>
      <c r="AF146" s="1847"/>
      <c r="AG146" s="1847"/>
      <c r="AH146" s="1848" t="s">
        <v>4054</v>
      </c>
      <c r="AI146" s="1849"/>
      <c r="AJ146" s="1849"/>
      <c r="AK146" s="1850"/>
      <c r="AL146" s="1276"/>
      <c r="AM146" s="1274"/>
    </row>
    <row r="147" spans="1:44" ht="3.95" customHeight="1">
      <c r="A147" s="1276"/>
      <c r="B147" s="1276"/>
      <c r="C147" s="1276"/>
      <c r="D147" s="1276"/>
      <c r="E147" s="1276"/>
      <c r="F147" s="1276"/>
      <c r="G147" s="1276"/>
      <c r="H147" s="1276"/>
      <c r="I147" s="1276"/>
      <c r="J147" s="1276"/>
      <c r="K147" s="1276"/>
      <c r="L147" s="1276"/>
      <c r="M147" s="1276"/>
      <c r="N147" s="1276"/>
      <c r="O147" s="1276"/>
      <c r="P147" s="1276"/>
      <c r="Q147" s="1276"/>
      <c r="R147" s="1276"/>
      <c r="S147" s="1276"/>
      <c r="T147" s="1276"/>
      <c r="U147" s="1276"/>
      <c r="V147" s="1276"/>
      <c r="W147" s="1276"/>
      <c r="X147" s="1276"/>
      <c r="Y147" s="1276"/>
      <c r="Z147" s="1276"/>
      <c r="AA147" s="1276"/>
      <c r="AB147" s="1276"/>
      <c r="AC147" s="1276"/>
      <c r="AD147" s="1276"/>
      <c r="AE147" s="1276"/>
      <c r="AF147" s="1276"/>
      <c r="AG147" s="1276"/>
      <c r="AH147" s="1276"/>
      <c r="AI147" s="1276"/>
      <c r="AJ147" s="1276"/>
      <c r="AK147" s="1276"/>
      <c r="AL147" s="1276"/>
      <c r="AM147" s="1202"/>
      <c r="AN147" s="1202"/>
      <c r="AO147" s="1202"/>
      <c r="AP147" s="1202"/>
      <c r="AQ147" s="1202"/>
      <c r="AR147" s="1202"/>
    </row>
    <row r="148" spans="1:44" ht="15" customHeight="1">
      <c r="A148" s="1837" t="s">
        <v>4055</v>
      </c>
      <c r="B148" s="1837"/>
      <c r="C148" s="1837"/>
      <c r="D148" s="1837"/>
      <c r="E148" s="1837"/>
      <c r="F148" s="1837"/>
      <c r="G148" s="1837"/>
      <c r="H148" s="1837"/>
      <c r="I148" s="1837"/>
      <c r="J148" s="1837"/>
      <c r="K148" s="1837"/>
      <c r="L148" s="1837"/>
      <c r="M148" s="1837"/>
      <c r="N148" s="1837"/>
      <c r="O148" s="1837"/>
      <c r="P148" s="1837"/>
      <c r="Q148" s="1837"/>
      <c r="R148" s="1837"/>
      <c r="S148" s="1837"/>
      <c r="T148" s="1837"/>
      <c r="U148" s="1837"/>
      <c r="V148" s="1837"/>
      <c r="W148" s="1837"/>
      <c r="X148" s="1837"/>
      <c r="Y148" s="1837"/>
      <c r="Z148" s="1837"/>
      <c r="AA148" s="1837"/>
      <c r="AB148" s="1837"/>
      <c r="AC148" s="1837"/>
      <c r="AD148" s="1837"/>
      <c r="AE148" s="1837"/>
      <c r="AF148" s="1837"/>
      <c r="AG148" s="1837"/>
      <c r="AH148" s="1837"/>
      <c r="AI148" s="1837"/>
      <c r="AJ148" s="1837"/>
      <c r="AK148" s="1837"/>
      <c r="AL148" s="1837"/>
      <c r="AM148" s="1202"/>
      <c r="AN148" s="1202"/>
      <c r="AO148" s="1202"/>
      <c r="AP148" s="1202"/>
      <c r="AQ148" s="1202"/>
      <c r="AR148" s="1202"/>
    </row>
    <row r="149" spans="1:44" ht="15" customHeight="1">
      <c r="A149" s="1837"/>
      <c r="B149" s="1837"/>
      <c r="C149" s="1837"/>
      <c r="D149" s="1837"/>
      <c r="E149" s="1837"/>
      <c r="F149" s="1837"/>
      <c r="G149" s="1837"/>
      <c r="H149" s="1837"/>
      <c r="I149" s="1837"/>
      <c r="J149" s="1837"/>
      <c r="K149" s="1837"/>
      <c r="L149" s="1837"/>
      <c r="M149" s="1837"/>
      <c r="N149" s="1837"/>
      <c r="O149" s="1837"/>
      <c r="P149" s="1837"/>
      <c r="Q149" s="1837"/>
      <c r="R149" s="1837"/>
      <c r="S149" s="1837"/>
      <c r="T149" s="1837"/>
      <c r="U149" s="1837"/>
      <c r="V149" s="1837"/>
      <c r="W149" s="1837"/>
      <c r="X149" s="1837"/>
      <c r="Y149" s="1837"/>
      <c r="Z149" s="1837"/>
      <c r="AA149" s="1837"/>
      <c r="AB149" s="1837"/>
      <c r="AC149" s="1837"/>
      <c r="AD149" s="1837"/>
      <c r="AE149" s="1837"/>
      <c r="AF149" s="1837"/>
      <c r="AG149" s="1837"/>
      <c r="AH149" s="1837"/>
      <c r="AI149" s="1837"/>
      <c r="AJ149" s="1837"/>
      <c r="AK149" s="1837"/>
      <c r="AL149" s="1837"/>
      <c r="AM149" s="1202"/>
      <c r="AN149" s="1202"/>
      <c r="AO149" s="1202"/>
      <c r="AP149" s="1202"/>
      <c r="AQ149" s="1202"/>
      <c r="AR149" s="1202"/>
    </row>
    <row r="150" spans="1:44" ht="15" customHeight="1">
      <c r="A150" s="1837"/>
      <c r="B150" s="1837"/>
      <c r="C150" s="1837"/>
      <c r="D150" s="1837"/>
      <c r="E150" s="1837"/>
      <c r="F150" s="1837"/>
      <c r="G150" s="1837"/>
      <c r="H150" s="1837"/>
      <c r="I150" s="1837"/>
      <c r="J150" s="1837"/>
      <c r="K150" s="1837"/>
      <c r="L150" s="1837"/>
      <c r="M150" s="1837"/>
      <c r="N150" s="1837"/>
      <c r="O150" s="1837"/>
      <c r="P150" s="1837"/>
      <c r="Q150" s="1837"/>
      <c r="R150" s="1837"/>
      <c r="S150" s="1837"/>
      <c r="T150" s="1837"/>
      <c r="U150" s="1837"/>
      <c r="V150" s="1837"/>
      <c r="W150" s="1837"/>
      <c r="X150" s="1837"/>
      <c r="Y150" s="1837"/>
      <c r="Z150" s="1837"/>
      <c r="AA150" s="1837"/>
      <c r="AB150" s="1837"/>
      <c r="AC150" s="1837"/>
      <c r="AD150" s="1837"/>
      <c r="AE150" s="1837"/>
      <c r="AF150" s="1837"/>
      <c r="AG150" s="1837"/>
      <c r="AH150" s="1837"/>
      <c r="AI150" s="1837"/>
      <c r="AJ150" s="1837"/>
      <c r="AK150" s="1837"/>
      <c r="AL150" s="1837"/>
      <c r="AM150" s="1202"/>
      <c r="AN150" s="1202"/>
      <c r="AO150" s="1202"/>
      <c r="AP150" s="1202"/>
      <c r="AQ150" s="1202"/>
      <c r="AR150" s="1202"/>
    </row>
    <row r="151" spans="1:44" ht="15" customHeight="1">
      <c r="A151" s="1837"/>
      <c r="B151" s="1837"/>
      <c r="C151" s="1837"/>
      <c r="D151" s="1837"/>
      <c r="E151" s="1837"/>
      <c r="F151" s="1837"/>
      <c r="G151" s="1837"/>
      <c r="H151" s="1837"/>
      <c r="I151" s="1837"/>
      <c r="J151" s="1837"/>
      <c r="K151" s="1837"/>
      <c r="L151" s="1837"/>
      <c r="M151" s="1837"/>
      <c r="N151" s="1837"/>
      <c r="O151" s="1837"/>
      <c r="P151" s="1837"/>
      <c r="Q151" s="1837"/>
      <c r="R151" s="1837"/>
      <c r="S151" s="1837"/>
      <c r="T151" s="1837"/>
      <c r="U151" s="1837"/>
      <c r="V151" s="1837"/>
      <c r="W151" s="1837"/>
      <c r="X151" s="1837"/>
      <c r="Y151" s="1837"/>
      <c r="Z151" s="1837"/>
      <c r="AA151" s="1837"/>
      <c r="AB151" s="1837"/>
      <c r="AC151" s="1837"/>
      <c r="AD151" s="1837"/>
      <c r="AE151" s="1837"/>
      <c r="AF151" s="1837"/>
      <c r="AG151" s="1837"/>
      <c r="AH151" s="1837"/>
      <c r="AI151" s="1837"/>
      <c r="AJ151" s="1837"/>
      <c r="AK151" s="1837"/>
      <c r="AL151" s="1837"/>
      <c r="AM151" s="1202"/>
      <c r="AN151" s="1202"/>
      <c r="AO151" s="1202"/>
      <c r="AP151" s="1202"/>
      <c r="AQ151" s="1202"/>
      <c r="AR151" s="1202"/>
    </row>
    <row r="152" spans="1:44" ht="7.5" customHeight="1">
      <c r="A152" s="1837"/>
      <c r="B152" s="1837"/>
      <c r="C152" s="1837"/>
      <c r="D152" s="1837"/>
      <c r="E152" s="1837"/>
      <c r="F152" s="1837"/>
      <c r="G152" s="1837"/>
      <c r="H152" s="1837"/>
      <c r="I152" s="1837"/>
      <c r="J152" s="1837"/>
      <c r="K152" s="1837"/>
      <c r="L152" s="1837"/>
      <c r="M152" s="1837"/>
      <c r="N152" s="1837"/>
      <c r="O152" s="1837"/>
      <c r="P152" s="1837"/>
      <c r="Q152" s="1837"/>
      <c r="R152" s="1837"/>
      <c r="S152" s="1837"/>
      <c r="T152" s="1837"/>
      <c r="U152" s="1837"/>
      <c r="V152" s="1837"/>
      <c r="W152" s="1837"/>
      <c r="X152" s="1837"/>
      <c r="Y152" s="1837"/>
      <c r="Z152" s="1837"/>
      <c r="AA152" s="1837"/>
      <c r="AB152" s="1837"/>
      <c r="AC152" s="1837"/>
      <c r="AD152" s="1837"/>
      <c r="AE152" s="1837"/>
      <c r="AF152" s="1837"/>
      <c r="AG152" s="1837"/>
      <c r="AH152" s="1837"/>
      <c r="AI152" s="1837"/>
      <c r="AJ152" s="1837"/>
      <c r="AK152" s="1837"/>
      <c r="AL152" s="1837"/>
      <c r="AM152" s="1202"/>
      <c r="AN152" s="1202"/>
      <c r="AO152" s="1202"/>
      <c r="AP152" s="1202"/>
      <c r="AQ152" s="1202"/>
      <c r="AR152" s="1202"/>
    </row>
    <row r="153" spans="1:44" ht="15" customHeight="1">
      <c r="A153" s="1837" t="s">
        <v>4056</v>
      </c>
      <c r="B153" s="1837"/>
      <c r="C153" s="1837"/>
      <c r="D153" s="1837"/>
      <c r="E153" s="1837"/>
      <c r="F153" s="1837"/>
      <c r="G153" s="1837"/>
      <c r="H153" s="1837"/>
      <c r="I153" s="1837"/>
      <c r="J153" s="1837"/>
      <c r="K153" s="1837"/>
      <c r="L153" s="1837"/>
      <c r="M153" s="1837"/>
      <c r="N153" s="1837"/>
      <c r="O153" s="1837"/>
      <c r="P153" s="1837"/>
      <c r="Q153" s="1837"/>
      <c r="R153" s="1837"/>
      <c r="S153" s="1837"/>
      <c r="T153" s="1837"/>
      <c r="U153" s="1837"/>
      <c r="V153" s="1837"/>
      <c r="W153" s="1837"/>
      <c r="X153" s="1837"/>
      <c r="Y153" s="1837"/>
      <c r="Z153" s="1837"/>
      <c r="AA153" s="1837"/>
      <c r="AB153" s="1837"/>
      <c r="AC153" s="1837"/>
      <c r="AD153" s="1837"/>
      <c r="AE153" s="1837"/>
      <c r="AF153" s="1837"/>
      <c r="AG153" s="1837"/>
      <c r="AH153" s="1837"/>
      <c r="AI153" s="1837"/>
      <c r="AJ153" s="1837"/>
      <c r="AK153" s="1837"/>
      <c r="AL153" s="1837"/>
      <c r="AM153" s="1274"/>
    </row>
    <row r="154" spans="1:44" ht="15" customHeight="1">
      <c r="A154" s="1837"/>
      <c r="B154" s="1837"/>
      <c r="C154" s="1837"/>
      <c r="D154" s="1837"/>
      <c r="E154" s="1837"/>
      <c r="F154" s="1837"/>
      <c r="G154" s="1837"/>
      <c r="H154" s="1837"/>
      <c r="I154" s="1837"/>
      <c r="J154" s="1837"/>
      <c r="K154" s="1837"/>
      <c r="L154" s="1837"/>
      <c r="M154" s="1837"/>
      <c r="N154" s="1837"/>
      <c r="O154" s="1837"/>
      <c r="P154" s="1837"/>
      <c r="Q154" s="1837"/>
      <c r="R154" s="1837"/>
      <c r="S154" s="1837"/>
      <c r="T154" s="1837"/>
      <c r="U154" s="1837"/>
      <c r="V154" s="1837"/>
      <c r="W154" s="1837"/>
      <c r="X154" s="1837"/>
      <c r="Y154" s="1837"/>
      <c r="Z154" s="1837"/>
      <c r="AA154" s="1837"/>
      <c r="AB154" s="1837"/>
      <c r="AC154" s="1837"/>
      <c r="AD154" s="1837"/>
      <c r="AE154" s="1837"/>
      <c r="AF154" s="1837"/>
      <c r="AG154" s="1837"/>
      <c r="AH154" s="1837"/>
      <c r="AI154" s="1837"/>
      <c r="AJ154" s="1837"/>
      <c r="AK154" s="1837"/>
      <c r="AL154" s="1837"/>
      <c r="AM154" s="1274"/>
    </row>
    <row r="155" spans="1:44" ht="15" customHeight="1">
      <c r="A155" s="1837"/>
      <c r="B155" s="1837"/>
      <c r="C155" s="1837"/>
      <c r="D155" s="1837"/>
      <c r="E155" s="1837"/>
      <c r="F155" s="1837"/>
      <c r="G155" s="1837"/>
      <c r="H155" s="1837"/>
      <c r="I155" s="1837"/>
      <c r="J155" s="1837"/>
      <c r="K155" s="1837"/>
      <c r="L155" s="1837"/>
      <c r="M155" s="1837"/>
      <c r="N155" s="1837"/>
      <c r="O155" s="1837"/>
      <c r="P155" s="1837"/>
      <c r="Q155" s="1837"/>
      <c r="R155" s="1837"/>
      <c r="S155" s="1837"/>
      <c r="T155" s="1837"/>
      <c r="U155" s="1837"/>
      <c r="V155" s="1837"/>
      <c r="W155" s="1837"/>
      <c r="X155" s="1837"/>
      <c r="Y155" s="1837"/>
      <c r="Z155" s="1837"/>
      <c r="AA155" s="1837"/>
      <c r="AB155" s="1837"/>
      <c r="AC155" s="1837"/>
      <c r="AD155" s="1837"/>
      <c r="AE155" s="1837"/>
      <c r="AF155" s="1837"/>
      <c r="AG155" s="1837"/>
      <c r="AH155" s="1837"/>
      <c r="AI155" s="1837"/>
      <c r="AJ155" s="1837"/>
      <c r="AK155" s="1837"/>
      <c r="AL155" s="1837"/>
      <c r="AM155" s="1274"/>
    </row>
    <row r="156" spans="1:44" ht="15" customHeight="1">
      <c r="A156" s="1837"/>
      <c r="B156" s="1837"/>
      <c r="C156" s="1837"/>
      <c r="D156" s="1837"/>
      <c r="E156" s="1837"/>
      <c r="F156" s="1837"/>
      <c r="G156" s="1837"/>
      <c r="H156" s="1837"/>
      <c r="I156" s="1837"/>
      <c r="J156" s="1837"/>
      <c r="K156" s="1837"/>
      <c r="L156" s="1837"/>
      <c r="M156" s="1837"/>
      <c r="N156" s="1837"/>
      <c r="O156" s="1837"/>
      <c r="P156" s="1837"/>
      <c r="Q156" s="1837"/>
      <c r="R156" s="1837"/>
      <c r="S156" s="1837"/>
      <c r="T156" s="1837"/>
      <c r="U156" s="1837"/>
      <c r="V156" s="1837"/>
      <c r="W156" s="1837"/>
      <c r="X156" s="1837"/>
      <c r="Y156" s="1837"/>
      <c r="Z156" s="1837"/>
      <c r="AA156" s="1837"/>
      <c r="AB156" s="1837"/>
      <c r="AC156" s="1837"/>
      <c r="AD156" s="1837"/>
      <c r="AE156" s="1837"/>
      <c r="AF156" s="1837"/>
      <c r="AG156" s="1837"/>
      <c r="AH156" s="1837"/>
      <c r="AI156" s="1837"/>
      <c r="AJ156" s="1837"/>
      <c r="AK156" s="1837"/>
      <c r="AL156" s="1837"/>
      <c r="AM156" s="1274"/>
    </row>
    <row r="157" spans="1:44" ht="15" customHeight="1">
      <c r="A157" s="1837"/>
      <c r="B157" s="1837"/>
      <c r="C157" s="1837"/>
      <c r="D157" s="1837"/>
      <c r="E157" s="1837"/>
      <c r="F157" s="1837"/>
      <c r="G157" s="1837"/>
      <c r="H157" s="1837"/>
      <c r="I157" s="1837"/>
      <c r="J157" s="1837"/>
      <c r="K157" s="1837"/>
      <c r="L157" s="1837"/>
      <c r="M157" s="1837"/>
      <c r="N157" s="1837"/>
      <c r="O157" s="1837"/>
      <c r="P157" s="1837"/>
      <c r="Q157" s="1837"/>
      <c r="R157" s="1837"/>
      <c r="S157" s="1837"/>
      <c r="T157" s="1837"/>
      <c r="U157" s="1837"/>
      <c r="V157" s="1837"/>
      <c r="W157" s="1837"/>
      <c r="X157" s="1837"/>
      <c r="Y157" s="1837"/>
      <c r="Z157" s="1837"/>
      <c r="AA157" s="1837"/>
      <c r="AB157" s="1837"/>
      <c r="AC157" s="1837"/>
      <c r="AD157" s="1837"/>
      <c r="AE157" s="1837"/>
      <c r="AF157" s="1837"/>
      <c r="AG157" s="1837"/>
      <c r="AH157" s="1837"/>
      <c r="AI157" s="1837"/>
      <c r="AJ157" s="1837"/>
      <c r="AK157" s="1837"/>
      <c r="AL157" s="1837"/>
      <c r="AM157" s="1274"/>
    </row>
    <row r="158" spans="1:44" ht="15" customHeight="1">
      <c r="A158" s="1837"/>
      <c r="B158" s="1837"/>
      <c r="C158" s="1837"/>
      <c r="D158" s="1837"/>
      <c r="E158" s="1837"/>
      <c r="F158" s="1837"/>
      <c r="G158" s="1837"/>
      <c r="H158" s="1837"/>
      <c r="I158" s="1837"/>
      <c r="J158" s="1837"/>
      <c r="K158" s="1837"/>
      <c r="L158" s="1837"/>
      <c r="M158" s="1837"/>
      <c r="N158" s="1837"/>
      <c r="O158" s="1837"/>
      <c r="P158" s="1837"/>
      <c r="Q158" s="1837"/>
      <c r="R158" s="1837"/>
      <c r="S158" s="1837"/>
      <c r="T158" s="1837"/>
      <c r="U158" s="1837"/>
      <c r="V158" s="1837"/>
      <c r="W158" s="1837"/>
      <c r="X158" s="1837"/>
      <c r="Y158" s="1837"/>
      <c r="Z158" s="1837"/>
      <c r="AA158" s="1837"/>
      <c r="AB158" s="1837"/>
      <c r="AC158" s="1837"/>
      <c r="AD158" s="1837"/>
      <c r="AE158" s="1837"/>
      <c r="AF158" s="1837"/>
      <c r="AG158" s="1837"/>
      <c r="AH158" s="1837"/>
      <c r="AI158" s="1837"/>
      <c r="AJ158" s="1837"/>
      <c r="AK158" s="1837"/>
      <c r="AL158" s="1837"/>
      <c r="AM158" s="1274"/>
    </row>
    <row r="159" spans="1:44" ht="15" customHeight="1">
      <c r="A159" s="1837"/>
      <c r="B159" s="1837"/>
      <c r="C159" s="1837"/>
      <c r="D159" s="1837"/>
      <c r="E159" s="1837"/>
      <c r="F159" s="1837"/>
      <c r="G159" s="1837"/>
      <c r="H159" s="1837"/>
      <c r="I159" s="1837"/>
      <c r="J159" s="1837"/>
      <c r="K159" s="1837"/>
      <c r="L159" s="1837"/>
      <c r="M159" s="1837"/>
      <c r="N159" s="1837"/>
      <c r="O159" s="1837"/>
      <c r="P159" s="1837"/>
      <c r="Q159" s="1837"/>
      <c r="R159" s="1837"/>
      <c r="S159" s="1837"/>
      <c r="T159" s="1837"/>
      <c r="U159" s="1837"/>
      <c r="V159" s="1837"/>
      <c r="W159" s="1837"/>
      <c r="X159" s="1837"/>
      <c r="Y159" s="1837"/>
      <c r="Z159" s="1837"/>
      <c r="AA159" s="1837"/>
      <c r="AB159" s="1837"/>
      <c r="AC159" s="1837"/>
      <c r="AD159" s="1837"/>
      <c r="AE159" s="1837"/>
      <c r="AF159" s="1837"/>
      <c r="AG159" s="1837"/>
      <c r="AH159" s="1837"/>
      <c r="AI159" s="1837"/>
      <c r="AJ159" s="1837"/>
      <c r="AK159" s="1837"/>
      <c r="AL159" s="1837"/>
      <c r="AM159" s="1274"/>
    </row>
    <row r="160" spans="1:44" ht="15" customHeight="1">
      <c r="A160" s="1837"/>
      <c r="B160" s="1837"/>
      <c r="C160" s="1837"/>
      <c r="D160" s="1837"/>
      <c r="E160" s="1837"/>
      <c r="F160" s="1837"/>
      <c r="G160" s="1837"/>
      <c r="H160" s="1837"/>
      <c r="I160" s="1837"/>
      <c r="J160" s="1837"/>
      <c r="K160" s="1837"/>
      <c r="L160" s="1837"/>
      <c r="M160" s="1837"/>
      <c r="N160" s="1837"/>
      <c r="O160" s="1837"/>
      <c r="P160" s="1837"/>
      <c r="Q160" s="1837"/>
      <c r="R160" s="1837"/>
      <c r="S160" s="1837"/>
      <c r="T160" s="1837"/>
      <c r="U160" s="1837"/>
      <c r="V160" s="1837"/>
      <c r="W160" s="1837"/>
      <c r="X160" s="1837"/>
      <c r="Y160" s="1837"/>
      <c r="Z160" s="1837"/>
      <c r="AA160" s="1837"/>
      <c r="AB160" s="1837"/>
      <c r="AC160" s="1837"/>
      <c r="AD160" s="1837"/>
      <c r="AE160" s="1837"/>
      <c r="AF160" s="1837"/>
      <c r="AG160" s="1837"/>
      <c r="AH160" s="1837"/>
      <c r="AI160" s="1837"/>
      <c r="AJ160" s="1837"/>
      <c r="AK160" s="1837"/>
      <c r="AL160" s="1837"/>
      <c r="AM160" s="1274"/>
    </row>
    <row r="161" spans="1:39" ht="15" customHeight="1">
      <c r="A161" s="1837"/>
      <c r="B161" s="1837"/>
      <c r="C161" s="1837"/>
      <c r="D161" s="1837"/>
      <c r="E161" s="1837"/>
      <c r="F161" s="1837"/>
      <c r="G161" s="1837"/>
      <c r="H161" s="1837"/>
      <c r="I161" s="1837"/>
      <c r="J161" s="1837"/>
      <c r="K161" s="1837"/>
      <c r="L161" s="1837"/>
      <c r="M161" s="1837"/>
      <c r="N161" s="1837"/>
      <c r="O161" s="1837"/>
      <c r="P161" s="1837"/>
      <c r="Q161" s="1837"/>
      <c r="R161" s="1837"/>
      <c r="S161" s="1837"/>
      <c r="T161" s="1837"/>
      <c r="U161" s="1837"/>
      <c r="V161" s="1837"/>
      <c r="W161" s="1837"/>
      <c r="X161" s="1837"/>
      <c r="Y161" s="1837"/>
      <c r="Z161" s="1837"/>
      <c r="AA161" s="1837"/>
      <c r="AB161" s="1837"/>
      <c r="AC161" s="1837"/>
      <c r="AD161" s="1837"/>
      <c r="AE161" s="1837"/>
      <c r="AF161" s="1837"/>
      <c r="AG161" s="1837"/>
      <c r="AH161" s="1837"/>
      <c r="AI161" s="1837"/>
      <c r="AJ161" s="1837"/>
      <c r="AK161" s="1837"/>
      <c r="AL161" s="1837"/>
      <c r="AM161" s="1274"/>
    </row>
    <row r="162" spans="1:39" ht="15" customHeight="1">
      <c r="A162" s="1837"/>
      <c r="B162" s="1837"/>
      <c r="C162" s="1837"/>
      <c r="D162" s="1837"/>
      <c r="E162" s="1837"/>
      <c r="F162" s="1837"/>
      <c r="G162" s="1837"/>
      <c r="H162" s="1837"/>
      <c r="I162" s="1837"/>
      <c r="J162" s="1837"/>
      <c r="K162" s="1837"/>
      <c r="L162" s="1837"/>
      <c r="M162" s="1837"/>
      <c r="N162" s="1837"/>
      <c r="O162" s="1837"/>
      <c r="P162" s="1837"/>
      <c r="Q162" s="1837"/>
      <c r="R162" s="1837"/>
      <c r="S162" s="1837"/>
      <c r="T162" s="1837"/>
      <c r="U162" s="1837"/>
      <c r="V162" s="1837"/>
      <c r="W162" s="1837"/>
      <c r="X162" s="1837"/>
      <c r="Y162" s="1837"/>
      <c r="Z162" s="1837"/>
      <c r="AA162" s="1837"/>
      <c r="AB162" s="1837"/>
      <c r="AC162" s="1837"/>
      <c r="AD162" s="1837"/>
      <c r="AE162" s="1837"/>
      <c r="AF162" s="1837"/>
      <c r="AG162" s="1837"/>
      <c r="AH162" s="1837"/>
      <c r="AI162" s="1837"/>
      <c r="AJ162" s="1837"/>
      <c r="AK162" s="1837"/>
      <c r="AL162" s="1837"/>
      <c r="AM162" s="1274"/>
    </row>
    <row r="163" spans="1:39" ht="15" customHeight="1">
      <c r="A163" s="1837"/>
      <c r="B163" s="1837"/>
      <c r="C163" s="1837"/>
      <c r="D163" s="1837"/>
      <c r="E163" s="1837"/>
      <c r="F163" s="1837"/>
      <c r="G163" s="1837"/>
      <c r="H163" s="1837"/>
      <c r="I163" s="1837"/>
      <c r="J163" s="1837"/>
      <c r="K163" s="1837"/>
      <c r="L163" s="1837"/>
      <c r="M163" s="1837"/>
      <c r="N163" s="1837"/>
      <c r="O163" s="1837"/>
      <c r="P163" s="1837"/>
      <c r="Q163" s="1837"/>
      <c r="R163" s="1837"/>
      <c r="S163" s="1837"/>
      <c r="T163" s="1837"/>
      <c r="U163" s="1837"/>
      <c r="V163" s="1837"/>
      <c r="W163" s="1837"/>
      <c r="X163" s="1837"/>
      <c r="Y163" s="1837"/>
      <c r="Z163" s="1837"/>
      <c r="AA163" s="1837"/>
      <c r="AB163" s="1837"/>
      <c r="AC163" s="1837"/>
      <c r="AD163" s="1837"/>
      <c r="AE163" s="1837"/>
      <c r="AF163" s="1837"/>
      <c r="AG163" s="1837"/>
      <c r="AH163" s="1837"/>
      <c r="AI163" s="1837"/>
      <c r="AJ163" s="1837"/>
      <c r="AK163" s="1837"/>
      <c r="AL163" s="1837"/>
      <c r="AM163" s="1274"/>
    </row>
    <row r="164" spans="1:39" ht="15" customHeight="1">
      <c r="A164" s="1837"/>
      <c r="B164" s="1837"/>
      <c r="C164" s="1837"/>
      <c r="D164" s="1837"/>
      <c r="E164" s="1837"/>
      <c r="F164" s="1837"/>
      <c r="G164" s="1837"/>
      <c r="H164" s="1837"/>
      <c r="I164" s="1837"/>
      <c r="J164" s="1837"/>
      <c r="K164" s="1837"/>
      <c r="L164" s="1837"/>
      <c r="M164" s="1837"/>
      <c r="N164" s="1837"/>
      <c r="O164" s="1837"/>
      <c r="P164" s="1837"/>
      <c r="Q164" s="1837"/>
      <c r="R164" s="1837"/>
      <c r="S164" s="1837"/>
      <c r="T164" s="1837"/>
      <c r="U164" s="1837"/>
      <c r="V164" s="1837"/>
      <c r="W164" s="1837"/>
      <c r="X164" s="1837"/>
      <c r="Y164" s="1837"/>
      <c r="Z164" s="1837"/>
      <c r="AA164" s="1837"/>
      <c r="AB164" s="1837"/>
      <c r="AC164" s="1837"/>
      <c r="AD164" s="1837"/>
      <c r="AE164" s="1837"/>
      <c r="AF164" s="1837"/>
      <c r="AG164" s="1837"/>
      <c r="AH164" s="1837"/>
      <c r="AI164" s="1837"/>
      <c r="AJ164" s="1837"/>
      <c r="AK164" s="1837"/>
      <c r="AL164" s="1837"/>
      <c r="AM164" s="1274"/>
    </row>
    <row r="165" spans="1:39" ht="15" customHeight="1">
      <c r="A165" s="1837"/>
      <c r="B165" s="1837"/>
      <c r="C165" s="1837"/>
      <c r="D165" s="1837"/>
      <c r="E165" s="1837"/>
      <c r="F165" s="1837"/>
      <c r="G165" s="1837"/>
      <c r="H165" s="1837"/>
      <c r="I165" s="1837"/>
      <c r="J165" s="1837"/>
      <c r="K165" s="1837"/>
      <c r="L165" s="1837"/>
      <c r="M165" s="1837"/>
      <c r="N165" s="1837"/>
      <c r="O165" s="1837"/>
      <c r="P165" s="1837"/>
      <c r="Q165" s="1837"/>
      <c r="R165" s="1837"/>
      <c r="S165" s="1837"/>
      <c r="T165" s="1837"/>
      <c r="U165" s="1837"/>
      <c r="V165" s="1837"/>
      <c r="W165" s="1837"/>
      <c r="X165" s="1837"/>
      <c r="Y165" s="1837"/>
      <c r="Z165" s="1837"/>
      <c r="AA165" s="1837"/>
      <c r="AB165" s="1837"/>
      <c r="AC165" s="1837"/>
      <c r="AD165" s="1837"/>
      <c r="AE165" s="1837"/>
      <c r="AF165" s="1837"/>
      <c r="AG165" s="1837"/>
      <c r="AH165" s="1837"/>
      <c r="AI165" s="1837"/>
      <c r="AJ165" s="1837"/>
      <c r="AK165" s="1837"/>
      <c r="AL165" s="1837"/>
      <c r="AM165" s="1274"/>
    </row>
    <row r="166" spans="1:39" ht="15" customHeight="1">
      <c r="A166" s="1837"/>
      <c r="B166" s="1837"/>
      <c r="C166" s="1837"/>
      <c r="D166" s="1837"/>
      <c r="E166" s="1837"/>
      <c r="F166" s="1837"/>
      <c r="G166" s="1837"/>
      <c r="H166" s="1837"/>
      <c r="I166" s="1837"/>
      <c r="J166" s="1837"/>
      <c r="K166" s="1837"/>
      <c r="L166" s="1837"/>
      <c r="M166" s="1837"/>
      <c r="N166" s="1837"/>
      <c r="O166" s="1837"/>
      <c r="P166" s="1837"/>
      <c r="Q166" s="1837"/>
      <c r="R166" s="1837"/>
      <c r="S166" s="1837"/>
      <c r="T166" s="1837"/>
      <c r="U166" s="1837"/>
      <c r="V166" s="1837"/>
      <c r="W166" s="1837"/>
      <c r="X166" s="1837"/>
      <c r="Y166" s="1837"/>
      <c r="Z166" s="1837"/>
      <c r="AA166" s="1837"/>
      <c r="AB166" s="1837"/>
      <c r="AC166" s="1837"/>
      <c r="AD166" s="1837"/>
      <c r="AE166" s="1837"/>
      <c r="AF166" s="1837"/>
      <c r="AG166" s="1837"/>
      <c r="AH166" s="1837"/>
      <c r="AI166" s="1837"/>
      <c r="AJ166" s="1837"/>
      <c r="AK166" s="1837"/>
      <c r="AL166" s="1837"/>
      <c r="AM166" s="1274"/>
    </row>
    <row r="167" spans="1:39" ht="12" customHeight="1">
      <c r="A167" s="1837"/>
      <c r="B167" s="1837"/>
      <c r="C167" s="1837"/>
      <c r="D167" s="1837"/>
      <c r="E167" s="1837"/>
      <c r="F167" s="1837"/>
      <c r="G167" s="1837"/>
      <c r="H167" s="1837"/>
      <c r="I167" s="1837"/>
      <c r="J167" s="1837"/>
      <c r="K167" s="1837"/>
      <c r="L167" s="1837"/>
      <c r="M167" s="1837"/>
      <c r="N167" s="1837"/>
      <c r="O167" s="1837"/>
      <c r="P167" s="1837"/>
      <c r="Q167" s="1837"/>
      <c r="R167" s="1837"/>
      <c r="S167" s="1837"/>
      <c r="T167" s="1837"/>
      <c r="U167" s="1837"/>
      <c r="V167" s="1837"/>
      <c r="W167" s="1837"/>
      <c r="X167" s="1837"/>
      <c r="Y167" s="1837"/>
      <c r="Z167" s="1837"/>
      <c r="AA167" s="1837"/>
      <c r="AB167" s="1837"/>
      <c r="AC167" s="1837"/>
      <c r="AD167" s="1837"/>
      <c r="AE167" s="1837"/>
      <c r="AF167" s="1837"/>
      <c r="AG167" s="1837"/>
      <c r="AH167" s="1837"/>
      <c r="AI167" s="1837"/>
      <c r="AJ167" s="1837"/>
      <c r="AK167" s="1837"/>
      <c r="AL167" s="1837"/>
      <c r="AM167" s="1274"/>
    </row>
    <row r="168" spans="1:39" ht="15" customHeight="1">
      <c r="A168" s="1837" t="s">
        <v>4057</v>
      </c>
      <c r="B168" s="1837"/>
      <c r="C168" s="1837"/>
      <c r="D168" s="1837"/>
      <c r="E168" s="1837"/>
      <c r="F168" s="1837"/>
      <c r="G168" s="1837"/>
      <c r="H168" s="1837"/>
      <c r="I168" s="1837"/>
      <c r="J168" s="1837"/>
      <c r="K168" s="1837"/>
      <c r="L168" s="1837"/>
      <c r="M168" s="1837"/>
      <c r="N168" s="1837"/>
      <c r="O168" s="1837"/>
      <c r="P168" s="1837"/>
      <c r="Q168" s="1837"/>
      <c r="R168" s="1837"/>
      <c r="S168" s="1837"/>
      <c r="T168" s="1837"/>
      <c r="U168" s="1837"/>
      <c r="V168" s="1837"/>
      <c r="W168" s="1837"/>
      <c r="X168" s="1837"/>
      <c r="Y168" s="1837"/>
      <c r="Z168" s="1837"/>
      <c r="AA168" s="1837"/>
      <c r="AB168" s="1837"/>
      <c r="AC168" s="1837"/>
      <c r="AD168" s="1837"/>
      <c r="AE168" s="1837"/>
      <c r="AF168" s="1837"/>
      <c r="AG168" s="1837"/>
      <c r="AH168" s="1837"/>
      <c r="AI168" s="1837"/>
      <c r="AJ168" s="1837"/>
      <c r="AK168" s="1837"/>
      <c r="AL168" s="1837"/>
      <c r="AM168" s="1274"/>
    </row>
    <row r="169" spans="1:39" ht="15" customHeight="1">
      <c r="A169" s="1837"/>
      <c r="B169" s="1837"/>
      <c r="C169" s="1837"/>
      <c r="D169" s="1837"/>
      <c r="E169" s="1837"/>
      <c r="F169" s="1837"/>
      <c r="G169" s="1837"/>
      <c r="H169" s="1837"/>
      <c r="I169" s="1837"/>
      <c r="J169" s="1837"/>
      <c r="K169" s="1837"/>
      <c r="L169" s="1837"/>
      <c r="M169" s="1837"/>
      <c r="N169" s="1837"/>
      <c r="O169" s="1837"/>
      <c r="P169" s="1837"/>
      <c r="Q169" s="1837"/>
      <c r="R169" s="1837"/>
      <c r="S169" s="1837"/>
      <c r="T169" s="1837"/>
      <c r="U169" s="1837"/>
      <c r="V169" s="1837"/>
      <c r="W169" s="1837"/>
      <c r="X169" s="1837"/>
      <c r="Y169" s="1837"/>
      <c r="Z169" s="1837"/>
      <c r="AA169" s="1837"/>
      <c r="AB169" s="1837"/>
      <c r="AC169" s="1837"/>
      <c r="AD169" s="1837"/>
      <c r="AE169" s="1837"/>
      <c r="AF169" s="1837"/>
      <c r="AG169" s="1837"/>
      <c r="AH169" s="1837"/>
      <c r="AI169" s="1837"/>
      <c r="AJ169" s="1837"/>
      <c r="AK169" s="1837"/>
      <c r="AL169" s="1837"/>
      <c r="AM169" s="1274"/>
    </row>
    <row r="170" spans="1:39" ht="15" customHeight="1">
      <c r="A170" s="1837"/>
      <c r="B170" s="1837"/>
      <c r="C170" s="1837"/>
      <c r="D170" s="1837"/>
      <c r="E170" s="1837"/>
      <c r="F170" s="1837"/>
      <c r="G170" s="1837"/>
      <c r="H170" s="1837"/>
      <c r="I170" s="1837"/>
      <c r="J170" s="1837"/>
      <c r="K170" s="1837"/>
      <c r="L170" s="1837"/>
      <c r="M170" s="1837"/>
      <c r="N170" s="1837"/>
      <c r="O170" s="1837"/>
      <c r="P170" s="1837"/>
      <c r="Q170" s="1837"/>
      <c r="R170" s="1837"/>
      <c r="S170" s="1837"/>
      <c r="T170" s="1837"/>
      <c r="U170" s="1837"/>
      <c r="V170" s="1837"/>
      <c r="W170" s="1837"/>
      <c r="X170" s="1837"/>
      <c r="Y170" s="1837"/>
      <c r="Z170" s="1837"/>
      <c r="AA170" s="1837"/>
      <c r="AB170" s="1837"/>
      <c r="AC170" s="1837"/>
      <c r="AD170" s="1837"/>
      <c r="AE170" s="1837"/>
      <c r="AF170" s="1837"/>
      <c r="AG170" s="1837"/>
      <c r="AH170" s="1837"/>
      <c r="AI170" s="1837"/>
      <c r="AJ170" s="1837"/>
      <c r="AK170" s="1837"/>
      <c r="AL170" s="1837"/>
      <c r="AM170" s="1274"/>
    </row>
    <row r="171" spans="1:39" ht="15" customHeight="1">
      <c r="A171" s="1837"/>
      <c r="B171" s="1837"/>
      <c r="C171" s="1837"/>
      <c r="D171" s="1837"/>
      <c r="E171" s="1837"/>
      <c r="F171" s="1837"/>
      <c r="G171" s="1837"/>
      <c r="H171" s="1837"/>
      <c r="I171" s="1837"/>
      <c r="J171" s="1837"/>
      <c r="K171" s="1837"/>
      <c r="L171" s="1837"/>
      <c r="M171" s="1837"/>
      <c r="N171" s="1837"/>
      <c r="O171" s="1837"/>
      <c r="P171" s="1837"/>
      <c r="Q171" s="1837"/>
      <c r="R171" s="1837"/>
      <c r="S171" s="1837"/>
      <c r="T171" s="1837"/>
      <c r="U171" s="1837"/>
      <c r="V171" s="1837"/>
      <c r="W171" s="1837"/>
      <c r="X171" s="1837"/>
      <c r="Y171" s="1837"/>
      <c r="Z171" s="1837"/>
      <c r="AA171" s="1837"/>
      <c r="AB171" s="1837"/>
      <c r="AC171" s="1837"/>
      <c r="AD171" s="1837"/>
      <c r="AE171" s="1837"/>
      <c r="AF171" s="1837"/>
      <c r="AG171" s="1837"/>
      <c r="AH171" s="1837"/>
      <c r="AI171" s="1837"/>
      <c r="AJ171" s="1837"/>
      <c r="AK171" s="1837"/>
      <c r="AL171" s="1837"/>
      <c r="AM171" s="1274"/>
    </row>
    <row r="172" spans="1:39" ht="15" customHeight="1">
      <c r="A172" s="1837"/>
      <c r="B172" s="1837"/>
      <c r="C172" s="1837"/>
      <c r="D172" s="1837"/>
      <c r="E172" s="1837"/>
      <c r="F172" s="1837"/>
      <c r="G172" s="1837"/>
      <c r="H172" s="1837"/>
      <c r="I172" s="1837"/>
      <c r="J172" s="1837"/>
      <c r="K172" s="1837"/>
      <c r="L172" s="1837"/>
      <c r="M172" s="1837"/>
      <c r="N172" s="1837"/>
      <c r="O172" s="1837"/>
      <c r="P172" s="1837"/>
      <c r="Q172" s="1837"/>
      <c r="R172" s="1837"/>
      <c r="S172" s="1837"/>
      <c r="T172" s="1837"/>
      <c r="U172" s="1837"/>
      <c r="V172" s="1837"/>
      <c r="W172" s="1837"/>
      <c r="X172" s="1837"/>
      <c r="Y172" s="1837"/>
      <c r="Z172" s="1837"/>
      <c r="AA172" s="1837"/>
      <c r="AB172" s="1837"/>
      <c r="AC172" s="1837"/>
      <c r="AD172" s="1837"/>
      <c r="AE172" s="1837"/>
      <c r="AF172" s="1837"/>
      <c r="AG172" s="1837"/>
      <c r="AH172" s="1837"/>
      <c r="AI172" s="1837"/>
      <c r="AJ172" s="1837"/>
      <c r="AK172" s="1837"/>
      <c r="AL172" s="1837"/>
      <c r="AM172" s="1274"/>
    </row>
    <row r="173" spans="1:39" ht="15" customHeight="1">
      <c r="A173" s="1837"/>
      <c r="B173" s="1837"/>
      <c r="C173" s="1837"/>
      <c r="D173" s="1837"/>
      <c r="E173" s="1837"/>
      <c r="F173" s="1837"/>
      <c r="G173" s="1837"/>
      <c r="H173" s="1837"/>
      <c r="I173" s="1837"/>
      <c r="J173" s="1837"/>
      <c r="K173" s="1837"/>
      <c r="L173" s="1837"/>
      <c r="M173" s="1837"/>
      <c r="N173" s="1837"/>
      <c r="O173" s="1837"/>
      <c r="P173" s="1837"/>
      <c r="Q173" s="1837"/>
      <c r="R173" s="1837"/>
      <c r="S173" s="1837"/>
      <c r="T173" s="1837"/>
      <c r="U173" s="1837"/>
      <c r="V173" s="1837"/>
      <c r="W173" s="1837"/>
      <c r="X173" s="1837"/>
      <c r="Y173" s="1837"/>
      <c r="Z173" s="1837"/>
      <c r="AA173" s="1837"/>
      <c r="AB173" s="1837"/>
      <c r="AC173" s="1837"/>
      <c r="AD173" s="1837"/>
      <c r="AE173" s="1837"/>
      <c r="AF173" s="1837"/>
      <c r="AG173" s="1837"/>
      <c r="AH173" s="1837"/>
      <c r="AI173" s="1837"/>
      <c r="AJ173" s="1837"/>
      <c r="AK173" s="1837"/>
      <c r="AL173" s="1837"/>
      <c r="AM173" s="1274"/>
    </row>
    <row r="174" spans="1:39" ht="15" customHeight="1">
      <c r="A174" s="1837"/>
      <c r="B174" s="1837"/>
      <c r="C174" s="1837"/>
      <c r="D174" s="1837"/>
      <c r="E174" s="1837"/>
      <c r="F174" s="1837"/>
      <c r="G174" s="1837"/>
      <c r="H174" s="1837"/>
      <c r="I174" s="1837"/>
      <c r="J174" s="1837"/>
      <c r="K174" s="1837"/>
      <c r="L174" s="1837"/>
      <c r="M174" s="1837"/>
      <c r="N174" s="1837"/>
      <c r="O174" s="1837"/>
      <c r="P174" s="1837"/>
      <c r="Q174" s="1837"/>
      <c r="R174" s="1837"/>
      <c r="S174" s="1837"/>
      <c r="T174" s="1837"/>
      <c r="U174" s="1837"/>
      <c r="V174" s="1837"/>
      <c r="W174" s="1837"/>
      <c r="X174" s="1837"/>
      <c r="Y174" s="1837"/>
      <c r="Z174" s="1837"/>
      <c r="AA174" s="1837"/>
      <c r="AB174" s="1837"/>
      <c r="AC174" s="1837"/>
      <c r="AD174" s="1837"/>
      <c r="AE174" s="1837"/>
      <c r="AF174" s="1837"/>
      <c r="AG174" s="1837"/>
      <c r="AH174" s="1837"/>
      <c r="AI174" s="1837"/>
      <c r="AJ174" s="1837"/>
      <c r="AK174" s="1837"/>
      <c r="AL174" s="1837"/>
      <c r="AM174" s="1274"/>
    </row>
    <row r="175" spans="1:39" ht="15" customHeight="1">
      <c r="A175" s="1837"/>
      <c r="B175" s="1837"/>
      <c r="C175" s="1837"/>
      <c r="D175" s="1837"/>
      <c r="E175" s="1837"/>
      <c r="F175" s="1837"/>
      <c r="G175" s="1837"/>
      <c r="H175" s="1837"/>
      <c r="I175" s="1837"/>
      <c r="J175" s="1837"/>
      <c r="K175" s="1837"/>
      <c r="L175" s="1837"/>
      <c r="M175" s="1837"/>
      <c r="N175" s="1837"/>
      <c r="O175" s="1837"/>
      <c r="P175" s="1837"/>
      <c r="Q175" s="1837"/>
      <c r="R175" s="1837"/>
      <c r="S175" s="1837"/>
      <c r="T175" s="1837"/>
      <c r="U175" s="1837"/>
      <c r="V175" s="1837"/>
      <c r="W175" s="1837"/>
      <c r="X175" s="1837"/>
      <c r="Y175" s="1837"/>
      <c r="Z175" s="1837"/>
      <c r="AA175" s="1837"/>
      <c r="AB175" s="1837"/>
      <c r="AC175" s="1837"/>
      <c r="AD175" s="1837"/>
      <c r="AE175" s="1837"/>
      <c r="AF175" s="1837"/>
      <c r="AG175" s="1837"/>
      <c r="AH175" s="1837"/>
      <c r="AI175" s="1837"/>
      <c r="AJ175" s="1837"/>
      <c r="AK175" s="1837"/>
      <c r="AL175" s="1837"/>
      <c r="AM175" s="1274"/>
    </row>
    <row r="176" spans="1:39" ht="15" customHeight="1">
      <c r="A176" s="1837"/>
      <c r="B176" s="1837"/>
      <c r="C176" s="1837"/>
      <c r="D176" s="1837"/>
      <c r="E176" s="1837"/>
      <c r="F176" s="1837"/>
      <c r="G176" s="1837"/>
      <c r="H176" s="1837"/>
      <c r="I176" s="1837"/>
      <c r="J176" s="1837"/>
      <c r="K176" s="1837"/>
      <c r="L176" s="1837"/>
      <c r="M176" s="1837"/>
      <c r="N176" s="1837"/>
      <c r="O176" s="1837"/>
      <c r="P176" s="1837"/>
      <c r="Q176" s="1837"/>
      <c r="R176" s="1837"/>
      <c r="S176" s="1837"/>
      <c r="T176" s="1837"/>
      <c r="U176" s="1837"/>
      <c r="V176" s="1837"/>
      <c r="W176" s="1837"/>
      <c r="X176" s="1837"/>
      <c r="Y176" s="1837"/>
      <c r="Z176" s="1837"/>
      <c r="AA176" s="1837"/>
      <c r="AB176" s="1837"/>
      <c r="AC176" s="1837"/>
      <c r="AD176" s="1837"/>
      <c r="AE176" s="1837"/>
      <c r="AF176" s="1837"/>
      <c r="AG176" s="1837"/>
      <c r="AH176" s="1837"/>
      <c r="AI176" s="1837"/>
      <c r="AJ176" s="1837"/>
      <c r="AK176" s="1837"/>
      <c r="AL176" s="1837"/>
      <c r="AM176" s="1274"/>
    </row>
    <row r="177" spans="1:39" ht="15" customHeight="1">
      <c r="A177" s="1837"/>
      <c r="B177" s="1837"/>
      <c r="C177" s="1837"/>
      <c r="D177" s="1837"/>
      <c r="E177" s="1837"/>
      <c r="F177" s="1837"/>
      <c r="G177" s="1837"/>
      <c r="H177" s="1837"/>
      <c r="I177" s="1837"/>
      <c r="J177" s="1837"/>
      <c r="K177" s="1837"/>
      <c r="L177" s="1837"/>
      <c r="M177" s="1837"/>
      <c r="N177" s="1837"/>
      <c r="O177" s="1837"/>
      <c r="P177" s="1837"/>
      <c r="Q177" s="1837"/>
      <c r="R177" s="1837"/>
      <c r="S177" s="1837"/>
      <c r="T177" s="1837"/>
      <c r="U177" s="1837"/>
      <c r="V177" s="1837"/>
      <c r="W177" s="1837"/>
      <c r="X177" s="1837"/>
      <c r="Y177" s="1837"/>
      <c r="Z177" s="1837"/>
      <c r="AA177" s="1837"/>
      <c r="AB177" s="1837"/>
      <c r="AC177" s="1837"/>
      <c r="AD177" s="1837"/>
      <c r="AE177" s="1837"/>
      <c r="AF177" s="1837"/>
      <c r="AG177" s="1837"/>
      <c r="AH177" s="1837"/>
      <c r="AI177" s="1837"/>
      <c r="AJ177" s="1837"/>
      <c r="AK177" s="1837"/>
      <c r="AL177" s="1837"/>
      <c r="AM177" s="1274"/>
    </row>
    <row r="178" spans="1:39" ht="15" customHeight="1">
      <c r="A178" s="1837"/>
      <c r="B178" s="1837"/>
      <c r="C178" s="1837"/>
      <c r="D178" s="1837"/>
      <c r="E178" s="1837"/>
      <c r="F178" s="1837"/>
      <c r="G178" s="1837"/>
      <c r="H178" s="1837"/>
      <c r="I178" s="1837"/>
      <c r="J178" s="1837"/>
      <c r="K178" s="1837"/>
      <c r="L178" s="1837"/>
      <c r="M178" s="1837"/>
      <c r="N178" s="1837"/>
      <c r="O178" s="1837"/>
      <c r="P178" s="1837"/>
      <c r="Q178" s="1837"/>
      <c r="R178" s="1837"/>
      <c r="S178" s="1837"/>
      <c r="T178" s="1837"/>
      <c r="U178" s="1837"/>
      <c r="V178" s="1837"/>
      <c r="W178" s="1837"/>
      <c r="X178" s="1837"/>
      <c r="Y178" s="1837"/>
      <c r="Z178" s="1837"/>
      <c r="AA178" s="1837"/>
      <c r="AB178" s="1837"/>
      <c r="AC178" s="1837"/>
      <c r="AD178" s="1837"/>
      <c r="AE178" s="1837"/>
      <c r="AF178" s="1837"/>
      <c r="AG178" s="1837"/>
      <c r="AH178" s="1837"/>
      <c r="AI178" s="1837"/>
      <c r="AJ178" s="1837"/>
      <c r="AK178" s="1837"/>
      <c r="AL178" s="1837"/>
      <c r="AM178" s="1274"/>
    </row>
    <row r="179" spans="1:39" ht="15" customHeight="1">
      <c r="A179" s="1837"/>
      <c r="B179" s="1837"/>
      <c r="C179" s="1837"/>
      <c r="D179" s="1837"/>
      <c r="E179" s="1837"/>
      <c r="F179" s="1837"/>
      <c r="G179" s="1837"/>
      <c r="H179" s="1837"/>
      <c r="I179" s="1837"/>
      <c r="J179" s="1837"/>
      <c r="K179" s="1837"/>
      <c r="L179" s="1837"/>
      <c r="M179" s="1837"/>
      <c r="N179" s="1837"/>
      <c r="O179" s="1837"/>
      <c r="P179" s="1837"/>
      <c r="Q179" s="1837"/>
      <c r="R179" s="1837"/>
      <c r="S179" s="1837"/>
      <c r="T179" s="1837"/>
      <c r="U179" s="1837"/>
      <c r="V179" s="1837"/>
      <c r="W179" s="1837"/>
      <c r="X179" s="1837"/>
      <c r="Y179" s="1837"/>
      <c r="Z179" s="1837"/>
      <c r="AA179" s="1837"/>
      <c r="AB179" s="1837"/>
      <c r="AC179" s="1837"/>
      <c r="AD179" s="1837"/>
      <c r="AE179" s="1837"/>
      <c r="AF179" s="1837"/>
      <c r="AG179" s="1837"/>
      <c r="AH179" s="1837"/>
      <c r="AI179" s="1837"/>
      <c r="AJ179" s="1837"/>
      <c r="AK179" s="1837"/>
      <c r="AL179" s="1837"/>
      <c r="AM179" s="1274"/>
    </row>
    <row r="180" spans="1:39" ht="15" customHeight="1">
      <c r="A180" s="1837"/>
      <c r="B180" s="1837"/>
      <c r="C180" s="1837"/>
      <c r="D180" s="1837"/>
      <c r="E180" s="1837"/>
      <c r="F180" s="1837"/>
      <c r="G180" s="1837"/>
      <c r="H180" s="1837"/>
      <c r="I180" s="1837"/>
      <c r="J180" s="1837"/>
      <c r="K180" s="1837"/>
      <c r="L180" s="1837"/>
      <c r="M180" s="1837"/>
      <c r="N180" s="1837"/>
      <c r="O180" s="1837"/>
      <c r="P180" s="1837"/>
      <c r="Q180" s="1837"/>
      <c r="R180" s="1837"/>
      <c r="S180" s="1837"/>
      <c r="T180" s="1837"/>
      <c r="U180" s="1837"/>
      <c r="V180" s="1837"/>
      <c r="W180" s="1837"/>
      <c r="X180" s="1837"/>
      <c r="Y180" s="1837"/>
      <c r="Z180" s="1837"/>
      <c r="AA180" s="1837"/>
      <c r="AB180" s="1837"/>
      <c r="AC180" s="1837"/>
      <c r="AD180" s="1837"/>
      <c r="AE180" s="1837"/>
      <c r="AF180" s="1837"/>
      <c r="AG180" s="1837"/>
      <c r="AH180" s="1837"/>
      <c r="AI180" s="1837"/>
      <c r="AJ180" s="1837"/>
      <c r="AK180" s="1837"/>
      <c r="AL180" s="1837"/>
      <c r="AM180" s="1274"/>
    </row>
    <row r="181" spans="1:39" ht="15" customHeight="1">
      <c r="A181" s="1837"/>
      <c r="B181" s="1837"/>
      <c r="C181" s="1837"/>
      <c r="D181" s="1837"/>
      <c r="E181" s="1837"/>
      <c r="F181" s="1837"/>
      <c r="G181" s="1837"/>
      <c r="H181" s="1837"/>
      <c r="I181" s="1837"/>
      <c r="J181" s="1837"/>
      <c r="K181" s="1837"/>
      <c r="L181" s="1837"/>
      <c r="M181" s="1837"/>
      <c r="N181" s="1837"/>
      <c r="O181" s="1837"/>
      <c r="P181" s="1837"/>
      <c r="Q181" s="1837"/>
      <c r="R181" s="1837"/>
      <c r="S181" s="1837"/>
      <c r="T181" s="1837"/>
      <c r="U181" s="1837"/>
      <c r="V181" s="1837"/>
      <c r="W181" s="1837"/>
      <c r="X181" s="1837"/>
      <c r="Y181" s="1837"/>
      <c r="Z181" s="1837"/>
      <c r="AA181" s="1837"/>
      <c r="AB181" s="1837"/>
      <c r="AC181" s="1837"/>
      <c r="AD181" s="1837"/>
      <c r="AE181" s="1837"/>
      <c r="AF181" s="1837"/>
      <c r="AG181" s="1837"/>
      <c r="AH181" s="1837"/>
      <c r="AI181" s="1837"/>
      <c r="AJ181" s="1837"/>
      <c r="AK181" s="1837"/>
      <c r="AL181" s="1837"/>
      <c r="AM181" s="1274"/>
    </row>
    <row r="182" spans="1:39" ht="6" customHeight="1">
      <c r="A182" s="1837"/>
      <c r="B182" s="1837"/>
      <c r="C182" s="1837"/>
      <c r="D182" s="1837"/>
      <c r="E182" s="1837"/>
      <c r="F182" s="1837"/>
      <c r="G182" s="1837"/>
      <c r="H182" s="1837"/>
      <c r="I182" s="1837"/>
      <c r="J182" s="1837"/>
      <c r="K182" s="1837"/>
      <c r="L182" s="1837"/>
      <c r="M182" s="1837"/>
      <c r="N182" s="1837"/>
      <c r="O182" s="1837"/>
      <c r="P182" s="1837"/>
      <c r="Q182" s="1837"/>
      <c r="R182" s="1837"/>
      <c r="S182" s="1837"/>
      <c r="T182" s="1837"/>
      <c r="U182" s="1837"/>
      <c r="V182" s="1837"/>
      <c r="W182" s="1837"/>
      <c r="X182" s="1837"/>
      <c r="Y182" s="1837"/>
      <c r="Z182" s="1837"/>
      <c r="AA182" s="1837"/>
      <c r="AB182" s="1837"/>
      <c r="AC182" s="1837"/>
      <c r="AD182" s="1837"/>
      <c r="AE182" s="1837"/>
      <c r="AF182" s="1837"/>
      <c r="AG182" s="1837"/>
      <c r="AH182" s="1837"/>
      <c r="AI182" s="1837"/>
      <c r="AJ182" s="1837"/>
      <c r="AK182" s="1837"/>
      <c r="AL182" s="1837"/>
      <c r="AM182" s="1274"/>
    </row>
    <row r="183" spans="1:39" ht="15" customHeight="1">
      <c r="A183" s="1837" t="s">
        <v>4058</v>
      </c>
      <c r="B183" s="1837"/>
      <c r="C183" s="1837"/>
      <c r="D183" s="1837"/>
      <c r="E183" s="1837"/>
      <c r="F183" s="1837"/>
      <c r="G183" s="1837"/>
      <c r="H183" s="1837"/>
      <c r="I183" s="1837"/>
      <c r="J183" s="1837"/>
      <c r="K183" s="1837"/>
      <c r="L183" s="1837"/>
      <c r="M183" s="1837"/>
      <c r="N183" s="1837"/>
      <c r="O183" s="1837"/>
      <c r="P183" s="1837"/>
      <c r="Q183" s="1837"/>
      <c r="R183" s="1837"/>
      <c r="S183" s="1837"/>
      <c r="T183" s="1837"/>
      <c r="U183" s="1837"/>
      <c r="V183" s="1837"/>
      <c r="W183" s="1837"/>
      <c r="X183" s="1837"/>
      <c r="Y183" s="1837"/>
      <c r="Z183" s="1837"/>
      <c r="AA183" s="1837"/>
      <c r="AB183" s="1837"/>
      <c r="AC183" s="1837"/>
      <c r="AD183" s="1837"/>
      <c r="AE183" s="1837"/>
      <c r="AF183" s="1837"/>
      <c r="AG183" s="1837"/>
      <c r="AH183" s="1837"/>
      <c r="AI183" s="1837"/>
      <c r="AJ183" s="1837"/>
      <c r="AK183" s="1837"/>
      <c r="AL183" s="1837"/>
      <c r="AM183" s="1274"/>
    </row>
    <row r="184" spans="1:39" ht="15" customHeight="1">
      <c r="A184" s="1837"/>
      <c r="B184" s="1837"/>
      <c r="C184" s="1837"/>
      <c r="D184" s="1837"/>
      <c r="E184" s="1837"/>
      <c r="F184" s="1837"/>
      <c r="G184" s="1837"/>
      <c r="H184" s="1837"/>
      <c r="I184" s="1837"/>
      <c r="J184" s="1837"/>
      <c r="K184" s="1837"/>
      <c r="L184" s="1837"/>
      <c r="M184" s="1837"/>
      <c r="N184" s="1837"/>
      <c r="O184" s="1837"/>
      <c r="P184" s="1837"/>
      <c r="Q184" s="1837"/>
      <c r="R184" s="1837"/>
      <c r="S184" s="1837"/>
      <c r="T184" s="1837"/>
      <c r="U184" s="1837"/>
      <c r="V184" s="1837"/>
      <c r="W184" s="1837"/>
      <c r="X184" s="1837"/>
      <c r="Y184" s="1837"/>
      <c r="Z184" s="1837"/>
      <c r="AA184" s="1837"/>
      <c r="AB184" s="1837"/>
      <c r="AC184" s="1837"/>
      <c r="AD184" s="1837"/>
      <c r="AE184" s="1837"/>
      <c r="AF184" s="1837"/>
      <c r="AG184" s="1837"/>
      <c r="AH184" s="1837"/>
      <c r="AI184" s="1837"/>
      <c r="AJ184" s="1837"/>
      <c r="AK184" s="1837"/>
      <c r="AL184" s="1837"/>
      <c r="AM184" s="1274"/>
    </row>
    <row r="185" spans="1:39" ht="15" customHeight="1">
      <c r="A185" s="1837"/>
      <c r="B185" s="1837"/>
      <c r="C185" s="1837"/>
      <c r="D185" s="1837"/>
      <c r="E185" s="1837"/>
      <c r="F185" s="1837"/>
      <c r="G185" s="1837"/>
      <c r="H185" s="1837"/>
      <c r="I185" s="1837"/>
      <c r="J185" s="1837"/>
      <c r="K185" s="1837"/>
      <c r="L185" s="1837"/>
      <c r="M185" s="1837"/>
      <c r="N185" s="1837"/>
      <c r="O185" s="1837"/>
      <c r="P185" s="1837"/>
      <c r="Q185" s="1837"/>
      <c r="R185" s="1837"/>
      <c r="S185" s="1837"/>
      <c r="T185" s="1837"/>
      <c r="U185" s="1837"/>
      <c r="V185" s="1837"/>
      <c r="W185" s="1837"/>
      <c r="X185" s="1837"/>
      <c r="Y185" s="1837"/>
      <c r="Z185" s="1837"/>
      <c r="AA185" s="1837"/>
      <c r="AB185" s="1837"/>
      <c r="AC185" s="1837"/>
      <c r="AD185" s="1837"/>
      <c r="AE185" s="1837"/>
      <c r="AF185" s="1837"/>
      <c r="AG185" s="1837"/>
      <c r="AH185" s="1837"/>
      <c r="AI185" s="1837"/>
      <c r="AJ185" s="1837"/>
      <c r="AK185" s="1837"/>
      <c r="AL185" s="1837"/>
      <c r="AM185" s="1274"/>
    </row>
    <row r="186" spans="1:39" ht="15" customHeight="1">
      <c r="A186" s="1837"/>
      <c r="B186" s="1837"/>
      <c r="C186" s="1837"/>
      <c r="D186" s="1837"/>
      <c r="E186" s="1837"/>
      <c r="F186" s="1837"/>
      <c r="G186" s="1837"/>
      <c r="H186" s="1837"/>
      <c r="I186" s="1837"/>
      <c r="J186" s="1837"/>
      <c r="K186" s="1837"/>
      <c r="L186" s="1837"/>
      <c r="M186" s="1837"/>
      <c r="N186" s="1837"/>
      <c r="O186" s="1837"/>
      <c r="P186" s="1837"/>
      <c r="Q186" s="1837"/>
      <c r="R186" s="1837"/>
      <c r="S186" s="1837"/>
      <c r="T186" s="1837"/>
      <c r="U186" s="1837"/>
      <c r="V186" s="1837"/>
      <c r="W186" s="1837"/>
      <c r="X186" s="1837"/>
      <c r="Y186" s="1837"/>
      <c r="Z186" s="1837"/>
      <c r="AA186" s="1837"/>
      <c r="AB186" s="1837"/>
      <c r="AC186" s="1837"/>
      <c r="AD186" s="1837"/>
      <c r="AE186" s="1837"/>
      <c r="AF186" s="1837"/>
      <c r="AG186" s="1837"/>
      <c r="AH186" s="1837"/>
      <c r="AI186" s="1837"/>
      <c r="AJ186" s="1837"/>
      <c r="AK186" s="1837"/>
      <c r="AL186" s="1837"/>
      <c r="AM186" s="1274"/>
    </row>
    <row r="187" spans="1:39" ht="18" customHeight="1">
      <c r="A187" s="1837"/>
      <c r="B187" s="1837"/>
      <c r="C187" s="1837"/>
      <c r="D187" s="1837"/>
      <c r="E187" s="1837"/>
      <c r="F187" s="1837"/>
      <c r="G187" s="1837"/>
      <c r="H187" s="1837"/>
      <c r="I187" s="1837"/>
      <c r="J187" s="1837"/>
      <c r="K187" s="1837"/>
      <c r="L187" s="1837"/>
      <c r="M187" s="1837"/>
      <c r="N187" s="1837"/>
      <c r="O187" s="1837"/>
      <c r="P187" s="1837"/>
      <c r="Q187" s="1837"/>
      <c r="R187" s="1837"/>
      <c r="S187" s="1837"/>
      <c r="T187" s="1837"/>
      <c r="U187" s="1837"/>
      <c r="V187" s="1837"/>
      <c r="W187" s="1837"/>
      <c r="X187" s="1837"/>
      <c r="Y187" s="1837"/>
      <c r="Z187" s="1837"/>
      <c r="AA187" s="1837"/>
      <c r="AB187" s="1837"/>
      <c r="AC187" s="1837"/>
      <c r="AD187" s="1837"/>
      <c r="AE187" s="1837"/>
      <c r="AF187" s="1837"/>
      <c r="AG187" s="1837"/>
      <c r="AH187" s="1837"/>
      <c r="AI187" s="1837"/>
      <c r="AJ187" s="1837"/>
      <c r="AK187" s="1837"/>
      <c r="AL187" s="1837"/>
      <c r="AM187" s="1274"/>
    </row>
    <row r="188" spans="1:39" ht="15" customHeight="1">
      <c r="A188" s="1837"/>
      <c r="B188" s="1837"/>
      <c r="C188" s="1837"/>
      <c r="D188" s="1837"/>
      <c r="E188" s="1837"/>
      <c r="F188" s="1837"/>
      <c r="G188" s="1837"/>
      <c r="H188" s="1837"/>
      <c r="I188" s="1837"/>
      <c r="J188" s="1837"/>
      <c r="K188" s="1837"/>
      <c r="L188" s="1837"/>
      <c r="M188" s="1837"/>
      <c r="N188" s="1837"/>
      <c r="O188" s="1837"/>
      <c r="P188" s="1837"/>
      <c r="Q188" s="1837"/>
      <c r="R188" s="1837"/>
      <c r="S188" s="1837"/>
      <c r="T188" s="1837"/>
      <c r="U188" s="1837"/>
      <c r="V188" s="1837"/>
      <c r="W188" s="1837"/>
      <c r="X188" s="1837"/>
      <c r="Y188" s="1837"/>
      <c r="Z188" s="1837"/>
      <c r="AA188" s="1837"/>
      <c r="AB188" s="1837"/>
      <c r="AC188" s="1837"/>
      <c r="AD188" s="1837"/>
      <c r="AE188" s="1837"/>
      <c r="AF188" s="1837"/>
      <c r="AG188" s="1837"/>
      <c r="AH188" s="1837"/>
      <c r="AI188" s="1837"/>
      <c r="AJ188" s="1837"/>
      <c r="AK188" s="1837"/>
      <c r="AL188" s="1837"/>
      <c r="AM188" s="1274"/>
    </row>
    <row r="189" spans="1:39" ht="15" customHeight="1">
      <c r="A189" s="1837"/>
      <c r="B189" s="1837"/>
      <c r="C189" s="1837"/>
      <c r="D189" s="1837"/>
      <c r="E189" s="1837"/>
      <c r="F189" s="1837"/>
      <c r="G189" s="1837"/>
      <c r="H189" s="1837"/>
      <c r="I189" s="1837"/>
      <c r="J189" s="1837"/>
      <c r="K189" s="1837"/>
      <c r="L189" s="1837"/>
      <c r="M189" s="1837"/>
      <c r="N189" s="1837"/>
      <c r="O189" s="1837"/>
      <c r="P189" s="1837"/>
      <c r="Q189" s="1837"/>
      <c r="R189" s="1837"/>
      <c r="S189" s="1837"/>
      <c r="T189" s="1837"/>
      <c r="U189" s="1837"/>
      <c r="V189" s="1837"/>
      <c r="W189" s="1837"/>
      <c r="X189" s="1837"/>
      <c r="Y189" s="1837"/>
      <c r="Z189" s="1837"/>
      <c r="AA189" s="1837"/>
      <c r="AB189" s="1837"/>
      <c r="AC189" s="1837"/>
      <c r="AD189" s="1837"/>
      <c r="AE189" s="1837"/>
      <c r="AF189" s="1837"/>
      <c r="AG189" s="1837"/>
      <c r="AH189" s="1837"/>
      <c r="AI189" s="1837"/>
      <c r="AJ189" s="1837"/>
      <c r="AK189" s="1837"/>
      <c r="AL189" s="1837"/>
      <c r="AM189" s="1274"/>
    </row>
    <row r="190" spans="1:39" ht="15" customHeight="1">
      <c r="A190" s="1837"/>
      <c r="B190" s="1837"/>
      <c r="C190" s="1837"/>
      <c r="D190" s="1837"/>
      <c r="E190" s="1837"/>
      <c r="F190" s="1837"/>
      <c r="G190" s="1837"/>
      <c r="H190" s="1837"/>
      <c r="I190" s="1837"/>
      <c r="J190" s="1837"/>
      <c r="K190" s="1837"/>
      <c r="L190" s="1837"/>
      <c r="M190" s="1837"/>
      <c r="N190" s="1837"/>
      <c r="O190" s="1837"/>
      <c r="P190" s="1837"/>
      <c r="Q190" s="1837"/>
      <c r="R190" s="1837"/>
      <c r="S190" s="1837"/>
      <c r="T190" s="1837"/>
      <c r="U190" s="1837"/>
      <c r="V190" s="1837"/>
      <c r="W190" s="1837"/>
      <c r="X190" s="1837"/>
      <c r="Y190" s="1837"/>
      <c r="Z190" s="1837"/>
      <c r="AA190" s="1837"/>
      <c r="AB190" s="1837"/>
      <c r="AC190" s="1837"/>
      <c r="AD190" s="1837"/>
      <c r="AE190" s="1837"/>
      <c r="AF190" s="1837"/>
      <c r="AG190" s="1837"/>
      <c r="AH190" s="1837"/>
      <c r="AI190" s="1837"/>
      <c r="AJ190" s="1837"/>
      <c r="AK190" s="1837"/>
      <c r="AL190" s="1837"/>
      <c r="AM190" s="1274"/>
    </row>
    <row r="191" spans="1:39" ht="15" customHeight="1">
      <c r="A191" s="1837"/>
      <c r="B191" s="1837"/>
      <c r="C191" s="1837"/>
      <c r="D191" s="1837"/>
      <c r="E191" s="1837"/>
      <c r="F191" s="1837"/>
      <c r="G191" s="1837"/>
      <c r="H191" s="1837"/>
      <c r="I191" s="1837"/>
      <c r="J191" s="1837"/>
      <c r="K191" s="1837"/>
      <c r="L191" s="1837"/>
      <c r="M191" s="1837"/>
      <c r="N191" s="1837"/>
      <c r="O191" s="1837"/>
      <c r="P191" s="1837"/>
      <c r="Q191" s="1837"/>
      <c r="R191" s="1837"/>
      <c r="S191" s="1837"/>
      <c r="T191" s="1837"/>
      <c r="U191" s="1837"/>
      <c r="V191" s="1837"/>
      <c r="W191" s="1837"/>
      <c r="X191" s="1837"/>
      <c r="Y191" s="1837"/>
      <c r="Z191" s="1837"/>
      <c r="AA191" s="1837"/>
      <c r="AB191" s="1837"/>
      <c r="AC191" s="1837"/>
      <c r="AD191" s="1837"/>
      <c r="AE191" s="1837"/>
      <c r="AF191" s="1837"/>
      <c r="AG191" s="1837"/>
      <c r="AH191" s="1837"/>
      <c r="AI191" s="1837"/>
      <c r="AJ191" s="1837"/>
      <c r="AK191" s="1837"/>
      <c r="AL191" s="1837"/>
      <c r="AM191" s="1274"/>
    </row>
    <row r="192" spans="1:39" ht="15" customHeight="1">
      <c r="A192" s="1837"/>
      <c r="B192" s="1837"/>
      <c r="C192" s="1837"/>
      <c r="D192" s="1837"/>
      <c r="E192" s="1837"/>
      <c r="F192" s="1837"/>
      <c r="G192" s="1837"/>
      <c r="H192" s="1837"/>
      <c r="I192" s="1837"/>
      <c r="J192" s="1837"/>
      <c r="K192" s="1837"/>
      <c r="L192" s="1837"/>
      <c r="M192" s="1837"/>
      <c r="N192" s="1837"/>
      <c r="O192" s="1837"/>
      <c r="P192" s="1837"/>
      <c r="Q192" s="1837"/>
      <c r="R192" s="1837"/>
      <c r="S192" s="1837"/>
      <c r="T192" s="1837"/>
      <c r="U192" s="1837"/>
      <c r="V192" s="1837"/>
      <c r="W192" s="1837"/>
      <c r="X192" s="1837"/>
      <c r="Y192" s="1837"/>
      <c r="Z192" s="1837"/>
      <c r="AA192" s="1837"/>
      <c r="AB192" s="1837"/>
      <c r="AC192" s="1837"/>
      <c r="AD192" s="1837"/>
      <c r="AE192" s="1837"/>
      <c r="AF192" s="1837"/>
      <c r="AG192" s="1837"/>
      <c r="AH192" s="1837"/>
      <c r="AI192" s="1837"/>
      <c r="AJ192" s="1837"/>
      <c r="AK192" s="1837"/>
      <c r="AL192" s="1837"/>
      <c r="AM192" s="1274"/>
    </row>
    <row r="193" spans="1:39" ht="15" customHeight="1">
      <c r="A193" s="1837"/>
      <c r="B193" s="1837"/>
      <c r="C193" s="1837"/>
      <c r="D193" s="1837"/>
      <c r="E193" s="1837"/>
      <c r="F193" s="1837"/>
      <c r="G193" s="1837"/>
      <c r="H193" s="1837"/>
      <c r="I193" s="1837"/>
      <c r="J193" s="1837"/>
      <c r="K193" s="1837"/>
      <c r="L193" s="1837"/>
      <c r="M193" s="1837"/>
      <c r="N193" s="1837"/>
      <c r="O193" s="1837"/>
      <c r="P193" s="1837"/>
      <c r="Q193" s="1837"/>
      <c r="R193" s="1837"/>
      <c r="S193" s="1837"/>
      <c r="T193" s="1837"/>
      <c r="U193" s="1837"/>
      <c r="V193" s="1837"/>
      <c r="W193" s="1837"/>
      <c r="X193" s="1837"/>
      <c r="Y193" s="1837"/>
      <c r="Z193" s="1837"/>
      <c r="AA193" s="1837"/>
      <c r="AB193" s="1837"/>
      <c r="AC193" s="1837"/>
      <c r="AD193" s="1837"/>
      <c r="AE193" s="1837"/>
      <c r="AF193" s="1837"/>
      <c r="AG193" s="1837"/>
      <c r="AH193" s="1837"/>
      <c r="AI193" s="1837"/>
      <c r="AJ193" s="1837"/>
      <c r="AK193" s="1837"/>
      <c r="AL193" s="1837"/>
      <c r="AM193" s="1274"/>
    </row>
    <row r="194" spans="1:39" ht="15" customHeight="1">
      <c r="A194" s="1837"/>
      <c r="B194" s="1837"/>
      <c r="C194" s="1837"/>
      <c r="D194" s="1837"/>
      <c r="E194" s="1837"/>
      <c r="F194" s="1837"/>
      <c r="G194" s="1837"/>
      <c r="H194" s="1837"/>
      <c r="I194" s="1837"/>
      <c r="J194" s="1837"/>
      <c r="K194" s="1837"/>
      <c r="L194" s="1837"/>
      <c r="M194" s="1837"/>
      <c r="N194" s="1837"/>
      <c r="O194" s="1837"/>
      <c r="P194" s="1837"/>
      <c r="Q194" s="1837"/>
      <c r="R194" s="1837"/>
      <c r="S194" s="1837"/>
      <c r="T194" s="1837"/>
      <c r="U194" s="1837"/>
      <c r="V194" s="1837"/>
      <c r="W194" s="1837"/>
      <c r="X194" s="1837"/>
      <c r="Y194" s="1837"/>
      <c r="Z194" s="1837"/>
      <c r="AA194" s="1837"/>
      <c r="AB194" s="1837"/>
      <c r="AC194" s="1837"/>
      <c r="AD194" s="1837"/>
      <c r="AE194" s="1837"/>
      <c r="AF194" s="1837"/>
      <c r="AG194" s="1837"/>
      <c r="AH194" s="1837"/>
      <c r="AI194" s="1837"/>
      <c r="AJ194" s="1837"/>
      <c r="AK194" s="1837"/>
      <c r="AL194" s="1837"/>
      <c r="AM194" s="1274"/>
    </row>
    <row r="195" spans="1:39" ht="15" customHeight="1">
      <c r="A195" s="1837"/>
      <c r="B195" s="1837"/>
      <c r="C195" s="1837"/>
      <c r="D195" s="1837"/>
      <c r="E195" s="1837"/>
      <c r="F195" s="1837"/>
      <c r="G195" s="1837"/>
      <c r="H195" s="1837"/>
      <c r="I195" s="1837"/>
      <c r="J195" s="1837"/>
      <c r="K195" s="1837"/>
      <c r="L195" s="1837"/>
      <c r="M195" s="1837"/>
      <c r="N195" s="1837"/>
      <c r="O195" s="1837"/>
      <c r="P195" s="1837"/>
      <c r="Q195" s="1837"/>
      <c r="R195" s="1837"/>
      <c r="S195" s="1837"/>
      <c r="T195" s="1837"/>
      <c r="U195" s="1837"/>
      <c r="V195" s="1837"/>
      <c r="W195" s="1837"/>
      <c r="X195" s="1837"/>
      <c r="Y195" s="1837"/>
      <c r="Z195" s="1837"/>
      <c r="AA195" s="1837"/>
      <c r="AB195" s="1837"/>
      <c r="AC195" s="1837"/>
      <c r="AD195" s="1837"/>
      <c r="AE195" s="1837"/>
      <c r="AF195" s="1837"/>
      <c r="AG195" s="1837"/>
      <c r="AH195" s="1837"/>
      <c r="AI195" s="1837"/>
      <c r="AJ195" s="1837"/>
      <c r="AK195" s="1837"/>
      <c r="AL195" s="1837"/>
      <c r="AM195" s="1274"/>
    </row>
    <row r="196" spans="1:39" ht="15" customHeight="1">
      <c r="A196" s="1284"/>
      <c r="B196" s="1284"/>
      <c r="C196" s="1284"/>
      <c r="D196" s="1284"/>
      <c r="E196" s="1284"/>
      <c r="F196" s="1284"/>
      <c r="G196" s="1284"/>
      <c r="H196" s="1284"/>
      <c r="I196" s="1284"/>
      <c r="J196" s="1284"/>
      <c r="K196" s="1284"/>
      <c r="L196" s="1284"/>
      <c r="M196" s="1284"/>
      <c r="N196" s="1284"/>
      <c r="O196" s="1284"/>
      <c r="P196" s="1284"/>
      <c r="Q196" s="1284"/>
      <c r="R196" s="1284"/>
      <c r="S196" s="1284"/>
      <c r="T196" s="1284"/>
      <c r="U196" s="1284"/>
      <c r="V196" s="1284"/>
      <c r="W196" s="1284"/>
      <c r="X196" s="1284"/>
      <c r="Y196" s="1284"/>
      <c r="Z196" s="1284"/>
      <c r="AA196" s="1284"/>
      <c r="AB196" s="1284"/>
      <c r="AC196" s="1284"/>
      <c r="AD196" s="1284"/>
      <c r="AE196" s="1284"/>
      <c r="AF196" s="1284"/>
      <c r="AG196" s="1284"/>
      <c r="AH196" s="1284"/>
      <c r="AI196" s="1284"/>
      <c r="AJ196" s="1284"/>
      <c r="AK196" s="1284"/>
      <c r="AL196" s="1284"/>
      <c r="AM196" s="1284"/>
    </row>
    <row r="197" spans="1:39" ht="15" customHeight="1"/>
    <row r="198" spans="1:39" ht="15" customHeight="1"/>
    <row r="199" spans="1:39" ht="15" customHeight="1"/>
    <row r="200" spans="1:39" ht="15" customHeight="1"/>
    <row r="201" spans="1:39" ht="15" customHeight="1"/>
    <row r="202" spans="1:39" ht="15" customHeight="1"/>
    <row r="203" spans="1:39" ht="15" customHeight="1"/>
    <row r="204" spans="1:39" ht="15" customHeight="1"/>
    <row r="205" spans="1:39" ht="15" customHeight="1"/>
    <row r="206" spans="1:39" ht="15" customHeight="1"/>
    <row r="207" spans="1:39" ht="15" customHeight="1"/>
    <row r="208" spans="1:39"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sheetData>
  <sheetProtection selectLockedCells="1"/>
  <mergeCells count="243">
    <mergeCell ref="A168:AL182"/>
    <mergeCell ref="A183:AL195"/>
    <mergeCell ref="B145:AG145"/>
    <mergeCell ref="AH145:AK145"/>
    <mergeCell ref="B146:AG146"/>
    <mergeCell ref="AH146:AK146"/>
    <mergeCell ref="A148:AL152"/>
    <mergeCell ref="A153:AL167"/>
    <mergeCell ref="B142:AG142"/>
    <mergeCell ref="AH142:AK142"/>
    <mergeCell ref="B143:AG143"/>
    <mergeCell ref="AH143:AK143"/>
    <mergeCell ref="B144:AG144"/>
    <mergeCell ref="AH144:AK144"/>
    <mergeCell ref="B136:AG136"/>
    <mergeCell ref="AH136:AK136"/>
    <mergeCell ref="A138:AL139"/>
    <mergeCell ref="B140:AG140"/>
    <mergeCell ref="AH140:AK140"/>
    <mergeCell ref="B141:AG141"/>
    <mergeCell ref="AH141:AK141"/>
    <mergeCell ref="B133:AG133"/>
    <mergeCell ref="AH133:AK133"/>
    <mergeCell ref="B134:AG134"/>
    <mergeCell ref="AH134:AK134"/>
    <mergeCell ref="B135:AG135"/>
    <mergeCell ref="AH135:AK135"/>
    <mergeCell ref="B130:AG130"/>
    <mergeCell ref="AH130:AK130"/>
    <mergeCell ref="B131:AG131"/>
    <mergeCell ref="AH131:AK131"/>
    <mergeCell ref="B132:AG132"/>
    <mergeCell ref="AH132:AK132"/>
    <mergeCell ref="B127:AG127"/>
    <mergeCell ref="AH127:AK127"/>
    <mergeCell ref="B128:AG128"/>
    <mergeCell ref="AH128:AK128"/>
    <mergeCell ref="B129:AG129"/>
    <mergeCell ref="AH129:AK129"/>
    <mergeCell ref="B124:AG124"/>
    <mergeCell ref="AH124:AK124"/>
    <mergeCell ref="B125:AG125"/>
    <mergeCell ref="AH125:AK125"/>
    <mergeCell ref="B126:AG126"/>
    <mergeCell ref="AH126:AK126"/>
    <mergeCell ref="B121:AG121"/>
    <mergeCell ref="AH121:AK121"/>
    <mergeCell ref="B122:AG122"/>
    <mergeCell ref="AH122:AK122"/>
    <mergeCell ref="B123:AG123"/>
    <mergeCell ref="AH123:AK123"/>
    <mergeCell ref="B118:AG118"/>
    <mergeCell ref="AH118:AK118"/>
    <mergeCell ref="B119:AG119"/>
    <mergeCell ref="AH119:AK119"/>
    <mergeCell ref="B120:AG120"/>
    <mergeCell ref="AH120:AK120"/>
    <mergeCell ref="B115:AG115"/>
    <mergeCell ref="AH115:AK115"/>
    <mergeCell ref="B116:AG116"/>
    <mergeCell ref="AH116:AK116"/>
    <mergeCell ref="B117:AG117"/>
    <mergeCell ref="AH117:AK117"/>
    <mergeCell ref="B112:AG112"/>
    <mergeCell ref="AH112:AK112"/>
    <mergeCell ref="B113:AG113"/>
    <mergeCell ref="AH113:AK113"/>
    <mergeCell ref="B114:AG114"/>
    <mergeCell ref="AH114:AK114"/>
    <mergeCell ref="B109:AG109"/>
    <mergeCell ref="AH109:AK109"/>
    <mergeCell ref="B110:AG110"/>
    <mergeCell ref="AH110:AK110"/>
    <mergeCell ref="B111:AG111"/>
    <mergeCell ref="AH111:AK111"/>
    <mergeCell ref="B106:AG106"/>
    <mergeCell ref="AH106:AK106"/>
    <mergeCell ref="B107:AG107"/>
    <mergeCell ref="AH107:AK107"/>
    <mergeCell ref="B108:AG108"/>
    <mergeCell ref="AH108:AK108"/>
    <mergeCell ref="B103:AG103"/>
    <mergeCell ref="AH103:AK103"/>
    <mergeCell ref="B104:AG104"/>
    <mergeCell ref="AH104:AK104"/>
    <mergeCell ref="B105:AG105"/>
    <mergeCell ref="AH105:AK105"/>
    <mergeCell ref="B100:AG100"/>
    <mergeCell ref="AH100:AK100"/>
    <mergeCell ref="B101:AG101"/>
    <mergeCell ref="AH101:AK101"/>
    <mergeCell ref="B102:AG102"/>
    <mergeCell ref="AH102:AK102"/>
    <mergeCell ref="B97:AG97"/>
    <mergeCell ref="AH97:AK97"/>
    <mergeCell ref="B98:AG98"/>
    <mergeCell ref="AH98:AK98"/>
    <mergeCell ref="B99:AG99"/>
    <mergeCell ref="AH99:AK99"/>
    <mergeCell ref="B94:AG94"/>
    <mergeCell ref="AH94:AK94"/>
    <mergeCell ref="B95:AG95"/>
    <mergeCell ref="AH95:AK95"/>
    <mergeCell ref="B96:AG96"/>
    <mergeCell ref="AH96:AK96"/>
    <mergeCell ref="B91:AG91"/>
    <mergeCell ref="AH91:AK91"/>
    <mergeCell ref="B92:AG92"/>
    <mergeCell ref="AH92:AK92"/>
    <mergeCell ref="B93:AG93"/>
    <mergeCell ref="AH93:AK93"/>
    <mergeCell ref="B88:AG88"/>
    <mergeCell ref="AH88:AK88"/>
    <mergeCell ref="B89:AG89"/>
    <mergeCell ref="AH89:AK89"/>
    <mergeCell ref="B90:AG90"/>
    <mergeCell ref="AH90:AK90"/>
    <mergeCell ref="B85:AG85"/>
    <mergeCell ref="AH85:AK85"/>
    <mergeCell ref="B86:AG86"/>
    <mergeCell ref="AH86:AK86"/>
    <mergeCell ref="B87:AG87"/>
    <mergeCell ref="AH87:AK87"/>
    <mergeCell ref="B82:AG82"/>
    <mergeCell ref="AH82:AK82"/>
    <mergeCell ref="B83:AG83"/>
    <mergeCell ref="AH83:AK83"/>
    <mergeCell ref="B84:AG84"/>
    <mergeCell ref="AH84:AK84"/>
    <mergeCell ref="B79:AG79"/>
    <mergeCell ref="AH79:AK79"/>
    <mergeCell ref="B80:AG80"/>
    <mergeCell ref="AH80:AK80"/>
    <mergeCell ref="B81:AG81"/>
    <mergeCell ref="AH81:AK81"/>
    <mergeCell ref="B76:AG76"/>
    <mergeCell ref="AH76:AK76"/>
    <mergeCell ref="B77:AG77"/>
    <mergeCell ref="AH77:AK77"/>
    <mergeCell ref="B78:AG78"/>
    <mergeCell ref="AH78:AK78"/>
    <mergeCell ref="B73:AG73"/>
    <mergeCell ref="AH73:AK73"/>
    <mergeCell ref="B74:AG74"/>
    <mergeCell ref="AH74:AK74"/>
    <mergeCell ref="B75:AG75"/>
    <mergeCell ref="AH75:AK75"/>
    <mergeCell ref="B70:AG70"/>
    <mergeCell ref="AH70:AK70"/>
    <mergeCell ref="B71:AG71"/>
    <mergeCell ref="AH71:AK71"/>
    <mergeCell ref="B72:AG72"/>
    <mergeCell ref="AH72:AK72"/>
    <mergeCell ref="B64:AE64"/>
    <mergeCell ref="B65:AE65"/>
    <mergeCell ref="B66:AE66"/>
    <mergeCell ref="B67:AE67"/>
    <mergeCell ref="B68:AE68"/>
    <mergeCell ref="B69:AE69"/>
    <mergeCell ref="B54:AG54"/>
    <mergeCell ref="AH54:AK54"/>
    <mergeCell ref="B55:AG55"/>
    <mergeCell ref="AH55:AK55"/>
    <mergeCell ref="A57:AL62"/>
    <mergeCell ref="B63:AG63"/>
    <mergeCell ref="AH63:AK63"/>
    <mergeCell ref="B51:AG51"/>
    <mergeCell ref="AH51:AK51"/>
    <mergeCell ref="B52:AG52"/>
    <mergeCell ref="AH52:AK52"/>
    <mergeCell ref="B53:AG53"/>
    <mergeCell ref="AH53:AK53"/>
    <mergeCell ref="B42:AE42"/>
    <mergeCell ref="AF42:AH42"/>
    <mergeCell ref="AI42:AK42"/>
    <mergeCell ref="A44:AL49"/>
    <mergeCell ref="B50:AG50"/>
    <mergeCell ref="AH50:AK50"/>
    <mergeCell ref="B40:I40"/>
    <mergeCell ref="J40:AE40"/>
    <mergeCell ref="AF40:AH40"/>
    <mergeCell ref="AI40:AK40"/>
    <mergeCell ref="B41:AE41"/>
    <mergeCell ref="AF41:AH41"/>
    <mergeCell ref="AI41:AK41"/>
    <mergeCell ref="B38:I38"/>
    <mergeCell ref="J38:AE38"/>
    <mergeCell ref="AF38:AH38"/>
    <mergeCell ref="AI38:AK38"/>
    <mergeCell ref="B39:I39"/>
    <mergeCell ref="J39:AE39"/>
    <mergeCell ref="AF39:AH39"/>
    <mergeCell ref="AI39:AK39"/>
    <mergeCell ref="B36:I36"/>
    <mergeCell ref="J36:AE36"/>
    <mergeCell ref="AF36:AH36"/>
    <mergeCell ref="AI36:AK36"/>
    <mergeCell ref="B37:I37"/>
    <mergeCell ref="J37:AE37"/>
    <mergeCell ref="AF37:AH37"/>
    <mergeCell ref="AI37:AK37"/>
    <mergeCell ref="B34:AE34"/>
    <mergeCell ref="AF34:AH34"/>
    <mergeCell ref="AI34:AK34"/>
    <mergeCell ref="B35:AE35"/>
    <mergeCell ref="AF35:AH35"/>
    <mergeCell ref="AI35:AK35"/>
    <mergeCell ref="B32:I32"/>
    <mergeCell ref="J32:AE32"/>
    <mergeCell ref="AF32:AH32"/>
    <mergeCell ref="AI32:AK32"/>
    <mergeCell ref="B33:I33"/>
    <mergeCell ref="J33:AE33"/>
    <mergeCell ref="AF33:AH33"/>
    <mergeCell ref="AI33:AK33"/>
    <mergeCell ref="B30:I30"/>
    <mergeCell ref="J30:AE30"/>
    <mergeCell ref="AF30:AH30"/>
    <mergeCell ref="AI30:AK30"/>
    <mergeCell ref="B31:AE31"/>
    <mergeCell ref="AF31:AH31"/>
    <mergeCell ref="AI31:AK31"/>
    <mergeCell ref="B28:I28"/>
    <mergeCell ref="J28:AE28"/>
    <mergeCell ref="AF28:AH28"/>
    <mergeCell ref="AI28:AK28"/>
    <mergeCell ref="B29:AE29"/>
    <mergeCell ref="AF29:AH29"/>
    <mergeCell ref="AI29:AK29"/>
    <mergeCell ref="B23:I23"/>
    <mergeCell ref="J23:AE23"/>
    <mergeCell ref="AF23:AK23"/>
    <mergeCell ref="A24:AL25"/>
    <mergeCell ref="B26:AE27"/>
    <mergeCell ref="AF26:AK26"/>
    <mergeCell ref="AF27:AH27"/>
    <mergeCell ref="AI27:AK27"/>
    <mergeCell ref="A1:AL19"/>
    <mergeCell ref="B21:AE21"/>
    <mergeCell ref="AF21:AK21"/>
    <mergeCell ref="B22:I22"/>
    <mergeCell ref="J22:AE22"/>
    <mergeCell ref="AF22:AK22"/>
  </mergeCells>
  <phoneticPr fontId="165"/>
  <printOptions horizontalCentered="1"/>
  <pageMargins left="0.7" right="0.7" top="0.75" bottom="0.75" header="0.3" footer="0.3"/>
  <pageSetup paperSize="9" scale="92" fitToHeight="0" orientation="portrait" r:id="rId1"/>
  <rowBreaks count="4" manualBreakCount="4">
    <brk id="35" max="37" man="1"/>
    <brk id="87" max="37" man="1"/>
    <brk id="129" max="37" man="1"/>
    <brk id="182" max="37" man="1"/>
  </rowBreak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F0"/>
  </sheetPr>
  <dimension ref="A1:GR522"/>
  <sheetViews>
    <sheetView zoomScale="96" zoomScaleNormal="96" zoomScaleSheetLayoutView="100" workbookViewId="0"/>
  </sheetViews>
  <sheetFormatPr defaultColWidth="2.625" defaultRowHeight="13.5"/>
  <cols>
    <col min="1" max="1" width="1.625" style="1197" customWidth="1"/>
    <col min="2" max="8" width="2.625" style="1197" customWidth="1"/>
    <col min="9" max="9" width="3" style="1197" customWidth="1"/>
    <col min="10" max="34" width="2.625" style="1197" customWidth="1"/>
    <col min="35" max="37" width="2.5" style="1197" customWidth="1"/>
    <col min="38" max="38" width="0.875" style="1197" customWidth="1"/>
    <col min="39" max="44" width="6.625" style="1197" hidden="1" customWidth="1"/>
    <col min="45" max="51" width="0" style="1197" hidden="1" customWidth="1"/>
    <col min="52" max="52" width="2.625" style="1197" customWidth="1"/>
    <col min="53" max="53" width="1.625" style="1197" customWidth="1"/>
    <col min="54" max="60" width="2.625" style="1197" customWidth="1"/>
    <col min="61" max="61" width="3" style="1197" customWidth="1"/>
    <col min="62" max="86" width="2.625" style="1197" customWidth="1"/>
    <col min="87" max="89" width="2.5" style="1197" customWidth="1"/>
    <col min="90" max="90" width="0.875" style="1197" customWidth="1"/>
    <col min="91" max="96" width="6.625" style="1197" hidden="1" customWidth="1"/>
    <col min="97" max="103" width="0" style="1197" hidden="1" customWidth="1"/>
    <col min="104" max="142" width="2.625" style="1197" customWidth="1"/>
    <col min="143" max="143" width="0" style="1197" hidden="1" customWidth="1"/>
    <col min="144" max="145" width="7.375" style="1197" hidden="1" customWidth="1"/>
    <col min="146" max="146" width="7.125" style="1197" hidden="1" customWidth="1"/>
    <col min="147" max="147" width="7" style="1197" hidden="1" customWidth="1"/>
    <col min="148" max="155" width="0" style="1197" hidden="1" customWidth="1"/>
    <col min="156" max="194" width="2.625" style="1197" customWidth="1"/>
    <col min="195" max="195" width="0" style="1197" hidden="1" customWidth="1"/>
    <col min="196" max="196" width="9.375" style="1197" hidden="1" customWidth="1"/>
    <col min="197" max="197" width="8.5" style="1197" hidden="1" customWidth="1"/>
    <col min="198" max="198" width="8.125" style="1197" hidden="1" customWidth="1"/>
    <col min="199" max="199" width="6.625" style="1197" hidden="1" customWidth="1"/>
    <col min="200" max="200" width="0" style="1197" hidden="1" customWidth="1"/>
    <col min="201" max="201" width="2.625" style="1197" customWidth="1"/>
    <col min="202" max="16384" width="2.625" style="1197"/>
  </cols>
  <sheetData>
    <row r="1" spans="1:200" ht="15" customHeight="1">
      <c r="A1" s="1285" t="s">
        <v>4059</v>
      </c>
      <c r="B1" s="1285"/>
      <c r="C1" s="1202"/>
      <c r="D1" s="1728" t="s">
        <v>3104</v>
      </c>
      <c r="E1" s="1728"/>
      <c r="F1" s="1728"/>
      <c r="G1" s="1728"/>
      <c r="H1" s="1728"/>
      <c r="I1" s="1728"/>
      <c r="J1" s="1728"/>
      <c r="K1" s="1728"/>
      <c r="L1" s="1728"/>
      <c r="M1" s="1728"/>
      <c r="N1" s="1728"/>
      <c r="O1" s="1728"/>
      <c r="P1" s="1728"/>
      <c r="Q1" s="1728"/>
      <c r="R1" s="1728"/>
      <c r="S1" s="1728"/>
      <c r="T1" s="1728"/>
      <c r="U1" s="1728"/>
      <c r="V1" s="1728"/>
      <c r="W1" s="1728"/>
      <c r="X1" s="1728"/>
      <c r="Y1" s="1728"/>
      <c r="Z1" s="1728"/>
      <c r="AA1" s="1728"/>
      <c r="AB1" s="1728"/>
      <c r="AC1" s="1728"/>
      <c r="AD1" s="1728"/>
      <c r="AE1" s="1728"/>
      <c r="AF1" s="1728"/>
      <c r="AG1" s="1728"/>
      <c r="AH1" s="1728"/>
      <c r="AI1" s="1728"/>
      <c r="AJ1" s="1202"/>
      <c r="AK1" s="1202"/>
      <c r="AL1" s="1214"/>
      <c r="AM1" s="1202"/>
      <c r="BA1" s="1285" t="s">
        <v>4060</v>
      </c>
      <c r="BB1" s="1285"/>
      <c r="BC1" s="1202"/>
      <c r="BD1" s="1728" t="s">
        <v>3104</v>
      </c>
      <c r="BE1" s="1728"/>
      <c r="BF1" s="1728"/>
      <c r="BG1" s="1728"/>
      <c r="BH1" s="1728"/>
      <c r="BI1" s="1728"/>
      <c r="BJ1" s="1728"/>
      <c r="BK1" s="1728"/>
      <c r="BL1" s="1728"/>
      <c r="BM1" s="1728"/>
      <c r="BN1" s="1728"/>
      <c r="BO1" s="1728"/>
      <c r="BP1" s="1728"/>
      <c r="BQ1" s="1728"/>
      <c r="BR1" s="1728"/>
      <c r="BS1" s="1728"/>
      <c r="BT1" s="1728"/>
      <c r="BU1" s="1728"/>
      <c r="BV1" s="1728"/>
      <c r="BW1" s="1728"/>
      <c r="BX1" s="1728"/>
      <c r="BY1" s="1728"/>
      <c r="BZ1" s="1728"/>
      <c r="CA1" s="1728"/>
      <c r="CB1" s="1728"/>
      <c r="CC1" s="1728"/>
      <c r="CD1" s="1728"/>
      <c r="CE1" s="1728"/>
      <c r="CF1" s="1728"/>
      <c r="CG1" s="1728"/>
      <c r="CH1" s="1728"/>
      <c r="CI1" s="1728"/>
      <c r="CJ1" s="1202"/>
      <c r="CK1" s="1214"/>
      <c r="CL1" s="1214"/>
      <c r="CM1" s="1202"/>
      <c r="DA1" s="1285" t="s">
        <v>4061</v>
      </c>
      <c r="DB1" s="1285"/>
      <c r="DC1" s="1202"/>
      <c r="DD1" s="1728" t="s">
        <v>3104</v>
      </c>
      <c r="DE1" s="1728"/>
      <c r="DF1" s="1728"/>
      <c r="DG1" s="1728"/>
      <c r="DH1" s="1728"/>
      <c r="DI1" s="1728"/>
      <c r="DJ1" s="1728"/>
      <c r="DK1" s="1728"/>
      <c r="DL1" s="1728"/>
      <c r="DM1" s="1728"/>
      <c r="DN1" s="1728"/>
      <c r="DO1" s="1728"/>
      <c r="DP1" s="1728"/>
      <c r="DQ1" s="1728"/>
      <c r="DR1" s="1728"/>
      <c r="DS1" s="1728"/>
      <c r="DT1" s="1728"/>
      <c r="DU1" s="1728"/>
      <c r="DV1" s="1728"/>
      <c r="DW1" s="1728"/>
      <c r="DX1" s="1728"/>
      <c r="DY1" s="1728"/>
      <c r="DZ1" s="1728"/>
      <c r="EA1" s="1728"/>
      <c r="EB1" s="1728"/>
      <c r="EC1" s="1728"/>
      <c r="ED1" s="1728"/>
      <c r="EE1" s="1728"/>
      <c r="EF1" s="1728"/>
      <c r="EG1" s="1728"/>
      <c r="EH1" s="1728"/>
      <c r="EI1" s="1728"/>
      <c r="EJ1" s="1202"/>
      <c r="EK1" s="1214"/>
      <c r="EL1" s="1214"/>
      <c r="EM1" s="1202"/>
      <c r="FA1" s="1285" t="s">
        <v>4062</v>
      </c>
      <c r="FB1" s="1285"/>
      <c r="FC1" s="1202"/>
      <c r="FD1" s="1728" t="s">
        <v>3104</v>
      </c>
      <c r="FE1" s="1728"/>
      <c r="FF1" s="1728"/>
      <c r="FG1" s="1728"/>
      <c r="FH1" s="1728"/>
      <c r="FI1" s="1728"/>
      <c r="FJ1" s="1728"/>
      <c r="FK1" s="1728"/>
      <c r="FL1" s="1728"/>
      <c r="FM1" s="1728"/>
      <c r="FN1" s="1728"/>
      <c r="FO1" s="1728"/>
      <c r="FP1" s="1728"/>
      <c r="FQ1" s="1728"/>
      <c r="FR1" s="1728"/>
      <c r="FS1" s="1728"/>
      <c r="FT1" s="1728"/>
      <c r="FU1" s="1728"/>
      <c r="FV1" s="1728"/>
      <c r="FW1" s="1728"/>
      <c r="FX1" s="1728"/>
      <c r="FY1" s="1728"/>
      <c r="FZ1" s="1728"/>
      <c r="GA1" s="1728"/>
      <c r="GB1" s="1728"/>
      <c r="GC1" s="1728"/>
      <c r="GD1" s="1728"/>
      <c r="GE1" s="1728"/>
      <c r="GF1" s="1728"/>
      <c r="GG1" s="1728"/>
      <c r="GH1" s="1728"/>
      <c r="GI1" s="1728"/>
      <c r="GJ1" s="1202"/>
      <c r="GK1" s="1214"/>
      <c r="GL1" s="1214"/>
      <c r="GM1" s="1202"/>
    </row>
    <row r="2" spans="1:200" ht="3.95" customHeight="1">
      <c r="A2" s="1215"/>
      <c r="B2" s="1215"/>
      <c r="C2" s="1215"/>
      <c r="D2" s="1215"/>
      <c r="E2" s="1215"/>
      <c r="F2" s="1215"/>
      <c r="G2" s="1215"/>
      <c r="H2" s="1215"/>
      <c r="I2" s="1215"/>
      <c r="J2" s="1215"/>
      <c r="K2" s="1215"/>
      <c r="L2" s="1215"/>
      <c r="M2" s="1215"/>
      <c r="N2" s="1215"/>
      <c r="O2" s="1215"/>
      <c r="P2" s="1215"/>
      <c r="Q2" s="1215"/>
      <c r="R2" s="1215"/>
      <c r="S2" s="1215"/>
      <c r="T2" s="1215"/>
      <c r="U2" s="1215"/>
      <c r="V2" s="1215"/>
      <c r="W2" s="1215"/>
      <c r="X2" s="1215"/>
      <c r="Y2" s="1215"/>
      <c r="Z2" s="1215"/>
      <c r="AA2" s="1215"/>
      <c r="AB2" s="1215"/>
      <c r="AC2" s="1215"/>
      <c r="AD2" s="1215"/>
      <c r="AE2" s="1215"/>
      <c r="AF2" s="1215"/>
      <c r="AG2" s="1215"/>
      <c r="AH2" s="1215"/>
      <c r="AI2" s="1215"/>
      <c r="AJ2" s="1215"/>
      <c r="AK2" s="1214"/>
      <c r="AL2" s="1214"/>
      <c r="AM2" s="1202"/>
      <c r="BA2" s="1215"/>
      <c r="BB2" s="1215"/>
      <c r="BC2" s="1215"/>
      <c r="BD2" s="1215"/>
      <c r="BE2" s="1215"/>
      <c r="BF2" s="1215"/>
      <c r="BG2" s="1215"/>
      <c r="BH2" s="1215"/>
      <c r="BI2" s="1215"/>
      <c r="BJ2" s="1215"/>
      <c r="BK2" s="1215"/>
      <c r="BL2" s="1215"/>
      <c r="BM2" s="1215"/>
      <c r="BN2" s="1215"/>
      <c r="BO2" s="1215"/>
      <c r="BP2" s="1215"/>
      <c r="BQ2" s="1215"/>
      <c r="BR2" s="1215"/>
      <c r="BS2" s="1215"/>
      <c r="BT2" s="1215"/>
      <c r="BU2" s="1215"/>
      <c r="BV2" s="1215"/>
      <c r="BW2" s="1215"/>
      <c r="BX2" s="1215"/>
      <c r="BY2" s="1215"/>
      <c r="BZ2" s="1215"/>
      <c r="CA2" s="1215"/>
      <c r="CB2" s="1215"/>
      <c r="CC2" s="1215"/>
      <c r="CD2" s="1215"/>
      <c r="CE2" s="1215"/>
      <c r="CF2" s="1215"/>
      <c r="CG2" s="1215"/>
      <c r="CH2" s="1215"/>
      <c r="CI2" s="1215"/>
      <c r="CJ2" s="1215"/>
      <c r="CK2" s="1214"/>
      <c r="CL2" s="1214"/>
      <c r="CM2" s="1202"/>
      <c r="DA2" s="1215"/>
      <c r="DB2" s="1215"/>
      <c r="DC2" s="1215"/>
      <c r="DD2" s="1215"/>
      <c r="DE2" s="1215"/>
      <c r="DF2" s="1215"/>
      <c r="DG2" s="1215"/>
      <c r="DH2" s="1215"/>
      <c r="DI2" s="1215"/>
      <c r="DJ2" s="1215"/>
      <c r="DK2" s="1215"/>
      <c r="DL2" s="1215"/>
      <c r="DM2" s="1215"/>
      <c r="DN2" s="1215"/>
      <c r="DO2" s="1215"/>
      <c r="DP2" s="1215"/>
      <c r="DQ2" s="1215"/>
      <c r="DR2" s="1215"/>
      <c r="DS2" s="1215"/>
      <c r="DT2" s="1215"/>
      <c r="DU2" s="1215"/>
      <c r="DV2" s="1215"/>
      <c r="DW2" s="1215"/>
      <c r="DX2" s="1215"/>
      <c r="DY2" s="1215"/>
      <c r="DZ2" s="1215"/>
      <c r="EA2" s="1215"/>
      <c r="EB2" s="1215"/>
      <c r="EC2" s="1215"/>
      <c r="ED2" s="1215"/>
      <c r="EE2" s="1215"/>
      <c r="EF2" s="1215"/>
      <c r="EG2" s="1215"/>
      <c r="EH2" s="1215"/>
      <c r="EI2" s="1215"/>
      <c r="EJ2" s="1215"/>
      <c r="EK2" s="1214"/>
      <c r="EL2" s="1214"/>
      <c r="EM2" s="1202"/>
      <c r="FA2" s="1215"/>
      <c r="FB2" s="1215"/>
      <c r="FC2" s="1215"/>
      <c r="FD2" s="1215"/>
      <c r="FE2" s="1215"/>
      <c r="FF2" s="1215"/>
      <c r="FG2" s="1215"/>
      <c r="FH2" s="1215"/>
      <c r="FI2" s="1215"/>
      <c r="FJ2" s="1215"/>
      <c r="FK2" s="1215"/>
      <c r="FL2" s="1215"/>
      <c r="FM2" s="1215"/>
      <c r="FN2" s="1215"/>
      <c r="FO2" s="1215"/>
      <c r="FP2" s="1215"/>
      <c r="FQ2" s="1215"/>
      <c r="FR2" s="1215"/>
      <c r="FS2" s="1215"/>
      <c r="FT2" s="1215"/>
      <c r="FU2" s="1215"/>
      <c r="FV2" s="1215"/>
      <c r="FW2" s="1215"/>
      <c r="FX2" s="1215"/>
      <c r="FY2" s="1215"/>
      <c r="FZ2" s="1215"/>
      <c r="GA2" s="1215"/>
      <c r="GB2" s="1215"/>
      <c r="GC2" s="1215"/>
      <c r="GD2" s="1215"/>
      <c r="GE2" s="1215"/>
      <c r="GF2" s="1215"/>
      <c r="GG2" s="1215"/>
      <c r="GH2" s="1215"/>
      <c r="GI2" s="1215"/>
      <c r="GJ2" s="1215"/>
      <c r="GK2" s="1214"/>
      <c r="GL2" s="1214"/>
      <c r="GM2" s="1202"/>
    </row>
    <row r="3" spans="1:200" ht="3.95" customHeight="1">
      <c r="A3" s="1216"/>
      <c r="B3" s="1217"/>
      <c r="C3" s="1217"/>
      <c r="D3" s="1217"/>
      <c r="E3" s="1217"/>
      <c r="F3" s="1217"/>
      <c r="G3" s="1217"/>
      <c r="H3" s="1217"/>
      <c r="I3" s="1217"/>
      <c r="J3" s="1217"/>
      <c r="K3" s="1217"/>
      <c r="L3" s="1217"/>
      <c r="M3" s="1217"/>
      <c r="N3" s="1217"/>
      <c r="O3" s="1217"/>
      <c r="P3" s="1217"/>
      <c r="Q3" s="1217"/>
      <c r="R3" s="1217"/>
      <c r="S3" s="1217"/>
      <c r="T3" s="1217"/>
      <c r="U3" s="1217"/>
      <c r="V3" s="1217"/>
      <c r="W3" s="1217"/>
      <c r="X3" s="1217"/>
      <c r="Y3" s="1217"/>
      <c r="Z3" s="1217"/>
      <c r="AA3" s="1217"/>
      <c r="AB3" s="1217"/>
      <c r="AC3" s="1217"/>
      <c r="AD3" s="1217"/>
      <c r="AE3" s="1217"/>
      <c r="AF3" s="1217"/>
      <c r="AG3" s="1217"/>
      <c r="AH3" s="1217"/>
      <c r="AI3" s="1217"/>
      <c r="AJ3" s="1217"/>
      <c r="AK3" s="1217"/>
      <c r="AL3" s="1218"/>
      <c r="AM3" s="1202"/>
      <c r="BA3" s="1216"/>
      <c r="BB3" s="1217"/>
      <c r="BC3" s="1217"/>
      <c r="BD3" s="1217"/>
      <c r="BE3" s="1217"/>
      <c r="BF3" s="1217"/>
      <c r="BG3" s="1217"/>
      <c r="BH3" s="1217"/>
      <c r="BI3" s="1217"/>
      <c r="BJ3" s="1217"/>
      <c r="BK3" s="1217"/>
      <c r="BL3" s="1217"/>
      <c r="BM3" s="1217"/>
      <c r="BN3" s="1217"/>
      <c r="BO3" s="1217"/>
      <c r="BP3" s="1217"/>
      <c r="BQ3" s="1217"/>
      <c r="BR3" s="1217"/>
      <c r="BS3" s="1217"/>
      <c r="BT3" s="1217"/>
      <c r="BU3" s="1217"/>
      <c r="BV3" s="1217"/>
      <c r="BW3" s="1217"/>
      <c r="BX3" s="1217"/>
      <c r="BY3" s="1217"/>
      <c r="BZ3" s="1217"/>
      <c r="CA3" s="1217"/>
      <c r="CB3" s="1217"/>
      <c r="CC3" s="1217"/>
      <c r="CD3" s="1217"/>
      <c r="CE3" s="1217"/>
      <c r="CF3" s="1217"/>
      <c r="CG3" s="1217"/>
      <c r="CH3" s="1217"/>
      <c r="CI3" s="1217"/>
      <c r="CJ3" s="1217"/>
      <c r="CK3" s="1217"/>
      <c r="CL3" s="1218"/>
      <c r="CM3" s="1202"/>
      <c r="DA3" s="1216"/>
      <c r="DB3" s="1217"/>
      <c r="DC3" s="1217"/>
      <c r="DD3" s="1217"/>
      <c r="DE3" s="1217"/>
      <c r="DF3" s="1217"/>
      <c r="DG3" s="1217"/>
      <c r="DH3" s="1217"/>
      <c r="DI3" s="1217"/>
      <c r="DJ3" s="1217"/>
      <c r="DK3" s="1217"/>
      <c r="DL3" s="1217"/>
      <c r="DM3" s="1217"/>
      <c r="DN3" s="1217"/>
      <c r="DO3" s="1217"/>
      <c r="DP3" s="1217"/>
      <c r="DQ3" s="1217"/>
      <c r="DR3" s="1217"/>
      <c r="DS3" s="1217"/>
      <c r="DT3" s="1217"/>
      <c r="DU3" s="1217"/>
      <c r="DV3" s="1217"/>
      <c r="DW3" s="1217"/>
      <c r="DX3" s="1217"/>
      <c r="DY3" s="1217"/>
      <c r="DZ3" s="1217"/>
      <c r="EA3" s="1217"/>
      <c r="EB3" s="1217"/>
      <c r="EC3" s="1217"/>
      <c r="ED3" s="1217"/>
      <c r="EE3" s="1217"/>
      <c r="EF3" s="1217"/>
      <c r="EG3" s="1217"/>
      <c r="EH3" s="1217"/>
      <c r="EI3" s="1217"/>
      <c r="EJ3" s="1217"/>
      <c r="EK3" s="1217"/>
      <c r="EL3" s="1218"/>
      <c r="EM3" s="1202"/>
      <c r="FA3" s="1216"/>
      <c r="FB3" s="1217"/>
      <c r="FC3" s="1217"/>
      <c r="FD3" s="1217"/>
      <c r="FE3" s="1217"/>
      <c r="FF3" s="1217"/>
      <c r="FG3" s="1217"/>
      <c r="FH3" s="1217"/>
      <c r="FI3" s="1217"/>
      <c r="FJ3" s="1217"/>
      <c r="FK3" s="1217"/>
      <c r="FL3" s="1217"/>
      <c r="FM3" s="1217"/>
      <c r="FN3" s="1217"/>
      <c r="FO3" s="1217"/>
      <c r="FP3" s="1217"/>
      <c r="FQ3" s="1217"/>
      <c r="FR3" s="1217"/>
      <c r="FS3" s="1217"/>
      <c r="FT3" s="1217"/>
      <c r="FU3" s="1217"/>
      <c r="FV3" s="1217"/>
      <c r="FW3" s="1217"/>
      <c r="FX3" s="1217"/>
      <c r="FY3" s="1217"/>
      <c r="FZ3" s="1217"/>
      <c r="GA3" s="1217"/>
      <c r="GB3" s="1217"/>
      <c r="GC3" s="1217"/>
      <c r="GD3" s="1217"/>
      <c r="GE3" s="1217"/>
      <c r="GF3" s="1217"/>
      <c r="GG3" s="1217"/>
      <c r="GH3" s="1217"/>
      <c r="GI3" s="1217"/>
      <c r="GJ3" s="1217"/>
      <c r="GK3" s="1217"/>
      <c r="GL3" s="1218"/>
      <c r="GM3" s="1202"/>
    </row>
    <row r="4" spans="1:200" ht="17.45" customHeight="1">
      <c r="A4" s="1203" t="s">
        <v>3947</v>
      </c>
      <c r="B4" s="1202"/>
      <c r="C4" s="1202"/>
      <c r="D4" s="1202"/>
      <c r="E4" s="1202"/>
      <c r="F4" s="1202"/>
      <c r="G4" s="1202"/>
      <c r="H4" s="1202"/>
      <c r="I4" s="1233"/>
      <c r="J4" s="1219"/>
      <c r="K4" s="1205" t="s">
        <v>3119</v>
      </c>
      <c r="L4" s="1205"/>
      <c r="M4" s="1205"/>
      <c r="N4" s="1205"/>
      <c r="O4" s="1209"/>
      <c r="P4" s="1205" t="s">
        <v>3120</v>
      </c>
      <c r="Q4" s="1205"/>
      <c r="R4" s="1205"/>
      <c r="S4" s="1205"/>
      <c r="T4" s="1209"/>
      <c r="U4" s="1205" t="s">
        <v>3121</v>
      </c>
      <c r="V4" s="1205"/>
      <c r="W4" s="1205"/>
      <c r="X4" s="1205"/>
      <c r="Y4" s="1209"/>
      <c r="Z4" s="1205" t="s">
        <v>3122</v>
      </c>
      <c r="AA4" s="1205"/>
      <c r="AB4" s="1205"/>
      <c r="AC4" s="1205"/>
      <c r="AD4" s="1210"/>
      <c r="AE4" s="1202"/>
      <c r="AF4" s="1202"/>
      <c r="AL4" s="1233"/>
      <c r="AM4" s="1202" t="str">
        <f>IF(COUNTIF(AN4:AQ4,TRUE)&gt;1,"複数選択",IF(COUNTIF(AN4:AQ4,TRUE)=0,"未入力",""))</f>
        <v>未入力</v>
      </c>
      <c r="AN4" s="1197" t="b">
        <v>0</v>
      </c>
      <c r="AO4" s="1197" t="b">
        <v>0</v>
      </c>
      <c r="AP4" s="1197" t="b">
        <v>0</v>
      </c>
      <c r="AQ4" s="1197" t="b">
        <v>0</v>
      </c>
      <c r="AS4" s="1220">
        <f>COUNTIF(AN4:AQ4, TRUE)</f>
        <v>0</v>
      </c>
      <c r="AT4" s="1286" t="str">
        <f>IF(AS4&gt;=2, "選択は1つまでです。",IF(COUNTIF(AN4:AQ4,TRUE)=0,"未入力です。",""))</f>
        <v>未入力です。</v>
      </c>
      <c r="AU4" s="1286"/>
      <c r="AV4" s="1286"/>
      <c r="AW4" s="1286"/>
      <c r="AX4" s="1286"/>
      <c r="AY4" s="1286"/>
      <c r="BA4" s="1203" t="s">
        <v>3947</v>
      </c>
      <c r="BB4" s="1202"/>
      <c r="BC4" s="1202"/>
      <c r="BD4" s="1202"/>
      <c r="BE4" s="1202"/>
      <c r="BF4" s="1202"/>
      <c r="BG4" s="1202"/>
      <c r="BH4" s="1202"/>
      <c r="BI4" s="1233"/>
      <c r="BJ4" s="1219"/>
      <c r="BK4" s="1205" t="s">
        <v>3119</v>
      </c>
      <c r="BL4" s="1205"/>
      <c r="BM4" s="1205"/>
      <c r="BN4" s="1205"/>
      <c r="BO4" s="1209"/>
      <c r="BP4" s="1205" t="s">
        <v>3120</v>
      </c>
      <c r="BQ4" s="1205"/>
      <c r="BR4" s="1205"/>
      <c r="BS4" s="1205"/>
      <c r="BT4" s="1209"/>
      <c r="BU4" s="1205" t="s">
        <v>3121</v>
      </c>
      <c r="BV4" s="1205"/>
      <c r="BW4" s="1205"/>
      <c r="BX4" s="1205"/>
      <c r="BY4" s="1209"/>
      <c r="BZ4" s="1205" t="s">
        <v>3122</v>
      </c>
      <c r="CA4" s="1205"/>
      <c r="CB4" s="1205"/>
      <c r="CC4" s="1205"/>
      <c r="CD4" s="1210"/>
      <c r="CE4" s="1202"/>
      <c r="CF4" s="1202"/>
      <c r="CL4" s="1233"/>
      <c r="CM4" s="1202" t="str">
        <f>IF(COUNTIF(CN4:CQ4,TRUE)&gt;1,"複数選択",IF(COUNTIF(CN4:CQ4,TRUE)=0,"未入力",""))</f>
        <v>未入力</v>
      </c>
      <c r="CN4" s="1197" t="b">
        <v>0</v>
      </c>
      <c r="CO4" s="1197" t="b">
        <v>0</v>
      </c>
      <c r="CP4" s="1197" t="b">
        <v>0</v>
      </c>
      <c r="CQ4" s="1197" t="b">
        <v>0</v>
      </c>
      <c r="CS4" s="1220">
        <f>COUNTIF(CN4:CQ4, TRUE)</f>
        <v>0</v>
      </c>
      <c r="CT4" s="1286" t="str">
        <f>IF(CS4&gt;=2, "選択は1つまでです。",IF(COUNTIF(CN4:CQ4,TRUE)=0,"未入力です。",""))</f>
        <v>未入力です。</v>
      </c>
      <c r="CU4" s="1286"/>
      <c r="CV4" s="1286"/>
      <c r="CW4" s="1286"/>
      <c r="CX4" s="1286"/>
      <c r="CY4" s="1286"/>
      <c r="DA4" s="1203" t="s">
        <v>3947</v>
      </c>
      <c r="DB4" s="1202"/>
      <c r="DC4" s="1202"/>
      <c r="DD4" s="1202"/>
      <c r="DE4" s="1202"/>
      <c r="DF4" s="1202"/>
      <c r="DG4" s="1202"/>
      <c r="DH4" s="1202"/>
      <c r="DI4" s="1233"/>
      <c r="DJ4" s="1219"/>
      <c r="DK4" s="1205" t="s">
        <v>3119</v>
      </c>
      <c r="DL4" s="1205"/>
      <c r="DM4" s="1205"/>
      <c r="DN4" s="1205"/>
      <c r="DO4" s="1209"/>
      <c r="DP4" s="1205" t="s">
        <v>3120</v>
      </c>
      <c r="DQ4" s="1205"/>
      <c r="DR4" s="1205"/>
      <c r="DS4" s="1205"/>
      <c r="DT4" s="1209"/>
      <c r="DU4" s="1205" t="s">
        <v>3121</v>
      </c>
      <c r="DV4" s="1205"/>
      <c r="DW4" s="1205"/>
      <c r="DX4" s="1205"/>
      <c r="DY4" s="1209"/>
      <c r="DZ4" s="1205" t="s">
        <v>3122</v>
      </c>
      <c r="EA4" s="1205"/>
      <c r="EB4" s="1205"/>
      <c r="EC4" s="1205"/>
      <c r="ED4" s="1210"/>
      <c r="EE4" s="1202"/>
      <c r="EF4" s="1202"/>
      <c r="EL4" s="1233"/>
      <c r="EM4" s="1202" t="str">
        <f>IF(COUNTIF(EN4:EQ4,TRUE)&gt;1,"複数選択",IF(COUNTIF(EN4:EQ4,TRUE)=0,"未入力",""))</f>
        <v>未入力</v>
      </c>
      <c r="EN4" s="1197" t="b">
        <v>0</v>
      </c>
      <c r="EO4" s="1197" t="b">
        <v>0</v>
      </c>
      <c r="EP4" s="1197" t="b">
        <v>0</v>
      </c>
      <c r="EQ4" s="1197" t="b">
        <v>0</v>
      </c>
      <c r="ES4" s="1220">
        <f>COUNTIF(EN4:EQ4, TRUE)</f>
        <v>0</v>
      </c>
      <c r="ET4" s="1286" t="str">
        <f>IF(ES4&gt;=2, "選択は1つまでです。",IF(COUNTIF(EN4:EQ4,TRUE)=0,"未入力です。",""))</f>
        <v>未入力です。</v>
      </c>
      <c r="FA4" s="1203" t="s">
        <v>3947</v>
      </c>
      <c r="FB4" s="1202"/>
      <c r="FC4" s="1202"/>
      <c r="FD4" s="1202"/>
      <c r="FE4" s="1202"/>
      <c r="FF4" s="1202"/>
      <c r="FG4" s="1202"/>
      <c r="FH4" s="1202"/>
      <c r="FI4" s="1233"/>
      <c r="FJ4" s="1219"/>
      <c r="FK4" s="1205" t="s">
        <v>3119</v>
      </c>
      <c r="FL4" s="1205"/>
      <c r="FM4" s="1205"/>
      <c r="FN4" s="1205"/>
      <c r="FO4" s="1209"/>
      <c r="FP4" s="1205" t="s">
        <v>3120</v>
      </c>
      <c r="FQ4" s="1205"/>
      <c r="FR4" s="1205"/>
      <c r="FS4" s="1205"/>
      <c r="FT4" s="1209"/>
      <c r="FU4" s="1205" t="s">
        <v>3121</v>
      </c>
      <c r="FV4" s="1205"/>
      <c r="FW4" s="1205"/>
      <c r="FX4" s="1205"/>
      <c r="FY4" s="1209"/>
      <c r="FZ4" s="1205" t="s">
        <v>3122</v>
      </c>
      <c r="GA4" s="1205"/>
      <c r="GB4" s="1205"/>
      <c r="GC4" s="1205"/>
      <c r="GD4" s="1210"/>
      <c r="GE4" s="1202"/>
      <c r="GF4" s="1202"/>
      <c r="GL4" s="1233"/>
      <c r="GM4" s="1202" t="str">
        <f>IF(COUNTIF(GN4:GQ4,TRUE)&gt;1,"複数選択",IF(COUNTIF(GN4:GQ4,TRUE)=0,"未入力",""))</f>
        <v>未入力</v>
      </c>
      <c r="GN4" s="1197" t="b">
        <v>0</v>
      </c>
      <c r="GO4" s="1197" t="b">
        <v>0</v>
      </c>
      <c r="GP4" s="1197" t="b">
        <v>0</v>
      </c>
      <c r="GQ4" s="1197" t="b">
        <v>0</v>
      </c>
    </row>
    <row r="5" spans="1:200" ht="3.95" customHeight="1">
      <c r="A5" s="1203"/>
      <c r="B5" s="1202"/>
      <c r="C5" s="1202"/>
      <c r="D5" s="1202"/>
      <c r="E5" s="1202"/>
      <c r="F5" s="1202"/>
      <c r="G5" s="1202"/>
      <c r="H5" s="1202"/>
      <c r="I5" s="1202"/>
      <c r="J5" s="1202"/>
      <c r="K5" s="1202"/>
      <c r="L5" s="1202"/>
      <c r="M5" s="1202"/>
      <c r="N5" s="1202"/>
      <c r="O5" s="1202"/>
      <c r="P5" s="1202"/>
      <c r="Q5" s="1202"/>
      <c r="R5" s="1202"/>
      <c r="S5" s="1202"/>
      <c r="T5" s="1202"/>
      <c r="U5" s="1202"/>
      <c r="V5" s="1202"/>
      <c r="W5" s="1202"/>
      <c r="X5" s="1202"/>
      <c r="Y5" s="1202"/>
      <c r="Z5" s="1202"/>
      <c r="AA5" s="1202"/>
      <c r="AB5" s="1202"/>
      <c r="AC5" s="1202"/>
      <c r="AD5" s="1202"/>
      <c r="AE5" s="1202"/>
      <c r="AF5" s="1202"/>
      <c r="AG5" s="1202"/>
      <c r="AH5" s="1202"/>
      <c r="AI5" s="1202"/>
      <c r="AJ5" s="1202"/>
      <c r="AK5" s="1202"/>
      <c r="AL5" s="1204"/>
      <c r="AM5" s="1202"/>
      <c r="AS5" s="1220"/>
      <c r="BA5" s="1203"/>
      <c r="BB5" s="1202"/>
      <c r="BC5" s="1202"/>
      <c r="BD5" s="1202"/>
      <c r="BE5" s="1202"/>
      <c r="BF5" s="1202"/>
      <c r="BG5" s="1202"/>
      <c r="BH5" s="1202"/>
      <c r="BI5" s="1202"/>
      <c r="BJ5" s="1202"/>
      <c r="BK5" s="1202"/>
      <c r="BL5" s="1202"/>
      <c r="BM5" s="1202"/>
      <c r="BN5" s="1202"/>
      <c r="BO5" s="1202"/>
      <c r="BP5" s="1202"/>
      <c r="BQ5" s="1202"/>
      <c r="BR5" s="1202"/>
      <c r="BS5" s="1202"/>
      <c r="BT5" s="1202"/>
      <c r="BU5" s="1202"/>
      <c r="BV5" s="1202"/>
      <c r="BW5" s="1202"/>
      <c r="BX5" s="1202"/>
      <c r="BY5" s="1202"/>
      <c r="BZ5" s="1202"/>
      <c r="CA5" s="1202"/>
      <c r="CB5" s="1202"/>
      <c r="CC5" s="1202"/>
      <c r="CD5" s="1202"/>
      <c r="CE5" s="1202"/>
      <c r="CF5" s="1202"/>
      <c r="CG5" s="1202"/>
      <c r="CH5" s="1202"/>
      <c r="CI5" s="1202"/>
      <c r="CJ5" s="1202"/>
      <c r="CK5" s="1202"/>
      <c r="CL5" s="1204"/>
      <c r="CM5" s="1202"/>
      <c r="CS5" s="1220"/>
      <c r="DA5" s="1203"/>
      <c r="DB5" s="1202"/>
      <c r="DC5" s="1202"/>
      <c r="DD5" s="1202"/>
      <c r="DE5" s="1202"/>
      <c r="DF5" s="1202"/>
      <c r="DG5" s="1202"/>
      <c r="DH5" s="1202"/>
      <c r="DI5" s="1202"/>
      <c r="DJ5" s="1202"/>
      <c r="DK5" s="1202"/>
      <c r="DL5" s="1202"/>
      <c r="DM5" s="1202"/>
      <c r="DN5" s="1202"/>
      <c r="DO5" s="1202"/>
      <c r="DP5" s="1202"/>
      <c r="DQ5" s="1202"/>
      <c r="DR5" s="1202"/>
      <c r="DS5" s="1202"/>
      <c r="DT5" s="1202"/>
      <c r="DU5" s="1202"/>
      <c r="DV5" s="1202"/>
      <c r="DW5" s="1202"/>
      <c r="DX5" s="1202"/>
      <c r="DY5" s="1202"/>
      <c r="DZ5" s="1202"/>
      <c r="EA5" s="1202"/>
      <c r="EB5" s="1202"/>
      <c r="EC5" s="1202"/>
      <c r="ED5" s="1202"/>
      <c r="EE5" s="1202"/>
      <c r="EF5" s="1202"/>
      <c r="EG5" s="1202"/>
      <c r="EH5" s="1202"/>
      <c r="EI5" s="1202"/>
      <c r="EJ5" s="1202"/>
      <c r="EK5" s="1202"/>
      <c r="EL5" s="1204"/>
      <c r="EM5" s="1202"/>
      <c r="ES5" s="1220"/>
      <c r="FA5" s="1203"/>
      <c r="FB5" s="1202"/>
      <c r="FC5" s="1202"/>
      <c r="FD5" s="1202"/>
      <c r="FE5" s="1202"/>
      <c r="FF5" s="1202"/>
      <c r="FG5" s="1202"/>
      <c r="FH5" s="1202"/>
      <c r="FI5" s="1202"/>
      <c r="FJ5" s="1202"/>
      <c r="FK5" s="1202"/>
      <c r="FL5" s="1202"/>
      <c r="FM5" s="1202"/>
      <c r="FN5" s="1202"/>
      <c r="FO5" s="1202"/>
      <c r="FP5" s="1202"/>
      <c r="FQ5" s="1202"/>
      <c r="FR5" s="1202"/>
      <c r="FS5" s="1202"/>
      <c r="FT5" s="1202"/>
      <c r="FU5" s="1202"/>
      <c r="FV5" s="1202"/>
      <c r="FW5" s="1202"/>
      <c r="FX5" s="1202"/>
      <c r="FY5" s="1202"/>
      <c r="FZ5" s="1202"/>
      <c r="GA5" s="1202"/>
      <c r="GB5" s="1202"/>
      <c r="GC5" s="1202"/>
      <c r="GD5" s="1202"/>
      <c r="GE5" s="1202"/>
      <c r="GF5" s="1202"/>
      <c r="GG5" s="1202"/>
      <c r="GH5" s="1202"/>
      <c r="GI5" s="1202"/>
      <c r="GJ5" s="1202"/>
      <c r="GK5" s="1202"/>
      <c r="GL5" s="1204"/>
      <c r="GM5" s="1202"/>
    </row>
    <row r="6" spans="1:200" ht="3.6" customHeight="1">
      <c r="A6" s="1203"/>
      <c r="B6" s="1202"/>
      <c r="C6" s="1202"/>
      <c r="D6" s="1202"/>
      <c r="E6" s="1202"/>
      <c r="F6" s="1202"/>
      <c r="G6" s="1202"/>
      <c r="H6" s="1202"/>
      <c r="I6" s="1202"/>
      <c r="J6" s="1202"/>
      <c r="K6" s="1202"/>
      <c r="L6" s="1202"/>
      <c r="M6" s="1202"/>
      <c r="N6" s="1202"/>
      <c r="O6" s="1202"/>
      <c r="P6" s="1202"/>
      <c r="Q6" s="1202"/>
      <c r="R6" s="1202"/>
      <c r="S6" s="1202"/>
      <c r="T6" s="1202"/>
      <c r="U6" s="1202"/>
      <c r="V6" s="1202"/>
      <c r="W6" s="1202"/>
      <c r="X6" s="1202"/>
      <c r="Y6" s="1202"/>
      <c r="Z6" s="1202"/>
      <c r="AA6" s="1202"/>
      <c r="AB6" s="1202"/>
      <c r="AC6" s="1202"/>
      <c r="AD6" s="1202"/>
      <c r="AE6" s="1202"/>
      <c r="AF6" s="1202"/>
      <c r="AG6" s="1202"/>
      <c r="AH6" s="1202"/>
      <c r="AI6" s="1202"/>
      <c r="AJ6" s="1202"/>
      <c r="AK6" s="1202"/>
      <c r="AL6" s="1204"/>
      <c r="AM6" s="1202"/>
      <c r="AS6" s="1220"/>
      <c r="BA6" s="1203"/>
      <c r="BB6" s="1202"/>
      <c r="BC6" s="1202"/>
      <c r="BD6" s="1202"/>
      <c r="BE6" s="1202"/>
      <c r="BF6" s="1202"/>
      <c r="BG6" s="1202"/>
      <c r="BH6" s="1202"/>
      <c r="BI6" s="1202"/>
      <c r="BJ6" s="1202"/>
      <c r="BK6" s="1202"/>
      <c r="BL6" s="1202"/>
      <c r="BM6" s="1202"/>
      <c r="BN6" s="1202"/>
      <c r="BO6" s="1202"/>
      <c r="BP6" s="1202"/>
      <c r="BQ6" s="1202"/>
      <c r="BR6" s="1202"/>
      <c r="BS6" s="1202"/>
      <c r="BT6" s="1202"/>
      <c r="BU6" s="1202"/>
      <c r="BV6" s="1202"/>
      <c r="BW6" s="1202"/>
      <c r="BX6" s="1202"/>
      <c r="BY6" s="1202"/>
      <c r="BZ6" s="1202"/>
      <c r="CA6" s="1202"/>
      <c r="CB6" s="1202"/>
      <c r="CC6" s="1202"/>
      <c r="CD6" s="1202"/>
      <c r="CE6" s="1202"/>
      <c r="CF6" s="1202"/>
      <c r="CG6" s="1202"/>
      <c r="CH6" s="1202"/>
      <c r="CI6" s="1202"/>
      <c r="CJ6" s="1202"/>
      <c r="CK6" s="1202"/>
      <c r="CL6" s="1204"/>
      <c r="CM6" s="1202"/>
      <c r="CS6" s="1220"/>
      <c r="DA6" s="1203"/>
      <c r="DB6" s="1202"/>
      <c r="DC6" s="1202"/>
      <c r="DD6" s="1202"/>
      <c r="DE6" s="1202"/>
      <c r="DF6" s="1202"/>
      <c r="DG6" s="1202"/>
      <c r="DH6" s="1202"/>
      <c r="DI6" s="1202"/>
      <c r="DJ6" s="1202"/>
      <c r="DK6" s="1202"/>
      <c r="DL6" s="1202"/>
      <c r="DM6" s="1202"/>
      <c r="DN6" s="1202"/>
      <c r="DO6" s="1202"/>
      <c r="DP6" s="1202"/>
      <c r="DQ6" s="1202"/>
      <c r="DR6" s="1202"/>
      <c r="DS6" s="1202"/>
      <c r="DT6" s="1202"/>
      <c r="DU6" s="1202"/>
      <c r="DV6" s="1202"/>
      <c r="DW6" s="1202"/>
      <c r="DX6" s="1202"/>
      <c r="DY6" s="1202"/>
      <c r="DZ6" s="1202"/>
      <c r="EA6" s="1202"/>
      <c r="EB6" s="1202"/>
      <c r="EC6" s="1202"/>
      <c r="ED6" s="1202"/>
      <c r="EE6" s="1202"/>
      <c r="EF6" s="1202"/>
      <c r="EG6" s="1202"/>
      <c r="EH6" s="1202"/>
      <c r="EI6" s="1202"/>
      <c r="EJ6" s="1202"/>
      <c r="EK6" s="1202"/>
      <c r="EL6" s="1204"/>
      <c r="EM6" s="1202"/>
      <c r="ES6" s="1220"/>
      <c r="FA6" s="1203"/>
      <c r="FB6" s="1202"/>
      <c r="FC6" s="1202"/>
      <c r="FD6" s="1202"/>
      <c r="FE6" s="1202"/>
      <c r="FF6" s="1202"/>
      <c r="FG6" s="1202"/>
      <c r="FH6" s="1202"/>
      <c r="FI6" s="1202"/>
      <c r="FJ6" s="1202"/>
      <c r="FK6" s="1202"/>
      <c r="FL6" s="1202"/>
      <c r="FM6" s="1202"/>
      <c r="FN6" s="1202"/>
      <c r="FO6" s="1202"/>
      <c r="FP6" s="1202"/>
      <c r="FQ6" s="1202"/>
      <c r="FR6" s="1202"/>
      <c r="FS6" s="1202"/>
      <c r="FT6" s="1202"/>
      <c r="FU6" s="1202"/>
      <c r="FV6" s="1202"/>
      <c r="FW6" s="1202"/>
      <c r="FX6" s="1202"/>
      <c r="FY6" s="1202"/>
      <c r="FZ6" s="1202"/>
      <c r="GA6" s="1202"/>
      <c r="GB6" s="1202"/>
      <c r="GC6" s="1202"/>
      <c r="GD6" s="1202"/>
      <c r="GE6" s="1202"/>
      <c r="GF6" s="1202"/>
      <c r="GG6" s="1202"/>
      <c r="GH6" s="1202"/>
      <c r="GI6" s="1202"/>
      <c r="GJ6" s="1202"/>
      <c r="GK6" s="1202"/>
      <c r="GL6" s="1204"/>
      <c r="GM6" s="1202"/>
    </row>
    <row r="7" spans="1:200" ht="23.1" customHeight="1">
      <c r="A7" s="1732" t="s">
        <v>3948</v>
      </c>
      <c r="B7" s="1733"/>
      <c r="C7" s="1733"/>
      <c r="D7" s="1733"/>
      <c r="E7" s="1733"/>
      <c r="F7" s="1733"/>
      <c r="G7" s="1733"/>
      <c r="H7" s="1733"/>
      <c r="I7" s="1745"/>
      <c r="J7" s="1734"/>
      <c r="K7" s="1735"/>
      <c r="L7" s="1735"/>
      <c r="M7" s="1735"/>
      <c r="N7" s="1735"/>
      <c r="O7" s="1735"/>
      <c r="P7" s="1735"/>
      <c r="Q7" s="1735"/>
      <c r="R7" s="1762"/>
      <c r="S7" s="1202" t="s">
        <v>3949</v>
      </c>
      <c r="T7" s="1202"/>
      <c r="U7" s="1202"/>
      <c r="V7" s="1202"/>
      <c r="W7" s="1202"/>
      <c r="X7" s="1202"/>
      <c r="Y7" s="1202"/>
      <c r="Z7" s="1202"/>
      <c r="AA7" s="1202"/>
      <c r="AB7" s="1202"/>
      <c r="AC7" s="1202"/>
      <c r="AD7" s="1202"/>
      <c r="AE7" s="1202"/>
      <c r="AF7" s="1202"/>
      <c r="AG7" s="1202"/>
      <c r="AH7" s="1202"/>
      <c r="AI7" s="1202"/>
      <c r="AJ7" s="1202"/>
      <c r="AK7" s="1202"/>
      <c r="AL7" s="1204"/>
      <c r="AM7" s="1197" t="str">
        <f>IF(COUNTA(J7)=0,"未入力","")</f>
        <v>未入力</v>
      </c>
      <c r="AN7" s="1225"/>
      <c r="AO7" s="1225"/>
      <c r="AP7" s="1225"/>
      <c r="AQ7" s="1225"/>
      <c r="AR7" s="1225"/>
      <c r="AS7" s="1220"/>
      <c r="AT7" s="1197" t="str">
        <f>IF(COUNTA(J7)=0,"未入力です。","")</f>
        <v>未入力です。</v>
      </c>
      <c r="BA7" s="1732" t="s">
        <v>3948</v>
      </c>
      <c r="BB7" s="1733"/>
      <c r="BC7" s="1733"/>
      <c r="BD7" s="1733"/>
      <c r="BE7" s="1733"/>
      <c r="BF7" s="1733"/>
      <c r="BG7" s="1733"/>
      <c r="BH7" s="1733"/>
      <c r="BI7" s="1745"/>
      <c r="BJ7" s="1734"/>
      <c r="BK7" s="1735"/>
      <c r="BL7" s="1735"/>
      <c r="BM7" s="1735"/>
      <c r="BN7" s="1735"/>
      <c r="BO7" s="1735"/>
      <c r="BP7" s="1735"/>
      <c r="BQ7" s="1735"/>
      <c r="BR7" s="1762"/>
      <c r="BS7" s="1202" t="s">
        <v>3949</v>
      </c>
      <c r="BT7" s="1202"/>
      <c r="BU7" s="1202"/>
      <c r="BV7" s="1202"/>
      <c r="BW7" s="1202"/>
      <c r="BX7" s="1202"/>
      <c r="BY7" s="1202"/>
      <c r="BZ7" s="1202"/>
      <c r="CA7" s="1202"/>
      <c r="CB7" s="1202"/>
      <c r="CC7" s="1202"/>
      <c r="CD7" s="1202"/>
      <c r="CE7" s="1202"/>
      <c r="CF7" s="1202"/>
      <c r="CG7" s="1202"/>
      <c r="CH7" s="1202"/>
      <c r="CI7" s="1202"/>
      <c r="CJ7" s="1202"/>
      <c r="CK7" s="1202"/>
      <c r="CL7" s="1204"/>
      <c r="CM7" s="1197" t="str">
        <f>IF(COUNTA(BJ7)=0,"未入力","")</f>
        <v>未入力</v>
      </c>
      <c r="CN7" s="1225"/>
      <c r="CO7" s="1225"/>
      <c r="CP7" s="1225"/>
      <c r="CQ7" s="1225"/>
      <c r="CR7" s="1225"/>
      <c r="CS7" s="1220"/>
      <c r="CT7" s="1197" t="str">
        <f>IF(COUNTA(BJ7)=0,"未入力です。","")</f>
        <v>未入力です。</v>
      </c>
      <c r="DA7" s="1732" t="s">
        <v>3948</v>
      </c>
      <c r="DB7" s="1733"/>
      <c r="DC7" s="1733"/>
      <c r="DD7" s="1733"/>
      <c r="DE7" s="1733"/>
      <c r="DF7" s="1733"/>
      <c r="DG7" s="1733"/>
      <c r="DH7" s="1733"/>
      <c r="DI7" s="1745"/>
      <c r="DJ7" s="1734"/>
      <c r="DK7" s="1735"/>
      <c r="DL7" s="1735"/>
      <c r="DM7" s="1735"/>
      <c r="DN7" s="1735"/>
      <c r="DO7" s="1735"/>
      <c r="DP7" s="1735"/>
      <c r="DQ7" s="1735"/>
      <c r="DR7" s="1762"/>
      <c r="DS7" s="1202" t="s">
        <v>3949</v>
      </c>
      <c r="DT7" s="1202"/>
      <c r="DU7" s="1202"/>
      <c r="DV7" s="1202"/>
      <c r="DW7" s="1202"/>
      <c r="DX7" s="1202"/>
      <c r="DY7" s="1202"/>
      <c r="DZ7" s="1202"/>
      <c r="EA7" s="1202"/>
      <c r="EB7" s="1202"/>
      <c r="EC7" s="1202"/>
      <c r="ED7" s="1202"/>
      <c r="EE7" s="1202"/>
      <c r="EF7" s="1202"/>
      <c r="EG7" s="1202"/>
      <c r="EH7" s="1202"/>
      <c r="EI7" s="1202"/>
      <c r="EJ7" s="1202"/>
      <c r="EK7" s="1202"/>
      <c r="EL7" s="1204"/>
      <c r="EM7" s="1197" t="str">
        <f>IF(COUNTA(DJ7)=0,"未入力","")</f>
        <v>未入力</v>
      </c>
      <c r="EN7" s="1225"/>
      <c r="EO7" s="1225"/>
      <c r="EP7" s="1225"/>
      <c r="EQ7" s="1225"/>
      <c r="ER7" s="1225"/>
      <c r="ES7" s="1220"/>
      <c r="ET7" s="1197" t="str">
        <f>IF(COUNTA(DJ7)=0,"未入力です。","")</f>
        <v>未入力です。</v>
      </c>
      <c r="FA7" s="1732" t="s">
        <v>3948</v>
      </c>
      <c r="FB7" s="1733"/>
      <c r="FC7" s="1733"/>
      <c r="FD7" s="1733"/>
      <c r="FE7" s="1733"/>
      <c r="FF7" s="1733"/>
      <c r="FG7" s="1733"/>
      <c r="FH7" s="1733"/>
      <c r="FI7" s="1745"/>
      <c r="FJ7" s="1734"/>
      <c r="FK7" s="1735"/>
      <c r="FL7" s="1735"/>
      <c r="FM7" s="1735"/>
      <c r="FN7" s="1735"/>
      <c r="FO7" s="1735"/>
      <c r="FP7" s="1735"/>
      <c r="FQ7" s="1735"/>
      <c r="FR7" s="1762"/>
      <c r="FS7" s="1202" t="s">
        <v>3949</v>
      </c>
      <c r="FT7" s="1202"/>
      <c r="FU7" s="1202"/>
      <c r="FV7" s="1202"/>
      <c r="FW7" s="1202"/>
      <c r="FX7" s="1202"/>
      <c r="FY7" s="1202"/>
      <c r="FZ7" s="1202"/>
      <c r="GA7" s="1202"/>
      <c r="GB7" s="1202"/>
      <c r="GC7" s="1202"/>
      <c r="GD7" s="1202"/>
      <c r="GE7" s="1202"/>
      <c r="GF7" s="1202"/>
      <c r="GG7" s="1202"/>
      <c r="GH7" s="1202"/>
      <c r="GI7" s="1202"/>
      <c r="GJ7" s="1202"/>
      <c r="GK7" s="1202"/>
      <c r="GL7" s="1204"/>
      <c r="GM7" s="1197" t="str">
        <f>IF(COUNTA(FJ7)=0,"未入力","")</f>
        <v>未入力</v>
      </c>
      <c r="GN7" s="1225"/>
      <c r="GO7" s="1225"/>
      <c r="GP7" s="1225"/>
      <c r="GQ7" s="1225"/>
      <c r="GR7" s="1225"/>
    </row>
    <row r="8" spans="1:200" ht="5.0999999999999996" customHeight="1">
      <c r="A8" s="1203"/>
      <c r="B8" s="1202"/>
      <c r="C8" s="1202"/>
      <c r="D8" s="1202"/>
      <c r="E8" s="1202"/>
      <c r="F8" s="1202"/>
      <c r="G8" s="1202"/>
      <c r="H8" s="1202"/>
      <c r="I8" s="1202"/>
      <c r="J8" s="1202"/>
      <c r="K8" s="1202"/>
      <c r="L8" s="1202"/>
      <c r="M8" s="1202"/>
      <c r="N8" s="1202"/>
      <c r="O8" s="1202"/>
      <c r="P8" s="1202"/>
      <c r="Q8" s="1202"/>
      <c r="R8" s="1202"/>
      <c r="S8" s="1202"/>
      <c r="T8" s="1202"/>
      <c r="U8" s="1202"/>
      <c r="V8" s="1202"/>
      <c r="W8" s="1202"/>
      <c r="X8" s="1202"/>
      <c r="Y8" s="1202"/>
      <c r="Z8" s="1202"/>
      <c r="AA8" s="1202"/>
      <c r="AB8" s="1202"/>
      <c r="AC8" s="1202"/>
      <c r="AD8" s="1202"/>
      <c r="AE8" s="1202"/>
      <c r="AF8" s="1202"/>
      <c r="AG8" s="1202"/>
      <c r="AH8" s="1202"/>
      <c r="AI8" s="1202"/>
      <c r="AJ8" s="1202"/>
      <c r="AK8" s="1202"/>
      <c r="AL8" s="1204"/>
      <c r="AM8" s="1202"/>
      <c r="AS8" s="1220"/>
      <c r="BA8" s="1203"/>
      <c r="BB8" s="1202"/>
      <c r="BC8" s="1202"/>
      <c r="BD8" s="1202"/>
      <c r="BE8" s="1202"/>
      <c r="BF8" s="1202"/>
      <c r="BG8" s="1202"/>
      <c r="BH8" s="1202"/>
      <c r="BI8" s="1202"/>
      <c r="BJ8" s="1202"/>
      <c r="BK8" s="1202"/>
      <c r="BL8" s="1202"/>
      <c r="BM8" s="1202"/>
      <c r="BN8" s="1202"/>
      <c r="BO8" s="1202"/>
      <c r="BP8" s="1202"/>
      <c r="BQ8" s="1202"/>
      <c r="BR8" s="1202"/>
      <c r="BS8" s="1202"/>
      <c r="BT8" s="1202"/>
      <c r="BU8" s="1202"/>
      <c r="BV8" s="1202"/>
      <c r="BW8" s="1202"/>
      <c r="BX8" s="1202"/>
      <c r="BY8" s="1202"/>
      <c r="BZ8" s="1202"/>
      <c r="CA8" s="1202"/>
      <c r="CB8" s="1202"/>
      <c r="CC8" s="1202"/>
      <c r="CD8" s="1202"/>
      <c r="CE8" s="1202"/>
      <c r="CF8" s="1202"/>
      <c r="CG8" s="1202"/>
      <c r="CH8" s="1202"/>
      <c r="CI8" s="1202"/>
      <c r="CJ8" s="1202"/>
      <c r="CK8" s="1202"/>
      <c r="CL8" s="1204"/>
      <c r="CM8" s="1202"/>
      <c r="CS8" s="1220"/>
      <c r="DA8" s="1203"/>
      <c r="DB8" s="1202"/>
      <c r="DC8" s="1202"/>
      <c r="DD8" s="1202"/>
      <c r="DE8" s="1202"/>
      <c r="DF8" s="1202"/>
      <c r="DG8" s="1202"/>
      <c r="DH8" s="1202"/>
      <c r="DI8" s="1202"/>
      <c r="DJ8" s="1202"/>
      <c r="DK8" s="1202"/>
      <c r="DL8" s="1202"/>
      <c r="DM8" s="1202"/>
      <c r="DN8" s="1202"/>
      <c r="DO8" s="1202"/>
      <c r="DP8" s="1202"/>
      <c r="DQ8" s="1202"/>
      <c r="DR8" s="1202"/>
      <c r="DS8" s="1202"/>
      <c r="DT8" s="1202"/>
      <c r="DU8" s="1202"/>
      <c r="DV8" s="1202"/>
      <c r="DW8" s="1202"/>
      <c r="DX8" s="1202"/>
      <c r="DY8" s="1202"/>
      <c r="DZ8" s="1202"/>
      <c r="EA8" s="1202"/>
      <c r="EB8" s="1202"/>
      <c r="EC8" s="1202"/>
      <c r="ED8" s="1202"/>
      <c r="EE8" s="1202"/>
      <c r="EF8" s="1202"/>
      <c r="EG8" s="1202"/>
      <c r="EH8" s="1202"/>
      <c r="EI8" s="1202"/>
      <c r="EJ8" s="1202"/>
      <c r="EK8" s="1202"/>
      <c r="EL8" s="1204"/>
      <c r="EM8" s="1202"/>
      <c r="ES8" s="1220"/>
      <c r="FA8" s="1203"/>
      <c r="FB8" s="1202"/>
      <c r="FC8" s="1202"/>
      <c r="FD8" s="1202"/>
      <c r="FE8" s="1202"/>
      <c r="FF8" s="1202"/>
      <c r="FG8" s="1202"/>
      <c r="FH8" s="1202"/>
      <c r="FI8" s="1202"/>
      <c r="FJ8" s="1202"/>
      <c r="FK8" s="1202"/>
      <c r="FL8" s="1202"/>
      <c r="FM8" s="1202"/>
      <c r="FN8" s="1202"/>
      <c r="FO8" s="1202"/>
      <c r="FP8" s="1202"/>
      <c r="FQ8" s="1202"/>
      <c r="FR8" s="1202"/>
      <c r="FS8" s="1202"/>
      <c r="FT8" s="1202"/>
      <c r="FU8" s="1202"/>
      <c r="FV8" s="1202"/>
      <c r="FW8" s="1202"/>
      <c r="FX8" s="1202"/>
      <c r="FY8" s="1202"/>
      <c r="FZ8" s="1202"/>
      <c r="GA8" s="1202"/>
      <c r="GB8" s="1202"/>
      <c r="GC8" s="1202"/>
      <c r="GD8" s="1202"/>
      <c r="GE8" s="1202"/>
      <c r="GF8" s="1202"/>
      <c r="GG8" s="1202"/>
      <c r="GH8" s="1202"/>
      <c r="GI8" s="1202"/>
      <c r="GJ8" s="1202"/>
      <c r="GK8" s="1202"/>
      <c r="GL8" s="1204"/>
      <c r="GM8" s="1202"/>
    </row>
    <row r="9" spans="1:200" ht="18" customHeight="1">
      <c r="A9" s="1732" t="s">
        <v>3950</v>
      </c>
      <c r="B9" s="1733"/>
      <c r="C9" s="1733"/>
      <c r="D9" s="1733"/>
      <c r="E9" s="1733"/>
      <c r="F9" s="1733"/>
      <c r="G9" s="1733"/>
      <c r="H9" s="1733"/>
      <c r="I9" s="1733"/>
      <c r="J9" s="1733"/>
      <c r="K9" s="1733"/>
      <c r="L9" s="1202"/>
      <c r="M9" s="1202"/>
      <c r="N9" s="1202"/>
      <c r="O9" s="1202"/>
      <c r="P9" s="1202"/>
      <c r="Q9" s="1202"/>
      <c r="R9" s="1202"/>
      <c r="S9" s="1202"/>
      <c r="T9" s="1202"/>
      <c r="U9" s="1202"/>
      <c r="V9" s="1202"/>
      <c r="W9" s="1202"/>
      <c r="X9" s="1202"/>
      <c r="Y9" s="1202"/>
      <c r="Z9" s="1202"/>
      <c r="AA9" s="1202"/>
      <c r="AB9" s="1202"/>
      <c r="AC9" s="1202"/>
      <c r="AD9" s="1202"/>
      <c r="AE9" s="1202"/>
      <c r="AF9" s="1202"/>
      <c r="AG9" s="1202"/>
      <c r="AH9" s="1202"/>
      <c r="AI9" s="1202"/>
      <c r="AJ9" s="1202"/>
      <c r="AK9" s="1202"/>
      <c r="AL9" s="1204"/>
      <c r="AM9" s="1202"/>
      <c r="AS9" s="1220"/>
      <c r="BA9" s="1732" t="s">
        <v>3950</v>
      </c>
      <c r="BB9" s="1733"/>
      <c r="BC9" s="1733"/>
      <c r="BD9" s="1733"/>
      <c r="BE9" s="1733"/>
      <c r="BF9" s="1733"/>
      <c r="BG9" s="1733"/>
      <c r="BH9" s="1733"/>
      <c r="BI9" s="1733"/>
      <c r="BJ9" s="1733"/>
      <c r="BK9" s="1733"/>
      <c r="BL9" s="1202"/>
      <c r="BM9" s="1202"/>
      <c r="BN9" s="1202"/>
      <c r="BO9" s="1202"/>
      <c r="BP9" s="1202"/>
      <c r="BQ9" s="1202"/>
      <c r="BR9" s="1202"/>
      <c r="BS9" s="1202"/>
      <c r="BT9" s="1202"/>
      <c r="BU9" s="1202"/>
      <c r="BV9" s="1202"/>
      <c r="BW9" s="1202"/>
      <c r="BX9" s="1202"/>
      <c r="BY9" s="1202"/>
      <c r="BZ9" s="1202"/>
      <c r="CA9" s="1202"/>
      <c r="CB9" s="1202"/>
      <c r="CC9" s="1202"/>
      <c r="CD9" s="1202"/>
      <c r="CE9" s="1202"/>
      <c r="CF9" s="1202"/>
      <c r="CG9" s="1202"/>
      <c r="CH9" s="1202"/>
      <c r="CI9" s="1202"/>
      <c r="CJ9" s="1202"/>
      <c r="CK9" s="1202"/>
      <c r="CL9" s="1204"/>
      <c r="CM9" s="1202"/>
      <c r="CS9" s="1220"/>
      <c r="DA9" s="1732" t="s">
        <v>3950</v>
      </c>
      <c r="DB9" s="1733"/>
      <c r="DC9" s="1733"/>
      <c r="DD9" s="1733"/>
      <c r="DE9" s="1733"/>
      <c r="DF9" s="1733"/>
      <c r="DG9" s="1733"/>
      <c r="DH9" s="1733"/>
      <c r="DI9" s="1733"/>
      <c r="DJ9" s="1733"/>
      <c r="DK9" s="1733"/>
      <c r="DL9" s="1202"/>
      <c r="DM9" s="1202"/>
      <c r="DN9" s="1202"/>
      <c r="DO9" s="1202"/>
      <c r="DP9" s="1202"/>
      <c r="DQ9" s="1202"/>
      <c r="DR9" s="1202"/>
      <c r="DS9" s="1202"/>
      <c r="DT9" s="1202"/>
      <c r="DU9" s="1202"/>
      <c r="DV9" s="1202"/>
      <c r="DW9" s="1202"/>
      <c r="DX9" s="1202"/>
      <c r="DY9" s="1202"/>
      <c r="DZ9" s="1202"/>
      <c r="EA9" s="1202"/>
      <c r="EB9" s="1202"/>
      <c r="EC9" s="1202"/>
      <c r="ED9" s="1202"/>
      <c r="EE9" s="1202"/>
      <c r="EF9" s="1202"/>
      <c r="EG9" s="1202"/>
      <c r="EH9" s="1202"/>
      <c r="EI9" s="1202"/>
      <c r="EJ9" s="1202"/>
      <c r="EK9" s="1202"/>
      <c r="EL9" s="1204"/>
      <c r="EM9" s="1202"/>
      <c r="ES9" s="1220"/>
      <c r="FA9" s="1732" t="s">
        <v>3950</v>
      </c>
      <c r="FB9" s="1733"/>
      <c r="FC9" s="1733"/>
      <c r="FD9" s="1733"/>
      <c r="FE9" s="1733"/>
      <c r="FF9" s="1733"/>
      <c r="FG9" s="1733"/>
      <c r="FH9" s="1733"/>
      <c r="FI9" s="1733"/>
      <c r="FJ9" s="1733"/>
      <c r="FK9" s="1733"/>
      <c r="FL9" s="1202"/>
      <c r="FM9" s="1202"/>
      <c r="FN9" s="1202"/>
      <c r="FO9" s="1202"/>
      <c r="FP9" s="1202"/>
      <c r="FQ9" s="1202"/>
      <c r="FR9" s="1202"/>
      <c r="FS9" s="1202"/>
      <c r="FT9" s="1202"/>
      <c r="FU9" s="1202"/>
      <c r="FV9" s="1202"/>
      <c r="FW9" s="1202"/>
      <c r="FX9" s="1202"/>
      <c r="FY9" s="1202"/>
      <c r="FZ9" s="1202"/>
      <c r="GA9" s="1202"/>
      <c r="GB9" s="1202"/>
      <c r="GC9" s="1202"/>
      <c r="GD9" s="1202"/>
      <c r="GE9" s="1202"/>
      <c r="GF9" s="1202"/>
      <c r="GG9" s="1202"/>
      <c r="GH9" s="1202"/>
      <c r="GI9" s="1202"/>
      <c r="GJ9" s="1202"/>
      <c r="GK9" s="1202"/>
      <c r="GL9" s="1204"/>
      <c r="GM9" s="1202"/>
    </row>
    <row r="10" spans="1:200" ht="23.1" customHeight="1">
      <c r="A10" s="1203"/>
      <c r="B10" s="1749" t="s">
        <v>3951</v>
      </c>
      <c r="C10" s="1750"/>
      <c r="D10" s="1750"/>
      <c r="E10" s="1750"/>
      <c r="F10" s="1750"/>
      <c r="G10" s="1750"/>
      <c r="H10" s="1750"/>
      <c r="I10" s="1750"/>
      <c r="J10" s="1768"/>
      <c r="K10" s="1769"/>
      <c r="L10" s="1769"/>
      <c r="M10" s="1769"/>
      <c r="N10" s="1769"/>
      <c r="O10" s="1769"/>
      <c r="P10" s="1769"/>
      <c r="Q10" s="1769"/>
      <c r="R10" s="1770"/>
      <c r="S10" s="1771"/>
      <c r="T10" s="1769"/>
      <c r="U10" s="1769"/>
      <c r="V10" s="1769"/>
      <c r="W10" s="1769"/>
      <c r="X10" s="1769"/>
      <c r="Y10" s="1769"/>
      <c r="Z10" s="1769"/>
      <c r="AA10" s="1770"/>
      <c r="AB10" s="1771"/>
      <c r="AC10" s="1769"/>
      <c r="AD10" s="1769"/>
      <c r="AE10" s="1769"/>
      <c r="AF10" s="1769"/>
      <c r="AG10" s="1769"/>
      <c r="AH10" s="1769"/>
      <c r="AI10" s="1769"/>
      <c r="AJ10" s="1772"/>
      <c r="AK10" s="1237"/>
      <c r="AL10" s="1238"/>
      <c r="AM10" s="1202" t="str">
        <f>IF(COUNTA(J10,S10,AB10)=0,"未入力","")</f>
        <v>未入力</v>
      </c>
      <c r="AN10" s="1197" t="str">
        <f>IF(T10&lt;&gt;"","1"&amp;TEXT(T10,"00"),IF(T11&lt;&gt;"","2"&amp;TEXT(T11,"00"),IF(T12&lt;&gt;"","3"&amp;TEXT(T12,"00"),"")))</f>
        <v/>
      </c>
      <c r="AS10" s="1220"/>
      <c r="AT10" s="1286" t="str">
        <f>IF(COUNTA(J10,S10,AB10)=0,"未入力です。","")</f>
        <v>未入力です。</v>
      </c>
      <c r="AU10" s="1286"/>
      <c r="AV10" s="1286"/>
      <c r="AW10" s="1286"/>
      <c r="AX10" s="1286"/>
      <c r="AY10" s="1286"/>
      <c r="BA10" s="1203"/>
      <c r="BB10" s="1749" t="s">
        <v>3951</v>
      </c>
      <c r="BC10" s="1750"/>
      <c r="BD10" s="1750"/>
      <c r="BE10" s="1750"/>
      <c r="BF10" s="1750"/>
      <c r="BG10" s="1750"/>
      <c r="BH10" s="1750"/>
      <c r="BI10" s="1750"/>
      <c r="BJ10" s="1768"/>
      <c r="BK10" s="1769"/>
      <c r="BL10" s="1769"/>
      <c r="BM10" s="1769"/>
      <c r="BN10" s="1769"/>
      <c r="BO10" s="1769"/>
      <c r="BP10" s="1769"/>
      <c r="BQ10" s="1769"/>
      <c r="BR10" s="1770"/>
      <c r="BS10" s="1771"/>
      <c r="BT10" s="1769"/>
      <c r="BU10" s="1769"/>
      <c r="BV10" s="1769"/>
      <c r="BW10" s="1769"/>
      <c r="BX10" s="1769"/>
      <c r="BY10" s="1769"/>
      <c r="BZ10" s="1769"/>
      <c r="CA10" s="1770"/>
      <c r="CB10" s="1771"/>
      <c r="CC10" s="1769"/>
      <c r="CD10" s="1769"/>
      <c r="CE10" s="1769"/>
      <c r="CF10" s="1769"/>
      <c r="CG10" s="1769"/>
      <c r="CH10" s="1769"/>
      <c r="CI10" s="1769"/>
      <c r="CJ10" s="1772"/>
      <c r="CK10" s="1237"/>
      <c r="CL10" s="1238"/>
      <c r="CM10" s="1202" t="str">
        <f>IF(COUNTA(BJ10,BS10,CB10)=0,"未入力","")</f>
        <v>未入力</v>
      </c>
      <c r="CN10" s="1197" t="str">
        <f>IF(BT10&lt;&gt;"","1"&amp;TEXT(BT10,"00"),IF(BT11&lt;&gt;"","2"&amp;TEXT(BT11,"00"),IF(BT12&lt;&gt;"","3"&amp;TEXT(BT12,"00"),"")))</f>
        <v/>
      </c>
      <c r="CS10" s="1220"/>
      <c r="CT10" s="1286" t="str">
        <f>IF(COUNTA(BJ10,BS10,CB10)=0,"未入力です。","")</f>
        <v>未入力です。</v>
      </c>
      <c r="CU10" s="1286"/>
      <c r="CV10" s="1286"/>
      <c r="CW10" s="1286"/>
      <c r="CX10" s="1286"/>
      <c r="CY10" s="1286"/>
      <c r="DA10" s="1203"/>
      <c r="DB10" s="1749" t="s">
        <v>3951</v>
      </c>
      <c r="DC10" s="1750"/>
      <c r="DD10" s="1750"/>
      <c r="DE10" s="1750"/>
      <c r="DF10" s="1750"/>
      <c r="DG10" s="1750"/>
      <c r="DH10" s="1750"/>
      <c r="DI10" s="1750"/>
      <c r="DJ10" s="1768"/>
      <c r="DK10" s="1769"/>
      <c r="DL10" s="1769"/>
      <c r="DM10" s="1769"/>
      <c r="DN10" s="1769"/>
      <c r="DO10" s="1769"/>
      <c r="DP10" s="1769"/>
      <c r="DQ10" s="1769"/>
      <c r="DR10" s="1770"/>
      <c r="DS10" s="1771"/>
      <c r="DT10" s="1769"/>
      <c r="DU10" s="1769"/>
      <c r="DV10" s="1769"/>
      <c r="DW10" s="1769"/>
      <c r="DX10" s="1769"/>
      <c r="DY10" s="1769"/>
      <c r="DZ10" s="1769"/>
      <c r="EA10" s="1770"/>
      <c r="EB10" s="1771"/>
      <c r="EC10" s="1769"/>
      <c r="ED10" s="1769"/>
      <c r="EE10" s="1769"/>
      <c r="EF10" s="1769"/>
      <c r="EG10" s="1769"/>
      <c r="EH10" s="1769"/>
      <c r="EI10" s="1769"/>
      <c r="EJ10" s="1772"/>
      <c r="EK10" s="1237"/>
      <c r="EL10" s="1238"/>
      <c r="EM10" s="1202" t="str">
        <f>IF(COUNTA(DJ10,DS10,EB10)=0,"未入力","")</f>
        <v>未入力</v>
      </c>
      <c r="EN10" s="1197" t="str">
        <f>IF(DT10&lt;&gt;"","1"&amp;TEXT(DT10,"00"),IF(DT11&lt;&gt;"","2"&amp;TEXT(DT11,"00"),IF(DT12&lt;&gt;"","3"&amp;TEXT(DT12,"00"),"")))</f>
        <v/>
      </c>
      <c r="ES10" s="1220"/>
      <c r="ET10" s="1286" t="str">
        <f>IF(COUNTA(DJ10,DS10,EB10)=0,"未入力です。","")</f>
        <v>未入力です。</v>
      </c>
      <c r="FA10" s="1203"/>
      <c r="FB10" s="1749" t="s">
        <v>3951</v>
      </c>
      <c r="FC10" s="1750"/>
      <c r="FD10" s="1750"/>
      <c r="FE10" s="1750"/>
      <c r="FF10" s="1750"/>
      <c r="FG10" s="1750"/>
      <c r="FH10" s="1750"/>
      <c r="FI10" s="1750"/>
      <c r="FJ10" s="1768"/>
      <c r="FK10" s="1769"/>
      <c r="FL10" s="1769"/>
      <c r="FM10" s="1769"/>
      <c r="FN10" s="1769"/>
      <c r="FO10" s="1769"/>
      <c r="FP10" s="1769"/>
      <c r="FQ10" s="1769"/>
      <c r="FR10" s="1770"/>
      <c r="FS10" s="1771"/>
      <c r="FT10" s="1769"/>
      <c r="FU10" s="1769"/>
      <c r="FV10" s="1769"/>
      <c r="FW10" s="1769"/>
      <c r="FX10" s="1769"/>
      <c r="FY10" s="1769"/>
      <c r="FZ10" s="1769"/>
      <c r="GA10" s="1770"/>
      <c r="GB10" s="1771"/>
      <c r="GC10" s="1769"/>
      <c r="GD10" s="1769"/>
      <c r="GE10" s="1769"/>
      <c r="GF10" s="1769"/>
      <c r="GG10" s="1769"/>
      <c r="GH10" s="1769"/>
      <c r="GI10" s="1769"/>
      <c r="GJ10" s="1772"/>
      <c r="GK10" s="1237"/>
      <c r="GL10" s="1238"/>
      <c r="GM10" s="1202" t="str">
        <f>IF(COUNTA(FJ10,FS10,GB10)=0,"未入力","")</f>
        <v>未入力</v>
      </c>
      <c r="GN10" s="1197" t="str">
        <f>IF(FT10&lt;&gt;"","1"&amp;TEXT(FT10,"00"),IF(FT11&lt;&gt;"","2"&amp;TEXT(FT11,"00"),IF(FT12&lt;&gt;"","3"&amp;TEXT(FT12,"00"),"")))</f>
        <v/>
      </c>
    </row>
    <row r="11" spans="1:200" ht="39" customHeight="1">
      <c r="A11" s="1203"/>
      <c r="B11" s="1734" t="s">
        <v>3952</v>
      </c>
      <c r="C11" s="1735"/>
      <c r="D11" s="1735"/>
      <c r="E11" s="1735"/>
      <c r="F11" s="1735"/>
      <c r="G11" s="1735"/>
      <c r="H11" s="1735"/>
      <c r="I11" s="1735"/>
      <c r="J11" s="1768"/>
      <c r="K11" s="1769"/>
      <c r="L11" s="1769"/>
      <c r="M11" s="1769"/>
      <c r="N11" s="1769"/>
      <c r="O11" s="1769"/>
      <c r="P11" s="1769"/>
      <c r="Q11" s="1769"/>
      <c r="R11" s="1770"/>
      <c r="S11" s="1771"/>
      <c r="T11" s="1769"/>
      <c r="U11" s="1769"/>
      <c r="V11" s="1769"/>
      <c r="W11" s="1769"/>
      <c r="X11" s="1769"/>
      <c r="Y11" s="1769"/>
      <c r="Z11" s="1769"/>
      <c r="AA11" s="1770"/>
      <c r="AB11" s="1771"/>
      <c r="AC11" s="1769"/>
      <c r="AD11" s="1769"/>
      <c r="AE11" s="1769"/>
      <c r="AF11" s="1769"/>
      <c r="AG11" s="1769"/>
      <c r="AH11" s="1769"/>
      <c r="AI11" s="1769"/>
      <c r="AJ11" s="1772"/>
      <c r="AK11" s="1237"/>
      <c r="AL11" s="1238"/>
      <c r="AM11" s="1202"/>
      <c r="AN11" s="1197" t="str">
        <f>IFERROR(IF(AND($J$10&lt;&gt;"",J11=""),"未入力があります（1列目）。",IF(AND($J$10="",J11&lt;&gt;""),"棟番号を入力してください（1列目）。","")),"")</f>
        <v/>
      </c>
      <c r="AO11" s="1197" t="str">
        <f>IFERROR(IF(AND($S$10&lt;&gt;"",S11=""),"未入力があります（2列目）。",IF(AND($S$10="",S11&lt;&gt;""),"棟番号を入力してください（2列目）。","")),"")</f>
        <v/>
      </c>
      <c r="AP11" s="1197" t="str">
        <f>IFERROR(IF(AND($AB$10&lt;&gt;"",AB11=""),"未入力があります（3列目）。",IF(AND($AB$10="",AB11&lt;&gt;""),"棟番号を入力してください（3列目）。","")),"")</f>
        <v/>
      </c>
      <c r="AS11" s="1220"/>
      <c r="AT11" s="1286" t="str">
        <f>IF(OR(AND(J$10&lt;&gt;"",COUNTA(J11)=0),AND(S$10&lt;&gt;"",COUNTA(S11)=0),AND(AB$10&lt;&gt;"",COUNTA(AB11)=0)),"未入力があります。",IF(OR(AND(J$10="",COUNTA(J11)=1),AND(S$10="",COUNTA(S11)=1),AND(AB$10="",COUNTA(AB11)=1)),"棟番号を入力してください。",""))</f>
        <v/>
      </c>
      <c r="AU11" s="1286"/>
      <c r="AV11" s="1286"/>
      <c r="AW11" s="1286"/>
      <c r="AX11" s="1286"/>
      <c r="AY11" s="1286"/>
      <c r="BA11" s="1203"/>
      <c r="BB11" s="1734" t="s">
        <v>3952</v>
      </c>
      <c r="BC11" s="1735"/>
      <c r="BD11" s="1735"/>
      <c r="BE11" s="1735"/>
      <c r="BF11" s="1735"/>
      <c r="BG11" s="1735"/>
      <c r="BH11" s="1735"/>
      <c r="BI11" s="1735"/>
      <c r="BJ11" s="1768"/>
      <c r="BK11" s="1769"/>
      <c r="BL11" s="1769"/>
      <c r="BM11" s="1769"/>
      <c r="BN11" s="1769"/>
      <c r="BO11" s="1769"/>
      <c r="BP11" s="1769"/>
      <c r="BQ11" s="1769"/>
      <c r="BR11" s="1770"/>
      <c r="BS11" s="1771"/>
      <c r="BT11" s="1769"/>
      <c r="BU11" s="1769"/>
      <c r="BV11" s="1769"/>
      <c r="BW11" s="1769"/>
      <c r="BX11" s="1769"/>
      <c r="BY11" s="1769"/>
      <c r="BZ11" s="1769"/>
      <c r="CA11" s="1770"/>
      <c r="CB11" s="1771"/>
      <c r="CC11" s="1769"/>
      <c r="CD11" s="1769"/>
      <c r="CE11" s="1769"/>
      <c r="CF11" s="1769"/>
      <c r="CG11" s="1769"/>
      <c r="CH11" s="1769"/>
      <c r="CI11" s="1769"/>
      <c r="CJ11" s="1772"/>
      <c r="CK11" s="1237"/>
      <c r="CL11" s="1238"/>
      <c r="CM11" s="1202"/>
      <c r="CN11" s="1197" t="str">
        <f>IFERROR(IF(AND($J$10&lt;&gt;"",BJ11=""),"未入力があります（1列目）。",IF(AND($J$10="",BJ11&lt;&gt;""),"棟番号を入力してください（1列目）。","")),"")</f>
        <v/>
      </c>
      <c r="CO11" s="1197" t="str">
        <f>IFERROR(IF(AND($S$10&lt;&gt;"",BS11=""),"未入力があります（2列目）。",IF(AND($S$10="",BS11&lt;&gt;""),"棟番号を入力してください（2列目）。","")),"")</f>
        <v/>
      </c>
      <c r="CP11" s="1197" t="str">
        <f>IFERROR(IF(AND($AB$10&lt;&gt;"",CB11=""),"未入力があります（3列目）。",IF(AND($AB$10="",CB11&lt;&gt;""),"棟番号を入力してください（3列目）。","")),"")</f>
        <v/>
      </c>
      <c r="CS11" s="1220"/>
      <c r="CT11" s="1286" t="str">
        <f>IF(OR(AND(BJ$10&lt;&gt;"",COUNTA(BJ11)=0),AND(BS$10&lt;&gt;"",COUNTA(BS11)=0),AND(CB$10&lt;&gt;"",COUNTA(CB11)=0)),"未入力があります。",IF(OR(AND(BJ$10="",COUNTA(BJ11)=1),AND(BS$10="",COUNTA(BS11)=1),AND(CB$10="",COUNTA(CB11)=1)),"棟番号を入力してください。",""))</f>
        <v/>
      </c>
      <c r="CU11" s="1286"/>
      <c r="CV11" s="1286"/>
      <c r="CW11" s="1286"/>
      <c r="CX11" s="1286"/>
      <c r="CY11" s="1286"/>
      <c r="DA11" s="1203"/>
      <c r="DB11" s="1734" t="s">
        <v>3952</v>
      </c>
      <c r="DC11" s="1735"/>
      <c r="DD11" s="1735"/>
      <c r="DE11" s="1735"/>
      <c r="DF11" s="1735"/>
      <c r="DG11" s="1735"/>
      <c r="DH11" s="1735"/>
      <c r="DI11" s="1735"/>
      <c r="DJ11" s="1768"/>
      <c r="DK11" s="1769"/>
      <c r="DL11" s="1769"/>
      <c r="DM11" s="1769"/>
      <c r="DN11" s="1769"/>
      <c r="DO11" s="1769"/>
      <c r="DP11" s="1769"/>
      <c r="DQ11" s="1769"/>
      <c r="DR11" s="1770"/>
      <c r="DS11" s="1771"/>
      <c r="DT11" s="1769"/>
      <c r="DU11" s="1769"/>
      <c r="DV11" s="1769"/>
      <c r="DW11" s="1769"/>
      <c r="DX11" s="1769"/>
      <c r="DY11" s="1769"/>
      <c r="DZ11" s="1769"/>
      <c r="EA11" s="1770"/>
      <c r="EB11" s="1771"/>
      <c r="EC11" s="1769"/>
      <c r="ED11" s="1769"/>
      <c r="EE11" s="1769"/>
      <c r="EF11" s="1769"/>
      <c r="EG11" s="1769"/>
      <c r="EH11" s="1769"/>
      <c r="EI11" s="1769"/>
      <c r="EJ11" s="1772"/>
      <c r="EK11" s="1237"/>
      <c r="EL11" s="1238"/>
      <c r="EM11" s="1202"/>
      <c r="EN11" s="1197" t="str">
        <f>IFERROR(IF(AND($J$10&lt;&gt;"",DJ11=""),"未入力があります（1列目）。",IF(AND($J$10="",DJ11&lt;&gt;""),"棟番号を入力してください（1列目）。","")),"")</f>
        <v/>
      </c>
      <c r="EO11" s="1197" t="str">
        <f>IFERROR(IF(AND($S$10&lt;&gt;"",DS11=""),"未入力があります（2列目）。",IF(AND($S$10="",DS11&lt;&gt;""),"棟番号を入力してください（2列目）。","")),"")</f>
        <v/>
      </c>
      <c r="EP11" s="1197" t="str">
        <f>IFERROR(IF(AND($AB$10&lt;&gt;"",EB11=""),"未入力があります（3列目）。",IF(AND($AB$10="",EB11&lt;&gt;""),"棟番号を入力してください（3列目）。","")),"")</f>
        <v/>
      </c>
      <c r="ES11" s="1220"/>
      <c r="ET11" s="1286" t="str">
        <f>IF(OR(AND(DJ$10&lt;&gt;"",COUNTA(DJ11)=0),AND(DS$10&lt;&gt;"",COUNTA(DS11)=0),AND(EB$10&lt;&gt;"",COUNTA(EB11)=0)),"未入力があります。",IF(OR(AND(DJ$10="",COUNTA(DJ11)=1),AND(DS$10="",COUNTA(DS11)=1),AND(EB$10="",COUNTA(EB11)=1)),"棟番号を入力してください。",""))</f>
        <v/>
      </c>
      <c r="FA11" s="1203"/>
      <c r="FB11" s="1734" t="s">
        <v>3952</v>
      </c>
      <c r="FC11" s="1735"/>
      <c r="FD11" s="1735"/>
      <c r="FE11" s="1735"/>
      <c r="FF11" s="1735"/>
      <c r="FG11" s="1735"/>
      <c r="FH11" s="1735"/>
      <c r="FI11" s="1735"/>
      <c r="FJ11" s="1768"/>
      <c r="FK11" s="1769"/>
      <c r="FL11" s="1769"/>
      <c r="FM11" s="1769"/>
      <c r="FN11" s="1769"/>
      <c r="FO11" s="1769"/>
      <c r="FP11" s="1769"/>
      <c r="FQ11" s="1769"/>
      <c r="FR11" s="1770"/>
      <c r="FS11" s="1771"/>
      <c r="FT11" s="1769"/>
      <c r="FU11" s="1769"/>
      <c r="FV11" s="1769"/>
      <c r="FW11" s="1769"/>
      <c r="FX11" s="1769"/>
      <c r="FY11" s="1769"/>
      <c r="FZ11" s="1769"/>
      <c r="GA11" s="1770"/>
      <c r="GB11" s="1771"/>
      <c r="GC11" s="1769"/>
      <c r="GD11" s="1769"/>
      <c r="GE11" s="1769"/>
      <c r="GF11" s="1769"/>
      <c r="GG11" s="1769"/>
      <c r="GH11" s="1769"/>
      <c r="GI11" s="1769"/>
      <c r="GJ11" s="1772"/>
      <c r="GK11" s="1237"/>
      <c r="GL11" s="1238"/>
      <c r="GM11" s="1202"/>
      <c r="GN11" s="1197" t="str">
        <f>IFERROR(IF(AND($J$10&lt;&gt;"",FJ11=""),"未入力があります（1列目）。",IF(AND($J$10="",FJ11&lt;&gt;""),"棟番号を入力してください（1列目）。","")),"")</f>
        <v/>
      </c>
      <c r="GO11" s="1197" t="str">
        <f>IFERROR(IF(AND($S$10&lt;&gt;"",FS11=""),"未入力があります（2列目）。",IF(AND($S$10="",FS11&lt;&gt;""),"棟番号を入力してください（2列目）。","")),"")</f>
        <v/>
      </c>
      <c r="GP11" s="1197" t="str">
        <f>IFERROR(IF(AND($AB$10&lt;&gt;"",GB11=""),"未入力があります（3列目）。",IF(AND($AB$10="",GB11&lt;&gt;""),"棟番号を入力してください（3列目）。","")),"")</f>
        <v/>
      </c>
    </row>
    <row r="12" spans="1:200" ht="23.1" customHeight="1">
      <c r="A12" s="1203"/>
      <c r="B12" s="1756" t="s">
        <v>3953</v>
      </c>
      <c r="C12" s="1742"/>
      <c r="D12" s="1742"/>
      <c r="E12" s="1742"/>
      <c r="F12" s="1742"/>
      <c r="G12" s="1742"/>
      <c r="H12" s="1742"/>
      <c r="I12" s="1742"/>
      <c r="J12" s="1768"/>
      <c r="K12" s="1769"/>
      <c r="L12" s="1769"/>
      <c r="M12" s="1769"/>
      <c r="N12" s="1769"/>
      <c r="O12" s="1769"/>
      <c r="P12" s="1769"/>
      <c r="Q12" s="1769"/>
      <c r="R12" s="1770"/>
      <c r="S12" s="1771"/>
      <c r="T12" s="1769"/>
      <c r="U12" s="1769"/>
      <c r="V12" s="1769"/>
      <c r="W12" s="1769"/>
      <c r="X12" s="1769"/>
      <c r="Y12" s="1769"/>
      <c r="Z12" s="1769"/>
      <c r="AA12" s="1770"/>
      <c r="AB12" s="1771"/>
      <c r="AC12" s="1769"/>
      <c r="AD12" s="1769"/>
      <c r="AE12" s="1769"/>
      <c r="AF12" s="1769"/>
      <c r="AG12" s="1769"/>
      <c r="AH12" s="1769"/>
      <c r="AI12" s="1769"/>
      <c r="AJ12" s="1772"/>
      <c r="AK12" s="1237"/>
      <c r="AL12" s="1238"/>
      <c r="AM12" s="1202"/>
      <c r="AS12" s="1220"/>
      <c r="AT12" s="1286" t="str">
        <f>IF(OR(AND(J$10&lt;&gt;"",COUNTA(J12)=0),AND(S$10&lt;&gt;"",COUNTA(S12)=0),AND(AB$10&lt;&gt;"",COUNTA(AB12)=0)),"未入力があります。",IF(OR(AND(J$10="",COUNTA(J12)=1),AND(S$10="",COUNTA(S12)=1),AND(AB$10="",COUNTA(AB12)=1)),"棟番号を入力してください。",""))</f>
        <v/>
      </c>
      <c r="AU12" s="1286"/>
      <c r="AV12" s="1286"/>
      <c r="AW12" s="1286"/>
      <c r="AX12" s="1286"/>
      <c r="AY12" s="1286"/>
      <c r="BA12" s="1203"/>
      <c r="BB12" s="1756" t="s">
        <v>3953</v>
      </c>
      <c r="BC12" s="1742"/>
      <c r="BD12" s="1742"/>
      <c r="BE12" s="1742"/>
      <c r="BF12" s="1742"/>
      <c r="BG12" s="1742"/>
      <c r="BH12" s="1742"/>
      <c r="BI12" s="1742"/>
      <c r="BJ12" s="1768"/>
      <c r="BK12" s="1769"/>
      <c r="BL12" s="1769"/>
      <c r="BM12" s="1769"/>
      <c r="BN12" s="1769"/>
      <c r="BO12" s="1769"/>
      <c r="BP12" s="1769"/>
      <c r="BQ12" s="1769"/>
      <c r="BR12" s="1770"/>
      <c r="BS12" s="1771"/>
      <c r="BT12" s="1769"/>
      <c r="BU12" s="1769"/>
      <c r="BV12" s="1769"/>
      <c r="BW12" s="1769"/>
      <c r="BX12" s="1769"/>
      <c r="BY12" s="1769"/>
      <c r="BZ12" s="1769"/>
      <c r="CA12" s="1770"/>
      <c r="CB12" s="1771"/>
      <c r="CC12" s="1769"/>
      <c r="CD12" s="1769"/>
      <c r="CE12" s="1769"/>
      <c r="CF12" s="1769"/>
      <c r="CG12" s="1769"/>
      <c r="CH12" s="1769"/>
      <c r="CI12" s="1769"/>
      <c r="CJ12" s="1772"/>
      <c r="CK12" s="1237"/>
      <c r="CL12" s="1238"/>
      <c r="CM12" s="1202"/>
      <c r="CS12" s="1220"/>
      <c r="CT12" s="1286" t="str">
        <f>IF(OR(AND(BJ$10&lt;&gt;"",COUNTA(BJ12)=0),AND(BS$10&lt;&gt;"",COUNTA(BS12)=0),AND(CB$10&lt;&gt;"",COUNTA(CB12)=0)),"未入力があります。",IF(OR(AND(BJ$10="",COUNTA(BJ12)=1),AND(BS$10="",COUNTA(BS12)=1),AND(CB$10="",COUNTA(CB12)=1)),"棟番号を入力してください。",""))</f>
        <v/>
      </c>
      <c r="CU12" s="1286"/>
      <c r="CV12" s="1286"/>
      <c r="CW12" s="1286"/>
      <c r="CX12" s="1286"/>
      <c r="CY12" s="1286"/>
      <c r="DA12" s="1203"/>
      <c r="DB12" s="1756" t="s">
        <v>3953</v>
      </c>
      <c r="DC12" s="1742"/>
      <c r="DD12" s="1742"/>
      <c r="DE12" s="1742"/>
      <c r="DF12" s="1742"/>
      <c r="DG12" s="1742"/>
      <c r="DH12" s="1742"/>
      <c r="DI12" s="1742"/>
      <c r="DJ12" s="1768"/>
      <c r="DK12" s="1769"/>
      <c r="DL12" s="1769"/>
      <c r="DM12" s="1769"/>
      <c r="DN12" s="1769"/>
      <c r="DO12" s="1769"/>
      <c r="DP12" s="1769"/>
      <c r="DQ12" s="1769"/>
      <c r="DR12" s="1770"/>
      <c r="DS12" s="1771"/>
      <c r="DT12" s="1769"/>
      <c r="DU12" s="1769"/>
      <c r="DV12" s="1769"/>
      <c r="DW12" s="1769"/>
      <c r="DX12" s="1769"/>
      <c r="DY12" s="1769"/>
      <c r="DZ12" s="1769"/>
      <c r="EA12" s="1770"/>
      <c r="EB12" s="1771"/>
      <c r="EC12" s="1769"/>
      <c r="ED12" s="1769"/>
      <c r="EE12" s="1769"/>
      <c r="EF12" s="1769"/>
      <c r="EG12" s="1769"/>
      <c r="EH12" s="1769"/>
      <c r="EI12" s="1769"/>
      <c r="EJ12" s="1772"/>
      <c r="EK12" s="1237"/>
      <c r="EL12" s="1238"/>
      <c r="EM12" s="1202"/>
      <c r="ES12" s="1220"/>
      <c r="ET12" s="1286" t="str">
        <f>IF(OR(AND(DJ$10&lt;&gt;"",COUNTA(DJ12)=0),AND(DS$10&lt;&gt;"",COUNTA(DS12)=0),AND(EB$10&lt;&gt;"",COUNTA(EB12)=0)),"未入力があります。",IF(OR(AND(DJ$10="",COUNTA(DJ12)=1),AND(DS$10="",COUNTA(DS12)=1),AND(EB$10="",COUNTA(EB12)=1)),"棟番号を入力してください。",""))</f>
        <v/>
      </c>
      <c r="FA12" s="1203"/>
      <c r="FB12" s="1756" t="s">
        <v>3953</v>
      </c>
      <c r="FC12" s="1742"/>
      <c r="FD12" s="1742"/>
      <c r="FE12" s="1742"/>
      <c r="FF12" s="1742"/>
      <c r="FG12" s="1742"/>
      <c r="FH12" s="1742"/>
      <c r="FI12" s="1742"/>
      <c r="FJ12" s="1768"/>
      <c r="FK12" s="1769"/>
      <c r="FL12" s="1769"/>
      <c r="FM12" s="1769"/>
      <c r="FN12" s="1769"/>
      <c r="FO12" s="1769"/>
      <c r="FP12" s="1769"/>
      <c r="FQ12" s="1769"/>
      <c r="FR12" s="1770"/>
      <c r="FS12" s="1771"/>
      <c r="FT12" s="1769"/>
      <c r="FU12" s="1769"/>
      <c r="FV12" s="1769"/>
      <c r="FW12" s="1769"/>
      <c r="FX12" s="1769"/>
      <c r="FY12" s="1769"/>
      <c r="FZ12" s="1769"/>
      <c r="GA12" s="1770"/>
      <c r="GB12" s="1771"/>
      <c r="GC12" s="1769"/>
      <c r="GD12" s="1769"/>
      <c r="GE12" s="1769"/>
      <c r="GF12" s="1769"/>
      <c r="GG12" s="1769"/>
      <c r="GH12" s="1769"/>
      <c r="GI12" s="1769"/>
      <c r="GJ12" s="1772"/>
      <c r="GK12" s="1237"/>
      <c r="GL12" s="1238"/>
      <c r="GM12" s="1202"/>
    </row>
    <row r="13" spans="1:200" ht="17.100000000000001" customHeight="1">
      <c r="A13" s="1203"/>
      <c r="B13" s="1743"/>
      <c r="C13" s="1744"/>
      <c r="D13" s="1744"/>
      <c r="E13" s="1744"/>
      <c r="F13" s="1744"/>
      <c r="G13" s="1744"/>
      <c r="H13" s="1744"/>
      <c r="I13" s="1744"/>
      <c r="J13" s="1768" t="s">
        <v>3679</v>
      </c>
      <c r="K13" s="1769"/>
      <c r="L13" s="1769"/>
      <c r="M13" s="1769"/>
      <c r="N13" s="1769"/>
      <c r="O13" s="1769"/>
      <c r="P13" s="1769"/>
      <c r="Q13" s="1769"/>
      <c r="R13" s="1770"/>
      <c r="S13" s="1771" t="s">
        <v>3679</v>
      </c>
      <c r="T13" s="1769"/>
      <c r="U13" s="1769"/>
      <c r="V13" s="1769"/>
      <c r="W13" s="1769"/>
      <c r="X13" s="1769"/>
      <c r="Y13" s="1769"/>
      <c r="Z13" s="1769"/>
      <c r="AA13" s="1770"/>
      <c r="AB13" s="1771" t="s">
        <v>3679</v>
      </c>
      <c r="AC13" s="1769"/>
      <c r="AD13" s="1769"/>
      <c r="AE13" s="1769"/>
      <c r="AF13" s="1769"/>
      <c r="AG13" s="1769"/>
      <c r="AH13" s="1769"/>
      <c r="AI13" s="1769"/>
      <c r="AJ13" s="1772"/>
      <c r="AK13" s="1239"/>
      <c r="AL13" s="1238"/>
      <c r="AM13" s="1202"/>
      <c r="AN13" s="1197" t="b">
        <v>0</v>
      </c>
      <c r="AO13" s="1197" t="b">
        <v>0</v>
      </c>
      <c r="AP13" s="1197" t="b">
        <v>0</v>
      </c>
      <c r="AS13" s="1220"/>
      <c r="BA13" s="1203"/>
      <c r="BB13" s="1743"/>
      <c r="BC13" s="1744"/>
      <c r="BD13" s="1744"/>
      <c r="BE13" s="1744"/>
      <c r="BF13" s="1744"/>
      <c r="BG13" s="1744"/>
      <c r="BH13" s="1744"/>
      <c r="BI13" s="1744"/>
      <c r="BJ13" s="1768" t="s">
        <v>3679</v>
      </c>
      <c r="BK13" s="1769"/>
      <c r="BL13" s="1769"/>
      <c r="BM13" s="1769"/>
      <c r="BN13" s="1769"/>
      <c r="BO13" s="1769"/>
      <c r="BP13" s="1769"/>
      <c r="BQ13" s="1769"/>
      <c r="BR13" s="1770"/>
      <c r="BS13" s="1771" t="s">
        <v>3679</v>
      </c>
      <c r="BT13" s="1769"/>
      <c r="BU13" s="1769"/>
      <c r="BV13" s="1769"/>
      <c r="BW13" s="1769"/>
      <c r="BX13" s="1769"/>
      <c r="BY13" s="1769"/>
      <c r="BZ13" s="1769"/>
      <c r="CA13" s="1770"/>
      <c r="CB13" s="1771" t="s">
        <v>3679</v>
      </c>
      <c r="CC13" s="1769"/>
      <c r="CD13" s="1769"/>
      <c r="CE13" s="1769"/>
      <c r="CF13" s="1769"/>
      <c r="CG13" s="1769"/>
      <c r="CH13" s="1769"/>
      <c r="CI13" s="1769"/>
      <c r="CJ13" s="1772"/>
      <c r="CK13" s="1239"/>
      <c r="CL13" s="1238"/>
      <c r="CM13" s="1202"/>
      <c r="CN13" s="1197" t="b">
        <v>0</v>
      </c>
      <c r="CO13" s="1197" t="b">
        <v>0</v>
      </c>
      <c r="CP13" s="1197" t="b">
        <v>0</v>
      </c>
      <c r="CS13" s="1220"/>
      <c r="DA13" s="1203"/>
      <c r="DB13" s="1743"/>
      <c r="DC13" s="1744"/>
      <c r="DD13" s="1744"/>
      <c r="DE13" s="1744"/>
      <c r="DF13" s="1744"/>
      <c r="DG13" s="1744"/>
      <c r="DH13" s="1744"/>
      <c r="DI13" s="1744"/>
      <c r="DJ13" s="1768" t="s">
        <v>3679</v>
      </c>
      <c r="DK13" s="1769"/>
      <c r="DL13" s="1769"/>
      <c r="DM13" s="1769"/>
      <c r="DN13" s="1769"/>
      <c r="DO13" s="1769"/>
      <c r="DP13" s="1769"/>
      <c r="DQ13" s="1769"/>
      <c r="DR13" s="1770"/>
      <c r="DS13" s="1771" t="s">
        <v>3679</v>
      </c>
      <c r="DT13" s="1769"/>
      <c r="DU13" s="1769"/>
      <c r="DV13" s="1769"/>
      <c r="DW13" s="1769"/>
      <c r="DX13" s="1769"/>
      <c r="DY13" s="1769"/>
      <c r="DZ13" s="1769"/>
      <c r="EA13" s="1770"/>
      <c r="EB13" s="1771" t="s">
        <v>3679</v>
      </c>
      <c r="EC13" s="1769"/>
      <c r="ED13" s="1769"/>
      <c r="EE13" s="1769"/>
      <c r="EF13" s="1769"/>
      <c r="EG13" s="1769"/>
      <c r="EH13" s="1769"/>
      <c r="EI13" s="1769"/>
      <c r="EJ13" s="1772"/>
      <c r="EK13" s="1239"/>
      <c r="EL13" s="1238"/>
      <c r="EM13" s="1202"/>
      <c r="EN13" s="1197" t="b">
        <v>0</v>
      </c>
      <c r="EO13" s="1197" t="b">
        <v>0</v>
      </c>
      <c r="EP13" s="1197" t="b">
        <v>0</v>
      </c>
      <c r="ES13" s="1220"/>
      <c r="FA13" s="1203"/>
      <c r="FB13" s="1743"/>
      <c r="FC13" s="1744"/>
      <c r="FD13" s="1744"/>
      <c r="FE13" s="1744"/>
      <c r="FF13" s="1744"/>
      <c r="FG13" s="1744"/>
      <c r="FH13" s="1744"/>
      <c r="FI13" s="1744"/>
      <c r="FJ13" s="1768" t="s">
        <v>3679</v>
      </c>
      <c r="FK13" s="1769"/>
      <c r="FL13" s="1769"/>
      <c r="FM13" s="1769"/>
      <c r="FN13" s="1769"/>
      <c r="FO13" s="1769"/>
      <c r="FP13" s="1769"/>
      <c r="FQ13" s="1769"/>
      <c r="FR13" s="1770"/>
      <c r="FS13" s="1771" t="s">
        <v>3679</v>
      </c>
      <c r="FT13" s="1769"/>
      <c r="FU13" s="1769"/>
      <c r="FV13" s="1769"/>
      <c r="FW13" s="1769"/>
      <c r="FX13" s="1769"/>
      <c r="FY13" s="1769"/>
      <c r="FZ13" s="1769"/>
      <c r="GA13" s="1770"/>
      <c r="GB13" s="1771" t="s">
        <v>3679</v>
      </c>
      <c r="GC13" s="1769"/>
      <c r="GD13" s="1769"/>
      <c r="GE13" s="1769"/>
      <c r="GF13" s="1769"/>
      <c r="GG13" s="1769"/>
      <c r="GH13" s="1769"/>
      <c r="GI13" s="1769"/>
      <c r="GJ13" s="1772"/>
      <c r="GK13" s="1239"/>
      <c r="GL13" s="1238"/>
      <c r="GM13" s="1202"/>
      <c r="GN13" s="1197" t="b">
        <v>0</v>
      </c>
      <c r="GO13" s="1197" t="b">
        <v>0</v>
      </c>
      <c r="GP13" s="1197" t="b">
        <v>0</v>
      </c>
    </row>
    <row r="14" spans="1:200" ht="20.100000000000001" customHeight="1">
      <c r="A14" s="1203"/>
      <c r="B14" s="1775" t="s">
        <v>3954</v>
      </c>
      <c r="C14" s="1776"/>
      <c r="D14" s="1776"/>
      <c r="E14" s="1776"/>
      <c r="F14" s="1776"/>
      <c r="G14" s="1776"/>
      <c r="H14" s="1776"/>
      <c r="I14" s="1776"/>
      <c r="J14" s="1865"/>
      <c r="K14" s="1831"/>
      <c r="L14" s="1831"/>
      <c r="M14" s="1831"/>
      <c r="N14" s="1831"/>
      <c r="O14" s="1831"/>
      <c r="P14" s="1831"/>
      <c r="Q14" s="1831"/>
      <c r="R14" s="1866"/>
      <c r="S14" s="1869"/>
      <c r="T14" s="1831"/>
      <c r="U14" s="1831"/>
      <c r="V14" s="1831"/>
      <c r="W14" s="1831"/>
      <c r="X14" s="1831"/>
      <c r="Y14" s="1831"/>
      <c r="Z14" s="1831"/>
      <c r="AA14" s="1866"/>
      <c r="AB14" s="1869"/>
      <c r="AC14" s="1831"/>
      <c r="AD14" s="1831"/>
      <c r="AE14" s="1831"/>
      <c r="AF14" s="1831"/>
      <c r="AG14" s="1831"/>
      <c r="AH14" s="1831"/>
      <c r="AI14" s="1831"/>
      <c r="AJ14" s="1871"/>
      <c r="AK14" s="1198"/>
      <c r="AL14" s="1234"/>
      <c r="AM14" s="1202"/>
      <c r="AS14" s="1220"/>
      <c r="AT14" s="1286" t="str">
        <f>IF(OR(AND(J$10&lt;&gt;"",COUNTA(J14)=0),AND(S$10&lt;&gt;"",COUNTA(S14)=0),AND(AB$10&lt;&gt;"",COUNTA(AB14)=0)),"未入力があります。",IF(OR(AND(J$10="",COUNTA(J14)=1),AND(S$10="",COUNTA(S14)=1),AND(AB$10="",COUNTA(AB14)=1)),"棟番号を入力してください。",""))</f>
        <v/>
      </c>
      <c r="AU14" s="1286"/>
      <c r="AV14" s="1286"/>
      <c r="AW14" s="1286"/>
      <c r="AX14" s="1286"/>
      <c r="AY14" s="1286"/>
      <c r="BA14" s="1203"/>
      <c r="BB14" s="1775" t="s">
        <v>3954</v>
      </c>
      <c r="BC14" s="1776"/>
      <c r="BD14" s="1776"/>
      <c r="BE14" s="1776"/>
      <c r="BF14" s="1776"/>
      <c r="BG14" s="1776"/>
      <c r="BH14" s="1776"/>
      <c r="BI14" s="1776"/>
      <c r="BJ14" s="1865"/>
      <c r="BK14" s="1831"/>
      <c r="BL14" s="1831"/>
      <c r="BM14" s="1831"/>
      <c r="BN14" s="1831"/>
      <c r="BO14" s="1831"/>
      <c r="BP14" s="1831"/>
      <c r="BQ14" s="1831"/>
      <c r="BR14" s="1866"/>
      <c r="BS14" s="1869"/>
      <c r="BT14" s="1831"/>
      <c r="BU14" s="1831"/>
      <c r="BV14" s="1831"/>
      <c r="BW14" s="1831"/>
      <c r="BX14" s="1831"/>
      <c r="BY14" s="1831"/>
      <c r="BZ14" s="1831"/>
      <c r="CA14" s="1866"/>
      <c r="CB14" s="1869"/>
      <c r="CC14" s="1831"/>
      <c r="CD14" s="1831"/>
      <c r="CE14" s="1831"/>
      <c r="CF14" s="1831"/>
      <c r="CG14" s="1831"/>
      <c r="CH14" s="1831"/>
      <c r="CI14" s="1831"/>
      <c r="CJ14" s="1871"/>
      <c r="CK14" s="1198"/>
      <c r="CL14" s="1234"/>
      <c r="CM14" s="1202"/>
      <c r="CS14" s="1220"/>
      <c r="CT14" s="1286" t="str">
        <f>IF(OR(AND(BJ$10&lt;&gt;"",COUNTA(BJ14)=0),AND(BS$10&lt;&gt;"",COUNTA(BS14)=0),AND(CB$10&lt;&gt;"",COUNTA(CB14)=0)),"未入力があります。",IF(OR(AND(BJ$10="",COUNTA(BJ14)=1),AND(BS$10="",COUNTA(BS14)=1),AND(CB$10="",COUNTA(CB14)=1)),"棟番号を入力してください。",""))</f>
        <v/>
      </c>
      <c r="CU14" s="1286"/>
      <c r="CV14" s="1286"/>
      <c r="CW14" s="1286"/>
      <c r="CX14" s="1286"/>
      <c r="CY14" s="1286"/>
      <c r="DA14" s="1203"/>
      <c r="DB14" s="1775" t="s">
        <v>3954</v>
      </c>
      <c r="DC14" s="1776"/>
      <c r="DD14" s="1776"/>
      <c r="DE14" s="1776"/>
      <c r="DF14" s="1776"/>
      <c r="DG14" s="1776"/>
      <c r="DH14" s="1776"/>
      <c r="DI14" s="1776"/>
      <c r="DJ14" s="1865"/>
      <c r="DK14" s="1831"/>
      <c r="DL14" s="1831"/>
      <c r="DM14" s="1831"/>
      <c r="DN14" s="1831"/>
      <c r="DO14" s="1831"/>
      <c r="DP14" s="1831"/>
      <c r="DQ14" s="1831"/>
      <c r="DR14" s="1866"/>
      <c r="DS14" s="1869"/>
      <c r="DT14" s="1831"/>
      <c r="DU14" s="1831"/>
      <c r="DV14" s="1831"/>
      <c r="DW14" s="1831"/>
      <c r="DX14" s="1831"/>
      <c r="DY14" s="1831"/>
      <c r="DZ14" s="1831"/>
      <c r="EA14" s="1866"/>
      <c r="EB14" s="1869"/>
      <c r="EC14" s="1831"/>
      <c r="ED14" s="1831"/>
      <c r="EE14" s="1831"/>
      <c r="EF14" s="1831"/>
      <c r="EG14" s="1831"/>
      <c r="EH14" s="1831"/>
      <c r="EI14" s="1831"/>
      <c r="EJ14" s="1871"/>
      <c r="EK14" s="1198"/>
      <c r="EL14" s="1234"/>
      <c r="EM14" s="1202"/>
      <c r="ES14" s="1220"/>
      <c r="ET14" s="1286" t="str">
        <f>IF(OR(AND(DJ$10&lt;&gt;"",COUNTA(DJ14)=0),AND(DS$10&lt;&gt;"",COUNTA(DS14)=0),AND(EB$10&lt;&gt;"",COUNTA(EB14)=0)),"未入力があります。",IF(OR(AND(DJ$10="",COUNTA(DJ14)=1),AND(DS$10="",COUNTA(DS14)=1),AND(EB$10="",COUNTA(EB14)=1)),"棟番号を入力してください。",""))</f>
        <v/>
      </c>
      <c r="FA14" s="1203"/>
      <c r="FB14" s="1775" t="s">
        <v>3954</v>
      </c>
      <c r="FC14" s="1776"/>
      <c r="FD14" s="1776"/>
      <c r="FE14" s="1776"/>
      <c r="FF14" s="1776"/>
      <c r="FG14" s="1776"/>
      <c r="FH14" s="1776"/>
      <c r="FI14" s="1776"/>
      <c r="FJ14" s="1865"/>
      <c r="FK14" s="1831"/>
      <c r="FL14" s="1831"/>
      <c r="FM14" s="1831"/>
      <c r="FN14" s="1831"/>
      <c r="FO14" s="1831"/>
      <c r="FP14" s="1831"/>
      <c r="FQ14" s="1831"/>
      <c r="FR14" s="1866"/>
      <c r="FS14" s="1869"/>
      <c r="FT14" s="1831"/>
      <c r="FU14" s="1831"/>
      <c r="FV14" s="1831"/>
      <c r="FW14" s="1831"/>
      <c r="FX14" s="1831"/>
      <c r="FY14" s="1831"/>
      <c r="FZ14" s="1831"/>
      <c r="GA14" s="1866"/>
      <c r="GB14" s="1869"/>
      <c r="GC14" s="1831"/>
      <c r="GD14" s="1831"/>
      <c r="GE14" s="1831"/>
      <c r="GF14" s="1831"/>
      <c r="GG14" s="1831"/>
      <c r="GH14" s="1831"/>
      <c r="GI14" s="1831"/>
      <c r="GJ14" s="1871"/>
      <c r="GK14" s="1198"/>
      <c r="GL14" s="1234"/>
      <c r="GM14" s="1202"/>
    </row>
    <row r="15" spans="1:200" ht="15.95" customHeight="1">
      <c r="A15" s="1203"/>
      <c r="B15" s="1777"/>
      <c r="C15" s="1778"/>
      <c r="D15" s="1778"/>
      <c r="E15" s="1778"/>
      <c r="F15" s="1778"/>
      <c r="G15" s="1778"/>
      <c r="H15" s="1778"/>
      <c r="I15" s="1778"/>
      <c r="J15" s="1867"/>
      <c r="K15" s="1793"/>
      <c r="L15" s="1793"/>
      <c r="M15" s="1793"/>
      <c r="N15" s="1793"/>
      <c r="O15" s="1793"/>
      <c r="P15" s="1793"/>
      <c r="Q15" s="1793"/>
      <c r="R15" s="1868"/>
      <c r="S15" s="1870"/>
      <c r="T15" s="1793"/>
      <c r="U15" s="1793"/>
      <c r="V15" s="1793"/>
      <c r="W15" s="1793"/>
      <c r="X15" s="1793"/>
      <c r="Y15" s="1793"/>
      <c r="Z15" s="1793"/>
      <c r="AA15" s="1868"/>
      <c r="AB15" s="1870"/>
      <c r="AC15" s="1793"/>
      <c r="AD15" s="1793"/>
      <c r="AE15" s="1793"/>
      <c r="AF15" s="1793"/>
      <c r="AG15" s="1793"/>
      <c r="AH15" s="1793"/>
      <c r="AI15" s="1793"/>
      <c r="AJ15" s="1872"/>
      <c r="AK15" s="1240"/>
      <c r="AL15" s="1241"/>
      <c r="AM15" s="1202"/>
      <c r="AS15" s="1220"/>
      <c r="BA15" s="1203"/>
      <c r="BB15" s="1777"/>
      <c r="BC15" s="1778"/>
      <c r="BD15" s="1778"/>
      <c r="BE15" s="1778"/>
      <c r="BF15" s="1778"/>
      <c r="BG15" s="1778"/>
      <c r="BH15" s="1778"/>
      <c r="BI15" s="1778"/>
      <c r="BJ15" s="1867"/>
      <c r="BK15" s="1793"/>
      <c r="BL15" s="1793"/>
      <c r="BM15" s="1793"/>
      <c r="BN15" s="1793"/>
      <c r="BO15" s="1793"/>
      <c r="BP15" s="1793"/>
      <c r="BQ15" s="1793"/>
      <c r="BR15" s="1868"/>
      <c r="BS15" s="1870"/>
      <c r="BT15" s="1793"/>
      <c r="BU15" s="1793"/>
      <c r="BV15" s="1793"/>
      <c r="BW15" s="1793"/>
      <c r="BX15" s="1793"/>
      <c r="BY15" s="1793"/>
      <c r="BZ15" s="1793"/>
      <c r="CA15" s="1868"/>
      <c r="CB15" s="1870"/>
      <c r="CC15" s="1793"/>
      <c r="CD15" s="1793"/>
      <c r="CE15" s="1793"/>
      <c r="CF15" s="1793"/>
      <c r="CG15" s="1793"/>
      <c r="CH15" s="1793"/>
      <c r="CI15" s="1793"/>
      <c r="CJ15" s="1872"/>
      <c r="CK15" s="1240"/>
      <c r="CL15" s="1241"/>
      <c r="CM15" s="1202"/>
      <c r="CS15" s="1220"/>
      <c r="DA15" s="1203"/>
      <c r="DB15" s="1777"/>
      <c r="DC15" s="1778"/>
      <c r="DD15" s="1778"/>
      <c r="DE15" s="1778"/>
      <c r="DF15" s="1778"/>
      <c r="DG15" s="1778"/>
      <c r="DH15" s="1778"/>
      <c r="DI15" s="1778"/>
      <c r="DJ15" s="1867"/>
      <c r="DK15" s="1793"/>
      <c r="DL15" s="1793"/>
      <c r="DM15" s="1793"/>
      <c r="DN15" s="1793"/>
      <c r="DO15" s="1793"/>
      <c r="DP15" s="1793"/>
      <c r="DQ15" s="1793"/>
      <c r="DR15" s="1868"/>
      <c r="DS15" s="1870"/>
      <c r="DT15" s="1793"/>
      <c r="DU15" s="1793"/>
      <c r="DV15" s="1793"/>
      <c r="DW15" s="1793"/>
      <c r="DX15" s="1793"/>
      <c r="DY15" s="1793"/>
      <c r="DZ15" s="1793"/>
      <c r="EA15" s="1868"/>
      <c r="EB15" s="1870"/>
      <c r="EC15" s="1793"/>
      <c r="ED15" s="1793"/>
      <c r="EE15" s="1793"/>
      <c r="EF15" s="1793"/>
      <c r="EG15" s="1793"/>
      <c r="EH15" s="1793"/>
      <c r="EI15" s="1793"/>
      <c r="EJ15" s="1872"/>
      <c r="EK15" s="1240"/>
      <c r="EL15" s="1241"/>
      <c r="EM15" s="1202"/>
      <c r="ES15" s="1220"/>
      <c r="FA15" s="1203"/>
      <c r="FB15" s="1777"/>
      <c r="FC15" s="1778"/>
      <c r="FD15" s="1778"/>
      <c r="FE15" s="1778"/>
      <c r="FF15" s="1778"/>
      <c r="FG15" s="1778"/>
      <c r="FH15" s="1778"/>
      <c r="FI15" s="1778"/>
      <c r="FJ15" s="1867"/>
      <c r="FK15" s="1793"/>
      <c r="FL15" s="1793"/>
      <c r="FM15" s="1793"/>
      <c r="FN15" s="1793"/>
      <c r="FO15" s="1793"/>
      <c r="FP15" s="1793"/>
      <c r="FQ15" s="1793"/>
      <c r="FR15" s="1868"/>
      <c r="FS15" s="1870"/>
      <c r="FT15" s="1793"/>
      <c r="FU15" s="1793"/>
      <c r="FV15" s="1793"/>
      <c r="FW15" s="1793"/>
      <c r="FX15" s="1793"/>
      <c r="FY15" s="1793"/>
      <c r="FZ15" s="1793"/>
      <c r="GA15" s="1868"/>
      <c r="GB15" s="1870"/>
      <c r="GC15" s="1793"/>
      <c r="GD15" s="1793"/>
      <c r="GE15" s="1793"/>
      <c r="GF15" s="1793"/>
      <c r="GG15" s="1793"/>
      <c r="GH15" s="1793"/>
      <c r="GI15" s="1793"/>
      <c r="GJ15" s="1872"/>
      <c r="GK15" s="1240"/>
      <c r="GL15" s="1241"/>
      <c r="GM15" s="1202"/>
    </row>
    <row r="16" spans="1:200" ht="23.1" customHeight="1">
      <c r="A16" s="1203"/>
      <c r="B16" s="1739" t="s">
        <v>3955</v>
      </c>
      <c r="C16" s="1740"/>
      <c r="D16" s="1740"/>
      <c r="E16" s="1740"/>
      <c r="F16" s="1740"/>
      <c r="G16" s="1740"/>
      <c r="H16" s="1740"/>
      <c r="I16" s="1740"/>
      <c r="J16" s="1219"/>
      <c r="K16" s="1873"/>
      <c r="L16" s="1873"/>
      <c r="M16" s="1873"/>
      <c r="N16" s="1873"/>
      <c r="O16" s="1873"/>
      <c r="P16" s="1790" t="s">
        <v>3956</v>
      </c>
      <c r="Q16" s="1790"/>
      <c r="R16" s="1242"/>
      <c r="S16" s="1243"/>
      <c r="T16" s="1873"/>
      <c r="U16" s="1873"/>
      <c r="V16" s="1873"/>
      <c r="W16" s="1873"/>
      <c r="X16" s="1873"/>
      <c r="Y16" s="1790" t="s">
        <v>3956</v>
      </c>
      <c r="Z16" s="1790"/>
      <c r="AA16" s="1242"/>
      <c r="AB16" s="1243"/>
      <c r="AC16" s="1873"/>
      <c r="AD16" s="1873"/>
      <c r="AE16" s="1873"/>
      <c r="AF16" s="1873"/>
      <c r="AG16" s="1873"/>
      <c r="AH16" s="1790" t="s">
        <v>3956</v>
      </c>
      <c r="AI16" s="1790"/>
      <c r="AJ16" s="1210"/>
      <c r="AK16" s="1202"/>
      <c r="AL16" s="1204"/>
      <c r="AM16" s="1202" t="str">
        <f>IF(COUNTA(K16,T16,AC16)=0,"未入力","")</f>
        <v>未入力</v>
      </c>
      <c r="AN16" s="1202"/>
      <c r="AS16" s="1220"/>
      <c r="AT16" s="1286" t="str">
        <f>IF(OR(AND(J$10&lt;&gt;"",COUNTA(K16)=0),AND(S$10&lt;&gt;"",COUNTA(T16)=0),AND(AB$10&lt;&gt;"",COUNTA(AC16)=0)),"未入力があります。",IF(OR(AND(J$10="",COUNTA(K16)=1),AND(S$10="",COUNTA(T16)=1),AND(AB$10="",COUNTA(AC16)=1)),"棟番号を入力してください。",""))</f>
        <v/>
      </c>
      <c r="AU16" s="1286"/>
      <c r="AV16" s="1286"/>
      <c r="AW16" s="1286"/>
      <c r="AX16" s="1286"/>
      <c r="AY16" s="1286"/>
      <c r="BA16" s="1203"/>
      <c r="BB16" s="1739" t="s">
        <v>3955</v>
      </c>
      <c r="BC16" s="1740"/>
      <c r="BD16" s="1740"/>
      <c r="BE16" s="1740"/>
      <c r="BF16" s="1740"/>
      <c r="BG16" s="1740"/>
      <c r="BH16" s="1740"/>
      <c r="BI16" s="1740"/>
      <c r="BJ16" s="1219"/>
      <c r="BK16" s="1873"/>
      <c r="BL16" s="1873"/>
      <c r="BM16" s="1873"/>
      <c r="BN16" s="1873"/>
      <c r="BO16" s="1873"/>
      <c r="BP16" s="1790" t="s">
        <v>3956</v>
      </c>
      <c r="BQ16" s="1790"/>
      <c r="BR16" s="1242"/>
      <c r="BS16" s="1243"/>
      <c r="BT16" s="1873"/>
      <c r="BU16" s="1873"/>
      <c r="BV16" s="1873"/>
      <c r="BW16" s="1873"/>
      <c r="BX16" s="1873"/>
      <c r="BY16" s="1790" t="s">
        <v>3956</v>
      </c>
      <c r="BZ16" s="1790"/>
      <c r="CA16" s="1242"/>
      <c r="CB16" s="1243"/>
      <c r="CC16" s="1873"/>
      <c r="CD16" s="1873"/>
      <c r="CE16" s="1873"/>
      <c r="CF16" s="1873"/>
      <c r="CG16" s="1873"/>
      <c r="CH16" s="1790" t="s">
        <v>3956</v>
      </c>
      <c r="CI16" s="1790"/>
      <c r="CJ16" s="1210"/>
      <c r="CK16" s="1202"/>
      <c r="CL16" s="1204"/>
      <c r="CM16" s="1202" t="str">
        <f>IF(COUNTA(BK16,BT16,CC16)=0,"未入力","")</f>
        <v>未入力</v>
      </c>
      <c r="CN16" s="1202"/>
      <c r="CS16" s="1220"/>
      <c r="CT16" s="1286" t="str">
        <f>IF(OR(AND(BJ$10&lt;&gt;"",COUNTA(BK16)=0),AND(BS$10&lt;&gt;"",COUNTA(BT16)=0),AND(CB$10&lt;&gt;"",COUNTA(CC16)=0)),"未入力があります。",IF(OR(AND(BJ$10="",COUNTA(BK16)=1),AND(BS$10="",COUNTA(BT16)=1),AND(CB$10="",COUNTA(CC16)=1)),"棟番号を入力してください。",""))</f>
        <v/>
      </c>
      <c r="CU16" s="1286"/>
      <c r="CV16" s="1286"/>
      <c r="CW16" s="1286"/>
      <c r="CX16" s="1286"/>
      <c r="CY16" s="1286"/>
      <c r="DA16" s="1203"/>
      <c r="DB16" s="1739" t="s">
        <v>3955</v>
      </c>
      <c r="DC16" s="1740"/>
      <c r="DD16" s="1740"/>
      <c r="DE16" s="1740"/>
      <c r="DF16" s="1740"/>
      <c r="DG16" s="1740"/>
      <c r="DH16" s="1740"/>
      <c r="DI16" s="1740"/>
      <c r="DJ16" s="1219"/>
      <c r="DK16" s="1873"/>
      <c r="DL16" s="1873"/>
      <c r="DM16" s="1873"/>
      <c r="DN16" s="1873"/>
      <c r="DO16" s="1873"/>
      <c r="DP16" s="1790" t="s">
        <v>3956</v>
      </c>
      <c r="DQ16" s="1790"/>
      <c r="DR16" s="1242"/>
      <c r="DS16" s="1243"/>
      <c r="DT16" s="1873"/>
      <c r="DU16" s="1873"/>
      <c r="DV16" s="1873"/>
      <c r="DW16" s="1873"/>
      <c r="DX16" s="1873"/>
      <c r="DY16" s="1790" t="s">
        <v>3956</v>
      </c>
      <c r="DZ16" s="1790"/>
      <c r="EA16" s="1242"/>
      <c r="EB16" s="1243"/>
      <c r="EC16" s="1873"/>
      <c r="ED16" s="1873"/>
      <c r="EE16" s="1873"/>
      <c r="EF16" s="1873"/>
      <c r="EG16" s="1873"/>
      <c r="EH16" s="1790" t="s">
        <v>3956</v>
      </c>
      <c r="EI16" s="1790"/>
      <c r="EJ16" s="1210"/>
      <c r="EK16" s="1202"/>
      <c r="EL16" s="1204"/>
      <c r="EM16" s="1202" t="str">
        <f>IF(COUNTA(DK16,DT16,EC16)=0,"未入力","")</f>
        <v>未入力</v>
      </c>
      <c r="EN16" s="1202"/>
      <c r="ES16" s="1220"/>
      <c r="ET16" s="1286" t="str">
        <f>IF(OR(AND(DJ$10&lt;&gt;"",COUNTA(DK16)=0),AND(DS$10&lt;&gt;"",COUNTA(DT16)=0),AND(EB$10&lt;&gt;"",COUNTA(EC16)=0)),"未入力があります。",IF(OR(AND(DJ$10="",COUNTA(DK16)=1),AND(DS$10="",COUNTA(DT16)=1),AND(EB$10="",COUNTA(EC16)=1)),"棟番号を入力してください。",""))</f>
        <v/>
      </c>
      <c r="FA16" s="1203"/>
      <c r="FB16" s="1739" t="s">
        <v>3955</v>
      </c>
      <c r="FC16" s="1740"/>
      <c r="FD16" s="1740"/>
      <c r="FE16" s="1740"/>
      <c r="FF16" s="1740"/>
      <c r="FG16" s="1740"/>
      <c r="FH16" s="1740"/>
      <c r="FI16" s="1740"/>
      <c r="FJ16" s="1219"/>
      <c r="FK16" s="1873"/>
      <c r="FL16" s="1873"/>
      <c r="FM16" s="1873"/>
      <c r="FN16" s="1873"/>
      <c r="FO16" s="1873"/>
      <c r="FP16" s="1790" t="s">
        <v>3956</v>
      </c>
      <c r="FQ16" s="1790"/>
      <c r="FR16" s="1242"/>
      <c r="FS16" s="1243"/>
      <c r="FT16" s="1873"/>
      <c r="FU16" s="1873"/>
      <c r="FV16" s="1873"/>
      <c r="FW16" s="1873"/>
      <c r="FX16" s="1873"/>
      <c r="FY16" s="1790" t="s">
        <v>3956</v>
      </c>
      <c r="FZ16" s="1790"/>
      <c r="GA16" s="1242"/>
      <c r="GB16" s="1243"/>
      <c r="GC16" s="1873"/>
      <c r="GD16" s="1873"/>
      <c r="GE16" s="1873"/>
      <c r="GF16" s="1873"/>
      <c r="GG16" s="1873"/>
      <c r="GH16" s="1790" t="s">
        <v>3956</v>
      </c>
      <c r="GI16" s="1790"/>
      <c r="GJ16" s="1210"/>
      <c r="GK16" s="1202"/>
      <c r="GL16" s="1204"/>
      <c r="GM16" s="1202" t="str">
        <f>IF(COUNTA(FK16,FT16,GC16)=0,"未入力","")</f>
        <v>未入力</v>
      </c>
      <c r="GN16" s="1202"/>
    </row>
    <row r="17" spans="1:198" ht="12" customHeight="1">
      <c r="A17" s="1203"/>
      <c r="B17" s="1756" t="s">
        <v>3957</v>
      </c>
      <c r="C17" s="1757"/>
      <c r="D17" s="1757"/>
      <c r="E17" s="1757"/>
      <c r="F17" s="1757"/>
      <c r="G17" s="1757"/>
      <c r="H17" s="1757"/>
      <c r="I17" s="1757"/>
      <c r="J17" s="1223"/>
      <c r="K17" s="1200"/>
      <c r="L17" s="1200"/>
      <c r="M17" s="1200"/>
      <c r="N17" s="1200"/>
      <c r="O17" s="1200"/>
      <c r="P17" s="1200"/>
      <c r="Q17" s="1200"/>
      <c r="R17" s="1244"/>
      <c r="S17" s="1245"/>
      <c r="T17" s="1791"/>
      <c r="U17" s="1791"/>
      <c r="V17" s="1791"/>
      <c r="W17" s="1791"/>
      <c r="X17" s="1791"/>
      <c r="Y17" s="1200"/>
      <c r="Z17" s="1200"/>
      <c r="AA17" s="1244"/>
      <c r="AB17" s="1245"/>
      <c r="AC17" s="1200"/>
      <c r="AD17" s="1200"/>
      <c r="AE17" s="1200"/>
      <c r="AF17" s="1200"/>
      <c r="AG17" s="1200"/>
      <c r="AH17" s="1200"/>
      <c r="AI17" s="1200"/>
      <c r="AJ17" s="1201"/>
      <c r="AK17" s="1202"/>
      <c r="AL17" s="1204"/>
      <c r="AM17" s="1202"/>
      <c r="AN17" s="1225"/>
      <c r="AO17" s="1225"/>
      <c r="AP17" s="1225"/>
      <c r="AS17" s="1220">
        <f>COUNTIF(AN17:AN23, TRUE)</f>
        <v>0</v>
      </c>
      <c r="BA17" s="1203"/>
      <c r="BB17" s="1756" t="s">
        <v>3957</v>
      </c>
      <c r="BC17" s="1757"/>
      <c r="BD17" s="1757"/>
      <c r="BE17" s="1757"/>
      <c r="BF17" s="1757"/>
      <c r="BG17" s="1757"/>
      <c r="BH17" s="1757"/>
      <c r="BI17" s="1757"/>
      <c r="BJ17" s="1223"/>
      <c r="BK17" s="1200"/>
      <c r="BL17" s="1200"/>
      <c r="BM17" s="1200"/>
      <c r="BN17" s="1200"/>
      <c r="BO17" s="1200"/>
      <c r="BP17" s="1200"/>
      <c r="BQ17" s="1200"/>
      <c r="BR17" s="1244"/>
      <c r="BS17" s="1245"/>
      <c r="BT17" s="1791"/>
      <c r="BU17" s="1791"/>
      <c r="BV17" s="1791"/>
      <c r="BW17" s="1791"/>
      <c r="BX17" s="1791"/>
      <c r="BY17" s="1200"/>
      <c r="BZ17" s="1200"/>
      <c r="CA17" s="1244"/>
      <c r="CB17" s="1245"/>
      <c r="CC17" s="1200"/>
      <c r="CD17" s="1200"/>
      <c r="CE17" s="1200"/>
      <c r="CF17" s="1200"/>
      <c r="CG17" s="1200"/>
      <c r="CH17" s="1200"/>
      <c r="CI17" s="1200"/>
      <c r="CJ17" s="1201"/>
      <c r="CK17" s="1202"/>
      <c r="CL17" s="1204"/>
      <c r="CM17" s="1202"/>
      <c r="CN17" s="1225"/>
      <c r="CO17" s="1225"/>
      <c r="CP17" s="1225"/>
      <c r="CS17" s="1220">
        <f>COUNTIF(CN17:CN23, TRUE)</f>
        <v>0</v>
      </c>
      <c r="DA17" s="1203"/>
      <c r="DB17" s="1756" t="s">
        <v>3957</v>
      </c>
      <c r="DC17" s="1757"/>
      <c r="DD17" s="1757"/>
      <c r="DE17" s="1757"/>
      <c r="DF17" s="1757"/>
      <c r="DG17" s="1757"/>
      <c r="DH17" s="1757"/>
      <c r="DI17" s="1757"/>
      <c r="DJ17" s="1223"/>
      <c r="DK17" s="1200"/>
      <c r="DL17" s="1200"/>
      <c r="DM17" s="1200"/>
      <c r="DN17" s="1200"/>
      <c r="DO17" s="1200"/>
      <c r="DP17" s="1200"/>
      <c r="DQ17" s="1200"/>
      <c r="DR17" s="1244"/>
      <c r="DS17" s="1245"/>
      <c r="DT17" s="1791"/>
      <c r="DU17" s="1791"/>
      <c r="DV17" s="1791"/>
      <c r="DW17" s="1791"/>
      <c r="DX17" s="1791"/>
      <c r="DY17" s="1200"/>
      <c r="DZ17" s="1200"/>
      <c r="EA17" s="1244"/>
      <c r="EB17" s="1245"/>
      <c r="EC17" s="1200"/>
      <c r="ED17" s="1200"/>
      <c r="EE17" s="1200"/>
      <c r="EF17" s="1200"/>
      <c r="EG17" s="1200"/>
      <c r="EH17" s="1200"/>
      <c r="EI17" s="1200"/>
      <c r="EJ17" s="1201"/>
      <c r="EK17" s="1202"/>
      <c r="EL17" s="1204"/>
      <c r="EM17" s="1202"/>
      <c r="EN17" s="1225"/>
      <c r="EO17" s="1225"/>
      <c r="EP17" s="1225"/>
      <c r="ES17" s="1220">
        <f>COUNTIF(EN17:EN23, TRUE)</f>
        <v>0</v>
      </c>
      <c r="FA17" s="1203"/>
      <c r="FB17" s="1756" t="s">
        <v>3957</v>
      </c>
      <c r="FC17" s="1757"/>
      <c r="FD17" s="1757"/>
      <c r="FE17" s="1757"/>
      <c r="FF17" s="1757"/>
      <c r="FG17" s="1757"/>
      <c r="FH17" s="1757"/>
      <c r="FI17" s="1757"/>
      <c r="FJ17" s="1223"/>
      <c r="FK17" s="1200"/>
      <c r="FL17" s="1200"/>
      <c r="FM17" s="1200"/>
      <c r="FN17" s="1200"/>
      <c r="FO17" s="1200"/>
      <c r="FP17" s="1200"/>
      <c r="FQ17" s="1200"/>
      <c r="FR17" s="1244"/>
      <c r="FS17" s="1245"/>
      <c r="FT17" s="1791"/>
      <c r="FU17" s="1791"/>
      <c r="FV17" s="1791"/>
      <c r="FW17" s="1791"/>
      <c r="FX17" s="1791"/>
      <c r="FY17" s="1200"/>
      <c r="FZ17" s="1200"/>
      <c r="GA17" s="1244"/>
      <c r="GB17" s="1245"/>
      <c r="GC17" s="1200"/>
      <c r="GD17" s="1200"/>
      <c r="GE17" s="1200"/>
      <c r="GF17" s="1200"/>
      <c r="GG17" s="1200"/>
      <c r="GH17" s="1200"/>
      <c r="GI17" s="1200"/>
      <c r="GJ17" s="1201"/>
      <c r="GK17" s="1202"/>
      <c r="GL17" s="1204"/>
      <c r="GM17" s="1202"/>
      <c r="GN17" s="1225"/>
      <c r="GO17" s="1225"/>
      <c r="GP17" s="1225"/>
    </row>
    <row r="18" spans="1:198" ht="18.95" customHeight="1">
      <c r="A18" s="1203"/>
      <c r="B18" s="1759"/>
      <c r="C18" s="1760"/>
      <c r="D18" s="1760"/>
      <c r="E18" s="1760"/>
      <c r="F18" s="1760"/>
      <c r="G18" s="1760"/>
      <c r="H18" s="1760"/>
      <c r="I18" s="1760"/>
      <c r="J18" s="1211"/>
      <c r="K18" s="1809"/>
      <c r="L18" s="1809"/>
      <c r="M18" s="1809"/>
      <c r="N18" s="1809"/>
      <c r="O18" s="1809"/>
      <c r="P18" s="1793" t="s">
        <v>3146</v>
      </c>
      <c r="Q18" s="1793"/>
      <c r="R18" s="1248"/>
      <c r="S18" s="1249"/>
      <c r="T18" s="1874"/>
      <c r="U18" s="1874"/>
      <c r="V18" s="1874"/>
      <c r="W18" s="1874"/>
      <c r="X18" s="1874"/>
      <c r="Y18" s="1793" t="s">
        <v>3146</v>
      </c>
      <c r="Z18" s="1793"/>
      <c r="AA18" s="1248"/>
      <c r="AB18" s="1249"/>
      <c r="AC18" s="1809"/>
      <c r="AD18" s="1809"/>
      <c r="AE18" s="1809"/>
      <c r="AF18" s="1809"/>
      <c r="AG18" s="1809"/>
      <c r="AH18" s="1793" t="s">
        <v>3146</v>
      </c>
      <c r="AI18" s="1793"/>
      <c r="AJ18" s="1213"/>
      <c r="AK18" s="1202"/>
      <c r="AL18" s="1204"/>
      <c r="AM18" s="1237"/>
      <c r="AN18" s="1225"/>
      <c r="AO18" s="1225"/>
      <c r="AP18" s="1225"/>
      <c r="AS18" s="1220">
        <f>COUNTIF(AO17:AO23, TRUE)</f>
        <v>0</v>
      </c>
      <c r="AT18" s="1286" t="str">
        <f>IF(OR(AND(J$10&lt;&gt;"",COUNTA(K18)=0),AND(S$10&lt;&gt;"",COUNTA(T18)=0),AND(AB$10&lt;&gt;"",COUNTA(AC18)=0)),"未入力があります。",IF(OR(AND(J$10="",COUNTA(K18)=1),AND(S$10="",COUNTA(T18)=1),AND(AB$10="",COUNTA(AC18)=1)),"棟番号を入力してください。",IF(AND(K18&lt;&gt;"",K18&lt;10),"10㎡未満の場合は届出不要です。",IF(AND(T18&lt;&gt;"",T18&lt;10),"10㎡未満の場合は届出不要です。",IF(AND(AC18&lt;&gt;"",AC18&lt;10),"10㎡以下の場合は届出不要です。","")))))</f>
        <v/>
      </c>
      <c r="AU18" s="1286"/>
      <c r="AV18" s="1286"/>
      <c r="AW18" s="1286"/>
      <c r="AX18" s="1286"/>
      <c r="AY18" s="1286"/>
      <c r="BA18" s="1203"/>
      <c r="BB18" s="1759"/>
      <c r="BC18" s="1760"/>
      <c r="BD18" s="1760"/>
      <c r="BE18" s="1760"/>
      <c r="BF18" s="1760"/>
      <c r="BG18" s="1760"/>
      <c r="BH18" s="1760"/>
      <c r="BI18" s="1760"/>
      <c r="BJ18" s="1211"/>
      <c r="BK18" s="1809"/>
      <c r="BL18" s="1809"/>
      <c r="BM18" s="1809"/>
      <c r="BN18" s="1809"/>
      <c r="BO18" s="1809"/>
      <c r="BP18" s="1793" t="s">
        <v>3146</v>
      </c>
      <c r="BQ18" s="1793"/>
      <c r="BR18" s="1248"/>
      <c r="BS18" s="1249"/>
      <c r="BT18" s="1874"/>
      <c r="BU18" s="1874"/>
      <c r="BV18" s="1874"/>
      <c r="BW18" s="1874"/>
      <c r="BX18" s="1874"/>
      <c r="BY18" s="1793" t="s">
        <v>3146</v>
      </c>
      <c r="BZ18" s="1793"/>
      <c r="CA18" s="1248"/>
      <c r="CB18" s="1249"/>
      <c r="CC18" s="1809"/>
      <c r="CD18" s="1809"/>
      <c r="CE18" s="1809"/>
      <c r="CF18" s="1809"/>
      <c r="CG18" s="1809"/>
      <c r="CH18" s="1793" t="s">
        <v>3146</v>
      </c>
      <c r="CI18" s="1793"/>
      <c r="CJ18" s="1213"/>
      <c r="CK18" s="1202"/>
      <c r="CL18" s="1204"/>
      <c r="CM18" s="1237"/>
      <c r="CN18" s="1225"/>
      <c r="CO18" s="1225"/>
      <c r="CP18" s="1225"/>
      <c r="CS18" s="1220">
        <f>COUNTIF(CO17:CO23, TRUE)</f>
        <v>0</v>
      </c>
      <c r="CT18" s="1286" t="str">
        <f>IF(OR(AND(BJ$10&lt;&gt;"",COUNTA(BK18)=0),AND(BS$10&lt;&gt;"",COUNTA(BT18)=0),AND(CB$10&lt;&gt;"",COUNTA(CC18)=0)),"未入力があります。",IF(OR(AND(BJ$10="",COUNTA(BK18)=1),AND(BS$10="",COUNTA(BT18)=1),AND(CB$10="",COUNTA(CC18)=1)),"棟番号を入力してください。",IF(AND(BK18&lt;&gt;"",BK18&lt;10),"10㎡未満の場合は届出不要です。",IF(AND(BT18&lt;&gt;"",BT18&lt;10),"10㎡未満の場合は届出不要です。",IF(AND(CC18&lt;&gt;"",CC18&lt;10),"10㎡以下の場合は届出不要です。","")))))</f>
        <v/>
      </c>
      <c r="CU18" s="1286"/>
      <c r="CV18" s="1286"/>
      <c r="CW18" s="1286"/>
      <c r="CX18" s="1286"/>
      <c r="CY18" s="1286"/>
      <c r="DA18" s="1203"/>
      <c r="DB18" s="1759"/>
      <c r="DC18" s="1760"/>
      <c r="DD18" s="1760"/>
      <c r="DE18" s="1760"/>
      <c r="DF18" s="1760"/>
      <c r="DG18" s="1760"/>
      <c r="DH18" s="1760"/>
      <c r="DI18" s="1760"/>
      <c r="DJ18" s="1211"/>
      <c r="DK18" s="1809"/>
      <c r="DL18" s="1809"/>
      <c r="DM18" s="1809"/>
      <c r="DN18" s="1809"/>
      <c r="DO18" s="1809"/>
      <c r="DP18" s="1793" t="s">
        <v>3146</v>
      </c>
      <c r="DQ18" s="1793"/>
      <c r="DR18" s="1248"/>
      <c r="DS18" s="1249"/>
      <c r="DT18" s="1874"/>
      <c r="DU18" s="1874"/>
      <c r="DV18" s="1874"/>
      <c r="DW18" s="1874"/>
      <c r="DX18" s="1874"/>
      <c r="DY18" s="1793" t="s">
        <v>3146</v>
      </c>
      <c r="DZ18" s="1793"/>
      <c r="EA18" s="1248"/>
      <c r="EB18" s="1249"/>
      <c r="EC18" s="1809"/>
      <c r="ED18" s="1809"/>
      <c r="EE18" s="1809"/>
      <c r="EF18" s="1809"/>
      <c r="EG18" s="1809"/>
      <c r="EH18" s="1793" t="s">
        <v>3146</v>
      </c>
      <c r="EI18" s="1793"/>
      <c r="EJ18" s="1213"/>
      <c r="EK18" s="1202"/>
      <c r="EL18" s="1204"/>
      <c r="EM18" s="1237"/>
      <c r="EN18" s="1225"/>
      <c r="EO18" s="1225"/>
      <c r="EP18" s="1225"/>
      <c r="ES18" s="1220">
        <f>COUNTIF(EO17:EO23, TRUE)</f>
        <v>0</v>
      </c>
      <c r="ET18" s="1286" t="str">
        <f>IF(OR(AND(DJ$10&lt;&gt;"",COUNTA(DK18)=0),AND(DS$10&lt;&gt;"",COUNTA(DT18)=0),AND(EB$10&lt;&gt;"",COUNTA(EC18)=0)),"未入力があります。",IF(OR(AND(DJ$10="",COUNTA(DK18)=1),AND(DS$10="",COUNTA(DT18)=1),AND(EB$10="",COUNTA(EC18)=1)),"棟番号を入力してください。",IF(AND(DK18&lt;&gt;"",DK18&lt;10),"10㎡未満の場合は届出不要です。",IF(AND(DT18&lt;&gt;"",DT18&lt;10),"10㎡未満の場合は届出不要です。",IF(AND(EC18&lt;&gt;"",EC18&lt;10),"10㎡以下の場合は届出不要です。","")))))</f>
        <v/>
      </c>
      <c r="FA18" s="1203"/>
      <c r="FB18" s="1759"/>
      <c r="FC18" s="1760"/>
      <c r="FD18" s="1760"/>
      <c r="FE18" s="1760"/>
      <c r="FF18" s="1760"/>
      <c r="FG18" s="1760"/>
      <c r="FH18" s="1760"/>
      <c r="FI18" s="1760"/>
      <c r="FJ18" s="1211"/>
      <c r="FK18" s="1809"/>
      <c r="FL18" s="1809"/>
      <c r="FM18" s="1809"/>
      <c r="FN18" s="1809"/>
      <c r="FO18" s="1809"/>
      <c r="FP18" s="1793" t="s">
        <v>3146</v>
      </c>
      <c r="FQ18" s="1793"/>
      <c r="FR18" s="1248"/>
      <c r="FS18" s="1249"/>
      <c r="FT18" s="1874"/>
      <c r="FU18" s="1874"/>
      <c r="FV18" s="1874"/>
      <c r="FW18" s="1874"/>
      <c r="FX18" s="1874"/>
      <c r="FY18" s="1793" t="s">
        <v>3146</v>
      </c>
      <c r="FZ18" s="1793"/>
      <c r="GA18" s="1248"/>
      <c r="GB18" s="1249"/>
      <c r="GC18" s="1809"/>
      <c r="GD18" s="1809"/>
      <c r="GE18" s="1809"/>
      <c r="GF18" s="1809"/>
      <c r="GG18" s="1809"/>
      <c r="GH18" s="1793" t="s">
        <v>3146</v>
      </c>
      <c r="GI18" s="1793"/>
      <c r="GJ18" s="1213"/>
      <c r="GK18" s="1202"/>
      <c r="GL18" s="1204"/>
      <c r="GM18" s="1237"/>
      <c r="GN18" s="1225"/>
      <c r="GO18" s="1225"/>
      <c r="GP18" s="1225"/>
    </row>
    <row r="19" spans="1:198" ht="8.4499999999999993" hidden="1" customHeight="1">
      <c r="A19" s="1203"/>
      <c r="B19" s="1250"/>
      <c r="C19" s="1250"/>
      <c r="D19" s="1250"/>
      <c r="E19" s="1250"/>
      <c r="F19" s="1250"/>
      <c r="G19" s="1250"/>
      <c r="H19" s="1250"/>
      <c r="I19" s="1235"/>
      <c r="J19" s="1203"/>
      <c r="K19" s="1251"/>
      <c r="L19" s="1251"/>
      <c r="M19" s="1251"/>
      <c r="N19" s="1251"/>
      <c r="O19" s="1214"/>
      <c r="P19" s="1214"/>
      <c r="Q19" s="1202"/>
      <c r="R19" s="1252"/>
      <c r="S19" s="1253"/>
      <c r="T19" s="1251"/>
      <c r="U19" s="1251"/>
      <c r="V19" s="1251"/>
      <c r="W19" s="1251"/>
      <c r="X19" s="1214"/>
      <c r="Y19" s="1214"/>
      <c r="Z19" s="1202"/>
      <c r="AA19" s="1252"/>
      <c r="AB19" s="1253"/>
      <c r="AC19" s="1251"/>
      <c r="AD19" s="1251"/>
      <c r="AE19" s="1251"/>
      <c r="AF19" s="1251"/>
      <c r="AG19" s="1214"/>
      <c r="AH19" s="1214"/>
      <c r="AI19" s="1202"/>
      <c r="AJ19" s="1204"/>
      <c r="AK19" s="1202"/>
      <c r="AL19" s="1204"/>
      <c r="AM19" s="1198"/>
      <c r="AN19" s="1225" t="b">
        <v>0</v>
      </c>
      <c r="AO19" s="1225" t="b">
        <v>0</v>
      </c>
      <c r="AP19" s="1225" t="b">
        <v>0</v>
      </c>
      <c r="AS19" s="1220">
        <f>COUNTIF(AP17:AP23, TRUE)</f>
        <v>0</v>
      </c>
      <c r="AT19" s="1286" t="str">
        <f>IF(OR(AND(J$10&lt;&gt;"",COUNTA(K19)=0),AND(S$10&lt;&gt;"",COUNTA(T19)=0),AND(AB$10&lt;&gt;"",COUNTA(AC19)=0)),"未入力があります。",IF(OR(AND(J$10="",COUNTA(K19)=1),AND(S$10="",COUNTA(T19)=1),AND(AB$10="",COUNTA(AC19)=1)),"棟番号を入力してください。",""))</f>
        <v/>
      </c>
      <c r="AU19" s="1286"/>
      <c r="AV19" s="1286"/>
      <c r="AW19" s="1286"/>
      <c r="AX19" s="1286"/>
      <c r="AY19" s="1286"/>
      <c r="BA19" s="1203"/>
      <c r="BB19" s="1250"/>
      <c r="BC19" s="1250"/>
      <c r="BD19" s="1250"/>
      <c r="BE19" s="1250"/>
      <c r="BF19" s="1250"/>
      <c r="BG19" s="1250"/>
      <c r="BH19" s="1250"/>
      <c r="BI19" s="1235"/>
      <c r="BJ19" s="1203"/>
      <c r="BK19" s="1251"/>
      <c r="BL19" s="1251"/>
      <c r="BM19" s="1251"/>
      <c r="BN19" s="1251"/>
      <c r="BO19" s="1214"/>
      <c r="BP19" s="1214"/>
      <c r="BQ19" s="1202"/>
      <c r="BR19" s="1252"/>
      <c r="BS19" s="1253"/>
      <c r="BT19" s="1251"/>
      <c r="BU19" s="1251"/>
      <c r="BV19" s="1251"/>
      <c r="BW19" s="1251"/>
      <c r="BX19" s="1214"/>
      <c r="BY19" s="1214"/>
      <c r="BZ19" s="1202"/>
      <c r="CA19" s="1252"/>
      <c r="CB19" s="1253"/>
      <c r="CC19" s="1251"/>
      <c r="CD19" s="1251"/>
      <c r="CE19" s="1251"/>
      <c r="CF19" s="1251"/>
      <c r="CG19" s="1214"/>
      <c r="CH19" s="1214"/>
      <c r="CI19" s="1202"/>
      <c r="CJ19" s="1204"/>
      <c r="CK19" s="1202"/>
      <c r="CL19" s="1204"/>
      <c r="CM19" s="1198"/>
      <c r="CN19" s="1225" t="b">
        <v>0</v>
      </c>
      <c r="CO19" s="1225" t="b">
        <v>0</v>
      </c>
      <c r="CP19" s="1225" t="b">
        <v>0</v>
      </c>
      <c r="CS19" s="1220">
        <f>COUNTIF(CP17:CP23, TRUE)</f>
        <v>0</v>
      </c>
      <c r="CT19" s="1286" t="str">
        <f>IF(OR(AND(BJ$10&lt;&gt;"",COUNTA(BK19)=0),AND(BS$10&lt;&gt;"",COUNTA(BT19)=0),AND(CB$10&lt;&gt;"",COUNTA(CC19)=0)),"未入力があります。",IF(OR(AND(BJ$10="",COUNTA(BK19)=1),AND(BS$10="",COUNTA(BT19)=1),AND(CB$10="",COUNTA(CC19)=1)),"棟番号を入力してください。",""))</f>
        <v/>
      </c>
      <c r="CU19" s="1286"/>
      <c r="CV19" s="1286"/>
      <c r="CW19" s="1286"/>
      <c r="CX19" s="1286"/>
      <c r="CY19" s="1286"/>
      <c r="DA19" s="1203"/>
      <c r="DB19" s="1250"/>
      <c r="DC19" s="1250"/>
      <c r="DD19" s="1250"/>
      <c r="DE19" s="1250"/>
      <c r="DF19" s="1250"/>
      <c r="DG19" s="1250"/>
      <c r="DH19" s="1250"/>
      <c r="DI19" s="1235"/>
      <c r="DJ19" s="1203"/>
      <c r="DK19" s="1251"/>
      <c r="DL19" s="1251"/>
      <c r="DM19" s="1251"/>
      <c r="DN19" s="1251"/>
      <c r="DO19" s="1214"/>
      <c r="DP19" s="1214"/>
      <c r="DQ19" s="1202"/>
      <c r="DR19" s="1252"/>
      <c r="DS19" s="1253"/>
      <c r="DT19" s="1251"/>
      <c r="DU19" s="1251"/>
      <c r="DV19" s="1251"/>
      <c r="DW19" s="1251"/>
      <c r="DX19" s="1214"/>
      <c r="DY19" s="1214"/>
      <c r="DZ19" s="1202"/>
      <c r="EA19" s="1252"/>
      <c r="EB19" s="1253"/>
      <c r="EC19" s="1251"/>
      <c r="ED19" s="1251"/>
      <c r="EE19" s="1251"/>
      <c r="EF19" s="1251"/>
      <c r="EG19" s="1214"/>
      <c r="EH19" s="1214"/>
      <c r="EI19" s="1202"/>
      <c r="EJ19" s="1204"/>
      <c r="EK19" s="1202"/>
      <c r="EL19" s="1204"/>
      <c r="EM19" s="1198"/>
      <c r="EN19" s="1225" t="b">
        <v>0</v>
      </c>
      <c r="EO19" s="1225" t="b">
        <v>0</v>
      </c>
      <c r="EP19" s="1225" t="b">
        <v>0</v>
      </c>
      <c r="ES19" s="1220">
        <f>COUNTIF(EP17:EP23, TRUE)</f>
        <v>0</v>
      </c>
      <c r="ET19" s="1286" t="str">
        <f>IF(OR(AND(DJ$10&lt;&gt;"",COUNTA(DK19)=0),AND(DS$10&lt;&gt;"",COUNTA(DT19)=0),AND(EB$10&lt;&gt;"",COUNTA(EC19)=0)),"未入力があります。",IF(OR(AND(DJ$10="",COUNTA(DK19)=1),AND(DS$10="",COUNTA(DT19)=1),AND(EB$10="",COUNTA(EC19)=1)),"棟番号を入力してください。",""))</f>
        <v/>
      </c>
      <c r="FA19" s="1203"/>
      <c r="FB19" s="1250"/>
      <c r="FC19" s="1250"/>
      <c r="FD19" s="1250"/>
      <c r="FE19" s="1250"/>
      <c r="FF19" s="1250"/>
      <c r="FG19" s="1250"/>
      <c r="FH19" s="1250"/>
      <c r="FI19" s="1235"/>
      <c r="FJ19" s="1203"/>
      <c r="FK19" s="1251"/>
      <c r="FL19" s="1251"/>
      <c r="FM19" s="1251"/>
      <c r="FN19" s="1251"/>
      <c r="FO19" s="1214"/>
      <c r="FP19" s="1214"/>
      <c r="FQ19" s="1202"/>
      <c r="FR19" s="1252"/>
      <c r="FS19" s="1253"/>
      <c r="FT19" s="1251"/>
      <c r="FU19" s="1251"/>
      <c r="FV19" s="1251"/>
      <c r="FW19" s="1251"/>
      <c r="FX19" s="1214"/>
      <c r="FY19" s="1214"/>
      <c r="FZ19" s="1202"/>
      <c r="GA19" s="1252"/>
      <c r="GB19" s="1253"/>
      <c r="GC19" s="1251"/>
      <c r="GD19" s="1251"/>
      <c r="GE19" s="1251"/>
      <c r="GF19" s="1251"/>
      <c r="GG19" s="1214"/>
      <c r="GH19" s="1214"/>
      <c r="GI19" s="1202"/>
      <c r="GJ19" s="1204"/>
      <c r="GK19" s="1202"/>
      <c r="GL19" s="1204"/>
      <c r="GM19" s="1198"/>
      <c r="GN19" s="1225" t="b">
        <v>0</v>
      </c>
      <c r="GO19" s="1225" t="b">
        <v>0</v>
      </c>
      <c r="GP19" s="1225" t="b">
        <v>0</v>
      </c>
    </row>
    <row r="20" spans="1:198" ht="23.1" customHeight="1">
      <c r="A20" s="1203"/>
      <c r="B20" s="1756" t="s">
        <v>3958</v>
      </c>
      <c r="C20" s="1757"/>
      <c r="D20" s="1757"/>
      <c r="E20" s="1757"/>
      <c r="F20" s="1757"/>
      <c r="G20" s="1757"/>
      <c r="H20" s="1757"/>
      <c r="I20" s="1758"/>
      <c r="J20" s="1254" t="s">
        <v>2698</v>
      </c>
      <c r="K20" s="1798" t="s">
        <v>2449</v>
      </c>
      <c r="L20" s="1799"/>
      <c r="M20" s="1800"/>
      <c r="N20" s="1875"/>
      <c r="O20" s="1875"/>
      <c r="P20" s="1875"/>
      <c r="Q20" s="1875"/>
      <c r="R20" s="1876"/>
      <c r="S20" s="1201" t="s">
        <v>2698</v>
      </c>
      <c r="T20" s="1798" t="s">
        <v>2449</v>
      </c>
      <c r="U20" s="1799"/>
      <c r="V20" s="1800"/>
      <c r="W20" s="1877"/>
      <c r="X20" s="1875"/>
      <c r="Y20" s="1875"/>
      <c r="Z20" s="1875"/>
      <c r="AA20" s="1876"/>
      <c r="AB20" s="1201" t="s">
        <v>2698</v>
      </c>
      <c r="AC20" s="1798" t="s">
        <v>2449</v>
      </c>
      <c r="AD20" s="1799"/>
      <c r="AE20" s="1800"/>
      <c r="AF20" s="1877"/>
      <c r="AG20" s="1875"/>
      <c r="AH20" s="1875"/>
      <c r="AI20" s="1875"/>
      <c r="AJ20" s="1878"/>
      <c r="AK20" s="1202"/>
      <c r="AL20" s="1204"/>
      <c r="AM20" s="1198" t="str">
        <f>AT20&amp;AT21&amp;AT22&amp;AT23&amp;AT24&amp;AT25</f>
        <v/>
      </c>
      <c r="AN20" s="1225"/>
      <c r="AO20" s="1225"/>
      <c r="AP20" s="1225"/>
      <c r="AS20" s="1220"/>
      <c r="AT20" s="1286" t="str">
        <f>IF(OR(AND(N20="",COUNTA(N21)=1),AND(W20="",COUNTA(W21)=1),AND(AF20="",COUNTA(AF21)=1)),"未入力です。",IF(OR(AND(J$10="",COUNTA(N20)=1),AND(S$10="",COUNTA(W20)=1),AND(AB$10="",COUNTA(AF20)=1)),"棟番号を入力してください。",""))</f>
        <v/>
      </c>
      <c r="AU20" s="1286"/>
      <c r="AV20" s="1286"/>
      <c r="AW20" s="1286"/>
      <c r="AX20" s="1286"/>
      <c r="AY20" s="1286"/>
      <c r="BA20" s="1203"/>
      <c r="BB20" s="1756" t="s">
        <v>3958</v>
      </c>
      <c r="BC20" s="1757"/>
      <c r="BD20" s="1757"/>
      <c r="BE20" s="1757"/>
      <c r="BF20" s="1757"/>
      <c r="BG20" s="1757"/>
      <c r="BH20" s="1757"/>
      <c r="BI20" s="1758"/>
      <c r="BJ20" s="1254" t="s">
        <v>2698</v>
      </c>
      <c r="BK20" s="1798" t="s">
        <v>2449</v>
      </c>
      <c r="BL20" s="1799"/>
      <c r="BM20" s="1800"/>
      <c r="BN20" s="1875"/>
      <c r="BO20" s="1875"/>
      <c r="BP20" s="1875"/>
      <c r="BQ20" s="1875"/>
      <c r="BR20" s="1876"/>
      <c r="BS20" s="1201" t="s">
        <v>2698</v>
      </c>
      <c r="BT20" s="1798" t="s">
        <v>2449</v>
      </c>
      <c r="BU20" s="1799"/>
      <c r="BV20" s="1800"/>
      <c r="BW20" s="1877"/>
      <c r="BX20" s="1875"/>
      <c r="BY20" s="1875"/>
      <c r="BZ20" s="1875"/>
      <c r="CA20" s="1876"/>
      <c r="CB20" s="1201" t="s">
        <v>2698</v>
      </c>
      <c r="CC20" s="1798" t="s">
        <v>2449</v>
      </c>
      <c r="CD20" s="1799"/>
      <c r="CE20" s="1800"/>
      <c r="CF20" s="1877"/>
      <c r="CG20" s="1875"/>
      <c r="CH20" s="1875"/>
      <c r="CI20" s="1875"/>
      <c r="CJ20" s="1878"/>
      <c r="CK20" s="1202"/>
      <c r="CL20" s="1204"/>
      <c r="CM20" s="1198" t="str">
        <f>CT20&amp;CT21&amp;CT22&amp;CT23&amp;CT24&amp;CT25</f>
        <v/>
      </c>
      <c r="CN20" s="1225"/>
      <c r="CO20" s="1225"/>
      <c r="CP20" s="1225"/>
      <c r="CS20" s="1220"/>
      <c r="CT20" s="1286" t="str">
        <f>IF(OR(AND(BN20="",COUNTA(BN21)=1),AND(BW20="",COUNTA(BW21)=1),AND(CF20="",COUNTA(CF21)=1)),"未入力です。",IF(OR(AND(BJ$10="",COUNTA(BN20)=1),AND(BS$10="",COUNTA(BW20)=1),AND(CB$10="",COUNTA(CF20)=1)),"棟番号を入力してください。",""))</f>
        <v/>
      </c>
      <c r="CU20" s="1286"/>
      <c r="CV20" s="1286"/>
      <c r="CW20" s="1286"/>
      <c r="CX20" s="1286"/>
      <c r="CY20" s="1286"/>
      <c r="DA20" s="1203"/>
      <c r="DB20" s="1756" t="s">
        <v>3958</v>
      </c>
      <c r="DC20" s="1757"/>
      <c r="DD20" s="1757"/>
      <c r="DE20" s="1757"/>
      <c r="DF20" s="1757"/>
      <c r="DG20" s="1757"/>
      <c r="DH20" s="1757"/>
      <c r="DI20" s="1758"/>
      <c r="DJ20" s="1254" t="s">
        <v>2698</v>
      </c>
      <c r="DK20" s="1798" t="s">
        <v>2449</v>
      </c>
      <c r="DL20" s="1799"/>
      <c r="DM20" s="1800"/>
      <c r="DN20" s="1875"/>
      <c r="DO20" s="1875"/>
      <c r="DP20" s="1875"/>
      <c r="DQ20" s="1875"/>
      <c r="DR20" s="1876"/>
      <c r="DS20" s="1201" t="s">
        <v>2698</v>
      </c>
      <c r="DT20" s="1798" t="s">
        <v>2449</v>
      </c>
      <c r="DU20" s="1799"/>
      <c r="DV20" s="1800"/>
      <c r="DW20" s="1877"/>
      <c r="DX20" s="1875"/>
      <c r="DY20" s="1875"/>
      <c r="DZ20" s="1875"/>
      <c r="EA20" s="1876"/>
      <c r="EB20" s="1201" t="s">
        <v>2698</v>
      </c>
      <c r="EC20" s="1798" t="s">
        <v>2449</v>
      </c>
      <c r="ED20" s="1799"/>
      <c r="EE20" s="1800"/>
      <c r="EF20" s="1877"/>
      <c r="EG20" s="1875"/>
      <c r="EH20" s="1875"/>
      <c r="EI20" s="1875"/>
      <c r="EJ20" s="1878"/>
      <c r="EK20" s="1202"/>
      <c r="EL20" s="1204"/>
      <c r="EM20" s="1198" t="str">
        <f>ET20&amp;ET21&amp;ET22&amp;ET23&amp;ET24&amp;ET25</f>
        <v/>
      </c>
      <c r="EN20" s="1225"/>
      <c r="EO20" s="1225"/>
      <c r="EP20" s="1225"/>
      <c r="ES20" s="1220"/>
      <c r="ET20" s="1286" t="str">
        <f>IF(OR(AND(DN20="",COUNTA(DN21)=1),AND(DW20="",COUNTA(DW21)=1),AND(EF20="",COUNTA(EF21)=1)),"未入力です。",IF(OR(AND(DJ$10="",COUNTA(DN20)=1),AND(DS$10="",COUNTA(DW20)=1),AND(EB$10="",COUNTA(EF20)=1)),"棟番号を入力してください。",""))</f>
        <v/>
      </c>
      <c r="FA20" s="1203"/>
      <c r="FB20" s="1756" t="s">
        <v>3958</v>
      </c>
      <c r="FC20" s="1757"/>
      <c r="FD20" s="1757"/>
      <c r="FE20" s="1757"/>
      <c r="FF20" s="1757"/>
      <c r="FG20" s="1757"/>
      <c r="FH20" s="1757"/>
      <c r="FI20" s="1758"/>
      <c r="FJ20" s="1254" t="s">
        <v>2698</v>
      </c>
      <c r="FK20" s="1798" t="s">
        <v>2449</v>
      </c>
      <c r="FL20" s="1799"/>
      <c r="FM20" s="1800"/>
      <c r="FN20" s="1875"/>
      <c r="FO20" s="1875"/>
      <c r="FP20" s="1875"/>
      <c r="FQ20" s="1875"/>
      <c r="FR20" s="1876"/>
      <c r="FS20" s="1201" t="s">
        <v>2698</v>
      </c>
      <c r="FT20" s="1798" t="s">
        <v>2449</v>
      </c>
      <c r="FU20" s="1799"/>
      <c r="FV20" s="1800"/>
      <c r="FW20" s="1877"/>
      <c r="FX20" s="1875"/>
      <c r="FY20" s="1875"/>
      <c r="FZ20" s="1875"/>
      <c r="GA20" s="1876"/>
      <c r="GB20" s="1201" t="s">
        <v>2698</v>
      </c>
      <c r="GC20" s="1798" t="s">
        <v>2449</v>
      </c>
      <c r="GD20" s="1799"/>
      <c r="GE20" s="1800"/>
      <c r="GF20" s="1877"/>
      <c r="GG20" s="1875"/>
      <c r="GH20" s="1875"/>
      <c r="GI20" s="1875"/>
      <c r="GJ20" s="1878"/>
      <c r="GK20" s="1202"/>
      <c r="GL20" s="1204"/>
      <c r="GM20" s="1198" t="str">
        <f>GT20&amp;GT21&amp;GT22&amp;GT23&amp;GT24&amp;GT25</f>
        <v/>
      </c>
      <c r="GN20" s="1225"/>
      <c r="GO20" s="1225"/>
      <c r="GP20" s="1225"/>
    </row>
    <row r="21" spans="1:198" ht="23.1" customHeight="1">
      <c r="A21" s="1203"/>
      <c r="B21" s="1795"/>
      <c r="C21" s="1796"/>
      <c r="D21" s="1796"/>
      <c r="E21" s="1796"/>
      <c r="F21" s="1796"/>
      <c r="G21" s="1796"/>
      <c r="H21" s="1796"/>
      <c r="I21" s="1797"/>
      <c r="J21" s="1255"/>
      <c r="K21" s="1798" t="s">
        <v>3959</v>
      </c>
      <c r="L21" s="1799"/>
      <c r="M21" s="1800"/>
      <c r="N21" s="1879"/>
      <c r="O21" s="1879"/>
      <c r="P21" s="1879"/>
      <c r="Q21" s="1879"/>
      <c r="R21" s="1242" t="s">
        <v>3146</v>
      </c>
      <c r="S21" s="1213"/>
      <c r="T21" s="1798" t="s">
        <v>3959</v>
      </c>
      <c r="U21" s="1799"/>
      <c r="V21" s="1799"/>
      <c r="W21" s="1838"/>
      <c r="X21" s="1790"/>
      <c r="Y21" s="1790"/>
      <c r="Z21" s="1790"/>
      <c r="AA21" s="1242" t="s">
        <v>3146</v>
      </c>
      <c r="AB21" s="1213"/>
      <c r="AC21" s="1798" t="s">
        <v>3959</v>
      </c>
      <c r="AD21" s="1799"/>
      <c r="AE21" s="1799"/>
      <c r="AF21" s="1838"/>
      <c r="AG21" s="1790"/>
      <c r="AH21" s="1790"/>
      <c r="AI21" s="1790"/>
      <c r="AJ21" s="1210" t="s">
        <v>3146</v>
      </c>
      <c r="AK21" s="1202"/>
      <c r="AL21" s="1204"/>
      <c r="AM21" s="1198"/>
      <c r="AN21" s="1225"/>
      <c r="AO21" s="1225"/>
      <c r="AP21" s="1225"/>
      <c r="AS21" s="1220"/>
      <c r="AT21" s="1286" t="str">
        <f>IF(OR(AND(N$20&lt;&gt;"",COUNTA(N21)=0),AND(W$20&lt;&gt;"",COUNTA(W21)=0),AND(AF$20&lt;&gt;"",COUNTA(AF21)=0)),"未入力があります。",IF(OR(AND(J$10="",N20="",COUNTA(N21)=1),AND(S$10="",W20="",COUNTA(W21)=1),AND(AB$10="",AF20="",COUNTA(AF21)=1)),"棟番号及び用途を入力してください。",IF(OR(AND(J$10&lt;&gt;"",N20="",COUNTA(N21)=1),AND(S$10&lt;&gt;"",W20="",COUNTA(W21)=1),AND(AB$10&lt;&gt;"",AF20="",COUNTA(AF21)=1)),"用途を入力してください。",IF(OR(AND(J$10="",COUNTA(N21)=1),AND(S$10="",COUNTA(W21)=1),AND(AB$10="",COUNTA(AF21)=1)),"棟番号を入力してください。",""))))</f>
        <v/>
      </c>
      <c r="AU21" s="1286"/>
      <c r="AV21" s="1286"/>
      <c r="AW21" s="1286"/>
      <c r="AX21" s="1286"/>
      <c r="AY21" s="1286"/>
      <c r="BA21" s="1203"/>
      <c r="BB21" s="1795"/>
      <c r="BC21" s="1796"/>
      <c r="BD21" s="1796"/>
      <c r="BE21" s="1796"/>
      <c r="BF21" s="1796"/>
      <c r="BG21" s="1796"/>
      <c r="BH21" s="1796"/>
      <c r="BI21" s="1797"/>
      <c r="BJ21" s="1255"/>
      <c r="BK21" s="1798" t="s">
        <v>3959</v>
      </c>
      <c r="BL21" s="1799"/>
      <c r="BM21" s="1800"/>
      <c r="BN21" s="1879"/>
      <c r="BO21" s="1879"/>
      <c r="BP21" s="1879"/>
      <c r="BQ21" s="1879"/>
      <c r="BR21" s="1242" t="s">
        <v>3146</v>
      </c>
      <c r="BS21" s="1213"/>
      <c r="BT21" s="1798" t="s">
        <v>3959</v>
      </c>
      <c r="BU21" s="1799"/>
      <c r="BV21" s="1799"/>
      <c r="BW21" s="1838"/>
      <c r="BX21" s="1790"/>
      <c r="BY21" s="1790"/>
      <c r="BZ21" s="1790"/>
      <c r="CA21" s="1242" t="s">
        <v>3146</v>
      </c>
      <c r="CB21" s="1213"/>
      <c r="CC21" s="1798" t="s">
        <v>3959</v>
      </c>
      <c r="CD21" s="1799"/>
      <c r="CE21" s="1799"/>
      <c r="CF21" s="1838"/>
      <c r="CG21" s="1790"/>
      <c r="CH21" s="1790"/>
      <c r="CI21" s="1790"/>
      <c r="CJ21" s="1210" t="s">
        <v>3146</v>
      </c>
      <c r="CK21" s="1202"/>
      <c r="CL21" s="1204"/>
      <c r="CM21" s="1198"/>
      <c r="CN21" s="1225"/>
      <c r="CO21" s="1225"/>
      <c r="CP21" s="1225"/>
      <c r="CS21" s="1220"/>
      <c r="CT21" s="1286" t="str">
        <f>IF(OR(AND(BN$20&lt;&gt;"",COUNTA(BN21)=0),AND(BW$20&lt;&gt;"",COUNTA(BW21)=0),AND(CF$20&lt;&gt;"",COUNTA(CF21)=0)),"未入力があります。",IF(OR(AND(BJ$10="",BN20="",COUNTA(BN21)=1),AND(BS$10="",BW20="",COUNTA(BW21)=1),AND(CB$10="",CF20="",COUNTA(CF21)=1)),"棟番号及び用途を入力してください。",IF(OR(AND(BJ$10&lt;&gt;"",BN20="",COUNTA(BN21)=1),AND(BS$10&lt;&gt;"",BW20="",COUNTA(BW21)=1),AND(CB$10&lt;&gt;"",CF20="",COUNTA(CF21)=1)),"用途を入力してください。",IF(OR(AND(BJ$10="",COUNTA(BN21)=1),AND(BS$10="",COUNTA(BW21)=1),AND(CB$10="",COUNTA(CF21)=1)),"棟番号を入力してください。",""))))</f>
        <v/>
      </c>
      <c r="CU21" s="1286"/>
      <c r="CV21" s="1286"/>
      <c r="CW21" s="1286"/>
      <c r="CX21" s="1286"/>
      <c r="CY21" s="1286"/>
      <c r="DA21" s="1203"/>
      <c r="DB21" s="1795"/>
      <c r="DC21" s="1796"/>
      <c r="DD21" s="1796"/>
      <c r="DE21" s="1796"/>
      <c r="DF21" s="1796"/>
      <c r="DG21" s="1796"/>
      <c r="DH21" s="1796"/>
      <c r="DI21" s="1797"/>
      <c r="DJ21" s="1255"/>
      <c r="DK21" s="1798" t="s">
        <v>3959</v>
      </c>
      <c r="DL21" s="1799"/>
      <c r="DM21" s="1800"/>
      <c r="DN21" s="1879"/>
      <c r="DO21" s="1879"/>
      <c r="DP21" s="1879"/>
      <c r="DQ21" s="1879"/>
      <c r="DR21" s="1242" t="s">
        <v>3146</v>
      </c>
      <c r="DS21" s="1213"/>
      <c r="DT21" s="1798" t="s">
        <v>3959</v>
      </c>
      <c r="DU21" s="1799"/>
      <c r="DV21" s="1799"/>
      <c r="DW21" s="1838"/>
      <c r="DX21" s="1790"/>
      <c r="DY21" s="1790"/>
      <c r="DZ21" s="1790"/>
      <c r="EA21" s="1242" t="s">
        <v>3146</v>
      </c>
      <c r="EB21" s="1213"/>
      <c r="EC21" s="1798" t="s">
        <v>3959</v>
      </c>
      <c r="ED21" s="1799"/>
      <c r="EE21" s="1799"/>
      <c r="EF21" s="1838"/>
      <c r="EG21" s="1790"/>
      <c r="EH21" s="1790"/>
      <c r="EI21" s="1790"/>
      <c r="EJ21" s="1210" t="s">
        <v>3146</v>
      </c>
      <c r="EK21" s="1202"/>
      <c r="EL21" s="1204"/>
      <c r="EM21" s="1198"/>
      <c r="EN21" s="1225"/>
      <c r="EO21" s="1225"/>
      <c r="EP21" s="1225"/>
      <c r="ES21" s="1220"/>
      <c r="ET21" s="1286" t="str">
        <f>IF(OR(AND(DN$20&lt;&gt;"",COUNTA(DN21)=0),AND(DW$20&lt;&gt;"",COUNTA(DW21)=0),AND(EF$20&lt;&gt;"",COUNTA(EF21)=0)),"未入力があります。",IF(OR(AND(DJ$10="",DN20="",COUNTA(DN21)=1),AND(DS$10="",DW20="",COUNTA(DW21)=1),AND(EB$10="",EF20="",COUNTA(EF21)=1)),"棟番号及び用途を入力してください。",IF(OR(AND(DJ$10&lt;&gt;"",DN20="",COUNTA(DN21)=1),AND(DS$10&lt;&gt;"",DW20="",COUNTA(DW21)=1),AND(EB$10&lt;&gt;"",EF20="",COUNTA(EF21)=1)),"用途を入力してください。",IF(OR(AND(DJ$10="",COUNTA(DN21)=1),AND(DS$10="",COUNTA(DW21)=1),AND(EB$10="",COUNTA(EF21)=1)),"棟番号を入力してください。",""))))</f>
        <v/>
      </c>
      <c r="FA21" s="1203"/>
      <c r="FB21" s="1795"/>
      <c r="FC21" s="1796"/>
      <c r="FD21" s="1796"/>
      <c r="FE21" s="1796"/>
      <c r="FF21" s="1796"/>
      <c r="FG21" s="1796"/>
      <c r="FH21" s="1796"/>
      <c r="FI21" s="1797"/>
      <c r="FJ21" s="1255"/>
      <c r="FK21" s="1798" t="s">
        <v>3959</v>
      </c>
      <c r="FL21" s="1799"/>
      <c r="FM21" s="1800"/>
      <c r="FN21" s="1879"/>
      <c r="FO21" s="1879"/>
      <c r="FP21" s="1879"/>
      <c r="FQ21" s="1879"/>
      <c r="FR21" s="1242" t="s">
        <v>3146</v>
      </c>
      <c r="FS21" s="1213"/>
      <c r="FT21" s="1798" t="s">
        <v>3959</v>
      </c>
      <c r="FU21" s="1799"/>
      <c r="FV21" s="1799"/>
      <c r="FW21" s="1838"/>
      <c r="FX21" s="1790"/>
      <c r="FY21" s="1790"/>
      <c r="FZ21" s="1790"/>
      <c r="GA21" s="1242" t="s">
        <v>3146</v>
      </c>
      <c r="GB21" s="1213"/>
      <c r="GC21" s="1798" t="s">
        <v>3959</v>
      </c>
      <c r="GD21" s="1799"/>
      <c r="GE21" s="1799"/>
      <c r="GF21" s="1838"/>
      <c r="GG21" s="1790"/>
      <c r="GH21" s="1790"/>
      <c r="GI21" s="1790"/>
      <c r="GJ21" s="1210" t="s">
        <v>3146</v>
      </c>
      <c r="GK21" s="1202"/>
      <c r="GL21" s="1204"/>
      <c r="GM21" s="1198"/>
      <c r="GN21" s="1225"/>
      <c r="GO21" s="1225"/>
      <c r="GP21" s="1225"/>
    </row>
    <row r="22" spans="1:198" ht="23.1" customHeight="1">
      <c r="A22" s="1203"/>
      <c r="B22" s="1795"/>
      <c r="C22" s="1796"/>
      <c r="D22" s="1796"/>
      <c r="E22" s="1796"/>
      <c r="F22" s="1796"/>
      <c r="G22" s="1796"/>
      <c r="H22" s="1796"/>
      <c r="I22" s="1797"/>
      <c r="J22" s="1254" t="s">
        <v>2701</v>
      </c>
      <c r="K22" s="1798" t="s">
        <v>2449</v>
      </c>
      <c r="L22" s="1799"/>
      <c r="M22" s="1800"/>
      <c r="N22" s="1875"/>
      <c r="O22" s="1875"/>
      <c r="P22" s="1875"/>
      <c r="Q22" s="1875"/>
      <c r="R22" s="1876"/>
      <c r="S22" s="1201" t="s">
        <v>2701</v>
      </c>
      <c r="T22" s="1798" t="s">
        <v>2449</v>
      </c>
      <c r="U22" s="1799"/>
      <c r="V22" s="1800"/>
      <c r="W22" s="1877"/>
      <c r="X22" s="1875"/>
      <c r="Y22" s="1875"/>
      <c r="Z22" s="1875"/>
      <c r="AA22" s="1876"/>
      <c r="AB22" s="1201" t="s">
        <v>2701</v>
      </c>
      <c r="AC22" s="1798" t="s">
        <v>2449</v>
      </c>
      <c r="AD22" s="1799"/>
      <c r="AE22" s="1800"/>
      <c r="AF22" s="1877"/>
      <c r="AG22" s="1875"/>
      <c r="AH22" s="1875"/>
      <c r="AI22" s="1875"/>
      <c r="AJ22" s="1878"/>
      <c r="AK22" s="1202"/>
      <c r="AL22" s="1204"/>
      <c r="AM22" s="1198"/>
      <c r="AN22" s="1225"/>
      <c r="AO22" s="1225"/>
      <c r="AP22" s="1225"/>
      <c r="AS22" s="1220"/>
      <c r="AT22" s="1286" t="str">
        <f>IF(OR(AND(N22="",COUNTA(N23)=1),AND(W22="",COUNTA(W23)=1),AND(AF22="",COUNTA(AF23)=1)),"未入力です。",IF(OR(AND(J$10="",COUNTA(N22)=1),AND(S$10="",COUNTA(W22)=1),AND(AB$10="",COUNTA(AF22)=1)),"棟番号を入力してください。",""))</f>
        <v/>
      </c>
      <c r="AU22" s="1286"/>
      <c r="AV22" s="1286"/>
      <c r="AW22" s="1286"/>
      <c r="AX22" s="1286"/>
      <c r="AY22" s="1286"/>
      <c r="BA22" s="1203"/>
      <c r="BB22" s="1795"/>
      <c r="BC22" s="1796"/>
      <c r="BD22" s="1796"/>
      <c r="BE22" s="1796"/>
      <c r="BF22" s="1796"/>
      <c r="BG22" s="1796"/>
      <c r="BH22" s="1796"/>
      <c r="BI22" s="1797"/>
      <c r="BJ22" s="1254" t="s">
        <v>2701</v>
      </c>
      <c r="BK22" s="1798" t="s">
        <v>2449</v>
      </c>
      <c r="BL22" s="1799"/>
      <c r="BM22" s="1800"/>
      <c r="BN22" s="1875"/>
      <c r="BO22" s="1875"/>
      <c r="BP22" s="1875"/>
      <c r="BQ22" s="1875"/>
      <c r="BR22" s="1876"/>
      <c r="BS22" s="1201" t="s">
        <v>2701</v>
      </c>
      <c r="BT22" s="1798" t="s">
        <v>2449</v>
      </c>
      <c r="BU22" s="1799"/>
      <c r="BV22" s="1800"/>
      <c r="BW22" s="1877"/>
      <c r="BX22" s="1875"/>
      <c r="BY22" s="1875"/>
      <c r="BZ22" s="1875"/>
      <c r="CA22" s="1876"/>
      <c r="CB22" s="1201" t="s">
        <v>2701</v>
      </c>
      <c r="CC22" s="1798" t="s">
        <v>2449</v>
      </c>
      <c r="CD22" s="1799"/>
      <c r="CE22" s="1800"/>
      <c r="CF22" s="1877"/>
      <c r="CG22" s="1875"/>
      <c r="CH22" s="1875"/>
      <c r="CI22" s="1875"/>
      <c r="CJ22" s="1878"/>
      <c r="CK22" s="1202"/>
      <c r="CL22" s="1204"/>
      <c r="CM22" s="1198"/>
      <c r="CN22" s="1225"/>
      <c r="CO22" s="1225"/>
      <c r="CP22" s="1225"/>
      <c r="CS22" s="1220"/>
      <c r="CT22" s="1286" t="str">
        <f>IF(OR(AND(BN22="",COUNTA(BN23)=1),AND(BW22="",COUNTA(BW23)=1),AND(CF22="",COUNTA(CF23)=1)),"未入力です。",IF(OR(AND(BJ$10="",COUNTA(BN22)=1),AND(BS$10="",COUNTA(BW22)=1),AND(CB$10="",COUNTA(CF22)=1)),"棟番号を入力してください。",""))</f>
        <v/>
      </c>
      <c r="CU22" s="1286"/>
      <c r="CV22" s="1286"/>
      <c r="CW22" s="1286"/>
      <c r="CX22" s="1286"/>
      <c r="CY22" s="1286"/>
      <c r="DA22" s="1203"/>
      <c r="DB22" s="1795"/>
      <c r="DC22" s="1796"/>
      <c r="DD22" s="1796"/>
      <c r="DE22" s="1796"/>
      <c r="DF22" s="1796"/>
      <c r="DG22" s="1796"/>
      <c r="DH22" s="1796"/>
      <c r="DI22" s="1797"/>
      <c r="DJ22" s="1254" t="s">
        <v>2701</v>
      </c>
      <c r="DK22" s="1798" t="s">
        <v>2449</v>
      </c>
      <c r="DL22" s="1799"/>
      <c r="DM22" s="1800"/>
      <c r="DN22" s="1875"/>
      <c r="DO22" s="1875"/>
      <c r="DP22" s="1875"/>
      <c r="DQ22" s="1875"/>
      <c r="DR22" s="1876"/>
      <c r="DS22" s="1201" t="s">
        <v>2701</v>
      </c>
      <c r="DT22" s="1798" t="s">
        <v>2449</v>
      </c>
      <c r="DU22" s="1799"/>
      <c r="DV22" s="1800"/>
      <c r="DW22" s="1877"/>
      <c r="DX22" s="1875"/>
      <c r="DY22" s="1875"/>
      <c r="DZ22" s="1875"/>
      <c r="EA22" s="1876"/>
      <c r="EB22" s="1201" t="s">
        <v>2701</v>
      </c>
      <c r="EC22" s="1798" t="s">
        <v>2449</v>
      </c>
      <c r="ED22" s="1799"/>
      <c r="EE22" s="1800"/>
      <c r="EF22" s="1877"/>
      <c r="EG22" s="1875"/>
      <c r="EH22" s="1875"/>
      <c r="EI22" s="1875"/>
      <c r="EJ22" s="1878"/>
      <c r="EK22" s="1202"/>
      <c r="EL22" s="1204"/>
      <c r="EM22" s="1198"/>
      <c r="EN22" s="1225"/>
      <c r="EO22" s="1225"/>
      <c r="EP22" s="1225"/>
      <c r="ES22" s="1220"/>
      <c r="ET22" s="1286" t="str">
        <f>IF(OR(AND(DN22="",COUNTA(DN23)=1),AND(DW22="",COUNTA(DW23)=1),AND(EF22="",COUNTA(EF23)=1)),"未入力です。",IF(OR(AND(DJ$10="",COUNTA(DN22)=1),AND(DS$10="",COUNTA(DW22)=1),AND(EB$10="",COUNTA(EF22)=1)),"棟番号を入力してください。",""))</f>
        <v/>
      </c>
      <c r="FA22" s="1203"/>
      <c r="FB22" s="1795"/>
      <c r="FC22" s="1796"/>
      <c r="FD22" s="1796"/>
      <c r="FE22" s="1796"/>
      <c r="FF22" s="1796"/>
      <c r="FG22" s="1796"/>
      <c r="FH22" s="1796"/>
      <c r="FI22" s="1797"/>
      <c r="FJ22" s="1254" t="s">
        <v>2701</v>
      </c>
      <c r="FK22" s="1798" t="s">
        <v>2449</v>
      </c>
      <c r="FL22" s="1799"/>
      <c r="FM22" s="1800"/>
      <c r="FN22" s="1875"/>
      <c r="FO22" s="1875"/>
      <c r="FP22" s="1875"/>
      <c r="FQ22" s="1875"/>
      <c r="FR22" s="1876"/>
      <c r="FS22" s="1201" t="s">
        <v>2701</v>
      </c>
      <c r="FT22" s="1798" t="s">
        <v>2449</v>
      </c>
      <c r="FU22" s="1799"/>
      <c r="FV22" s="1800"/>
      <c r="FW22" s="1877"/>
      <c r="FX22" s="1875"/>
      <c r="FY22" s="1875"/>
      <c r="FZ22" s="1875"/>
      <c r="GA22" s="1876"/>
      <c r="GB22" s="1201" t="s">
        <v>2701</v>
      </c>
      <c r="GC22" s="1798" t="s">
        <v>2449</v>
      </c>
      <c r="GD22" s="1799"/>
      <c r="GE22" s="1800"/>
      <c r="GF22" s="1877"/>
      <c r="GG22" s="1875"/>
      <c r="GH22" s="1875"/>
      <c r="GI22" s="1875"/>
      <c r="GJ22" s="1878"/>
      <c r="GK22" s="1202"/>
      <c r="GL22" s="1204"/>
      <c r="GM22" s="1198"/>
      <c r="GN22" s="1225"/>
      <c r="GO22" s="1225"/>
      <c r="GP22" s="1225"/>
    </row>
    <row r="23" spans="1:198" ht="23.1" customHeight="1">
      <c r="A23" s="1203"/>
      <c r="B23" s="1795"/>
      <c r="C23" s="1796"/>
      <c r="D23" s="1796"/>
      <c r="E23" s="1796"/>
      <c r="F23" s="1796"/>
      <c r="G23" s="1796"/>
      <c r="H23" s="1796"/>
      <c r="I23" s="1797"/>
      <c r="J23" s="1255"/>
      <c r="K23" s="1798" t="s">
        <v>3959</v>
      </c>
      <c r="L23" s="1799"/>
      <c r="M23" s="1800"/>
      <c r="N23" s="1879"/>
      <c r="O23" s="1879"/>
      <c r="P23" s="1879"/>
      <c r="Q23" s="1879"/>
      <c r="R23" s="1242" t="s">
        <v>3146</v>
      </c>
      <c r="S23" s="1213"/>
      <c r="T23" s="1798" t="s">
        <v>3959</v>
      </c>
      <c r="U23" s="1799"/>
      <c r="V23" s="1799"/>
      <c r="W23" s="1838"/>
      <c r="X23" s="1790"/>
      <c r="Y23" s="1790"/>
      <c r="Z23" s="1790"/>
      <c r="AA23" s="1242" t="s">
        <v>3146</v>
      </c>
      <c r="AB23" s="1213"/>
      <c r="AC23" s="1798" t="s">
        <v>3959</v>
      </c>
      <c r="AD23" s="1799"/>
      <c r="AE23" s="1799"/>
      <c r="AF23" s="1838"/>
      <c r="AG23" s="1790"/>
      <c r="AH23" s="1790"/>
      <c r="AI23" s="1790"/>
      <c r="AJ23" s="1210" t="s">
        <v>3146</v>
      </c>
      <c r="AK23" s="1202"/>
      <c r="AL23" s="1204"/>
      <c r="AM23" s="1198"/>
      <c r="AN23" s="1225"/>
      <c r="AO23" s="1225"/>
      <c r="AP23" s="1225"/>
      <c r="AS23" s="1220"/>
      <c r="AT23" s="1286" t="str">
        <f>IF(OR(AND(N$22&lt;&gt;"",COUNTA(N23)=0),AND(W$22&lt;&gt;"",COUNTA(W23)=0),AND(AF$22&lt;&gt;"",COUNTA(AF23)=0)),"未入力があります。",IF(OR(AND(J$10="",N22="",COUNTA(N23)=1),AND(S$10="",W22="",COUNTA(W23)=1),AND(AB$10="",AF22="",COUNTA(AF23)=1)),"棟番号及び用途を入力してください。",IF(OR(AND(J$10&lt;&gt;"",N22="",COUNTA(N23)=1),AND(S$10&lt;&gt;"",W22="",COUNTA(W23)=1),AND(AB$10&lt;&gt;"",AF22="",COUNTA(AF23)=1)),"用途を入力してください。",IF(OR(AND(J$10="",COUNTA(N23)=1),AND(S$10="",COUNTA(W23)=1),AND(AB$10="",COUNTA(AF23)=1)),"棟番号を入力してください。",""))))</f>
        <v/>
      </c>
      <c r="AU23" s="1286"/>
      <c r="AV23" s="1286"/>
      <c r="AW23" s="1286"/>
      <c r="AX23" s="1286"/>
      <c r="AY23" s="1286"/>
      <c r="BA23" s="1203"/>
      <c r="BB23" s="1795"/>
      <c r="BC23" s="1796"/>
      <c r="BD23" s="1796"/>
      <c r="BE23" s="1796"/>
      <c r="BF23" s="1796"/>
      <c r="BG23" s="1796"/>
      <c r="BH23" s="1796"/>
      <c r="BI23" s="1797"/>
      <c r="BJ23" s="1255"/>
      <c r="BK23" s="1798" t="s">
        <v>3959</v>
      </c>
      <c r="BL23" s="1799"/>
      <c r="BM23" s="1800"/>
      <c r="BN23" s="1879"/>
      <c r="BO23" s="1879"/>
      <c r="BP23" s="1879"/>
      <c r="BQ23" s="1879"/>
      <c r="BR23" s="1242" t="s">
        <v>3146</v>
      </c>
      <c r="BS23" s="1213"/>
      <c r="BT23" s="1798" t="s">
        <v>3959</v>
      </c>
      <c r="BU23" s="1799"/>
      <c r="BV23" s="1799"/>
      <c r="BW23" s="1838"/>
      <c r="BX23" s="1790"/>
      <c r="BY23" s="1790"/>
      <c r="BZ23" s="1790"/>
      <c r="CA23" s="1242" t="s">
        <v>3146</v>
      </c>
      <c r="CB23" s="1213"/>
      <c r="CC23" s="1798" t="s">
        <v>3959</v>
      </c>
      <c r="CD23" s="1799"/>
      <c r="CE23" s="1799"/>
      <c r="CF23" s="1838"/>
      <c r="CG23" s="1790"/>
      <c r="CH23" s="1790"/>
      <c r="CI23" s="1790"/>
      <c r="CJ23" s="1210" t="s">
        <v>3146</v>
      </c>
      <c r="CK23" s="1202"/>
      <c r="CL23" s="1204"/>
      <c r="CM23" s="1198"/>
      <c r="CN23" s="1225"/>
      <c r="CO23" s="1225"/>
      <c r="CP23" s="1225"/>
      <c r="CS23" s="1220"/>
      <c r="CT23" s="1286" t="str">
        <f>IF(OR(AND(BN$22&lt;&gt;"",COUNTA(BN23)=0),AND(BW$22&lt;&gt;"",COUNTA(BW23)=0),AND(CF$22&lt;&gt;"",COUNTA(CF23)=0)),"未入力があります。",IF(OR(AND(BJ$10="",BN22="",COUNTA(BN23)=1),AND(BS$10="",BW22="",COUNTA(BW23)=1),AND(CB$10="",CF22="",COUNTA(CF23)=1)),"棟番号及び用途を入力してください。",IF(OR(AND(BJ$10&lt;&gt;"",BN22="",COUNTA(BN23)=1),AND(BS$10&lt;&gt;"",BW22="",COUNTA(BW23)=1),AND(CB$10&lt;&gt;"",CF22="",COUNTA(CF23)=1)),"用途を入力してください。",IF(OR(AND(BJ$10="",COUNTA(BN23)=1),AND(BS$10="",COUNTA(BW23)=1),AND(CB$10="",COUNTA(CF23)=1)),"棟番号を入力してください。",""))))</f>
        <v/>
      </c>
      <c r="CU23" s="1286"/>
      <c r="CV23" s="1286"/>
      <c r="CW23" s="1286"/>
      <c r="CX23" s="1286"/>
      <c r="CY23" s="1286"/>
      <c r="DA23" s="1203"/>
      <c r="DB23" s="1795"/>
      <c r="DC23" s="1796"/>
      <c r="DD23" s="1796"/>
      <c r="DE23" s="1796"/>
      <c r="DF23" s="1796"/>
      <c r="DG23" s="1796"/>
      <c r="DH23" s="1796"/>
      <c r="DI23" s="1797"/>
      <c r="DJ23" s="1255"/>
      <c r="DK23" s="1798" t="s">
        <v>3959</v>
      </c>
      <c r="DL23" s="1799"/>
      <c r="DM23" s="1800"/>
      <c r="DN23" s="1879"/>
      <c r="DO23" s="1879"/>
      <c r="DP23" s="1879"/>
      <c r="DQ23" s="1879"/>
      <c r="DR23" s="1242" t="s">
        <v>3146</v>
      </c>
      <c r="DS23" s="1213"/>
      <c r="DT23" s="1798" t="s">
        <v>3959</v>
      </c>
      <c r="DU23" s="1799"/>
      <c r="DV23" s="1799"/>
      <c r="DW23" s="1838"/>
      <c r="DX23" s="1790"/>
      <c r="DY23" s="1790"/>
      <c r="DZ23" s="1790"/>
      <c r="EA23" s="1242" t="s">
        <v>3146</v>
      </c>
      <c r="EB23" s="1213"/>
      <c r="EC23" s="1798" t="s">
        <v>3959</v>
      </c>
      <c r="ED23" s="1799"/>
      <c r="EE23" s="1799"/>
      <c r="EF23" s="1838"/>
      <c r="EG23" s="1790"/>
      <c r="EH23" s="1790"/>
      <c r="EI23" s="1790"/>
      <c r="EJ23" s="1210" t="s">
        <v>3146</v>
      </c>
      <c r="EK23" s="1202"/>
      <c r="EL23" s="1204"/>
      <c r="EM23" s="1198"/>
      <c r="EN23" s="1225"/>
      <c r="EO23" s="1225"/>
      <c r="EP23" s="1225"/>
      <c r="ES23" s="1220"/>
      <c r="ET23" s="1286" t="str">
        <f>IF(OR(AND(DN$22&lt;&gt;"",COUNTA(DN23)=0),AND(DW$22&lt;&gt;"",COUNTA(DW23)=0),AND(EF$22&lt;&gt;"",COUNTA(EF23)=0)),"未入力があります。",IF(OR(AND(DJ$10="",DN22="",COUNTA(DN23)=1),AND(DS$10="",DW22="",COUNTA(DW23)=1),AND(EB$10="",EF22="",COUNTA(EF23)=1)),"棟番号及び用途を入力してください。",IF(OR(AND(DJ$10&lt;&gt;"",DN22="",COUNTA(DN23)=1),AND(DS$10&lt;&gt;"",DW22="",COUNTA(DW23)=1),AND(EB$10&lt;&gt;"",EF22="",COUNTA(EF23)=1)),"用途を入力してください。",IF(OR(AND(DJ$10="",COUNTA(DN23)=1),AND(DS$10="",COUNTA(DW23)=1),AND(EB$10="",COUNTA(EF23)=1)),"棟番号を入力してください。",""))))</f>
        <v/>
      </c>
      <c r="FA23" s="1203"/>
      <c r="FB23" s="1795"/>
      <c r="FC23" s="1796"/>
      <c r="FD23" s="1796"/>
      <c r="FE23" s="1796"/>
      <c r="FF23" s="1796"/>
      <c r="FG23" s="1796"/>
      <c r="FH23" s="1796"/>
      <c r="FI23" s="1797"/>
      <c r="FJ23" s="1255"/>
      <c r="FK23" s="1798" t="s">
        <v>3959</v>
      </c>
      <c r="FL23" s="1799"/>
      <c r="FM23" s="1800"/>
      <c r="FN23" s="1879"/>
      <c r="FO23" s="1879"/>
      <c r="FP23" s="1879"/>
      <c r="FQ23" s="1879"/>
      <c r="FR23" s="1242" t="s">
        <v>3146</v>
      </c>
      <c r="FS23" s="1213"/>
      <c r="FT23" s="1798" t="s">
        <v>3959</v>
      </c>
      <c r="FU23" s="1799"/>
      <c r="FV23" s="1799"/>
      <c r="FW23" s="1838"/>
      <c r="FX23" s="1790"/>
      <c r="FY23" s="1790"/>
      <c r="FZ23" s="1790"/>
      <c r="GA23" s="1242" t="s">
        <v>3146</v>
      </c>
      <c r="GB23" s="1213"/>
      <c r="GC23" s="1798" t="s">
        <v>3959</v>
      </c>
      <c r="GD23" s="1799"/>
      <c r="GE23" s="1799"/>
      <c r="GF23" s="1838"/>
      <c r="GG23" s="1790"/>
      <c r="GH23" s="1790"/>
      <c r="GI23" s="1790"/>
      <c r="GJ23" s="1210" t="s">
        <v>3146</v>
      </c>
      <c r="GK23" s="1202"/>
      <c r="GL23" s="1204"/>
      <c r="GM23" s="1198"/>
      <c r="GN23" s="1225"/>
      <c r="GO23" s="1225"/>
      <c r="GP23" s="1225"/>
    </row>
    <row r="24" spans="1:198" ht="23.1" customHeight="1">
      <c r="A24" s="1203"/>
      <c r="B24" s="1795"/>
      <c r="C24" s="1796"/>
      <c r="D24" s="1796"/>
      <c r="E24" s="1796"/>
      <c r="F24" s="1796"/>
      <c r="G24" s="1796"/>
      <c r="H24" s="1796"/>
      <c r="I24" s="1797"/>
      <c r="J24" s="1223" t="s">
        <v>2718</v>
      </c>
      <c r="K24" s="1798" t="s">
        <v>2449</v>
      </c>
      <c r="L24" s="1799"/>
      <c r="M24" s="1800"/>
      <c r="N24" s="1875"/>
      <c r="O24" s="1875"/>
      <c r="P24" s="1875"/>
      <c r="Q24" s="1875"/>
      <c r="R24" s="1876"/>
      <c r="S24" s="1200" t="s">
        <v>2718</v>
      </c>
      <c r="T24" s="1798" t="s">
        <v>2449</v>
      </c>
      <c r="U24" s="1799"/>
      <c r="V24" s="1800"/>
      <c r="W24" s="1877"/>
      <c r="X24" s="1875"/>
      <c r="Y24" s="1875"/>
      <c r="Z24" s="1875"/>
      <c r="AA24" s="1876"/>
      <c r="AB24" s="1200" t="s">
        <v>2718</v>
      </c>
      <c r="AC24" s="1798" t="s">
        <v>2449</v>
      </c>
      <c r="AD24" s="1799"/>
      <c r="AE24" s="1800"/>
      <c r="AF24" s="1877"/>
      <c r="AG24" s="1875"/>
      <c r="AH24" s="1875"/>
      <c r="AI24" s="1875"/>
      <c r="AJ24" s="1878"/>
      <c r="AK24" s="1202"/>
      <c r="AL24" s="1204"/>
      <c r="AM24" s="1198"/>
      <c r="AN24" s="1225"/>
      <c r="AO24" s="1225"/>
      <c r="AP24" s="1225"/>
      <c r="AS24" s="1220"/>
      <c r="AT24" s="1286" t="str">
        <f>IF(OR(AND(N24="",COUNTA(N25)=1),AND(W24="",COUNTA(W25)=1),AND(AF24="",COUNTA(AF25)=1)),"未入力です。",IF(OR(AND(J$10="",COUNTA(N24)=1),AND(S$10="",COUNTA(W24)=1),AND(AB$10="",COUNTA(AF24)=1)),"棟番号を入力してください。",""))</f>
        <v/>
      </c>
      <c r="AU24" s="1286"/>
      <c r="AV24" s="1286"/>
      <c r="AW24" s="1286"/>
      <c r="AX24" s="1286"/>
      <c r="AY24" s="1286"/>
      <c r="BA24" s="1203"/>
      <c r="BB24" s="1795"/>
      <c r="BC24" s="1796"/>
      <c r="BD24" s="1796"/>
      <c r="BE24" s="1796"/>
      <c r="BF24" s="1796"/>
      <c r="BG24" s="1796"/>
      <c r="BH24" s="1796"/>
      <c r="BI24" s="1797"/>
      <c r="BJ24" s="1223" t="s">
        <v>2718</v>
      </c>
      <c r="BK24" s="1798" t="s">
        <v>2449</v>
      </c>
      <c r="BL24" s="1799"/>
      <c r="BM24" s="1800"/>
      <c r="BN24" s="1875"/>
      <c r="BO24" s="1875"/>
      <c r="BP24" s="1875"/>
      <c r="BQ24" s="1875"/>
      <c r="BR24" s="1876"/>
      <c r="BS24" s="1200" t="s">
        <v>2718</v>
      </c>
      <c r="BT24" s="1798" t="s">
        <v>2449</v>
      </c>
      <c r="BU24" s="1799"/>
      <c r="BV24" s="1800"/>
      <c r="BW24" s="1877"/>
      <c r="BX24" s="1875"/>
      <c r="BY24" s="1875"/>
      <c r="BZ24" s="1875"/>
      <c r="CA24" s="1876"/>
      <c r="CB24" s="1200" t="s">
        <v>2718</v>
      </c>
      <c r="CC24" s="1798" t="s">
        <v>2449</v>
      </c>
      <c r="CD24" s="1799"/>
      <c r="CE24" s="1800"/>
      <c r="CF24" s="1877"/>
      <c r="CG24" s="1875"/>
      <c r="CH24" s="1875"/>
      <c r="CI24" s="1875"/>
      <c r="CJ24" s="1878"/>
      <c r="CK24" s="1202"/>
      <c r="CL24" s="1204"/>
      <c r="CM24" s="1198"/>
      <c r="CN24" s="1225"/>
      <c r="CO24" s="1225"/>
      <c r="CP24" s="1225"/>
      <c r="CS24" s="1220"/>
      <c r="CT24" s="1286" t="str">
        <f>IF(OR(AND(BN24="",COUNTA(BN25)=1),AND(BW24="",COUNTA(BW25)=1),AND(CF24="",COUNTA(CF25)=1)),"未入力です。",IF(OR(AND(BJ$10="",COUNTA(BN24)=1),AND(BS$10="",COUNTA(BW24)=1),AND(CB$10="",COUNTA(CF24)=1)),"棟番号を入力してください。",""))</f>
        <v/>
      </c>
      <c r="CU24" s="1286"/>
      <c r="CV24" s="1286"/>
      <c r="CW24" s="1286"/>
      <c r="CX24" s="1286"/>
      <c r="CY24" s="1286"/>
      <c r="DA24" s="1203"/>
      <c r="DB24" s="1795"/>
      <c r="DC24" s="1796"/>
      <c r="DD24" s="1796"/>
      <c r="DE24" s="1796"/>
      <c r="DF24" s="1796"/>
      <c r="DG24" s="1796"/>
      <c r="DH24" s="1796"/>
      <c r="DI24" s="1797"/>
      <c r="DJ24" s="1223" t="s">
        <v>2718</v>
      </c>
      <c r="DK24" s="1798" t="s">
        <v>2449</v>
      </c>
      <c r="DL24" s="1799"/>
      <c r="DM24" s="1800"/>
      <c r="DN24" s="1875"/>
      <c r="DO24" s="1875"/>
      <c r="DP24" s="1875"/>
      <c r="DQ24" s="1875"/>
      <c r="DR24" s="1876"/>
      <c r="DS24" s="1200" t="s">
        <v>2718</v>
      </c>
      <c r="DT24" s="1798" t="s">
        <v>2449</v>
      </c>
      <c r="DU24" s="1799"/>
      <c r="DV24" s="1800"/>
      <c r="DW24" s="1877"/>
      <c r="DX24" s="1875"/>
      <c r="DY24" s="1875"/>
      <c r="DZ24" s="1875"/>
      <c r="EA24" s="1876"/>
      <c r="EB24" s="1200" t="s">
        <v>2718</v>
      </c>
      <c r="EC24" s="1798" t="s">
        <v>2449</v>
      </c>
      <c r="ED24" s="1799"/>
      <c r="EE24" s="1800"/>
      <c r="EF24" s="1877"/>
      <c r="EG24" s="1875"/>
      <c r="EH24" s="1875"/>
      <c r="EI24" s="1875"/>
      <c r="EJ24" s="1878"/>
      <c r="EK24" s="1202"/>
      <c r="EL24" s="1204"/>
      <c r="EM24" s="1198"/>
      <c r="EN24" s="1225"/>
      <c r="EO24" s="1225"/>
      <c r="EP24" s="1225"/>
      <c r="ES24" s="1220"/>
      <c r="ET24" s="1286" t="str">
        <f>IF(OR(AND(DN24="",COUNTA(DN25)=1),AND(DW24="",COUNTA(DW25)=1),AND(EF24="",COUNTA(EF25)=1)),"未入力です。",IF(OR(AND(DJ$10="",COUNTA(DN24)=1),AND(DS$10="",COUNTA(DW24)=1),AND(EB$10="",COUNTA(EF24)=1)),"棟番号を入力してください。",""))</f>
        <v/>
      </c>
      <c r="FA24" s="1203"/>
      <c r="FB24" s="1795"/>
      <c r="FC24" s="1796"/>
      <c r="FD24" s="1796"/>
      <c r="FE24" s="1796"/>
      <c r="FF24" s="1796"/>
      <c r="FG24" s="1796"/>
      <c r="FH24" s="1796"/>
      <c r="FI24" s="1797"/>
      <c r="FJ24" s="1223" t="s">
        <v>2718</v>
      </c>
      <c r="FK24" s="1798" t="s">
        <v>2449</v>
      </c>
      <c r="FL24" s="1799"/>
      <c r="FM24" s="1800"/>
      <c r="FN24" s="1875"/>
      <c r="FO24" s="1875"/>
      <c r="FP24" s="1875"/>
      <c r="FQ24" s="1875"/>
      <c r="FR24" s="1876"/>
      <c r="FS24" s="1200" t="s">
        <v>2718</v>
      </c>
      <c r="FT24" s="1798" t="s">
        <v>2449</v>
      </c>
      <c r="FU24" s="1799"/>
      <c r="FV24" s="1800"/>
      <c r="FW24" s="1877"/>
      <c r="FX24" s="1875"/>
      <c r="FY24" s="1875"/>
      <c r="FZ24" s="1875"/>
      <c r="GA24" s="1876"/>
      <c r="GB24" s="1200" t="s">
        <v>2718</v>
      </c>
      <c r="GC24" s="1798" t="s">
        <v>2449</v>
      </c>
      <c r="GD24" s="1799"/>
      <c r="GE24" s="1800"/>
      <c r="GF24" s="1877"/>
      <c r="GG24" s="1875"/>
      <c r="GH24" s="1875"/>
      <c r="GI24" s="1875"/>
      <c r="GJ24" s="1878"/>
      <c r="GK24" s="1202"/>
      <c r="GL24" s="1204"/>
      <c r="GM24" s="1198"/>
      <c r="GN24" s="1225"/>
      <c r="GO24" s="1225"/>
      <c r="GP24" s="1225"/>
    </row>
    <row r="25" spans="1:198" ht="23.1" customHeight="1">
      <c r="A25" s="1203"/>
      <c r="B25" s="1759"/>
      <c r="C25" s="1760"/>
      <c r="D25" s="1760"/>
      <c r="E25" s="1760"/>
      <c r="F25" s="1760"/>
      <c r="G25" s="1760"/>
      <c r="H25" s="1760"/>
      <c r="I25" s="1761"/>
      <c r="J25" s="1211"/>
      <c r="K25" s="1798" t="s">
        <v>3959</v>
      </c>
      <c r="L25" s="1799"/>
      <c r="M25" s="1800"/>
      <c r="N25" s="1790"/>
      <c r="O25" s="1790"/>
      <c r="P25" s="1790"/>
      <c r="Q25" s="1790"/>
      <c r="R25" s="1242" t="s">
        <v>3146</v>
      </c>
      <c r="S25" s="1212"/>
      <c r="T25" s="1798" t="s">
        <v>3959</v>
      </c>
      <c r="U25" s="1799"/>
      <c r="V25" s="1799"/>
      <c r="W25" s="1838"/>
      <c r="X25" s="1790"/>
      <c r="Y25" s="1790"/>
      <c r="Z25" s="1790"/>
      <c r="AA25" s="1242" t="s">
        <v>3146</v>
      </c>
      <c r="AB25" s="1212"/>
      <c r="AC25" s="1798" t="s">
        <v>3959</v>
      </c>
      <c r="AD25" s="1799"/>
      <c r="AE25" s="1799"/>
      <c r="AF25" s="1838"/>
      <c r="AG25" s="1790"/>
      <c r="AH25" s="1790"/>
      <c r="AI25" s="1790"/>
      <c r="AJ25" s="1210" t="s">
        <v>3146</v>
      </c>
      <c r="AK25" s="1202"/>
      <c r="AL25" s="1204"/>
      <c r="AM25" s="1202"/>
      <c r="AN25" s="1225"/>
      <c r="AO25" s="1225"/>
      <c r="AP25" s="1225"/>
      <c r="AS25" s="1220"/>
      <c r="AT25" s="1286" t="str">
        <f>IF(OR(AND(N$24&lt;&gt;"",COUNTA(N25)=0),AND(W$24&lt;&gt;"",COUNTA(W25)=0),AND(AF$24&lt;&gt;"",COUNTA(AF25)=0)),"未入力があります。",IF(OR(AND(J$10="",N24="",COUNTA(N25)=1),AND(S$10="",W24="",COUNTA(W25)=1),AND(AB$10="",AF24="",COUNTA(AF25)=1)),"棟番号及び用途を入力してください。",IF(OR(AND(J$10&lt;&gt;"",N24="",COUNTA(N25)=1),AND(S$10&lt;&gt;"",W24="",COUNTA(W25)=1),AND(AB$10&lt;&gt;"",AF24="",COUNTA(AF25)=1)),"用途を入力してください。",IF(OR(AND(J$10="",COUNTA(N25)=1),AND(S$10="",COUNTA(W25)=1),AND(AB$10="",COUNTA(AF25)=1)),"棟番号を入力してください。",""))))</f>
        <v/>
      </c>
      <c r="AU25" s="1286"/>
      <c r="AV25" s="1286"/>
      <c r="AW25" s="1286"/>
      <c r="AX25" s="1286"/>
      <c r="AY25" s="1286"/>
      <c r="BA25" s="1203"/>
      <c r="BB25" s="1759"/>
      <c r="BC25" s="1760"/>
      <c r="BD25" s="1760"/>
      <c r="BE25" s="1760"/>
      <c r="BF25" s="1760"/>
      <c r="BG25" s="1760"/>
      <c r="BH25" s="1760"/>
      <c r="BI25" s="1761"/>
      <c r="BJ25" s="1211"/>
      <c r="BK25" s="1798" t="s">
        <v>3959</v>
      </c>
      <c r="BL25" s="1799"/>
      <c r="BM25" s="1800"/>
      <c r="BN25" s="1790"/>
      <c r="BO25" s="1790"/>
      <c r="BP25" s="1790"/>
      <c r="BQ25" s="1790"/>
      <c r="BR25" s="1242" t="s">
        <v>3146</v>
      </c>
      <c r="BS25" s="1212"/>
      <c r="BT25" s="1798" t="s">
        <v>3959</v>
      </c>
      <c r="BU25" s="1799"/>
      <c r="BV25" s="1799"/>
      <c r="BW25" s="1838"/>
      <c r="BX25" s="1790"/>
      <c r="BY25" s="1790"/>
      <c r="BZ25" s="1790"/>
      <c r="CA25" s="1242" t="s">
        <v>3146</v>
      </c>
      <c r="CB25" s="1212"/>
      <c r="CC25" s="1798" t="s">
        <v>3959</v>
      </c>
      <c r="CD25" s="1799"/>
      <c r="CE25" s="1799"/>
      <c r="CF25" s="1838"/>
      <c r="CG25" s="1790"/>
      <c r="CH25" s="1790"/>
      <c r="CI25" s="1790"/>
      <c r="CJ25" s="1210" t="s">
        <v>3146</v>
      </c>
      <c r="CK25" s="1202"/>
      <c r="CL25" s="1204"/>
      <c r="CM25" s="1202"/>
      <c r="CN25" s="1225"/>
      <c r="CO25" s="1225"/>
      <c r="CP25" s="1225"/>
      <c r="CS25" s="1220"/>
      <c r="CT25" s="1286" t="str">
        <f>IF(OR(AND(BN$24&lt;&gt;"",COUNTA(BN25)=0),AND(BW$24&lt;&gt;"",COUNTA(BW25)=0),AND(CF$24&lt;&gt;"",COUNTA(CF25)=0)),"未入力があります。",IF(OR(AND(BJ$10="",BN24="",COUNTA(BN25)=1),AND(BS$10="",BW24="",COUNTA(BW25)=1),AND(CB$10="",CF24="",COUNTA(CF25)=1)),"棟番号及び用途を入力してください。",IF(OR(AND(BJ$10&lt;&gt;"",BN24="",COUNTA(BN25)=1),AND(BS$10&lt;&gt;"",BW24="",COUNTA(BW25)=1),AND(CB$10&lt;&gt;"",CF24="",COUNTA(CF25)=1)),"用途を入力してください。",IF(OR(AND(BJ$10="",COUNTA(BN25)=1),AND(BS$10="",COUNTA(BW25)=1),AND(CB$10="",COUNTA(CF25)=1)),"棟番号を入力してください。",""))))</f>
        <v/>
      </c>
      <c r="CU25" s="1286"/>
      <c r="CV25" s="1286"/>
      <c r="CW25" s="1286"/>
      <c r="CX25" s="1286"/>
      <c r="CY25" s="1286"/>
      <c r="DA25" s="1203"/>
      <c r="DB25" s="1759"/>
      <c r="DC25" s="1760"/>
      <c r="DD25" s="1760"/>
      <c r="DE25" s="1760"/>
      <c r="DF25" s="1760"/>
      <c r="DG25" s="1760"/>
      <c r="DH25" s="1760"/>
      <c r="DI25" s="1761"/>
      <c r="DJ25" s="1211"/>
      <c r="DK25" s="1798" t="s">
        <v>3959</v>
      </c>
      <c r="DL25" s="1799"/>
      <c r="DM25" s="1800"/>
      <c r="DN25" s="1790"/>
      <c r="DO25" s="1790"/>
      <c r="DP25" s="1790"/>
      <c r="DQ25" s="1790"/>
      <c r="DR25" s="1242" t="s">
        <v>3146</v>
      </c>
      <c r="DS25" s="1212"/>
      <c r="DT25" s="1798" t="s">
        <v>3959</v>
      </c>
      <c r="DU25" s="1799"/>
      <c r="DV25" s="1799"/>
      <c r="DW25" s="1838"/>
      <c r="DX25" s="1790"/>
      <c r="DY25" s="1790"/>
      <c r="DZ25" s="1790"/>
      <c r="EA25" s="1242" t="s">
        <v>3146</v>
      </c>
      <c r="EB25" s="1212"/>
      <c r="EC25" s="1798" t="s">
        <v>3959</v>
      </c>
      <c r="ED25" s="1799"/>
      <c r="EE25" s="1799"/>
      <c r="EF25" s="1838"/>
      <c r="EG25" s="1790"/>
      <c r="EH25" s="1790"/>
      <c r="EI25" s="1790"/>
      <c r="EJ25" s="1210" t="s">
        <v>3146</v>
      </c>
      <c r="EK25" s="1202"/>
      <c r="EL25" s="1204"/>
      <c r="EM25" s="1202"/>
      <c r="EN25" s="1225"/>
      <c r="EO25" s="1225"/>
      <c r="EP25" s="1225"/>
      <c r="ES25" s="1220"/>
      <c r="ET25" s="1286" t="str">
        <f>IF(OR(AND(DN$24&lt;&gt;"",COUNTA(DN25)=0),AND(DW$24&lt;&gt;"",COUNTA(DW25)=0),AND(EF$24&lt;&gt;"",COUNTA(EF25)=0)),"未入力があります。",IF(OR(AND(DJ$10="",DN24="",COUNTA(DN25)=1),AND(DS$10="",DW24="",COUNTA(DW25)=1),AND(EB$10="",EF24="",COUNTA(EF25)=1)),"棟番号及び用途を入力してください。",IF(OR(AND(DJ$10&lt;&gt;"",DN24="",COUNTA(DN25)=1),AND(DS$10&lt;&gt;"",DW24="",COUNTA(DW25)=1),AND(EB$10&lt;&gt;"",EF24="",COUNTA(EF25)=1)),"用途を入力してください。",IF(OR(AND(DJ$10="",COUNTA(DN25)=1),AND(DS$10="",COUNTA(DW25)=1),AND(EB$10="",COUNTA(EF25)=1)),"棟番号を入力してください。",""))))</f>
        <v/>
      </c>
      <c r="FA25" s="1203"/>
      <c r="FB25" s="1759"/>
      <c r="FC25" s="1760"/>
      <c r="FD25" s="1760"/>
      <c r="FE25" s="1760"/>
      <c r="FF25" s="1760"/>
      <c r="FG25" s="1760"/>
      <c r="FH25" s="1760"/>
      <c r="FI25" s="1761"/>
      <c r="FJ25" s="1211"/>
      <c r="FK25" s="1798" t="s">
        <v>3959</v>
      </c>
      <c r="FL25" s="1799"/>
      <c r="FM25" s="1800"/>
      <c r="FN25" s="1790"/>
      <c r="FO25" s="1790"/>
      <c r="FP25" s="1790"/>
      <c r="FQ25" s="1790"/>
      <c r="FR25" s="1242" t="s">
        <v>3146</v>
      </c>
      <c r="FS25" s="1212"/>
      <c r="FT25" s="1798" t="s">
        <v>3959</v>
      </c>
      <c r="FU25" s="1799"/>
      <c r="FV25" s="1799"/>
      <c r="FW25" s="1838"/>
      <c r="FX25" s="1790"/>
      <c r="FY25" s="1790"/>
      <c r="FZ25" s="1790"/>
      <c r="GA25" s="1242" t="s">
        <v>3146</v>
      </c>
      <c r="GB25" s="1212"/>
      <c r="GC25" s="1798" t="s">
        <v>3959</v>
      </c>
      <c r="GD25" s="1799"/>
      <c r="GE25" s="1799"/>
      <c r="GF25" s="1838"/>
      <c r="GG25" s="1790"/>
      <c r="GH25" s="1790"/>
      <c r="GI25" s="1790"/>
      <c r="GJ25" s="1210" t="s">
        <v>3146</v>
      </c>
      <c r="GK25" s="1202"/>
      <c r="GL25" s="1204"/>
      <c r="GM25" s="1202"/>
      <c r="GN25" s="1225"/>
      <c r="GO25" s="1225"/>
      <c r="GP25" s="1225"/>
    </row>
    <row r="26" spans="1:198" ht="23.1" customHeight="1">
      <c r="A26" s="1203"/>
      <c r="B26" s="1810" t="s">
        <v>3960</v>
      </c>
      <c r="C26" s="1776"/>
      <c r="D26" s="1776"/>
      <c r="E26" s="1776"/>
      <c r="F26" s="1776"/>
      <c r="G26" s="1776"/>
      <c r="H26" s="1776"/>
      <c r="I26" s="1776"/>
      <c r="J26" s="1219"/>
      <c r="K26" s="1873"/>
      <c r="L26" s="1873"/>
      <c r="M26" s="1873"/>
      <c r="N26" s="1873"/>
      <c r="O26" s="1873"/>
      <c r="P26" s="1790" t="s">
        <v>3961</v>
      </c>
      <c r="Q26" s="1790"/>
      <c r="R26" s="1242"/>
      <c r="S26" s="1243"/>
      <c r="T26" s="1873"/>
      <c r="U26" s="1873"/>
      <c r="V26" s="1873"/>
      <c r="W26" s="1873"/>
      <c r="X26" s="1873"/>
      <c r="Y26" s="1790" t="s">
        <v>3961</v>
      </c>
      <c r="Z26" s="1790"/>
      <c r="AA26" s="1242"/>
      <c r="AB26" s="1243"/>
      <c r="AC26" s="1873"/>
      <c r="AD26" s="1873"/>
      <c r="AE26" s="1873"/>
      <c r="AF26" s="1873"/>
      <c r="AG26" s="1873"/>
      <c r="AH26" s="1790" t="s">
        <v>3961</v>
      </c>
      <c r="AI26" s="1790"/>
      <c r="AJ26" s="1210"/>
      <c r="AK26" s="1202"/>
      <c r="AL26" s="1204"/>
      <c r="AM26" s="1198"/>
      <c r="AN26" s="1225"/>
      <c r="AO26" s="1225"/>
      <c r="AP26" s="1225"/>
      <c r="AS26" s="1220">
        <f>COUNTIF(AN25:AN30, TRUE)</f>
        <v>0</v>
      </c>
      <c r="AT26" s="1286" t="str">
        <f>IF(OR(AND(J$10&lt;&gt;"",COUNTA(K26)=0),AND(S$10&lt;&gt;"",COUNTA(T26)=0),AND(AB$10&lt;&gt;"",COUNTA(AC26)=0)),"未入力があります。",IF(OR(AND(J$10="",COUNTA(K26)=1),AND(S$10="",COUNTA(T26)=1),AND(AB$10="",COUNTA(AC26)=1)),"棟番号を入力してください。",""))</f>
        <v/>
      </c>
      <c r="AU26" s="1286"/>
      <c r="AV26" s="1286"/>
      <c r="AW26" s="1286"/>
      <c r="AX26" s="1286"/>
      <c r="AY26" s="1286"/>
      <c r="BA26" s="1203"/>
      <c r="BB26" s="1810" t="s">
        <v>3960</v>
      </c>
      <c r="BC26" s="1776"/>
      <c r="BD26" s="1776"/>
      <c r="BE26" s="1776"/>
      <c r="BF26" s="1776"/>
      <c r="BG26" s="1776"/>
      <c r="BH26" s="1776"/>
      <c r="BI26" s="1776"/>
      <c r="BJ26" s="1219"/>
      <c r="BK26" s="1873"/>
      <c r="BL26" s="1873"/>
      <c r="BM26" s="1873"/>
      <c r="BN26" s="1873"/>
      <c r="BO26" s="1873"/>
      <c r="BP26" s="1790" t="s">
        <v>3961</v>
      </c>
      <c r="BQ26" s="1790"/>
      <c r="BR26" s="1242"/>
      <c r="BS26" s="1243"/>
      <c r="BT26" s="1873"/>
      <c r="BU26" s="1873"/>
      <c r="BV26" s="1873"/>
      <c r="BW26" s="1873"/>
      <c r="BX26" s="1873"/>
      <c r="BY26" s="1790" t="s">
        <v>3961</v>
      </c>
      <c r="BZ26" s="1790"/>
      <c r="CA26" s="1242"/>
      <c r="CB26" s="1243"/>
      <c r="CC26" s="1873"/>
      <c r="CD26" s="1873"/>
      <c r="CE26" s="1873"/>
      <c r="CF26" s="1873"/>
      <c r="CG26" s="1873"/>
      <c r="CH26" s="1790" t="s">
        <v>3961</v>
      </c>
      <c r="CI26" s="1790"/>
      <c r="CJ26" s="1210"/>
      <c r="CK26" s="1202"/>
      <c r="CL26" s="1204"/>
      <c r="CM26" s="1198"/>
      <c r="CN26" s="1225"/>
      <c r="CO26" s="1225"/>
      <c r="CP26" s="1225"/>
      <c r="CS26" s="1220">
        <f>COUNTIF(CN25:CN30, TRUE)</f>
        <v>0</v>
      </c>
      <c r="CT26" s="1286" t="str">
        <f>IF(OR(AND(BJ$10&lt;&gt;"",COUNTA(BK26)=0),AND(BS$10&lt;&gt;"",COUNTA(BT26)=0),AND(CB$10&lt;&gt;"",COUNTA(CC26)=0)),"未入力があります。",IF(OR(AND(BJ$10="",COUNTA(BK26)=1),AND(BS$10="",COUNTA(BT26)=1),AND(CB$10="",COUNTA(CC26)=1)),"棟番号を入力してください。",""))</f>
        <v/>
      </c>
      <c r="CU26" s="1286"/>
      <c r="CV26" s="1286"/>
      <c r="CW26" s="1286"/>
      <c r="CX26" s="1286"/>
      <c r="CY26" s="1286"/>
      <c r="DA26" s="1203"/>
      <c r="DB26" s="1810" t="s">
        <v>3960</v>
      </c>
      <c r="DC26" s="1776"/>
      <c r="DD26" s="1776"/>
      <c r="DE26" s="1776"/>
      <c r="DF26" s="1776"/>
      <c r="DG26" s="1776"/>
      <c r="DH26" s="1776"/>
      <c r="DI26" s="1776"/>
      <c r="DJ26" s="1219"/>
      <c r="DK26" s="1873"/>
      <c r="DL26" s="1873"/>
      <c r="DM26" s="1873"/>
      <c r="DN26" s="1873"/>
      <c r="DO26" s="1873"/>
      <c r="DP26" s="1790" t="s">
        <v>3961</v>
      </c>
      <c r="DQ26" s="1790"/>
      <c r="DR26" s="1242"/>
      <c r="DS26" s="1243"/>
      <c r="DT26" s="1873"/>
      <c r="DU26" s="1873"/>
      <c r="DV26" s="1873"/>
      <c r="DW26" s="1873"/>
      <c r="DX26" s="1873"/>
      <c r="DY26" s="1790" t="s">
        <v>3961</v>
      </c>
      <c r="DZ26" s="1790"/>
      <c r="EA26" s="1242"/>
      <c r="EB26" s="1243"/>
      <c r="EC26" s="1873"/>
      <c r="ED26" s="1873"/>
      <c r="EE26" s="1873"/>
      <c r="EF26" s="1873"/>
      <c r="EG26" s="1873"/>
      <c r="EH26" s="1790" t="s">
        <v>3961</v>
      </c>
      <c r="EI26" s="1790"/>
      <c r="EJ26" s="1210"/>
      <c r="EK26" s="1202"/>
      <c r="EL26" s="1204"/>
      <c r="EM26" s="1198"/>
      <c r="EN26" s="1225"/>
      <c r="EO26" s="1225"/>
      <c r="EP26" s="1225"/>
      <c r="ES26" s="1220">
        <f>COUNTIF(EN25:EN30, TRUE)</f>
        <v>0</v>
      </c>
      <c r="ET26" s="1286" t="str">
        <f>IF(OR(AND(DJ$10&lt;&gt;"",COUNTA(DK26)=0),AND(DS$10&lt;&gt;"",COUNTA(DT26)=0),AND(EB$10&lt;&gt;"",COUNTA(EC26)=0)),"未入力があります。",IF(OR(AND(DJ$10="",COUNTA(DK26)=1),AND(DS$10="",COUNTA(DT26)=1),AND(EB$10="",COUNTA(EC26)=1)),"棟番号を入力してください。",""))</f>
        <v/>
      </c>
      <c r="FA26" s="1203"/>
      <c r="FB26" s="1810" t="s">
        <v>3960</v>
      </c>
      <c r="FC26" s="1776"/>
      <c r="FD26" s="1776"/>
      <c r="FE26" s="1776"/>
      <c r="FF26" s="1776"/>
      <c r="FG26" s="1776"/>
      <c r="FH26" s="1776"/>
      <c r="FI26" s="1776"/>
      <c r="FJ26" s="1219"/>
      <c r="FK26" s="1873"/>
      <c r="FL26" s="1873"/>
      <c r="FM26" s="1873"/>
      <c r="FN26" s="1873"/>
      <c r="FO26" s="1873"/>
      <c r="FP26" s="1790" t="s">
        <v>3961</v>
      </c>
      <c r="FQ26" s="1790"/>
      <c r="FR26" s="1242"/>
      <c r="FS26" s="1243"/>
      <c r="FT26" s="1873"/>
      <c r="FU26" s="1873"/>
      <c r="FV26" s="1873"/>
      <c r="FW26" s="1873"/>
      <c r="FX26" s="1873"/>
      <c r="FY26" s="1790" t="s">
        <v>3961</v>
      </c>
      <c r="FZ26" s="1790"/>
      <c r="GA26" s="1242"/>
      <c r="GB26" s="1243"/>
      <c r="GC26" s="1873"/>
      <c r="GD26" s="1873"/>
      <c r="GE26" s="1873"/>
      <c r="GF26" s="1873"/>
      <c r="GG26" s="1873"/>
      <c r="GH26" s="1790" t="s">
        <v>3961</v>
      </c>
      <c r="GI26" s="1790"/>
      <c r="GJ26" s="1210"/>
      <c r="GK26" s="1202"/>
      <c r="GL26" s="1204"/>
      <c r="GM26" s="1198"/>
      <c r="GN26" s="1225"/>
      <c r="GO26" s="1225"/>
      <c r="GP26" s="1225"/>
    </row>
    <row r="27" spans="1:198" ht="8.4499999999999993" hidden="1" customHeight="1">
      <c r="A27" s="1203"/>
      <c r="B27" s="1777"/>
      <c r="C27" s="1778"/>
      <c r="D27" s="1778"/>
      <c r="E27" s="1778"/>
      <c r="F27" s="1778"/>
      <c r="G27" s="1778"/>
      <c r="H27" s="1778"/>
      <c r="I27" s="1778"/>
      <c r="J27" s="1203"/>
      <c r="K27" s="1246"/>
      <c r="L27" s="1246"/>
      <c r="M27" s="1246"/>
      <c r="N27" s="1246"/>
      <c r="O27" s="1214"/>
      <c r="P27" s="1214"/>
      <c r="Q27" s="1202"/>
      <c r="R27" s="1252"/>
      <c r="S27" s="1253"/>
      <c r="T27" s="1246"/>
      <c r="U27" s="1246"/>
      <c r="V27" s="1246"/>
      <c r="W27" s="1246"/>
      <c r="X27" s="1214"/>
      <c r="Y27" s="1214"/>
      <c r="Z27" s="1202"/>
      <c r="AA27" s="1252"/>
      <c r="AB27" s="1253"/>
      <c r="AC27" s="1246"/>
      <c r="AD27" s="1246"/>
      <c r="AE27" s="1246"/>
      <c r="AF27" s="1246"/>
      <c r="AG27" s="1214"/>
      <c r="AH27" s="1214"/>
      <c r="AI27" s="1202"/>
      <c r="AJ27" s="1204"/>
      <c r="AK27" s="1202"/>
      <c r="AL27" s="1204"/>
      <c r="AM27" s="1198"/>
      <c r="AN27" s="1225"/>
      <c r="AO27" s="1225"/>
      <c r="AP27" s="1225"/>
      <c r="AS27" s="1220">
        <f>COUNTIF(AO25:AO30, TRUE)</f>
        <v>0</v>
      </c>
      <c r="AT27" s="1286" t="str">
        <f>IFERROR(IF(AND($T$22&lt;&gt;"",AS27&gt;=2),"選択は1つまでです（2列目）。",IF(AND($T$22&lt;&gt;"",AS27=0),"未入力があります（2列目）。",IF(AND($T$22="",AS27&gt;0),"棟番号を入力してください（2列目）。",""))),"")</f>
        <v>未入力があります（2列目）。</v>
      </c>
      <c r="AU27" s="1286"/>
      <c r="AV27" s="1286"/>
      <c r="AW27" s="1286"/>
      <c r="AX27" s="1286"/>
      <c r="AY27" s="1286"/>
      <c r="BA27" s="1203"/>
      <c r="BB27" s="1777"/>
      <c r="BC27" s="1778"/>
      <c r="BD27" s="1778"/>
      <c r="BE27" s="1778"/>
      <c r="BF27" s="1778"/>
      <c r="BG27" s="1778"/>
      <c r="BH27" s="1778"/>
      <c r="BI27" s="1778"/>
      <c r="BJ27" s="1203"/>
      <c r="BK27" s="1246"/>
      <c r="BL27" s="1246"/>
      <c r="BM27" s="1246"/>
      <c r="BN27" s="1246"/>
      <c r="BO27" s="1214"/>
      <c r="BP27" s="1214"/>
      <c r="BQ27" s="1202"/>
      <c r="BR27" s="1252"/>
      <c r="BS27" s="1253"/>
      <c r="BT27" s="1246"/>
      <c r="BU27" s="1246"/>
      <c r="BV27" s="1246"/>
      <c r="BW27" s="1246"/>
      <c r="BX27" s="1214"/>
      <c r="BY27" s="1214"/>
      <c r="BZ27" s="1202"/>
      <c r="CA27" s="1252"/>
      <c r="CB27" s="1253"/>
      <c r="CC27" s="1246"/>
      <c r="CD27" s="1246"/>
      <c r="CE27" s="1246"/>
      <c r="CF27" s="1246"/>
      <c r="CG27" s="1214"/>
      <c r="CH27" s="1214"/>
      <c r="CI27" s="1202"/>
      <c r="CJ27" s="1204"/>
      <c r="CK27" s="1202"/>
      <c r="CL27" s="1204"/>
      <c r="CM27" s="1198"/>
      <c r="CN27" s="1225"/>
      <c r="CO27" s="1225"/>
      <c r="CP27" s="1225"/>
      <c r="CS27" s="1220">
        <f>COUNTIF(CO25:CO30, TRUE)</f>
        <v>0</v>
      </c>
      <c r="CT27" s="1286" t="str">
        <f>IFERROR(IF(AND($T$22&lt;&gt;"",CS27&gt;=2),"選択は1つまでです（2列目）。",IF(AND($T$22&lt;&gt;"",CS27=0),"未入力があります（2列目）。",IF(AND($T$22="",CS27&gt;0),"棟番号を入力してください（2列目）。",""))),"")</f>
        <v>未入力があります（2列目）。</v>
      </c>
      <c r="CU27" s="1286"/>
      <c r="CV27" s="1286"/>
      <c r="CW27" s="1286"/>
      <c r="CX27" s="1286"/>
      <c r="CY27" s="1286"/>
      <c r="DA27" s="1203"/>
      <c r="DB27" s="1777"/>
      <c r="DC27" s="1778"/>
      <c r="DD27" s="1778"/>
      <c r="DE27" s="1778"/>
      <c r="DF27" s="1778"/>
      <c r="DG27" s="1778"/>
      <c r="DH27" s="1778"/>
      <c r="DI27" s="1778"/>
      <c r="DJ27" s="1203"/>
      <c r="DK27" s="1246"/>
      <c r="DL27" s="1246"/>
      <c r="DM27" s="1246"/>
      <c r="DN27" s="1246"/>
      <c r="DO27" s="1214"/>
      <c r="DP27" s="1214"/>
      <c r="DQ27" s="1202"/>
      <c r="DR27" s="1252"/>
      <c r="DS27" s="1253"/>
      <c r="DT27" s="1246"/>
      <c r="DU27" s="1246"/>
      <c r="DV27" s="1246"/>
      <c r="DW27" s="1246"/>
      <c r="DX27" s="1214"/>
      <c r="DY27" s="1214"/>
      <c r="DZ27" s="1202"/>
      <c r="EA27" s="1252"/>
      <c r="EB27" s="1253"/>
      <c r="EC27" s="1246"/>
      <c r="ED27" s="1246"/>
      <c r="EE27" s="1246"/>
      <c r="EF27" s="1246"/>
      <c r="EG27" s="1214"/>
      <c r="EH27" s="1214"/>
      <c r="EI27" s="1202"/>
      <c r="EJ27" s="1204"/>
      <c r="EK27" s="1202"/>
      <c r="EL27" s="1204"/>
      <c r="EM27" s="1198"/>
      <c r="EN27" s="1225"/>
      <c r="EO27" s="1225"/>
      <c r="EP27" s="1225"/>
      <c r="ES27" s="1220">
        <f>COUNTIF(EO25:EO30, TRUE)</f>
        <v>0</v>
      </c>
      <c r="ET27" s="1286" t="str">
        <f>IFERROR(IF(AND($T$22&lt;&gt;"",ES27&gt;=2),"選択は1つまでです（2列目）。",IF(AND($T$22&lt;&gt;"",ES27=0),"未入力があります（2列目）。",IF(AND($T$22="",ES27&gt;0),"棟番号を入力してください（2列目）。",""))),"")</f>
        <v>未入力があります（2列目）。</v>
      </c>
      <c r="FA27" s="1203"/>
      <c r="FB27" s="1777"/>
      <c r="FC27" s="1778"/>
      <c r="FD27" s="1778"/>
      <c r="FE27" s="1778"/>
      <c r="FF27" s="1778"/>
      <c r="FG27" s="1778"/>
      <c r="FH27" s="1778"/>
      <c r="FI27" s="1778"/>
      <c r="FJ27" s="1203"/>
      <c r="FK27" s="1246"/>
      <c r="FL27" s="1246"/>
      <c r="FM27" s="1246"/>
      <c r="FN27" s="1246"/>
      <c r="FO27" s="1214"/>
      <c r="FP27" s="1214"/>
      <c r="FQ27" s="1202"/>
      <c r="FR27" s="1252"/>
      <c r="FS27" s="1253"/>
      <c r="FT27" s="1246"/>
      <c r="FU27" s="1246"/>
      <c r="FV27" s="1246"/>
      <c r="FW27" s="1246"/>
      <c r="FX27" s="1214"/>
      <c r="FY27" s="1214"/>
      <c r="FZ27" s="1202"/>
      <c r="GA27" s="1252"/>
      <c r="GB27" s="1253"/>
      <c r="GC27" s="1246"/>
      <c r="GD27" s="1246"/>
      <c r="GE27" s="1246"/>
      <c r="GF27" s="1246"/>
      <c r="GG27" s="1214"/>
      <c r="GH27" s="1214"/>
      <c r="GI27" s="1202"/>
      <c r="GJ27" s="1204"/>
      <c r="GK27" s="1202"/>
      <c r="GL27" s="1204"/>
      <c r="GM27" s="1198"/>
      <c r="GN27" s="1225"/>
      <c r="GO27" s="1225"/>
      <c r="GP27" s="1225"/>
    </row>
    <row r="28" spans="1:198" ht="17.45" customHeight="1">
      <c r="A28" s="1203"/>
      <c r="B28" s="1811"/>
      <c r="C28" s="1812"/>
      <c r="D28" s="1812"/>
      <c r="E28" s="1812"/>
      <c r="F28" s="1812"/>
      <c r="G28" s="1812"/>
      <c r="H28" s="1812"/>
      <c r="I28" s="1812"/>
      <c r="J28" s="1211"/>
      <c r="K28" s="1247"/>
      <c r="M28" s="1247"/>
      <c r="N28" s="1256" t="s">
        <v>3962</v>
      </c>
      <c r="O28" s="1215"/>
      <c r="P28" s="1215"/>
      <c r="Q28" s="1212"/>
      <c r="R28" s="1248"/>
      <c r="S28" s="1249"/>
      <c r="T28" s="1247"/>
      <c r="V28" s="1247"/>
      <c r="W28" s="1256" t="s">
        <v>3962</v>
      </c>
      <c r="X28" s="1215"/>
      <c r="Y28" s="1215"/>
      <c r="Z28" s="1212"/>
      <c r="AA28" s="1248"/>
      <c r="AB28" s="1249"/>
      <c r="AC28" s="1247"/>
      <c r="AE28" s="1247"/>
      <c r="AF28" s="1256" t="s">
        <v>3962</v>
      </c>
      <c r="AG28" s="1215"/>
      <c r="AH28" s="1215"/>
      <c r="AI28" s="1212"/>
      <c r="AJ28" s="1213"/>
      <c r="AK28" s="1202"/>
      <c r="AL28" s="1204"/>
      <c r="AM28" s="1198"/>
      <c r="AN28" s="1225" t="b">
        <v>0</v>
      </c>
      <c r="AO28" s="1225" t="b">
        <v>0</v>
      </c>
      <c r="AP28" s="1225" t="b">
        <v>0</v>
      </c>
      <c r="AS28" s="1220"/>
      <c r="BA28" s="1203"/>
      <c r="BB28" s="1811"/>
      <c r="BC28" s="1812"/>
      <c r="BD28" s="1812"/>
      <c r="BE28" s="1812"/>
      <c r="BF28" s="1812"/>
      <c r="BG28" s="1812"/>
      <c r="BH28" s="1812"/>
      <c r="BI28" s="1812"/>
      <c r="BJ28" s="1211"/>
      <c r="BK28" s="1247"/>
      <c r="BM28" s="1247"/>
      <c r="BN28" s="1256" t="s">
        <v>3962</v>
      </c>
      <c r="BO28" s="1215"/>
      <c r="BP28" s="1215"/>
      <c r="BQ28" s="1212"/>
      <c r="BR28" s="1248"/>
      <c r="BS28" s="1249"/>
      <c r="BT28" s="1247"/>
      <c r="BV28" s="1247"/>
      <c r="BW28" s="1256" t="s">
        <v>3962</v>
      </c>
      <c r="BX28" s="1215"/>
      <c r="BY28" s="1215"/>
      <c r="BZ28" s="1212"/>
      <c r="CA28" s="1248"/>
      <c r="CB28" s="1249"/>
      <c r="CC28" s="1247"/>
      <c r="CE28" s="1247"/>
      <c r="CF28" s="1256" t="s">
        <v>3962</v>
      </c>
      <c r="CG28" s="1215"/>
      <c r="CH28" s="1215"/>
      <c r="CI28" s="1212"/>
      <c r="CJ28" s="1213"/>
      <c r="CK28" s="1202"/>
      <c r="CL28" s="1204"/>
      <c r="CM28" s="1198"/>
      <c r="CN28" s="1225" t="b">
        <v>0</v>
      </c>
      <c r="CO28" s="1225" t="b">
        <v>0</v>
      </c>
      <c r="CP28" s="1225" t="b">
        <v>0</v>
      </c>
      <c r="CS28" s="1220"/>
      <c r="DA28" s="1203"/>
      <c r="DB28" s="1811"/>
      <c r="DC28" s="1812"/>
      <c r="DD28" s="1812"/>
      <c r="DE28" s="1812"/>
      <c r="DF28" s="1812"/>
      <c r="DG28" s="1812"/>
      <c r="DH28" s="1812"/>
      <c r="DI28" s="1812"/>
      <c r="DJ28" s="1211"/>
      <c r="DK28" s="1247"/>
      <c r="DM28" s="1247"/>
      <c r="DN28" s="1256" t="s">
        <v>3962</v>
      </c>
      <c r="DO28" s="1215"/>
      <c r="DP28" s="1215"/>
      <c r="DQ28" s="1212"/>
      <c r="DR28" s="1248"/>
      <c r="DS28" s="1249"/>
      <c r="DT28" s="1247"/>
      <c r="DV28" s="1247"/>
      <c r="DW28" s="1256" t="s">
        <v>3962</v>
      </c>
      <c r="DX28" s="1215"/>
      <c r="DY28" s="1215"/>
      <c r="DZ28" s="1212"/>
      <c r="EA28" s="1248"/>
      <c r="EB28" s="1249"/>
      <c r="EC28" s="1247"/>
      <c r="EE28" s="1247"/>
      <c r="EF28" s="1256" t="s">
        <v>3962</v>
      </c>
      <c r="EG28" s="1215"/>
      <c r="EH28" s="1215"/>
      <c r="EI28" s="1212"/>
      <c r="EJ28" s="1213"/>
      <c r="EK28" s="1202"/>
      <c r="EL28" s="1204"/>
      <c r="EM28" s="1198"/>
      <c r="EN28" s="1225" t="b">
        <v>0</v>
      </c>
      <c r="EO28" s="1225" t="b">
        <v>0</v>
      </c>
      <c r="EP28" s="1225" t="b">
        <v>0</v>
      </c>
      <c r="ES28" s="1220"/>
      <c r="FA28" s="1203"/>
      <c r="FB28" s="1811"/>
      <c r="FC28" s="1812"/>
      <c r="FD28" s="1812"/>
      <c r="FE28" s="1812"/>
      <c r="FF28" s="1812"/>
      <c r="FG28" s="1812"/>
      <c r="FH28" s="1812"/>
      <c r="FI28" s="1812"/>
      <c r="FJ28" s="1211"/>
      <c r="FK28" s="1247"/>
      <c r="FM28" s="1247"/>
      <c r="FN28" s="1256" t="s">
        <v>3962</v>
      </c>
      <c r="FO28" s="1215"/>
      <c r="FP28" s="1215"/>
      <c r="FQ28" s="1212"/>
      <c r="FR28" s="1248"/>
      <c r="FS28" s="1249"/>
      <c r="FT28" s="1247"/>
      <c r="FV28" s="1247"/>
      <c r="FW28" s="1256" t="s">
        <v>3962</v>
      </c>
      <c r="FX28" s="1215"/>
      <c r="FY28" s="1215"/>
      <c r="FZ28" s="1212"/>
      <c r="GA28" s="1248"/>
      <c r="GB28" s="1249"/>
      <c r="GC28" s="1247"/>
      <c r="GE28" s="1247"/>
      <c r="GF28" s="1256" t="s">
        <v>3962</v>
      </c>
      <c r="GG28" s="1215"/>
      <c r="GH28" s="1215"/>
      <c r="GI28" s="1212"/>
      <c r="GJ28" s="1213"/>
      <c r="GK28" s="1202"/>
      <c r="GL28" s="1204"/>
      <c r="GM28" s="1198"/>
      <c r="GN28" s="1225" t="b">
        <v>0</v>
      </c>
      <c r="GO28" s="1225" t="b">
        <v>0</v>
      </c>
      <c r="GP28" s="1225" t="b">
        <v>0</v>
      </c>
    </row>
    <row r="29" spans="1:198" ht="11.45" customHeight="1">
      <c r="A29" s="1203"/>
      <c r="B29" s="1756" t="s">
        <v>3963</v>
      </c>
      <c r="C29" s="1757"/>
      <c r="D29" s="1757"/>
      <c r="E29" s="1757"/>
      <c r="F29" s="1757"/>
      <c r="G29" s="1757"/>
      <c r="H29" s="1757"/>
      <c r="I29" s="1757"/>
      <c r="J29" s="1223"/>
      <c r="K29" s="1257"/>
      <c r="L29" s="1257"/>
      <c r="M29" s="1257"/>
      <c r="N29" s="1257"/>
      <c r="O29" s="1257"/>
      <c r="P29" s="1257"/>
      <c r="Q29" s="1200"/>
      <c r="R29" s="1244"/>
      <c r="S29" s="1245"/>
      <c r="T29" s="1257"/>
      <c r="U29" s="1257"/>
      <c r="V29" s="1257"/>
      <c r="W29" s="1257"/>
      <c r="X29" s="1257"/>
      <c r="Y29" s="1257"/>
      <c r="Z29" s="1200"/>
      <c r="AA29" s="1244"/>
      <c r="AB29" s="1245"/>
      <c r="AC29" s="1257"/>
      <c r="AD29" s="1257"/>
      <c r="AE29" s="1257"/>
      <c r="AF29" s="1257"/>
      <c r="AG29" s="1257"/>
      <c r="AH29" s="1257"/>
      <c r="AI29" s="1200"/>
      <c r="AJ29" s="1201"/>
      <c r="AK29" s="1202"/>
      <c r="AL29" s="1204"/>
      <c r="AM29" s="1198"/>
      <c r="AN29" s="1225"/>
      <c r="AO29" s="1225"/>
      <c r="AP29" s="1225"/>
      <c r="AS29" s="1220"/>
      <c r="BA29" s="1203"/>
      <c r="BB29" s="1756" t="s">
        <v>3963</v>
      </c>
      <c r="BC29" s="1757"/>
      <c r="BD29" s="1757"/>
      <c r="BE29" s="1757"/>
      <c r="BF29" s="1757"/>
      <c r="BG29" s="1757"/>
      <c r="BH29" s="1757"/>
      <c r="BI29" s="1757"/>
      <c r="BJ29" s="1223"/>
      <c r="BK29" s="1257"/>
      <c r="BL29" s="1257"/>
      <c r="BM29" s="1257"/>
      <c r="BN29" s="1257"/>
      <c r="BO29" s="1257"/>
      <c r="BP29" s="1257"/>
      <c r="BQ29" s="1200"/>
      <c r="BR29" s="1244"/>
      <c r="BS29" s="1245"/>
      <c r="BT29" s="1257"/>
      <c r="BU29" s="1257"/>
      <c r="BV29" s="1257"/>
      <c r="BW29" s="1257"/>
      <c r="BX29" s="1257"/>
      <c r="BY29" s="1257"/>
      <c r="BZ29" s="1200"/>
      <c r="CA29" s="1244"/>
      <c r="CB29" s="1245"/>
      <c r="CC29" s="1257"/>
      <c r="CD29" s="1257"/>
      <c r="CE29" s="1257"/>
      <c r="CF29" s="1257"/>
      <c r="CG29" s="1257"/>
      <c r="CH29" s="1257"/>
      <c r="CI29" s="1200"/>
      <c r="CJ29" s="1201"/>
      <c r="CK29" s="1202"/>
      <c r="CL29" s="1204"/>
      <c r="CM29" s="1198"/>
      <c r="CN29" s="1225"/>
      <c r="CO29" s="1225"/>
      <c r="CP29" s="1225"/>
      <c r="CS29" s="1220"/>
      <c r="DA29" s="1203"/>
      <c r="DB29" s="1756" t="s">
        <v>3963</v>
      </c>
      <c r="DC29" s="1757"/>
      <c r="DD29" s="1757"/>
      <c r="DE29" s="1757"/>
      <c r="DF29" s="1757"/>
      <c r="DG29" s="1757"/>
      <c r="DH29" s="1757"/>
      <c r="DI29" s="1757"/>
      <c r="DJ29" s="1223"/>
      <c r="DK29" s="1257"/>
      <c r="DL29" s="1257"/>
      <c r="DM29" s="1257"/>
      <c r="DN29" s="1257"/>
      <c r="DO29" s="1257"/>
      <c r="DP29" s="1257"/>
      <c r="DQ29" s="1200"/>
      <c r="DR29" s="1244"/>
      <c r="DS29" s="1245"/>
      <c r="DT29" s="1257"/>
      <c r="DU29" s="1257"/>
      <c r="DV29" s="1257"/>
      <c r="DW29" s="1257"/>
      <c r="DX29" s="1257"/>
      <c r="DY29" s="1257"/>
      <c r="DZ29" s="1200"/>
      <c r="EA29" s="1244"/>
      <c r="EB29" s="1245"/>
      <c r="EC29" s="1257"/>
      <c r="ED29" s="1257"/>
      <c r="EE29" s="1257"/>
      <c r="EF29" s="1257"/>
      <c r="EG29" s="1257"/>
      <c r="EH29" s="1257"/>
      <c r="EI29" s="1200"/>
      <c r="EJ29" s="1201"/>
      <c r="EK29" s="1202"/>
      <c r="EL29" s="1204"/>
      <c r="EM29" s="1198"/>
      <c r="EN29" s="1225"/>
      <c r="EO29" s="1225"/>
      <c r="EP29" s="1225"/>
      <c r="ES29" s="1220"/>
      <c r="FA29" s="1203"/>
      <c r="FB29" s="1756" t="s">
        <v>3963</v>
      </c>
      <c r="FC29" s="1757"/>
      <c r="FD29" s="1757"/>
      <c r="FE29" s="1757"/>
      <c r="FF29" s="1757"/>
      <c r="FG29" s="1757"/>
      <c r="FH29" s="1757"/>
      <c r="FI29" s="1757"/>
      <c r="FJ29" s="1223"/>
      <c r="FK29" s="1257"/>
      <c r="FL29" s="1257"/>
      <c r="FM29" s="1257"/>
      <c r="FN29" s="1257"/>
      <c r="FO29" s="1257"/>
      <c r="FP29" s="1257"/>
      <c r="FQ29" s="1200"/>
      <c r="FR29" s="1244"/>
      <c r="FS29" s="1245"/>
      <c r="FT29" s="1257"/>
      <c r="FU29" s="1257"/>
      <c r="FV29" s="1257"/>
      <c r="FW29" s="1257"/>
      <c r="FX29" s="1257"/>
      <c r="FY29" s="1257"/>
      <c r="FZ29" s="1200"/>
      <c r="GA29" s="1244"/>
      <c r="GB29" s="1245"/>
      <c r="GC29" s="1257"/>
      <c r="GD29" s="1257"/>
      <c r="GE29" s="1257"/>
      <c r="GF29" s="1257"/>
      <c r="GG29" s="1257"/>
      <c r="GH29" s="1257"/>
      <c r="GI29" s="1200"/>
      <c r="GJ29" s="1201"/>
      <c r="GK29" s="1202"/>
      <c r="GL29" s="1204"/>
      <c r="GM29" s="1198"/>
      <c r="GN29" s="1225"/>
      <c r="GO29" s="1225"/>
      <c r="GP29" s="1225"/>
    </row>
    <row r="30" spans="1:198" ht="18.95" customHeight="1">
      <c r="A30" s="1203"/>
      <c r="B30" s="1759"/>
      <c r="C30" s="1760"/>
      <c r="D30" s="1760"/>
      <c r="E30" s="1760"/>
      <c r="F30" s="1760"/>
      <c r="G30" s="1760"/>
      <c r="H30" s="1760"/>
      <c r="I30" s="1760"/>
      <c r="J30" s="1211"/>
      <c r="K30" s="1809"/>
      <c r="L30" s="1809"/>
      <c r="M30" s="1809"/>
      <c r="N30" s="1809"/>
      <c r="O30" s="1809"/>
      <c r="P30" s="1809" t="s">
        <v>3964</v>
      </c>
      <c r="Q30" s="1809"/>
      <c r="R30" s="1248"/>
      <c r="S30" s="1249"/>
      <c r="T30" s="1809"/>
      <c r="U30" s="1809"/>
      <c r="V30" s="1809"/>
      <c r="W30" s="1809"/>
      <c r="X30" s="1809"/>
      <c r="Y30" s="1809" t="s">
        <v>3964</v>
      </c>
      <c r="Z30" s="1809"/>
      <c r="AA30" s="1248"/>
      <c r="AB30" s="1249"/>
      <c r="AC30" s="1809"/>
      <c r="AD30" s="1809"/>
      <c r="AE30" s="1809"/>
      <c r="AF30" s="1809"/>
      <c r="AG30" s="1809"/>
      <c r="AH30" s="1809" t="s">
        <v>3964</v>
      </c>
      <c r="AI30" s="1809"/>
      <c r="AJ30" s="1213"/>
      <c r="AK30" s="1202"/>
      <c r="AL30" s="1204"/>
      <c r="AM30" s="1198"/>
      <c r="AN30" s="1225"/>
      <c r="AO30" s="1225"/>
      <c r="AP30" s="1225"/>
      <c r="AS30" s="1220"/>
      <c r="AT30" s="1286" t="str">
        <f>IF(OR(AND(J$10&lt;&gt;"",COUNTA(K30)=0),AND(S$10&lt;&gt;"",COUNTA(T30)=0),AND(AB$10&lt;&gt;"",COUNTA(AC30)=0)),"未入力があります。",IF(OR(AND(J$10="",COUNTA(K30)=1),AND(S$10="",COUNTA(T30)=1),AND(AB$10="",COUNTA(AC30)=1)),"棟番号を入力してください。",""))</f>
        <v/>
      </c>
      <c r="AU30" s="1286"/>
      <c r="AV30" s="1286"/>
      <c r="AW30" s="1286"/>
      <c r="AX30" s="1286"/>
      <c r="AY30" s="1286"/>
      <c r="BA30" s="1203"/>
      <c r="BB30" s="1759"/>
      <c r="BC30" s="1760"/>
      <c r="BD30" s="1760"/>
      <c r="BE30" s="1760"/>
      <c r="BF30" s="1760"/>
      <c r="BG30" s="1760"/>
      <c r="BH30" s="1760"/>
      <c r="BI30" s="1760"/>
      <c r="BJ30" s="1211"/>
      <c r="BK30" s="1809"/>
      <c r="BL30" s="1809"/>
      <c r="BM30" s="1809"/>
      <c r="BN30" s="1809"/>
      <c r="BO30" s="1809"/>
      <c r="BP30" s="1809" t="s">
        <v>3964</v>
      </c>
      <c r="BQ30" s="1809"/>
      <c r="BR30" s="1248"/>
      <c r="BS30" s="1249"/>
      <c r="BT30" s="1809"/>
      <c r="BU30" s="1809"/>
      <c r="BV30" s="1809"/>
      <c r="BW30" s="1809"/>
      <c r="BX30" s="1809"/>
      <c r="BY30" s="1809" t="s">
        <v>3964</v>
      </c>
      <c r="BZ30" s="1809"/>
      <c r="CA30" s="1248"/>
      <c r="CB30" s="1249"/>
      <c r="CC30" s="1809"/>
      <c r="CD30" s="1809"/>
      <c r="CE30" s="1809"/>
      <c r="CF30" s="1809"/>
      <c r="CG30" s="1809"/>
      <c r="CH30" s="1809" t="s">
        <v>3964</v>
      </c>
      <c r="CI30" s="1809"/>
      <c r="CJ30" s="1213"/>
      <c r="CK30" s="1202"/>
      <c r="CL30" s="1204"/>
      <c r="CM30" s="1198"/>
      <c r="CN30" s="1225"/>
      <c r="CO30" s="1225"/>
      <c r="CP30" s="1225"/>
      <c r="CS30" s="1220"/>
      <c r="CT30" s="1286" t="str">
        <f>IF(OR(AND(BJ$10&lt;&gt;"",COUNTA(BK30)=0),AND(BS$10&lt;&gt;"",COUNTA(BT30)=0),AND(CB$10&lt;&gt;"",COUNTA(CC30)=0)),"未入力があります。",IF(OR(AND(BJ$10="",COUNTA(BK30)=1),AND(BS$10="",COUNTA(BT30)=1),AND(CB$10="",COUNTA(CC30)=1)),"棟番号を入力してください。",""))</f>
        <v/>
      </c>
      <c r="CU30" s="1286"/>
      <c r="CV30" s="1286"/>
      <c r="CW30" s="1286"/>
      <c r="CX30" s="1286"/>
      <c r="CY30" s="1286"/>
      <c r="DA30" s="1203"/>
      <c r="DB30" s="1759"/>
      <c r="DC30" s="1760"/>
      <c r="DD30" s="1760"/>
      <c r="DE30" s="1760"/>
      <c r="DF30" s="1760"/>
      <c r="DG30" s="1760"/>
      <c r="DH30" s="1760"/>
      <c r="DI30" s="1760"/>
      <c r="DJ30" s="1211"/>
      <c r="DK30" s="1809"/>
      <c r="DL30" s="1809"/>
      <c r="DM30" s="1809"/>
      <c r="DN30" s="1809"/>
      <c r="DO30" s="1809"/>
      <c r="DP30" s="1809" t="s">
        <v>3964</v>
      </c>
      <c r="DQ30" s="1809"/>
      <c r="DR30" s="1248"/>
      <c r="DS30" s="1249"/>
      <c r="DT30" s="1809"/>
      <c r="DU30" s="1809"/>
      <c r="DV30" s="1809"/>
      <c r="DW30" s="1809"/>
      <c r="DX30" s="1809"/>
      <c r="DY30" s="1809" t="s">
        <v>3964</v>
      </c>
      <c r="DZ30" s="1809"/>
      <c r="EA30" s="1248"/>
      <c r="EB30" s="1249"/>
      <c r="EC30" s="1809"/>
      <c r="ED30" s="1809"/>
      <c r="EE30" s="1809"/>
      <c r="EF30" s="1809"/>
      <c r="EG30" s="1809"/>
      <c r="EH30" s="1809" t="s">
        <v>3964</v>
      </c>
      <c r="EI30" s="1809"/>
      <c r="EJ30" s="1213"/>
      <c r="EK30" s="1202"/>
      <c r="EL30" s="1204"/>
      <c r="EM30" s="1198"/>
      <c r="EN30" s="1225"/>
      <c r="EO30" s="1225"/>
      <c r="EP30" s="1225"/>
      <c r="ES30" s="1220"/>
      <c r="ET30" s="1286" t="str">
        <f>IF(OR(AND(DJ$10&lt;&gt;"",COUNTA(DK30)=0),AND(DS$10&lt;&gt;"",COUNTA(DT30)=0),AND(EB$10&lt;&gt;"",COUNTA(EC30)=0)),"未入力があります。",IF(OR(AND(DJ$10="",COUNTA(DK30)=1),AND(DS$10="",COUNTA(DT30)=1),AND(EB$10="",COUNTA(EC30)=1)),"棟番号を入力してください。",""))</f>
        <v/>
      </c>
      <c r="FA30" s="1203"/>
      <c r="FB30" s="1759"/>
      <c r="FC30" s="1760"/>
      <c r="FD30" s="1760"/>
      <c r="FE30" s="1760"/>
      <c r="FF30" s="1760"/>
      <c r="FG30" s="1760"/>
      <c r="FH30" s="1760"/>
      <c r="FI30" s="1760"/>
      <c r="FJ30" s="1211"/>
      <c r="FK30" s="1809"/>
      <c r="FL30" s="1809"/>
      <c r="FM30" s="1809"/>
      <c r="FN30" s="1809"/>
      <c r="FO30" s="1809"/>
      <c r="FP30" s="1809" t="s">
        <v>3964</v>
      </c>
      <c r="FQ30" s="1809"/>
      <c r="FR30" s="1248"/>
      <c r="FS30" s="1249"/>
      <c r="FT30" s="1809"/>
      <c r="FU30" s="1809"/>
      <c r="FV30" s="1809"/>
      <c r="FW30" s="1809"/>
      <c r="FX30" s="1809"/>
      <c r="FY30" s="1809" t="s">
        <v>3964</v>
      </c>
      <c r="FZ30" s="1809"/>
      <c r="GA30" s="1248"/>
      <c r="GB30" s="1249"/>
      <c r="GC30" s="1809"/>
      <c r="GD30" s="1809"/>
      <c r="GE30" s="1809"/>
      <c r="GF30" s="1809"/>
      <c r="GG30" s="1809"/>
      <c r="GH30" s="1809" t="s">
        <v>3964</v>
      </c>
      <c r="GI30" s="1809"/>
      <c r="GJ30" s="1213"/>
      <c r="GK30" s="1202"/>
      <c r="GL30" s="1204"/>
      <c r="GM30" s="1198"/>
      <c r="GN30" s="1225"/>
      <c r="GO30" s="1225"/>
      <c r="GP30" s="1225"/>
    </row>
    <row r="31" spans="1:198" ht="12" customHeight="1">
      <c r="A31" s="1203"/>
      <c r="B31" s="1756" t="s">
        <v>3965</v>
      </c>
      <c r="C31" s="1757"/>
      <c r="D31" s="1757"/>
      <c r="E31" s="1757"/>
      <c r="F31" s="1757"/>
      <c r="G31" s="1757"/>
      <c r="H31" s="1757"/>
      <c r="I31" s="1757"/>
      <c r="J31" s="1223"/>
      <c r="K31" s="1819"/>
      <c r="L31" s="1819"/>
      <c r="M31" s="1819"/>
      <c r="N31" s="1819"/>
      <c r="O31" s="1819"/>
      <c r="P31" s="1819"/>
      <c r="Q31" s="1200"/>
      <c r="R31" s="1244"/>
      <c r="S31" s="1245"/>
      <c r="T31" s="1819"/>
      <c r="U31" s="1819"/>
      <c r="V31" s="1819"/>
      <c r="W31" s="1819"/>
      <c r="X31" s="1819"/>
      <c r="Y31" s="1819"/>
      <c r="Z31" s="1200"/>
      <c r="AA31" s="1244"/>
      <c r="AB31" s="1245"/>
      <c r="AC31" s="1819"/>
      <c r="AD31" s="1819"/>
      <c r="AE31" s="1819"/>
      <c r="AF31" s="1819"/>
      <c r="AG31" s="1819"/>
      <c r="AH31" s="1819"/>
      <c r="AI31" s="1200"/>
      <c r="AJ31" s="1201"/>
      <c r="AK31" s="1202"/>
      <c r="AL31" s="1204"/>
      <c r="AM31" s="1202">
        <f>AT31</f>
        <v>0</v>
      </c>
      <c r="AS31" s="1220"/>
      <c r="AT31" s="1286"/>
      <c r="AU31" s="1286"/>
      <c r="AV31" s="1286"/>
      <c r="AW31" s="1286"/>
      <c r="AX31" s="1286"/>
      <c r="AY31" s="1286"/>
      <c r="BA31" s="1203"/>
      <c r="BB31" s="1756" t="s">
        <v>3965</v>
      </c>
      <c r="BC31" s="1757"/>
      <c r="BD31" s="1757"/>
      <c r="BE31" s="1757"/>
      <c r="BF31" s="1757"/>
      <c r="BG31" s="1757"/>
      <c r="BH31" s="1757"/>
      <c r="BI31" s="1757"/>
      <c r="BJ31" s="1223"/>
      <c r="BK31" s="1819"/>
      <c r="BL31" s="1819"/>
      <c r="BM31" s="1819"/>
      <c r="BN31" s="1819"/>
      <c r="BO31" s="1819"/>
      <c r="BP31" s="1819"/>
      <c r="BQ31" s="1200"/>
      <c r="BR31" s="1244"/>
      <c r="BS31" s="1245"/>
      <c r="BT31" s="1819"/>
      <c r="BU31" s="1819"/>
      <c r="BV31" s="1819"/>
      <c r="BW31" s="1819"/>
      <c r="BX31" s="1819"/>
      <c r="BY31" s="1819"/>
      <c r="BZ31" s="1200"/>
      <c r="CA31" s="1244"/>
      <c r="CB31" s="1245"/>
      <c r="CC31" s="1819"/>
      <c r="CD31" s="1819"/>
      <c r="CE31" s="1819"/>
      <c r="CF31" s="1819"/>
      <c r="CG31" s="1819"/>
      <c r="CH31" s="1819"/>
      <c r="CI31" s="1200"/>
      <c r="CJ31" s="1201"/>
      <c r="CK31" s="1202"/>
      <c r="CL31" s="1204"/>
      <c r="CM31" s="1202">
        <f>CT31</f>
        <v>0</v>
      </c>
      <c r="CS31" s="1220"/>
      <c r="CT31" s="1286"/>
      <c r="CU31" s="1286"/>
      <c r="CV31" s="1286"/>
      <c r="CW31" s="1286"/>
      <c r="CX31" s="1286"/>
      <c r="CY31" s="1286"/>
      <c r="DA31" s="1203"/>
      <c r="DB31" s="1756" t="s">
        <v>3965</v>
      </c>
      <c r="DC31" s="1757"/>
      <c r="DD31" s="1757"/>
      <c r="DE31" s="1757"/>
      <c r="DF31" s="1757"/>
      <c r="DG31" s="1757"/>
      <c r="DH31" s="1757"/>
      <c r="DI31" s="1757"/>
      <c r="DJ31" s="1223"/>
      <c r="DK31" s="1819"/>
      <c r="DL31" s="1819"/>
      <c r="DM31" s="1819"/>
      <c r="DN31" s="1819"/>
      <c r="DO31" s="1819"/>
      <c r="DP31" s="1819"/>
      <c r="DQ31" s="1200"/>
      <c r="DR31" s="1244"/>
      <c r="DS31" s="1245"/>
      <c r="DT31" s="1819"/>
      <c r="DU31" s="1819"/>
      <c r="DV31" s="1819"/>
      <c r="DW31" s="1819"/>
      <c r="DX31" s="1819"/>
      <c r="DY31" s="1819"/>
      <c r="DZ31" s="1200"/>
      <c r="EA31" s="1244"/>
      <c r="EB31" s="1245"/>
      <c r="EC31" s="1819"/>
      <c r="ED31" s="1819"/>
      <c r="EE31" s="1819"/>
      <c r="EF31" s="1819"/>
      <c r="EG31" s="1819"/>
      <c r="EH31" s="1819"/>
      <c r="EI31" s="1200"/>
      <c r="EJ31" s="1201"/>
      <c r="EK31" s="1202"/>
      <c r="EL31" s="1204"/>
      <c r="EM31" s="1202">
        <f>ET31</f>
        <v>0</v>
      </c>
      <c r="ES31" s="1220"/>
      <c r="ET31" s="1286"/>
      <c r="FA31" s="1203"/>
      <c r="FB31" s="1756" t="s">
        <v>3965</v>
      </c>
      <c r="FC31" s="1757"/>
      <c r="FD31" s="1757"/>
      <c r="FE31" s="1757"/>
      <c r="FF31" s="1757"/>
      <c r="FG31" s="1757"/>
      <c r="FH31" s="1757"/>
      <c r="FI31" s="1757"/>
      <c r="FJ31" s="1223"/>
      <c r="FK31" s="1819"/>
      <c r="FL31" s="1819"/>
      <c r="FM31" s="1819"/>
      <c r="FN31" s="1819"/>
      <c r="FO31" s="1819"/>
      <c r="FP31" s="1819"/>
      <c r="FQ31" s="1200"/>
      <c r="FR31" s="1244"/>
      <c r="FS31" s="1245"/>
      <c r="FT31" s="1819"/>
      <c r="FU31" s="1819"/>
      <c r="FV31" s="1819"/>
      <c r="FW31" s="1819"/>
      <c r="FX31" s="1819"/>
      <c r="FY31" s="1819"/>
      <c r="FZ31" s="1200"/>
      <c r="GA31" s="1244"/>
      <c r="GB31" s="1245"/>
      <c r="GC31" s="1819"/>
      <c r="GD31" s="1819"/>
      <c r="GE31" s="1819"/>
      <c r="GF31" s="1819"/>
      <c r="GG31" s="1819"/>
      <c r="GH31" s="1819"/>
      <c r="GI31" s="1200"/>
      <c r="GJ31" s="1201"/>
      <c r="GK31" s="1202"/>
      <c r="GL31" s="1204"/>
      <c r="GM31" s="1202">
        <f>GT31</f>
        <v>0</v>
      </c>
    </row>
    <row r="32" spans="1:198" ht="18.95" customHeight="1">
      <c r="A32" s="1203"/>
      <c r="B32" s="1759"/>
      <c r="C32" s="1760"/>
      <c r="D32" s="1760"/>
      <c r="E32" s="1760"/>
      <c r="F32" s="1760"/>
      <c r="G32" s="1760"/>
      <c r="H32" s="1760"/>
      <c r="I32" s="1760"/>
      <c r="J32" s="1211"/>
      <c r="K32" s="1212" t="s">
        <v>3966</v>
      </c>
      <c r="L32" s="1212"/>
      <c r="M32" s="1809"/>
      <c r="N32" s="1809"/>
      <c r="O32" s="1809"/>
      <c r="P32" s="1809" t="s">
        <v>3964</v>
      </c>
      <c r="Q32" s="1809"/>
      <c r="R32" s="1248"/>
      <c r="S32" s="1249"/>
      <c r="T32" s="1212" t="s">
        <v>3966</v>
      </c>
      <c r="U32" s="1212"/>
      <c r="V32" s="1809"/>
      <c r="W32" s="1809"/>
      <c r="X32" s="1809"/>
      <c r="Y32" s="1809" t="s">
        <v>3964</v>
      </c>
      <c r="Z32" s="1809"/>
      <c r="AA32" s="1248"/>
      <c r="AB32" s="1249"/>
      <c r="AC32" s="1212" t="s">
        <v>3966</v>
      </c>
      <c r="AD32" s="1212"/>
      <c r="AE32" s="1809"/>
      <c r="AF32" s="1809"/>
      <c r="AG32" s="1809"/>
      <c r="AH32" s="1809" t="s">
        <v>3964</v>
      </c>
      <c r="AI32" s="1809"/>
      <c r="AJ32" s="1213"/>
      <c r="AK32" s="1202"/>
      <c r="AL32" s="1204"/>
      <c r="AM32" s="1202"/>
      <c r="AS32" s="1220"/>
      <c r="AT32" s="1286" t="str">
        <f>IF(OR(AND(J$10&lt;&gt;"",COUNTA(M32)=0),AND(S$10&lt;&gt;"",COUNTA(V32)=0),AND(AB$10&lt;&gt;"",COUNTA(AE32)=0)),"未入力があります。",IF(OR(AND(J$10="",COUNTA(M32)=1),AND(S$10="",COUNTA(V32)=1),AND(AB$10="",COUNTA(AE32)=1)),"棟番号を入力してください。",""))</f>
        <v/>
      </c>
      <c r="AU32" s="1286"/>
      <c r="AV32" s="1286"/>
      <c r="AW32" s="1286"/>
      <c r="AX32" s="1286"/>
      <c r="AY32" s="1286"/>
      <c r="BA32" s="1203"/>
      <c r="BB32" s="1759"/>
      <c r="BC32" s="1760"/>
      <c r="BD32" s="1760"/>
      <c r="BE32" s="1760"/>
      <c r="BF32" s="1760"/>
      <c r="BG32" s="1760"/>
      <c r="BH32" s="1760"/>
      <c r="BI32" s="1760"/>
      <c r="BJ32" s="1211"/>
      <c r="BK32" s="1212" t="s">
        <v>3966</v>
      </c>
      <c r="BL32" s="1212"/>
      <c r="BM32" s="1809"/>
      <c r="BN32" s="1809"/>
      <c r="BO32" s="1809"/>
      <c r="BP32" s="1809" t="s">
        <v>3964</v>
      </c>
      <c r="BQ32" s="1809"/>
      <c r="BR32" s="1248"/>
      <c r="BS32" s="1249"/>
      <c r="BT32" s="1212" t="s">
        <v>3966</v>
      </c>
      <c r="BU32" s="1212"/>
      <c r="BV32" s="1809"/>
      <c r="BW32" s="1809"/>
      <c r="BX32" s="1809"/>
      <c r="BY32" s="1809" t="s">
        <v>3964</v>
      </c>
      <c r="BZ32" s="1809"/>
      <c r="CA32" s="1248"/>
      <c r="CB32" s="1249"/>
      <c r="CC32" s="1212" t="s">
        <v>3966</v>
      </c>
      <c r="CD32" s="1212"/>
      <c r="CE32" s="1809"/>
      <c r="CF32" s="1809"/>
      <c r="CG32" s="1809"/>
      <c r="CH32" s="1809" t="s">
        <v>3964</v>
      </c>
      <c r="CI32" s="1809"/>
      <c r="CJ32" s="1213"/>
      <c r="CK32" s="1202"/>
      <c r="CL32" s="1204"/>
      <c r="CM32" s="1202"/>
      <c r="CS32" s="1220"/>
      <c r="CT32" s="1286" t="str">
        <f>IF(OR(AND(BJ$10&lt;&gt;"",COUNTA(BM32)=0),AND(BS$10&lt;&gt;"",COUNTA(BV32)=0),AND(CB$10&lt;&gt;"",COUNTA(CE32)=0)),"未入力があります。",IF(OR(AND(BJ$10="",COUNTA(BM32)=1),AND(BS$10="",COUNTA(BV32)=1),AND(CB$10="",COUNTA(CE32)=1)),"棟番号を入力してください。",""))</f>
        <v/>
      </c>
      <c r="CU32" s="1286"/>
      <c r="CV32" s="1286"/>
      <c r="CW32" s="1286"/>
      <c r="CX32" s="1286"/>
      <c r="CY32" s="1286"/>
      <c r="DA32" s="1203"/>
      <c r="DB32" s="1759"/>
      <c r="DC32" s="1760"/>
      <c r="DD32" s="1760"/>
      <c r="DE32" s="1760"/>
      <c r="DF32" s="1760"/>
      <c r="DG32" s="1760"/>
      <c r="DH32" s="1760"/>
      <c r="DI32" s="1760"/>
      <c r="DJ32" s="1211"/>
      <c r="DK32" s="1212" t="s">
        <v>3966</v>
      </c>
      <c r="DL32" s="1212"/>
      <c r="DM32" s="1809"/>
      <c r="DN32" s="1809"/>
      <c r="DO32" s="1809"/>
      <c r="DP32" s="1809" t="s">
        <v>3964</v>
      </c>
      <c r="DQ32" s="1809"/>
      <c r="DR32" s="1248"/>
      <c r="DS32" s="1249"/>
      <c r="DT32" s="1212" t="s">
        <v>3966</v>
      </c>
      <c r="DU32" s="1212"/>
      <c r="DV32" s="1809"/>
      <c r="DW32" s="1809"/>
      <c r="DX32" s="1809"/>
      <c r="DY32" s="1809" t="s">
        <v>3964</v>
      </c>
      <c r="DZ32" s="1809"/>
      <c r="EA32" s="1248"/>
      <c r="EB32" s="1249"/>
      <c r="EC32" s="1212" t="s">
        <v>3966</v>
      </c>
      <c r="ED32" s="1212"/>
      <c r="EE32" s="1809"/>
      <c r="EF32" s="1809"/>
      <c r="EG32" s="1809"/>
      <c r="EH32" s="1809" t="s">
        <v>3964</v>
      </c>
      <c r="EI32" s="1809"/>
      <c r="EJ32" s="1213"/>
      <c r="EK32" s="1202"/>
      <c r="EL32" s="1204"/>
      <c r="EM32" s="1202"/>
      <c r="ES32" s="1220"/>
      <c r="ET32" s="1286" t="str">
        <f>IF(OR(AND(DJ$10&lt;&gt;"",COUNTA(DM32)=0),AND(DS$10&lt;&gt;"",COUNTA(DV32)=0),AND(EB$10&lt;&gt;"",COUNTA(EE32)=0)),"未入力があります。",IF(OR(AND(DJ$10="",COUNTA(DM32)=1),AND(DS$10="",COUNTA(DV32)=1),AND(EB$10="",COUNTA(EE32)=1)),"棟番号を入力してください。",""))</f>
        <v/>
      </c>
      <c r="FA32" s="1203"/>
      <c r="FB32" s="1759"/>
      <c r="FC32" s="1760"/>
      <c r="FD32" s="1760"/>
      <c r="FE32" s="1760"/>
      <c r="FF32" s="1760"/>
      <c r="FG32" s="1760"/>
      <c r="FH32" s="1760"/>
      <c r="FI32" s="1760"/>
      <c r="FJ32" s="1211"/>
      <c r="FK32" s="1212" t="s">
        <v>3966</v>
      </c>
      <c r="FL32" s="1212"/>
      <c r="FM32" s="1809"/>
      <c r="FN32" s="1809"/>
      <c r="FO32" s="1809"/>
      <c r="FP32" s="1809" t="s">
        <v>3964</v>
      </c>
      <c r="FQ32" s="1809"/>
      <c r="FR32" s="1248"/>
      <c r="FS32" s="1249"/>
      <c r="FT32" s="1212" t="s">
        <v>3966</v>
      </c>
      <c r="FU32" s="1212"/>
      <c r="FV32" s="1809"/>
      <c r="FW32" s="1809"/>
      <c r="FX32" s="1809"/>
      <c r="FY32" s="1809" t="s">
        <v>3964</v>
      </c>
      <c r="FZ32" s="1809"/>
      <c r="GA32" s="1248"/>
      <c r="GB32" s="1249"/>
      <c r="GC32" s="1212" t="s">
        <v>3966</v>
      </c>
      <c r="GD32" s="1212"/>
      <c r="GE32" s="1809"/>
      <c r="GF32" s="1809"/>
      <c r="GG32" s="1809"/>
      <c r="GH32" s="1809" t="s">
        <v>3964</v>
      </c>
      <c r="GI32" s="1809"/>
      <c r="GJ32" s="1213"/>
      <c r="GK32" s="1202"/>
      <c r="GL32" s="1204"/>
      <c r="GM32" s="1202"/>
    </row>
    <row r="33" spans="1:200" ht="3.95" customHeight="1">
      <c r="A33" s="1203"/>
      <c r="B33" s="1202"/>
      <c r="C33" s="1202"/>
      <c r="D33" s="1202"/>
      <c r="E33" s="1202"/>
      <c r="F33" s="1202"/>
      <c r="G33" s="1202"/>
      <c r="H33" s="1202"/>
      <c r="I33" s="1202"/>
      <c r="J33" s="1202"/>
      <c r="K33" s="1202"/>
      <c r="L33" s="1202"/>
      <c r="M33" s="1202"/>
      <c r="N33" s="1202"/>
      <c r="O33" s="1202"/>
      <c r="P33" s="1202"/>
      <c r="Q33" s="1202"/>
      <c r="R33" s="1202"/>
      <c r="S33" s="1202"/>
      <c r="T33" s="1202"/>
      <c r="U33" s="1202"/>
      <c r="V33" s="1202"/>
      <c r="W33" s="1202"/>
      <c r="X33" s="1202"/>
      <c r="Y33" s="1202"/>
      <c r="Z33" s="1202"/>
      <c r="AA33" s="1202"/>
      <c r="AB33" s="1202"/>
      <c r="AC33" s="1202"/>
      <c r="AD33" s="1202"/>
      <c r="AE33" s="1202"/>
      <c r="AF33" s="1202"/>
      <c r="AG33" s="1202"/>
      <c r="AH33" s="1202"/>
      <c r="AI33" s="1202"/>
      <c r="AJ33" s="1202"/>
      <c r="AK33" s="1202"/>
      <c r="AL33" s="1204"/>
      <c r="AM33" s="1202"/>
      <c r="AS33" s="1220"/>
      <c r="BA33" s="1203"/>
      <c r="BB33" s="1202"/>
      <c r="BC33" s="1202"/>
      <c r="BD33" s="1202"/>
      <c r="BE33" s="1202"/>
      <c r="BF33" s="1202"/>
      <c r="BG33" s="1202"/>
      <c r="BH33" s="1202"/>
      <c r="BI33" s="1202"/>
      <c r="BJ33" s="1202"/>
      <c r="BK33" s="1202"/>
      <c r="BL33" s="1202"/>
      <c r="BM33" s="1202"/>
      <c r="BN33" s="1202"/>
      <c r="BO33" s="1202"/>
      <c r="BP33" s="1202"/>
      <c r="BQ33" s="1202"/>
      <c r="BR33" s="1202"/>
      <c r="BS33" s="1202"/>
      <c r="BT33" s="1202"/>
      <c r="BU33" s="1202"/>
      <c r="BV33" s="1202"/>
      <c r="BW33" s="1202"/>
      <c r="BX33" s="1202"/>
      <c r="BY33" s="1202"/>
      <c r="BZ33" s="1202"/>
      <c r="CA33" s="1202"/>
      <c r="CB33" s="1202"/>
      <c r="CC33" s="1202"/>
      <c r="CD33" s="1202"/>
      <c r="CE33" s="1202"/>
      <c r="CF33" s="1202"/>
      <c r="CG33" s="1202"/>
      <c r="CH33" s="1202"/>
      <c r="CI33" s="1202"/>
      <c r="CJ33" s="1202"/>
      <c r="CK33" s="1202"/>
      <c r="CL33" s="1204"/>
      <c r="CM33" s="1202"/>
      <c r="CS33" s="1220"/>
      <c r="DA33" s="1203"/>
      <c r="DB33" s="1202"/>
      <c r="DC33" s="1202"/>
      <c r="DD33" s="1202"/>
      <c r="DE33" s="1202"/>
      <c r="DF33" s="1202"/>
      <c r="DG33" s="1202"/>
      <c r="DH33" s="1202"/>
      <c r="DI33" s="1202"/>
      <c r="DJ33" s="1202"/>
      <c r="DK33" s="1202"/>
      <c r="DL33" s="1202"/>
      <c r="DM33" s="1202"/>
      <c r="DN33" s="1202"/>
      <c r="DO33" s="1202"/>
      <c r="DP33" s="1202"/>
      <c r="DQ33" s="1202"/>
      <c r="DR33" s="1202"/>
      <c r="DS33" s="1202"/>
      <c r="DT33" s="1202"/>
      <c r="DU33" s="1202"/>
      <c r="DV33" s="1202"/>
      <c r="DW33" s="1202"/>
      <c r="DX33" s="1202"/>
      <c r="DY33" s="1202"/>
      <c r="DZ33" s="1202"/>
      <c r="EA33" s="1202"/>
      <c r="EB33" s="1202"/>
      <c r="EC33" s="1202"/>
      <c r="ED33" s="1202"/>
      <c r="EE33" s="1202"/>
      <c r="EF33" s="1202"/>
      <c r="EG33" s="1202"/>
      <c r="EH33" s="1202"/>
      <c r="EI33" s="1202"/>
      <c r="EJ33" s="1202"/>
      <c r="EK33" s="1202"/>
      <c r="EL33" s="1204"/>
      <c r="EM33" s="1202"/>
      <c r="ES33" s="1220"/>
      <c r="FA33" s="1203"/>
      <c r="FB33" s="1202"/>
      <c r="FC33" s="1202"/>
      <c r="FD33" s="1202"/>
      <c r="FE33" s="1202"/>
      <c r="FF33" s="1202"/>
      <c r="FG33" s="1202"/>
      <c r="FH33" s="1202"/>
      <c r="FI33" s="1202"/>
      <c r="FJ33" s="1202"/>
      <c r="FK33" s="1202"/>
      <c r="FL33" s="1202"/>
      <c r="FM33" s="1202"/>
      <c r="FN33" s="1202"/>
      <c r="FO33" s="1202"/>
      <c r="FP33" s="1202"/>
      <c r="FQ33" s="1202"/>
      <c r="FR33" s="1202"/>
      <c r="FS33" s="1202"/>
      <c r="FT33" s="1202"/>
      <c r="FU33" s="1202"/>
      <c r="FV33" s="1202"/>
      <c r="FW33" s="1202"/>
      <c r="FX33" s="1202"/>
      <c r="FY33" s="1202"/>
      <c r="FZ33" s="1202"/>
      <c r="GA33" s="1202"/>
      <c r="GB33" s="1202"/>
      <c r="GC33" s="1202"/>
      <c r="GD33" s="1202"/>
      <c r="GE33" s="1202"/>
      <c r="GF33" s="1202"/>
      <c r="GG33" s="1202"/>
      <c r="GH33" s="1202"/>
      <c r="GI33" s="1202"/>
      <c r="GJ33" s="1202"/>
      <c r="GK33" s="1202"/>
      <c r="GL33" s="1204"/>
      <c r="GM33" s="1202"/>
    </row>
    <row r="34" spans="1:200" ht="3.95" customHeight="1">
      <c r="A34" s="1203"/>
      <c r="B34" s="1202"/>
      <c r="C34" s="1202"/>
      <c r="D34" s="1202"/>
      <c r="E34" s="1202"/>
      <c r="F34" s="1202"/>
      <c r="G34" s="1202"/>
      <c r="H34" s="1202"/>
      <c r="I34" s="1202"/>
      <c r="J34" s="1202"/>
      <c r="K34" s="1202"/>
      <c r="L34" s="1202"/>
      <c r="M34" s="1202"/>
      <c r="N34" s="1202"/>
      <c r="O34" s="1202"/>
      <c r="P34" s="1202"/>
      <c r="Q34" s="1202"/>
      <c r="R34" s="1202"/>
      <c r="S34" s="1202"/>
      <c r="T34" s="1202"/>
      <c r="U34" s="1202"/>
      <c r="V34" s="1202"/>
      <c r="W34" s="1202"/>
      <c r="X34" s="1202"/>
      <c r="Y34" s="1202"/>
      <c r="Z34" s="1202"/>
      <c r="AA34" s="1202"/>
      <c r="AB34" s="1202"/>
      <c r="AC34" s="1202"/>
      <c r="AD34" s="1202"/>
      <c r="AE34" s="1202"/>
      <c r="AF34" s="1202"/>
      <c r="AG34" s="1202"/>
      <c r="AH34" s="1202"/>
      <c r="AI34" s="1202"/>
      <c r="AJ34" s="1202"/>
      <c r="AK34" s="1202"/>
      <c r="AL34" s="1204"/>
      <c r="AM34" s="1202"/>
      <c r="AS34" s="1220"/>
      <c r="BA34" s="1203"/>
      <c r="BB34" s="1202"/>
      <c r="BC34" s="1202"/>
      <c r="BD34" s="1202"/>
      <c r="BE34" s="1202"/>
      <c r="BF34" s="1202"/>
      <c r="BG34" s="1202"/>
      <c r="BH34" s="1202"/>
      <c r="BI34" s="1202"/>
      <c r="BJ34" s="1202"/>
      <c r="BK34" s="1202"/>
      <c r="BL34" s="1202"/>
      <c r="BM34" s="1202"/>
      <c r="BN34" s="1202"/>
      <c r="BO34" s="1202"/>
      <c r="BP34" s="1202"/>
      <c r="BQ34" s="1202"/>
      <c r="BR34" s="1202"/>
      <c r="BS34" s="1202"/>
      <c r="BT34" s="1202"/>
      <c r="BU34" s="1202"/>
      <c r="BV34" s="1202"/>
      <c r="BW34" s="1202"/>
      <c r="BX34" s="1202"/>
      <c r="BY34" s="1202"/>
      <c r="BZ34" s="1202"/>
      <c r="CA34" s="1202"/>
      <c r="CB34" s="1202"/>
      <c r="CC34" s="1202"/>
      <c r="CD34" s="1202"/>
      <c r="CE34" s="1202"/>
      <c r="CF34" s="1202"/>
      <c r="CG34" s="1202"/>
      <c r="CH34" s="1202"/>
      <c r="CI34" s="1202"/>
      <c r="CJ34" s="1202"/>
      <c r="CK34" s="1202"/>
      <c r="CL34" s="1204"/>
      <c r="CM34" s="1202"/>
      <c r="CS34" s="1220"/>
      <c r="DA34" s="1203"/>
      <c r="DB34" s="1202"/>
      <c r="DC34" s="1202"/>
      <c r="DD34" s="1202"/>
      <c r="DE34" s="1202"/>
      <c r="DF34" s="1202"/>
      <c r="DG34" s="1202"/>
      <c r="DH34" s="1202"/>
      <c r="DI34" s="1202"/>
      <c r="DJ34" s="1202"/>
      <c r="DK34" s="1202"/>
      <c r="DL34" s="1202"/>
      <c r="DM34" s="1202"/>
      <c r="DN34" s="1202"/>
      <c r="DO34" s="1202"/>
      <c r="DP34" s="1202"/>
      <c r="DQ34" s="1202"/>
      <c r="DR34" s="1202"/>
      <c r="DS34" s="1202"/>
      <c r="DT34" s="1202"/>
      <c r="DU34" s="1202"/>
      <c r="DV34" s="1202"/>
      <c r="DW34" s="1202"/>
      <c r="DX34" s="1202"/>
      <c r="DY34" s="1202"/>
      <c r="DZ34" s="1202"/>
      <c r="EA34" s="1202"/>
      <c r="EB34" s="1202"/>
      <c r="EC34" s="1202"/>
      <c r="ED34" s="1202"/>
      <c r="EE34" s="1202"/>
      <c r="EF34" s="1202"/>
      <c r="EG34" s="1202"/>
      <c r="EH34" s="1202"/>
      <c r="EI34" s="1202"/>
      <c r="EJ34" s="1202"/>
      <c r="EK34" s="1202"/>
      <c r="EL34" s="1204"/>
      <c r="EM34" s="1202"/>
      <c r="ES34" s="1220"/>
      <c r="FA34" s="1203"/>
      <c r="FB34" s="1202"/>
      <c r="FC34" s="1202"/>
      <c r="FD34" s="1202"/>
      <c r="FE34" s="1202"/>
      <c r="FF34" s="1202"/>
      <c r="FG34" s="1202"/>
      <c r="FH34" s="1202"/>
      <c r="FI34" s="1202"/>
      <c r="FJ34" s="1202"/>
      <c r="FK34" s="1202"/>
      <c r="FL34" s="1202"/>
      <c r="FM34" s="1202"/>
      <c r="FN34" s="1202"/>
      <c r="FO34" s="1202"/>
      <c r="FP34" s="1202"/>
      <c r="FQ34" s="1202"/>
      <c r="FR34" s="1202"/>
      <c r="FS34" s="1202"/>
      <c r="FT34" s="1202"/>
      <c r="FU34" s="1202"/>
      <c r="FV34" s="1202"/>
      <c r="FW34" s="1202"/>
      <c r="FX34" s="1202"/>
      <c r="FY34" s="1202"/>
      <c r="FZ34" s="1202"/>
      <c r="GA34" s="1202"/>
      <c r="GB34" s="1202"/>
      <c r="GC34" s="1202"/>
      <c r="GD34" s="1202"/>
      <c r="GE34" s="1202"/>
      <c r="GF34" s="1202"/>
      <c r="GG34" s="1202"/>
      <c r="GH34" s="1202"/>
      <c r="GI34" s="1202"/>
      <c r="GJ34" s="1202"/>
      <c r="GK34" s="1202"/>
      <c r="GL34" s="1204"/>
      <c r="GM34" s="1202"/>
    </row>
    <row r="35" spans="1:200" ht="2.4500000000000002" customHeight="1">
      <c r="A35" s="1211"/>
      <c r="B35" s="1212"/>
      <c r="C35" s="1212"/>
      <c r="D35" s="1212"/>
      <c r="E35" s="1212"/>
      <c r="F35" s="1212"/>
      <c r="G35" s="1212"/>
      <c r="H35" s="1212"/>
      <c r="I35" s="1212"/>
      <c r="J35" s="1212"/>
      <c r="K35" s="1212"/>
      <c r="L35" s="1212"/>
      <c r="M35" s="1212"/>
      <c r="N35" s="1212"/>
      <c r="O35" s="1212"/>
      <c r="P35" s="1212"/>
      <c r="Q35" s="1212"/>
      <c r="R35" s="1212"/>
      <c r="S35" s="1212"/>
      <c r="T35" s="1212"/>
      <c r="U35" s="1212"/>
      <c r="V35" s="1212"/>
      <c r="W35" s="1212"/>
      <c r="X35" s="1212"/>
      <c r="Y35" s="1212"/>
      <c r="Z35" s="1212"/>
      <c r="AA35" s="1212"/>
      <c r="AB35" s="1212"/>
      <c r="AC35" s="1212"/>
      <c r="AD35" s="1212"/>
      <c r="AE35" s="1212"/>
      <c r="AF35" s="1212"/>
      <c r="AG35" s="1212"/>
      <c r="AH35" s="1212"/>
      <c r="AI35" s="1212"/>
      <c r="AJ35" s="1212"/>
      <c r="AK35" s="1212"/>
      <c r="AL35" s="1213"/>
      <c r="AM35" s="1202"/>
      <c r="AS35" s="1220"/>
      <c r="BA35" s="1211"/>
      <c r="BB35" s="1212"/>
      <c r="BC35" s="1212"/>
      <c r="BD35" s="1212"/>
      <c r="BE35" s="1212"/>
      <c r="BF35" s="1212"/>
      <c r="BG35" s="1212"/>
      <c r="BH35" s="1212"/>
      <c r="BI35" s="1212"/>
      <c r="BJ35" s="1212"/>
      <c r="BK35" s="1212"/>
      <c r="BL35" s="1212"/>
      <c r="BM35" s="1212"/>
      <c r="BN35" s="1212"/>
      <c r="BO35" s="1212"/>
      <c r="BP35" s="1212"/>
      <c r="BQ35" s="1212"/>
      <c r="BR35" s="1212"/>
      <c r="BS35" s="1212"/>
      <c r="BT35" s="1212"/>
      <c r="BU35" s="1212"/>
      <c r="BV35" s="1212"/>
      <c r="BW35" s="1212"/>
      <c r="BX35" s="1212"/>
      <c r="BY35" s="1212"/>
      <c r="BZ35" s="1212"/>
      <c r="CA35" s="1212"/>
      <c r="CB35" s="1212"/>
      <c r="CC35" s="1212"/>
      <c r="CD35" s="1212"/>
      <c r="CE35" s="1212"/>
      <c r="CF35" s="1212"/>
      <c r="CG35" s="1212"/>
      <c r="CH35" s="1212"/>
      <c r="CI35" s="1212"/>
      <c r="CJ35" s="1212"/>
      <c r="CK35" s="1212"/>
      <c r="CL35" s="1213"/>
      <c r="CM35" s="1202"/>
      <c r="CS35" s="1220"/>
      <c r="DA35" s="1211"/>
      <c r="DB35" s="1212"/>
      <c r="DC35" s="1212"/>
      <c r="DD35" s="1212"/>
      <c r="DE35" s="1212"/>
      <c r="DF35" s="1212"/>
      <c r="DG35" s="1212"/>
      <c r="DH35" s="1212"/>
      <c r="DI35" s="1212"/>
      <c r="DJ35" s="1212"/>
      <c r="DK35" s="1212"/>
      <c r="DL35" s="1212"/>
      <c r="DM35" s="1212"/>
      <c r="DN35" s="1212"/>
      <c r="DO35" s="1212"/>
      <c r="DP35" s="1212"/>
      <c r="DQ35" s="1212"/>
      <c r="DR35" s="1212"/>
      <c r="DS35" s="1212"/>
      <c r="DT35" s="1212"/>
      <c r="DU35" s="1212"/>
      <c r="DV35" s="1212"/>
      <c r="DW35" s="1212"/>
      <c r="DX35" s="1212"/>
      <c r="DY35" s="1212"/>
      <c r="DZ35" s="1212"/>
      <c r="EA35" s="1212"/>
      <c r="EB35" s="1212"/>
      <c r="EC35" s="1212"/>
      <c r="ED35" s="1212"/>
      <c r="EE35" s="1212"/>
      <c r="EF35" s="1212"/>
      <c r="EG35" s="1212"/>
      <c r="EH35" s="1212"/>
      <c r="EI35" s="1212"/>
      <c r="EJ35" s="1212"/>
      <c r="EK35" s="1212"/>
      <c r="EL35" s="1213"/>
      <c r="EM35" s="1202"/>
      <c r="ES35" s="1220"/>
      <c r="FA35" s="1211"/>
      <c r="FB35" s="1212"/>
      <c r="FC35" s="1212"/>
      <c r="FD35" s="1212"/>
      <c r="FE35" s="1212"/>
      <c r="FF35" s="1212"/>
      <c r="FG35" s="1212"/>
      <c r="FH35" s="1212"/>
      <c r="FI35" s="1212"/>
      <c r="FJ35" s="1212"/>
      <c r="FK35" s="1212"/>
      <c r="FL35" s="1212"/>
      <c r="FM35" s="1212"/>
      <c r="FN35" s="1212"/>
      <c r="FO35" s="1212"/>
      <c r="FP35" s="1212"/>
      <c r="FQ35" s="1212"/>
      <c r="FR35" s="1212"/>
      <c r="FS35" s="1212"/>
      <c r="FT35" s="1212"/>
      <c r="FU35" s="1212"/>
      <c r="FV35" s="1212"/>
      <c r="FW35" s="1212"/>
      <c r="FX35" s="1212"/>
      <c r="FY35" s="1212"/>
      <c r="FZ35" s="1212"/>
      <c r="GA35" s="1212"/>
      <c r="GB35" s="1212"/>
      <c r="GC35" s="1212"/>
      <c r="GD35" s="1212"/>
      <c r="GE35" s="1212"/>
      <c r="GF35" s="1212"/>
      <c r="GG35" s="1212"/>
      <c r="GH35" s="1212"/>
      <c r="GI35" s="1212"/>
      <c r="GJ35" s="1212"/>
      <c r="GK35" s="1212"/>
      <c r="GL35" s="1213"/>
      <c r="GM35" s="1202"/>
    </row>
    <row r="36" spans="1:200" ht="3.95" customHeight="1">
      <c r="A36" s="1202"/>
      <c r="B36" s="1202"/>
      <c r="C36" s="1202"/>
      <c r="D36" s="1202"/>
      <c r="E36" s="1202"/>
      <c r="F36" s="1202"/>
      <c r="G36" s="1202"/>
      <c r="H36" s="1202"/>
      <c r="I36" s="1202"/>
      <c r="J36" s="1202"/>
      <c r="K36" s="1202"/>
      <c r="L36" s="1202"/>
      <c r="M36" s="1202"/>
      <c r="N36" s="1202"/>
      <c r="O36" s="1202"/>
      <c r="P36" s="1202"/>
      <c r="Q36" s="1202"/>
      <c r="R36" s="1202"/>
      <c r="S36" s="1202"/>
      <c r="T36" s="1202"/>
      <c r="U36" s="1202"/>
      <c r="V36" s="1202"/>
      <c r="W36" s="1202"/>
      <c r="X36" s="1202"/>
      <c r="Y36" s="1202"/>
      <c r="Z36" s="1202"/>
      <c r="AA36" s="1202"/>
      <c r="AB36" s="1202"/>
      <c r="AC36" s="1202"/>
      <c r="AD36" s="1202"/>
      <c r="AE36" s="1202"/>
      <c r="AF36" s="1202"/>
      <c r="AG36" s="1202"/>
      <c r="AH36" s="1202"/>
      <c r="AI36" s="1202"/>
      <c r="AJ36" s="1202"/>
      <c r="AK36" s="1202"/>
      <c r="AL36" s="1202"/>
      <c r="AM36" s="1202"/>
      <c r="AS36" s="1220"/>
      <c r="BA36" s="1202"/>
      <c r="BB36" s="1202"/>
      <c r="BC36" s="1202"/>
      <c r="BD36" s="1202"/>
      <c r="BE36" s="1202"/>
      <c r="BF36" s="1202"/>
      <c r="BG36" s="1202"/>
      <c r="BH36" s="1202"/>
      <c r="BI36" s="1202"/>
      <c r="BJ36" s="1202"/>
      <c r="BK36" s="1202"/>
      <c r="BL36" s="1202"/>
      <c r="BM36" s="1202"/>
      <c r="BN36" s="1202"/>
      <c r="BO36" s="1202"/>
      <c r="BP36" s="1202"/>
      <c r="BQ36" s="1202"/>
      <c r="BR36" s="1202"/>
      <c r="BS36" s="1202"/>
      <c r="BT36" s="1202"/>
      <c r="BU36" s="1202"/>
      <c r="BV36" s="1202"/>
      <c r="BW36" s="1202"/>
      <c r="BX36" s="1202"/>
      <c r="BY36" s="1202"/>
      <c r="BZ36" s="1202"/>
      <c r="CA36" s="1202"/>
      <c r="CB36" s="1202"/>
      <c r="CC36" s="1202"/>
      <c r="CD36" s="1202"/>
      <c r="CE36" s="1202"/>
      <c r="CF36" s="1202"/>
      <c r="CG36" s="1202"/>
      <c r="CH36" s="1202"/>
      <c r="CI36" s="1202"/>
      <c r="CJ36" s="1202"/>
      <c r="CK36" s="1202"/>
      <c r="CL36" s="1202"/>
      <c r="CM36" s="1202"/>
      <c r="CS36" s="1220"/>
      <c r="DA36" s="1202"/>
      <c r="DB36" s="1202"/>
      <c r="DC36" s="1202"/>
      <c r="DD36" s="1202"/>
      <c r="DE36" s="1202"/>
      <c r="DF36" s="1202"/>
      <c r="DG36" s="1202"/>
      <c r="DH36" s="1202"/>
      <c r="DI36" s="1202"/>
      <c r="DJ36" s="1202"/>
      <c r="DK36" s="1202"/>
      <c r="DL36" s="1202"/>
      <c r="DM36" s="1202"/>
      <c r="DN36" s="1202"/>
      <c r="DO36" s="1202"/>
      <c r="DP36" s="1202"/>
      <c r="DQ36" s="1202"/>
      <c r="DR36" s="1202"/>
      <c r="DS36" s="1202"/>
      <c r="DT36" s="1202"/>
      <c r="DU36" s="1202"/>
      <c r="DV36" s="1202"/>
      <c r="DW36" s="1202"/>
      <c r="DX36" s="1202"/>
      <c r="DY36" s="1202"/>
      <c r="DZ36" s="1202"/>
      <c r="EA36" s="1202"/>
      <c r="EB36" s="1202"/>
      <c r="EC36" s="1202"/>
      <c r="ED36" s="1202"/>
      <c r="EE36" s="1202"/>
      <c r="EF36" s="1202"/>
      <c r="EG36" s="1202"/>
      <c r="EH36" s="1202"/>
      <c r="EI36" s="1202"/>
      <c r="EJ36" s="1202"/>
      <c r="EK36" s="1202"/>
      <c r="EL36" s="1202"/>
      <c r="EM36" s="1202"/>
      <c r="ES36" s="1220"/>
      <c r="FA36" s="1202"/>
      <c r="FB36" s="1202"/>
      <c r="FC36" s="1202"/>
      <c r="FD36" s="1202"/>
      <c r="FE36" s="1202"/>
      <c r="FF36" s="1202"/>
      <c r="FG36" s="1202"/>
      <c r="FH36" s="1202"/>
      <c r="FI36" s="1202"/>
      <c r="FJ36" s="1202"/>
      <c r="FK36" s="1202"/>
      <c r="FL36" s="1202"/>
      <c r="FM36" s="1202"/>
      <c r="FN36" s="1202"/>
      <c r="FO36" s="1202"/>
      <c r="FP36" s="1202"/>
      <c r="FQ36" s="1202"/>
      <c r="FR36" s="1202"/>
      <c r="FS36" s="1202"/>
      <c r="FT36" s="1202"/>
      <c r="FU36" s="1202"/>
      <c r="FV36" s="1202"/>
      <c r="FW36" s="1202"/>
      <c r="FX36" s="1202"/>
      <c r="FY36" s="1202"/>
      <c r="FZ36" s="1202"/>
      <c r="GA36" s="1202"/>
      <c r="GB36" s="1202"/>
      <c r="GC36" s="1202"/>
      <c r="GD36" s="1202"/>
      <c r="GE36" s="1202"/>
      <c r="GF36" s="1202"/>
      <c r="GG36" s="1202"/>
      <c r="GH36" s="1202"/>
      <c r="GI36" s="1202"/>
      <c r="GJ36" s="1202"/>
      <c r="GK36" s="1202"/>
      <c r="GL36" s="1202"/>
      <c r="GM36" s="1202"/>
    </row>
    <row r="37" spans="1:200" ht="15" customHeight="1">
      <c r="A37" s="1728" t="s">
        <v>419</v>
      </c>
      <c r="B37" s="1728"/>
      <c r="C37" s="1728"/>
      <c r="D37" s="1728"/>
      <c r="E37" s="1728"/>
      <c r="F37" s="1728"/>
      <c r="G37" s="1728"/>
      <c r="H37" s="1728"/>
      <c r="I37" s="1728"/>
      <c r="J37" s="1728"/>
      <c r="K37" s="1728"/>
      <c r="L37" s="1728"/>
      <c r="M37" s="1728"/>
      <c r="N37" s="1728"/>
      <c r="O37" s="1728"/>
      <c r="P37" s="1728"/>
      <c r="Q37" s="1728"/>
      <c r="R37" s="1728"/>
      <c r="S37" s="1728"/>
      <c r="T37" s="1728"/>
      <c r="U37" s="1728"/>
      <c r="V37" s="1728"/>
      <c r="W37" s="1728"/>
      <c r="X37" s="1728"/>
      <c r="Y37" s="1728"/>
      <c r="Z37" s="1728"/>
      <c r="AA37" s="1728"/>
      <c r="AB37" s="1728"/>
      <c r="AC37" s="1728"/>
      <c r="AD37" s="1728"/>
      <c r="AE37" s="1728"/>
      <c r="AF37" s="1728"/>
      <c r="AG37" s="1728"/>
      <c r="AH37" s="1728"/>
      <c r="AI37" s="1728"/>
      <c r="AJ37" s="1728"/>
      <c r="AK37" s="1214"/>
      <c r="AL37" s="1214"/>
      <c r="AM37" s="1202"/>
      <c r="AS37" s="1220"/>
      <c r="BA37" s="1728" t="s">
        <v>419</v>
      </c>
      <c r="BB37" s="1728"/>
      <c r="BC37" s="1728"/>
      <c r="BD37" s="1728"/>
      <c r="BE37" s="1728"/>
      <c r="BF37" s="1728"/>
      <c r="BG37" s="1728"/>
      <c r="BH37" s="1728"/>
      <c r="BI37" s="1728"/>
      <c r="BJ37" s="1728"/>
      <c r="BK37" s="1728"/>
      <c r="BL37" s="1728"/>
      <c r="BM37" s="1728"/>
      <c r="BN37" s="1728"/>
      <c r="BO37" s="1728"/>
      <c r="BP37" s="1728"/>
      <c r="BQ37" s="1728"/>
      <c r="BR37" s="1728"/>
      <c r="BS37" s="1728"/>
      <c r="BT37" s="1728"/>
      <c r="BU37" s="1728"/>
      <c r="BV37" s="1728"/>
      <c r="BW37" s="1728"/>
      <c r="BX37" s="1728"/>
      <c r="BY37" s="1728"/>
      <c r="BZ37" s="1728"/>
      <c r="CA37" s="1728"/>
      <c r="CB37" s="1728"/>
      <c r="CC37" s="1728"/>
      <c r="CD37" s="1728"/>
      <c r="CE37" s="1728"/>
      <c r="CF37" s="1728"/>
      <c r="CG37" s="1728"/>
      <c r="CH37" s="1728"/>
      <c r="CI37" s="1728"/>
      <c r="CJ37" s="1728"/>
      <c r="CK37" s="1214"/>
      <c r="CL37" s="1214"/>
      <c r="CM37" s="1202"/>
      <c r="CS37" s="1220"/>
      <c r="DA37" s="1728" t="s">
        <v>419</v>
      </c>
      <c r="DB37" s="1728"/>
      <c r="DC37" s="1728"/>
      <c r="DD37" s="1728"/>
      <c r="DE37" s="1728"/>
      <c r="DF37" s="1728"/>
      <c r="DG37" s="1728"/>
      <c r="DH37" s="1728"/>
      <c r="DI37" s="1728"/>
      <c r="DJ37" s="1728"/>
      <c r="DK37" s="1728"/>
      <c r="DL37" s="1728"/>
      <c r="DM37" s="1728"/>
      <c r="DN37" s="1728"/>
      <c r="DO37" s="1728"/>
      <c r="DP37" s="1728"/>
      <c r="DQ37" s="1728"/>
      <c r="DR37" s="1728"/>
      <c r="DS37" s="1728"/>
      <c r="DT37" s="1728"/>
      <c r="DU37" s="1728"/>
      <c r="DV37" s="1728"/>
      <c r="DW37" s="1728"/>
      <c r="DX37" s="1728"/>
      <c r="DY37" s="1728"/>
      <c r="DZ37" s="1728"/>
      <c r="EA37" s="1728"/>
      <c r="EB37" s="1728"/>
      <c r="EC37" s="1728"/>
      <c r="ED37" s="1728"/>
      <c r="EE37" s="1728"/>
      <c r="EF37" s="1728"/>
      <c r="EG37" s="1728"/>
      <c r="EH37" s="1728"/>
      <c r="EI37" s="1728"/>
      <c r="EJ37" s="1728"/>
      <c r="EK37" s="1214"/>
      <c r="EL37" s="1214"/>
      <c r="EM37" s="1202"/>
      <c r="ES37" s="1220"/>
      <c r="FA37" s="1728" t="s">
        <v>419</v>
      </c>
      <c r="FB37" s="1728"/>
      <c r="FC37" s="1728"/>
      <c r="FD37" s="1728"/>
      <c r="FE37" s="1728"/>
      <c r="FF37" s="1728"/>
      <c r="FG37" s="1728"/>
      <c r="FH37" s="1728"/>
      <c r="FI37" s="1728"/>
      <c r="FJ37" s="1728"/>
      <c r="FK37" s="1728"/>
      <c r="FL37" s="1728"/>
      <c r="FM37" s="1728"/>
      <c r="FN37" s="1728"/>
      <c r="FO37" s="1728"/>
      <c r="FP37" s="1728"/>
      <c r="FQ37" s="1728"/>
      <c r="FR37" s="1728"/>
      <c r="FS37" s="1728"/>
      <c r="FT37" s="1728"/>
      <c r="FU37" s="1728"/>
      <c r="FV37" s="1728"/>
      <c r="FW37" s="1728"/>
      <c r="FX37" s="1728"/>
      <c r="FY37" s="1728"/>
      <c r="FZ37" s="1728"/>
      <c r="GA37" s="1728"/>
      <c r="GB37" s="1728"/>
      <c r="GC37" s="1728"/>
      <c r="GD37" s="1728"/>
      <c r="GE37" s="1728"/>
      <c r="GF37" s="1728"/>
      <c r="GG37" s="1728"/>
      <c r="GH37" s="1728"/>
      <c r="GI37" s="1728"/>
      <c r="GJ37" s="1728"/>
      <c r="GK37" s="1214"/>
      <c r="GL37" s="1214"/>
      <c r="GM37" s="1202"/>
    </row>
    <row r="38" spans="1:200" ht="2.25" customHeight="1">
      <c r="A38" s="1202"/>
      <c r="B38" s="1202"/>
      <c r="C38" s="1202"/>
      <c r="D38" s="1202"/>
      <c r="E38" s="1202"/>
      <c r="F38" s="1202"/>
      <c r="G38" s="1202"/>
      <c r="H38" s="1202"/>
      <c r="I38" s="1202"/>
      <c r="J38" s="1202"/>
      <c r="K38" s="1202"/>
      <c r="L38" s="1202"/>
      <c r="M38" s="1202"/>
      <c r="N38" s="1202"/>
      <c r="O38" s="1202"/>
      <c r="P38" s="1202"/>
      <c r="Q38" s="1202"/>
      <c r="R38" s="1202"/>
      <c r="S38" s="1202"/>
      <c r="T38" s="1202"/>
      <c r="U38" s="1202"/>
      <c r="V38" s="1202"/>
      <c r="W38" s="1202"/>
      <c r="X38" s="1202"/>
      <c r="Y38" s="1202"/>
      <c r="Z38" s="1202"/>
      <c r="AA38" s="1202"/>
      <c r="AB38" s="1202"/>
      <c r="AC38" s="1202"/>
      <c r="AD38" s="1202"/>
      <c r="AE38" s="1202"/>
      <c r="AF38" s="1202"/>
      <c r="AG38" s="1202"/>
      <c r="AH38" s="1202"/>
      <c r="AI38" s="1202"/>
      <c r="AJ38" s="1202"/>
      <c r="AK38" s="1202"/>
      <c r="AL38" s="1202"/>
      <c r="AM38" s="1202" t="str">
        <f>IF(AND($AL$13=TRUE,R38=""),"未入力",IF(AND($AL$13=FALSE,R38&lt;&gt;""),"入力不要",""))</f>
        <v/>
      </c>
      <c r="AS38" s="1220"/>
      <c r="BA38" s="1202"/>
      <c r="BB38" s="1202"/>
      <c r="BC38" s="1202"/>
      <c r="BD38" s="1202"/>
      <c r="BE38" s="1202"/>
      <c r="BF38" s="1202"/>
      <c r="BG38" s="1202"/>
      <c r="BH38" s="1202"/>
      <c r="BI38" s="1202"/>
      <c r="BJ38" s="1202"/>
      <c r="BK38" s="1202"/>
      <c r="BL38" s="1202"/>
      <c r="BM38" s="1202"/>
      <c r="BN38" s="1202"/>
      <c r="BO38" s="1202"/>
      <c r="BP38" s="1202"/>
      <c r="BQ38" s="1202"/>
      <c r="BR38" s="1202"/>
      <c r="BS38" s="1202"/>
      <c r="BT38" s="1202"/>
      <c r="BU38" s="1202"/>
      <c r="BV38" s="1202"/>
      <c r="BW38" s="1202"/>
      <c r="BX38" s="1202"/>
      <c r="BY38" s="1202"/>
      <c r="BZ38" s="1202"/>
      <c r="CA38" s="1202"/>
      <c r="CB38" s="1202"/>
      <c r="CC38" s="1202"/>
      <c r="CD38" s="1202"/>
      <c r="CE38" s="1202"/>
      <c r="CF38" s="1202"/>
      <c r="CG38" s="1202"/>
      <c r="CH38" s="1202"/>
      <c r="CI38" s="1202"/>
      <c r="CJ38" s="1202"/>
      <c r="CK38" s="1202"/>
      <c r="CL38" s="1202"/>
      <c r="CM38" s="1202" t="str">
        <f>IF(AND($AL$13=TRUE,BR38=""),"未入力",IF(AND($AL$13=FALSE,BR38&lt;&gt;""),"入力不要",""))</f>
        <v/>
      </c>
      <c r="CS38" s="1220"/>
      <c r="DA38" s="1202"/>
      <c r="DB38" s="1202"/>
      <c r="DC38" s="1202"/>
      <c r="DD38" s="1202"/>
      <c r="DE38" s="1202"/>
      <c r="DF38" s="1202"/>
      <c r="DG38" s="1202"/>
      <c r="DH38" s="1202"/>
      <c r="DI38" s="1202"/>
      <c r="DJ38" s="1202"/>
      <c r="DK38" s="1202"/>
      <c r="DL38" s="1202"/>
      <c r="DM38" s="1202"/>
      <c r="DN38" s="1202"/>
      <c r="DO38" s="1202"/>
      <c r="DP38" s="1202"/>
      <c r="DQ38" s="1202"/>
      <c r="DR38" s="1202"/>
      <c r="DS38" s="1202"/>
      <c r="DT38" s="1202"/>
      <c r="DU38" s="1202"/>
      <c r="DV38" s="1202"/>
      <c r="DW38" s="1202"/>
      <c r="DX38" s="1202"/>
      <c r="DY38" s="1202"/>
      <c r="DZ38" s="1202"/>
      <c r="EA38" s="1202"/>
      <c r="EB38" s="1202"/>
      <c r="EC38" s="1202"/>
      <c r="ED38" s="1202"/>
      <c r="EE38" s="1202"/>
      <c r="EF38" s="1202"/>
      <c r="EG38" s="1202"/>
      <c r="EH38" s="1202"/>
      <c r="EI38" s="1202"/>
      <c r="EJ38" s="1202"/>
      <c r="EK38" s="1202"/>
      <c r="EL38" s="1202"/>
      <c r="EM38" s="1202" t="str">
        <f>IF(AND($AL$13=TRUE,DR38=""),"未入力",IF(AND($AL$13=FALSE,DR38&lt;&gt;""),"入力不要",""))</f>
        <v/>
      </c>
      <c r="ES38" s="1220"/>
      <c r="FA38" s="1202"/>
      <c r="FB38" s="1202"/>
      <c r="FC38" s="1202"/>
      <c r="FD38" s="1202"/>
      <c r="FE38" s="1202"/>
      <c r="FF38" s="1202"/>
      <c r="FG38" s="1202"/>
      <c r="FH38" s="1202"/>
      <c r="FI38" s="1202"/>
      <c r="FJ38" s="1202"/>
      <c r="FK38" s="1202"/>
      <c r="FL38" s="1202"/>
      <c r="FM38" s="1202"/>
      <c r="FN38" s="1202"/>
      <c r="FO38" s="1202"/>
      <c r="FP38" s="1202"/>
      <c r="FQ38" s="1202"/>
      <c r="FR38" s="1202"/>
      <c r="FS38" s="1202"/>
      <c r="FT38" s="1202"/>
      <c r="FU38" s="1202"/>
      <c r="FV38" s="1202"/>
      <c r="FW38" s="1202"/>
      <c r="FX38" s="1202"/>
      <c r="FY38" s="1202"/>
      <c r="FZ38" s="1202"/>
      <c r="GA38" s="1202"/>
      <c r="GB38" s="1202"/>
      <c r="GC38" s="1202"/>
      <c r="GD38" s="1202"/>
      <c r="GE38" s="1202"/>
      <c r="GF38" s="1202"/>
      <c r="GG38" s="1202"/>
      <c r="GH38" s="1202"/>
      <c r="GI38" s="1202"/>
      <c r="GJ38" s="1202"/>
      <c r="GK38" s="1202"/>
      <c r="GL38" s="1202"/>
      <c r="GM38" s="1202" t="str">
        <f>IF(AND($AL$13=TRUE,FR38=""),"未入力",IF(AND($AL$13=FALSE,FR38&lt;&gt;""),"入力不要",""))</f>
        <v/>
      </c>
    </row>
    <row r="39" spans="1:200" ht="2.25" customHeight="1">
      <c r="A39" s="1223"/>
      <c r="B39" s="1200"/>
      <c r="C39" s="1200"/>
      <c r="D39" s="1200"/>
      <c r="E39" s="1200"/>
      <c r="F39" s="1200"/>
      <c r="G39" s="1200"/>
      <c r="H39" s="1200"/>
      <c r="I39" s="1200"/>
      <c r="J39" s="1200"/>
      <c r="K39" s="1200"/>
      <c r="L39" s="1200"/>
      <c r="M39" s="1200"/>
      <c r="N39" s="1200"/>
      <c r="O39" s="1200"/>
      <c r="P39" s="1200"/>
      <c r="Q39" s="1200"/>
      <c r="R39" s="1200"/>
      <c r="S39" s="1200"/>
      <c r="T39" s="1200"/>
      <c r="U39" s="1200"/>
      <c r="V39" s="1200"/>
      <c r="W39" s="1200"/>
      <c r="X39" s="1200"/>
      <c r="Y39" s="1200"/>
      <c r="Z39" s="1200"/>
      <c r="AA39" s="1200"/>
      <c r="AB39" s="1200"/>
      <c r="AC39" s="1200"/>
      <c r="AD39" s="1200"/>
      <c r="AE39" s="1200"/>
      <c r="AF39" s="1200"/>
      <c r="AG39" s="1200"/>
      <c r="AH39" s="1200"/>
      <c r="AI39" s="1200"/>
      <c r="AJ39" s="1200"/>
      <c r="AK39" s="1200"/>
      <c r="AL39" s="1201"/>
      <c r="AM39" s="1202"/>
      <c r="AS39" s="1220"/>
      <c r="BA39" s="1223"/>
      <c r="BB39" s="1200"/>
      <c r="BC39" s="1200"/>
      <c r="BD39" s="1200"/>
      <c r="BE39" s="1200"/>
      <c r="BF39" s="1200"/>
      <c r="BG39" s="1200"/>
      <c r="BH39" s="1200"/>
      <c r="BI39" s="1200"/>
      <c r="BJ39" s="1200"/>
      <c r="BK39" s="1200"/>
      <c r="BL39" s="1200"/>
      <c r="BM39" s="1200"/>
      <c r="BN39" s="1200"/>
      <c r="BO39" s="1200"/>
      <c r="BP39" s="1200"/>
      <c r="BQ39" s="1200"/>
      <c r="BR39" s="1200"/>
      <c r="BS39" s="1200"/>
      <c r="BT39" s="1200"/>
      <c r="BU39" s="1200"/>
      <c r="BV39" s="1200"/>
      <c r="BW39" s="1200"/>
      <c r="BX39" s="1200"/>
      <c r="BY39" s="1200"/>
      <c r="BZ39" s="1200"/>
      <c r="CA39" s="1200"/>
      <c r="CB39" s="1200"/>
      <c r="CC39" s="1200"/>
      <c r="CD39" s="1200"/>
      <c r="CE39" s="1200"/>
      <c r="CF39" s="1200"/>
      <c r="CG39" s="1200"/>
      <c r="CH39" s="1200"/>
      <c r="CI39" s="1200"/>
      <c r="CJ39" s="1200"/>
      <c r="CK39" s="1200"/>
      <c r="CL39" s="1201"/>
      <c r="CM39" s="1202"/>
      <c r="CS39" s="1220"/>
      <c r="DA39" s="1223"/>
      <c r="DB39" s="1200"/>
      <c r="DC39" s="1200"/>
      <c r="DD39" s="1200"/>
      <c r="DE39" s="1200"/>
      <c r="DF39" s="1200"/>
      <c r="DG39" s="1200"/>
      <c r="DH39" s="1200"/>
      <c r="DI39" s="1200"/>
      <c r="DJ39" s="1200"/>
      <c r="DK39" s="1200"/>
      <c r="DL39" s="1200"/>
      <c r="DM39" s="1200"/>
      <c r="DN39" s="1200"/>
      <c r="DO39" s="1200"/>
      <c r="DP39" s="1200"/>
      <c r="DQ39" s="1200"/>
      <c r="DR39" s="1200"/>
      <c r="DS39" s="1200"/>
      <c r="DT39" s="1200"/>
      <c r="DU39" s="1200"/>
      <c r="DV39" s="1200"/>
      <c r="DW39" s="1200"/>
      <c r="DX39" s="1200"/>
      <c r="DY39" s="1200"/>
      <c r="DZ39" s="1200"/>
      <c r="EA39" s="1200"/>
      <c r="EB39" s="1200"/>
      <c r="EC39" s="1200"/>
      <c r="ED39" s="1200"/>
      <c r="EE39" s="1200"/>
      <c r="EF39" s="1200"/>
      <c r="EG39" s="1200"/>
      <c r="EH39" s="1200"/>
      <c r="EI39" s="1200"/>
      <c r="EJ39" s="1200"/>
      <c r="EK39" s="1200"/>
      <c r="EL39" s="1201"/>
      <c r="EM39" s="1202"/>
      <c r="ES39" s="1220"/>
      <c r="FA39" s="1223"/>
      <c r="FB39" s="1200"/>
      <c r="FC39" s="1200"/>
      <c r="FD39" s="1200"/>
      <c r="FE39" s="1200"/>
      <c r="FF39" s="1200"/>
      <c r="FG39" s="1200"/>
      <c r="FH39" s="1200"/>
      <c r="FI39" s="1200"/>
      <c r="FJ39" s="1200"/>
      <c r="FK39" s="1200"/>
      <c r="FL39" s="1200"/>
      <c r="FM39" s="1200"/>
      <c r="FN39" s="1200"/>
      <c r="FO39" s="1200"/>
      <c r="FP39" s="1200"/>
      <c r="FQ39" s="1200"/>
      <c r="FR39" s="1200"/>
      <c r="FS39" s="1200"/>
      <c r="FT39" s="1200"/>
      <c r="FU39" s="1200"/>
      <c r="FV39" s="1200"/>
      <c r="FW39" s="1200"/>
      <c r="FX39" s="1200"/>
      <c r="FY39" s="1200"/>
      <c r="FZ39" s="1200"/>
      <c r="GA39" s="1200"/>
      <c r="GB39" s="1200"/>
      <c r="GC39" s="1200"/>
      <c r="GD39" s="1200"/>
      <c r="GE39" s="1200"/>
      <c r="GF39" s="1200"/>
      <c r="GG39" s="1200"/>
      <c r="GH39" s="1200"/>
      <c r="GI39" s="1200"/>
      <c r="GJ39" s="1200"/>
      <c r="GK39" s="1200"/>
      <c r="GL39" s="1201"/>
      <c r="GM39" s="1202"/>
    </row>
    <row r="40" spans="1:200" ht="14.45" customHeight="1">
      <c r="A40" s="1203" t="s">
        <v>3968</v>
      </c>
      <c r="B40" s="1202"/>
      <c r="C40" s="1202"/>
      <c r="D40" s="1202"/>
      <c r="E40" s="1202"/>
      <c r="F40" s="1202"/>
      <c r="G40" s="1202"/>
      <c r="H40" s="1202"/>
      <c r="I40" s="1202"/>
      <c r="J40" s="1202"/>
      <c r="K40" s="1202"/>
      <c r="L40" s="1202"/>
      <c r="M40" s="1202"/>
      <c r="N40" s="1202"/>
      <c r="O40" s="1202"/>
      <c r="P40" s="1202"/>
      <c r="Q40" s="1202"/>
      <c r="R40" s="1202"/>
      <c r="S40" s="1202"/>
      <c r="T40" s="1202"/>
      <c r="U40" s="1202"/>
      <c r="V40" s="1202"/>
      <c r="W40" s="1202"/>
      <c r="X40" s="1202"/>
      <c r="Y40" s="1202"/>
      <c r="Z40" s="1202"/>
      <c r="AA40" s="1202"/>
      <c r="AB40" s="1202"/>
      <c r="AC40" s="1202"/>
      <c r="AD40" s="1202"/>
      <c r="AE40" s="1202"/>
      <c r="AF40" s="1202"/>
      <c r="AG40" s="1202"/>
      <c r="AH40" s="1202"/>
      <c r="AI40" s="1202"/>
      <c r="AJ40" s="1202"/>
      <c r="AK40" s="1202"/>
      <c r="AL40" s="1204"/>
      <c r="AM40" s="1202"/>
      <c r="AS40" s="1220"/>
      <c r="BA40" s="1203" t="s">
        <v>3968</v>
      </c>
      <c r="BB40" s="1202"/>
      <c r="BC40" s="1202"/>
      <c r="BD40" s="1202"/>
      <c r="BE40" s="1202"/>
      <c r="BF40" s="1202"/>
      <c r="BG40" s="1202"/>
      <c r="BH40" s="1202"/>
      <c r="BI40" s="1202"/>
      <c r="BJ40" s="1202"/>
      <c r="BK40" s="1202"/>
      <c r="BL40" s="1202"/>
      <c r="BM40" s="1202"/>
      <c r="BN40" s="1202"/>
      <c r="BO40" s="1202"/>
      <c r="BP40" s="1202"/>
      <c r="BQ40" s="1202"/>
      <c r="BR40" s="1202"/>
      <c r="BS40" s="1202"/>
      <c r="BT40" s="1202"/>
      <c r="BU40" s="1202"/>
      <c r="BV40" s="1202"/>
      <c r="BW40" s="1202"/>
      <c r="BX40" s="1202"/>
      <c r="BY40" s="1202"/>
      <c r="BZ40" s="1202"/>
      <c r="CA40" s="1202"/>
      <c r="CB40" s="1202"/>
      <c r="CC40" s="1202"/>
      <c r="CD40" s="1202"/>
      <c r="CE40" s="1202"/>
      <c r="CF40" s="1202"/>
      <c r="CG40" s="1202"/>
      <c r="CH40" s="1202"/>
      <c r="CI40" s="1202"/>
      <c r="CJ40" s="1202"/>
      <c r="CK40" s="1202"/>
      <c r="CL40" s="1204"/>
      <c r="CM40" s="1202"/>
      <c r="CS40" s="1220"/>
      <c r="DA40" s="1203" t="s">
        <v>3968</v>
      </c>
      <c r="DB40" s="1202"/>
      <c r="DC40" s="1202"/>
      <c r="DD40" s="1202"/>
      <c r="DE40" s="1202"/>
      <c r="DF40" s="1202"/>
      <c r="DG40" s="1202"/>
      <c r="DH40" s="1202"/>
      <c r="DI40" s="1202"/>
      <c r="DJ40" s="1202"/>
      <c r="DK40" s="1202"/>
      <c r="DL40" s="1202"/>
      <c r="DM40" s="1202"/>
      <c r="DN40" s="1202"/>
      <c r="DO40" s="1202"/>
      <c r="DP40" s="1202"/>
      <c r="DQ40" s="1202"/>
      <c r="DR40" s="1202"/>
      <c r="DS40" s="1202"/>
      <c r="DT40" s="1202"/>
      <c r="DU40" s="1202"/>
      <c r="DV40" s="1202"/>
      <c r="DW40" s="1202"/>
      <c r="DX40" s="1202"/>
      <c r="DY40" s="1202"/>
      <c r="DZ40" s="1202"/>
      <c r="EA40" s="1202"/>
      <c r="EB40" s="1202"/>
      <c r="EC40" s="1202"/>
      <c r="ED40" s="1202"/>
      <c r="EE40" s="1202"/>
      <c r="EF40" s="1202"/>
      <c r="EG40" s="1202"/>
      <c r="EH40" s="1202"/>
      <c r="EI40" s="1202"/>
      <c r="EJ40" s="1202"/>
      <c r="EK40" s="1202"/>
      <c r="EL40" s="1204"/>
      <c r="EM40" s="1202"/>
      <c r="ES40" s="1220"/>
      <c r="FA40" s="1203" t="s">
        <v>3968</v>
      </c>
      <c r="FB40" s="1202"/>
      <c r="FC40" s="1202"/>
      <c r="FD40" s="1202"/>
      <c r="FE40" s="1202"/>
      <c r="FF40" s="1202"/>
      <c r="FG40" s="1202"/>
      <c r="FH40" s="1202"/>
      <c r="FI40" s="1202"/>
      <c r="FJ40" s="1202"/>
      <c r="FK40" s="1202"/>
      <c r="FL40" s="1202"/>
      <c r="FM40" s="1202"/>
      <c r="FN40" s="1202"/>
      <c r="FO40" s="1202"/>
      <c r="FP40" s="1202"/>
      <c r="FQ40" s="1202"/>
      <c r="FR40" s="1202"/>
      <c r="FS40" s="1202"/>
      <c r="FT40" s="1202"/>
      <c r="FU40" s="1202"/>
      <c r="FV40" s="1202"/>
      <c r="FW40" s="1202"/>
      <c r="FX40" s="1202"/>
      <c r="FY40" s="1202"/>
      <c r="FZ40" s="1202"/>
      <c r="GA40" s="1202"/>
      <c r="GB40" s="1202"/>
      <c r="GC40" s="1202"/>
      <c r="GD40" s="1202"/>
      <c r="GE40" s="1202"/>
      <c r="GF40" s="1202"/>
      <c r="GG40" s="1202"/>
      <c r="GH40" s="1202"/>
      <c r="GI40" s="1202"/>
      <c r="GJ40" s="1202"/>
      <c r="GK40" s="1202"/>
      <c r="GL40" s="1204"/>
      <c r="GM40" s="1202"/>
    </row>
    <row r="41" spans="1:200" ht="18" customHeight="1">
      <c r="A41" s="1203"/>
      <c r="B41" s="1734" t="s">
        <v>3951</v>
      </c>
      <c r="C41" s="1735"/>
      <c r="D41" s="1735"/>
      <c r="E41" s="1735"/>
      <c r="F41" s="1735"/>
      <c r="G41" s="1735"/>
      <c r="H41" s="1735"/>
      <c r="I41" s="1735"/>
      <c r="J41" s="1880"/>
      <c r="K41" s="1881"/>
      <c r="L41" s="1881"/>
      <c r="M41" s="1881"/>
      <c r="N41" s="1881"/>
      <c r="O41" s="1881"/>
      <c r="P41" s="1882"/>
      <c r="Q41" s="1260"/>
      <c r="R41" s="1260"/>
      <c r="S41" s="1260"/>
      <c r="T41" s="1260"/>
      <c r="U41" s="1260"/>
      <c r="V41" s="1260"/>
      <c r="W41" s="1260"/>
      <c r="X41" s="1260"/>
      <c r="Y41" s="1260"/>
      <c r="Z41" s="1260"/>
      <c r="AA41" s="1260"/>
      <c r="AB41" s="1260"/>
      <c r="AC41" s="1260"/>
      <c r="AD41" s="1260"/>
      <c r="AE41" s="1260"/>
      <c r="AF41" s="1260"/>
      <c r="AG41" s="1260"/>
      <c r="AH41" s="1260"/>
      <c r="AI41" s="1260"/>
      <c r="AJ41" s="1202"/>
      <c r="AK41" s="1202"/>
      <c r="AL41" s="1204"/>
      <c r="AM41" s="1261"/>
      <c r="AN41" s="1262"/>
      <c r="AO41" s="1262"/>
      <c r="AP41" s="1262"/>
      <c r="AQ41" s="1262"/>
      <c r="AR41" s="1262"/>
      <c r="AS41" s="1220"/>
      <c r="BA41" s="1203"/>
      <c r="BB41" s="1734" t="s">
        <v>3951</v>
      </c>
      <c r="BC41" s="1735"/>
      <c r="BD41" s="1735"/>
      <c r="BE41" s="1735"/>
      <c r="BF41" s="1735"/>
      <c r="BG41" s="1735"/>
      <c r="BH41" s="1735"/>
      <c r="BI41" s="1735"/>
      <c r="BJ41" s="1880"/>
      <c r="BK41" s="1881"/>
      <c r="BL41" s="1881"/>
      <c r="BM41" s="1881"/>
      <c r="BN41" s="1881"/>
      <c r="BO41" s="1881"/>
      <c r="BP41" s="1882"/>
      <c r="BQ41" s="1260"/>
      <c r="BR41" s="1260"/>
      <c r="BS41" s="1260"/>
      <c r="BT41" s="1260"/>
      <c r="BU41" s="1260"/>
      <c r="BV41" s="1260"/>
      <c r="BW41" s="1260"/>
      <c r="BX41" s="1260"/>
      <c r="BY41" s="1260"/>
      <c r="BZ41" s="1260"/>
      <c r="CA41" s="1260"/>
      <c r="CB41" s="1260"/>
      <c r="CC41" s="1260"/>
      <c r="CD41" s="1260"/>
      <c r="CE41" s="1260"/>
      <c r="CF41" s="1260"/>
      <c r="CG41" s="1260"/>
      <c r="CH41" s="1260"/>
      <c r="CI41" s="1260"/>
      <c r="CJ41" s="1202"/>
      <c r="CK41" s="1202"/>
      <c r="CL41" s="1204"/>
      <c r="CM41" s="1261"/>
      <c r="CN41" s="1262"/>
      <c r="CO41" s="1262"/>
      <c r="CP41" s="1262"/>
      <c r="CQ41" s="1262"/>
      <c r="CR41" s="1262"/>
      <c r="CS41" s="1220"/>
      <c r="DA41" s="1203"/>
      <c r="DB41" s="1734" t="s">
        <v>3951</v>
      </c>
      <c r="DC41" s="1735"/>
      <c r="DD41" s="1735"/>
      <c r="DE41" s="1735"/>
      <c r="DF41" s="1735"/>
      <c r="DG41" s="1735"/>
      <c r="DH41" s="1735"/>
      <c r="DI41" s="1735"/>
      <c r="DJ41" s="1880"/>
      <c r="DK41" s="1881"/>
      <c r="DL41" s="1881"/>
      <c r="DM41" s="1881"/>
      <c r="DN41" s="1881"/>
      <c r="DO41" s="1881"/>
      <c r="DP41" s="1882"/>
      <c r="DQ41" s="1260"/>
      <c r="DR41" s="1260"/>
      <c r="DS41" s="1260"/>
      <c r="DT41" s="1260"/>
      <c r="DU41" s="1260"/>
      <c r="DV41" s="1260"/>
      <c r="DW41" s="1260"/>
      <c r="DX41" s="1260"/>
      <c r="DY41" s="1260"/>
      <c r="DZ41" s="1260"/>
      <c r="EA41" s="1260"/>
      <c r="EB41" s="1260"/>
      <c r="EC41" s="1260"/>
      <c r="ED41" s="1260"/>
      <c r="EE41" s="1260"/>
      <c r="EF41" s="1260"/>
      <c r="EG41" s="1260"/>
      <c r="EH41" s="1260"/>
      <c r="EI41" s="1260"/>
      <c r="EJ41" s="1202"/>
      <c r="EK41" s="1202"/>
      <c r="EL41" s="1204"/>
      <c r="EM41" s="1261"/>
      <c r="EN41" s="1262"/>
      <c r="EO41" s="1262"/>
      <c r="EP41" s="1262"/>
      <c r="EQ41" s="1262"/>
      <c r="ER41" s="1262"/>
      <c r="ES41" s="1220"/>
      <c r="FA41" s="1203"/>
      <c r="FB41" s="1734" t="s">
        <v>3951</v>
      </c>
      <c r="FC41" s="1735"/>
      <c r="FD41" s="1735"/>
      <c r="FE41" s="1735"/>
      <c r="FF41" s="1735"/>
      <c r="FG41" s="1735"/>
      <c r="FH41" s="1735"/>
      <c r="FI41" s="1735"/>
      <c r="FJ41" s="1880"/>
      <c r="FK41" s="1881"/>
      <c r="FL41" s="1881"/>
      <c r="FM41" s="1881"/>
      <c r="FN41" s="1881"/>
      <c r="FO41" s="1881"/>
      <c r="FP41" s="1882"/>
      <c r="FQ41" s="1260"/>
      <c r="FR41" s="1260"/>
      <c r="FS41" s="1260"/>
      <c r="FT41" s="1260"/>
      <c r="FU41" s="1260"/>
      <c r="FV41" s="1260"/>
      <c r="FW41" s="1260"/>
      <c r="FX41" s="1260"/>
      <c r="FY41" s="1260"/>
      <c r="FZ41" s="1260"/>
      <c r="GA41" s="1260"/>
      <c r="GB41" s="1260"/>
      <c r="GC41" s="1260"/>
      <c r="GD41" s="1260"/>
      <c r="GE41" s="1260"/>
      <c r="GF41" s="1260"/>
      <c r="GG41" s="1260"/>
      <c r="GH41" s="1260"/>
      <c r="GI41" s="1260"/>
      <c r="GJ41" s="1202"/>
      <c r="GK41" s="1202"/>
      <c r="GL41" s="1204"/>
      <c r="GM41" s="1261"/>
      <c r="GN41" s="1262"/>
      <c r="GO41" s="1262"/>
      <c r="GP41" s="1262"/>
      <c r="GQ41" s="1262"/>
      <c r="GR41" s="1262"/>
    </row>
    <row r="42" spans="1:200" ht="30.95" customHeight="1">
      <c r="A42" s="1203"/>
      <c r="B42" s="1756" t="s">
        <v>3969</v>
      </c>
      <c r="C42" s="1757"/>
      <c r="D42" s="1757"/>
      <c r="E42" s="1757"/>
      <c r="F42" s="1757"/>
      <c r="G42" s="1757"/>
      <c r="H42" s="1757"/>
      <c r="I42" s="1758"/>
      <c r="J42" s="1223"/>
      <c r="K42" s="1199" t="s">
        <v>3970</v>
      </c>
      <c r="L42" s="1199"/>
      <c r="M42" s="1199"/>
      <c r="N42" s="1199"/>
      <c r="O42" s="1200"/>
      <c r="P42" s="1198"/>
      <c r="Q42" s="1263" t="s">
        <v>3159</v>
      </c>
      <c r="R42" s="1217"/>
      <c r="S42" s="1217"/>
      <c r="T42" s="1200"/>
      <c r="U42" s="1217"/>
      <c r="V42" s="1217"/>
      <c r="W42" s="1200"/>
      <c r="X42" s="1217"/>
      <c r="Y42" s="1217"/>
      <c r="Z42" s="1201"/>
      <c r="AB42" s="1202"/>
      <c r="AC42" s="1202"/>
      <c r="AD42" s="1202"/>
      <c r="AE42" s="1202"/>
      <c r="AF42" s="1202"/>
      <c r="AG42" s="1202"/>
      <c r="AH42" s="1202"/>
      <c r="AI42" s="1202"/>
      <c r="AJ42" s="1202"/>
      <c r="AK42" s="1202"/>
      <c r="AL42" s="1204"/>
      <c r="AM42" s="1264"/>
      <c r="AN42" s="1262" t="b">
        <v>0</v>
      </c>
      <c r="AO42" s="1262" t="b">
        <v>0</v>
      </c>
      <c r="AP42" s="1262"/>
      <c r="AQ42" s="1262"/>
      <c r="AR42" s="1262"/>
      <c r="AS42" s="1220">
        <f>COUNTIF(AN42:AO42, TRUE)</f>
        <v>0</v>
      </c>
      <c r="AT42" s="1286" t="str">
        <f>IF(AND($J41&lt;&gt;"",COUNTIF(AN42:AP42,TRUE)=0),"未入力です。",  IF(AND($J41&lt;&gt;"",COUNTIF(AN42:AP42,TRUE)&gt;1),"選択は1つまでです。",""))</f>
        <v/>
      </c>
      <c r="AU42" s="1286"/>
      <c r="AV42" s="1286"/>
      <c r="AW42" s="1286"/>
      <c r="AX42" s="1286"/>
      <c r="AY42" s="1286"/>
      <c r="BA42" s="1203"/>
      <c r="BB42" s="1756" t="s">
        <v>3969</v>
      </c>
      <c r="BC42" s="1757"/>
      <c r="BD42" s="1757"/>
      <c r="BE42" s="1757"/>
      <c r="BF42" s="1757"/>
      <c r="BG42" s="1757"/>
      <c r="BH42" s="1757"/>
      <c r="BI42" s="1758"/>
      <c r="BJ42" s="1223"/>
      <c r="BK42" s="1199" t="s">
        <v>3970</v>
      </c>
      <c r="BL42" s="1199"/>
      <c r="BM42" s="1199"/>
      <c r="BN42" s="1199"/>
      <c r="BO42" s="1200"/>
      <c r="BP42" s="1198"/>
      <c r="BQ42" s="1263" t="s">
        <v>3159</v>
      </c>
      <c r="BR42" s="1217"/>
      <c r="BS42" s="1217"/>
      <c r="BT42" s="1200"/>
      <c r="BU42" s="1217"/>
      <c r="BV42" s="1217"/>
      <c r="BW42" s="1200"/>
      <c r="BX42" s="1217"/>
      <c r="BY42" s="1217"/>
      <c r="BZ42" s="1201"/>
      <c r="CB42" s="1202"/>
      <c r="CC42" s="1202"/>
      <c r="CD42" s="1202"/>
      <c r="CE42" s="1202"/>
      <c r="CF42" s="1202"/>
      <c r="CG42" s="1202"/>
      <c r="CH42" s="1202"/>
      <c r="CI42" s="1202"/>
      <c r="CJ42" s="1202"/>
      <c r="CK42" s="1202"/>
      <c r="CL42" s="1204"/>
      <c r="CM42" s="1264"/>
      <c r="CN42" s="1262" t="b">
        <v>0</v>
      </c>
      <c r="CO42" s="1262" t="b">
        <v>0</v>
      </c>
      <c r="CP42" s="1262"/>
      <c r="CQ42" s="1262"/>
      <c r="CR42" s="1262"/>
      <c r="CS42" s="1220">
        <f>COUNTIF(CN42:CO42, TRUE)</f>
        <v>0</v>
      </c>
      <c r="CT42" s="1286" t="str">
        <f>IF(AND($J41&lt;&gt;"",COUNTIF(CN42:CP42,TRUE)=0),"未入力です。",  IF(AND($J41&lt;&gt;"",COUNTIF(CN42:CP42,TRUE)&gt;1),"選択は1つまでです。",""))</f>
        <v/>
      </c>
      <c r="CU42" s="1286"/>
      <c r="CV42" s="1286"/>
      <c r="CW42" s="1286"/>
      <c r="CX42" s="1286"/>
      <c r="CY42" s="1286"/>
      <c r="DA42" s="1203"/>
      <c r="DB42" s="1756" t="s">
        <v>3969</v>
      </c>
      <c r="DC42" s="1757"/>
      <c r="DD42" s="1757"/>
      <c r="DE42" s="1757"/>
      <c r="DF42" s="1757"/>
      <c r="DG42" s="1757"/>
      <c r="DH42" s="1757"/>
      <c r="DI42" s="1758"/>
      <c r="DJ42" s="1223"/>
      <c r="DK42" s="1199" t="s">
        <v>3970</v>
      </c>
      <c r="DL42" s="1199"/>
      <c r="DM42" s="1199"/>
      <c r="DN42" s="1199"/>
      <c r="DO42" s="1200"/>
      <c r="DP42" s="1198"/>
      <c r="DQ42" s="1263" t="s">
        <v>3159</v>
      </c>
      <c r="DR42" s="1217"/>
      <c r="DS42" s="1217"/>
      <c r="DT42" s="1200"/>
      <c r="DU42" s="1217"/>
      <c r="DV42" s="1217"/>
      <c r="DW42" s="1200"/>
      <c r="DX42" s="1217"/>
      <c r="DY42" s="1217"/>
      <c r="DZ42" s="1201"/>
      <c r="EB42" s="1202"/>
      <c r="EC42" s="1202"/>
      <c r="ED42" s="1202"/>
      <c r="EE42" s="1202"/>
      <c r="EF42" s="1202"/>
      <c r="EG42" s="1202"/>
      <c r="EH42" s="1202"/>
      <c r="EI42" s="1202"/>
      <c r="EJ42" s="1202"/>
      <c r="EK42" s="1202"/>
      <c r="EL42" s="1204"/>
      <c r="EM42" s="1264"/>
      <c r="EN42" s="1262" t="b">
        <v>0</v>
      </c>
      <c r="EO42" s="1262" t="b">
        <v>0</v>
      </c>
      <c r="EP42" s="1262"/>
      <c r="EQ42" s="1262"/>
      <c r="ER42" s="1262"/>
      <c r="ES42" s="1220">
        <f>COUNTIF(EN42:EO42, TRUE)</f>
        <v>0</v>
      </c>
      <c r="ET42" s="1286" t="str">
        <f>IF(AND($J41&lt;&gt;"",COUNTIF(EN42:EP42,TRUE)=0),"未入力です。",  IF(AND($J41&lt;&gt;"",COUNTIF(EN42:EP42,TRUE)&gt;1),"選択は1つまでです。",""))</f>
        <v/>
      </c>
      <c r="FA42" s="1203"/>
      <c r="FB42" s="1756" t="s">
        <v>3969</v>
      </c>
      <c r="FC42" s="1757"/>
      <c r="FD42" s="1757"/>
      <c r="FE42" s="1757"/>
      <c r="FF42" s="1757"/>
      <c r="FG42" s="1757"/>
      <c r="FH42" s="1757"/>
      <c r="FI42" s="1758"/>
      <c r="FJ42" s="1223"/>
      <c r="FK42" s="1199" t="s">
        <v>3970</v>
      </c>
      <c r="FL42" s="1199"/>
      <c r="FM42" s="1199"/>
      <c r="FN42" s="1199"/>
      <c r="FO42" s="1200"/>
      <c r="FP42" s="1198"/>
      <c r="FQ42" s="1263" t="s">
        <v>3159</v>
      </c>
      <c r="FR42" s="1217"/>
      <c r="FS42" s="1217"/>
      <c r="FT42" s="1200"/>
      <c r="FU42" s="1217"/>
      <c r="FV42" s="1217"/>
      <c r="FW42" s="1200"/>
      <c r="FX42" s="1217"/>
      <c r="FY42" s="1217"/>
      <c r="FZ42" s="1201"/>
      <c r="GB42" s="1202"/>
      <c r="GC42" s="1202"/>
      <c r="GD42" s="1202"/>
      <c r="GE42" s="1202"/>
      <c r="GF42" s="1202"/>
      <c r="GG42" s="1202"/>
      <c r="GH42" s="1202"/>
      <c r="GI42" s="1202"/>
      <c r="GJ42" s="1202"/>
      <c r="GK42" s="1202"/>
      <c r="GL42" s="1204"/>
      <c r="GM42" s="1264"/>
      <c r="GN42" s="1262" t="b">
        <v>0</v>
      </c>
      <c r="GO42" s="1262" t="b">
        <v>0</v>
      </c>
      <c r="GP42" s="1262"/>
      <c r="GQ42" s="1262"/>
      <c r="GR42" s="1262"/>
    </row>
    <row r="43" spans="1:200" ht="17.100000000000001" customHeight="1">
      <c r="A43" s="1203"/>
      <c r="B43" s="1810" t="s">
        <v>3971</v>
      </c>
      <c r="C43" s="1776"/>
      <c r="D43" s="1776"/>
      <c r="E43" s="1776"/>
      <c r="F43" s="1776"/>
      <c r="G43" s="1776"/>
      <c r="H43" s="1776"/>
      <c r="I43" s="1820"/>
      <c r="J43" s="1223"/>
      <c r="K43" s="1200" t="s">
        <v>3694</v>
      </c>
      <c r="L43" s="1200"/>
      <c r="M43" s="1200"/>
      <c r="N43" s="1200"/>
      <c r="O43" s="1200"/>
      <c r="P43" s="1200"/>
      <c r="Q43" s="1200"/>
      <c r="R43" s="1200"/>
      <c r="S43" s="1742" t="s">
        <v>3695</v>
      </c>
      <c r="T43" s="1742"/>
      <c r="U43" s="1742"/>
      <c r="V43" s="1742"/>
      <c r="W43" s="1742"/>
      <c r="X43" s="1200"/>
      <c r="Y43" s="1200"/>
      <c r="Z43" s="1742" t="s">
        <v>3696</v>
      </c>
      <c r="AA43" s="1742"/>
      <c r="AB43" s="1742"/>
      <c r="AC43" s="1742"/>
      <c r="AD43" s="1742"/>
      <c r="AE43" s="1742"/>
      <c r="AF43" s="1742"/>
      <c r="AG43" s="1742"/>
      <c r="AH43" s="1742"/>
      <c r="AI43" s="1754"/>
      <c r="AJ43" s="1202"/>
      <c r="AK43" s="1202"/>
      <c r="AL43" s="1204"/>
      <c r="AM43" s="1261" t="str">
        <f>IF(AND($I45&lt;&gt;"",COUNTIF(AN43:AP44,TRUE)=0),"未入力",  IF(AND($I45&lt;&gt;"",COUNTIF(AN43:AP44,TRUE)&gt;1),"複数選択",""))</f>
        <v/>
      </c>
      <c r="AN43" s="1265" t="b">
        <v>0</v>
      </c>
      <c r="AO43" s="1265" t="b">
        <v>0</v>
      </c>
      <c r="AP43" s="1265" t="b">
        <v>0</v>
      </c>
      <c r="AQ43" s="1265"/>
      <c r="AR43" s="1265"/>
      <c r="AS43" s="1220">
        <f>COUNTIF(AN43:AP43, TRUE)</f>
        <v>0</v>
      </c>
      <c r="AT43" s="1286" t="str">
        <f>IF(AND($J$41&lt;&gt;"",COUNTIF(AN43:AP44,TRUE)=0),"未入力です。",  IF(AND($J$41&lt;&gt;"",COUNTIF(AN43:AP44,TRUE)&gt;1),"選択は1つまでです。",""))</f>
        <v/>
      </c>
      <c r="AU43" s="1286"/>
      <c r="AV43" s="1286"/>
      <c r="AW43" s="1286"/>
      <c r="AX43" s="1286"/>
      <c r="AY43" s="1286"/>
      <c r="BA43" s="1203"/>
      <c r="BB43" s="1810" t="s">
        <v>3971</v>
      </c>
      <c r="BC43" s="1776"/>
      <c r="BD43" s="1776"/>
      <c r="BE43" s="1776"/>
      <c r="BF43" s="1776"/>
      <c r="BG43" s="1776"/>
      <c r="BH43" s="1776"/>
      <c r="BI43" s="1820"/>
      <c r="BJ43" s="1223"/>
      <c r="BK43" s="1200" t="s">
        <v>3694</v>
      </c>
      <c r="BL43" s="1200"/>
      <c r="BM43" s="1200"/>
      <c r="BN43" s="1200"/>
      <c r="BO43" s="1200"/>
      <c r="BP43" s="1200"/>
      <c r="BQ43" s="1200"/>
      <c r="BR43" s="1200"/>
      <c r="BS43" s="1742" t="s">
        <v>3695</v>
      </c>
      <c r="BT43" s="1742"/>
      <c r="BU43" s="1742"/>
      <c r="BV43" s="1742"/>
      <c r="BW43" s="1742"/>
      <c r="BX43" s="1200"/>
      <c r="BY43" s="1200"/>
      <c r="BZ43" s="1742" t="s">
        <v>3696</v>
      </c>
      <c r="CA43" s="1742"/>
      <c r="CB43" s="1742"/>
      <c r="CC43" s="1742"/>
      <c r="CD43" s="1742"/>
      <c r="CE43" s="1742"/>
      <c r="CF43" s="1742"/>
      <c r="CG43" s="1742"/>
      <c r="CH43" s="1742"/>
      <c r="CI43" s="1754"/>
      <c r="CJ43" s="1202"/>
      <c r="CK43" s="1202"/>
      <c r="CL43" s="1204"/>
      <c r="CM43" s="1261" t="str">
        <f>IF(AND($I45&lt;&gt;"",COUNTIF(CN43:CP44,TRUE)=0),"未入力",  IF(AND($I45&lt;&gt;"",COUNTIF(CN43:CP44,TRUE)&gt;1),"複数選択",""))</f>
        <v/>
      </c>
      <c r="CN43" s="1265" t="b">
        <v>0</v>
      </c>
      <c r="CO43" s="1265" t="b">
        <v>0</v>
      </c>
      <c r="CP43" s="1265" t="b">
        <v>0</v>
      </c>
      <c r="CQ43" s="1265"/>
      <c r="CR43" s="1265"/>
      <c r="CS43" s="1220">
        <f>COUNTIF(CN43:CP43, TRUE)</f>
        <v>0</v>
      </c>
      <c r="CT43" s="1286" t="str">
        <f>IF(AND($J$41&lt;&gt;"",COUNTIF(CN43:CP44,TRUE)=0),"未入力です。",  IF(AND($J$41&lt;&gt;"",COUNTIF(CN43:CP44,TRUE)&gt;1),"選択は1つまでです。",""))</f>
        <v/>
      </c>
      <c r="CU43" s="1286"/>
      <c r="CV43" s="1286"/>
      <c r="CW43" s="1286"/>
      <c r="CX43" s="1286"/>
      <c r="CY43" s="1286"/>
      <c r="DA43" s="1203"/>
      <c r="DB43" s="1810" t="s">
        <v>3971</v>
      </c>
      <c r="DC43" s="1776"/>
      <c r="DD43" s="1776"/>
      <c r="DE43" s="1776"/>
      <c r="DF43" s="1776"/>
      <c r="DG43" s="1776"/>
      <c r="DH43" s="1776"/>
      <c r="DI43" s="1820"/>
      <c r="DJ43" s="1223"/>
      <c r="DK43" s="1200" t="s">
        <v>3694</v>
      </c>
      <c r="DL43" s="1200"/>
      <c r="DM43" s="1200"/>
      <c r="DN43" s="1200"/>
      <c r="DO43" s="1200"/>
      <c r="DP43" s="1200"/>
      <c r="DQ43" s="1200"/>
      <c r="DR43" s="1200"/>
      <c r="DS43" s="1742" t="s">
        <v>3695</v>
      </c>
      <c r="DT43" s="1742"/>
      <c r="DU43" s="1742"/>
      <c r="DV43" s="1742"/>
      <c r="DW43" s="1742"/>
      <c r="DX43" s="1200"/>
      <c r="DY43" s="1200"/>
      <c r="DZ43" s="1742" t="s">
        <v>3696</v>
      </c>
      <c r="EA43" s="1742"/>
      <c r="EB43" s="1742"/>
      <c r="EC43" s="1742"/>
      <c r="ED43" s="1742"/>
      <c r="EE43" s="1742"/>
      <c r="EF43" s="1742"/>
      <c r="EG43" s="1742"/>
      <c r="EH43" s="1742"/>
      <c r="EI43" s="1754"/>
      <c r="EJ43" s="1202"/>
      <c r="EK43" s="1202"/>
      <c r="EL43" s="1204"/>
      <c r="EM43" s="1261" t="str">
        <f>IF(AND($I45&lt;&gt;"",COUNTIF(EN43:EP44,TRUE)=0),"未入力",  IF(AND($I45&lt;&gt;"",COUNTIF(EN43:EP44,TRUE)&gt;1),"複数選択",""))</f>
        <v/>
      </c>
      <c r="EN43" s="1262" t="b">
        <v>0</v>
      </c>
      <c r="EO43" s="1262" t="b">
        <v>0</v>
      </c>
      <c r="EP43" s="1265" t="b">
        <v>0</v>
      </c>
      <c r="EQ43" s="1265"/>
      <c r="ER43" s="1265"/>
      <c r="ES43" s="1220">
        <f>COUNTIF(EN43:EP43, TRUE)</f>
        <v>0</v>
      </c>
      <c r="ET43" s="1286" t="str">
        <f>IF(AND($J$41&lt;&gt;"",COUNTIF(EN43:EP44,TRUE)=0),"未入力です。",  IF(AND($J$41&lt;&gt;"",COUNTIF(EN43:EP44,TRUE)&gt;1),"選択は1つまでです。",""))</f>
        <v/>
      </c>
      <c r="FA43" s="1203"/>
      <c r="FB43" s="1810" t="s">
        <v>3971</v>
      </c>
      <c r="FC43" s="1776"/>
      <c r="FD43" s="1776"/>
      <c r="FE43" s="1776"/>
      <c r="FF43" s="1776"/>
      <c r="FG43" s="1776"/>
      <c r="FH43" s="1776"/>
      <c r="FI43" s="1820"/>
      <c r="FJ43" s="1223"/>
      <c r="FK43" s="1200" t="s">
        <v>3694</v>
      </c>
      <c r="FL43" s="1200"/>
      <c r="FM43" s="1200"/>
      <c r="FN43" s="1200"/>
      <c r="FO43" s="1200"/>
      <c r="FP43" s="1200"/>
      <c r="FQ43" s="1200"/>
      <c r="FR43" s="1200"/>
      <c r="FS43" s="1742" t="s">
        <v>3695</v>
      </c>
      <c r="FT43" s="1742"/>
      <c r="FU43" s="1742"/>
      <c r="FV43" s="1742"/>
      <c r="FW43" s="1742"/>
      <c r="FX43" s="1200"/>
      <c r="FY43" s="1200"/>
      <c r="FZ43" s="1742" t="s">
        <v>3696</v>
      </c>
      <c r="GA43" s="1742"/>
      <c r="GB43" s="1742"/>
      <c r="GC43" s="1742"/>
      <c r="GD43" s="1742"/>
      <c r="GE43" s="1742"/>
      <c r="GF43" s="1742"/>
      <c r="GG43" s="1742"/>
      <c r="GH43" s="1742"/>
      <c r="GI43" s="1754"/>
      <c r="GJ43" s="1202"/>
      <c r="GK43" s="1202"/>
      <c r="GL43" s="1204"/>
      <c r="GM43" s="1261" t="str">
        <f>IF(AND($I45&lt;&gt;"",COUNTIF(GN43:GP44,TRUE)=0),"未入力",  IF(AND($I45&lt;&gt;"",COUNTIF(GN43:GP44,TRUE)&gt;1),"複数選択",""))</f>
        <v/>
      </c>
      <c r="GN43" s="1262" t="b">
        <v>0</v>
      </c>
      <c r="GO43" s="1262" t="b">
        <v>0</v>
      </c>
      <c r="GP43" s="1265" t="b">
        <v>0</v>
      </c>
      <c r="GQ43" s="1265"/>
      <c r="GR43" s="1265"/>
    </row>
    <row r="44" spans="1:200" ht="17.100000000000001" customHeight="1">
      <c r="A44" s="1203"/>
      <c r="B44" s="1811"/>
      <c r="C44" s="1812"/>
      <c r="D44" s="1812"/>
      <c r="E44" s="1812"/>
      <c r="F44" s="1812"/>
      <c r="G44" s="1812"/>
      <c r="H44" s="1812"/>
      <c r="I44" s="1821"/>
      <c r="J44" s="1211"/>
      <c r="K44" s="1744" t="s">
        <v>3697</v>
      </c>
      <c r="L44" s="1744"/>
      <c r="M44" s="1744"/>
      <c r="N44" s="1744"/>
      <c r="O44" s="1744"/>
      <c r="P44" s="1744"/>
      <c r="Q44" s="1744"/>
      <c r="R44" s="1744"/>
      <c r="S44" s="1212"/>
      <c r="T44" s="1212"/>
      <c r="U44" s="1744" t="s">
        <v>3148</v>
      </c>
      <c r="V44" s="1744"/>
      <c r="W44" s="1744"/>
      <c r="X44" s="1744"/>
      <c r="Y44" s="1212"/>
      <c r="Z44" s="1212"/>
      <c r="AA44" s="1212"/>
      <c r="AB44" s="1212"/>
      <c r="AC44" s="1212"/>
      <c r="AD44" s="1212"/>
      <c r="AE44" s="1212"/>
      <c r="AF44" s="1212"/>
      <c r="AG44" s="1212"/>
      <c r="AH44" s="1212"/>
      <c r="AI44" s="1213"/>
      <c r="AJ44" s="1202"/>
      <c r="AK44" s="1202"/>
      <c r="AL44" s="1204"/>
      <c r="AM44" s="1261"/>
      <c r="AN44" s="1265" t="b">
        <v>0</v>
      </c>
      <c r="AO44" s="1265" t="b">
        <v>0</v>
      </c>
      <c r="AP44" s="1265"/>
      <c r="AQ44" s="1265"/>
      <c r="AR44" s="1265"/>
      <c r="AS44" s="1220">
        <f>COUNTIF(AN44:AO44, TRUE)</f>
        <v>0</v>
      </c>
      <c r="BA44" s="1203"/>
      <c r="BB44" s="1811"/>
      <c r="BC44" s="1812"/>
      <c r="BD44" s="1812"/>
      <c r="BE44" s="1812"/>
      <c r="BF44" s="1812"/>
      <c r="BG44" s="1812"/>
      <c r="BH44" s="1812"/>
      <c r="BI44" s="1821"/>
      <c r="BJ44" s="1211"/>
      <c r="BK44" s="1744" t="s">
        <v>3697</v>
      </c>
      <c r="BL44" s="1744"/>
      <c r="BM44" s="1744"/>
      <c r="BN44" s="1744"/>
      <c r="BO44" s="1744"/>
      <c r="BP44" s="1744"/>
      <c r="BQ44" s="1744"/>
      <c r="BR44" s="1744"/>
      <c r="BS44" s="1212"/>
      <c r="BT44" s="1212"/>
      <c r="BU44" s="1744" t="s">
        <v>3148</v>
      </c>
      <c r="BV44" s="1744"/>
      <c r="BW44" s="1744"/>
      <c r="BX44" s="1744"/>
      <c r="BY44" s="1212"/>
      <c r="BZ44" s="1212"/>
      <c r="CA44" s="1212"/>
      <c r="CB44" s="1212"/>
      <c r="CC44" s="1212"/>
      <c r="CD44" s="1212"/>
      <c r="CE44" s="1212"/>
      <c r="CF44" s="1212"/>
      <c r="CG44" s="1212"/>
      <c r="CH44" s="1212"/>
      <c r="CI44" s="1213"/>
      <c r="CJ44" s="1202"/>
      <c r="CK44" s="1202"/>
      <c r="CL44" s="1204"/>
      <c r="CM44" s="1261"/>
      <c r="CN44" s="1265" t="b">
        <v>0</v>
      </c>
      <c r="CO44" s="1265" t="b">
        <v>0</v>
      </c>
      <c r="CP44" s="1265"/>
      <c r="CQ44" s="1265"/>
      <c r="CR44" s="1265"/>
      <c r="CS44" s="1220">
        <f>COUNTIF(CN44:CO44, TRUE)</f>
        <v>0</v>
      </c>
      <c r="DA44" s="1203"/>
      <c r="DB44" s="1811"/>
      <c r="DC44" s="1812"/>
      <c r="DD44" s="1812"/>
      <c r="DE44" s="1812"/>
      <c r="DF44" s="1812"/>
      <c r="DG44" s="1812"/>
      <c r="DH44" s="1812"/>
      <c r="DI44" s="1821"/>
      <c r="DJ44" s="1211"/>
      <c r="DK44" s="1744" t="s">
        <v>3697</v>
      </c>
      <c r="DL44" s="1744"/>
      <c r="DM44" s="1744"/>
      <c r="DN44" s="1744"/>
      <c r="DO44" s="1744"/>
      <c r="DP44" s="1744"/>
      <c r="DQ44" s="1744"/>
      <c r="DR44" s="1744"/>
      <c r="DS44" s="1212"/>
      <c r="DT44" s="1212"/>
      <c r="DU44" s="1744" t="s">
        <v>3148</v>
      </c>
      <c r="DV44" s="1744"/>
      <c r="DW44" s="1744"/>
      <c r="DX44" s="1744"/>
      <c r="DY44" s="1212"/>
      <c r="DZ44" s="1212"/>
      <c r="EA44" s="1212"/>
      <c r="EB44" s="1212"/>
      <c r="EC44" s="1212"/>
      <c r="ED44" s="1212"/>
      <c r="EE44" s="1212"/>
      <c r="EF44" s="1212"/>
      <c r="EG44" s="1212"/>
      <c r="EH44" s="1212"/>
      <c r="EI44" s="1213"/>
      <c r="EJ44" s="1202"/>
      <c r="EK44" s="1202"/>
      <c r="EL44" s="1204"/>
      <c r="EM44" s="1261"/>
      <c r="EN44" s="1262" t="b">
        <v>0</v>
      </c>
      <c r="EO44" s="1262" t="b">
        <v>0</v>
      </c>
      <c r="EP44" s="1265"/>
      <c r="EQ44" s="1265"/>
      <c r="ER44" s="1265"/>
      <c r="ES44" s="1220">
        <f>COUNTIF(EN44:EO44, TRUE)</f>
        <v>0</v>
      </c>
      <c r="FA44" s="1203"/>
      <c r="FB44" s="1811"/>
      <c r="FC44" s="1812"/>
      <c r="FD44" s="1812"/>
      <c r="FE44" s="1812"/>
      <c r="FF44" s="1812"/>
      <c r="FG44" s="1812"/>
      <c r="FH44" s="1812"/>
      <c r="FI44" s="1821"/>
      <c r="FJ44" s="1211"/>
      <c r="FK44" s="1744" t="s">
        <v>3697</v>
      </c>
      <c r="FL44" s="1744"/>
      <c r="FM44" s="1744"/>
      <c r="FN44" s="1744"/>
      <c r="FO44" s="1744"/>
      <c r="FP44" s="1744"/>
      <c r="FQ44" s="1744"/>
      <c r="FR44" s="1744"/>
      <c r="FS44" s="1212"/>
      <c r="FT44" s="1212"/>
      <c r="FU44" s="1744" t="s">
        <v>3148</v>
      </c>
      <c r="FV44" s="1744"/>
      <c r="FW44" s="1744"/>
      <c r="FX44" s="1744"/>
      <c r="FY44" s="1212"/>
      <c r="FZ44" s="1212"/>
      <c r="GA44" s="1212"/>
      <c r="GB44" s="1212"/>
      <c r="GC44" s="1212"/>
      <c r="GD44" s="1212"/>
      <c r="GE44" s="1212"/>
      <c r="GF44" s="1212"/>
      <c r="GG44" s="1212"/>
      <c r="GH44" s="1212"/>
      <c r="GI44" s="1213"/>
      <c r="GJ44" s="1202"/>
      <c r="GK44" s="1202"/>
      <c r="GL44" s="1204"/>
      <c r="GM44" s="1261"/>
      <c r="GN44" s="1262" t="b">
        <v>0</v>
      </c>
      <c r="GO44" s="1262" t="b">
        <v>0</v>
      </c>
      <c r="GP44" s="1265"/>
      <c r="GQ44" s="1265"/>
      <c r="GR44" s="1265"/>
    </row>
    <row r="45" spans="1:200" ht="17.100000000000001" customHeight="1">
      <c r="A45" s="1203"/>
      <c r="B45" s="1739" t="s">
        <v>3972</v>
      </c>
      <c r="C45" s="1740"/>
      <c r="D45" s="1740"/>
      <c r="E45" s="1740"/>
      <c r="F45" s="1740"/>
      <c r="G45" s="1740"/>
      <c r="H45" s="1740"/>
      <c r="I45" s="1822"/>
      <c r="J45" s="1219"/>
      <c r="K45" s="1735" t="s">
        <v>3149</v>
      </c>
      <c r="L45" s="1735"/>
      <c r="M45" s="1735"/>
      <c r="N45" s="1735"/>
      <c r="O45" s="1735"/>
      <c r="P45" s="1266"/>
      <c r="Q45" s="1209"/>
      <c r="R45" s="1740" t="s">
        <v>3150</v>
      </c>
      <c r="S45" s="1740"/>
      <c r="T45" s="1740"/>
      <c r="U45" s="1740"/>
      <c r="V45" s="1740"/>
      <c r="W45" s="1740"/>
      <c r="X45" s="1209"/>
      <c r="Y45" s="1735" t="s">
        <v>3151</v>
      </c>
      <c r="Z45" s="1735"/>
      <c r="AA45" s="1735"/>
      <c r="AB45" s="1735"/>
      <c r="AC45" s="1735"/>
      <c r="AD45" s="1762"/>
      <c r="AE45" s="1202"/>
      <c r="AF45" s="1202"/>
      <c r="AG45" s="1202"/>
      <c r="AH45" s="1202"/>
      <c r="AJ45" s="1202"/>
      <c r="AK45" s="1202"/>
      <c r="AL45" s="1204"/>
      <c r="AM45" s="1261" t="str">
        <f>IF(AND($I45&lt;&gt;"",COUNTIF(AN45:AP46,TRUE)=0),"未入力",  IF(AND($I45&lt;&gt;"",COUNTIF(AN45:AP46,TRUE)&gt;1),"複数選択",""))</f>
        <v/>
      </c>
      <c r="AN45" s="1265" t="b">
        <v>0</v>
      </c>
      <c r="AO45" s="1265" t="b">
        <v>0</v>
      </c>
      <c r="AP45" s="1265" t="b">
        <v>0</v>
      </c>
      <c r="AQ45" s="1265"/>
      <c r="AR45" s="1265"/>
      <c r="AS45" s="1220">
        <f>COUNTIF(AN45:AP45, TRUE)</f>
        <v>0</v>
      </c>
      <c r="AT45" s="1286" t="str">
        <f>IF(AND($J$41&lt;&gt;"",COUNTIF(AN45:AP45,TRUE)=0),"未入力です。",  IF(AND($J$41&lt;&gt;"",COUNTIF(AN45:AP45,TRUE)&gt;1),"選択は1つまでです。",""))</f>
        <v/>
      </c>
      <c r="AU45" s="1286"/>
      <c r="AV45" s="1286"/>
      <c r="AW45" s="1286"/>
      <c r="AX45" s="1286"/>
      <c r="AY45" s="1286"/>
      <c r="BA45" s="1203"/>
      <c r="BB45" s="1739" t="s">
        <v>3972</v>
      </c>
      <c r="BC45" s="1740"/>
      <c r="BD45" s="1740"/>
      <c r="BE45" s="1740"/>
      <c r="BF45" s="1740"/>
      <c r="BG45" s="1740"/>
      <c r="BH45" s="1740"/>
      <c r="BI45" s="1822"/>
      <c r="BJ45" s="1219"/>
      <c r="BK45" s="1735" t="s">
        <v>3149</v>
      </c>
      <c r="BL45" s="1735"/>
      <c r="BM45" s="1735"/>
      <c r="BN45" s="1735"/>
      <c r="BO45" s="1735"/>
      <c r="BP45" s="1266"/>
      <c r="BQ45" s="1209"/>
      <c r="BR45" s="1740" t="s">
        <v>3150</v>
      </c>
      <c r="BS45" s="1740"/>
      <c r="BT45" s="1740"/>
      <c r="BU45" s="1740"/>
      <c r="BV45" s="1740"/>
      <c r="BW45" s="1740"/>
      <c r="BX45" s="1209"/>
      <c r="BY45" s="1735" t="s">
        <v>3151</v>
      </c>
      <c r="BZ45" s="1735"/>
      <c r="CA45" s="1735"/>
      <c r="CB45" s="1735"/>
      <c r="CC45" s="1735"/>
      <c r="CD45" s="1762"/>
      <c r="CE45" s="1202"/>
      <c r="CF45" s="1202"/>
      <c r="CG45" s="1202"/>
      <c r="CH45" s="1202"/>
      <c r="CJ45" s="1202"/>
      <c r="CK45" s="1202"/>
      <c r="CL45" s="1204"/>
      <c r="CM45" s="1261" t="str">
        <f>IF(AND($I45&lt;&gt;"",COUNTIF(CN45:CP46,TRUE)=0),"未入力",  IF(AND($I45&lt;&gt;"",COUNTIF(CN45:CP46,TRUE)&gt;1),"複数選択",""))</f>
        <v/>
      </c>
      <c r="CN45" s="1265" t="b">
        <v>0</v>
      </c>
      <c r="CO45" s="1265" t="b">
        <v>0</v>
      </c>
      <c r="CP45" s="1265" t="b">
        <v>0</v>
      </c>
      <c r="CQ45" s="1265"/>
      <c r="CR45" s="1265"/>
      <c r="CS45" s="1220">
        <f>COUNTIF(CN45:CP45, TRUE)</f>
        <v>0</v>
      </c>
      <c r="CT45" s="1286" t="str">
        <f>IF(AND($J$41&lt;&gt;"",COUNTIF(CN45:CP45,TRUE)=0),"未入力です。",  IF(AND($J$41&lt;&gt;"",COUNTIF(CN45:CP45,TRUE)&gt;1),"選択は1つまでです。",""))</f>
        <v/>
      </c>
      <c r="CU45" s="1286"/>
      <c r="CV45" s="1286"/>
      <c r="CW45" s="1286"/>
      <c r="CX45" s="1286"/>
      <c r="CY45" s="1286"/>
      <c r="DA45" s="1203"/>
      <c r="DB45" s="1739" t="s">
        <v>3972</v>
      </c>
      <c r="DC45" s="1740"/>
      <c r="DD45" s="1740"/>
      <c r="DE45" s="1740"/>
      <c r="DF45" s="1740"/>
      <c r="DG45" s="1740"/>
      <c r="DH45" s="1740"/>
      <c r="DI45" s="1822"/>
      <c r="DJ45" s="1219"/>
      <c r="DK45" s="1735" t="s">
        <v>3149</v>
      </c>
      <c r="DL45" s="1735"/>
      <c r="DM45" s="1735"/>
      <c r="DN45" s="1735"/>
      <c r="DO45" s="1735"/>
      <c r="DP45" s="1266"/>
      <c r="DQ45" s="1209"/>
      <c r="DR45" s="1740" t="s">
        <v>3150</v>
      </c>
      <c r="DS45" s="1740"/>
      <c r="DT45" s="1740"/>
      <c r="DU45" s="1740"/>
      <c r="DV45" s="1740"/>
      <c r="DW45" s="1740"/>
      <c r="DX45" s="1209"/>
      <c r="DY45" s="1735" t="s">
        <v>3151</v>
      </c>
      <c r="DZ45" s="1735"/>
      <c r="EA45" s="1735"/>
      <c r="EB45" s="1735"/>
      <c r="EC45" s="1735"/>
      <c r="ED45" s="1762"/>
      <c r="EE45" s="1202"/>
      <c r="EF45" s="1202"/>
      <c r="EG45" s="1202"/>
      <c r="EH45" s="1202"/>
      <c r="EJ45" s="1202"/>
      <c r="EK45" s="1202"/>
      <c r="EL45" s="1204"/>
      <c r="EM45" s="1261" t="str">
        <f>IF(AND($I45&lt;&gt;"",COUNTIF(EN45:EP46,TRUE)=0),"未入力",  IF(AND($I45&lt;&gt;"",COUNTIF(EN45:EP46,TRUE)&gt;1),"複数選択",""))</f>
        <v/>
      </c>
      <c r="EN45" s="1262" t="b">
        <v>0</v>
      </c>
      <c r="EO45" s="1262" t="b">
        <v>0</v>
      </c>
      <c r="EP45" s="1265" t="b">
        <v>0</v>
      </c>
      <c r="EQ45" s="1265"/>
      <c r="ER45" s="1265"/>
      <c r="ES45" s="1220">
        <f>COUNTIF(EN45:EP45, TRUE)</f>
        <v>0</v>
      </c>
      <c r="ET45" s="1286" t="str">
        <f>IF(AND($J$41&lt;&gt;"",COUNTIF(EN45:EP45,TRUE)=0),"未入力です。",  IF(AND($J$41&lt;&gt;"",COUNTIF(EN45:EP45,TRUE)&gt;1),"選択は1つまでです。",""))</f>
        <v/>
      </c>
      <c r="FA45" s="1203"/>
      <c r="FB45" s="1739" t="s">
        <v>3972</v>
      </c>
      <c r="FC45" s="1740"/>
      <c r="FD45" s="1740"/>
      <c r="FE45" s="1740"/>
      <c r="FF45" s="1740"/>
      <c r="FG45" s="1740"/>
      <c r="FH45" s="1740"/>
      <c r="FI45" s="1822"/>
      <c r="FJ45" s="1219"/>
      <c r="FK45" s="1735" t="s">
        <v>3149</v>
      </c>
      <c r="FL45" s="1735"/>
      <c r="FM45" s="1735"/>
      <c r="FN45" s="1735"/>
      <c r="FO45" s="1735"/>
      <c r="FP45" s="1266"/>
      <c r="FQ45" s="1209"/>
      <c r="FR45" s="1740" t="s">
        <v>3150</v>
      </c>
      <c r="FS45" s="1740"/>
      <c r="FT45" s="1740"/>
      <c r="FU45" s="1740"/>
      <c r="FV45" s="1740"/>
      <c r="FW45" s="1740"/>
      <c r="FX45" s="1209"/>
      <c r="FY45" s="1735" t="s">
        <v>3151</v>
      </c>
      <c r="FZ45" s="1735"/>
      <c r="GA45" s="1735"/>
      <c r="GB45" s="1735"/>
      <c r="GC45" s="1735"/>
      <c r="GD45" s="1762"/>
      <c r="GE45" s="1202"/>
      <c r="GF45" s="1202"/>
      <c r="GG45" s="1202"/>
      <c r="GH45" s="1202"/>
      <c r="GJ45" s="1202"/>
      <c r="GK45" s="1202"/>
      <c r="GL45" s="1204"/>
      <c r="GM45" s="1261" t="str">
        <f>IF(AND($I45&lt;&gt;"",COUNTIF(GN45:GP46,TRUE)=0),"未入力",  IF(AND($I45&lt;&gt;"",COUNTIF(GN45:GP46,TRUE)&gt;1),"複数選択",""))</f>
        <v/>
      </c>
      <c r="GN45" s="1262" t="b">
        <v>0</v>
      </c>
      <c r="GO45" s="1262" t="b">
        <v>0</v>
      </c>
      <c r="GP45" s="1265" t="b">
        <v>0</v>
      </c>
      <c r="GQ45" s="1265"/>
      <c r="GR45" s="1265"/>
    </row>
    <row r="46" spans="1:200" ht="17.100000000000001" customHeight="1">
      <c r="A46" s="1203"/>
      <c r="B46" s="1734" t="s">
        <v>3973</v>
      </c>
      <c r="C46" s="1735"/>
      <c r="D46" s="1735"/>
      <c r="E46" s="1735"/>
      <c r="F46" s="1735"/>
      <c r="G46" s="1735"/>
      <c r="H46" s="1735"/>
      <c r="I46" s="1762"/>
      <c r="J46" s="1219"/>
      <c r="K46" s="1735" t="s">
        <v>3700</v>
      </c>
      <c r="L46" s="1735"/>
      <c r="M46" s="1735"/>
      <c r="N46" s="1735"/>
      <c r="O46" s="1735"/>
      <c r="P46" s="1266"/>
      <c r="Q46" s="1209"/>
      <c r="R46" s="1735" t="s">
        <v>3701</v>
      </c>
      <c r="S46" s="1735"/>
      <c r="T46" s="1735"/>
      <c r="U46" s="1735"/>
      <c r="V46" s="1735"/>
      <c r="W46" s="1735"/>
      <c r="X46" s="1209"/>
      <c r="Y46" s="1740" t="s">
        <v>3702</v>
      </c>
      <c r="Z46" s="1740"/>
      <c r="AA46" s="1740"/>
      <c r="AB46" s="1740"/>
      <c r="AC46" s="1740"/>
      <c r="AD46" s="1822"/>
      <c r="AE46" s="1202"/>
      <c r="AF46" s="1202"/>
      <c r="AG46" s="1202"/>
      <c r="AH46" s="1202"/>
      <c r="AJ46" s="1202"/>
      <c r="AK46" s="1202"/>
      <c r="AL46" s="1204"/>
      <c r="AM46" s="1261"/>
      <c r="AN46" s="1265" t="b">
        <v>0</v>
      </c>
      <c r="AO46" s="1265" t="b">
        <v>0</v>
      </c>
      <c r="AP46" s="1265" t="b">
        <v>0</v>
      </c>
      <c r="AQ46" s="1265"/>
      <c r="AR46" s="1265"/>
      <c r="AS46" s="1220">
        <f>COUNTIF(AN46:AP46, TRUE)</f>
        <v>0</v>
      </c>
      <c r="AT46" s="1286" t="str">
        <f>IF(AND(AND(J7&gt;=30,J7&lt;&gt;"01",J7&lt;&gt;"02"),AP46=FALSE,J41&lt;&gt;""),"【５．主要用途】が産業専用建築物の場合、住宅の種類は（３）のみです",IF(AND($J$41&lt;&gt;"",COUNTIF(AN46:AP46,TRUE)=0),"未入力です。",  IF(AND($J$41&lt;&gt;"",COUNTIF(AN46:AP46,TRUE)&gt;1),"選択は1つまでです。","")))</f>
        <v/>
      </c>
      <c r="AU46" s="1286"/>
      <c r="AV46" s="1286"/>
      <c r="AW46" s="1286"/>
      <c r="AX46" s="1286"/>
      <c r="AY46" s="1286"/>
      <c r="BA46" s="1203"/>
      <c r="BB46" s="1734" t="s">
        <v>3973</v>
      </c>
      <c r="BC46" s="1735"/>
      <c r="BD46" s="1735"/>
      <c r="BE46" s="1735"/>
      <c r="BF46" s="1735"/>
      <c r="BG46" s="1735"/>
      <c r="BH46" s="1735"/>
      <c r="BI46" s="1762"/>
      <c r="BJ46" s="1219"/>
      <c r="BK46" s="1735" t="s">
        <v>3700</v>
      </c>
      <c r="BL46" s="1735"/>
      <c r="BM46" s="1735"/>
      <c r="BN46" s="1735"/>
      <c r="BO46" s="1735"/>
      <c r="BP46" s="1266"/>
      <c r="BQ46" s="1209"/>
      <c r="BR46" s="1735" t="s">
        <v>3701</v>
      </c>
      <c r="BS46" s="1735"/>
      <c r="BT46" s="1735"/>
      <c r="BU46" s="1735"/>
      <c r="BV46" s="1735"/>
      <c r="BW46" s="1735"/>
      <c r="BX46" s="1209"/>
      <c r="BY46" s="1740" t="s">
        <v>3702</v>
      </c>
      <c r="BZ46" s="1740"/>
      <c r="CA46" s="1740"/>
      <c r="CB46" s="1740"/>
      <c r="CC46" s="1740"/>
      <c r="CD46" s="1822"/>
      <c r="CE46" s="1202"/>
      <c r="CG46" s="1202"/>
      <c r="CH46" s="1202"/>
      <c r="CJ46" s="1202"/>
      <c r="CK46" s="1202"/>
      <c r="CL46" s="1204"/>
      <c r="CM46" s="1261"/>
      <c r="CN46" s="1265" t="b">
        <v>0</v>
      </c>
      <c r="CO46" s="1265" t="b">
        <v>0</v>
      </c>
      <c r="CP46" s="1265" t="b">
        <v>0</v>
      </c>
      <c r="CQ46" s="1265"/>
      <c r="CR46" s="1265"/>
      <c r="CS46" s="1220">
        <f>COUNTIF(CN46:CP46, TRUE)</f>
        <v>0</v>
      </c>
      <c r="CT46" s="1286" t="str">
        <f>IF(AND(AND(BJ7&gt;=30,BJ7&lt;&gt;"01",BJ7&lt;&gt;"02"),CP46=FALSE,BJ41&lt;&gt;""),"【５．主要用途】が産業専用建築物の場合、住宅の種類は（３）のみです",IF(AND($J$41&lt;&gt;"",COUNTIF(CN46:CP46,TRUE)=0),"未入力です。",  IF(AND($J$41&lt;&gt;"",COUNTIF(CN46:CP46,TRUE)&gt;1),"選択は1つまでです。","")))</f>
        <v/>
      </c>
      <c r="CU46" s="1286"/>
      <c r="CV46" s="1286"/>
      <c r="CW46" s="1286"/>
      <c r="CX46" s="1286"/>
      <c r="CY46" s="1286"/>
      <c r="DA46" s="1203"/>
      <c r="DB46" s="1734" t="s">
        <v>3973</v>
      </c>
      <c r="DC46" s="1735"/>
      <c r="DD46" s="1735"/>
      <c r="DE46" s="1735"/>
      <c r="DF46" s="1735"/>
      <c r="DG46" s="1735"/>
      <c r="DH46" s="1735"/>
      <c r="DI46" s="1762"/>
      <c r="DJ46" s="1219"/>
      <c r="DK46" s="1735" t="s">
        <v>3700</v>
      </c>
      <c r="DL46" s="1735"/>
      <c r="DM46" s="1735"/>
      <c r="DN46" s="1735"/>
      <c r="DO46" s="1735"/>
      <c r="DP46" s="1266"/>
      <c r="DQ46" s="1209"/>
      <c r="DR46" s="1735" t="s">
        <v>3701</v>
      </c>
      <c r="DS46" s="1735"/>
      <c r="DT46" s="1735"/>
      <c r="DU46" s="1735"/>
      <c r="DV46" s="1735"/>
      <c r="DW46" s="1735"/>
      <c r="DX46" s="1209"/>
      <c r="DY46" s="1740" t="s">
        <v>3702</v>
      </c>
      <c r="DZ46" s="1740"/>
      <c r="EA46" s="1740"/>
      <c r="EB46" s="1740"/>
      <c r="EC46" s="1740"/>
      <c r="ED46" s="1822"/>
      <c r="EE46" s="1202"/>
      <c r="EG46" s="1202"/>
      <c r="EH46" s="1202"/>
      <c r="EJ46" s="1202"/>
      <c r="EK46" s="1202"/>
      <c r="EL46" s="1204"/>
      <c r="EM46" s="1261"/>
      <c r="EN46" s="1262" t="b">
        <v>0</v>
      </c>
      <c r="EO46" s="1262" t="b">
        <v>0</v>
      </c>
      <c r="EP46" s="1265" t="b">
        <v>0</v>
      </c>
      <c r="EQ46" s="1265"/>
      <c r="ER46" s="1265"/>
      <c r="ES46" s="1220">
        <f>COUNTIF(EN46:EP46, TRUE)</f>
        <v>0</v>
      </c>
      <c r="ET46" s="1286" t="str">
        <f>IF(AND(AND(DJ7&gt;=30,DJ7&lt;&gt;"01",DJ7&lt;&gt;"02"),EP46=FALSE,DJ41&lt;&gt;""),"【５．主要用途】が産業専用建築物の場合、住宅の種類は（３）のみです",IF(AND($J$41&lt;&gt;"",COUNTIF(EN46:EP46,TRUE)=0),"未入力です。",  IF(AND($J$41&lt;&gt;"",COUNTIF(EN46:EP46,TRUE)&gt;1),"選択は1つまでです。","")))</f>
        <v/>
      </c>
      <c r="FA46" s="1203"/>
      <c r="FB46" s="1734" t="s">
        <v>3973</v>
      </c>
      <c r="FC46" s="1735"/>
      <c r="FD46" s="1735"/>
      <c r="FE46" s="1735"/>
      <c r="FF46" s="1735"/>
      <c r="FG46" s="1735"/>
      <c r="FH46" s="1735"/>
      <c r="FI46" s="1762"/>
      <c r="FJ46" s="1219"/>
      <c r="FK46" s="1735" t="s">
        <v>3700</v>
      </c>
      <c r="FL46" s="1735"/>
      <c r="FM46" s="1735"/>
      <c r="FN46" s="1735"/>
      <c r="FO46" s="1735"/>
      <c r="FP46" s="1266"/>
      <c r="FQ46" s="1209"/>
      <c r="FR46" s="1735" t="s">
        <v>3701</v>
      </c>
      <c r="FS46" s="1735"/>
      <c r="FT46" s="1735"/>
      <c r="FU46" s="1735"/>
      <c r="FV46" s="1735"/>
      <c r="FW46" s="1735"/>
      <c r="FX46" s="1209"/>
      <c r="FY46" s="1740" t="s">
        <v>3702</v>
      </c>
      <c r="FZ46" s="1740"/>
      <c r="GA46" s="1740"/>
      <c r="GB46" s="1740"/>
      <c r="GC46" s="1740"/>
      <c r="GD46" s="1822"/>
      <c r="GE46" s="1202"/>
      <c r="GG46" s="1202"/>
      <c r="GH46" s="1202"/>
      <c r="GJ46" s="1202"/>
      <c r="GK46" s="1202"/>
      <c r="GL46" s="1204"/>
      <c r="GM46" s="1261"/>
      <c r="GN46" s="1262" t="b">
        <v>0</v>
      </c>
      <c r="GO46" s="1262" t="b">
        <v>0</v>
      </c>
      <c r="GP46" s="1265" t="b">
        <v>0</v>
      </c>
      <c r="GQ46" s="1265"/>
      <c r="GR46" s="1265"/>
    </row>
    <row r="47" spans="1:200" ht="17.100000000000001" customHeight="1">
      <c r="A47" s="1203"/>
      <c r="B47" s="1734" t="s">
        <v>3974</v>
      </c>
      <c r="C47" s="1735"/>
      <c r="D47" s="1735"/>
      <c r="E47" s="1735"/>
      <c r="F47" s="1735"/>
      <c r="G47" s="1735"/>
      <c r="H47" s="1735"/>
      <c r="I47" s="1762"/>
      <c r="J47" s="1223"/>
      <c r="K47" s="1740" t="s">
        <v>3704</v>
      </c>
      <c r="L47" s="1740"/>
      <c r="M47" s="1740"/>
      <c r="N47" s="1740"/>
      <c r="O47" s="1740"/>
      <c r="P47" s="1740"/>
      <c r="Q47" s="1200"/>
      <c r="R47" s="1742" t="s">
        <v>3705</v>
      </c>
      <c r="S47" s="1742"/>
      <c r="T47" s="1742"/>
      <c r="U47" s="1742"/>
      <c r="V47" s="1742"/>
      <c r="W47" s="1742"/>
      <c r="X47" s="1200"/>
      <c r="Y47" s="1742" t="s">
        <v>3706</v>
      </c>
      <c r="Z47" s="1742"/>
      <c r="AA47" s="1742"/>
      <c r="AB47" s="1742"/>
      <c r="AC47" s="1742"/>
      <c r="AD47" s="1201"/>
      <c r="AE47" s="1728"/>
      <c r="AF47" s="1728"/>
      <c r="AG47" s="1728"/>
      <c r="AH47" s="1728"/>
      <c r="AI47" s="1728"/>
      <c r="AJ47" s="1202"/>
      <c r="AK47" s="1202"/>
      <c r="AL47" s="1204"/>
      <c r="AM47" s="1261" t="str">
        <f>IF(AND($I45&lt;&gt;"",COUNTIF(AN47:AP47,TRUE)=0),"未入力",  IF(AND($I45&lt;&gt;"",COUNTIF(AN47:AP47,TRUE)&gt;1),"複数選択",""))</f>
        <v/>
      </c>
      <c r="AN47" s="1265" t="b">
        <v>0</v>
      </c>
      <c r="AO47" s="1265" t="b">
        <v>0</v>
      </c>
      <c r="AP47" s="1265" t="b">
        <v>0</v>
      </c>
      <c r="AQ47" s="1265"/>
      <c r="AR47" s="1265"/>
      <c r="AS47" s="1220">
        <f>COUNTIF(AN47:AP47, TRUE)</f>
        <v>0</v>
      </c>
      <c r="AT47" s="1286" t="str">
        <f>IF(AND($J$41&lt;&gt;"",COUNTIF(AN47:AP47,TRUE)=0),"未入力です。",  IF(AND($J$41&lt;&gt;"",COUNTIF(AN47:AP47,TRUE)&gt;1),"選択は1つまでです。",""))</f>
        <v/>
      </c>
      <c r="AU47" s="1286"/>
      <c r="AV47" s="1286"/>
      <c r="AW47" s="1286"/>
      <c r="AX47" s="1286"/>
      <c r="AY47" s="1286"/>
      <c r="BA47" s="1203"/>
      <c r="BB47" s="1734" t="s">
        <v>3974</v>
      </c>
      <c r="BC47" s="1735"/>
      <c r="BD47" s="1735"/>
      <c r="BE47" s="1735"/>
      <c r="BF47" s="1735"/>
      <c r="BG47" s="1735"/>
      <c r="BH47" s="1735"/>
      <c r="BI47" s="1762"/>
      <c r="BJ47" s="1223"/>
      <c r="BK47" s="1740" t="s">
        <v>3704</v>
      </c>
      <c r="BL47" s="1740"/>
      <c r="BM47" s="1740"/>
      <c r="BN47" s="1740"/>
      <c r="BO47" s="1740"/>
      <c r="BP47" s="1740"/>
      <c r="BQ47" s="1200"/>
      <c r="BR47" s="1742" t="s">
        <v>3705</v>
      </c>
      <c r="BS47" s="1742"/>
      <c r="BT47" s="1742"/>
      <c r="BU47" s="1742"/>
      <c r="BV47" s="1742"/>
      <c r="BW47" s="1742"/>
      <c r="BX47" s="1200"/>
      <c r="BY47" s="1742" t="s">
        <v>3706</v>
      </c>
      <c r="BZ47" s="1742"/>
      <c r="CA47" s="1742"/>
      <c r="CB47" s="1742"/>
      <c r="CC47" s="1742"/>
      <c r="CD47" s="1201"/>
      <c r="CE47" s="1728"/>
      <c r="CF47" s="1728"/>
      <c r="CG47" s="1728"/>
      <c r="CH47" s="1728"/>
      <c r="CI47" s="1728"/>
      <c r="CJ47" s="1202"/>
      <c r="CK47" s="1202"/>
      <c r="CL47" s="1204"/>
      <c r="CM47" s="1261" t="str">
        <f>IF(AND($I45&lt;&gt;"",COUNTIF(CN47:CP47,TRUE)=0),"未入力",  IF(AND($I45&lt;&gt;"",COUNTIF(CN47:CP47,TRUE)&gt;1),"複数選択",""))</f>
        <v/>
      </c>
      <c r="CN47" s="1265" t="b">
        <v>0</v>
      </c>
      <c r="CO47" s="1265" t="b">
        <v>0</v>
      </c>
      <c r="CP47" s="1265" t="b">
        <v>0</v>
      </c>
      <c r="CQ47" s="1265"/>
      <c r="CR47" s="1265"/>
      <c r="CS47" s="1220">
        <f>COUNTIF(CN47:CP47, TRUE)</f>
        <v>0</v>
      </c>
      <c r="CT47" s="1286" t="str">
        <f>IF(AND($J$41&lt;&gt;"",COUNTIF(CN47:CP47,TRUE)=0),"未入力です。",  IF(AND($J$41&lt;&gt;"",COUNTIF(CN47:CP47,TRUE)&gt;1),"選択は1つまでです。",""))</f>
        <v/>
      </c>
      <c r="CU47" s="1286"/>
      <c r="CV47" s="1286"/>
      <c r="CW47" s="1286"/>
      <c r="CX47" s="1286"/>
      <c r="CY47" s="1286"/>
      <c r="DA47" s="1203"/>
      <c r="DB47" s="1734" t="s">
        <v>3974</v>
      </c>
      <c r="DC47" s="1735"/>
      <c r="DD47" s="1735"/>
      <c r="DE47" s="1735"/>
      <c r="DF47" s="1735"/>
      <c r="DG47" s="1735"/>
      <c r="DH47" s="1735"/>
      <c r="DI47" s="1762"/>
      <c r="DJ47" s="1223"/>
      <c r="DK47" s="1740" t="s">
        <v>3704</v>
      </c>
      <c r="DL47" s="1740"/>
      <c r="DM47" s="1740"/>
      <c r="DN47" s="1740"/>
      <c r="DO47" s="1740"/>
      <c r="DP47" s="1740"/>
      <c r="DQ47" s="1200"/>
      <c r="DR47" s="1742" t="s">
        <v>3705</v>
      </c>
      <c r="DS47" s="1742"/>
      <c r="DT47" s="1742"/>
      <c r="DU47" s="1742"/>
      <c r="DV47" s="1742"/>
      <c r="DW47" s="1742"/>
      <c r="DX47" s="1200"/>
      <c r="DY47" s="1742" t="s">
        <v>3706</v>
      </c>
      <c r="DZ47" s="1742"/>
      <c r="EA47" s="1742"/>
      <c r="EB47" s="1742"/>
      <c r="EC47" s="1742"/>
      <c r="ED47" s="1201"/>
      <c r="EE47" s="1728"/>
      <c r="EF47" s="1728"/>
      <c r="EG47" s="1728"/>
      <c r="EH47" s="1728"/>
      <c r="EI47" s="1728"/>
      <c r="EJ47" s="1202"/>
      <c r="EK47" s="1202"/>
      <c r="EL47" s="1204"/>
      <c r="EM47" s="1261" t="str">
        <f>IF(AND($I45&lt;&gt;"",COUNTIF(EN47:EP47,TRUE)=0),"未入力",  IF(AND($I45&lt;&gt;"",COUNTIF(EN47:EP47,TRUE)&gt;1),"複数選択",""))</f>
        <v/>
      </c>
      <c r="EN47" s="1262" t="b">
        <v>0</v>
      </c>
      <c r="EO47" s="1262" t="b">
        <v>0</v>
      </c>
      <c r="EP47" s="1265" t="b">
        <v>0</v>
      </c>
      <c r="EQ47" s="1265"/>
      <c r="ER47" s="1265"/>
      <c r="ES47" s="1220">
        <f>COUNTIF(EN47:EP47, TRUE)</f>
        <v>0</v>
      </c>
      <c r="ET47" s="1286" t="str">
        <f>IF(AND($J$41&lt;&gt;"",COUNTIF(EN47:EP47,TRUE)=0),"未入力です。",  IF(AND($J$41&lt;&gt;"",COUNTIF(EN47:EP47,TRUE)&gt;1),"選択は1つまでです。",""))</f>
        <v/>
      </c>
      <c r="FA47" s="1203"/>
      <c r="FB47" s="1734" t="s">
        <v>3974</v>
      </c>
      <c r="FC47" s="1735"/>
      <c r="FD47" s="1735"/>
      <c r="FE47" s="1735"/>
      <c r="FF47" s="1735"/>
      <c r="FG47" s="1735"/>
      <c r="FH47" s="1735"/>
      <c r="FI47" s="1762"/>
      <c r="FJ47" s="1223"/>
      <c r="FK47" s="1740" t="s">
        <v>3704</v>
      </c>
      <c r="FL47" s="1740"/>
      <c r="FM47" s="1740"/>
      <c r="FN47" s="1740"/>
      <c r="FO47" s="1740"/>
      <c r="FP47" s="1740"/>
      <c r="FQ47" s="1200"/>
      <c r="FR47" s="1742" t="s">
        <v>3705</v>
      </c>
      <c r="FS47" s="1742"/>
      <c r="FT47" s="1742"/>
      <c r="FU47" s="1742"/>
      <c r="FV47" s="1742"/>
      <c r="FW47" s="1742"/>
      <c r="FX47" s="1200"/>
      <c r="FY47" s="1742" t="s">
        <v>3706</v>
      </c>
      <c r="FZ47" s="1742"/>
      <c r="GA47" s="1742"/>
      <c r="GB47" s="1742"/>
      <c r="GC47" s="1742"/>
      <c r="GD47" s="1201"/>
      <c r="GE47" s="1728"/>
      <c r="GF47" s="1728"/>
      <c r="GG47" s="1728"/>
      <c r="GH47" s="1728"/>
      <c r="GI47" s="1728"/>
      <c r="GJ47" s="1202"/>
      <c r="GK47" s="1202"/>
      <c r="GL47" s="1204"/>
      <c r="GM47" s="1261" t="str">
        <f>IF(AND($I45&lt;&gt;"",COUNTIF(GN47:GP47,TRUE)=0),"未入力",  IF(AND($I45&lt;&gt;"",COUNTIF(GN47:GP47,TRUE)&gt;1),"複数選択",""))</f>
        <v/>
      </c>
      <c r="GN47" s="1262" t="b">
        <v>0</v>
      </c>
      <c r="GO47" s="1262" t="b">
        <v>0</v>
      </c>
      <c r="GP47" s="1265" t="b">
        <v>0</v>
      </c>
      <c r="GQ47" s="1265"/>
      <c r="GR47" s="1265"/>
    </row>
    <row r="48" spans="1:200" ht="17.100000000000001" customHeight="1">
      <c r="A48" s="1203"/>
      <c r="B48" s="1734" t="s">
        <v>3975</v>
      </c>
      <c r="C48" s="1735"/>
      <c r="D48" s="1735"/>
      <c r="E48" s="1735"/>
      <c r="F48" s="1735"/>
      <c r="G48" s="1735"/>
      <c r="H48" s="1735"/>
      <c r="I48" s="1762"/>
      <c r="J48" s="1219"/>
      <c r="K48" s="1735" t="s">
        <v>3976</v>
      </c>
      <c r="L48" s="1735"/>
      <c r="M48" s="1735"/>
      <c r="N48" s="1735"/>
      <c r="O48" s="1735"/>
      <c r="P48" s="1823"/>
      <c r="Q48" s="1243"/>
      <c r="R48" s="1735" t="s">
        <v>3977</v>
      </c>
      <c r="S48" s="1735"/>
      <c r="T48" s="1735"/>
      <c r="U48" s="1735"/>
      <c r="V48" s="1735"/>
      <c r="W48" s="1209"/>
      <c r="X48" s="1243"/>
      <c r="Y48" s="1735" t="s">
        <v>3154</v>
      </c>
      <c r="Z48" s="1735"/>
      <c r="AA48" s="1735"/>
      <c r="AB48" s="1735"/>
      <c r="AC48" s="1735"/>
      <c r="AD48" s="1209"/>
      <c r="AE48" s="1245"/>
      <c r="AF48" s="1742" t="s">
        <v>3155</v>
      </c>
      <c r="AG48" s="1742"/>
      <c r="AH48" s="1742"/>
      <c r="AI48" s="1742"/>
      <c r="AJ48" s="1742"/>
      <c r="AK48" s="1199"/>
      <c r="AL48" s="1267"/>
      <c r="AM48" s="1261"/>
      <c r="AN48" s="1265" t="b">
        <v>0</v>
      </c>
      <c r="AO48" s="1265" t="b">
        <v>0</v>
      </c>
      <c r="AP48" s="1265" t="b">
        <v>0</v>
      </c>
      <c r="AQ48" s="1265" t="b">
        <v>0</v>
      </c>
      <c r="AR48" s="1265"/>
      <c r="AS48" s="1220">
        <f>COUNTIF(AN48:AQ48, TRUE)</f>
        <v>0</v>
      </c>
      <c r="AT48" s="1286" t="str">
        <f>IF(AND($J41&lt;&gt;"",COUNTIF(AN48:AQ48,TRUE)=0),"未入力です。","")</f>
        <v/>
      </c>
      <c r="AU48" s="1286"/>
      <c r="AV48" s="1286"/>
      <c r="AW48" s="1286"/>
      <c r="AX48" s="1286"/>
      <c r="AY48" s="1286"/>
      <c r="BA48" s="1203"/>
      <c r="BB48" s="1734" t="s">
        <v>3975</v>
      </c>
      <c r="BC48" s="1735"/>
      <c r="BD48" s="1735"/>
      <c r="BE48" s="1735"/>
      <c r="BF48" s="1735"/>
      <c r="BG48" s="1735"/>
      <c r="BH48" s="1735"/>
      <c r="BI48" s="1762"/>
      <c r="BJ48" s="1219"/>
      <c r="BK48" s="1735" t="s">
        <v>3976</v>
      </c>
      <c r="BL48" s="1735"/>
      <c r="BM48" s="1735"/>
      <c r="BN48" s="1735"/>
      <c r="BO48" s="1735"/>
      <c r="BP48" s="1823"/>
      <c r="BQ48" s="1243"/>
      <c r="BR48" s="1735" t="s">
        <v>3977</v>
      </c>
      <c r="BS48" s="1735"/>
      <c r="BT48" s="1735"/>
      <c r="BU48" s="1735"/>
      <c r="BV48" s="1735"/>
      <c r="BW48" s="1209"/>
      <c r="BX48" s="1243"/>
      <c r="BY48" s="1735" t="s">
        <v>3154</v>
      </c>
      <c r="BZ48" s="1735"/>
      <c r="CA48" s="1735"/>
      <c r="CB48" s="1735"/>
      <c r="CC48" s="1735"/>
      <c r="CD48" s="1209"/>
      <c r="CE48" s="1245"/>
      <c r="CF48" s="1742" t="s">
        <v>3155</v>
      </c>
      <c r="CG48" s="1742"/>
      <c r="CH48" s="1742"/>
      <c r="CI48" s="1742"/>
      <c r="CJ48" s="1742"/>
      <c r="CK48" s="1199"/>
      <c r="CL48" s="1267"/>
      <c r="CM48" s="1261"/>
      <c r="CN48" s="1265" t="b">
        <v>0</v>
      </c>
      <c r="CO48" s="1265" t="b">
        <v>0</v>
      </c>
      <c r="CP48" s="1265" t="b">
        <v>0</v>
      </c>
      <c r="CQ48" s="1265" t="b">
        <v>0</v>
      </c>
      <c r="CR48" s="1265"/>
      <c r="CS48" s="1220">
        <f>COUNTIF(CN48:CQ48, TRUE)</f>
        <v>0</v>
      </c>
      <c r="CT48" s="1286" t="str">
        <f>IF(AND($J41&lt;&gt;"",COUNTIF(CN48:CQ48,TRUE)=0),"未入力です。","")</f>
        <v/>
      </c>
      <c r="CU48" s="1286"/>
      <c r="CV48" s="1286"/>
      <c r="CW48" s="1286"/>
      <c r="CX48" s="1286"/>
      <c r="CY48" s="1286"/>
      <c r="DA48" s="1203"/>
      <c r="DB48" s="1734" t="s">
        <v>3975</v>
      </c>
      <c r="DC48" s="1735"/>
      <c r="DD48" s="1735"/>
      <c r="DE48" s="1735"/>
      <c r="DF48" s="1735"/>
      <c r="DG48" s="1735"/>
      <c r="DH48" s="1735"/>
      <c r="DI48" s="1762"/>
      <c r="DJ48" s="1219"/>
      <c r="DK48" s="1735" t="s">
        <v>3976</v>
      </c>
      <c r="DL48" s="1735"/>
      <c r="DM48" s="1735"/>
      <c r="DN48" s="1735"/>
      <c r="DO48" s="1735"/>
      <c r="DP48" s="1823"/>
      <c r="DQ48" s="1243"/>
      <c r="DR48" s="1735" t="s">
        <v>3977</v>
      </c>
      <c r="DS48" s="1735"/>
      <c r="DT48" s="1735"/>
      <c r="DU48" s="1735"/>
      <c r="DV48" s="1735"/>
      <c r="DW48" s="1209"/>
      <c r="DX48" s="1243"/>
      <c r="DY48" s="1735" t="s">
        <v>3154</v>
      </c>
      <c r="DZ48" s="1735"/>
      <c r="EA48" s="1735"/>
      <c r="EB48" s="1735"/>
      <c r="EC48" s="1735"/>
      <c r="ED48" s="1209"/>
      <c r="EE48" s="1245"/>
      <c r="EF48" s="1742" t="s">
        <v>3155</v>
      </c>
      <c r="EG48" s="1742"/>
      <c r="EH48" s="1742"/>
      <c r="EI48" s="1742"/>
      <c r="EJ48" s="1742"/>
      <c r="EK48" s="1199"/>
      <c r="EL48" s="1267"/>
      <c r="EM48" s="1261"/>
      <c r="EN48" s="1262" t="b">
        <v>0</v>
      </c>
      <c r="EO48" s="1262" t="b">
        <v>0</v>
      </c>
      <c r="EP48" s="1265" t="b">
        <v>0</v>
      </c>
      <c r="EQ48" s="1265" t="b">
        <v>0</v>
      </c>
      <c r="ER48" s="1265"/>
      <c r="ES48" s="1220">
        <f>COUNTIF(EN48:EQ48, TRUE)</f>
        <v>0</v>
      </c>
      <c r="ET48" s="1286" t="str">
        <f>IF(AND($J41&lt;&gt;"",COUNTIF(EN48:EQ48,TRUE)=0),"未入力です。","")</f>
        <v/>
      </c>
      <c r="FA48" s="1203"/>
      <c r="FB48" s="1734" t="s">
        <v>3975</v>
      </c>
      <c r="FC48" s="1735"/>
      <c r="FD48" s="1735"/>
      <c r="FE48" s="1735"/>
      <c r="FF48" s="1735"/>
      <c r="FG48" s="1735"/>
      <c r="FH48" s="1735"/>
      <c r="FI48" s="1762"/>
      <c r="FJ48" s="1219"/>
      <c r="FK48" s="1735" t="s">
        <v>3976</v>
      </c>
      <c r="FL48" s="1735"/>
      <c r="FM48" s="1735"/>
      <c r="FN48" s="1735"/>
      <c r="FO48" s="1735"/>
      <c r="FP48" s="1823"/>
      <c r="FQ48" s="1243"/>
      <c r="FR48" s="1735" t="s">
        <v>3977</v>
      </c>
      <c r="FS48" s="1735"/>
      <c r="FT48" s="1735"/>
      <c r="FU48" s="1735"/>
      <c r="FV48" s="1735"/>
      <c r="FW48" s="1209"/>
      <c r="FX48" s="1243"/>
      <c r="FY48" s="1735" t="s">
        <v>3154</v>
      </c>
      <c r="FZ48" s="1735"/>
      <c r="GA48" s="1735"/>
      <c r="GB48" s="1735"/>
      <c r="GC48" s="1735"/>
      <c r="GD48" s="1209"/>
      <c r="GE48" s="1245"/>
      <c r="GF48" s="1742" t="s">
        <v>3155</v>
      </c>
      <c r="GG48" s="1742"/>
      <c r="GH48" s="1742"/>
      <c r="GI48" s="1742"/>
      <c r="GJ48" s="1742"/>
      <c r="GK48" s="1199"/>
      <c r="GL48" s="1267"/>
      <c r="GM48" s="1261"/>
      <c r="GN48" s="1262" t="b">
        <v>0</v>
      </c>
      <c r="GO48" s="1262" t="b">
        <v>0</v>
      </c>
      <c r="GP48" s="1265" t="b">
        <v>0</v>
      </c>
      <c r="GQ48" s="1265" t="b">
        <v>0</v>
      </c>
      <c r="GR48" s="1265"/>
    </row>
    <row r="49" spans="1:200" ht="20.100000000000001" customHeight="1">
      <c r="A49" s="1203"/>
      <c r="B49" s="1734" t="s">
        <v>3978</v>
      </c>
      <c r="C49" s="1735"/>
      <c r="D49" s="1735"/>
      <c r="E49" s="1735"/>
      <c r="F49" s="1735"/>
      <c r="G49" s="1735"/>
      <c r="H49" s="1735"/>
      <c r="I49" s="1762"/>
      <c r="J49" s="1838"/>
      <c r="K49" s="1790"/>
      <c r="L49" s="1790"/>
      <c r="M49" s="1790"/>
      <c r="N49" s="1790"/>
      <c r="O49" s="1209" t="s">
        <v>3713</v>
      </c>
      <c r="P49" s="1209"/>
      <c r="Q49" s="1883"/>
      <c r="R49" s="1790"/>
      <c r="S49" s="1790"/>
      <c r="T49" s="1790"/>
      <c r="U49" s="1790"/>
      <c r="V49" s="1209" t="s">
        <v>3713</v>
      </c>
      <c r="W49" s="1209"/>
      <c r="X49" s="1883"/>
      <c r="Y49" s="1790"/>
      <c r="Z49" s="1790"/>
      <c r="AA49" s="1790"/>
      <c r="AB49" s="1790"/>
      <c r="AC49" s="1209" t="s">
        <v>3713</v>
      </c>
      <c r="AD49" s="1209"/>
      <c r="AE49" s="1883"/>
      <c r="AF49" s="1790"/>
      <c r="AG49" s="1790"/>
      <c r="AH49" s="1790"/>
      <c r="AI49" s="1790"/>
      <c r="AJ49" s="1200" t="s">
        <v>3713</v>
      </c>
      <c r="AK49" s="1200"/>
      <c r="AL49" s="1267"/>
      <c r="AM49" s="1261" t="str">
        <f>IF(AND($I45&lt;&gt;"",COUNTIF(AN49:AP49,TRUE)=0),"未入力",  IF(AND($I45&lt;&gt;"",COUNTIF(AN49:AP49,TRUE)&gt;1),"複数選択",""))</f>
        <v/>
      </c>
      <c r="AN49" s="1265"/>
      <c r="AO49" s="1265"/>
      <c r="AP49" s="1265"/>
      <c r="AQ49" s="1265"/>
      <c r="AR49" s="1265"/>
      <c r="AS49" s="1268"/>
      <c r="AT49" s="1286" t="str">
        <f>IF(AND($J41&lt;&gt;"",OR($J$7="01",$J$7="02",$J$7&lt;=24)),  IF(AND($J41&lt;&gt;"",COUNTA(J49,Q49,X49,AE49)=0),"未入力です。",""),"")</f>
        <v/>
      </c>
      <c r="AU49" s="1286"/>
      <c r="AV49" s="1286"/>
      <c r="AW49" s="1286"/>
      <c r="AX49" s="1286"/>
      <c r="AY49" s="1286"/>
      <c r="BA49" s="1203"/>
      <c r="BB49" s="1734" t="s">
        <v>3978</v>
      </c>
      <c r="BC49" s="1735"/>
      <c r="BD49" s="1735"/>
      <c r="BE49" s="1735"/>
      <c r="BF49" s="1735"/>
      <c r="BG49" s="1735"/>
      <c r="BH49" s="1735"/>
      <c r="BI49" s="1762"/>
      <c r="BJ49" s="1838"/>
      <c r="BK49" s="1790"/>
      <c r="BL49" s="1790"/>
      <c r="BM49" s="1790"/>
      <c r="BN49" s="1790"/>
      <c r="BO49" s="1209" t="s">
        <v>3713</v>
      </c>
      <c r="BP49" s="1209"/>
      <c r="BQ49" s="1883"/>
      <c r="BR49" s="1790"/>
      <c r="BS49" s="1790"/>
      <c r="BT49" s="1790"/>
      <c r="BU49" s="1790"/>
      <c r="BV49" s="1209" t="s">
        <v>3713</v>
      </c>
      <c r="BW49" s="1209"/>
      <c r="BX49" s="1883"/>
      <c r="BY49" s="1790"/>
      <c r="BZ49" s="1790"/>
      <c r="CA49" s="1790"/>
      <c r="CB49" s="1790"/>
      <c r="CC49" s="1209" t="s">
        <v>3713</v>
      </c>
      <c r="CD49" s="1209"/>
      <c r="CE49" s="1883"/>
      <c r="CF49" s="1790"/>
      <c r="CG49" s="1790"/>
      <c r="CH49" s="1790"/>
      <c r="CI49" s="1790"/>
      <c r="CJ49" s="1200" t="s">
        <v>3713</v>
      </c>
      <c r="CK49" s="1200"/>
      <c r="CL49" s="1267"/>
      <c r="CM49" s="1261" t="str">
        <f>IF(AND($I45&lt;&gt;"",COUNTIF(CN49:CP49,TRUE)=0),"未入力",  IF(AND($I45&lt;&gt;"",COUNTIF(CN49:CP49,TRUE)&gt;1),"複数選択",""))</f>
        <v/>
      </c>
      <c r="CN49" s="1265"/>
      <c r="CO49" s="1265"/>
      <c r="CP49" s="1265"/>
      <c r="CQ49" s="1265"/>
      <c r="CR49" s="1265"/>
      <c r="CS49" s="1268"/>
      <c r="CT49" s="1286" t="str">
        <f>IF(AND($J41&lt;&gt;"",OR($J$7="01",$J$7="02",$J$7&lt;=24)),  IF(AND($J41&lt;&gt;"",COUNTA(BJ49,BQ49,BX49,CE49)=0),"未入力です。",""),"")</f>
        <v/>
      </c>
      <c r="CU49" s="1286"/>
      <c r="CV49" s="1286"/>
      <c r="CW49" s="1286"/>
      <c r="CX49" s="1286"/>
      <c r="CY49" s="1286"/>
      <c r="DA49" s="1203"/>
      <c r="DB49" s="1734" t="s">
        <v>3978</v>
      </c>
      <c r="DC49" s="1735"/>
      <c r="DD49" s="1735"/>
      <c r="DE49" s="1735"/>
      <c r="DF49" s="1735"/>
      <c r="DG49" s="1735"/>
      <c r="DH49" s="1735"/>
      <c r="DI49" s="1762"/>
      <c r="DJ49" s="1838"/>
      <c r="DK49" s="1790"/>
      <c r="DL49" s="1790"/>
      <c r="DM49" s="1790"/>
      <c r="DN49" s="1790"/>
      <c r="DO49" s="1209" t="s">
        <v>3713</v>
      </c>
      <c r="DP49" s="1209"/>
      <c r="DQ49" s="1883"/>
      <c r="DR49" s="1790"/>
      <c r="DS49" s="1790"/>
      <c r="DT49" s="1790"/>
      <c r="DU49" s="1790"/>
      <c r="DV49" s="1209" t="s">
        <v>3713</v>
      </c>
      <c r="DW49" s="1209"/>
      <c r="DX49" s="1883"/>
      <c r="DY49" s="1790"/>
      <c r="DZ49" s="1790"/>
      <c r="EA49" s="1790"/>
      <c r="EB49" s="1790"/>
      <c r="EC49" s="1209" t="s">
        <v>3713</v>
      </c>
      <c r="ED49" s="1209"/>
      <c r="EE49" s="1883"/>
      <c r="EF49" s="1790"/>
      <c r="EG49" s="1790"/>
      <c r="EH49" s="1790"/>
      <c r="EI49" s="1790"/>
      <c r="EJ49" s="1200" t="s">
        <v>3713</v>
      </c>
      <c r="EK49" s="1200"/>
      <c r="EL49" s="1267"/>
      <c r="EM49" s="1261" t="str">
        <f>IF(AND($I45&lt;&gt;"",COUNTIF(EN49:EP49,TRUE)=0),"未入力",  IF(AND($I45&lt;&gt;"",COUNTIF(EN49:EP49,TRUE)&gt;1),"複数選択",""))</f>
        <v/>
      </c>
      <c r="EN49" s="1265"/>
      <c r="EO49" s="1265"/>
      <c r="EP49" s="1265"/>
      <c r="EQ49" s="1265"/>
      <c r="ER49" s="1265"/>
      <c r="ES49" s="1268"/>
      <c r="ET49" s="1286" t="str">
        <f>IF(AND($J41&lt;&gt;"",OR($J$7="01",$J$7="02",$J$7&lt;=24)),  IF(AND($J41&lt;&gt;"",COUNTA(DJ49,DQ49,DX49,EE49)=0),"未入力です。",""),"")</f>
        <v/>
      </c>
      <c r="FA49" s="1203"/>
      <c r="FB49" s="1734" t="s">
        <v>3978</v>
      </c>
      <c r="FC49" s="1735"/>
      <c r="FD49" s="1735"/>
      <c r="FE49" s="1735"/>
      <c r="FF49" s="1735"/>
      <c r="FG49" s="1735"/>
      <c r="FH49" s="1735"/>
      <c r="FI49" s="1762"/>
      <c r="FJ49" s="1838"/>
      <c r="FK49" s="1790"/>
      <c r="FL49" s="1790"/>
      <c r="FM49" s="1790"/>
      <c r="FN49" s="1790"/>
      <c r="FO49" s="1209" t="s">
        <v>3713</v>
      </c>
      <c r="FP49" s="1209"/>
      <c r="FQ49" s="1883"/>
      <c r="FR49" s="1790"/>
      <c r="FS49" s="1790"/>
      <c r="FT49" s="1790"/>
      <c r="FU49" s="1790"/>
      <c r="FV49" s="1209" t="s">
        <v>3713</v>
      </c>
      <c r="FW49" s="1209"/>
      <c r="FX49" s="1883"/>
      <c r="FY49" s="1790"/>
      <c r="FZ49" s="1790"/>
      <c r="GA49" s="1790"/>
      <c r="GB49" s="1790"/>
      <c r="GC49" s="1209" t="s">
        <v>3713</v>
      </c>
      <c r="GD49" s="1209"/>
      <c r="GE49" s="1883"/>
      <c r="GF49" s="1790"/>
      <c r="GG49" s="1790"/>
      <c r="GH49" s="1790"/>
      <c r="GI49" s="1790"/>
      <c r="GJ49" s="1200" t="s">
        <v>3713</v>
      </c>
      <c r="GK49" s="1200"/>
      <c r="GL49" s="1267"/>
      <c r="GM49" s="1261" t="str">
        <f>IF(AND($I45&lt;&gt;"",COUNTIF(GN49:GP49,TRUE)=0),"未入力",  IF(AND($I45&lt;&gt;"",COUNTIF(GN49:GP49,TRUE)&gt;1),"複数選択",""))</f>
        <v/>
      </c>
      <c r="GN49" s="1265"/>
      <c r="GO49" s="1265"/>
      <c r="GP49" s="1265"/>
      <c r="GQ49" s="1265"/>
      <c r="GR49" s="1265"/>
    </row>
    <row r="50" spans="1:200" ht="27" customHeight="1">
      <c r="A50" s="1203"/>
      <c r="B50" s="1827" t="s">
        <v>3979</v>
      </c>
      <c r="C50" s="1827"/>
      <c r="D50" s="1827"/>
      <c r="E50" s="1827"/>
      <c r="F50" s="1827"/>
      <c r="G50" s="1827"/>
      <c r="H50" s="1827"/>
      <c r="I50" s="1827"/>
      <c r="J50" s="1838"/>
      <c r="K50" s="1790"/>
      <c r="L50" s="1790"/>
      <c r="M50" s="1790"/>
      <c r="N50" s="1790"/>
      <c r="O50" s="1209" t="s">
        <v>3146</v>
      </c>
      <c r="P50" s="1209"/>
      <c r="Q50" s="1883"/>
      <c r="R50" s="1790"/>
      <c r="S50" s="1790"/>
      <c r="T50" s="1790"/>
      <c r="U50" s="1790"/>
      <c r="V50" s="1209" t="s">
        <v>3146</v>
      </c>
      <c r="W50" s="1209"/>
      <c r="X50" s="1883"/>
      <c r="Y50" s="1790"/>
      <c r="Z50" s="1790"/>
      <c r="AA50" s="1790"/>
      <c r="AB50" s="1790"/>
      <c r="AC50" s="1209" t="s">
        <v>3146</v>
      </c>
      <c r="AD50" s="1209"/>
      <c r="AE50" s="1883"/>
      <c r="AF50" s="1790"/>
      <c r="AG50" s="1790"/>
      <c r="AH50" s="1790"/>
      <c r="AI50" s="1790"/>
      <c r="AJ50" s="1209" t="s">
        <v>3146</v>
      </c>
      <c r="AK50" s="1209"/>
      <c r="AL50" s="1267"/>
      <c r="AM50" s="1261" t="str">
        <f>IF(AND($I45&lt;&gt;"",COUNTIF(AN50:AQ50,TRUE)=0),"未入力","")</f>
        <v/>
      </c>
      <c r="AN50" s="1265"/>
      <c r="AO50" s="1265"/>
      <c r="AP50" s="1265"/>
      <c r="AQ50" s="1265"/>
      <c r="AR50" s="1265"/>
      <c r="AS50" s="1220">
        <f>COUNTIF(AN47:AP47, TRUE)</f>
        <v>0</v>
      </c>
      <c r="AT50" s="1286" t="str">
        <f>IF(AND($J41&lt;&gt;"",COUNTA(J50,Q50,X50,AE50)=0),"未入力です。","")</f>
        <v/>
      </c>
      <c r="AU50" s="1286"/>
      <c r="AV50" s="1286"/>
      <c r="AW50" s="1286"/>
      <c r="AX50" s="1286"/>
      <c r="AY50" s="1286"/>
      <c r="BA50" s="1203"/>
      <c r="BB50" s="1827" t="s">
        <v>3979</v>
      </c>
      <c r="BC50" s="1827"/>
      <c r="BD50" s="1827"/>
      <c r="BE50" s="1827"/>
      <c r="BF50" s="1827"/>
      <c r="BG50" s="1827"/>
      <c r="BH50" s="1827"/>
      <c r="BI50" s="1827"/>
      <c r="BJ50" s="1838"/>
      <c r="BK50" s="1790"/>
      <c r="BL50" s="1790"/>
      <c r="BM50" s="1790"/>
      <c r="BN50" s="1790"/>
      <c r="BO50" s="1209" t="s">
        <v>3146</v>
      </c>
      <c r="BP50" s="1209"/>
      <c r="BQ50" s="1883"/>
      <c r="BR50" s="1790"/>
      <c r="BS50" s="1790"/>
      <c r="BT50" s="1790"/>
      <c r="BU50" s="1790"/>
      <c r="BV50" s="1209" t="s">
        <v>3146</v>
      </c>
      <c r="BW50" s="1209"/>
      <c r="BX50" s="1883"/>
      <c r="BY50" s="1790"/>
      <c r="BZ50" s="1790"/>
      <c r="CA50" s="1790"/>
      <c r="CB50" s="1790"/>
      <c r="CC50" s="1209" t="s">
        <v>3146</v>
      </c>
      <c r="CD50" s="1209"/>
      <c r="CE50" s="1883"/>
      <c r="CF50" s="1790"/>
      <c r="CG50" s="1790"/>
      <c r="CH50" s="1790"/>
      <c r="CI50" s="1790"/>
      <c r="CJ50" s="1209" t="s">
        <v>3146</v>
      </c>
      <c r="CK50" s="1209"/>
      <c r="CL50" s="1267"/>
      <c r="CM50" s="1261" t="str">
        <f>IF(AND($I45&lt;&gt;"",COUNTIF(CN50:CQ50,TRUE)=0),"未入力","")</f>
        <v/>
      </c>
      <c r="CN50" s="1265"/>
      <c r="CO50" s="1265"/>
      <c r="CP50" s="1265"/>
      <c r="CQ50" s="1265"/>
      <c r="CR50" s="1265"/>
      <c r="CS50" s="1220">
        <f>COUNTIF(CN47:CP47, TRUE)</f>
        <v>0</v>
      </c>
      <c r="CT50" s="1286" t="str">
        <f>IF(AND($J41&lt;&gt;"",COUNTA(BJ50,BQ50,BX50,CE50)=0),"未入力です。","")</f>
        <v/>
      </c>
      <c r="CU50" s="1286"/>
      <c r="CV50" s="1286"/>
      <c r="CW50" s="1286"/>
      <c r="CX50" s="1286"/>
      <c r="CY50" s="1286"/>
      <c r="DA50" s="1203"/>
      <c r="DB50" s="1827" t="s">
        <v>3979</v>
      </c>
      <c r="DC50" s="1827"/>
      <c r="DD50" s="1827"/>
      <c r="DE50" s="1827"/>
      <c r="DF50" s="1827"/>
      <c r="DG50" s="1827"/>
      <c r="DH50" s="1827"/>
      <c r="DI50" s="1827"/>
      <c r="DJ50" s="1838"/>
      <c r="DK50" s="1790"/>
      <c r="DL50" s="1790"/>
      <c r="DM50" s="1790"/>
      <c r="DN50" s="1790"/>
      <c r="DO50" s="1209" t="s">
        <v>3146</v>
      </c>
      <c r="DP50" s="1209"/>
      <c r="DQ50" s="1883"/>
      <c r="DR50" s="1790"/>
      <c r="DS50" s="1790"/>
      <c r="DT50" s="1790"/>
      <c r="DU50" s="1790"/>
      <c r="DV50" s="1209" t="s">
        <v>3146</v>
      </c>
      <c r="DW50" s="1209"/>
      <c r="DX50" s="1883"/>
      <c r="DY50" s="1790"/>
      <c r="DZ50" s="1790"/>
      <c r="EA50" s="1790"/>
      <c r="EB50" s="1790"/>
      <c r="EC50" s="1209" t="s">
        <v>3146</v>
      </c>
      <c r="ED50" s="1209"/>
      <c r="EE50" s="1883"/>
      <c r="EF50" s="1790"/>
      <c r="EG50" s="1790"/>
      <c r="EH50" s="1790"/>
      <c r="EI50" s="1790"/>
      <c r="EJ50" s="1209" t="s">
        <v>3146</v>
      </c>
      <c r="EK50" s="1209"/>
      <c r="EL50" s="1267"/>
      <c r="EM50" s="1261" t="str">
        <f>IF(AND($I45&lt;&gt;"",COUNTIF(EN50:EQ50,TRUE)=0),"未入力","")</f>
        <v/>
      </c>
      <c r="EN50" s="1265"/>
      <c r="EO50" s="1265"/>
      <c r="EP50" s="1265"/>
      <c r="EQ50" s="1265"/>
      <c r="ER50" s="1265"/>
      <c r="ES50" s="1220">
        <f>COUNTIF(EN47:EP47, TRUE)</f>
        <v>0</v>
      </c>
      <c r="ET50" s="1286" t="str">
        <f>IF(AND($J41&lt;&gt;"",COUNTA(DJ50,DQ50,DX50,EE50)=0),"未入力です。","")</f>
        <v/>
      </c>
      <c r="FA50" s="1203"/>
      <c r="FB50" s="1827" t="s">
        <v>3979</v>
      </c>
      <c r="FC50" s="1827"/>
      <c r="FD50" s="1827"/>
      <c r="FE50" s="1827"/>
      <c r="FF50" s="1827"/>
      <c r="FG50" s="1827"/>
      <c r="FH50" s="1827"/>
      <c r="FI50" s="1827"/>
      <c r="FJ50" s="1838"/>
      <c r="FK50" s="1790"/>
      <c r="FL50" s="1790"/>
      <c r="FM50" s="1790"/>
      <c r="FN50" s="1790"/>
      <c r="FO50" s="1209" t="s">
        <v>3146</v>
      </c>
      <c r="FP50" s="1209"/>
      <c r="FQ50" s="1883"/>
      <c r="FR50" s="1790"/>
      <c r="FS50" s="1790"/>
      <c r="FT50" s="1790"/>
      <c r="FU50" s="1790"/>
      <c r="FV50" s="1209" t="s">
        <v>3146</v>
      </c>
      <c r="FW50" s="1209"/>
      <c r="FX50" s="1883"/>
      <c r="FY50" s="1790"/>
      <c r="FZ50" s="1790"/>
      <c r="GA50" s="1790"/>
      <c r="GB50" s="1790"/>
      <c r="GC50" s="1209" t="s">
        <v>3146</v>
      </c>
      <c r="GD50" s="1209"/>
      <c r="GE50" s="1883"/>
      <c r="GF50" s="1790"/>
      <c r="GG50" s="1790"/>
      <c r="GH50" s="1790"/>
      <c r="GI50" s="1790"/>
      <c r="GJ50" s="1209" t="s">
        <v>3146</v>
      </c>
      <c r="GK50" s="1209"/>
      <c r="GL50" s="1267"/>
      <c r="GM50" s="1261" t="str">
        <f>IF(AND($I45&lt;&gt;"",COUNTIF(GN50:GQ50,TRUE)=0),"未入力","")</f>
        <v/>
      </c>
      <c r="GN50" s="1265"/>
      <c r="GO50" s="1265"/>
      <c r="GP50" s="1265"/>
      <c r="GQ50" s="1265"/>
      <c r="GR50" s="1265"/>
    </row>
    <row r="51" spans="1:200" ht="3.95" customHeight="1">
      <c r="A51" s="1203"/>
      <c r="B51" s="1198"/>
      <c r="C51" s="1198"/>
      <c r="D51" s="1198"/>
      <c r="E51" s="1198"/>
      <c r="F51" s="1198"/>
      <c r="G51" s="1198"/>
      <c r="H51" s="1198"/>
      <c r="I51" s="1198"/>
      <c r="AJ51" s="1202"/>
      <c r="AK51" s="1202"/>
      <c r="AL51" s="1204"/>
      <c r="AM51" s="1202" t="str">
        <f>IF(AND($I45="",COUNTA(M54,S54,Z54,AG54)&gt;0),"回答不要",  IF(AND($I45&lt;&gt;"",OR($R$16&lt;&gt;"",$R$17&lt;&gt;""),COUNTIF(AN43:AP43,TRUE)&gt;0),  IF(AND($I45&lt;&gt;"",COUNTA(M54,S54,Z54,AG54)=0),"未入力",""),""))</f>
        <v/>
      </c>
      <c r="AS51" s="1220"/>
      <c r="BA51" s="1203"/>
      <c r="BB51" s="1198"/>
      <c r="BC51" s="1198"/>
      <c r="BD51" s="1198"/>
      <c r="BE51" s="1198"/>
      <c r="BF51" s="1198"/>
      <c r="BG51" s="1198"/>
      <c r="BH51" s="1198"/>
      <c r="BI51" s="1198"/>
      <c r="CJ51" s="1202"/>
      <c r="CK51" s="1202"/>
      <c r="CL51" s="1204"/>
      <c r="CM51" s="1202" t="str">
        <f>IF(AND($I45="",COUNTA(BM54,BS54,BZ54,CG54)&gt;0),"回答不要",  IF(AND($I45&lt;&gt;"",OR($R$16&lt;&gt;"",$R$17&lt;&gt;""),COUNTIF(CN43:CP43,TRUE)&gt;0),  IF(AND($I45&lt;&gt;"",COUNTA(BM54,BS54,BZ54,CG54)=0),"未入力",""),""))</f>
        <v/>
      </c>
      <c r="CS51" s="1220"/>
      <c r="DA51" s="1203"/>
      <c r="DB51" s="1198"/>
      <c r="DC51" s="1198"/>
      <c r="DD51" s="1198"/>
      <c r="DE51" s="1198"/>
      <c r="DF51" s="1198"/>
      <c r="DG51" s="1198"/>
      <c r="DH51" s="1198"/>
      <c r="DI51" s="1198"/>
      <c r="EJ51" s="1202"/>
      <c r="EK51" s="1202"/>
      <c r="EL51" s="1204"/>
      <c r="EM51" s="1202" t="str">
        <f>IF(AND($I45="",COUNTA(DM54,DS54,DZ54,EG54)&gt;0),"回答不要",  IF(AND($I45&lt;&gt;"",OR($R$16&lt;&gt;"",$R$17&lt;&gt;""),COUNTIF(EN43:EP43,TRUE)&gt;0),  IF(AND($I45&lt;&gt;"",COUNTA(DM54,DS54,DZ54,EG54)=0),"未入力",""),""))</f>
        <v/>
      </c>
      <c r="ES51" s="1220"/>
      <c r="FA51" s="1203"/>
      <c r="FB51" s="1198"/>
      <c r="FC51" s="1198"/>
      <c r="FD51" s="1198"/>
      <c r="FE51" s="1198"/>
      <c r="FF51" s="1198"/>
      <c r="FG51" s="1198"/>
      <c r="FH51" s="1198"/>
      <c r="FI51" s="1198"/>
      <c r="GJ51" s="1202"/>
      <c r="GK51" s="1202"/>
      <c r="GL51" s="1204"/>
      <c r="GM51" s="1202" t="str">
        <f>IF(AND($I45="",COUNTA(FM54,FS54,FZ54,GG54)&gt;0),"回答不要",  IF(AND($I45&lt;&gt;"",OR($R$16&lt;&gt;"",$R$17&lt;&gt;""),COUNTIF(GN43:GP43,TRUE)&gt;0),  IF(AND($I45&lt;&gt;"",COUNTA(FM54,FS54,FZ54,GG54)=0),"未入力",""),""))</f>
        <v/>
      </c>
    </row>
    <row r="52" spans="1:200" ht="3.95" customHeight="1">
      <c r="A52" s="1203"/>
      <c r="B52" s="1198"/>
      <c r="C52" s="1198"/>
      <c r="D52" s="1198"/>
      <c r="E52" s="1198"/>
      <c r="F52" s="1198"/>
      <c r="G52" s="1198"/>
      <c r="H52" s="1198"/>
      <c r="I52" s="1198"/>
      <c r="AJ52" s="1202"/>
      <c r="AK52" s="1202"/>
      <c r="AL52" s="1204"/>
      <c r="AM52" s="1202" t="str">
        <f>IF(AND($I45&lt;&gt;"",COUNTA(M55,S55,Z55,AG55)=0),"未入力","")</f>
        <v/>
      </c>
      <c r="AS52" s="1220"/>
      <c r="BA52" s="1203"/>
      <c r="BB52" s="1198"/>
      <c r="BC52" s="1198"/>
      <c r="BD52" s="1198"/>
      <c r="BE52" s="1198"/>
      <c r="BF52" s="1198"/>
      <c r="BG52" s="1198"/>
      <c r="BH52" s="1198"/>
      <c r="BI52" s="1198"/>
      <c r="CJ52" s="1202"/>
      <c r="CK52" s="1202"/>
      <c r="CL52" s="1204"/>
      <c r="CM52" s="1202" t="str">
        <f>IF(AND($I45&lt;&gt;"",COUNTA(BM55,BS55,BZ55,CG55)=0),"未入力","")</f>
        <v/>
      </c>
      <c r="CS52" s="1220"/>
      <c r="DA52" s="1203"/>
      <c r="DB52" s="1198"/>
      <c r="DC52" s="1198"/>
      <c r="DD52" s="1198"/>
      <c r="DE52" s="1198"/>
      <c r="DF52" s="1198"/>
      <c r="DG52" s="1198"/>
      <c r="DH52" s="1198"/>
      <c r="DI52" s="1198"/>
      <c r="EJ52" s="1202"/>
      <c r="EK52" s="1202"/>
      <c r="EL52" s="1204"/>
      <c r="EM52" s="1202" t="str">
        <f>IF(AND($I45&lt;&gt;"",COUNTA(DM55,DS55,DZ55,EG55)=0),"未入力","")</f>
        <v/>
      </c>
      <c r="ES52" s="1220"/>
      <c r="FA52" s="1203"/>
      <c r="FB52" s="1198"/>
      <c r="FC52" s="1198"/>
      <c r="FD52" s="1198"/>
      <c r="FE52" s="1198"/>
      <c r="FF52" s="1198"/>
      <c r="FG52" s="1198"/>
      <c r="FH52" s="1198"/>
      <c r="FI52" s="1198"/>
      <c r="GJ52" s="1202"/>
      <c r="GK52" s="1202"/>
      <c r="GL52" s="1204"/>
      <c r="GM52" s="1202" t="str">
        <f>IF(AND($I45&lt;&gt;"",COUNTA(FM55,FS55,FZ55,GG55)=0),"未入力","")</f>
        <v/>
      </c>
    </row>
    <row r="53" spans="1:200" ht="18" customHeight="1">
      <c r="A53" s="1203"/>
      <c r="B53" s="1734" t="s">
        <v>3951</v>
      </c>
      <c r="C53" s="1735"/>
      <c r="D53" s="1735"/>
      <c r="E53" s="1735"/>
      <c r="F53" s="1735"/>
      <c r="G53" s="1735"/>
      <c r="H53" s="1735"/>
      <c r="I53" s="1735"/>
      <c r="J53" s="1880"/>
      <c r="K53" s="1881"/>
      <c r="L53" s="1881"/>
      <c r="M53" s="1881"/>
      <c r="N53" s="1881"/>
      <c r="O53" s="1881"/>
      <c r="P53" s="1882"/>
      <c r="Q53" s="1260"/>
      <c r="R53" s="1260"/>
      <c r="S53" s="1260"/>
      <c r="T53" s="1260"/>
      <c r="U53" s="1260"/>
      <c r="V53" s="1260"/>
      <c r="W53" s="1260"/>
      <c r="X53" s="1260"/>
      <c r="Y53" s="1260"/>
      <c r="Z53" s="1260"/>
      <c r="AA53" s="1260"/>
      <c r="AB53" s="1260"/>
      <c r="AC53" s="1260"/>
      <c r="AD53" s="1260"/>
      <c r="AE53" s="1260"/>
      <c r="AF53" s="1260"/>
      <c r="AG53" s="1260"/>
      <c r="AH53" s="1260"/>
      <c r="AI53" s="1260"/>
      <c r="AJ53" s="1202"/>
      <c r="AK53" s="1202"/>
      <c r="AL53" s="1204"/>
      <c r="AM53" s="1202"/>
      <c r="AS53" s="1220"/>
      <c r="BA53" s="1203"/>
      <c r="BB53" s="1734" t="s">
        <v>3951</v>
      </c>
      <c r="BC53" s="1735"/>
      <c r="BD53" s="1735"/>
      <c r="BE53" s="1735"/>
      <c r="BF53" s="1735"/>
      <c r="BG53" s="1735"/>
      <c r="BH53" s="1735"/>
      <c r="BI53" s="1735"/>
      <c r="BJ53" s="1880"/>
      <c r="BK53" s="1881"/>
      <c r="BL53" s="1881"/>
      <c r="BM53" s="1881"/>
      <c r="BN53" s="1881"/>
      <c r="BO53" s="1881"/>
      <c r="BP53" s="1882"/>
      <c r="BQ53" s="1260"/>
      <c r="BR53" s="1260"/>
      <c r="BS53" s="1260"/>
      <c r="BT53" s="1260"/>
      <c r="BU53" s="1260"/>
      <c r="BV53" s="1260"/>
      <c r="BW53" s="1260"/>
      <c r="BX53" s="1260"/>
      <c r="BY53" s="1260"/>
      <c r="BZ53" s="1260"/>
      <c r="CA53" s="1260"/>
      <c r="CB53" s="1260"/>
      <c r="CC53" s="1260"/>
      <c r="CD53" s="1260"/>
      <c r="CE53" s="1260"/>
      <c r="CF53" s="1260"/>
      <c r="CG53" s="1260"/>
      <c r="CH53" s="1260"/>
      <c r="CI53" s="1260"/>
      <c r="CJ53" s="1202"/>
      <c r="CK53" s="1202"/>
      <c r="CL53" s="1204"/>
      <c r="CM53" s="1202"/>
      <c r="CS53" s="1220"/>
      <c r="DA53" s="1203"/>
      <c r="DB53" s="1734" t="s">
        <v>3951</v>
      </c>
      <c r="DC53" s="1735"/>
      <c r="DD53" s="1735"/>
      <c r="DE53" s="1735"/>
      <c r="DF53" s="1735"/>
      <c r="DG53" s="1735"/>
      <c r="DH53" s="1735"/>
      <c r="DI53" s="1735"/>
      <c r="DJ53" s="1880"/>
      <c r="DK53" s="1881"/>
      <c r="DL53" s="1881"/>
      <c r="DM53" s="1881"/>
      <c r="DN53" s="1881"/>
      <c r="DO53" s="1881"/>
      <c r="DP53" s="1882"/>
      <c r="DQ53" s="1260"/>
      <c r="DR53" s="1260"/>
      <c r="DS53" s="1260"/>
      <c r="DT53" s="1260"/>
      <c r="DU53" s="1260"/>
      <c r="DV53" s="1260"/>
      <c r="DW53" s="1260"/>
      <c r="DX53" s="1260"/>
      <c r="DY53" s="1260"/>
      <c r="DZ53" s="1260"/>
      <c r="EA53" s="1260"/>
      <c r="EB53" s="1260"/>
      <c r="EC53" s="1260"/>
      <c r="ED53" s="1260"/>
      <c r="EE53" s="1260"/>
      <c r="EF53" s="1260"/>
      <c r="EG53" s="1260"/>
      <c r="EH53" s="1260"/>
      <c r="EI53" s="1260"/>
      <c r="EJ53" s="1202"/>
      <c r="EK53" s="1202"/>
      <c r="EL53" s="1204"/>
      <c r="EM53" s="1202"/>
      <c r="ES53" s="1220"/>
      <c r="FA53" s="1203"/>
      <c r="FB53" s="1734" t="s">
        <v>3951</v>
      </c>
      <c r="FC53" s="1735"/>
      <c r="FD53" s="1735"/>
      <c r="FE53" s="1735"/>
      <c r="FF53" s="1735"/>
      <c r="FG53" s="1735"/>
      <c r="FH53" s="1735"/>
      <c r="FI53" s="1735"/>
      <c r="FJ53" s="1880"/>
      <c r="FK53" s="1881"/>
      <c r="FL53" s="1881"/>
      <c r="FM53" s="1881"/>
      <c r="FN53" s="1881"/>
      <c r="FO53" s="1881"/>
      <c r="FP53" s="1882"/>
      <c r="FQ53" s="1260"/>
      <c r="FR53" s="1260"/>
      <c r="FS53" s="1260"/>
      <c r="FT53" s="1260"/>
      <c r="FU53" s="1260"/>
      <c r="FV53" s="1260"/>
      <c r="FW53" s="1260"/>
      <c r="FX53" s="1260"/>
      <c r="FY53" s="1260"/>
      <c r="FZ53" s="1260"/>
      <c r="GA53" s="1260"/>
      <c r="GB53" s="1260"/>
      <c r="GC53" s="1260"/>
      <c r="GD53" s="1260"/>
      <c r="GE53" s="1260"/>
      <c r="GF53" s="1260"/>
      <c r="GG53" s="1260"/>
      <c r="GH53" s="1260"/>
      <c r="GI53" s="1260"/>
      <c r="GJ53" s="1202"/>
      <c r="GK53" s="1202"/>
      <c r="GL53" s="1204"/>
      <c r="GM53" s="1202"/>
    </row>
    <row r="54" spans="1:200" ht="30.95" customHeight="1">
      <c r="A54" s="1203"/>
      <c r="B54" s="1756" t="s">
        <v>3969</v>
      </c>
      <c r="C54" s="1757"/>
      <c r="D54" s="1757"/>
      <c r="E54" s="1757"/>
      <c r="F54" s="1757"/>
      <c r="G54" s="1757"/>
      <c r="H54" s="1757"/>
      <c r="I54" s="1758"/>
      <c r="J54" s="1223"/>
      <c r="K54" s="1199" t="s">
        <v>3970</v>
      </c>
      <c r="L54" s="1199"/>
      <c r="M54" s="1199"/>
      <c r="N54" s="1199"/>
      <c r="O54" s="1200"/>
      <c r="P54" s="1198"/>
      <c r="Q54" s="1263" t="s">
        <v>3159</v>
      </c>
      <c r="R54" s="1217"/>
      <c r="S54" s="1217"/>
      <c r="T54" s="1200"/>
      <c r="U54" s="1217"/>
      <c r="V54" s="1217"/>
      <c r="W54" s="1200"/>
      <c r="X54" s="1217"/>
      <c r="Y54" s="1217"/>
      <c r="Z54" s="1201"/>
      <c r="AA54" s="1203"/>
      <c r="AB54" s="1202"/>
      <c r="AC54" s="1202"/>
      <c r="AD54" s="1202"/>
      <c r="AE54" s="1202"/>
      <c r="AF54" s="1202"/>
      <c r="AG54" s="1202"/>
      <c r="AH54" s="1202"/>
      <c r="AI54" s="1202"/>
      <c r="AJ54" s="1202"/>
      <c r="AK54" s="1202"/>
      <c r="AL54" s="1204"/>
      <c r="AM54" s="1202"/>
      <c r="AN54" s="1197" t="b">
        <v>0</v>
      </c>
      <c r="AO54" s="1197" t="b">
        <v>0</v>
      </c>
      <c r="AS54" s="1220"/>
      <c r="BA54" s="1203"/>
      <c r="BB54" s="1756" t="s">
        <v>3969</v>
      </c>
      <c r="BC54" s="1757"/>
      <c r="BD54" s="1757"/>
      <c r="BE54" s="1757"/>
      <c r="BF54" s="1757"/>
      <c r="BG54" s="1757"/>
      <c r="BH54" s="1757"/>
      <c r="BI54" s="1758"/>
      <c r="BJ54" s="1223"/>
      <c r="BK54" s="1199" t="s">
        <v>3970</v>
      </c>
      <c r="BL54" s="1199"/>
      <c r="BM54" s="1199"/>
      <c r="BN54" s="1199"/>
      <c r="BO54" s="1200"/>
      <c r="BP54" s="1198"/>
      <c r="BQ54" s="1263" t="s">
        <v>3159</v>
      </c>
      <c r="BR54" s="1217"/>
      <c r="BS54" s="1217"/>
      <c r="BT54" s="1200"/>
      <c r="BU54" s="1217"/>
      <c r="BV54" s="1217"/>
      <c r="BW54" s="1200"/>
      <c r="BX54" s="1217"/>
      <c r="BY54" s="1217"/>
      <c r="BZ54" s="1201"/>
      <c r="CA54" s="1203"/>
      <c r="CB54" s="1202"/>
      <c r="CC54" s="1202"/>
      <c r="CD54" s="1202"/>
      <c r="CE54" s="1202"/>
      <c r="CF54" s="1202"/>
      <c r="CG54" s="1202"/>
      <c r="CH54" s="1202"/>
      <c r="CI54" s="1202"/>
      <c r="CJ54" s="1202"/>
      <c r="CK54" s="1202"/>
      <c r="CL54" s="1204"/>
      <c r="CM54" s="1202"/>
      <c r="CN54" s="1197" t="b">
        <v>0</v>
      </c>
      <c r="CO54" s="1197" t="b">
        <v>0</v>
      </c>
      <c r="CS54" s="1220"/>
      <c r="DA54" s="1203"/>
      <c r="DB54" s="1756" t="s">
        <v>3969</v>
      </c>
      <c r="DC54" s="1757"/>
      <c r="DD54" s="1757"/>
      <c r="DE54" s="1757"/>
      <c r="DF54" s="1757"/>
      <c r="DG54" s="1757"/>
      <c r="DH54" s="1757"/>
      <c r="DI54" s="1758"/>
      <c r="DJ54" s="1223"/>
      <c r="DK54" s="1199" t="s">
        <v>3970</v>
      </c>
      <c r="DL54" s="1199"/>
      <c r="DM54" s="1199"/>
      <c r="DN54" s="1199"/>
      <c r="DO54" s="1200"/>
      <c r="DP54" s="1198"/>
      <c r="DQ54" s="1263" t="s">
        <v>3159</v>
      </c>
      <c r="DR54" s="1217"/>
      <c r="DS54" s="1217"/>
      <c r="DT54" s="1200"/>
      <c r="DU54" s="1217"/>
      <c r="DV54" s="1217"/>
      <c r="DW54" s="1200"/>
      <c r="DX54" s="1217"/>
      <c r="DY54" s="1217"/>
      <c r="DZ54" s="1201"/>
      <c r="EA54" s="1203"/>
      <c r="EB54" s="1202"/>
      <c r="EC54" s="1202"/>
      <c r="ED54" s="1202"/>
      <c r="EE54" s="1202"/>
      <c r="EF54" s="1202"/>
      <c r="EG54" s="1202"/>
      <c r="EH54" s="1202"/>
      <c r="EI54" s="1202"/>
      <c r="EJ54" s="1202"/>
      <c r="EK54" s="1202"/>
      <c r="EL54" s="1204"/>
      <c r="EM54" s="1202"/>
      <c r="EN54" s="1197" t="b">
        <v>0</v>
      </c>
      <c r="EO54" s="1197" t="b">
        <v>0</v>
      </c>
      <c r="ES54" s="1220"/>
      <c r="FA54" s="1203"/>
      <c r="FB54" s="1756" t="s">
        <v>3969</v>
      </c>
      <c r="FC54" s="1757"/>
      <c r="FD54" s="1757"/>
      <c r="FE54" s="1757"/>
      <c r="FF54" s="1757"/>
      <c r="FG54" s="1757"/>
      <c r="FH54" s="1757"/>
      <c r="FI54" s="1758"/>
      <c r="FJ54" s="1223"/>
      <c r="FK54" s="1199" t="s">
        <v>3970</v>
      </c>
      <c r="FL54" s="1199"/>
      <c r="FM54" s="1199"/>
      <c r="FN54" s="1199"/>
      <c r="FO54" s="1200"/>
      <c r="FP54" s="1198"/>
      <c r="FQ54" s="1263" t="s">
        <v>3159</v>
      </c>
      <c r="FR54" s="1217"/>
      <c r="FS54" s="1217"/>
      <c r="FT54" s="1200"/>
      <c r="FU54" s="1217"/>
      <c r="FV54" s="1217"/>
      <c r="FW54" s="1200"/>
      <c r="FX54" s="1217"/>
      <c r="FY54" s="1217"/>
      <c r="FZ54" s="1201"/>
      <c r="GA54" s="1203"/>
      <c r="GB54" s="1202"/>
      <c r="GC54" s="1202"/>
      <c r="GD54" s="1202"/>
      <c r="GE54" s="1202"/>
      <c r="GF54" s="1202"/>
      <c r="GG54" s="1202"/>
      <c r="GH54" s="1202"/>
      <c r="GI54" s="1202"/>
      <c r="GJ54" s="1202"/>
      <c r="GK54" s="1202"/>
      <c r="GL54" s="1204"/>
      <c r="GM54" s="1202"/>
      <c r="GN54" s="1197" t="b">
        <v>0</v>
      </c>
      <c r="GO54" s="1197" t="b">
        <v>0</v>
      </c>
    </row>
    <row r="55" spans="1:200" ht="17.100000000000001" customHeight="1">
      <c r="A55" s="1203"/>
      <c r="B55" s="1810" t="s">
        <v>3971</v>
      </c>
      <c r="C55" s="1776"/>
      <c r="D55" s="1776"/>
      <c r="E55" s="1776"/>
      <c r="F55" s="1776"/>
      <c r="G55" s="1776"/>
      <c r="H55" s="1776"/>
      <c r="I55" s="1820"/>
      <c r="J55" s="1223"/>
      <c r="K55" s="1200" t="s">
        <v>3694</v>
      </c>
      <c r="L55" s="1200"/>
      <c r="M55" s="1200"/>
      <c r="N55" s="1200"/>
      <c r="O55" s="1200"/>
      <c r="P55" s="1200"/>
      <c r="Q55" s="1200"/>
      <c r="R55" s="1200"/>
      <c r="S55" s="1831" t="s">
        <v>3980</v>
      </c>
      <c r="T55" s="1831"/>
      <c r="U55" s="1831"/>
      <c r="V55" s="1831"/>
      <c r="W55" s="1831"/>
      <c r="X55" s="1200"/>
      <c r="Y55" s="1200"/>
      <c r="Z55" s="1742" t="s">
        <v>3696</v>
      </c>
      <c r="AA55" s="1742"/>
      <c r="AB55" s="1742"/>
      <c r="AC55" s="1742"/>
      <c r="AD55" s="1742"/>
      <c r="AE55" s="1742"/>
      <c r="AF55" s="1742"/>
      <c r="AG55" s="1742"/>
      <c r="AH55" s="1742"/>
      <c r="AI55" s="1754"/>
      <c r="AJ55" s="1202"/>
      <c r="AK55" s="1202"/>
      <c r="AL55" s="1204"/>
      <c r="AN55" s="1197" t="b">
        <v>0</v>
      </c>
      <c r="AO55" s="1197" t="b">
        <v>0</v>
      </c>
      <c r="AP55" s="1197" t="b">
        <v>0</v>
      </c>
      <c r="AS55" s="1220"/>
      <c r="BA55" s="1203"/>
      <c r="BB55" s="1810" t="s">
        <v>3971</v>
      </c>
      <c r="BC55" s="1776"/>
      <c r="BD55" s="1776"/>
      <c r="BE55" s="1776"/>
      <c r="BF55" s="1776"/>
      <c r="BG55" s="1776"/>
      <c r="BH55" s="1776"/>
      <c r="BI55" s="1820"/>
      <c r="BJ55" s="1223"/>
      <c r="BK55" s="1200" t="s">
        <v>3694</v>
      </c>
      <c r="BL55" s="1200"/>
      <c r="BM55" s="1200"/>
      <c r="BN55" s="1200"/>
      <c r="BO55" s="1200"/>
      <c r="BP55" s="1200"/>
      <c r="BQ55" s="1200"/>
      <c r="BR55" s="1200"/>
      <c r="BS55" s="1831" t="s">
        <v>3980</v>
      </c>
      <c r="BT55" s="1831"/>
      <c r="BU55" s="1831"/>
      <c r="BV55" s="1831"/>
      <c r="BW55" s="1831"/>
      <c r="BX55" s="1200"/>
      <c r="BY55" s="1200"/>
      <c r="BZ55" s="1742" t="s">
        <v>3696</v>
      </c>
      <c r="CA55" s="1742"/>
      <c r="CB55" s="1742"/>
      <c r="CC55" s="1742"/>
      <c r="CD55" s="1742"/>
      <c r="CE55" s="1742"/>
      <c r="CF55" s="1742"/>
      <c r="CG55" s="1742"/>
      <c r="CH55" s="1742"/>
      <c r="CI55" s="1754"/>
      <c r="CJ55" s="1202"/>
      <c r="CK55" s="1202"/>
      <c r="CL55" s="1204"/>
      <c r="CN55" s="1197" t="b">
        <v>0</v>
      </c>
      <c r="CO55" s="1197" t="b">
        <v>0</v>
      </c>
      <c r="CP55" s="1197" t="b">
        <v>0</v>
      </c>
      <c r="CS55" s="1220"/>
      <c r="DA55" s="1203"/>
      <c r="DB55" s="1810" t="s">
        <v>3971</v>
      </c>
      <c r="DC55" s="1776"/>
      <c r="DD55" s="1776"/>
      <c r="DE55" s="1776"/>
      <c r="DF55" s="1776"/>
      <c r="DG55" s="1776"/>
      <c r="DH55" s="1776"/>
      <c r="DI55" s="1820"/>
      <c r="DJ55" s="1223"/>
      <c r="DK55" s="1200" t="s">
        <v>3694</v>
      </c>
      <c r="DL55" s="1200"/>
      <c r="DM55" s="1200"/>
      <c r="DN55" s="1200"/>
      <c r="DO55" s="1200"/>
      <c r="DP55" s="1200"/>
      <c r="DQ55" s="1200"/>
      <c r="DR55" s="1200"/>
      <c r="DS55" s="1831" t="s">
        <v>3980</v>
      </c>
      <c r="DT55" s="1831"/>
      <c r="DU55" s="1831"/>
      <c r="DV55" s="1831"/>
      <c r="DW55" s="1831"/>
      <c r="DX55" s="1200"/>
      <c r="DY55" s="1200"/>
      <c r="DZ55" s="1742" t="s">
        <v>3696</v>
      </c>
      <c r="EA55" s="1742"/>
      <c r="EB55" s="1742"/>
      <c r="EC55" s="1742"/>
      <c r="ED55" s="1742"/>
      <c r="EE55" s="1742"/>
      <c r="EF55" s="1742"/>
      <c r="EG55" s="1742"/>
      <c r="EH55" s="1742"/>
      <c r="EI55" s="1754"/>
      <c r="EJ55" s="1202"/>
      <c r="EK55" s="1202"/>
      <c r="EL55" s="1204"/>
      <c r="EN55" s="1197" t="b">
        <v>0</v>
      </c>
      <c r="EO55" s="1197" t="b">
        <v>0</v>
      </c>
      <c r="EP55" s="1197" t="b">
        <v>0</v>
      </c>
      <c r="ES55" s="1220"/>
      <c r="FA55" s="1203"/>
      <c r="FB55" s="1810" t="s">
        <v>3971</v>
      </c>
      <c r="FC55" s="1776"/>
      <c r="FD55" s="1776"/>
      <c r="FE55" s="1776"/>
      <c r="FF55" s="1776"/>
      <c r="FG55" s="1776"/>
      <c r="FH55" s="1776"/>
      <c r="FI55" s="1820"/>
      <c r="FJ55" s="1223"/>
      <c r="FK55" s="1200" t="s">
        <v>3694</v>
      </c>
      <c r="FL55" s="1200"/>
      <c r="FM55" s="1200"/>
      <c r="FN55" s="1200"/>
      <c r="FO55" s="1200"/>
      <c r="FP55" s="1200"/>
      <c r="FQ55" s="1200"/>
      <c r="FR55" s="1200"/>
      <c r="FS55" s="1831" t="s">
        <v>3980</v>
      </c>
      <c r="FT55" s="1831"/>
      <c r="FU55" s="1831"/>
      <c r="FV55" s="1831"/>
      <c r="FW55" s="1831"/>
      <c r="FX55" s="1200"/>
      <c r="FY55" s="1200"/>
      <c r="FZ55" s="1742" t="s">
        <v>3696</v>
      </c>
      <c r="GA55" s="1742"/>
      <c r="GB55" s="1742"/>
      <c r="GC55" s="1742"/>
      <c r="GD55" s="1742"/>
      <c r="GE55" s="1742"/>
      <c r="GF55" s="1742"/>
      <c r="GG55" s="1742"/>
      <c r="GH55" s="1742"/>
      <c r="GI55" s="1754"/>
      <c r="GJ55" s="1202"/>
      <c r="GK55" s="1202"/>
      <c r="GL55" s="1204"/>
      <c r="GN55" s="1197" t="b">
        <v>0</v>
      </c>
      <c r="GO55" s="1197" t="b">
        <v>0</v>
      </c>
      <c r="GP55" s="1197" t="b">
        <v>0</v>
      </c>
    </row>
    <row r="56" spans="1:200" ht="17.100000000000001" customHeight="1">
      <c r="A56" s="1203"/>
      <c r="B56" s="1811"/>
      <c r="C56" s="1812"/>
      <c r="D56" s="1812"/>
      <c r="E56" s="1812"/>
      <c r="F56" s="1812"/>
      <c r="G56" s="1812"/>
      <c r="H56" s="1812"/>
      <c r="I56" s="1821"/>
      <c r="J56" s="1211"/>
      <c r="K56" s="1744" t="s">
        <v>3697</v>
      </c>
      <c r="L56" s="1744"/>
      <c r="M56" s="1744"/>
      <c r="N56" s="1744"/>
      <c r="O56" s="1744"/>
      <c r="P56" s="1744"/>
      <c r="Q56" s="1744"/>
      <c r="R56" s="1744"/>
      <c r="S56" s="1212"/>
      <c r="T56" s="1212"/>
      <c r="U56" s="1744" t="s">
        <v>3148</v>
      </c>
      <c r="V56" s="1744"/>
      <c r="W56" s="1744"/>
      <c r="X56" s="1744"/>
      <c r="Y56" s="1212"/>
      <c r="Z56" s="1212"/>
      <c r="AA56" s="1212"/>
      <c r="AB56" s="1212"/>
      <c r="AC56" s="1212"/>
      <c r="AD56" s="1212"/>
      <c r="AE56" s="1212"/>
      <c r="AF56" s="1212"/>
      <c r="AG56" s="1212"/>
      <c r="AH56" s="1212"/>
      <c r="AI56" s="1213"/>
      <c r="AJ56" s="1202"/>
      <c r="AK56" s="1202"/>
      <c r="AL56" s="1204"/>
      <c r="AN56" s="1197" t="b">
        <v>0</v>
      </c>
      <c r="AO56" s="1197" t="b">
        <v>0</v>
      </c>
      <c r="AS56" s="1220"/>
      <c r="BA56" s="1203"/>
      <c r="BB56" s="1811"/>
      <c r="BC56" s="1812"/>
      <c r="BD56" s="1812"/>
      <c r="BE56" s="1812"/>
      <c r="BF56" s="1812"/>
      <c r="BG56" s="1812"/>
      <c r="BH56" s="1812"/>
      <c r="BI56" s="1821"/>
      <c r="BJ56" s="1211"/>
      <c r="BK56" s="1744" t="s">
        <v>3697</v>
      </c>
      <c r="BL56" s="1744"/>
      <c r="BM56" s="1744"/>
      <c r="BN56" s="1744"/>
      <c r="BO56" s="1744"/>
      <c r="BP56" s="1744"/>
      <c r="BQ56" s="1744"/>
      <c r="BR56" s="1744"/>
      <c r="BS56" s="1212"/>
      <c r="BT56" s="1212"/>
      <c r="BU56" s="1744" t="s">
        <v>3148</v>
      </c>
      <c r="BV56" s="1744"/>
      <c r="BW56" s="1744"/>
      <c r="BX56" s="1744"/>
      <c r="BY56" s="1212"/>
      <c r="BZ56" s="1212"/>
      <c r="CA56" s="1212"/>
      <c r="CB56" s="1212"/>
      <c r="CC56" s="1212"/>
      <c r="CD56" s="1212"/>
      <c r="CE56" s="1212"/>
      <c r="CF56" s="1212"/>
      <c r="CG56" s="1212"/>
      <c r="CH56" s="1212"/>
      <c r="CI56" s="1213"/>
      <c r="CJ56" s="1202"/>
      <c r="CK56" s="1202"/>
      <c r="CL56" s="1204"/>
      <c r="CN56" s="1197" t="b">
        <v>0</v>
      </c>
      <c r="CO56" s="1197" t="b">
        <v>0</v>
      </c>
      <c r="CS56" s="1220"/>
      <c r="DA56" s="1203"/>
      <c r="DB56" s="1811"/>
      <c r="DC56" s="1812"/>
      <c r="DD56" s="1812"/>
      <c r="DE56" s="1812"/>
      <c r="DF56" s="1812"/>
      <c r="DG56" s="1812"/>
      <c r="DH56" s="1812"/>
      <c r="DI56" s="1821"/>
      <c r="DJ56" s="1211"/>
      <c r="DK56" s="1744" t="s">
        <v>3697</v>
      </c>
      <c r="DL56" s="1744"/>
      <c r="DM56" s="1744"/>
      <c r="DN56" s="1744"/>
      <c r="DO56" s="1744"/>
      <c r="DP56" s="1744"/>
      <c r="DQ56" s="1744"/>
      <c r="DR56" s="1744"/>
      <c r="DS56" s="1212"/>
      <c r="DT56" s="1212"/>
      <c r="DU56" s="1744" t="s">
        <v>3148</v>
      </c>
      <c r="DV56" s="1744"/>
      <c r="DW56" s="1744"/>
      <c r="DX56" s="1744"/>
      <c r="DY56" s="1212"/>
      <c r="DZ56" s="1212"/>
      <c r="EA56" s="1212"/>
      <c r="EB56" s="1212"/>
      <c r="EC56" s="1212"/>
      <c r="ED56" s="1212"/>
      <c r="EE56" s="1212"/>
      <c r="EF56" s="1212"/>
      <c r="EG56" s="1212"/>
      <c r="EH56" s="1212"/>
      <c r="EI56" s="1213"/>
      <c r="EJ56" s="1202"/>
      <c r="EK56" s="1202"/>
      <c r="EL56" s="1204"/>
      <c r="EN56" s="1197" t="b">
        <v>0</v>
      </c>
      <c r="EO56" s="1197" t="b">
        <v>0</v>
      </c>
      <c r="ES56" s="1220"/>
      <c r="FA56" s="1203"/>
      <c r="FB56" s="1811"/>
      <c r="FC56" s="1812"/>
      <c r="FD56" s="1812"/>
      <c r="FE56" s="1812"/>
      <c r="FF56" s="1812"/>
      <c r="FG56" s="1812"/>
      <c r="FH56" s="1812"/>
      <c r="FI56" s="1821"/>
      <c r="FJ56" s="1211"/>
      <c r="FK56" s="1744" t="s">
        <v>3697</v>
      </c>
      <c r="FL56" s="1744"/>
      <c r="FM56" s="1744"/>
      <c r="FN56" s="1744"/>
      <c r="FO56" s="1744"/>
      <c r="FP56" s="1744"/>
      <c r="FQ56" s="1744"/>
      <c r="FR56" s="1744"/>
      <c r="FS56" s="1212"/>
      <c r="FT56" s="1212"/>
      <c r="FU56" s="1744" t="s">
        <v>3148</v>
      </c>
      <c r="FV56" s="1744"/>
      <c r="FW56" s="1744"/>
      <c r="FX56" s="1744"/>
      <c r="FY56" s="1212"/>
      <c r="FZ56" s="1212"/>
      <c r="GA56" s="1212"/>
      <c r="GB56" s="1212"/>
      <c r="GC56" s="1212"/>
      <c r="GD56" s="1212"/>
      <c r="GE56" s="1212"/>
      <c r="GF56" s="1212"/>
      <c r="GG56" s="1212"/>
      <c r="GH56" s="1212"/>
      <c r="GI56" s="1213"/>
      <c r="GJ56" s="1202"/>
      <c r="GK56" s="1202"/>
      <c r="GL56" s="1204"/>
      <c r="GN56" s="1197" t="b">
        <v>0</v>
      </c>
      <c r="GO56" s="1197" t="b">
        <v>0</v>
      </c>
    </row>
    <row r="57" spans="1:200" ht="17.100000000000001" customHeight="1">
      <c r="A57" s="1203"/>
      <c r="B57" s="1739" t="s">
        <v>3972</v>
      </c>
      <c r="C57" s="1740"/>
      <c r="D57" s="1740"/>
      <c r="E57" s="1740"/>
      <c r="F57" s="1740"/>
      <c r="G57" s="1740"/>
      <c r="H57" s="1740"/>
      <c r="I57" s="1822"/>
      <c r="J57" s="1219"/>
      <c r="K57" s="1735" t="s">
        <v>3149</v>
      </c>
      <c r="L57" s="1735"/>
      <c r="M57" s="1735"/>
      <c r="N57" s="1735"/>
      <c r="O57" s="1735"/>
      <c r="P57" s="1266"/>
      <c r="Q57" s="1209"/>
      <c r="R57" s="1740" t="s">
        <v>3150</v>
      </c>
      <c r="S57" s="1740"/>
      <c r="T57" s="1740"/>
      <c r="U57" s="1740"/>
      <c r="V57" s="1740"/>
      <c r="W57" s="1740"/>
      <c r="X57" s="1209"/>
      <c r="Y57" s="1735" t="s">
        <v>3151</v>
      </c>
      <c r="Z57" s="1735"/>
      <c r="AA57" s="1735"/>
      <c r="AB57" s="1735"/>
      <c r="AC57" s="1735"/>
      <c r="AD57" s="1762"/>
      <c r="AE57" s="1202"/>
      <c r="AF57" s="1202"/>
      <c r="AG57" s="1202"/>
      <c r="AH57" s="1202"/>
      <c r="AJ57" s="1202"/>
      <c r="AK57" s="1202"/>
      <c r="AL57" s="1204"/>
      <c r="AN57" s="1197" t="b">
        <v>0</v>
      </c>
      <c r="AO57" s="1197" t="b">
        <v>0</v>
      </c>
      <c r="AP57" s="1197" t="b">
        <v>0</v>
      </c>
      <c r="AS57" s="1220"/>
      <c r="BA57" s="1203"/>
      <c r="BB57" s="1739" t="s">
        <v>3972</v>
      </c>
      <c r="BC57" s="1740"/>
      <c r="BD57" s="1740"/>
      <c r="BE57" s="1740"/>
      <c r="BF57" s="1740"/>
      <c r="BG57" s="1740"/>
      <c r="BH57" s="1740"/>
      <c r="BI57" s="1822"/>
      <c r="BJ57" s="1219"/>
      <c r="BK57" s="1735" t="s">
        <v>3149</v>
      </c>
      <c r="BL57" s="1735"/>
      <c r="BM57" s="1735"/>
      <c r="BN57" s="1735"/>
      <c r="BO57" s="1735"/>
      <c r="BP57" s="1266"/>
      <c r="BQ57" s="1209"/>
      <c r="BR57" s="1740" t="s">
        <v>3150</v>
      </c>
      <c r="BS57" s="1740"/>
      <c r="BT57" s="1740"/>
      <c r="BU57" s="1740"/>
      <c r="BV57" s="1740"/>
      <c r="BW57" s="1740"/>
      <c r="BX57" s="1209"/>
      <c r="BY57" s="1735" t="s">
        <v>3151</v>
      </c>
      <c r="BZ57" s="1735"/>
      <c r="CA57" s="1735"/>
      <c r="CB57" s="1735"/>
      <c r="CC57" s="1735"/>
      <c r="CD57" s="1762"/>
      <c r="CE57" s="1202"/>
      <c r="CF57" s="1202"/>
      <c r="CG57" s="1202"/>
      <c r="CH57" s="1202"/>
      <c r="CJ57" s="1202"/>
      <c r="CK57" s="1202"/>
      <c r="CL57" s="1204"/>
      <c r="CN57" s="1197" t="b">
        <v>0</v>
      </c>
      <c r="CO57" s="1197" t="b">
        <v>0</v>
      </c>
      <c r="CP57" s="1197" t="b">
        <v>0</v>
      </c>
      <c r="CS57" s="1220"/>
      <c r="DA57" s="1203"/>
      <c r="DB57" s="1739" t="s">
        <v>3972</v>
      </c>
      <c r="DC57" s="1740"/>
      <c r="DD57" s="1740"/>
      <c r="DE57" s="1740"/>
      <c r="DF57" s="1740"/>
      <c r="DG57" s="1740"/>
      <c r="DH57" s="1740"/>
      <c r="DI57" s="1822"/>
      <c r="DJ57" s="1219"/>
      <c r="DK57" s="1735" t="s">
        <v>3149</v>
      </c>
      <c r="DL57" s="1735"/>
      <c r="DM57" s="1735"/>
      <c r="DN57" s="1735"/>
      <c r="DO57" s="1735"/>
      <c r="DP57" s="1266"/>
      <c r="DQ57" s="1209"/>
      <c r="DR57" s="1740" t="s">
        <v>3150</v>
      </c>
      <c r="DS57" s="1740"/>
      <c r="DT57" s="1740"/>
      <c r="DU57" s="1740"/>
      <c r="DV57" s="1740"/>
      <c r="DW57" s="1740"/>
      <c r="DX57" s="1209"/>
      <c r="DY57" s="1735" t="s">
        <v>3151</v>
      </c>
      <c r="DZ57" s="1735"/>
      <c r="EA57" s="1735"/>
      <c r="EB57" s="1735"/>
      <c r="EC57" s="1735"/>
      <c r="ED57" s="1762"/>
      <c r="EE57" s="1202"/>
      <c r="EF57" s="1202"/>
      <c r="EG57" s="1202"/>
      <c r="EH57" s="1202"/>
      <c r="EJ57" s="1202"/>
      <c r="EK57" s="1202"/>
      <c r="EL57" s="1204"/>
      <c r="EN57" s="1197" t="b">
        <v>0</v>
      </c>
      <c r="EO57" s="1197" t="b">
        <v>0</v>
      </c>
      <c r="EP57" s="1197" t="b">
        <v>0</v>
      </c>
      <c r="ES57" s="1220"/>
      <c r="FA57" s="1203"/>
      <c r="FB57" s="1739" t="s">
        <v>3972</v>
      </c>
      <c r="FC57" s="1740"/>
      <c r="FD57" s="1740"/>
      <c r="FE57" s="1740"/>
      <c r="FF57" s="1740"/>
      <c r="FG57" s="1740"/>
      <c r="FH57" s="1740"/>
      <c r="FI57" s="1822"/>
      <c r="FJ57" s="1219"/>
      <c r="FK57" s="1735" t="s">
        <v>3149</v>
      </c>
      <c r="FL57" s="1735"/>
      <c r="FM57" s="1735"/>
      <c r="FN57" s="1735"/>
      <c r="FO57" s="1735"/>
      <c r="FP57" s="1266"/>
      <c r="FQ57" s="1209"/>
      <c r="FR57" s="1740" t="s">
        <v>3150</v>
      </c>
      <c r="FS57" s="1740"/>
      <c r="FT57" s="1740"/>
      <c r="FU57" s="1740"/>
      <c r="FV57" s="1740"/>
      <c r="FW57" s="1740"/>
      <c r="FX57" s="1209"/>
      <c r="FY57" s="1735" t="s">
        <v>3151</v>
      </c>
      <c r="FZ57" s="1735"/>
      <c r="GA57" s="1735"/>
      <c r="GB57" s="1735"/>
      <c r="GC57" s="1735"/>
      <c r="GD57" s="1762"/>
      <c r="GE57" s="1202"/>
      <c r="GF57" s="1202"/>
      <c r="GG57" s="1202"/>
      <c r="GH57" s="1202"/>
      <c r="GJ57" s="1202"/>
      <c r="GK57" s="1202"/>
      <c r="GL57" s="1204"/>
      <c r="GN57" s="1197" t="b">
        <v>0</v>
      </c>
      <c r="GO57" s="1197" t="b">
        <v>0</v>
      </c>
      <c r="GP57" s="1197" t="b">
        <v>0</v>
      </c>
    </row>
    <row r="58" spans="1:200" ht="17.100000000000001" customHeight="1">
      <c r="A58" s="1203"/>
      <c r="B58" s="1734" t="s">
        <v>3973</v>
      </c>
      <c r="C58" s="1735"/>
      <c r="D58" s="1735"/>
      <c r="E58" s="1735"/>
      <c r="F58" s="1735"/>
      <c r="G58" s="1735"/>
      <c r="H58" s="1735"/>
      <c r="I58" s="1762"/>
      <c r="J58" s="1219"/>
      <c r="K58" s="1735" t="s">
        <v>3700</v>
      </c>
      <c r="L58" s="1735"/>
      <c r="M58" s="1735"/>
      <c r="N58" s="1735"/>
      <c r="O58" s="1735"/>
      <c r="P58" s="1266"/>
      <c r="Q58" s="1209"/>
      <c r="R58" s="1735" t="s">
        <v>3701</v>
      </c>
      <c r="S58" s="1735"/>
      <c r="T58" s="1735"/>
      <c r="U58" s="1735"/>
      <c r="V58" s="1735"/>
      <c r="W58" s="1735"/>
      <c r="X58" s="1209"/>
      <c r="Y58" s="1740" t="s">
        <v>3702</v>
      </c>
      <c r="Z58" s="1740"/>
      <c r="AA58" s="1740"/>
      <c r="AB58" s="1740"/>
      <c r="AC58" s="1740"/>
      <c r="AD58" s="1822"/>
      <c r="AE58" s="1202"/>
      <c r="AF58" s="1202"/>
      <c r="AG58" s="1202"/>
      <c r="AH58" s="1202"/>
      <c r="AJ58" s="1202"/>
      <c r="AK58" s="1202"/>
      <c r="AL58" s="1204"/>
      <c r="AM58" s="1202"/>
      <c r="AN58" s="1197" t="b">
        <v>0</v>
      </c>
      <c r="AO58" s="1197" t="b">
        <v>0</v>
      </c>
      <c r="AP58" s="1197" t="b">
        <v>0</v>
      </c>
      <c r="AS58" s="1220"/>
      <c r="BA58" s="1203"/>
      <c r="BB58" s="1734" t="s">
        <v>3973</v>
      </c>
      <c r="BC58" s="1735"/>
      <c r="BD58" s="1735"/>
      <c r="BE58" s="1735"/>
      <c r="BF58" s="1735"/>
      <c r="BG58" s="1735"/>
      <c r="BH58" s="1735"/>
      <c r="BI58" s="1762"/>
      <c r="BJ58" s="1219"/>
      <c r="BK58" s="1735" t="s">
        <v>3700</v>
      </c>
      <c r="BL58" s="1735"/>
      <c r="BM58" s="1735"/>
      <c r="BN58" s="1735"/>
      <c r="BO58" s="1735"/>
      <c r="BP58" s="1266"/>
      <c r="BQ58" s="1209"/>
      <c r="BR58" s="1735" t="s">
        <v>3701</v>
      </c>
      <c r="BS58" s="1735"/>
      <c r="BT58" s="1735"/>
      <c r="BU58" s="1735"/>
      <c r="BV58" s="1735"/>
      <c r="BW58" s="1735"/>
      <c r="BX58" s="1209"/>
      <c r="BY58" s="1740" t="s">
        <v>3702</v>
      </c>
      <c r="BZ58" s="1740"/>
      <c r="CA58" s="1740"/>
      <c r="CB58" s="1740"/>
      <c r="CC58" s="1740"/>
      <c r="CD58" s="1822"/>
      <c r="CE58" s="1202"/>
      <c r="CF58" s="1202"/>
      <c r="CG58" s="1202"/>
      <c r="CH58" s="1202"/>
      <c r="CJ58" s="1202"/>
      <c r="CK58" s="1202"/>
      <c r="CL58" s="1204"/>
      <c r="CM58" s="1202"/>
      <c r="CN58" s="1197" t="b">
        <v>0</v>
      </c>
      <c r="CO58" s="1197" t="b">
        <v>0</v>
      </c>
      <c r="CP58" s="1197" t="b">
        <v>0</v>
      </c>
      <c r="CS58" s="1220"/>
      <c r="DA58" s="1203"/>
      <c r="DB58" s="1734" t="s">
        <v>3973</v>
      </c>
      <c r="DC58" s="1735"/>
      <c r="DD58" s="1735"/>
      <c r="DE58" s="1735"/>
      <c r="DF58" s="1735"/>
      <c r="DG58" s="1735"/>
      <c r="DH58" s="1735"/>
      <c r="DI58" s="1762"/>
      <c r="DJ58" s="1219"/>
      <c r="DK58" s="1735" t="s">
        <v>3700</v>
      </c>
      <c r="DL58" s="1735"/>
      <c r="DM58" s="1735"/>
      <c r="DN58" s="1735"/>
      <c r="DO58" s="1735"/>
      <c r="DP58" s="1266"/>
      <c r="DQ58" s="1209"/>
      <c r="DR58" s="1735" t="s">
        <v>3701</v>
      </c>
      <c r="DS58" s="1735"/>
      <c r="DT58" s="1735"/>
      <c r="DU58" s="1735"/>
      <c r="DV58" s="1735"/>
      <c r="DW58" s="1735"/>
      <c r="DX58" s="1209"/>
      <c r="DY58" s="1740" t="s">
        <v>3702</v>
      </c>
      <c r="DZ58" s="1740"/>
      <c r="EA58" s="1740"/>
      <c r="EB58" s="1740"/>
      <c r="EC58" s="1740"/>
      <c r="ED58" s="1822"/>
      <c r="EE58" s="1202"/>
      <c r="EF58" s="1202"/>
      <c r="EG58" s="1202"/>
      <c r="EH58" s="1202"/>
      <c r="EJ58" s="1202"/>
      <c r="EK58" s="1202"/>
      <c r="EL58" s="1204"/>
      <c r="EM58" s="1202"/>
      <c r="EN58" s="1197" t="b">
        <v>0</v>
      </c>
      <c r="EO58" s="1197" t="b">
        <v>0</v>
      </c>
      <c r="EP58" s="1197" t="b">
        <v>0</v>
      </c>
      <c r="ES58" s="1220"/>
      <c r="FA58" s="1203"/>
      <c r="FB58" s="1734" t="s">
        <v>3973</v>
      </c>
      <c r="FC58" s="1735"/>
      <c r="FD58" s="1735"/>
      <c r="FE58" s="1735"/>
      <c r="FF58" s="1735"/>
      <c r="FG58" s="1735"/>
      <c r="FH58" s="1735"/>
      <c r="FI58" s="1762"/>
      <c r="FJ58" s="1219"/>
      <c r="FK58" s="1735" t="s">
        <v>3700</v>
      </c>
      <c r="FL58" s="1735"/>
      <c r="FM58" s="1735"/>
      <c r="FN58" s="1735"/>
      <c r="FO58" s="1735"/>
      <c r="FP58" s="1266"/>
      <c r="FQ58" s="1209"/>
      <c r="FR58" s="1735" t="s">
        <v>3701</v>
      </c>
      <c r="FS58" s="1735"/>
      <c r="FT58" s="1735"/>
      <c r="FU58" s="1735"/>
      <c r="FV58" s="1735"/>
      <c r="FW58" s="1735"/>
      <c r="FX58" s="1209"/>
      <c r="FY58" s="1740" t="s">
        <v>3702</v>
      </c>
      <c r="FZ58" s="1740"/>
      <c r="GA58" s="1740"/>
      <c r="GB58" s="1740"/>
      <c r="GC58" s="1740"/>
      <c r="GD58" s="1822"/>
      <c r="GE58" s="1202"/>
      <c r="GF58" s="1202"/>
      <c r="GG58" s="1202"/>
      <c r="GH58" s="1202"/>
      <c r="GJ58" s="1202"/>
      <c r="GK58" s="1202"/>
      <c r="GL58" s="1204"/>
      <c r="GM58" s="1202"/>
      <c r="GN58" s="1197" t="b">
        <v>0</v>
      </c>
      <c r="GO58" s="1197" t="b">
        <v>0</v>
      </c>
      <c r="GP58" s="1197" t="b">
        <v>0</v>
      </c>
    </row>
    <row r="59" spans="1:200" ht="17.100000000000001" customHeight="1">
      <c r="A59" s="1203"/>
      <c r="B59" s="1734" t="s">
        <v>3974</v>
      </c>
      <c r="C59" s="1735"/>
      <c r="D59" s="1735"/>
      <c r="E59" s="1735"/>
      <c r="F59" s="1735"/>
      <c r="G59" s="1735"/>
      <c r="H59" s="1735"/>
      <c r="I59" s="1762"/>
      <c r="J59" s="1223"/>
      <c r="K59" s="1740" t="s">
        <v>3704</v>
      </c>
      <c r="L59" s="1740"/>
      <c r="M59" s="1740"/>
      <c r="N59" s="1740"/>
      <c r="O59" s="1740"/>
      <c r="P59" s="1740"/>
      <c r="Q59" s="1200"/>
      <c r="R59" s="1742" t="s">
        <v>3705</v>
      </c>
      <c r="S59" s="1742"/>
      <c r="T59" s="1742"/>
      <c r="U59" s="1742"/>
      <c r="V59" s="1742"/>
      <c r="W59" s="1742"/>
      <c r="X59" s="1200"/>
      <c r="Y59" s="1742" t="s">
        <v>3706</v>
      </c>
      <c r="Z59" s="1742"/>
      <c r="AA59" s="1742"/>
      <c r="AB59" s="1742"/>
      <c r="AC59" s="1742"/>
      <c r="AD59" s="1201"/>
      <c r="AE59" s="1728"/>
      <c r="AF59" s="1728"/>
      <c r="AG59" s="1728"/>
      <c r="AH59" s="1728"/>
      <c r="AI59" s="1728"/>
      <c r="AJ59" s="1202"/>
      <c r="AK59" s="1202"/>
      <c r="AL59" s="1204"/>
      <c r="AM59" s="1202"/>
      <c r="AN59" s="1197" t="b">
        <v>0</v>
      </c>
      <c r="AO59" s="1197" t="b">
        <v>0</v>
      </c>
      <c r="AP59" s="1197" t="b">
        <v>0</v>
      </c>
      <c r="AS59" s="1220"/>
      <c r="AT59" s="1269"/>
      <c r="AU59" s="1269"/>
      <c r="AV59" s="1269"/>
      <c r="AW59" s="1269"/>
      <c r="AX59" s="1269"/>
      <c r="AY59" s="1269"/>
      <c r="BA59" s="1203"/>
      <c r="BB59" s="1734" t="s">
        <v>3974</v>
      </c>
      <c r="BC59" s="1735"/>
      <c r="BD59" s="1735"/>
      <c r="BE59" s="1735"/>
      <c r="BF59" s="1735"/>
      <c r="BG59" s="1735"/>
      <c r="BH59" s="1735"/>
      <c r="BI59" s="1762"/>
      <c r="BJ59" s="1223"/>
      <c r="BK59" s="1740" t="s">
        <v>3704</v>
      </c>
      <c r="BL59" s="1740"/>
      <c r="BM59" s="1740"/>
      <c r="BN59" s="1740"/>
      <c r="BO59" s="1740"/>
      <c r="BP59" s="1740"/>
      <c r="BQ59" s="1200"/>
      <c r="BR59" s="1742" t="s">
        <v>3705</v>
      </c>
      <c r="BS59" s="1742"/>
      <c r="BT59" s="1742"/>
      <c r="BU59" s="1742"/>
      <c r="BV59" s="1742"/>
      <c r="BW59" s="1742"/>
      <c r="BX59" s="1200"/>
      <c r="BY59" s="1742" t="s">
        <v>3706</v>
      </c>
      <c r="BZ59" s="1742"/>
      <c r="CA59" s="1742"/>
      <c r="CB59" s="1742"/>
      <c r="CC59" s="1742"/>
      <c r="CD59" s="1201"/>
      <c r="CE59" s="1728"/>
      <c r="CF59" s="1728"/>
      <c r="CG59" s="1728"/>
      <c r="CH59" s="1728"/>
      <c r="CI59" s="1728"/>
      <c r="CJ59" s="1202"/>
      <c r="CK59" s="1202"/>
      <c r="CL59" s="1204"/>
      <c r="CM59" s="1202"/>
      <c r="CN59" s="1197" t="b">
        <v>0</v>
      </c>
      <c r="CO59" s="1197" t="b">
        <v>0</v>
      </c>
      <c r="CP59" s="1197" t="b">
        <v>0</v>
      </c>
      <c r="CS59" s="1220"/>
      <c r="CT59" s="1269"/>
      <c r="CU59" s="1269"/>
      <c r="CV59" s="1269"/>
      <c r="CW59" s="1269"/>
      <c r="CX59" s="1269"/>
      <c r="CY59" s="1269"/>
      <c r="DA59" s="1203"/>
      <c r="DB59" s="1734" t="s">
        <v>3974</v>
      </c>
      <c r="DC59" s="1735"/>
      <c r="DD59" s="1735"/>
      <c r="DE59" s="1735"/>
      <c r="DF59" s="1735"/>
      <c r="DG59" s="1735"/>
      <c r="DH59" s="1735"/>
      <c r="DI59" s="1762"/>
      <c r="DJ59" s="1223"/>
      <c r="DK59" s="1740" t="s">
        <v>3704</v>
      </c>
      <c r="DL59" s="1740"/>
      <c r="DM59" s="1740"/>
      <c r="DN59" s="1740"/>
      <c r="DO59" s="1740"/>
      <c r="DP59" s="1740"/>
      <c r="DQ59" s="1200"/>
      <c r="DR59" s="1742" t="s">
        <v>3705</v>
      </c>
      <c r="DS59" s="1742"/>
      <c r="DT59" s="1742"/>
      <c r="DU59" s="1742"/>
      <c r="DV59" s="1742"/>
      <c r="DW59" s="1742"/>
      <c r="DX59" s="1200"/>
      <c r="DY59" s="1742" t="s">
        <v>3706</v>
      </c>
      <c r="DZ59" s="1742"/>
      <c r="EA59" s="1742"/>
      <c r="EB59" s="1742"/>
      <c r="EC59" s="1742"/>
      <c r="ED59" s="1201"/>
      <c r="EE59" s="1728"/>
      <c r="EF59" s="1728"/>
      <c r="EG59" s="1728"/>
      <c r="EH59" s="1728"/>
      <c r="EI59" s="1728"/>
      <c r="EJ59" s="1202"/>
      <c r="EK59" s="1202"/>
      <c r="EL59" s="1204"/>
      <c r="EM59" s="1202"/>
      <c r="EN59" s="1197" t="b">
        <v>0</v>
      </c>
      <c r="EO59" s="1197" t="b">
        <v>0</v>
      </c>
      <c r="EP59" s="1197" t="b">
        <v>0</v>
      </c>
      <c r="ES59" s="1220"/>
      <c r="ET59" s="1269"/>
      <c r="FA59" s="1203"/>
      <c r="FB59" s="1734" t="s">
        <v>3974</v>
      </c>
      <c r="FC59" s="1735"/>
      <c r="FD59" s="1735"/>
      <c r="FE59" s="1735"/>
      <c r="FF59" s="1735"/>
      <c r="FG59" s="1735"/>
      <c r="FH59" s="1735"/>
      <c r="FI59" s="1762"/>
      <c r="FJ59" s="1223"/>
      <c r="FK59" s="1740" t="s">
        <v>3704</v>
      </c>
      <c r="FL59" s="1740"/>
      <c r="FM59" s="1740"/>
      <c r="FN59" s="1740"/>
      <c r="FO59" s="1740"/>
      <c r="FP59" s="1740"/>
      <c r="FQ59" s="1200"/>
      <c r="FR59" s="1742" t="s">
        <v>3705</v>
      </c>
      <c r="FS59" s="1742"/>
      <c r="FT59" s="1742"/>
      <c r="FU59" s="1742"/>
      <c r="FV59" s="1742"/>
      <c r="FW59" s="1742"/>
      <c r="FX59" s="1200"/>
      <c r="FY59" s="1742" t="s">
        <v>3706</v>
      </c>
      <c r="FZ59" s="1742"/>
      <c r="GA59" s="1742"/>
      <c r="GB59" s="1742"/>
      <c r="GC59" s="1742"/>
      <c r="GD59" s="1201"/>
      <c r="GE59" s="1728"/>
      <c r="GF59" s="1728"/>
      <c r="GG59" s="1728"/>
      <c r="GH59" s="1728"/>
      <c r="GI59" s="1728"/>
      <c r="GJ59" s="1202"/>
      <c r="GK59" s="1202"/>
      <c r="GL59" s="1204"/>
      <c r="GM59" s="1202"/>
      <c r="GN59" s="1197" t="b">
        <v>0</v>
      </c>
      <c r="GO59" s="1197" t="b">
        <v>0</v>
      </c>
      <c r="GP59" s="1197" t="b">
        <v>0</v>
      </c>
    </row>
    <row r="60" spans="1:200" ht="17.100000000000001" customHeight="1">
      <c r="A60" s="1203"/>
      <c r="B60" s="1734" t="s">
        <v>3975</v>
      </c>
      <c r="C60" s="1735"/>
      <c r="D60" s="1735"/>
      <c r="E60" s="1735"/>
      <c r="F60" s="1735"/>
      <c r="G60" s="1735"/>
      <c r="H60" s="1735"/>
      <c r="I60" s="1762"/>
      <c r="J60" s="1219"/>
      <c r="K60" s="1735" t="s">
        <v>3976</v>
      </c>
      <c r="L60" s="1735"/>
      <c r="M60" s="1735"/>
      <c r="N60" s="1735"/>
      <c r="O60" s="1735"/>
      <c r="P60" s="1823"/>
      <c r="Q60" s="1243"/>
      <c r="R60" s="1735" t="s">
        <v>3977</v>
      </c>
      <c r="S60" s="1735"/>
      <c r="T60" s="1735"/>
      <c r="U60" s="1735"/>
      <c r="V60" s="1735"/>
      <c r="W60" s="1209"/>
      <c r="X60" s="1243"/>
      <c r="Y60" s="1735" t="s">
        <v>3154</v>
      </c>
      <c r="Z60" s="1735"/>
      <c r="AA60" s="1735"/>
      <c r="AB60" s="1735"/>
      <c r="AC60" s="1735"/>
      <c r="AD60" s="1209"/>
      <c r="AE60" s="1245"/>
      <c r="AF60" s="1742" t="s">
        <v>3155</v>
      </c>
      <c r="AG60" s="1742"/>
      <c r="AH60" s="1742"/>
      <c r="AI60" s="1742"/>
      <c r="AJ60" s="1742"/>
      <c r="AK60" s="1199"/>
      <c r="AL60" s="1267"/>
      <c r="AM60" s="1214"/>
      <c r="AN60" s="1197" t="b">
        <v>0</v>
      </c>
      <c r="AO60" s="1197" t="b">
        <v>0</v>
      </c>
      <c r="AP60" s="1197" t="b">
        <v>0</v>
      </c>
      <c r="AQ60" s="1197" t="b">
        <v>0</v>
      </c>
      <c r="AS60" s="1220"/>
      <c r="BA60" s="1203"/>
      <c r="BB60" s="1734" t="s">
        <v>3975</v>
      </c>
      <c r="BC60" s="1735"/>
      <c r="BD60" s="1735"/>
      <c r="BE60" s="1735"/>
      <c r="BF60" s="1735"/>
      <c r="BG60" s="1735"/>
      <c r="BH60" s="1735"/>
      <c r="BI60" s="1762"/>
      <c r="BJ60" s="1219"/>
      <c r="BK60" s="1735" t="s">
        <v>3976</v>
      </c>
      <c r="BL60" s="1735"/>
      <c r="BM60" s="1735"/>
      <c r="BN60" s="1735"/>
      <c r="BO60" s="1735"/>
      <c r="BP60" s="1823"/>
      <c r="BQ60" s="1243"/>
      <c r="BR60" s="1735" t="s">
        <v>3977</v>
      </c>
      <c r="BS60" s="1735"/>
      <c r="BT60" s="1735"/>
      <c r="BU60" s="1735"/>
      <c r="BV60" s="1735"/>
      <c r="BW60" s="1209"/>
      <c r="BX60" s="1243"/>
      <c r="BY60" s="1735" t="s">
        <v>3154</v>
      </c>
      <c r="BZ60" s="1735"/>
      <c r="CA60" s="1735"/>
      <c r="CB60" s="1735"/>
      <c r="CC60" s="1735"/>
      <c r="CD60" s="1209"/>
      <c r="CE60" s="1245"/>
      <c r="CF60" s="1742" t="s">
        <v>3155</v>
      </c>
      <c r="CG60" s="1742"/>
      <c r="CH60" s="1742"/>
      <c r="CI60" s="1742"/>
      <c r="CJ60" s="1742"/>
      <c r="CK60" s="1199"/>
      <c r="CL60" s="1267"/>
      <c r="CM60" s="1214"/>
      <c r="CN60" s="1197" t="b">
        <v>0</v>
      </c>
      <c r="CO60" s="1197" t="b">
        <v>0</v>
      </c>
      <c r="CP60" s="1197" t="b">
        <v>0</v>
      </c>
      <c r="CQ60" s="1197" t="b">
        <v>0</v>
      </c>
      <c r="CS60" s="1220"/>
      <c r="DA60" s="1203"/>
      <c r="DB60" s="1734" t="s">
        <v>3975</v>
      </c>
      <c r="DC60" s="1735"/>
      <c r="DD60" s="1735"/>
      <c r="DE60" s="1735"/>
      <c r="DF60" s="1735"/>
      <c r="DG60" s="1735"/>
      <c r="DH60" s="1735"/>
      <c r="DI60" s="1762"/>
      <c r="DJ60" s="1219"/>
      <c r="DK60" s="1735" t="s">
        <v>3976</v>
      </c>
      <c r="DL60" s="1735"/>
      <c r="DM60" s="1735"/>
      <c r="DN60" s="1735"/>
      <c r="DO60" s="1735"/>
      <c r="DP60" s="1823"/>
      <c r="DQ60" s="1243"/>
      <c r="DR60" s="1735" t="s">
        <v>3977</v>
      </c>
      <c r="DS60" s="1735"/>
      <c r="DT60" s="1735"/>
      <c r="DU60" s="1735"/>
      <c r="DV60" s="1735"/>
      <c r="DW60" s="1209"/>
      <c r="DX60" s="1243"/>
      <c r="DY60" s="1735" t="s">
        <v>3154</v>
      </c>
      <c r="DZ60" s="1735"/>
      <c r="EA60" s="1735"/>
      <c r="EB60" s="1735"/>
      <c r="EC60" s="1735"/>
      <c r="ED60" s="1209"/>
      <c r="EE60" s="1245"/>
      <c r="EF60" s="1742" t="s">
        <v>3155</v>
      </c>
      <c r="EG60" s="1742"/>
      <c r="EH60" s="1742"/>
      <c r="EI60" s="1742"/>
      <c r="EJ60" s="1742"/>
      <c r="EK60" s="1199"/>
      <c r="EL60" s="1267"/>
      <c r="EM60" s="1214"/>
      <c r="EN60" s="1197" t="b">
        <v>0</v>
      </c>
      <c r="EO60" s="1197" t="b">
        <v>0</v>
      </c>
      <c r="EP60" s="1197" t="b">
        <v>0</v>
      </c>
      <c r="EQ60" s="1197" t="b">
        <v>0</v>
      </c>
      <c r="ES60" s="1220"/>
      <c r="FA60" s="1203"/>
      <c r="FB60" s="1734" t="s">
        <v>3975</v>
      </c>
      <c r="FC60" s="1735"/>
      <c r="FD60" s="1735"/>
      <c r="FE60" s="1735"/>
      <c r="FF60" s="1735"/>
      <c r="FG60" s="1735"/>
      <c r="FH60" s="1735"/>
      <c r="FI60" s="1762"/>
      <c r="FJ60" s="1219"/>
      <c r="FK60" s="1735" t="s">
        <v>3976</v>
      </c>
      <c r="FL60" s="1735"/>
      <c r="FM60" s="1735"/>
      <c r="FN60" s="1735"/>
      <c r="FO60" s="1735"/>
      <c r="FP60" s="1823"/>
      <c r="FQ60" s="1243"/>
      <c r="FR60" s="1735" t="s">
        <v>3977</v>
      </c>
      <c r="FS60" s="1735"/>
      <c r="FT60" s="1735"/>
      <c r="FU60" s="1735"/>
      <c r="FV60" s="1735"/>
      <c r="FW60" s="1209"/>
      <c r="FX60" s="1243"/>
      <c r="FY60" s="1735" t="s">
        <v>3154</v>
      </c>
      <c r="FZ60" s="1735"/>
      <c r="GA60" s="1735"/>
      <c r="GB60" s="1735"/>
      <c r="GC60" s="1735"/>
      <c r="GD60" s="1209"/>
      <c r="GE60" s="1245"/>
      <c r="GF60" s="1742" t="s">
        <v>3155</v>
      </c>
      <c r="GG60" s="1742"/>
      <c r="GH60" s="1742"/>
      <c r="GI60" s="1742"/>
      <c r="GJ60" s="1742"/>
      <c r="GK60" s="1199"/>
      <c r="GL60" s="1267"/>
      <c r="GM60" s="1214"/>
      <c r="GN60" s="1197" t="b">
        <v>0</v>
      </c>
      <c r="GO60" s="1197" t="b">
        <v>0</v>
      </c>
      <c r="GP60" s="1197" t="b">
        <v>0</v>
      </c>
      <c r="GQ60" s="1197" t="b">
        <v>0</v>
      </c>
    </row>
    <row r="61" spans="1:200" ht="20.100000000000001" customHeight="1">
      <c r="A61" s="1203"/>
      <c r="B61" s="1734" t="s">
        <v>3978</v>
      </c>
      <c r="C61" s="1735"/>
      <c r="D61" s="1735"/>
      <c r="E61" s="1735"/>
      <c r="F61" s="1735"/>
      <c r="G61" s="1735"/>
      <c r="H61" s="1735"/>
      <c r="I61" s="1762"/>
      <c r="J61" s="1880"/>
      <c r="K61" s="1881"/>
      <c r="L61" s="1881"/>
      <c r="M61" s="1881"/>
      <c r="N61" s="1881"/>
      <c r="O61" s="1209" t="s">
        <v>3713</v>
      </c>
      <c r="P61" s="1209"/>
      <c r="Q61" s="1884"/>
      <c r="R61" s="1881"/>
      <c r="S61" s="1881"/>
      <c r="T61" s="1881"/>
      <c r="U61" s="1881"/>
      <c r="V61" s="1209" t="s">
        <v>3713</v>
      </c>
      <c r="W61" s="1209"/>
      <c r="X61" s="1884"/>
      <c r="Y61" s="1881"/>
      <c r="Z61" s="1881"/>
      <c r="AA61" s="1881"/>
      <c r="AB61" s="1881"/>
      <c r="AC61" s="1209" t="s">
        <v>3713</v>
      </c>
      <c r="AD61" s="1209"/>
      <c r="AE61" s="1883"/>
      <c r="AF61" s="1790"/>
      <c r="AG61" s="1790"/>
      <c r="AH61" s="1790"/>
      <c r="AI61" s="1790"/>
      <c r="AJ61" s="1200" t="s">
        <v>3713</v>
      </c>
      <c r="AK61" s="1200"/>
      <c r="AL61" s="1267"/>
      <c r="AM61" s="1202"/>
      <c r="AS61" s="1220"/>
      <c r="BA61" s="1203"/>
      <c r="BB61" s="1734" t="s">
        <v>3978</v>
      </c>
      <c r="BC61" s="1735"/>
      <c r="BD61" s="1735"/>
      <c r="BE61" s="1735"/>
      <c r="BF61" s="1735"/>
      <c r="BG61" s="1735"/>
      <c r="BH61" s="1735"/>
      <c r="BI61" s="1762"/>
      <c r="BJ61" s="1880"/>
      <c r="BK61" s="1881"/>
      <c r="BL61" s="1881"/>
      <c r="BM61" s="1881"/>
      <c r="BN61" s="1881"/>
      <c r="BO61" s="1209" t="s">
        <v>3713</v>
      </c>
      <c r="BP61" s="1209"/>
      <c r="BQ61" s="1884"/>
      <c r="BR61" s="1881"/>
      <c r="BS61" s="1881"/>
      <c r="BT61" s="1881"/>
      <c r="BU61" s="1881"/>
      <c r="BV61" s="1209" t="s">
        <v>3713</v>
      </c>
      <c r="BW61" s="1209"/>
      <c r="BX61" s="1884"/>
      <c r="BY61" s="1881"/>
      <c r="BZ61" s="1881"/>
      <c r="CA61" s="1881"/>
      <c r="CB61" s="1881"/>
      <c r="CC61" s="1209" t="s">
        <v>3713</v>
      </c>
      <c r="CD61" s="1209"/>
      <c r="CE61" s="1883"/>
      <c r="CF61" s="1790"/>
      <c r="CG61" s="1790"/>
      <c r="CH61" s="1790"/>
      <c r="CI61" s="1790"/>
      <c r="CJ61" s="1200" t="s">
        <v>3713</v>
      </c>
      <c r="CK61" s="1200"/>
      <c r="CL61" s="1267"/>
      <c r="CM61" s="1202"/>
      <c r="CS61" s="1220"/>
      <c r="DA61" s="1203"/>
      <c r="DB61" s="1734" t="s">
        <v>3978</v>
      </c>
      <c r="DC61" s="1735"/>
      <c r="DD61" s="1735"/>
      <c r="DE61" s="1735"/>
      <c r="DF61" s="1735"/>
      <c r="DG61" s="1735"/>
      <c r="DH61" s="1735"/>
      <c r="DI61" s="1762"/>
      <c r="DJ61" s="1880"/>
      <c r="DK61" s="1881"/>
      <c r="DL61" s="1881"/>
      <c r="DM61" s="1881"/>
      <c r="DN61" s="1881"/>
      <c r="DO61" s="1209" t="s">
        <v>3713</v>
      </c>
      <c r="DP61" s="1209"/>
      <c r="DQ61" s="1884"/>
      <c r="DR61" s="1881"/>
      <c r="DS61" s="1881"/>
      <c r="DT61" s="1881"/>
      <c r="DU61" s="1881"/>
      <c r="DV61" s="1209" t="s">
        <v>3713</v>
      </c>
      <c r="DW61" s="1209"/>
      <c r="DX61" s="1884"/>
      <c r="DY61" s="1881"/>
      <c r="DZ61" s="1881"/>
      <c r="EA61" s="1881"/>
      <c r="EB61" s="1881"/>
      <c r="EC61" s="1209" t="s">
        <v>3713</v>
      </c>
      <c r="ED61" s="1209"/>
      <c r="EE61" s="1883"/>
      <c r="EF61" s="1790"/>
      <c r="EG61" s="1790"/>
      <c r="EH61" s="1790"/>
      <c r="EI61" s="1790"/>
      <c r="EJ61" s="1200" t="s">
        <v>3713</v>
      </c>
      <c r="EK61" s="1200"/>
      <c r="EL61" s="1267"/>
      <c r="EM61" s="1202"/>
      <c r="ES61" s="1220"/>
      <c r="FA61" s="1203"/>
      <c r="FB61" s="1734" t="s">
        <v>3978</v>
      </c>
      <c r="FC61" s="1735"/>
      <c r="FD61" s="1735"/>
      <c r="FE61" s="1735"/>
      <c r="FF61" s="1735"/>
      <c r="FG61" s="1735"/>
      <c r="FH61" s="1735"/>
      <c r="FI61" s="1762"/>
      <c r="FJ61" s="1880"/>
      <c r="FK61" s="1881"/>
      <c r="FL61" s="1881"/>
      <c r="FM61" s="1881"/>
      <c r="FN61" s="1881"/>
      <c r="FO61" s="1209" t="s">
        <v>3713</v>
      </c>
      <c r="FP61" s="1209"/>
      <c r="FQ61" s="1884"/>
      <c r="FR61" s="1881"/>
      <c r="FS61" s="1881"/>
      <c r="FT61" s="1881"/>
      <c r="FU61" s="1881"/>
      <c r="FV61" s="1209" t="s">
        <v>3713</v>
      </c>
      <c r="FW61" s="1209"/>
      <c r="FX61" s="1884"/>
      <c r="FY61" s="1881"/>
      <c r="FZ61" s="1881"/>
      <c r="GA61" s="1881"/>
      <c r="GB61" s="1881"/>
      <c r="GC61" s="1209" t="s">
        <v>3713</v>
      </c>
      <c r="GD61" s="1209"/>
      <c r="GE61" s="1883"/>
      <c r="GF61" s="1790"/>
      <c r="GG61" s="1790"/>
      <c r="GH61" s="1790"/>
      <c r="GI61" s="1790"/>
      <c r="GJ61" s="1200" t="s">
        <v>3713</v>
      </c>
      <c r="GK61" s="1200"/>
      <c r="GL61" s="1267"/>
      <c r="GM61" s="1202"/>
    </row>
    <row r="62" spans="1:200" ht="27" customHeight="1">
      <c r="A62" s="1203"/>
      <c r="B62" s="1759" t="s">
        <v>3979</v>
      </c>
      <c r="C62" s="1760"/>
      <c r="D62" s="1760"/>
      <c r="E62" s="1760"/>
      <c r="F62" s="1760"/>
      <c r="G62" s="1760"/>
      <c r="H62" s="1760"/>
      <c r="I62" s="1761"/>
      <c r="J62" s="1838"/>
      <c r="K62" s="1790"/>
      <c r="L62" s="1790"/>
      <c r="M62" s="1790"/>
      <c r="N62" s="1790"/>
      <c r="O62" s="1209" t="s">
        <v>3146</v>
      </c>
      <c r="P62" s="1209"/>
      <c r="Q62" s="1883"/>
      <c r="R62" s="1790"/>
      <c r="S62" s="1790"/>
      <c r="T62" s="1790"/>
      <c r="U62" s="1790"/>
      <c r="V62" s="1209" t="s">
        <v>3146</v>
      </c>
      <c r="W62" s="1209"/>
      <c r="X62" s="1883"/>
      <c r="Y62" s="1790"/>
      <c r="Z62" s="1790"/>
      <c r="AA62" s="1790"/>
      <c r="AB62" s="1790"/>
      <c r="AC62" s="1209" t="s">
        <v>3146</v>
      </c>
      <c r="AD62" s="1209"/>
      <c r="AE62" s="1883"/>
      <c r="AF62" s="1790"/>
      <c r="AG62" s="1790"/>
      <c r="AH62" s="1790"/>
      <c r="AI62" s="1790"/>
      <c r="AJ62" s="1209" t="s">
        <v>3146</v>
      </c>
      <c r="AK62" s="1209"/>
      <c r="AL62" s="1267"/>
      <c r="AM62" s="1202"/>
      <c r="AS62" s="1220"/>
      <c r="BA62" s="1203"/>
      <c r="BB62" s="1759" t="s">
        <v>3979</v>
      </c>
      <c r="BC62" s="1760"/>
      <c r="BD62" s="1760"/>
      <c r="BE62" s="1760"/>
      <c r="BF62" s="1760"/>
      <c r="BG62" s="1760"/>
      <c r="BH62" s="1760"/>
      <c r="BI62" s="1761"/>
      <c r="BJ62" s="1838"/>
      <c r="BK62" s="1790"/>
      <c r="BL62" s="1790"/>
      <c r="BM62" s="1790"/>
      <c r="BN62" s="1790"/>
      <c r="BO62" s="1209" t="s">
        <v>3146</v>
      </c>
      <c r="BP62" s="1209"/>
      <c r="BQ62" s="1883"/>
      <c r="BR62" s="1790"/>
      <c r="BS62" s="1790"/>
      <c r="BT62" s="1790"/>
      <c r="BU62" s="1790"/>
      <c r="BV62" s="1209" t="s">
        <v>3146</v>
      </c>
      <c r="BW62" s="1209"/>
      <c r="BX62" s="1883"/>
      <c r="BY62" s="1790"/>
      <c r="BZ62" s="1790"/>
      <c r="CA62" s="1790"/>
      <c r="CB62" s="1790"/>
      <c r="CC62" s="1209" t="s">
        <v>3146</v>
      </c>
      <c r="CD62" s="1209"/>
      <c r="CE62" s="1883"/>
      <c r="CF62" s="1790"/>
      <c r="CG62" s="1790"/>
      <c r="CH62" s="1790"/>
      <c r="CI62" s="1790"/>
      <c r="CJ62" s="1209" t="s">
        <v>3146</v>
      </c>
      <c r="CK62" s="1209"/>
      <c r="CL62" s="1267"/>
      <c r="CM62" s="1202"/>
      <c r="CS62" s="1220"/>
      <c r="DA62" s="1203"/>
      <c r="DB62" s="1759" t="s">
        <v>3979</v>
      </c>
      <c r="DC62" s="1760"/>
      <c r="DD62" s="1760"/>
      <c r="DE62" s="1760"/>
      <c r="DF62" s="1760"/>
      <c r="DG62" s="1760"/>
      <c r="DH62" s="1760"/>
      <c r="DI62" s="1761"/>
      <c r="DJ62" s="1838"/>
      <c r="DK62" s="1790"/>
      <c r="DL62" s="1790"/>
      <c r="DM62" s="1790"/>
      <c r="DN62" s="1790"/>
      <c r="DO62" s="1209" t="s">
        <v>3146</v>
      </c>
      <c r="DP62" s="1209"/>
      <c r="DQ62" s="1883"/>
      <c r="DR62" s="1790"/>
      <c r="DS62" s="1790"/>
      <c r="DT62" s="1790"/>
      <c r="DU62" s="1790"/>
      <c r="DV62" s="1209" t="s">
        <v>3146</v>
      </c>
      <c r="DW62" s="1209"/>
      <c r="DX62" s="1883"/>
      <c r="DY62" s="1790"/>
      <c r="DZ62" s="1790"/>
      <c r="EA62" s="1790"/>
      <c r="EB62" s="1790"/>
      <c r="EC62" s="1209" t="s">
        <v>3146</v>
      </c>
      <c r="ED62" s="1209"/>
      <c r="EE62" s="1883"/>
      <c r="EF62" s="1790"/>
      <c r="EG62" s="1790"/>
      <c r="EH62" s="1790"/>
      <c r="EI62" s="1790"/>
      <c r="EJ62" s="1209" t="s">
        <v>3146</v>
      </c>
      <c r="EK62" s="1209"/>
      <c r="EL62" s="1267"/>
      <c r="EM62" s="1202"/>
      <c r="ES62" s="1220"/>
      <c r="FA62" s="1203"/>
      <c r="FB62" s="1759" t="s">
        <v>3979</v>
      </c>
      <c r="FC62" s="1760"/>
      <c r="FD62" s="1760"/>
      <c r="FE62" s="1760"/>
      <c r="FF62" s="1760"/>
      <c r="FG62" s="1760"/>
      <c r="FH62" s="1760"/>
      <c r="FI62" s="1761"/>
      <c r="FJ62" s="1838"/>
      <c r="FK62" s="1790"/>
      <c r="FL62" s="1790"/>
      <c r="FM62" s="1790"/>
      <c r="FN62" s="1790"/>
      <c r="FO62" s="1209" t="s">
        <v>3146</v>
      </c>
      <c r="FP62" s="1209"/>
      <c r="FQ62" s="1883"/>
      <c r="FR62" s="1790"/>
      <c r="FS62" s="1790"/>
      <c r="FT62" s="1790"/>
      <c r="FU62" s="1790"/>
      <c r="FV62" s="1209" t="s">
        <v>3146</v>
      </c>
      <c r="FW62" s="1209"/>
      <c r="FX62" s="1883"/>
      <c r="FY62" s="1790"/>
      <c r="FZ62" s="1790"/>
      <c r="GA62" s="1790"/>
      <c r="GB62" s="1790"/>
      <c r="GC62" s="1209" t="s">
        <v>3146</v>
      </c>
      <c r="GD62" s="1209"/>
      <c r="GE62" s="1883"/>
      <c r="GF62" s="1790"/>
      <c r="GG62" s="1790"/>
      <c r="GH62" s="1790"/>
      <c r="GI62" s="1790"/>
      <c r="GJ62" s="1209" t="s">
        <v>3146</v>
      </c>
      <c r="GK62" s="1209"/>
      <c r="GL62" s="1267"/>
      <c r="GM62" s="1202"/>
    </row>
    <row r="63" spans="1:200" ht="3.95" customHeight="1">
      <c r="A63" s="1203"/>
      <c r="B63" s="1237"/>
      <c r="C63" s="1237"/>
      <c r="D63" s="1237"/>
      <c r="E63" s="1237"/>
      <c r="F63" s="1237"/>
      <c r="G63" s="1237"/>
      <c r="H63" s="1237"/>
      <c r="I63" s="1237"/>
      <c r="AJ63" s="1202"/>
      <c r="AK63" s="1202"/>
      <c r="AL63" s="1204"/>
      <c r="AM63" s="1202"/>
      <c r="AS63" s="1220"/>
      <c r="BA63" s="1203"/>
      <c r="BB63" s="1237"/>
      <c r="BC63" s="1237"/>
      <c r="BD63" s="1237"/>
      <c r="BE63" s="1237"/>
      <c r="BF63" s="1237"/>
      <c r="BG63" s="1237"/>
      <c r="BH63" s="1237"/>
      <c r="BI63" s="1237"/>
      <c r="CJ63" s="1202"/>
      <c r="CK63" s="1202"/>
      <c r="CL63" s="1204"/>
      <c r="CM63" s="1202"/>
      <c r="CS63" s="1220"/>
      <c r="DA63" s="1203"/>
      <c r="DB63" s="1237"/>
      <c r="DC63" s="1237"/>
      <c r="DD63" s="1237"/>
      <c r="DE63" s="1237"/>
      <c r="DF63" s="1237"/>
      <c r="DG63" s="1237"/>
      <c r="DH63" s="1237"/>
      <c r="DI63" s="1237"/>
      <c r="EJ63" s="1202"/>
      <c r="EK63" s="1202"/>
      <c r="EL63" s="1204"/>
      <c r="EM63" s="1202"/>
      <c r="ES63" s="1220"/>
      <c r="FA63" s="1203"/>
      <c r="FB63" s="1237"/>
      <c r="FC63" s="1237"/>
      <c r="FD63" s="1237"/>
      <c r="FE63" s="1237"/>
      <c r="FF63" s="1237"/>
      <c r="FG63" s="1237"/>
      <c r="FH63" s="1237"/>
      <c r="FI63" s="1237"/>
      <c r="GJ63" s="1202"/>
      <c r="GK63" s="1202"/>
      <c r="GL63" s="1204"/>
      <c r="GM63" s="1202"/>
    </row>
    <row r="64" spans="1:200" ht="3.95" customHeight="1">
      <c r="A64" s="1203"/>
      <c r="B64" s="1237"/>
      <c r="C64" s="1237"/>
      <c r="D64" s="1237"/>
      <c r="E64" s="1237"/>
      <c r="F64" s="1237"/>
      <c r="G64" s="1237"/>
      <c r="H64" s="1237"/>
      <c r="I64" s="1237"/>
      <c r="AJ64" s="1202"/>
      <c r="AK64" s="1202"/>
      <c r="AL64" s="1204"/>
      <c r="AM64" s="1202"/>
      <c r="AS64" s="1220"/>
      <c r="BA64" s="1203"/>
      <c r="BB64" s="1237"/>
      <c r="BC64" s="1237"/>
      <c r="BD64" s="1237"/>
      <c r="BE64" s="1237"/>
      <c r="BF64" s="1237"/>
      <c r="BG64" s="1237"/>
      <c r="BH64" s="1237"/>
      <c r="BI64" s="1237"/>
      <c r="CJ64" s="1202"/>
      <c r="CK64" s="1202"/>
      <c r="CL64" s="1204"/>
      <c r="CM64" s="1202"/>
      <c r="CS64" s="1220"/>
      <c r="DA64" s="1203"/>
      <c r="DB64" s="1237"/>
      <c r="DC64" s="1237"/>
      <c r="DD64" s="1237"/>
      <c r="DE64" s="1237"/>
      <c r="DF64" s="1237"/>
      <c r="DG64" s="1237"/>
      <c r="DH64" s="1237"/>
      <c r="DI64" s="1237"/>
      <c r="EJ64" s="1202"/>
      <c r="EK64" s="1202"/>
      <c r="EL64" s="1204"/>
      <c r="EM64" s="1202"/>
      <c r="ES64" s="1220"/>
      <c r="FA64" s="1203"/>
      <c r="FB64" s="1237"/>
      <c r="FC64" s="1237"/>
      <c r="FD64" s="1237"/>
      <c r="FE64" s="1237"/>
      <c r="FF64" s="1237"/>
      <c r="FG64" s="1237"/>
      <c r="FH64" s="1237"/>
      <c r="FI64" s="1237"/>
      <c r="GJ64" s="1202"/>
      <c r="GK64" s="1202"/>
      <c r="GL64" s="1204"/>
      <c r="GM64" s="1202"/>
    </row>
    <row r="65" spans="1:199" ht="18" customHeight="1">
      <c r="A65" s="1203"/>
      <c r="B65" s="1734" t="s">
        <v>3951</v>
      </c>
      <c r="C65" s="1735"/>
      <c r="D65" s="1735"/>
      <c r="E65" s="1735"/>
      <c r="F65" s="1735"/>
      <c r="G65" s="1735"/>
      <c r="H65" s="1735"/>
      <c r="I65" s="1735"/>
      <c r="J65" s="1880"/>
      <c r="K65" s="1881"/>
      <c r="L65" s="1881"/>
      <c r="M65" s="1881"/>
      <c r="N65" s="1881"/>
      <c r="O65" s="1881"/>
      <c r="P65" s="1882"/>
      <c r="Q65" s="1260"/>
      <c r="R65" s="1260"/>
      <c r="S65" s="1260"/>
      <c r="T65" s="1260"/>
      <c r="U65" s="1260"/>
      <c r="V65" s="1260"/>
      <c r="W65" s="1260"/>
      <c r="X65" s="1260"/>
      <c r="Y65" s="1260"/>
      <c r="Z65" s="1260"/>
      <c r="AA65" s="1260"/>
      <c r="AB65" s="1260"/>
      <c r="AC65" s="1260"/>
      <c r="AD65" s="1260"/>
      <c r="AE65" s="1260"/>
      <c r="AF65" s="1260"/>
      <c r="AG65" s="1260"/>
      <c r="AH65" s="1260"/>
      <c r="AI65" s="1260"/>
      <c r="AJ65" s="1202"/>
      <c r="AK65" s="1202"/>
      <c r="AL65" s="1204"/>
      <c r="AM65" s="1202"/>
      <c r="AS65" s="1220"/>
      <c r="BA65" s="1203"/>
      <c r="BB65" s="1734" t="s">
        <v>3951</v>
      </c>
      <c r="BC65" s="1735"/>
      <c r="BD65" s="1735"/>
      <c r="BE65" s="1735"/>
      <c r="BF65" s="1735"/>
      <c r="BG65" s="1735"/>
      <c r="BH65" s="1735"/>
      <c r="BI65" s="1735"/>
      <c r="BJ65" s="1880"/>
      <c r="BK65" s="1881"/>
      <c r="BL65" s="1881"/>
      <c r="BM65" s="1881"/>
      <c r="BN65" s="1881"/>
      <c r="BO65" s="1881"/>
      <c r="BP65" s="1882"/>
      <c r="BQ65" s="1260"/>
      <c r="BR65" s="1260"/>
      <c r="BS65" s="1260"/>
      <c r="BT65" s="1260"/>
      <c r="BU65" s="1260"/>
      <c r="BV65" s="1260"/>
      <c r="BW65" s="1260"/>
      <c r="BX65" s="1260"/>
      <c r="BY65" s="1260"/>
      <c r="BZ65" s="1260"/>
      <c r="CA65" s="1260"/>
      <c r="CB65" s="1260"/>
      <c r="CC65" s="1260"/>
      <c r="CD65" s="1260"/>
      <c r="CE65" s="1260"/>
      <c r="CF65" s="1260"/>
      <c r="CG65" s="1260"/>
      <c r="CH65" s="1260"/>
      <c r="CI65" s="1260"/>
      <c r="CJ65" s="1202"/>
      <c r="CK65" s="1202"/>
      <c r="CL65" s="1204"/>
      <c r="CM65" s="1202"/>
      <c r="CS65" s="1220"/>
      <c r="DA65" s="1203"/>
      <c r="DB65" s="1734" t="s">
        <v>3951</v>
      </c>
      <c r="DC65" s="1735"/>
      <c r="DD65" s="1735"/>
      <c r="DE65" s="1735"/>
      <c r="DF65" s="1735"/>
      <c r="DG65" s="1735"/>
      <c r="DH65" s="1735"/>
      <c r="DI65" s="1735"/>
      <c r="DJ65" s="1880"/>
      <c r="DK65" s="1881"/>
      <c r="DL65" s="1881"/>
      <c r="DM65" s="1881"/>
      <c r="DN65" s="1881"/>
      <c r="DO65" s="1881"/>
      <c r="DP65" s="1882"/>
      <c r="DQ65" s="1260"/>
      <c r="DR65" s="1260"/>
      <c r="DS65" s="1260"/>
      <c r="DT65" s="1260"/>
      <c r="DU65" s="1260"/>
      <c r="DV65" s="1260"/>
      <c r="DW65" s="1260"/>
      <c r="DX65" s="1260"/>
      <c r="DY65" s="1260"/>
      <c r="DZ65" s="1260"/>
      <c r="EA65" s="1260"/>
      <c r="EB65" s="1260"/>
      <c r="EC65" s="1260"/>
      <c r="ED65" s="1260"/>
      <c r="EE65" s="1260"/>
      <c r="EF65" s="1260"/>
      <c r="EG65" s="1260"/>
      <c r="EH65" s="1260"/>
      <c r="EI65" s="1260"/>
      <c r="EJ65" s="1202"/>
      <c r="EK65" s="1202"/>
      <c r="EL65" s="1204"/>
      <c r="EM65" s="1202"/>
      <c r="ES65" s="1220"/>
      <c r="FA65" s="1203"/>
      <c r="FB65" s="1734" t="s">
        <v>3951</v>
      </c>
      <c r="FC65" s="1735"/>
      <c r="FD65" s="1735"/>
      <c r="FE65" s="1735"/>
      <c r="FF65" s="1735"/>
      <c r="FG65" s="1735"/>
      <c r="FH65" s="1735"/>
      <c r="FI65" s="1735"/>
      <c r="FJ65" s="1880"/>
      <c r="FK65" s="1881"/>
      <c r="FL65" s="1881"/>
      <c r="FM65" s="1881"/>
      <c r="FN65" s="1881"/>
      <c r="FO65" s="1881"/>
      <c r="FP65" s="1882"/>
      <c r="FQ65" s="1260"/>
      <c r="FR65" s="1260"/>
      <c r="FS65" s="1260"/>
      <c r="FT65" s="1260"/>
      <c r="FU65" s="1260"/>
      <c r="FV65" s="1260"/>
      <c r="FW65" s="1260"/>
      <c r="FX65" s="1260"/>
      <c r="FY65" s="1260"/>
      <c r="FZ65" s="1260"/>
      <c r="GA65" s="1260"/>
      <c r="GB65" s="1260"/>
      <c r="GC65" s="1260"/>
      <c r="GD65" s="1260"/>
      <c r="GE65" s="1260"/>
      <c r="GF65" s="1260"/>
      <c r="GG65" s="1260"/>
      <c r="GH65" s="1260"/>
      <c r="GI65" s="1260"/>
      <c r="GJ65" s="1202"/>
      <c r="GK65" s="1202"/>
      <c r="GL65" s="1204"/>
      <c r="GM65" s="1202"/>
    </row>
    <row r="66" spans="1:199" ht="30.95" customHeight="1">
      <c r="A66" s="1203"/>
      <c r="B66" s="1756" t="s">
        <v>3969</v>
      </c>
      <c r="C66" s="1757"/>
      <c r="D66" s="1757"/>
      <c r="E66" s="1757"/>
      <c r="F66" s="1757"/>
      <c r="G66" s="1757"/>
      <c r="H66" s="1757"/>
      <c r="I66" s="1758"/>
      <c r="J66" s="1223"/>
      <c r="K66" s="1199" t="s">
        <v>3970</v>
      </c>
      <c r="L66" s="1199"/>
      <c r="M66" s="1199"/>
      <c r="N66" s="1199"/>
      <c r="O66" s="1200"/>
      <c r="P66" s="1198"/>
      <c r="Q66" s="1263" t="s">
        <v>3159</v>
      </c>
      <c r="R66" s="1217"/>
      <c r="S66" s="1217"/>
      <c r="T66" s="1200"/>
      <c r="U66" s="1217"/>
      <c r="V66" s="1217"/>
      <c r="W66" s="1200"/>
      <c r="X66" s="1217"/>
      <c r="Y66" s="1217"/>
      <c r="Z66" s="1201"/>
      <c r="AA66" s="1203"/>
      <c r="AB66" s="1202"/>
      <c r="AC66" s="1202"/>
      <c r="AD66" s="1202"/>
      <c r="AE66" s="1202"/>
      <c r="AF66" s="1202"/>
      <c r="AG66" s="1202"/>
      <c r="AH66" s="1202"/>
      <c r="AI66" s="1202"/>
      <c r="AJ66" s="1202"/>
      <c r="AK66" s="1202"/>
      <c r="AL66" s="1204"/>
      <c r="AM66" s="1202" t="str">
        <f>IF(AND($AN$13=TRUE,COUNTIF(AN66:AP66,TRUE)=0),"未入力",IF(COUNTIF(AN66:AP66,TRUE)=2,"複数選択",""))</f>
        <v/>
      </c>
      <c r="AN66" s="1225" t="b">
        <v>0</v>
      </c>
      <c r="AO66" s="1225" t="b">
        <v>0</v>
      </c>
      <c r="AS66" s="1220"/>
      <c r="BA66" s="1203"/>
      <c r="BB66" s="1756" t="s">
        <v>3969</v>
      </c>
      <c r="BC66" s="1757"/>
      <c r="BD66" s="1757"/>
      <c r="BE66" s="1757"/>
      <c r="BF66" s="1757"/>
      <c r="BG66" s="1757"/>
      <c r="BH66" s="1757"/>
      <c r="BI66" s="1758"/>
      <c r="BJ66" s="1223"/>
      <c r="BK66" s="1199" t="s">
        <v>3970</v>
      </c>
      <c r="BL66" s="1199"/>
      <c r="BM66" s="1199"/>
      <c r="BN66" s="1199"/>
      <c r="BO66" s="1200"/>
      <c r="BP66" s="1198"/>
      <c r="BQ66" s="1263" t="s">
        <v>3159</v>
      </c>
      <c r="BR66" s="1217"/>
      <c r="BS66" s="1217"/>
      <c r="BT66" s="1200"/>
      <c r="BU66" s="1217"/>
      <c r="BV66" s="1217"/>
      <c r="BW66" s="1200"/>
      <c r="BX66" s="1217"/>
      <c r="BY66" s="1217"/>
      <c r="BZ66" s="1201"/>
      <c r="CA66" s="1203"/>
      <c r="CB66" s="1202"/>
      <c r="CC66" s="1202"/>
      <c r="CD66" s="1202"/>
      <c r="CE66" s="1202"/>
      <c r="CF66" s="1202"/>
      <c r="CG66" s="1202"/>
      <c r="CH66" s="1202"/>
      <c r="CI66" s="1202"/>
      <c r="CJ66" s="1202"/>
      <c r="CK66" s="1202"/>
      <c r="CL66" s="1204"/>
      <c r="CM66" s="1202" t="str">
        <f>IF(AND($AN$13=TRUE,COUNTIF(CN66:CP66,TRUE)=0),"未入力",IF(COUNTIF(CN66:CP66,TRUE)=2,"複数選択",""))</f>
        <v/>
      </c>
      <c r="CN66" s="1225" t="b">
        <v>0</v>
      </c>
      <c r="CO66" s="1225" t="b">
        <v>0</v>
      </c>
      <c r="CS66" s="1220"/>
      <c r="DA66" s="1203"/>
      <c r="DB66" s="1756" t="s">
        <v>3969</v>
      </c>
      <c r="DC66" s="1757"/>
      <c r="DD66" s="1757"/>
      <c r="DE66" s="1757"/>
      <c r="DF66" s="1757"/>
      <c r="DG66" s="1757"/>
      <c r="DH66" s="1757"/>
      <c r="DI66" s="1758"/>
      <c r="DJ66" s="1223"/>
      <c r="DK66" s="1199" t="s">
        <v>3970</v>
      </c>
      <c r="DL66" s="1199"/>
      <c r="DM66" s="1199"/>
      <c r="DN66" s="1199"/>
      <c r="DO66" s="1200"/>
      <c r="DP66" s="1198"/>
      <c r="DQ66" s="1263" t="s">
        <v>3159</v>
      </c>
      <c r="DR66" s="1217"/>
      <c r="DS66" s="1217"/>
      <c r="DT66" s="1200"/>
      <c r="DU66" s="1217"/>
      <c r="DV66" s="1217"/>
      <c r="DW66" s="1200"/>
      <c r="DX66" s="1217"/>
      <c r="DY66" s="1217"/>
      <c r="DZ66" s="1201"/>
      <c r="EA66" s="1203"/>
      <c r="EB66" s="1202"/>
      <c r="EC66" s="1202"/>
      <c r="ED66" s="1202"/>
      <c r="EE66" s="1202"/>
      <c r="EF66" s="1202"/>
      <c r="EG66" s="1202"/>
      <c r="EH66" s="1202"/>
      <c r="EI66" s="1202"/>
      <c r="EJ66" s="1202"/>
      <c r="EK66" s="1202"/>
      <c r="EL66" s="1204"/>
      <c r="EM66" s="1202" t="str">
        <f>IF(AND($AN$13=TRUE,COUNTIF(EN66:EP66,TRUE)=0),"未入力",IF(COUNTIF(EN66:EP66,TRUE)=2,"複数選択",""))</f>
        <v/>
      </c>
      <c r="EN66" s="1197" t="b">
        <v>0</v>
      </c>
      <c r="EO66" s="1197" t="b">
        <v>0</v>
      </c>
      <c r="ES66" s="1220"/>
      <c r="FA66" s="1203"/>
      <c r="FB66" s="1756" t="s">
        <v>3969</v>
      </c>
      <c r="FC66" s="1757"/>
      <c r="FD66" s="1757"/>
      <c r="FE66" s="1757"/>
      <c r="FF66" s="1757"/>
      <c r="FG66" s="1757"/>
      <c r="FH66" s="1757"/>
      <c r="FI66" s="1758"/>
      <c r="FJ66" s="1223"/>
      <c r="FK66" s="1199" t="s">
        <v>3970</v>
      </c>
      <c r="FL66" s="1199"/>
      <c r="FM66" s="1199"/>
      <c r="FN66" s="1199"/>
      <c r="FO66" s="1200"/>
      <c r="FP66" s="1198"/>
      <c r="FQ66" s="1263" t="s">
        <v>3159</v>
      </c>
      <c r="FR66" s="1217"/>
      <c r="FS66" s="1217"/>
      <c r="FT66" s="1200"/>
      <c r="FU66" s="1217"/>
      <c r="FV66" s="1217"/>
      <c r="FW66" s="1200"/>
      <c r="FX66" s="1217"/>
      <c r="FY66" s="1217"/>
      <c r="FZ66" s="1201"/>
      <c r="GA66" s="1203"/>
      <c r="GB66" s="1202"/>
      <c r="GC66" s="1202"/>
      <c r="GD66" s="1202"/>
      <c r="GE66" s="1202"/>
      <c r="GF66" s="1202"/>
      <c r="GG66" s="1202"/>
      <c r="GH66" s="1202"/>
      <c r="GI66" s="1202"/>
      <c r="GJ66" s="1202"/>
      <c r="GK66" s="1202"/>
      <c r="GL66" s="1204"/>
      <c r="GM66" s="1202" t="str">
        <f>IF(AND($AN$13=TRUE,COUNTIF(GN66:GP66,TRUE)=0),"未入力",IF(COUNTIF(GN66:GP66,TRUE)=2,"複数選択",""))</f>
        <v/>
      </c>
      <c r="GN66" s="1197" t="b">
        <v>0</v>
      </c>
      <c r="GO66" s="1197" t="b">
        <v>0</v>
      </c>
    </row>
    <row r="67" spans="1:199" ht="17.100000000000001" customHeight="1">
      <c r="A67" s="1203"/>
      <c r="B67" s="1810" t="s">
        <v>3971</v>
      </c>
      <c r="C67" s="1776"/>
      <c r="D67" s="1776"/>
      <c r="E67" s="1776"/>
      <c r="F67" s="1776"/>
      <c r="G67" s="1776"/>
      <c r="H67" s="1776"/>
      <c r="I67" s="1820"/>
      <c r="J67" s="1223"/>
      <c r="K67" s="1200" t="s">
        <v>3694</v>
      </c>
      <c r="L67" s="1200"/>
      <c r="M67" s="1200"/>
      <c r="N67" s="1200"/>
      <c r="O67" s="1200"/>
      <c r="P67" s="1200"/>
      <c r="Q67" s="1200"/>
      <c r="R67" s="1200"/>
      <c r="S67" s="1742" t="s">
        <v>3695</v>
      </c>
      <c r="T67" s="1742"/>
      <c r="U67" s="1742"/>
      <c r="V67" s="1742"/>
      <c r="W67" s="1742"/>
      <c r="X67" s="1200"/>
      <c r="Y67" s="1200"/>
      <c r="Z67" s="1742" t="s">
        <v>3696</v>
      </c>
      <c r="AA67" s="1742"/>
      <c r="AB67" s="1742"/>
      <c r="AC67" s="1742"/>
      <c r="AD67" s="1742"/>
      <c r="AE67" s="1742"/>
      <c r="AF67" s="1742"/>
      <c r="AG67" s="1742"/>
      <c r="AH67" s="1742"/>
      <c r="AI67" s="1754"/>
      <c r="AJ67" s="1202"/>
      <c r="AK67" s="1202"/>
      <c r="AL67" s="1204"/>
      <c r="AM67" s="1202" t="str">
        <f>IF(AND($AN$13=TRUE,COUNTIF(AN67:AP67,TRUE)=0),"未入力",IF(COUNTIF(AN67:AP67,TRUE)=2,"複数選択",""))</f>
        <v/>
      </c>
      <c r="AN67" s="1225" t="b">
        <v>0</v>
      </c>
      <c r="AO67" s="1225" t="b">
        <v>0</v>
      </c>
      <c r="AP67" s="1197" t="b">
        <v>0</v>
      </c>
      <c r="AS67" s="1220"/>
      <c r="BA67" s="1203"/>
      <c r="BB67" s="1810" t="s">
        <v>3971</v>
      </c>
      <c r="BC67" s="1776"/>
      <c r="BD67" s="1776"/>
      <c r="BE67" s="1776"/>
      <c r="BF67" s="1776"/>
      <c r="BG67" s="1776"/>
      <c r="BH67" s="1776"/>
      <c r="BI67" s="1820"/>
      <c r="BJ67" s="1223"/>
      <c r="BK67" s="1200" t="s">
        <v>3694</v>
      </c>
      <c r="BL67" s="1200"/>
      <c r="BM67" s="1200"/>
      <c r="BN67" s="1200"/>
      <c r="BO67" s="1200"/>
      <c r="BP67" s="1200"/>
      <c r="BQ67" s="1200"/>
      <c r="BR67" s="1200"/>
      <c r="BS67" s="1742" t="s">
        <v>3695</v>
      </c>
      <c r="BT67" s="1742"/>
      <c r="BU67" s="1742"/>
      <c r="BV67" s="1742"/>
      <c r="BW67" s="1742"/>
      <c r="BX67" s="1200"/>
      <c r="BY67" s="1200"/>
      <c r="BZ67" s="1742" t="s">
        <v>3696</v>
      </c>
      <c r="CA67" s="1742"/>
      <c r="CB67" s="1742"/>
      <c r="CC67" s="1742"/>
      <c r="CD67" s="1742"/>
      <c r="CE67" s="1742"/>
      <c r="CF67" s="1742"/>
      <c r="CG67" s="1742"/>
      <c r="CH67" s="1742"/>
      <c r="CI67" s="1754"/>
      <c r="CJ67" s="1202"/>
      <c r="CK67" s="1202"/>
      <c r="CL67" s="1204"/>
      <c r="CM67" s="1202" t="str">
        <f>IF(AND($AN$13=TRUE,COUNTIF(CN67:CP67,TRUE)=0),"未入力",IF(COUNTIF(CN67:CP67,TRUE)=2,"複数選択",""))</f>
        <v/>
      </c>
      <c r="CN67" s="1225" t="b">
        <v>0</v>
      </c>
      <c r="CO67" s="1225" t="b">
        <v>0</v>
      </c>
      <c r="CP67" s="1197" t="b">
        <v>0</v>
      </c>
      <c r="CS67" s="1220"/>
      <c r="DA67" s="1203"/>
      <c r="DB67" s="1810" t="s">
        <v>3971</v>
      </c>
      <c r="DC67" s="1776"/>
      <c r="DD67" s="1776"/>
      <c r="DE67" s="1776"/>
      <c r="DF67" s="1776"/>
      <c r="DG67" s="1776"/>
      <c r="DH67" s="1776"/>
      <c r="DI67" s="1820"/>
      <c r="DJ67" s="1223"/>
      <c r="DK67" s="1200" t="s">
        <v>3694</v>
      </c>
      <c r="DL67" s="1200"/>
      <c r="DM67" s="1200"/>
      <c r="DN67" s="1200"/>
      <c r="DO67" s="1200"/>
      <c r="DP67" s="1200"/>
      <c r="DQ67" s="1200"/>
      <c r="DR67" s="1200"/>
      <c r="DS67" s="1742" t="s">
        <v>3695</v>
      </c>
      <c r="DT67" s="1742"/>
      <c r="DU67" s="1742"/>
      <c r="DV67" s="1742"/>
      <c r="DW67" s="1742"/>
      <c r="DX67" s="1200"/>
      <c r="DY67" s="1200"/>
      <c r="DZ67" s="1742" t="s">
        <v>3696</v>
      </c>
      <c r="EA67" s="1742"/>
      <c r="EB67" s="1742"/>
      <c r="EC67" s="1742"/>
      <c r="ED67" s="1742"/>
      <c r="EE67" s="1742"/>
      <c r="EF67" s="1742"/>
      <c r="EG67" s="1742"/>
      <c r="EH67" s="1742"/>
      <c r="EI67" s="1754"/>
      <c r="EJ67" s="1202"/>
      <c r="EK67" s="1202"/>
      <c r="EL67" s="1204"/>
      <c r="EM67" s="1202" t="str">
        <f>IF(AND($AN$13=TRUE,COUNTIF(EN67:EP67,TRUE)=0),"未入力",IF(COUNTIF(EN67:EP67,TRUE)=2,"複数選択",""))</f>
        <v/>
      </c>
      <c r="EN67" s="1197" t="b">
        <v>0</v>
      </c>
      <c r="EO67" s="1197" t="b">
        <v>0</v>
      </c>
      <c r="EP67" s="1197" t="b">
        <v>0</v>
      </c>
      <c r="ES67" s="1220"/>
      <c r="FA67" s="1203"/>
      <c r="FB67" s="1810" t="s">
        <v>3971</v>
      </c>
      <c r="FC67" s="1776"/>
      <c r="FD67" s="1776"/>
      <c r="FE67" s="1776"/>
      <c r="FF67" s="1776"/>
      <c r="FG67" s="1776"/>
      <c r="FH67" s="1776"/>
      <c r="FI67" s="1820"/>
      <c r="FJ67" s="1223"/>
      <c r="FK67" s="1200" t="s">
        <v>3694</v>
      </c>
      <c r="FL67" s="1200"/>
      <c r="FM67" s="1200"/>
      <c r="FN67" s="1200"/>
      <c r="FO67" s="1200"/>
      <c r="FP67" s="1200"/>
      <c r="FQ67" s="1200"/>
      <c r="FR67" s="1200"/>
      <c r="FS67" s="1742" t="s">
        <v>3695</v>
      </c>
      <c r="FT67" s="1742"/>
      <c r="FU67" s="1742"/>
      <c r="FV67" s="1742"/>
      <c r="FW67" s="1742"/>
      <c r="FX67" s="1200"/>
      <c r="FY67" s="1200"/>
      <c r="FZ67" s="1742" t="s">
        <v>3696</v>
      </c>
      <c r="GA67" s="1742"/>
      <c r="GB67" s="1742"/>
      <c r="GC67" s="1742"/>
      <c r="GD67" s="1742"/>
      <c r="GE67" s="1742"/>
      <c r="GF67" s="1742"/>
      <c r="GG67" s="1742"/>
      <c r="GH67" s="1742"/>
      <c r="GI67" s="1754"/>
      <c r="GJ67" s="1202"/>
      <c r="GK67" s="1202"/>
      <c r="GL67" s="1204"/>
      <c r="GM67" s="1202" t="str">
        <f>IF(AND($AN$13=TRUE,COUNTIF(GN67:GP67,TRUE)=0),"未入力",IF(COUNTIF(GN67:GP67,TRUE)=2,"複数選択",""))</f>
        <v/>
      </c>
      <c r="GN67" s="1197" t="b">
        <v>0</v>
      </c>
      <c r="GO67" s="1197" t="b">
        <v>0</v>
      </c>
      <c r="GP67" s="1197" t="b">
        <v>0</v>
      </c>
    </row>
    <row r="68" spans="1:199" ht="17.100000000000001" customHeight="1">
      <c r="A68" s="1203"/>
      <c r="B68" s="1811"/>
      <c r="C68" s="1812"/>
      <c r="D68" s="1812"/>
      <c r="E68" s="1812"/>
      <c r="F68" s="1812"/>
      <c r="G68" s="1812"/>
      <c r="H68" s="1812"/>
      <c r="I68" s="1821"/>
      <c r="J68" s="1211"/>
      <c r="K68" s="1744" t="s">
        <v>3697</v>
      </c>
      <c r="L68" s="1744"/>
      <c r="M68" s="1744"/>
      <c r="N68" s="1744"/>
      <c r="O68" s="1744"/>
      <c r="P68" s="1744"/>
      <c r="Q68" s="1744"/>
      <c r="R68" s="1744"/>
      <c r="S68" s="1212"/>
      <c r="T68" s="1212"/>
      <c r="U68" s="1744" t="s">
        <v>3148</v>
      </c>
      <c r="V68" s="1744"/>
      <c r="W68" s="1744"/>
      <c r="X68" s="1744"/>
      <c r="Y68" s="1212"/>
      <c r="Z68" s="1212"/>
      <c r="AA68" s="1212"/>
      <c r="AB68" s="1212"/>
      <c r="AC68" s="1212"/>
      <c r="AD68" s="1212"/>
      <c r="AE68" s="1212"/>
      <c r="AF68" s="1212"/>
      <c r="AG68" s="1212"/>
      <c r="AH68" s="1212"/>
      <c r="AI68" s="1213"/>
      <c r="AJ68" s="1202"/>
      <c r="AK68" s="1202"/>
      <c r="AL68" s="1204"/>
      <c r="AM68" s="1202" t="str">
        <f>IF(AND($AN$13=TRUE,K68=""),"未入力","")</f>
        <v/>
      </c>
      <c r="AN68" s="1197" t="b">
        <v>0</v>
      </c>
      <c r="AO68" s="1197" t="b">
        <v>0</v>
      </c>
      <c r="AS68" s="1220"/>
      <c r="BA68" s="1203"/>
      <c r="BB68" s="1811"/>
      <c r="BC68" s="1812"/>
      <c r="BD68" s="1812"/>
      <c r="BE68" s="1812"/>
      <c r="BF68" s="1812"/>
      <c r="BG68" s="1812"/>
      <c r="BH68" s="1812"/>
      <c r="BI68" s="1821"/>
      <c r="BJ68" s="1211"/>
      <c r="BK68" s="1744" t="s">
        <v>3697</v>
      </c>
      <c r="BL68" s="1744"/>
      <c r="BM68" s="1744"/>
      <c r="BN68" s="1744"/>
      <c r="BO68" s="1744"/>
      <c r="BP68" s="1744"/>
      <c r="BQ68" s="1744"/>
      <c r="BR68" s="1744"/>
      <c r="BS68" s="1212"/>
      <c r="BT68" s="1212"/>
      <c r="BU68" s="1744" t="s">
        <v>3148</v>
      </c>
      <c r="BV68" s="1744"/>
      <c r="BW68" s="1744"/>
      <c r="BX68" s="1744"/>
      <c r="BY68" s="1212"/>
      <c r="BZ68" s="1212"/>
      <c r="CA68" s="1212"/>
      <c r="CB68" s="1212"/>
      <c r="CC68" s="1212"/>
      <c r="CD68" s="1212"/>
      <c r="CE68" s="1212"/>
      <c r="CF68" s="1212"/>
      <c r="CG68" s="1212"/>
      <c r="CH68" s="1212"/>
      <c r="CI68" s="1213"/>
      <c r="CJ68" s="1202"/>
      <c r="CK68" s="1202"/>
      <c r="CL68" s="1204"/>
      <c r="CM68" s="1202" t="str">
        <f>IF(AND($AN$13=TRUE,BK68=""),"未入力","")</f>
        <v/>
      </c>
      <c r="CN68" s="1197" t="b">
        <v>0</v>
      </c>
      <c r="CO68" s="1197" t="b">
        <v>0</v>
      </c>
      <c r="CS68" s="1220"/>
      <c r="DA68" s="1203"/>
      <c r="DB68" s="1811"/>
      <c r="DC68" s="1812"/>
      <c r="DD68" s="1812"/>
      <c r="DE68" s="1812"/>
      <c r="DF68" s="1812"/>
      <c r="DG68" s="1812"/>
      <c r="DH68" s="1812"/>
      <c r="DI68" s="1821"/>
      <c r="DJ68" s="1211"/>
      <c r="DK68" s="1744" t="s">
        <v>3697</v>
      </c>
      <c r="DL68" s="1744"/>
      <c r="DM68" s="1744"/>
      <c r="DN68" s="1744"/>
      <c r="DO68" s="1744"/>
      <c r="DP68" s="1744"/>
      <c r="DQ68" s="1744"/>
      <c r="DR68" s="1744"/>
      <c r="DS68" s="1212"/>
      <c r="DT68" s="1212"/>
      <c r="DU68" s="1744" t="s">
        <v>3148</v>
      </c>
      <c r="DV68" s="1744"/>
      <c r="DW68" s="1744"/>
      <c r="DX68" s="1744"/>
      <c r="DY68" s="1212"/>
      <c r="DZ68" s="1212"/>
      <c r="EA68" s="1212"/>
      <c r="EB68" s="1212"/>
      <c r="EC68" s="1212"/>
      <c r="ED68" s="1212"/>
      <c r="EE68" s="1212"/>
      <c r="EF68" s="1212"/>
      <c r="EG68" s="1212"/>
      <c r="EH68" s="1212"/>
      <c r="EI68" s="1213"/>
      <c r="EJ68" s="1202"/>
      <c r="EK68" s="1202"/>
      <c r="EL68" s="1204"/>
      <c r="EM68" s="1202" t="str">
        <f>IF(AND($AN$13=TRUE,DK68=""),"未入力","")</f>
        <v/>
      </c>
      <c r="EN68" s="1197" t="b">
        <v>0</v>
      </c>
      <c r="EO68" s="1197" t="b">
        <v>0</v>
      </c>
      <c r="ES68" s="1220"/>
      <c r="FA68" s="1203"/>
      <c r="FB68" s="1811"/>
      <c r="FC68" s="1812"/>
      <c r="FD68" s="1812"/>
      <c r="FE68" s="1812"/>
      <c r="FF68" s="1812"/>
      <c r="FG68" s="1812"/>
      <c r="FH68" s="1812"/>
      <c r="FI68" s="1821"/>
      <c r="FJ68" s="1211"/>
      <c r="FK68" s="1744" t="s">
        <v>3697</v>
      </c>
      <c r="FL68" s="1744"/>
      <c r="FM68" s="1744"/>
      <c r="FN68" s="1744"/>
      <c r="FO68" s="1744"/>
      <c r="FP68" s="1744"/>
      <c r="FQ68" s="1744"/>
      <c r="FR68" s="1744"/>
      <c r="FS68" s="1212"/>
      <c r="FT68" s="1212"/>
      <c r="FU68" s="1744" t="s">
        <v>3148</v>
      </c>
      <c r="FV68" s="1744"/>
      <c r="FW68" s="1744"/>
      <c r="FX68" s="1744"/>
      <c r="FY68" s="1212"/>
      <c r="FZ68" s="1212"/>
      <c r="GA68" s="1212"/>
      <c r="GB68" s="1212"/>
      <c r="GC68" s="1212"/>
      <c r="GD68" s="1212"/>
      <c r="GE68" s="1212"/>
      <c r="GF68" s="1212"/>
      <c r="GG68" s="1212"/>
      <c r="GH68" s="1212"/>
      <c r="GI68" s="1213"/>
      <c r="GJ68" s="1202"/>
      <c r="GK68" s="1202"/>
      <c r="GL68" s="1204"/>
      <c r="GM68" s="1202" t="str">
        <f>IF(AND($AN$13=TRUE,FK68=""),"未入力","")</f>
        <v/>
      </c>
      <c r="GN68" s="1197" t="b">
        <v>0</v>
      </c>
      <c r="GO68" s="1197" t="b">
        <v>0</v>
      </c>
    </row>
    <row r="69" spans="1:199" ht="17.100000000000001" customHeight="1">
      <c r="A69" s="1203"/>
      <c r="B69" s="1739" t="s">
        <v>3972</v>
      </c>
      <c r="C69" s="1740"/>
      <c r="D69" s="1740"/>
      <c r="E69" s="1740"/>
      <c r="F69" s="1740"/>
      <c r="G69" s="1740"/>
      <c r="H69" s="1740"/>
      <c r="I69" s="1822"/>
      <c r="J69" s="1219"/>
      <c r="K69" s="1735" t="s">
        <v>3149</v>
      </c>
      <c r="L69" s="1735"/>
      <c r="M69" s="1735"/>
      <c r="N69" s="1735"/>
      <c r="O69" s="1735"/>
      <c r="P69" s="1266"/>
      <c r="Q69" s="1209"/>
      <c r="R69" s="1740" t="s">
        <v>3150</v>
      </c>
      <c r="S69" s="1740"/>
      <c r="T69" s="1740"/>
      <c r="U69" s="1740"/>
      <c r="V69" s="1740"/>
      <c r="W69" s="1740"/>
      <c r="X69" s="1209"/>
      <c r="Y69" s="1735" t="s">
        <v>3151</v>
      </c>
      <c r="Z69" s="1735"/>
      <c r="AA69" s="1735"/>
      <c r="AB69" s="1735"/>
      <c r="AC69" s="1735"/>
      <c r="AD69" s="1762"/>
      <c r="AE69" s="1202"/>
      <c r="AF69" s="1202"/>
      <c r="AG69" s="1202"/>
      <c r="AH69" s="1202"/>
      <c r="AJ69" s="1202"/>
      <c r="AK69" s="1202"/>
      <c r="AL69" s="1204"/>
      <c r="AM69" s="1202" t="str">
        <f>IF(AND($AN$13=TRUE,M69=""),"未入力","")</f>
        <v/>
      </c>
      <c r="AN69" s="1197" t="b">
        <v>0</v>
      </c>
      <c r="AO69" s="1197" t="b">
        <v>0</v>
      </c>
      <c r="AP69" s="1197" t="b">
        <v>0</v>
      </c>
      <c r="AS69" s="1220"/>
      <c r="BA69" s="1203"/>
      <c r="BB69" s="1739" t="s">
        <v>3972</v>
      </c>
      <c r="BC69" s="1740"/>
      <c r="BD69" s="1740"/>
      <c r="BE69" s="1740"/>
      <c r="BF69" s="1740"/>
      <c r="BG69" s="1740"/>
      <c r="BH69" s="1740"/>
      <c r="BI69" s="1822"/>
      <c r="BJ69" s="1219"/>
      <c r="BK69" s="1735" t="s">
        <v>3149</v>
      </c>
      <c r="BL69" s="1735"/>
      <c r="BM69" s="1735"/>
      <c r="BN69" s="1735"/>
      <c r="BO69" s="1735"/>
      <c r="BP69" s="1266"/>
      <c r="BQ69" s="1209"/>
      <c r="BR69" s="1740" t="s">
        <v>3150</v>
      </c>
      <c r="BS69" s="1740"/>
      <c r="BT69" s="1740"/>
      <c r="BU69" s="1740"/>
      <c r="BV69" s="1740"/>
      <c r="BW69" s="1740"/>
      <c r="BX69" s="1209"/>
      <c r="BY69" s="1735" t="s">
        <v>3151</v>
      </c>
      <c r="BZ69" s="1735"/>
      <c r="CA69" s="1735"/>
      <c r="CB69" s="1735"/>
      <c r="CC69" s="1735"/>
      <c r="CD69" s="1762"/>
      <c r="CE69" s="1202"/>
      <c r="CF69" s="1202"/>
      <c r="CH69" s="1202"/>
      <c r="CJ69" s="1202"/>
      <c r="CK69" s="1202"/>
      <c r="CL69" s="1204"/>
      <c r="CM69" s="1202" t="str">
        <f>IF(AND($AN$13=TRUE,BM69=""),"未入力","")</f>
        <v/>
      </c>
      <c r="CN69" s="1197" t="b">
        <v>0</v>
      </c>
      <c r="CO69" s="1197" t="b">
        <v>0</v>
      </c>
      <c r="CP69" s="1197" t="b">
        <v>0</v>
      </c>
      <c r="CS69" s="1220"/>
      <c r="DA69" s="1203"/>
      <c r="DB69" s="1739" t="s">
        <v>3972</v>
      </c>
      <c r="DC69" s="1740"/>
      <c r="DD69" s="1740"/>
      <c r="DE69" s="1740"/>
      <c r="DF69" s="1740"/>
      <c r="DG69" s="1740"/>
      <c r="DH69" s="1740"/>
      <c r="DI69" s="1822"/>
      <c r="DJ69" s="1219"/>
      <c r="DK69" s="1735" t="s">
        <v>3149</v>
      </c>
      <c r="DL69" s="1735"/>
      <c r="DM69" s="1735"/>
      <c r="DN69" s="1735"/>
      <c r="DO69" s="1735"/>
      <c r="DP69" s="1266"/>
      <c r="DQ69" s="1209"/>
      <c r="DR69" s="1740" t="s">
        <v>3150</v>
      </c>
      <c r="DS69" s="1740"/>
      <c r="DT69" s="1740"/>
      <c r="DU69" s="1740"/>
      <c r="DV69" s="1740"/>
      <c r="DW69" s="1740"/>
      <c r="DX69" s="1209"/>
      <c r="DY69" s="1735" t="s">
        <v>3151</v>
      </c>
      <c r="DZ69" s="1735"/>
      <c r="EA69" s="1735"/>
      <c r="EB69" s="1735"/>
      <c r="EC69" s="1735"/>
      <c r="ED69" s="1762"/>
      <c r="EE69" s="1202"/>
      <c r="EF69" s="1202"/>
      <c r="EH69" s="1202"/>
      <c r="EJ69" s="1202"/>
      <c r="EK69" s="1202"/>
      <c r="EL69" s="1204"/>
      <c r="EM69" s="1202" t="str">
        <f>IF(AND($AN$13=TRUE,DM69=""),"未入力","")</f>
        <v/>
      </c>
      <c r="EN69" s="1197" t="b">
        <v>0</v>
      </c>
      <c r="EO69" s="1197" t="b">
        <v>0</v>
      </c>
      <c r="EP69" s="1197" t="b">
        <v>0</v>
      </c>
      <c r="ES69" s="1220"/>
      <c r="FA69" s="1203"/>
      <c r="FB69" s="1739" t="s">
        <v>3972</v>
      </c>
      <c r="FC69" s="1740"/>
      <c r="FD69" s="1740"/>
      <c r="FE69" s="1740"/>
      <c r="FF69" s="1740"/>
      <c r="FG69" s="1740"/>
      <c r="FH69" s="1740"/>
      <c r="FI69" s="1822"/>
      <c r="FJ69" s="1219"/>
      <c r="FK69" s="1735" t="s">
        <v>3149</v>
      </c>
      <c r="FL69" s="1735"/>
      <c r="FM69" s="1735"/>
      <c r="FN69" s="1735"/>
      <c r="FO69" s="1735"/>
      <c r="FP69" s="1266"/>
      <c r="FQ69" s="1209"/>
      <c r="FR69" s="1740" t="s">
        <v>3150</v>
      </c>
      <c r="FS69" s="1740"/>
      <c r="FT69" s="1740"/>
      <c r="FU69" s="1740"/>
      <c r="FV69" s="1740"/>
      <c r="FW69" s="1740"/>
      <c r="FX69" s="1209"/>
      <c r="FY69" s="1735" t="s">
        <v>3151</v>
      </c>
      <c r="FZ69" s="1735"/>
      <c r="GA69" s="1735"/>
      <c r="GB69" s="1735"/>
      <c r="GC69" s="1735"/>
      <c r="GD69" s="1762"/>
      <c r="GE69" s="1202"/>
      <c r="GF69" s="1202"/>
      <c r="GH69" s="1202"/>
      <c r="GJ69" s="1202"/>
      <c r="GK69" s="1202"/>
      <c r="GL69" s="1204"/>
      <c r="GM69" s="1202" t="str">
        <f>IF(AND($AN$13=TRUE,FM69=""),"未入力","")</f>
        <v/>
      </c>
      <c r="GN69" s="1197" t="b">
        <v>0</v>
      </c>
      <c r="GO69" s="1197" t="b">
        <v>0</v>
      </c>
      <c r="GP69" s="1197" t="b">
        <v>0</v>
      </c>
    </row>
    <row r="70" spans="1:199" ht="17.100000000000001" customHeight="1">
      <c r="A70" s="1203"/>
      <c r="B70" s="1734" t="s">
        <v>3973</v>
      </c>
      <c r="C70" s="1735"/>
      <c r="D70" s="1735"/>
      <c r="E70" s="1735"/>
      <c r="F70" s="1735"/>
      <c r="G70" s="1735"/>
      <c r="H70" s="1735"/>
      <c r="I70" s="1762"/>
      <c r="J70" s="1219"/>
      <c r="K70" s="1735" t="s">
        <v>3700</v>
      </c>
      <c r="L70" s="1735"/>
      <c r="M70" s="1735"/>
      <c r="N70" s="1735"/>
      <c r="O70" s="1735"/>
      <c r="P70" s="1266"/>
      <c r="Q70" s="1209"/>
      <c r="R70" s="1735" t="s">
        <v>3701</v>
      </c>
      <c r="S70" s="1735"/>
      <c r="T70" s="1735"/>
      <c r="U70" s="1735"/>
      <c r="V70" s="1735"/>
      <c r="W70" s="1735"/>
      <c r="X70" s="1209"/>
      <c r="Y70" s="1740" t="s">
        <v>3702</v>
      </c>
      <c r="Z70" s="1740"/>
      <c r="AA70" s="1740"/>
      <c r="AB70" s="1740"/>
      <c r="AC70" s="1740"/>
      <c r="AD70" s="1822"/>
      <c r="AE70" s="1202"/>
      <c r="AF70" s="1202"/>
      <c r="AG70" s="1202"/>
      <c r="AH70" s="1202"/>
      <c r="AJ70" s="1202"/>
      <c r="AK70" s="1202"/>
      <c r="AL70" s="1204"/>
      <c r="AM70" s="1202" t="str">
        <f>IF(AND($AN$13=TRUE,COUNTIF(AN70:AP70,TRUE)=0),"未入力","")</f>
        <v/>
      </c>
      <c r="AN70" s="1225" t="b">
        <v>0</v>
      </c>
      <c r="AO70" s="1225" t="b">
        <v>0</v>
      </c>
      <c r="AP70" s="1225" t="b">
        <v>0</v>
      </c>
      <c r="AS70" s="1220"/>
      <c r="BA70" s="1203"/>
      <c r="BB70" s="1734" t="s">
        <v>3973</v>
      </c>
      <c r="BC70" s="1735"/>
      <c r="BD70" s="1735"/>
      <c r="BE70" s="1735"/>
      <c r="BF70" s="1735"/>
      <c r="BG70" s="1735"/>
      <c r="BH70" s="1735"/>
      <c r="BI70" s="1762"/>
      <c r="BJ70" s="1219"/>
      <c r="BK70" s="1735" t="s">
        <v>3700</v>
      </c>
      <c r="BL70" s="1735"/>
      <c r="BM70" s="1735"/>
      <c r="BN70" s="1735"/>
      <c r="BO70" s="1735"/>
      <c r="BP70" s="1266"/>
      <c r="BQ70" s="1209"/>
      <c r="BR70" s="1735" t="s">
        <v>3701</v>
      </c>
      <c r="BS70" s="1735"/>
      <c r="BT70" s="1735"/>
      <c r="BU70" s="1735"/>
      <c r="BV70" s="1735"/>
      <c r="BW70" s="1735"/>
      <c r="BX70" s="1209"/>
      <c r="BY70" s="1740" t="s">
        <v>3702</v>
      </c>
      <c r="BZ70" s="1740"/>
      <c r="CA70" s="1740"/>
      <c r="CB70" s="1740"/>
      <c r="CC70" s="1740"/>
      <c r="CD70" s="1822"/>
      <c r="CE70" s="1202"/>
      <c r="CF70" s="1202"/>
      <c r="CG70" s="1202"/>
      <c r="CH70" s="1202"/>
      <c r="CJ70" s="1202"/>
      <c r="CK70" s="1202"/>
      <c r="CL70" s="1204"/>
      <c r="CM70" s="1202" t="str">
        <f>IF(AND($AN$13=TRUE,COUNTIF(CN70:CP70,TRUE)=0),"未入力","")</f>
        <v/>
      </c>
      <c r="CN70" s="1225" t="b">
        <v>0</v>
      </c>
      <c r="CO70" s="1225" t="b">
        <v>0</v>
      </c>
      <c r="CP70" s="1225" t="b">
        <v>0</v>
      </c>
      <c r="CS70" s="1220"/>
      <c r="DA70" s="1203"/>
      <c r="DB70" s="1734" t="s">
        <v>3973</v>
      </c>
      <c r="DC70" s="1735"/>
      <c r="DD70" s="1735"/>
      <c r="DE70" s="1735"/>
      <c r="DF70" s="1735"/>
      <c r="DG70" s="1735"/>
      <c r="DH70" s="1735"/>
      <c r="DI70" s="1762"/>
      <c r="DJ70" s="1219"/>
      <c r="DK70" s="1735" t="s">
        <v>3700</v>
      </c>
      <c r="DL70" s="1735"/>
      <c r="DM70" s="1735"/>
      <c r="DN70" s="1735"/>
      <c r="DO70" s="1735"/>
      <c r="DP70" s="1266"/>
      <c r="DQ70" s="1209"/>
      <c r="DR70" s="1735" t="s">
        <v>3701</v>
      </c>
      <c r="DS70" s="1735"/>
      <c r="DT70" s="1735"/>
      <c r="DU70" s="1735"/>
      <c r="DV70" s="1735"/>
      <c r="DW70" s="1735"/>
      <c r="DX70" s="1209"/>
      <c r="DY70" s="1740" t="s">
        <v>3702</v>
      </c>
      <c r="DZ70" s="1740"/>
      <c r="EA70" s="1740"/>
      <c r="EB70" s="1740"/>
      <c r="EC70" s="1740"/>
      <c r="ED70" s="1822"/>
      <c r="EE70" s="1202"/>
      <c r="EF70" s="1202"/>
      <c r="EG70" s="1202"/>
      <c r="EH70" s="1202"/>
      <c r="EJ70" s="1202"/>
      <c r="EK70" s="1202"/>
      <c r="EL70" s="1204"/>
      <c r="EM70" s="1202" t="str">
        <f>IF(AND($AN$13=TRUE,COUNTIF(EN70:EP70,TRUE)=0),"未入力","")</f>
        <v/>
      </c>
      <c r="EN70" s="1197" t="b">
        <v>0</v>
      </c>
      <c r="EO70" s="1197" t="b">
        <v>0</v>
      </c>
      <c r="EP70" s="1197" t="b">
        <v>0</v>
      </c>
      <c r="ES70" s="1220"/>
      <c r="FA70" s="1203"/>
      <c r="FB70" s="1734" t="s">
        <v>3973</v>
      </c>
      <c r="FC70" s="1735"/>
      <c r="FD70" s="1735"/>
      <c r="FE70" s="1735"/>
      <c r="FF70" s="1735"/>
      <c r="FG70" s="1735"/>
      <c r="FH70" s="1735"/>
      <c r="FI70" s="1762"/>
      <c r="FJ70" s="1219"/>
      <c r="FK70" s="1735" t="s">
        <v>3700</v>
      </c>
      <c r="FL70" s="1735"/>
      <c r="FM70" s="1735"/>
      <c r="FN70" s="1735"/>
      <c r="FO70" s="1735"/>
      <c r="FP70" s="1266"/>
      <c r="FQ70" s="1209"/>
      <c r="FR70" s="1735" t="s">
        <v>3701</v>
      </c>
      <c r="FS70" s="1735"/>
      <c r="FT70" s="1735"/>
      <c r="FU70" s="1735"/>
      <c r="FV70" s="1735"/>
      <c r="FW70" s="1735"/>
      <c r="FX70" s="1209"/>
      <c r="FY70" s="1740" t="s">
        <v>3702</v>
      </c>
      <c r="FZ70" s="1740"/>
      <c r="GA70" s="1740"/>
      <c r="GB70" s="1740"/>
      <c r="GC70" s="1740"/>
      <c r="GD70" s="1822"/>
      <c r="GE70" s="1202"/>
      <c r="GF70" s="1202"/>
      <c r="GG70" s="1202"/>
      <c r="GH70" s="1202"/>
      <c r="GJ70" s="1202"/>
      <c r="GK70" s="1202"/>
      <c r="GL70" s="1204"/>
      <c r="GM70" s="1202" t="str">
        <f>IF(AND($AN$13=TRUE,COUNTIF(GN70:GP70,TRUE)=0),"未入力","")</f>
        <v/>
      </c>
      <c r="GN70" s="1197" t="b">
        <v>0</v>
      </c>
      <c r="GO70" s="1197" t="b">
        <v>0</v>
      </c>
      <c r="GP70" s="1197" t="b">
        <v>0</v>
      </c>
    </row>
    <row r="71" spans="1:199" ht="17.100000000000001" customHeight="1">
      <c r="A71" s="1203"/>
      <c r="B71" s="1734" t="s">
        <v>3974</v>
      </c>
      <c r="C71" s="1735"/>
      <c r="D71" s="1735"/>
      <c r="E71" s="1735"/>
      <c r="F71" s="1735"/>
      <c r="G71" s="1735"/>
      <c r="H71" s="1735"/>
      <c r="I71" s="1762"/>
      <c r="J71" s="1223"/>
      <c r="K71" s="1740" t="s">
        <v>3704</v>
      </c>
      <c r="L71" s="1740"/>
      <c r="M71" s="1740"/>
      <c r="N71" s="1740"/>
      <c r="O71" s="1740"/>
      <c r="P71" s="1740"/>
      <c r="Q71" s="1200"/>
      <c r="R71" s="1742" t="s">
        <v>3705</v>
      </c>
      <c r="S71" s="1742"/>
      <c r="T71" s="1742"/>
      <c r="U71" s="1742"/>
      <c r="V71" s="1742"/>
      <c r="W71" s="1742"/>
      <c r="X71" s="1200"/>
      <c r="Y71" s="1742" t="s">
        <v>3706</v>
      </c>
      <c r="Z71" s="1742"/>
      <c r="AA71" s="1742"/>
      <c r="AB71" s="1742"/>
      <c r="AC71" s="1742"/>
      <c r="AD71" s="1201"/>
      <c r="AE71" s="1728"/>
      <c r="AF71" s="1728"/>
      <c r="AG71" s="1728"/>
      <c r="AH71" s="1728"/>
      <c r="AI71" s="1728"/>
      <c r="AJ71" s="1202"/>
      <c r="AK71" s="1202"/>
      <c r="AL71" s="1204"/>
      <c r="AM71" s="1202" t="str">
        <f>IF(AND($AN$13=TRUE,N71=""),"未入力","")</f>
        <v/>
      </c>
      <c r="AN71" s="1197" t="b">
        <v>0</v>
      </c>
      <c r="AO71" s="1197" t="b">
        <v>0</v>
      </c>
      <c r="AP71" s="1197" t="b">
        <v>0</v>
      </c>
      <c r="AS71" s="1220"/>
      <c r="BA71" s="1203"/>
      <c r="BB71" s="1734" t="s">
        <v>3974</v>
      </c>
      <c r="BC71" s="1735"/>
      <c r="BD71" s="1735"/>
      <c r="BE71" s="1735"/>
      <c r="BF71" s="1735"/>
      <c r="BG71" s="1735"/>
      <c r="BH71" s="1735"/>
      <c r="BI71" s="1762"/>
      <c r="BJ71" s="1223"/>
      <c r="BK71" s="1740" t="s">
        <v>3704</v>
      </c>
      <c r="BL71" s="1740"/>
      <c r="BM71" s="1740"/>
      <c r="BN71" s="1740"/>
      <c r="BO71" s="1740"/>
      <c r="BP71" s="1740"/>
      <c r="BQ71" s="1200"/>
      <c r="BR71" s="1742" t="s">
        <v>3705</v>
      </c>
      <c r="BS71" s="1742"/>
      <c r="BT71" s="1742"/>
      <c r="BU71" s="1742"/>
      <c r="BV71" s="1742"/>
      <c r="BW71" s="1742"/>
      <c r="BX71" s="1200"/>
      <c r="BY71" s="1742" t="s">
        <v>3706</v>
      </c>
      <c r="BZ71" s="1742"/>
      <c r="CA71" s="1742"/>
      <c r="CB71" s="1742"/>
      <c r="CC71" s="1742"/>
      <c r="CD71" s="1201"/>
      <c r="CE71" s="1728"/>
      <c r="CF71" s="1728"/>
      <c r="CG71" s="1728"/>
      <c r="CH71" s="1728"/>
      <c r="CI71" s="1728"/>
      <c r="CJ71" s="1202"/>
      <c r="CK71" s="1202"/>
      <c r="CL71" s="1204"/>
      <c r="CM71" s="1202" t="str">
        <f>IF(AND($AN$13=TRUE,BN71=""),"未入力","")</f>
        <v/>
      </c>
      <c r="CN71" s="1197" t="b">
        <v>0</v>
      </c>
      <c r="CO71" s="1197" t="b">
        <v>0</v>
      </c>
      <c r="CP71" s="1197" t="b">
        <v>0</v>
      </c>
      <c r="CS71" s="1220"/>
      <c r="DA71" s="1203"/>
      <c r="DB71" s="1734" t="s">
        <v>3974</v>
      </c>
      <c r="DC71" s="1735"/>
      <c r="DD71" s="1735"/>
      <c r="DE71" s="1735"/>
      <c r="DF71" s="1735"/>
      <c r="DG71" s="1735"/>
      <c r="DH71" s="1735"/>
      <c r="DI71" s="1762"/>
      <c r="DJ71" s="1223"/>
      <c r="DK71" s="1740" t="s">
        <v>3704</v>
      </c>
      <c r="DL71" s="1740"/>
      <c r="DM71" s="1740"/>
      <c r="DN71" s="1740"/>
      <c r="DO71" s="1740"/>
      <c r="DP71" s="1740"/>
      <c r="DQ71" s="1200"/>
      <c r="DR71" s="1742" t="s">
        <v>3705</v>
      </c>
      <c r="DS71" s="1742"/>
      <c r="DT71" s="1742"/>
      <c r="DU71" s="1742"/>
      <c r="DV71" s="1742"/>
      <c r="DW71" s="1742"/>
      <c r="DX71" s="1200"/>
      <c r="DY71" s="1742" t="s">
        <v>3706</v>
      </c>
      <c r="DZ71" s="1742"/>
      <c r="EA71" s="1742"/>
      <c r="EB71" s="1742"/>
      <c r="EC71" s="1742"/>
      <c r="ED71" s="1201"/>
      <c r="EE71" s="1728"/>
      <c r="EF71" s="1728"/>
      <c r="EG71" s="1728"/>
      <c r="EH71" s="1728"/>
      <c r="EI71" s="1728"/>
      <c r="EJ71" s="1202"/>
      <c r="EK71" s="1202"/>
      <c r="EL71" s="1204"/>
      <c r="EM71" s="1202" t="str">
        <f>IF(AND($AN$13=TRUE,DN71=""),"未入力","")</f>
        <v/>
      </c>
      <c r="EN71" s="1197" t="b">
        <v>0</v>
      </c>
      <c r="EO71" s="1197" t="b">
        <v>0</v>
      </c>
      <c r="EP71" s="1197" t="b">
        <v>0</v>
      </c>
      <c r="ES71" s="1220"/>
      <c r="FA71" s="1203"/>
      <c r="FB71" s="1734" t="s">
        <v>3974</v>
      </c>
      <c r="FC71" s="1735"/>
      <c r="FD71" s="1735"/>
      <c r="FE71" s="1735"/>
      <c r="FF71" s="1735"/>
      <c r="FG71" s="1735"/>
      <c r="FH71" s="1735"/>
      <c r="FI71" s="1762"/>
      <c r="FJ71" s="1223"/>
      <c r="FK71" s="1740" t="s">
        <v>3704</v>
      </c>
      <c r="FL71" s="1740"/>
      <c r="FM71" s="1740"/>
      <c r="FN71" s="1740"/>
      <c r="FO71" s="1740"/>
      <c r="FP71" s="1740"/>
      <c r="FQ71" s="1200"/>
      <c r="FR71" s="1742" t="s">
        <v>3705</v>
      </c>
      <c r="FS71" s="1742"/>
      <c r="FT71" s="1742"/>
      <c r="FU71" s="1742"/>
      <c r="FV71" s="1742"/>
      <c r="FW71" s="1742"/>
      <c r="FX71" s="1200"/>
      <c r="FY71" s="1742" t="s">
        <v>3706</v>
      </c>
      <c r="FZ71" s="1742"/>
      <c r="GA71" s="1742"/>
      <c r="GB71" s="1742"/>
      <c r="GC71" s="1742"/>
      <c r="GD71" s="1201"/>
      <c r="GE71" s="1728"/>
      <c r="GF71" s="1728"/>
      <c r="GG71" s="1728"/>
      <c r="GH71" s="1728"/>
      <c r="GI71" s="1728"/>
      <c r="GJ71" s="1202"/>
      <c r="GK71" s="1202"/>
      <c r="GL71" s="1204"/>
      <c r="GM71" s="1202" t="str">
        <f>IF(AND($AN$13=TRUE,FN71=""),"未入力","")</f>
        <v/>
      </c>
      <c r="GN71" s="1197" t="b">
        <v>0</v>
      </c>
      <c r="GO71" s="1197" t="b">
        <v>0</v>
      </c>
      <c r="GP71" s="1197" t="b">
        <v>0</v>
      </c>
    </row>
    <row r="72" spans="1:199" ht="17.100000000000001" customHeight="1">
      <c r="A72" s="1203"/>
      <c r="B72" s="1734" t="s">
        <v>3975</v>
      </c>
      <c r="C72" s="1735"/>
      <c r="D72" s="1735"/>
      <c r="E72" s="1735"/>
      <c r="F72" s="1735"/>
      <c r="G72" s="1735"/>
      <c r="H72" s="1735"/>
      <c r="I72" s="1762"/>
      <c r="J72" s="1219"/>
      <c r="K72" s="1735" t="s">
        <v>3976</v>
      </c>
      <c r="L72" s="1735"/>
      <c r="M72" s="1735"/>
      <c r="N72" s="1735"/>
      <c r="O72" s="1735"/>
      <c r="P72" s="1823"/>
      <c r="Q72" s="1243"/>
      <c r="R72" s="1735" t="s">
        <v>3977</v>
      </c>
      <c r="S72" s="1735"/>
      <c r="T72" s="1735"/>
      <c r="U72" s="1735"/>
      <c r="V72" s="1735"/>
      <c r="W72" s="1209"/>
      <c r="X72" s="1243"/>
      <c r="Y72" s="1735" t="s">
        <v>3154</v>
      </c>
      <c r="Z72" s="1735"/>
      <c r="AA72" s="1735"/>
      <c r="AB72" s="1735"/>
      <c r="AC72" s="1735"/>
      <c r="AD72" s="1209"/>
      <c r="AE72" s="1245"/>
      <c r="AF72" s="1742" t="s">
        <v>3155</v>
      </c>
      <c r="AG72" s="1742"/>
      <c r="AH72" s="1742"/>
      <c r="AI72" s="1742"/>
      <c r="AJ72" s="1742"/>
      <c r="AK72" s="1199"/>
      <c r="AL72" s="1267"/>
      <c r="AM72" s="1202" t="str">
        <f>IF(AND($AN$13=TRUE,N72=""),"未入力","")</f>
        <v/>
      </c>
      <c r="AN72" s="1197" t="b">
        <v>0</v>
      </c>
      <c r="AO72" s="1197" t="b">
        <v>0</v>
      </c>
      <c r="AP72" s="1197" t="b">
        <v>0</v>
      </c>
      <c r="AQ72" s="1197" t="b">
        <v>0</v>
      </c>
      <c r="AS72" s="1220"/>
      <c r="BA72" s="1203"/>
      <c r="BB72" s="1734" t="s">
        <v>3975</v>
      </c>
      <c r="BC72" s="1735"/>
      <c r="BD72" s="1735"/>
      <c r="BE72" s="1735"/>
      <c r="BF72" s="1735"/>
      <c r="BG72" s="1735"/>
      <c r="BH72" s="1735"/>
      <c r="BI72" s="1762"/>
      <c r="BJ72" s="1219"/>
      <c r="BK72" s="1735" t="s">
        <v>3976</v>
      </c>
      <c r="BL72" s="1735"/>
      <c r="BM72" s="1735"/>
      <c r="BN72" s="1735"/>
      <c r="BO72" s="1735"/>
      <c r="BP72" s="1823"/>
      <c r="BQ72" s="1243"/>
      <c r="BR72" s="1735" t="s">
        <v>3977</v>
      </c>
      <c r="BS72" s="1735"/>
      <c r="BT72" s="1735"/>
      <c r="BU72" s="1735"/>
      <c r="BV72" s="1735"/>
      <c r="BW72" s="1209"/>
      <c r="BX72" s="1243"/>
      <c r="BY72" s="1735" t="s">
        <v>3154</v>
      </c>
      <c r="BZ72" s="1735"/>
      <c r="CA72" s="1735"/>
      <c r="CB72" s="1735"/>
      <c r="CC72" s="1735"/>
      <c r="CD72" s="1209"/>
      <c r="CE72" s="1245"/>
      <c r="CF72" s="1742" t="s">
        <v>3155</v>
      </c>
      <c r="CG72" s="1742"/>
      <c r="CH72" s="1742"/>
      <c r="CI72" s="1742"/>
      <c r="CJ72" s="1742"/>
      <c r="CK72" s="1199"/>
      <c r="CL72" s="1267"/>
      <c r="CM72" s="1202" t="str">
        <f>IF(AND($AN$13=TRUE,BN72=""),"未入力","")</f>
        <v/>
      </c>
      <c r="CN72" s="1197" t="b">
        <v>0</v>
      </c>
      <c r="CO72" s="1197" t="b">
        <v>0</v>
      </c>
      <c r="CP72" s="1197" t="b">
        <v>0</v>
      </c>
      <c r="CQ72" s="1197" t="b">
        <v>0</v>
      </c>
      <c r="CS72" s="1220"/>
      <c r="DA72" s="1203"/>
      <c r="DB72" s="1734" t="s">
        <v>3975</v>
      </c>
      <c r="DC72" s="1735"/>
      <c r="DD72" s="1735"/>
      <c r="DE72" s="1735"/>
      <c r="DF72" s="1735"/>
      <c r="DG72" s="1735"/>
      <c r="DH72" s="1735"/>
      <c r="DI72" s="1762"/>
      <c r="DJ72" s="1219"/>
      <c r="DK72" s="1735" t="s">
        <v>3976</v>
      </c>
      <c r="DL72" s="1735"/>
      <c r="DM72" s="1735"/>
      <c r="DN72" s="1735"/>
      <c r="DO72" s="1735"/>
      <c r="DP72" s="1823"/>
      <c r="DQ72" s="1243"/>
      <c r="DR72" s="1735" t="s">
        <v>3977</v>
      </c>
      <c r="DS72" s="1735"/>
      <c r="DT72" s="1735"/>
      <c r="DU72" s="1735"/>
      <c r="DV72" s="1735"/>
      <c r="DW72" s="1209"/>
      <c r="DX72" s="1243"/>
      <c r="DY72" s="1735" t="s">
        <v>3154</v>
      </c>
      <c r="DZ72" s="1735"/>
      <c r="EA72" s="1735"/>
      <c r="EB72" s="1735"/>
      <c r="EC72" s="1735"/>
      <c r="ED72" s="1209"/>
      <c r="EE72" s="1245"/>
      <c r="EF72" s="1742" t="s">
        <v>3155</v>
      </c>
      <c r="EG72" s="1742"/>
      <c r="EH72" s="1742"/>
      <c r="EI72" s="1742"/>
      <c r="EJ72" s="1742"/>
      <c r="EK72" s="1199"/>
      <c r="EL72" s="1267"/>
      <c r="EM72" s="1202" t="str">
        <f>IF(AND($AN$13=TRUE,DN72=""),"未入力","")</f>
        <v/>
      </c>
      <c r="EN72" s="1197" t="b">
        <v>0</v>
      </c>
      <c r="EO72" s="1197" t="b">
        <v>0</v>
      </c>
      <c r="EP72" s="1197" t="b">
        <v>0</v>
      </c>
      <c r="EQ72" s="1197" t="b">
        <v>0</v>
      </c>
      <c r="ES72" s="1220"/>
      <c r="FA72" s="1203"/>
      <c r="FB72" s="1734" t="s">
        <v>3975</v>
      </c>
      <c r="FC72" s="1735"/>
      <c r="FD72" s="1735"/>
      <c r="FE72" s="1735"/>
      <c r="FF72" s="1735"/>
      <c r="FG72" s="1735"/>
      <c r="FH72" s="1735"/>
      <c r="FI72" s="1762"/>
      <c r="FJ72" s="1219"/>
      <c r="FK72" s="1735" t="s">
        <v>3976</v>
      </c>
      <c r="FL72" s="1735"/>
      <c r="FM72" s="1735"/>
      <c r="FN72" s="1735"/>
      <c r="FO72" s="1735"/>
      <c r="FP72" s="1823"/>
      <c r="FQ72" s="1243"/>
      <c r="FR72" s="1735" t="s">
        <v>3977</v>
      </c>
      <c r="FS72" s="1735"/>
      <c r="FT72" s="1735"/>
      <c r="FU72" s="1735"/>
      <c r="FV72" s="1735"/>
      <c r="FW72" s="1209"/>
      <c r="FX72" s="1243"/>
      <c r="FY72" s="1735" t="s">
        <v>3154</v>
      </c>
      <c r="FZ72" s="1735"/>
      <c r="GA72" s="1735"/>
      <c r="GB72" s="1735"/>
      <c r="GC72" s="1735"/>
      <c r="GD72" s="1209"/>
      <c r="GE72" s="1245"/>
      <c r="GF72" s="1742" t="s">
        <v>3155</v>
      </c>
      <c r="GG72" s="1742"/>
      <c r="GH72" s="1742"/>
      <c r="GI72" s="1742"/>
      <c r="GJ72" s="1742"/>
      <c r="GK72" s="1199"/>
      <c r="GL72" s="1267"/>
      <c r="GM72" s="1202" t="str">
        <f>IF(AND($AN$13=TRUE,FN72=""),"未入力","")</f>
        <v/>
      </c>
      <c r="GN72" s="1197" t="b">
        <v>0</v>
      </c>
      <c r="GO72" s="1197" t="b">
        <v>0</v>
      </c>
      <c r="GP72" s="1197" t="b">
        <v>0</v>
      </c>
      <c r="GQ72" s="1197" t="b">
        <v>0</v>
      </c>
    </row>
    <row r="73" spans="1:199" ht="20.100000000000001" customHeight="1">
      <c r="A73" s="1203"/>
      <c r="B73" s="1734" t="s">
        <v>3978</v>
      </c>
      <c r="C73" s="1735"/>
      <c r="D73" s="1735"/>
      <c r="E73" s="1735"/>
      <c r="F73" s="1735"/>
      <c r="G73" s="1735"/>
      <c r="H73" s="1735"/>
      <c r="I73" s="1762"/>
      <c r="J73" s="1880"/>
      <c r="K73" s="1881"/>
      <c r="L73" s="1881"/>
      <c r="M73" s="1881"/>
      <c r="N73" s="1881"/>
      <c r="O73" s="1209" t="s">
        <v>3713</v>
      </c>
      <c r="P73" s="1209"/>
      <c r="Q73" s="1884"/>
      <c r="R73" s="1881"/>
      <c r="S73" s="1881"/>
      <c r="T73" s="1881"/>
      <c r="U73" s="1881"/>
      <c r="V73" s="1209" t="s">
        <v>3713</v>
      </c>
      <c r="W73" s="1209"/>
      <c r="X73" s="1884"/>
      <c r="Y73" s="1881"/>
      <c r="Z73" s="1881"/>
      <c r="AA73" s="1881"/>
      <c r="AB73" s="1881"/>
      <c r="AC73" s="1209" t="s">
        <v>3713</v>
      </c>
      <c r="AD73" s="1209"/>
      <c r="AE73" s="1883"/>
      <c r="AF73" s="1790"/>
      <c r="AG73" s="1790"/>
      <c r="AH73" s="1790"/>
      <c r="AI73" s="1790"/>
      <c r="AJ73" s="1200" t="s">
        <v>3713</v>
      </c>
      <c r="AK73" s="1200"/>
      <c r="AL73" s="1267"/>
      <c r="AM73" s="1202"/>
      <c r="AS73" s="1220"/>
      <c r="BA73" s="1203"/>
      <c r="BB73" s="1734" t="s">
        <v>3978</v>
      </c>
      <c r="BC73" s="1735"/>
      <c r="BD73" s="1735"/>
      <c r="BE73" s="1735"/>
      <c r="BF73" s="1735"/>
      <c r="BG73" s="1735"/>
      <c r="BH73" s="1735"/>
      <c r="BI73" s="1762"/>
      <c r="BJ73" s="1880"/>
      <c r="BK73" s="1881"/>
      <c r="BL73" s="1881"/>
      <c r="BM73" s="1881"/>
      <c r="BN73" s="1881"/>
      <c r="BO73" s="1209" t="s">
        <v>3713</v>
      </c>
      <c r="BP73" s="1209"/>
      <c r="BQ73" s="1884"/>
      <c r="BR73" s="1881"/>
      <c r="BS73" s="1881"/>
      <c r="BT73" s="1881"/>
      <c r="BU73" s="1881"/>
      <c r="BV73" s="1209" t="s">
        <v>3713</v>
      </c>
      <c r="BW73" s="1209"/>
      <c r="BX73" s="1884"/>
      <c r="BY73" s="1881"/>
      <c r="BZ73" s="1881"/>
      <c r="CA73" s="1881"/>
      <c r="CB73" s="1881"/>
      <c r="CC73" s="1209" t="s">
        <v>3713</v>
      </c>
      <c r="CD73" s="1209"/>
      <c r="CE73" s="1883"/>
      <c r="CF73" s="1790"/>
      <c r="CG73" s="1790"/>
      <c r="CH73" s="1790"/>
      <c r="CI73" s="1790"/>
      <c r="CJ73" s="1200" t="s">
        <v>3713</v>
      </c>
      <c r="CK73" s="1200"/>
      <c r="CL73" s="1267"/>
      <c r="CM73" s="1202"/>
      <c r="CS73" s="1220"/>
      <c r="DA73" s="1203"/>
      <c r="DB73" s="1734" t="s">
        <v>3978</v>
      </c>
      <c r="DC73" s="1735"/>
      <c r="DD73" s="1735"/>
      <c r="DE73" s="1735"/>
      <c r="DF73" s="1735"/>
      <c r="DG73" s="1735"/>
      <c r="DH73" s="1735"/>
      <c r="DI73" s="1762"/>
      <c r="DJ73" s="1880"/>
      <c r="DK73" s="1881"/>
      <c r="DL73" s="1881"/>
      <c r="DM73" s="1881"/>
      <c r="DN73" s="1881"/>
      <c r="DO73" s="1209" t="s">
        <v>3713</v>
      </c>
      <c r="DP73" s="1209"/>
      <c r="DQ73" s="1884"/>
      <c r="DR73" s="1881"/>
      <c r="DS73" s="1881"/>
      <c r="DT73" s="1881"/>
      <c r="DU73" s="1881"/>
      <c r="DV73" s="1209" t="s">
        <v>3713</v>
      </c>
      <c r="DW73" s="1209"/>
      <c r="DX73" s="1884"/>
      <c r="DY73" s="1881"/>
      <c r="DZ73" s="1881"/>
      <c r="EA73" s="1881"/>
      <c r="EB73" s="1881"/>
      <c r="EC73" s="1209" t="s">
        <v>3713</v>
      </c>
      <c r="ED73" s="1209"/>
      <c r="EE73" s="1883"/>
      <c r="EF73" s="1790"/>
      <c r="EG73" s="1790"/>
      <c r="EH73" s="1790"/>
      <c r="EI73" s="1790"/>
      <c r="EJ73" s="1200" t="s">
        <v>3713</v>
      </c>
      <c r="EK73" s="1200"/>
      <c r="EL73" s="1267"/>
      <c r="EM73" s="1202"/>
      <c r="ES73" s="1220"/>
      <c r="FA73" s="1203"/>
      <c r="FB73" s="1734" t="s">
        <v>3978</v>
      </c>
      <c r="FC73" s="1735"/>
      <c r="FD73" s="1735"/>
      <c r="FE73" s="1735"/>
      <c r="FF73" s="1735"/>
      <c r="FG73" s="1735"/>
      <c r="FH73" s="1735"/>
      <c r="FI73" s="1762"/>
      <c r="FJ73" s="1880"/>
      <c r="FK73" s="1881"/>
      <c r="FL73" s="1881"/>
      <c r="FM73" s="1881"/>
      <c r="FN73" s="1881"/>
      <c r="FO73" s="1209" t="s">
        <v>3713</v>
      </c>
      <c r="FP73" s="1209"/>
      <c r="FQ73" s="1884"/>
      <c r="FR73" s="1881"/>
      <c r="FS73" s="1881"/>
      <c r="FT73" s="1881"/>
      <c r="FU73" s="1881"/>
      <c r="FV73" s="1209" t="s">
        <v>3713</v>
      </c>
      <c r="FW73" s="1209"/>
      <c r="FX73" s="1884"/>
      <c r="FY73" s="1881"/>
      <c r="FZ73" s="1881"/>
      <c r="GA73" s="1881"/>
      <c r="GB73" s="1881"/>
      <c r="GC73" s="1209" t="s">
        <v>3713</v>
      </c>
      <c r="GD73" s="1209"/>
      <c r="GE73" s="1883"/>
      <c r="GF73" s="1790"/>
      <c r="GG73" s="1790"/>
      <c r="GH73" s="1790"/>
      <c r="GI73" s="1790"/>
      <c r="GJ73" s="1200" t="s">
        <v>3713</v>
      </c>
      <c r="GK73" s="1200"/>
      <c r="GL73" s="1267"/>
      <c r="GM73" s="1202"/>
    </row>
    <row r="74" spans="1:199" ht="27" customHeight="1">
      <c r="A74" s="1203"/>
      <c r="B74" s="1749" t="s">
        <v>3979</v>
      </c>
      <c r="C74" s="1750"/>
      <c r="D74" s="1750"/>
      <c r="E74" s="1750"/>
      <c r="F74" s="1750"/>
      <c r="G74" s="1750"/>
      <c r="H74" s="1750"/>
      <c r="I74" s="1833"/>
      <c r="J74" s="1838"/>
      <c r="K74" s="1790"/>
      <c r="L74" s="1790"/>
      <c r="M74" s="1790"/>
      <c r="N74" s="1790"/>
      <c r="O74" s="1209" t="s">
        <v>3146</v>
      </c>
      <c r="P74" s="1209"/>
      <c r="Q74" s="1883"/>
      <c r="R74" s="1790"/>
      <c r="S74" s="1790"/>
      <c r="T74" s="1790"/>
      <c r="U74" s="1790"/>
      <c r="V74" s="1209" t="s">
        <v>3146</v>
      </c>
      <c r="W74" s="1209"/>
      <c r="X74" s="1883"/>
      <c r="Y74" s="1790"/>
      <c r="Z74" s="1790"/>
      <c r="AA74" s="1790"/>
      <c r="AB74" s="1790"/>
      <c r="AC74" s="1209" t="s">
        <v>3146</v>
      </c>
      <c r="AD74" s="1209"/>
      <c r="AE74" s="1883"/>
      <c r="AF74" s="1790"/>
      <c r="AG74" s="1790"/>
      <c r="AH74" s="1790"/>
      <c r="AI74" s="1790"/>
      <c r="AJ74" s="1209" t="s">
        <v>3146</v>
      </c>
      <c r="AK74" s="1209"/>
      <c r="AL74" s="1267"/>
      <c r="AM74" s="1202"/>
      <c r="AS74" s="1220"/>
      <c r="BA74" s="1203"/>
      <c r="BB74" s="1749" t="s">
        <v>3979</v>
      </c>
      <c r="BC74" s="1750"/>
      <c r="BD74" s="1750"/>
      <c r="BE74" s="1750"/>
      <c r="BF74" s="1750"/>
      <c r="BG74" s="1750"/>
      <c r="BH74" s="1750"/>
      <c r="BI74" s="1833"/>
      <c r="BJ74" s="1838"/>
      <c r="BK74" s="1790"/>
      <c r="BL74" s="1790"/>
      <c r="BM74" s="1790"/>
      <c r="BN74" s="1790"/>
      <c r="BO74" s="1209" t="s">
        <v>3146</v>
      </c>
      <c r="BP74" s="1209"/>
      <c r="BQ74" s="1883"/>
      <c r="BR74" s="1790"/>
      <c r="BS74" s="1790"/>
      <c r="BT74" s="1790"/>
      <c r="BU74" s="1790"/>
      <c r="BV74" s="1209" t="s">
        <v>3146</v>
      </c>
      <c r="BW74" s="1209"/>
      <c r="BX74" s="1883"/>
      <c r="BY74" s="1790"/>
      <c r="BZ74" s="1790"/>
      <c r="CA74" s="1790"/>
      <c r="CB74" s="1790"/>
      <c r="CC74" s="1209" t="s">
        <v>3146</v>
      </c>
      <c r="CD74" s="1209"/>
      <c r="CE74" s="1883"/>
      <c r="CF74" s="1790"/>
      <c r="CG74" s="1790"/>
      <c r="CH74" s="1790"/>
      <c r="CI74" s="1790"/>
      <c r="CJ74" s="1209" t="s">
        <v>3146</v>
      </c>
      <c r="CK74" s="1209"/>
      <c r="CL74" s="1267"/>
      <c r="CM74" s="1202"/>
      <c r="CS74" s="1220"/>
      <c r="DA74" s="1203"/>
      <c r="DB74" s="1749" t="s">
        <v>3979</v>
      </c>
      <c r="DC74" s="1750"/>
      <c r="DD74" s="1750"/>
      <c r="DE74" s="1750"/>
      <c r="DF74" s="1750"/>
      <c r="DG74" s="1750"/>
      <c r="DH74" s="1750"/>
      <c r="DI74" s="1833"/>
      <c r="DJ74" s="1838"/>
      <c r="DK74" s="1790"/>
      <c r="DL74" s="1790"/>
      <c r="DM74" s="1790"/>
      <c r="DN74" s="1790"/>
      <c r="DO74" s="1209" t="s">
        <v>3146</v>
      </c>
      <c r="DP74" s="1209"/>
      <c r="DQ74" s="1883"/>
      <c r="DR74" s="1790"/>
      <c r="DS74" s="1790"/>
      <c r="DT74" s="1790"/>
      <c r="DU74" s="1790"/>
      <c r="DV74" s="1209" t="s">
        <v>3146</v>
      </c>
      <c r="DW74" s="1209"/>
      <c r="DX74" s="1883"/>
      <c r="DY74" s="1790"/>
      <c r="DZ74" s="1790"/>
      <c r="EA74" s="1790"/>
      <c r="EB74" s="1790"/>
      <c r="EC74" s="1209" t="s">
        <v>3146</v>
      </c>
      <c r="ED74" s="1209"/>
      <c r="EE74" s="1883"/>
      <c r="EF74" s="1790"/>
      <c r="EG74" s="1790"/>
      <c r="EH74" s="1790"/>
      <c r="EI74" s="1790"/>
      <c r="EJ74" s="1209" t="s">
        <v>3146</v>
      </c>
      <c r="EK74" s="1209"/>
      <c r="EL74" s="1267"/>
      <c r="EM74" s="1202"/>
      <c r="ES74" s="1220"/>
      <c r="FA74" s="1203"/>
      <c r="FB74" s="1749" t="s">
        <v>3979</v>
      </c>
      <c r="FC74" s="1750"/>
      <c r="FD74" s="1750"/>
      <c r="FE74" s="1750"/>
      <c r="FF74" s="1750"/>
      <c r="FG74" s="1750"/>
      <c r="FH74" s="1750"/>
      <c r="FI74" s="1833"/>
      <c r="FJ74" s="1838"/>
      <c r="FK74" s="1790"/>
      <c r="FL74" s="1790"/>
      <c r="FM74" s="1790"/>
      <c r="FN74" s="1790"/>
      <c r="FO74" s="1209" t="s">
        <v>3146</v>
      </c>
      <c r="FP74" s="1209"/>
      <c r="FQ74" s="1883"/>
      <c r="FR74" s="1790"/>
      <c r="FS74" s="1790"/>
      <c r="FT74" s="1790"/>
      <c r="FU74" s="1790"/>
      <c r="FV74" s="1209" t="s">
        <v>3146</v>
      </c>
      <c r="FW74" s="1209"/>
      <c r="FX74" s="1883"/>
      <c r="FY74" s="1790"/>
      <c r="FZ74" s="1790"/>
      <c r="GA74" s="1790"/>
      <c r="GB74" s="1790"/>
      <c r="GC74" s="1209" t="s">
        <v>3146</v>
      </c>
      <c r="GD74" s="1209"/>
      <c r="GE74" s="1883"/>
      <c r="GF74" s="1790"/>
      <c r="GG74" s="1790"/>
      <c r="GH74" s="1790"/>
      <c r="GI74" s="1790"/>
      <c r="GJ74" s="1209" t="s">
        <v>3146</v>
      </c>
      <c r="GK74" s="1209"/>
      <c r="GL74" s="1267"/>
      <c r="GM74" s="1202"/>
    </row>
    <row r="75" spans="1:199" ht="3.95" customHeight="1">
      <c r="A75" s="1211"/>
      <c r="B75" s="1229"/>
      <c r="C75" s="1229"/>
      <c r="D75" s="1229"/>
      <c r="E75" s="1229"/>
      <c r="F75" s="1229"/>
      <c r="G75" s="1229"/>
      <c r="H75" s="1229"/>
      <c r="I75" s="1229"/>
      <c r="J75" s="1227"/>
      <c r="K75" s="1227"/>
      <c r="L75" s="1227"/>
      <c r="M75" s="1227"/>
      <c r="N75" s="1227"/>
      <c r="O75" s="1227"/>
      <c r="P75" s="1227"/>
      <c r="Q75" s="1227"/>
      <c r="R75" s="1227"/>
      <c r="S75" s="1227"/>
      <c r="T75" s="1227"/>
      <c r="U75" s="1227"/>
      <c r="V75" s="1227"/>
      <c r="W75" s="1227"/>
      <c r="X75" s="1227"/>
      <c r="Y75" s="1227"/>
      <c r="Z75" s="1227"/>
      <c r="AA75" s="1227"/>
      <c r="AB75" s="1227"/>
      <c r="AC75" s="1227"/>
      <c r="AD75" s="1227"/>
      <c r="AE75" s="1227"/>
      <c r="AF75" s="1227"/>
      <c r="AG75" s="1227"/>
      <c r="AH75" s="1227"/>
      <c r="AI75" s="1227"/>
      <c r="AJ75" s="1212"/>
      <c r="AK75" s="1212"/>
      <c r="AL75" s="1213"/>
      <c r="AM75" s="1202"/>
      <c r="AS75" s="1220"/>
      <c r="BA75" s="1211"/>
      <c r="BB75" s="1229"/>
      <c r="BC75" s="1229"/>
      <c r="BD75" s="1229"/>
      <c r="BE75" s="1229"/>
      <c r="BF75" s="1229"/>
      <c r="BG75" s="1229"/>
      <c r="BH75" s="1229"/>
      <c r="BI75" s="1229"/>
      <c r="BJ75" s="1227"/>
      <c r="BK75" s="1227"/>
      <c r="BL75" s="1227"/>
      <c r="BM75" s="1227"/>
      <c r="BN75" s="1227"/>
      <c r="BO75" s="1227"/>
      <c r="BP75" s="1227"/>
      <c r="BQ75" s="1227"/>
      <c r="BR75" s="1227"/>
      <c r="BS75" s="1227"/>
      <c r="BT75" s="1227"/>
      <c r="BU75" s="1227"/>
      <c r="BV75" s="1227"/>
      <c r="BW75" s="1227"/>
      <c r="BX75" s="1227"/>
      <c r="BY75" s="1227"/>
      <c r="BZ75" s="1227"/>
      <c r="CA75" s="1227"/>
      <c r="CB75" s="1227"/>
      <c r="CC75" s="1227"/>
      <c r="CD75" s="1227"/>
      <c r="CE75" s="1227"/>
      <c r="CF75" s="1227"/>
      <c r="CG75" s="1227"/>
      <c r="CH75" s="1227"/>
      <c r="CI75" s="1227"/>
      <c r="CJ75" s="1212"/>
      <c r="CK75" s="1212"/>
      <c r="CL75" s="1213"/>
      <c r="CM75" s="1202"/>
      <c r="CS75" s="1220"/>
      <c r="DA75" s="1211"/>
      <c r="DB75" s="1229"/>
      <c r="DC75" s="1229"/>
      <c r="DD75" s="1229"/>
      <c r="DE75" s="1229"/>
      <c r="DF75" s="1229"/>
      <c r="DG75" s="1229"/>
      <c r="DH75" s="1229"/>
      <c r="DI75" s="1229"/>
      <c r="DJ75" s="1227"/>
      <c r="DK75" s="1227"/>
      <c r="DL75" s="1227"/>
      <c r="DM75" s="1227"/>
      <c r="DN75" s="1227"/>
      <c r="DO75" s="1227"/>
      <c r="DP75" s="1227"/>
      <c r="DQ75" s="1227"/>
      <c r="DR75" s="1227"/>
      <c r="DS75" s="1227"/>
      <c r="DT75" s="1227"/>
      <c r="DU75" s="1227"/>
      <c r="DV75" s="1227"/>
      <c r="DW75" s="1227"/>
      <c r="DX75" s="1227"/>
      <c r="DY75" s="1227"/>
      <c r="DZ75" s="1227"/>
      <c r="EA75" s="1227"/>
      <c r="EB75" s="1227"/>
      <c r="EC75" s="1227"/>
      <c r="ED75" s="1227"/>
      <c r="EE75" s="1227"/>
      <c r="EF75" s="1227"/>
      <c r="EG75" s="1227"/>
      <c r="EH75" s="1227"/>
      <c r="EI75" s="1227"/>
      <c r="EJ75" s="1212"/>
      <c r="EK75" s="1212"/>
      <c r="EL75" s="1213"/>
      <c r="EM75" s="1202"/>
      <c r="ES75" s="1220"/>
      <c r="FA75" s="1211"/>
      <c r="FB75" s="1229"/>
      <c r="FC75" s="1229"/>
      <c r="FD75" s="1229"/>
      <c r="FE75" s="1229"/>
      <c r="FF75" s="1229"/>
      <c r="FG75" s="1229"/>
      <c r="FH75" s="1229"/>
      <c r="FI75" s="1229"/>
      <c r="FJ75" s="1227"/>
      <c r="FK75" s="1227"/>
      <c r="FL75" s="1227"/>
      <c r="FM75" s="1227"/>
      <c r="FN75" s="1227"/>
      <c r="FO75" s="1227"/>
      <c r="FP75" s="1227"/>
      <c r="FQ75" s="1227"/>
      <c r="FR75" s="1227"/>
      <c r="FS75" s="1227"/>
      <c r="FT75" s="1227"/>
      <c r="FU75" s="1227"/>
      <c r="FV75" s="1227"/>
      <c r="FW75" s="1227"/>
      <c r="FX75" s="1227"/>
      <c r="FY75" s="1227"/>
      <c r="FZ75" s="1227"/>
      <c r="GA75" s="1227"/>
      <c r="GB75" s="1227"/>
      <c r="GC75" s="1227"/>
      <c r="GD75" s="1227"/>
      <c r="GE75" s="1227"/>
      <c r="GF75" s="1227"/>
      <c r="GG75" s="1227"/>
      <c r="GH75" s="1227"/>
      <c r="GI75" s="1227"/>
      <c r="GJ75" s="1212"/>
      <c r="GK75" s="1212"/>
      <c r="GL75" s="1213"/>
      <c r="GM75" s="1202"/>
    </row>
    <row r="76" spans="1:199" ht="3.95" customHeight="1">
      <c r="A76" s="1200"/>
      <c r="B76" s="1202"/>
      <c r="C76" s="1202"/>
      <c r="D76" s="1202"/>
      <c r="E76" s="1202"/>
      <c r="F76" s="1202"/>
      <c r="G76" s="1202"/>
      <c r="H76" s="1202"/>
      <c r="I76" s="1202"/>
      <c r="J76" s="1202"/>
      <c r="K76" s="1202"/>
      <c r="L76" s="1202"/>
      <c r="M76" s="1202"/>
      <c r="N76" s="1202"/>
      <c r="O76" s="1202"/>
      <c r="P76" s="1202"/>
      <c r="Q76" s="1202"/>
      <c r="R76" s="1202"/>
      <c r="S76" s="1202"/>
      <c r="T76" s="1202"/>
      <c r="U76" s="1202"/>
      <c r="V76" s="1202"/>
      <c r="W76" s="1202"/>
      <c r="X76" s="1202"/>
      <c r="Y76" s="1202"/>
      <c r="Z76" s="1202"/>
      <c r="AA76" s="1202"/>
      <c r="AB76" s="1202"/>
      <c r="AC76" s="1202"/>
      <c r="AD76" s="1202"/>
      <c r="AE76" s="1202"/>
      <c r="AF76" s="1202"/>
      <c r="AG76" s="1202"/>
      <c r="AH76" s="1202"/>
      <c r="AI76" s="1202"/>
      <c r="AJ76" s="1202"/>
      <c r="AK76" s="1202"/>
      <c r="AL76" s="1200"/>
      <c r="AM76" s="1202"/>
      <c r="BA76" s="1200"/>
      <c r="BB76" s="1202"/>
      <c r="BC76" s="1202"/>
      <c r="BD76" s="1202"/>
      <c r="BE76" s="1202"/>
      <c r="BF76" s="1202"/>
      <c r="BG76" s="1202"/>
      <c r="BH76" s="1202"/>
      <c r="BI76" s="1202"/>
      <c r="BJ76" s="1202"/>
      <c r="BK76" s="1202"/>
      <c r="BL76" s="1202"/>
      <c r="BM76" s="1202"/>
      <c r="BN76" s="1202"/>
      <c r="BO76" s="1202"/>
      <c r="BP76" s="1202"/>
      <c r="BQ76" s="1202"/>
      <c r="BR76" s="1202"/>
      <c r="BS76" s="1202"/>
      <c r="BT76" s="1202"/>
      <c r="BU76" s="1202"/>
      <c r="BV76" s="1202"/>
      <c r="BW76" s="1202"/>
      <c r="BX76" s="1202"/>
      <c r="BY76" s="1202"/>
      <c r="BZ76" s="1202"/>
      <c r="CA76" s="1202"/>
      <c r="CB76" s="1202"/>
      <c r="CC76" s="1202"/>
      <c r="CD76" s="1202"/>
      <c r="CE76" s="1202"/>
      <c r="CF76" s="1202"/>
      <c r="CG76" s="1202"/>
      <c r="CH76" s="1202"/>
      <c r="CI76" s="1202"/>
      <c r="CJ76" s="1202"/>
      <c r="CK76" s="1202"/>
      <c r="CL76" s="1200"/>
      <c r="CM76" s="1202"/>
    </row>
    <row r="77" spans="1:199" ht="15" customHeight="1"/>
    <row r="78" spans="1:199" ht="15" customHeight="1"/>
    <row r="79" spans="1:199" ht="15" customHeight="1"/>
    <row r="80" spans="1:199"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sheetData>
  <sheetProtection selectLockedCells="1"/>
  <mergeCells count="832">
    <mergeCell ref="FB74:FI74"/>
    <mergeCell ref="FJ74:FN74"/>
    <mergeCell ref="FQ74:FU74"/>
    <mergeCell ref="FX74:GB74"/>
    <mergeCell ref="GE74:GI74"/>
    <mergeCell ref="BX74:CB74"/>
    <mergeCell ref="CE74:CI74"/>
    <mergeCell ref="DB74:DI74"/>
    <mergeCell ref="DJ74:DN74"/>
    <mergeCell ref="DQ74:DU74"/>
    <mergeCell ref="DX74:EB74"/>
    <mergeCell ref="GE73:GI73"/>
    <mergeCell ref="B74:I74"/>
    <mergeCell ref="J74:N74"/>
    <mergeCell ref="Q74:U74"/>
    <mergeCell ref="X74:AB74"/>
    <mergeCell ref="AE74:AI74"/>
    <mergeCell ref="BB74:BI74"/>
    <mergeCell ref="BJ74:BN74"/>
    <mergeCell ref="BQ74:BU74"/>
    <mergeCell ref="DQ73:DU73"/>
    <mergeCell ref="DX73:EB73"/>
    <mergeCell ref="EE73:EI73"/>
    <mergeCell ref="FB73:FI73"/>
    <mergeCell ref="FJ73:FN73"/>
    <mergeCell ref="FQ73:FU73"/>
    <mergeCell ref="BJ73:BN73"/>
    <mergeCell ref="BQ73:BU73"/>
    <mergeCell ref="BX73:CB73"/>
    <mergeCell ref="CE73:CI73"/>
    <mergeCell ref="DB73:DI73"/>
    <mergeCell ref="DJ73:DN73"/>
    <mergeCell ref="B73:I73"/>
    <mergeCell ref="J73:N73"/>
    <mergeCell ref="EE74:EI74"/>
    <mergeCell ref="Q73:U73"/>
    <mergeCell ref="X73:AB73"/>
    <mergeCell ref="AE73:AI73"/>
    <mergeCell ref="BB73:BI73"/>
    <mergeCell ref="EF72:EJ72"/>
    <mergeCell ref="FB72:FI72"/>
    <mergeCell ref="FK72:FP72"/>
    <mergeCell ref="FR72:FV72"/>
    <mergeCell ref="FY72:GC72"/>
    <mergeCell ref="FX73:GB73"/>
    <mergeCell ref="GF72:GJ72"/>
    <mergeCell ref="BY72:CC72"/>
    <mergeCell ref="CF72:CJ72"/>
    <mergeCell ref="DB72:DI72"/>
    <mergeCell ref="DK72:DP72"/>
    <mergeCell ref="DR72:DV72"/>
    <mergeCell ref="DY72:EC72"/>
    <mergeCell ref="FY71:GC71"/>
    <mergeCell ref="GE71:GI71"/>
    <mergeCell ref="DY71:EC71"/>
    <mergeCell ref="EE71:EI71"/>
    <mergeCell ref="FB71:FI71"/>
    <mergeCell ref="FK71:FP71"/>
    <mergeCell ref="FR71:FW71"/>
    <mergeCell ref="B72:I72"/>
    <mergeCell ref="K72:P72"/>
    <mergeCell ref="R72:V72"/>
    <mergeCell ref="Y72:AC72"/>
    <mergeCell ref="AF72:AJ72"/>
    <mergeCell ref="BB72:BI72"/>
    <mergeCell ref="BK72:BP72"/>
    <mergeCell ref="BR72:BV72"/>
    <mergeCell ref="DR71:DW71"/>
    <mergeCell ref="BK71:BP71"/>
    <mergeCell ref="BR71:BW71"/>
    <mergeCell ref="BY71:CC71"/>
    <mergeCell ref="CE71:CI71"/>
    <mergeCell ref="DB71:DI71"/>
    <mergeCell ref="DK71:DP71"/>
    <mergeCell ref="FR70:FW70"/>
    <mergeCell ref="FY70:GD70"/>
    <mergeCell ref="B71:I71"/>
    <mergeCell ref="K71:P71"/>
    <mergeCell ref="R71:W71"/>
    <mergeCell ref="Y71:AC71"/>
    <mergeCell ref="AE71:AI71"/>
    <mergeCell ref="BB71:BI71"/>
    <mergeCell ref="BR70:BW70"/>
    <mergeCell ref="BY70:CD70"/>
    <mergeCell ref="DB70:DI70"/>
    <mergeCell ref="DK70:DO70"/>
    <mergeCell ref="DR70:DW70"/>
    <mergeCell ref="DY70:ED70"/>
    <mergeCell ref="FB69:FI69"/>
    <mergeCell ref="FK69:FO69"/>
    <mergeCell ref="FR69:FW69"/>
    <mergeCell ref="FY69:GD69"/>
    <mergeCell ref="B70:I70"/>
    <mergeCell ref="K70:O70"/>
    <mergeCell ref="R70:W70"/>
    <mergeCell ref="Y70:AD70"/>
    <mergeCell ref="BB70:BI70"/>
    <mergeCell ref="BK70:BO70"/>
    <mergeCell ref="BR69:BW69"/>
    <mergeCell ref="BY69:CD69"/>
    <mergeCell ref="DB69:DI69"/>
    <mergeCell ref="DK69:DO69"/>
    <mergeCell ref="DR69:DW69"/>
    <mergeCell ref="DY69:ED69"/>
    <mergeCell ref="B69:I69"/>
    <mergeCell ref="K69:O69"/>
    <mergeCell ref="R69:W69"/>
    <mergeCell ref="Y69:AD69"/>
    <mergeCell ref="BB69:BI69"/>
    <mergeCell ref="BK69:BO69"/>
    <mergeCell ref="FB70:FI70"/>
    <mergeCell ref="FK70:FO70"/>
    <mergeCell ref="DB67:DI68"/>
    <mergeCell ref="DS67:DW67"/>
    <mergeCell ref="DZ67:EI67"/>
    <mergeCell ref="FB67:FI68"/>
    <mergeCell ref="FS67:FW67"/>
    <mergeCell ref="FZ67:GI67"/>
    <mergeCell ref="DK68:DR68"/>
    <mergeCell ref="DU68:DX68"/>
    <mergeCell ref="FK68:FR68"/>
    <mergeCell ref="FU68:FX68"/>
    <mergeCell ref="B67:I68"/>
    <mergeCell ref="S67:W67"/>
    <mergeCell ref="Z67:AI67"/>
    <mergeCell ref="BB67:BI68"/>
    <mergeCell ref="BS67:BW67"/>
    <mergeCell ref="BZ67:CI67"/>
    <mergeCell ref="K68:R68"/>
    <mergeCell ref="U68:X68"/>
    <mergeCell ref="BK68:BR68"/>
    <mergeCell ref="BU68:BX68"/>
    <mergeCell ref="FB65:FI65"/>
    <mergeCell ref="FJ65:FP65"/>
    <mergeCell ref="B66:I66"/>
    <mergeCell ref="BB66:BI66"/>
    <mergeCell ref="DB66:DI66"/>
    <mergeCell ref="FB66:FI66"/>
    <mergeCell ref="B65:I65"/>
    <mergeCell ref="J65:P65"/>
    <mergeCell ref="BB65:BI65"/>
    <mergeCell ref="BJ65:BP65"/>
    <mergeCell ref="DB65:DI65"/>
    <mergeCell ref="DJ65:DP65"/>
    <mergeCell ref="FB62:FI62"/>
    <mergeCell ref="FJ62:FN62"/>
    <mergeCell ref="FQ62:FU62"/>
    <mergeCell ref="FX62:GB62"/>
    <mergeCell ref="GE62:GI62"/>
    <mergeCell ref="BX62:CB62"/>
    <mergeCell ref="CE62:CI62"/>
    <mergeCell ref="DB62:DI62"/>
    <mergeCell ref="DJ62:DN62"/>
    <mergeCell ref="DQ62:DU62"/>
    <mergeCell ref="DX62:EB62"/>
    <mergeCell ref="GE61:GI61"/>
    <mergeCell ref="B62:I62"/>
    <mergeCell ref="J62:N62"/>
    <mergeCell ref="Q62:U62"/>
    <mergeCell ref="X62:AB62"/>
    <mergeCell ref="AE62:AI62"/>
    <mergeCell ref="BB62:BI62"/>
    <mergeCell ref="BJ62:BN62"/>
    <mergeCell ref="BQ62:BU62"/>
    <mergeCell ref="DQ61:DU61"/>
    <mergeCell ref="DX61:EB61"/>
    <mergeCell ref="EE61:EI61"/>
    <mergeCell ref="FB61:FI61"/>
    <mergeCell ref="FJ61:FN61"/>
    <mergeCell ref="FQ61:FU61"/>
    <mergeCell ref="BJ61:BN61"/>
    <mergeCell ref="BQ61:BU61"/>
    <mergeCell ref="BX61:CB61"/>
    <mergeCell ref="CE61:CI61"/>
    <mergeCell ref="DB61:DI61"/>
    <mergeCell ref="DJ61:DN61"/>
    <mergeCell ref="B61:I61"/>
    <mergeCell ref="J61:N61"/>
    <mergeCell ref="EE62:EI62"/>
    <mergeCell ref="Q61:U61"/>
    <mergeCell ref="X61:AB61"/>
    <mergeCell ref="AE61:AI61"/>
    <mergeCell ref="BB61:BI61"/>
    <mergeCell ref="EF60:EJ60"/>
    <mergeCell ref="FB60:FI60"/>
    <mergeCell ref="FK60:FP60"/>
    <mergeCell ref="FR60:FV60"/>
    <mergeCell ref="FY60:GC60"/>
    <mergeCell ref="FX61:GB61"/>
    <mergeCell ref="GF60:GJ60"/>
    <mergeCell ref="BY60:CC60"/>
    <mergeCell ref="CF60:CJ60"/>
    <mergeCell ref="DB60:DI60"/>
    <mergeCell ref="DK60:DP60"/>
    <mergeCell ref="DR60:DV60"/>
    <mergeCell ref="DY60:EC60"/>
    <mergeCell ref="FY59:GC59"/>
    <mergeCell ref="GE59:GI59"/>
    <mergeCell ref="DY59:EC59"/>
    <mergeCell ref="EE59:EI59"/>
    <mergeCell ref="FB59:FI59"/>
    <mergeCell ref="FK59:FP59"/>
    <mergeCell ref="FR59:FW59"/>
    <mergeCell ref="B60:I60"/>
    <mergeCell ref="K60:P60"/>
    <mergeCell ref="R60:V60"/>
    <mergeCell ref="Y60:AC60"/>
    <mergeCell ref="AF60:AJ60"/>
    <mergeCell ref="BB60:BI60"/>
    <mergeCell ref="BK60:BP60"/>
    <mergeCell ref="BR60:BV60"/>
    <mergeCell ref="DR59:DW59"/>
    <mergeCell ref="BK59:BP59"/>
    <mergeCell ref="BR59:BW59"/>
    <mergeCell ref="BY59:CC59"/>
    <mergeCell ref="CE59:CI59"/>
    <mergeCell ref="DB59:DI59"/>
    <mergeCell ref="DK59:DP59"/>
    <mergeCell ref="FR58:FW58"/>
    <mergeCell ref="FY58:GD58"/>
    <mergeCell ref="B59:I59"/>
    <mergeCell ref="K59:P59"/>
    <mergeCell ref="R59:W59"/>
    <mergeCell ref="Y59:AC59"/>
    <mergeCell ref="AE59:AI59"/>
    <mergeCell ref="BB59:BI59"/>
    <mergeCell ref="BR58:BW58"/>
    <mergeCell ref="BY58:CD58"/>
    <mergeCell ref="DB58:DI58"/>
    <mergeCell ref="DK58:DO58"/>
    <mergeCell ref="DR58:DW58"/>
    <mergeCell ref="DY58:ED58"/>
    <mergeCell ref="FB57:FI57"/>
    <mergeCell ref="FK57:FO57"/>
    <mergeCell ref="FR57:FW57"/>
    <mergeCell ref="FY57:GD57"/>
    <mergeCell ref="B58:I58"/>
    <mergeCell ref="K58:O58"/>
    <mergeCell ref="R58:W58"/>
    <mergeCell ref="Y58:AD58"/>
    <mergeCell ref="BB58:BI58"/>
    <mergeCell ref="BK58:BO58"/>
    <mergeCell ref="BR57:BW57"/>
    <mergeCell ref="BY57:CD57"/>
    <mergeCell ref="DB57:DI57"/>
    <mergeCell ref="DK57:DO57"/>
    <mergeCell ref="DR57:DW57"/>
    <mergeCell ref="DY57:ED57"/>
    <mergeCell ref="B57:I57"/>
    <mergeCell ref="K57:O57"/>
    <mergeCell ref="R57:W57"/>
    <mergeCell ref="Y57:AD57"/>
    <mergeCell ref="BB57:BI57"/>
    <mergeCell ref="BK57:BO57"/>
    <mergeCell ref="FB58:FI58"/>
    <mergeCell ref="FK58:FO58"/>
    <mergeCell ref="DB55:DI56"/>
    <mergeCell ref="DS55:DW55"/>
    <mergeCell ref="DZ55:EI55"/>
    <mergeCell ref="FB55:FI56"/>
    <mergeCell ref="FS55:FW55"/>
    <mergeCell ref="FZ55:GI55"/>
    <mergeCell ref="DK56:DR56"/>
    <mergeCell ref="DU56:DX56"/>
    <mergeCell ref="FK56:FR56"/>
    <mergeCell ref="FU56:FX56"/>
    <mergeCell ref="B55:I56"/>
    <mergeCell ref="S55:W55"/>
    <mergeCell ref="Z55:AI55"/>
    <mergeCell ref="BB55:BI56"/>
    <mergeCell ref="BS55:BW55"/>
    <mergeCell ref="BZ55:CI55"/>
    <mergeCell ref="K56:R56"/>
    <mergeCell ref="U56:X56"/>
    <mergeCell ref="BK56:BR56"/>
    <mergeCell ref="BU56:BX56"/>
    <mergeCell ref="FB53:FI53"/>
    <mergeCell ref="FJ53:FP53"/>
    <mergeCell ref="B54:I54"/>
    <mergeCell ref="BB54:BI54"/>
    <mergeCell ref="DB54:DI54"/>
    <mergeCell ref="FB54:FI54"/>
    <mergeCell ref="B53:I53"/>
    <mergeCell ref="J53:P53"/>
    <mergeCell ref="BB53:BI53"/>
    <mergeCell ref="BJ53:BP53"/>
    <mergeCell ref="DB53:DI53"/>
    <mergeCell ref="DJ53:DP53"/>
    <mergeCell ref="FB50:FI50"/>
    <mergeCell ref="FJ50:FN50"/>
    <mergeCell ref="FQ50:FU50"/>
    <mergeCell ref="FX50:GB50"/>
    <mergeCell ref="GE50:GI50"/>
    <mergeCell ref="BX50:CB50"/>
    <mergeCell ref="CE50:CI50"/>
    <mergeCell ref="DB50:DI50"/>
    <mergeCell ref="DJ50:DN50"/>
    <mergeCell ref="DQ50:DU50"/>
    <mergeCell ref="DX50:EB50"/>
    <mergeCell ref="GE49:GI49"/>
    <mergeCell ref="B50:I50"/>
    <mergeCell ref="J50:N50"/>
    <mergeCell ref="Q50:U50"/>
    <mergeCell ref="X50:AB50"/>
    <mergeCell ref="AE50:AI50"/>
    <mergeCell ref="BB50:BI50"/>
    <mergeCell ref="BJ50:BN50"/>
    <mergeCell ref="BQ50:BU50"/>
    <mergeCell ref="DQ49:DU49"/>
    <mergeCell ref="DX49:EB49"/>
    <mergeCell ref="EE49:EI49"/>
    <mergeCell ref="FB49:FI49"/>
    <mergeCell ref="FJ49:FN49"/>
    <mergeCell ref="FQ49:FU49"/>
    <mergeCell ref="BJ49:BN49"/>
    <mergeCell ref="BQ49:BU49"/>
    <mergeCell ref="BX49:CB49"/>
    <mergeCell ref="CE49:CI49"/>
    <mergeCell ref="DB49:DI49"/>
    <mergeCell ref="DJ49:DN49"/>
    <mergeCell ref="B49:I49"/>
    <mergeCell ref="J49:N49"/>
    <mergeCell ref="EE50:EI50"/>
    <mergeCell ref="Q49:U49"/>
    <mergeCell ref="X49:AB49"/>
    <mergeCell ref="AE49:AI49"/>
    <mergeCell ref="BB49:BI49"/>
    <mergeCell ref="EF48:EJ48"/>
    <mergeCell ref="FB48:FI48"/>
    <mergeCell ref="FK48:FP48"/>
    <mergeCell ref="FR48:FV48"/>
    <mergeCell ref="FY48:GC48"/>
    <mergeCell ref="FX49:GB49"/>
    <mergeCell ref="GF48:GJ48"/>
    <mergeCell ref="BY48:CC48"/>
    <mergeCell ref="CF48:CJ48"/>
    <mergeCell ref="DB48:DI48"/>
    <mergeCell ref="DK48:DP48"/>
    <mergeCell ref="DR48:DV48"/>
    <mergeCell ref="DY48:EC48"/>
    <mergeCell ref="FY47:GC47"/>
    <mergeCell ref="GE47:GI47"/>
    <mergeCell ref="DY47:EC47"/>
    <mergeCell ref="EE47:EI47"/>
    <mergeCell ref="FB47:FI47"/>
    <mergeCell ref="FK47:FP47"/>
    <mergeCell ref="FR47:FW47"/>
    <mergeCell ref="B48:I48"/>
    <mergeCell ref="K48:P48"/>
    <mergeCell ref="R48:V48"/>
    <mergeCell ref="Y48:AC48"/>
    <mergeCell ref="AF48:AJ48"/>
    <mergeCell ref="BB48:BI48"/>
    <mergeCell ref="BK48:BP48"/>
    <mergeCell ref="BR48:BV48"/>
    <mergeCell ref="DR47:DW47"/>
    <mergeCell ref="BK47:BP47"/>
    <mergeCell ref="BR47:BW47"/>
    <mergeCell ref="BY47:CC47"/>
    <mergeCell ref="CE47:CI47"/>
    <mergeCell ref="DB47:DI47"/>
    <mergeCell ref="DK47:DP47"/>
    <mergeCell ref="FR46:FW46"/>
    <mergeCell ref="FY46:GD46"/>
    <mergeCell ref="B47:I47"/>
    <mergeCell ref="K47:P47"/>
    <mergeCell ref="R47:W47"/>
    <mergeCell ref="Y47:AC47"/>
    <mergeCell ref="AE47:AI47"/>
    <mergeCell ref="BB47:BI47"/>
    <mergeCell ref="BR46:BW46"/>
    <mergeCell ref="BY46:CD46"/>
    <mergeCell ref="DB46:DI46"/>
    <mergeCell ref="DK46:DO46"/>
    <mergeCell ref="DR46:DW46"/>
    <mergeCell ref="DY46:ED46"/>
    <mergeCell ref="FB45:FI45"/>
    <mergeCell ref="FK45:FO45"/>
    <mergeCell ref="FR45:FW45"/>
    <mergeCell ref="FY45:GD45"/>
    <mergeCell ref="B46:I46"/>
    <mergeCell ref="K46:O46"/>
    <mergeCell ref="R46:W46"/>
    <mergeCell ref="Y46:AD46"/>
    <mergeCell ref="BB46:BI46"/>
    <mergeCell ref="BK46:BO46"/>
    <mergeCell ref="BR45:BW45"/>
    <mergeCell ref="BY45:CD45"/>
    <mergeCell ref="DB45:DI45"/>
    <mergeCell ref="DK45:DO45"/>
    <mergeCell ref="DR45:DW45"/>
    <mergeCell ref="DY45:ED45"/>
    <mergeCell ref="B45:I45"/>
    <mergeCell ref="K45:O45"/>
    <mergeCell ref="R45:W45"/>
    <mergeCell ref="Y45:AD45"/>
    <mergeCell ref="BB45:BI45"/>
    <mergeCell ref="BK45:BO45"/>
    <mergeCell ref="FB46:FI46"/>
    <mergeCell ref="FK46:FO46"/>
    <mergeCell ref="DB43:DI44"/>
    <mergeCell ref="DS43:DW43"/>
    <mergeCell ref="DZ43:EI43"/>
    <mergeCell ref="FB43:FI44"/>
    <mergeCell ref="FS43:FW43"/>
    <mergeCell ref="FZ43:GI43"/>
    <mergeCell ref="DK44:DR44"/>
    <mergeCell ref="DU44:DX44"/>
    <mergeCell ref="FK44:FR44"/>
    <mergeCell ref="FU44:FX44"/>
    <mergeCell ref="B43:I44"/>
    <mergeCell ref="S43:W43"/>
    <mergeCell ref="Z43:AI43"/>
    <mergeCell ref="BB43:BI44"/>
    <mergeCell ref="BS43:BW43"/>
    <mergeCell ref="BZ43:CI43"/>
    <mergeCell ref="K44:R44"/>
    <mergeCell ref="U44:X44"/>
    <mergeCell ref="BK44:BR44"/>
    <mergeCell ref="BU44:BX44"/>
    <mergeCell ref="FB41:FI41"/>
    <mergeCell ref="FJ41:FP41"/>
    <mergeCell ref="B42:I42"/>
    <mergeCell ref="BB42:BI42"/>
    <mergeCell ref="DB42:DI42"/>
    <mergeCell ref="FB42:FI42"/>
    <mergeCell ref="B41:I41"/>
    <mergeCell ref="J41:P41"/>
    <mergeCell ref="BB41:BI41"/>
    <mergeCell ref="BJ41:BP41"/>
    <mergeCell ref="DB41:DI41"/>
    <mergeCell ref="DJ41:DP41"/>
    <mergeCell ref="GH32:GI32"/>
    <mergeCell ref="A37:AJ37"/>
    <mergeCell ref="BA37:CJ37"/>
    <mergeCell ref="DA37:EJ37"/>
    <mergeCell ref="FA37:GJ37"/>
    <mergeCell ref="BY32:BZ32"/>
    <mergeCell ref="CE32:CG32"/>
    <mergeCell ref="CH32:CI32"/>
    <mergeCell ref="DM32:DO32"/>
    <mergeCell ref="DP32:DQ32"/>
    <mergeCell ref="DV32:DX32"/>
    <mergeCell ref="GC31:GH31"/>
    <mergeCell ref="M32:O32"/>
    <mergeCell ref="P32:Q32"/>
    <mergeCell ref="V32:X32"/>
    <mergeCell ref="Y32:Z32"/>
    <mergeCell ref="AE32:AG32"/>
    <mergeCell ref="AH32:AI32"/>
    <mergeCell ref="BM32:BO32"/>
    <mergeCell ref="BP32:BQ32"/>
    <mergeCell ref="BV32:BX32"/>
    <mergeCell ref="DK31:DP31"/>
    <mergeCell ref="DT31:DY31"/>
    <mergeCell ref="EC31:EH31"/>
    <mergeCell ref="FB31:FI32"/>
    <mergeCell ref="FK31:FP31"/>
    <mergeCell ref="FT31:FY31"/>
    <mergeCell ref="DY32:DZ32"/>
    <mergeCell ref="EE32:EG32"/>
    <mergeCell ref="EH32:EI32"/>
    <mergeCell ref="FM32:FO32"/>
    <mergeCell ref="FP32:FQ32"/>
    <mergeCell ref="FV32:FX32"/>
    <mergeCell ref="FY32:FZ32"/>
    <mergeCell ref="GE32:GG32"/>
    <mergeCell ref="GH30:GI30"/>
    <mergeCell ref="B31:I32"/>
    <mergeCell ref="K31:P31"/>
    <mergeCell ref="T31:Y31"/>
    <mergeCell ref="AC31:AH31"/>
    <mergeCell ref="BB31:BI32"/>
    <mergeCell ref="BK31:BP31"/>
    <mergeCell ref="BT31:BY31"/>
    <mergeCell ref="CC31:CH31"/>
    <mergeCell ref="DB31:DI32"/>
    <mergeCell ref="EH30:EI30"/>
    <mergeCell ref="FK30:FO30"/>
    <mergeCell ref="FP30:FQ30"/>
    <mergeCell ref="FT30:FX30"/>
    <mergeCell ref="FY30:FZ30"/>
    <mergeCell ref="GC30:GG30"/>
    <mergeCell ref="CH30:CI30"/>
    <mergeCell ref="DK30:DO30"/>
    <mergeCell ref="DP30:DQ30"/>
    <mergeCell ref="DT30:DX30"/>
    <mergeCell ref="DY30:DZ30"/>
    <mergeCell ref="EC30:EG30"/>
    <mergeCell ref="AH30:AI30"/>
    <mergeCell ref="BK30:BO30"/>
    <mergeCell ref="BP30:BQ30"/>
    <mergeCell ref="BT30:BX30"/>
    <mergeCell ref="BY30:BZ30"/>
    <mergeCell ref="CC30:CG30"/>
    <mergeCell ref="GH26:GI26"/>
    <mergeCell ref="B29:I30"/>
    <mergeCell ref="BB29:BI30"/>
    <mergeCell ref="DB29:DI30"/>
    <mergeCell ref="FB29:FI30"/>
    <mergeCell ref="K30:O30"/>
    <mergeCell ref="P30:Q30"/>
    <mergeCell ref="T30:X30"/>
    <mergeCell ref="Y30:Z30"/>
    <mergeCell ref="AC30:AG30"/>
    <mergeCell ref="FB26:FI28"/>
    <mergeCell ref="FK26:FO26"/>
    <mergeCell ref="FP26:FQ26"/>
    <mergeCell ref="FT26:FX26"/>
    <mergeCell ref="FY26:FZ26"/>
    <mergeCell ref="GC26:GG26"/>
    <mergeCell ref="DK26:DO26"/>
    <mergeCell ref="DP26:DQ26"/>
    <mergeCell ref="DT26:DX26"/>
    <mergeCell ref="DY26:DZ26"/>
    <mergeCell ref="GF25:GI25"/>
    <mergeCell ref="EF25:EI25"/>
    <mergeCell ref="FK25:FM25"/>
    <mergeCell ref="FN25:FQ25"/>
    <mergeCell ref="FT25:FV25"/>
    <mergeCell ref="FW25:FZ25"/>
    <mergeCell ref="GC25:GE25"/>
    <mergeCell ref="CF25:CI25"/>
    <mergeCell ref="DK25:DM25"/>
    <mergeCell ref="DN25:DQ25"/>
    <mergeCell ref="DT25:DV25"/>
    <mergeCell ref="DW25:DZ25"/>
    <mergeCell ref="EC25:EE25"/>
    <mergeCell ref="FN24:FR24"/>
    <mergeCell ref="FT24:FV24"/>
    <mergeCell ref="FW24:GA24"/>
    <mergeCell ref="B26:I28"/>
    <mergeCell ref="K26:O26"/>
    <mergeCell ref="P26:Q26"/>
    <mergeCell ref="T26:X26"/>
    <mergeCell ref="Y26:Z26"/>
    <mergeCell ref="AC26:AG26"/>
    <mergeCell ref="AH26:AI26"/>
    <mergeCell ref="BB26:BI28"/>
    <mergeCell ref="BK26:BO26"/>
    <mergeCell ref="EC26:EG26"/>
    <mergeCell ref="EH26:EI26"/>
    <mergeCell ref="BP26:BQ26"/>
    <mergeCell ref="BT26:BX26"/>
    <mergeCell ref="BY26:BZ26"/>
    <mergeCell ref="CC26:CG26"/>
    <mergeCell ref="CH26:CI26"/>
    <mergeCell ref="DB26:DI28"/>
    <mergeCell ref="EF24:EJ24"/>
    <mergeCell ref="FK24:FM24"/>
    <mergeCell ref="BN24:BR24"/>
    <mergeCell ref="BT24:BV24"/>
    <mergeCell ref="K25:M25"/>
    <mergeCell ref="N25:Q25"/>
    <mergeCell ref="T25:V25"/>
    <mergeCell ref="W25:Z25"/>
    <mergeCell ref="AC25:AE25"/>
    <mergeCell ref="DN24:DR24"/>
    <mergeCell ref="DT24:DV24"/>
    <mergeCell ref="DW24:EA24"/>
    <mergeCell ref="EC24:EE24"/>
    <mergeCell ref="BW24:CA24"/>
    <mergeCell ref="CC24:CE24"/>
    <mergeCell ref="CF24:CJ24"/>
    <mergeCell ref="DK24:DM24"/>
    <mergeCell ref="AF25:AI25"/>
    <mergeCell ref="BK25:BM25"/>
    <mergeCell ref="BN25:BQ25"/>
    <mergeCell ref="BT25:BV25"/>
    <mergeCell ref="BW25:BZ25"/>
    <mergeCell ref="CC25:CE25"/>
    <mergeCell ref="FW23:FZ23"/>
    <mergeCell ref="GC23:GE23"/>
    <mergeCell ref="GF23:GI23"/>
    <mergeCell ref="K24:M24"/>
    <mergeCell ref="N24:R24"/>
    <mergeCell ref="T24:V24"/>
    <mergeCell ref="W24:AA24"/>
    <mergeCell ref="AC24:AE24"/>
    <mergeCell ref="AF24:AJ24"/>
    <mergeCell ref="BK24:BM24"/>
    <mergeCell ref="DN23:DQ23"/>
    <mergeCell ref="DT23:DV23"/>
    <mergeCell ref="DW23:DZ23"/>
    <mergeCell ref="EC23:EE23"/>
    <mergeCell ref="EF23:EI23"/>
    <mergeCell ref="FK23:FM23"/>
    <mergeCell ref="BN23:BQ23"/>
    <mergeCell ref="BT23:BV23"/>
    <mergeCell ref="BW23:BZ23"/>
    <mergeCell ref="CC23:CE23"/>
    <mergeCell ref="CF23:CI23"/>
    <mergeCell ref="DK23:DM23"/>
    <mergeCell ref="GC24:GE24"/>
    <mergeCell ref="GF24:GJ24"/>
    <mergeCell ref="K23:M23"/>
    <mergeCell ref="N23:Q23"/>
    <mergeCell ref="T23:V23"/>
    <mergeCell ref="W23:Z23"/>
    <mergeCell ref="AC23:AE23"/>
    <mergeCell ref="AF23:AI23"/>
    <mergeCell ref="BK23:BM23"/>
    <mergeCell ref="DN22:DR22"/>
    <mergeCell ref="DT22:DV22"/>
    <mergeCell ref="BN22:BR22"/>
    <mergeCell ref="BT22:BV22"/>
    <mergeCell ref="BW22:CA22"/>
    <mergeCell ref="CC22:CE22"/>
    <mergeCell ref="CF22:CJ22"/>
    <mergeCell ref="DK22:DM22"/>
    <mergeCell ref="FW21:FZ21"/>
    <mergeCell ref="GC21:GE21"/>
    <mergeCell ref="GF21:GI21"/>
    <mergeCell ref="K22:M22"/>
    <mergeCell ref="N22:R22"/>
    <mergeCell ref="T22:V22"/>
    <mergeCell ref="W22:AA22"/>
    <mergeCell ref="AC22:AE22"/>
    <mergeCell ref="AF22:AJ22"/>
    <mergeCell ref="BK22:BM22"/>
    <mergeCell ref="DW21:DZ21"/>
    <mergeCell ref="EC21:EE21"/>
    <mergeCell ref="EF21:EI21"/>
    <mergeCell ref="FK21:FM21"/>
    <mergeCell ref="FN21:FQ21"/>
    <mergeCell ref="FT21:FV21"/>
    <mergeCell ref="FW22:GA22"/>
    <mergeCell ref="GC22:GE22"/>
    <mergeCell ref="GF22:GJ22"/>
    <mergeCell ref="DW22:EA22"/>
    <mergeCell ref="EC22:EE22"/>
    <mergeCell ref="EF22:EJ22"/>
    <mergeCell ref="FK22:FM22"/>
    <mergeCell ref="CF21:CI21"/>
    <mergeCell ref="FW20:GA20"/>
    <mergeCell ref="GC20:GE20"/>
    <mergeCell ref="GF20:GJ20"/>
    <mergeCell ref="K21:M21"/>
    <mergeCell ref="N21:Q21"/>
    <mergeCell ref="T21:V21"/>
    <mergeCell ref="W21:Z21"/>
    <mergeCell ref="AC21:AE21"/>
    <mergeCell ref="AF21:AI21"/>
    <mergeCell ref="BK21:BM21"/>
    <mergeCell ref="EC20:EE20"/>
    <mergeCell ref="EF20:EJ20"/>
    <mergeCell ref="FB20:FI25"/>
    <mergeCell ref="FK20:FM20"/>
    <mergeCell ref="FN20:FR20"/>
    <mergeCell ref="FT20:FV20"/>
    <mergeCell ref="FN22:FR22"/>
    <mergeCell ref="FT22:FV22"/>
    <mergeCell ref="FN23:FQ23"/>
    <mergeCell ref="FT23:FV23"/>
    <mergeCell ref="CF20:CJ20"/>
    <mergeCell ref="DB20:DI25"/>
    <mergeCell ref="DK20:DM20"/>
    <mergeCell ref="DN20:DR20"/>
    <mergeCell ref="DK21:DM21"/>
    <mergeCell ref="DN21:DQ21"/>
    <mergeCell ref="DT21:DV21"/>
    <mergeCell ref="BB20:BI25"/>
    <mergeCell ref="BK20:BM20"/>
    <mergeCell ref="BN20:BR20"/>
    <mergeCell ref="BT20:BV20"/>
    <mergeCell ref="BW20:CA20"/>
    <mergeCell ref="CC20:CE20"/>
    <mergeCell ref="BN21:BQ21"/>
    <mergeCell ref="BT21:BV21"/>
    <mergeCell ref="BW21:BZ21"/>
    <mergeCell ref="CC21:CE21"/>
    <mergeCell ref="FY18:FZ18"/>
    <mergeCell ref="GC18:GG18"/>
    <mergeCell ref="GH18:GI18"/>
    <mergeCell ref="B20:I25"/>
    <mergeCell ref="K20:M20"/>
    <mergeCell ref="N20:R20"/>
    <mergeCell ref="T20:V20"/>
    <mergeCell ref="W20:AA20"/>
    <mergeCell ref="AC20:AE20"/>
    <mergeCell ref="AF20:AJ20"/>
    <mergeCell ref="DY18:DZ18"/>
    <mergeCell ref="EC18:EG18"/>
    <mergeCell ref="EH18:EI18"/>
    <mergeCell ref="FK18:FO18"/>
    <mergeCell ref="FP18:FQ18"/>
    <mergeCell ref="FT18:FX18"/>
    <mergeCell ref="BY18:BZ18"/>
    <mergeCell ref="CC18:CG18"/>
    <mergeCell ref="CH18:CI18"/>
    <mergeCell ref="DK18:DO18"/>
    <mergeCell ref="DP18:DQ18"/>
    <mergeCell ref="DT18:DX18"/>
    <mergeCell ref="DT20:DV20"/>
    <mergeCell ref="DW20:EA20"/>
    <mergeCell ref="FT17:FX17"/>
    <mergeCell ref="K18:O18"/>
    <mergeCell ref="P18:Q18"/>
    <mergeCell ref="T18:X18"/>
    <mergeCell ref="Y18:Z18"/>
    <mergeCell ref="AC18:AG18"/>
    <mergeCell ref="AH18:AI18"/>
    <mergeCell ref="BK18:BO18"/>
    <mergeCell ref="BP18:BQ18"/>
    <mergeCell ref="BT18:BX18"/>
    <mergeCell ref="FT16:FX16"/>
    <mergeCell ref="CH16:CI16"/>
    <mergeCell ref="DB16:DI16"/>
    <mergeCell ref="DK16:DO16"/>
    <mergeCell ref="DP16:DQ16"/>
    <mergeCell ref="DT16:DX16"/>
    <mergeCell ref="DY16:DZ16"/>
    <mergeCell ref="BB16:BI16"/>
    <mergeCell ref="BK16:BO16"/>
    <mergeCell ref="B17:I18"/>
    <mergeCell ref="T17:X17"/>
    <mergeCell ref="BB17:BI18"/>
    <mergeCell ref="BT17:BX17"/>
    <mergeCell ref="DB17:DI18"/>
    <mergeCell ref="DT17:DX17"/>
    <mergeCell ref="FB17:FI18"/>
    <mergeCell ref="EC16:EG16"/>
    <mergeCell ref="EH16:EI16"/>
    <mergeCell ref="FB16:FI16"/>
    <mergeCell ref="BP16:BQ16"/>
    <mergeCell ref="BT16:BX16"/>
    <mergeCell ref="BY16:BZ16"/>
    <mergeCell ref="CC16:CG16"/>
    <mergeCell ref="FS14:GA15"/>
    <mergeCell ref="GB14:GJ15"/>
    <mergeCell ref="B16:I16"/>
    <mergeCell ref="K16:O16"/>
    <mergeCell ref="P16:Q16"/>
    <mergeCell ref="T16:X16"/>
    <mergeCell ref="Y16:Z16"/>
    <mergeCell ref="AC16:AG16"/>
    <mergeCell ref="AH16:AI16"/>
    <mergeCell ref="CB14:CJ15"/>
    <mergeCell ref="DB14:DI15"/>
    <mergeCell ref="DJ14:DR15"/>
    <mergeCell ref="DS14:EA15"/>
    <mergeCell ref="EB14:EJ15"/>
    <mergeCell ref="FB14:FI15"/>
    <mergeCell ref="FY16:FZ16"/>
    <mergeCell ref="GC16:GG16"/>
    <mergeCell ref="GH16:GI16"/>
    <mergeCell ref="FK16:FO16"/>
    <mergeCell ref="B14:I15"/>
    <mergeCell ref="J14:R15"/>
    <mergeCell ref="S14:AA15"/>
    <mergeCell ref="AB14:AJ15"/>
    <mergeCell ref="FP16:FQ16"/>
    <mergeCell ref="BB14:BI15"/>
    <mergeCell ref="BJ14:BR15"/>
    <mergeCell ref="BS14:CA15"/>
    <mergeCell ref="FB12:FI13"/>
    <mergeCell ref="FJ12:FR12"/>
    <mergeCell ref="J13:R13"/>
    <mergeCell ref="S13:AA13"/>
    <mergeCell ref="AB13:AJ13"/>
    <mergeCell ref="BJ13:BR13"/>
    <mergeCell ref="BS13:CA13"/>
    <mergeCell ref="CB13:CJ13"/>
    <mergeCell ref="BS12:CA12"/>
    <mergeCell ref="CB12:CJ12"/>
    <mergeCell ref="DB12:DI13"/>
    <mergeCell ref="DJ12:DR12"/>
    <mergeCell ref="DS12:EA12"/>
    <mergeCell ref="EB12:EJ12"/>
    <mergeCell ref="DJ13:DR13"/>
    <mergeCell ref="DS13:EA13"/>
    <mergeCell ref="EB13:EJ13"/>
    <mergeCell ref="FJ14:FR15"/>
    <mergeCell ref="FS11:GA11"/>
    <mergeCell ref="GB11:GJ11"/>
    <mergeCell ref="DJ11:DR11"/>
    <mergeCell ref="DS11:EA11"/>
    <mergeCell ref="EB11:EJ11"/>
    <mergeCell ref="FJ13:FR13"/>
    <mergeCell ref="FS13:GA13"/>
    <mergeCell ref="GB13:GJ13"/>
    <mergeCell ref="FS12:GA12"/>
    <mergeCell ref="GB12:GJ12"/>
    <mergeCell ref="B12:I13"/>
    <mergeCell ref="J12:R12"/>
    <mergeCell ref="S12:AA12"/>
    <mergeCell ref="AB12:AJ12"/>
    <mergeCell ref="BB12:BI13"/>
    <mergeCell ref="BJ12:BR12"/>
    <mergeCell ref="BS11:CA11"/>
    <mergeCell ref="CB11:CJ11"/>
    <mergeCell ref="DB11:DI11"/>
    <mergeCell ref="FB10:FI10"/>
    <mergeCell ref="FJ10:FR10"/>
    <mergeCell ref="FS10:GA10"/>
    <mergeCell ref="GB10:GJ10"/>
    <mergeCell ref="B11:I11"/>
    <mergeCell ref="J11:R11"/>
    <mergeCell ref="S11:AA11"/>
    <mergeCell ref="AB11:AJ11"/>
    <mergeCell ref="BB11:BI11"/>
    <mergeCell ref="BJ11:BR11"/>
    <mergeCell ref="BS10:CA10"/>
    <mergeCell ref="CB10:CJ10"/>
    <mergeCell ref="DB10:DI10"/>
    <mergeCell ref="DJ10:DR10"/>
    <mergeCell ref="DS10:EA10"/>
    <mergeCell ref="EB10:EJ10"/>
    <mergeCell ref="B10:I10"/>
    <mergeCell ref="J10:R10"/>
    <mergeCell ref="S10:AA10"/>
    <mergeCell ref="AB10:AJ10"/>
    <mergeCell ref="BB10:BI10"/>
    <mergeCell ref="BJ10:BR10"/>
    <mergeCell ref="FB11:FI11"/>
    <mergeCell ref="FJ11:FR11"/>
    <mergeCell ref="FA7:FI7"/>
    <mergeCell ref="FJ7:FR7"/>
    <mergeCell ref="A9:K9"/>
    <mergeCell ref="BA9:BK9"/>
    <mergeCell ref="DA9:DK9"/>
    <mergeCell ref="FA9:FK9"/>
    <mergeCell ref="D1:AI1"/>
    <mergeCell ref="BD1:CI1"/>
    <mergeCell ref="DD1:EI1"/>
    <mergeCell ref="FD1:GI1"/>
    <mergeCell ref="A7:I7"/>
    <mergeCell ref="J7:R7"/>
    <mergeCell ref="BA7:BI7"/>
    <mergeCell ref="BJ7:BR7"/>
    <mergeCell ref="DA7:DI7"/>
    <mergeCell ref="DJ7:DR7"/>
  </mergeCells>
  <phoneticPr fontId="165"/>
  <dataValidations count="6">
    <dataValidation type="whole" allowBlank="1" showInputMessage="1" showErrorMessage="1" error="エラー07" sqref="K29:P29 T29:Y29 AC29:AH29 BK29:BP29 BT29:BY29 CC29:CH29 DK29:DP29 DT29:DY29 EC29:EH29 FK29:FP29 FT29:FY29 GC29:GH29" xr:uid="{00000000-0002-0000-1800-000000000000}">
      <formula1>1</formula1>
      <formula2>100</formula2>
    </dataValidation>
    <dataValidation type="whole" allowBlank="1" showInputMessage="1" showErrorMessage="1" error="エラー77_x000a_" sqref="K31:P31 T31:Y31 AC31:AH31 BK31:BP31 BT31:BY31 CC31:CH31 DK31:DP31 DT31:DY31 EC31:EH31 FK31:FP31 FT31:FY31 GC31:GH31" xr:uid="{00000000-0002-0000-1800-000001000000}">
      <formula1>0</formula1>
      <formula2>100</formula2>
    </dataValidation>
    <dataValidation type="decimal" operator="greaterThan" allowBlank="1" showInputMessage="1" showErrorMessage="1" sqref="K19:N19 T19:W19 AC19:AF19 BK19:BN19 BT19:BW19 CC19:CF19 DK19:DN19 DT19:DW19 EC19:EF19 FK19:FN19 FT19:FW19 GC19:GF19" xr:uid="{00000000-0002-0000-1800-000002000000}">
      <formula1>0</formula1>
    </dataValidation>
    <dataValidation operator="greaterThan" allowBlank="1" showInputMessage="1" showErrorMessage="1" sqref="K20:K25 R21 R23 R25 T20:T25 AA21 AA23 AA25 AC20:AC25 AJ21 AJ23 AJ25 BK20:BK25 BR21 BR23 BR25 BT20:BT25 CA21 CA23 CA25 CC20:CC25 CJ21 CJ23 CJ25 DK20:DK25 DR21 DR23 DR25 DT20:DT25 EA21 EA23 EA25 EC20:EC25 EJ21 EJ23 EJ25 FK20:FK25 FR21 FR23 FR25 FT20:FT25 GA21 GA23 GA25 GC20:GC25 GJ21 GJ23 GJ25" xr:uid="{00000000-0002-0000-1800-000003000000}"/>
    <dataValidation type="whole" operator="greaterThan" allowBlank="1" showInputMessage="1" showErrorMessage="1" sqref="K18:O18 K30:O30 N21:Q21 N23:Q23 N25:Q25 T18:X18 T30:X30 W21:Z21 W23:Z23 W25:Z25 AC18:AG18 AC30:AG30 AF21:AI21 AF23:AI23 AF25:AI25 BK18:BO18 BK30:BO30 BN21:BQ21 BN23:BQ23 BN25:BQ25 BT18:BX18 BT30:BX30 BW21:BZ21 BW23:BZ23 BW25:BZ25 CC18:CG18 CC30:CG30 CF21:CI21 CF23:CI23 CF25:CI25 DK18:DO18 DK30:DO30 DN21:DQ21 DN23:DQ23 DN25:DQ25 DT18:DX18 DT30:DX30 DW21:DZ21 DW23:DZ23 DW25:DZ25 EC18:EG18 EC30:EG30 EF21:EI21 EF23:EI23 EF25:EI25 FK18:FO18 FK30:FO30 FN21:FQ21 FN23:FQ23 FN25:FQ25 FT18:FX18 FT30:FX30 FW21:FZ21 FW23:FZ23 FW25:FZ25 GC18:GG18 GC30:GG30 GF21:GI21 GF23:GI23 GF25:GI25" xr:uid="{00000000-0002-0000-1800-000004000000}">
      <formula1>0</formula1>
    </dataValidation>
    <dataValidation type="whole" operator="greaterThanOrEqual" allowBlank="1" showInputMessage="1" showErrorMessage="1" sqref="J49:N50 J61:N62 J73:N74 K16:O16 K26:O26 M32:O32 Q49:U50 Q61:U62 Q73:U74 T16:X16 T26:X26 V32:X32 X49:AB50 X61:AB62 X73:AB74 AC16:AG16 AC26:AG26 AE32:AG32 AE49:AI50 AE61:AI62 AE73:AI74 BJ49:BN50 BJ61:BN62 BJ73:BN74 BK16:BO16 BK26:BO26 BM32:BO32 BQ49:BU50 BQ61:BU62 BQ73:BU74 BT16:BX16 BT26:BX26 BV32:BX32 BX49:CB50 BX61:CB62 BX73:CB74 CC16:CG16 CC26:CG26 CE32:CG32 CE49:CI50 CE61:CI62 CE73:CI74 DJ49:DN50 DJ61:DN62 DJ73:DN74 DK16:DO16 DK26:DO26 DM32:DO32 DQ49:DU50 DQ61:DU62 DQ73:DU74 DT16:DX16 DT26:DX26 DV32:DX32 DX49:EB50 DX61:EB62 DX73:EB74 EC16:EG16 EC26:EG26 EE32:EG32 EE49:EI50 EE61:EI62 EE73:EI74 FJ49:FN50 FJ61:FN62 FJ73:FN74 FK16:FO16 FK26:FO26 FM32:FO32 FQ49:FU50 FQ61:FU62 FQ73:FU74 FT16:FX16 FT26:FX26 FV32:FX32 FX49:GB50 FX61:GB62 FX73:GB74 GC16:GG16 GC26:GG26 GE32:GG32 GE49:GI50 GE61:GI62 GE73:GI74" xr:uid="{00000000-0002-0000-1800-000005000000}">
      <formula1>0</formula1>
    </dataValidation>
  </dataValidations>
  <printOptions horizontalCentered="1"/>
  <pageMargins left="0.7" right="0.7" top="0.75" bottom="0.75" header="0.3" footer="0.3"/>
  <pageSetup paperSize="9" scale="87" fitToHeight="0" orientation="portrait" r:id="rId1"/>
  <rowBreaks count="1" manualBreakCount="1">
    <brk id="36" max="16383" man="1"/>
  </rowBreaks>
  <colBreaks count="3" manualBreakCount="3">
    <brk id="51" max="75" man="1"/>
    <brk id="90" max="75" man="1"/>
    <brk id="142" max="75" man="1"/>
  </colBreaks>
  <drawing r:id="rId2"/>
  <legacyDrawing r:id="rId3"/>
  <mc:AlternateContent xmlns:mc="http://schemas.openxmlformats.org/markup-compatibility/2006">
    <mc:Choice Requires="x14">
      <controls>
        <mc:AlternateContent xmlns:mc="http://schemas.openxmlformats.org/markup-compatibility/2006">
          <mc:Choice Requires="x14">
            <control shapeId="169985" r:id="rId4" name="チェック1">
              <controlPr defaultSize="0" autoFill="0" autoLine="0" autoPict="0" altText="">
                <anchor moveWithCells="1">
                  <from>
                    <xdr:col>9</xdr:col>
                    <xdr:colOff>0</xdr:colOff>
                    <xdr:row>3</xdr:row>
                    <xdr:rowOff>0</xdr:rowOff>
                  </from>
                  <to>
                    <xdr:col>10</xdr:col>
                    <xdr:colOff>0</xdr:colOff>
                    <xdr:row>4</xdr:row>
                    <xdr:rowOff>0</xdr:rowOff>
                  </to>
                </anchor>
              </controlPr>
            </control>
          </mc:Choice>
        </mc:AlternateContent>
        <mc:AlternateContent xmlns:mc="http://schemas.openxmlformats.org/markup-compatibility/2006">
          <mc:Choice Requires="x14">
            <control shapeId="169986" r:id="rId5" name="チェック4">
              <controlPr defaultSize="0" autoFill="0" autoLine="0" autoPict="0" altText="">
                <anchor moveWithCells="1">
                  <from>
                    <xdr:col>9</xdr:col>
                    <xdr:colOff>0</xdr:colOff>
                    <xdr:row>3</xdr:row>
                    <xdr:rowOff>0</xdr:rowOff>
                  </from>
                  <to>
                    <xdr:col>10</xdr:col>
                    <xdr:colOff>0</xdr:colOff>
                    <xdr:row>4</xdr:row>
                    <xdr:rowOff>0</xdr:rowOff>
                  </to>
                </anchor>
              </controlPr>
            </control>
          </mc:Choice>
        </mc:AlternateContent>
        <mc:AlternateContent xmlns:mc="http://schemas.openxmlformats.org/markup-compatibility/2006">
          <mc:Choice Requires="x14">
            <control shapeId="169987" r:id="rId6" name="チェック17">
              <controlPr defaultSize="0" autoFill="0" autoLine="0" autoPict="0" altText="">
                <anchor moveWithCells="1">
                  <from>
                    <xdr:col>8</xdr:col>
                    <xdr:colOff>209550</xdr:colOff>
                    <xdr:row>3</xdr:row>
                    <xdr:rowOff>0</xdr:rowOff>
                  </from>
                  <to>
                    <xdr:col>10</xdr:col>
                    <xdr:colOff>0</xdr:colOff>
                    <xdr:row>4</xdr:row>
                    <xdr:rowOff>0</xdr:rowOff>
                  </to>
                </anchor>
              </controlPr>
            </control>
          </mc:Choice>
        </mc:AlternateContent>
        <mc:AlternateContent xmlns:mc="http://schemas.openxmlformats.org/markup-compatibility/2006">
          <mc:Choice Requires="x14">
            <control shapeId="169988" r:id="rId7" name="チェック18">
              <controlPr defaultSize="0" autoFill="0" autoLine="0" autoPict="0" altText="">
                <anchor moveWithCells="1">
                  <from>
                    <xdr:col>14</xdr:col>
                    <xdr:colOff>0</xdr:colOff>
                    <xdr:row>3</xdr:row>
                    <xdr:rowOff>0</xdr:rowOff>
                  </from>
                  <to>
                    <xdr:col>15</xdr:col>
                    <xdr:colOff>0</xdr:colOff>
                    <xdr:row>4</xdr:row>
                    <xdr:rowOff>0</xdr:rowOff>
                  </to>
                </anchor>
              </controlPr>
            </control>
          </mc:Choice>
        </mc:AlternateContent>
        <mc:AlternateContent xmlns:mc="http://schemas.openxmlformats.org/markup-compatibility/2006">
          <mc:Choice Requires="x14">
            <control shapeId="169989" r:id="rId8" name="チェック19">
              <controlPr defaultSize="0" autoFill="0" autoLine="0" autoPict="0" altText="">
                <anchor moveWithCells="1">
                  <from>
                    <xdr:col>19</xdr:col>
                    <xdr:colOff>0</xdr:colOff>
                    <xdr:row>3</xdr:row>
                    <xdr:rowOff>0</xdr:rowOff>
                  </from>
                  <to>
                    <xdr:col>20</xdr:col>
                    <xdr:colOff>0</xdr:colOff>
                    <xdr:row>4</xdr:row>
                    <xdr:rowOff>0</xdr:rowOff>
                  </to>
                </anchor>
              </controlPr>
            </control>
          </mc:Choice>
        </mc:AlternateContent>
        <mc:AlternateContent xmlns:mc="http://schemas.openxmlformats.org/markup-compatibility/2006">
          <mc:Choice Requires="x14">
            <control shapeId="169990" r:id="rId9" name="チェック20">
              <controlPr defaultSize="0" autoFill="0" autoLine="0" autoPict="0" altText="">
                <anchor moveWithCells="1">
                  <from>
                    <xdr:col>24</xdr:col>
                    <xdr:colOff>0</xdr:colOff>
                    <xdr:row>3</xdr:row>
                    <xdr:rowOff>0</xdr:rowOff>
                  </from>
                  <to>
                    <xdr:col>25</xdr:col>
                    <xdr:colOff>0</xdr:colOff>
                    <xdr:row>4</xdr:row>
                    <xdr:rowOff>0</xdr:rowOff>
                  </to>
                </anchor>
              </controlPr>
            </control>
          </mc:Choice>
        </mc:AlternateContent>
        <mc:AlternateContent xmlns:mc="http://schemas.openxmlformats.org/markup-compatibility/2006">
          <mc:Choice Requires="x14">
            <control shapeId="169991" r:id="rId10" name="チェック68">
              <controlPr defaultSize="0" autoFill="0" autoLine="0" autoPict="0" altText="">
                <anchor moveWithCells="1">
                  <from>
                    <xdr:col>9</xdr:col>
                    <xdr:colOff>0</xdr:colOff>
                    <xdr:row>42</xdr:row>
                    <xdr:rowOff>0</xdr:rowOff>
                  </from>
                  <to>
                    <xdr:col>10</xdr:col>
                    <xdr:colOff>0</xdr:colOff>
                    <xdr:row>43</xdr:row>
                    <xdr:rowOff>0</xdr:rowOff>
                  </to>
                </anchor>
              </controlPr>
            </control>
          </mc:Choice>
        </mc:AlternateContent>
        <mc:AlternateContent xmlns:mc="http://schemas.openxmlformats.org/markup-compatibility/2006">
          <mc:Choice Requires="x14">
            <control shapeId="169992" r:id="rId11" name="チェック69">
              <controlPr defaultSize="0" autoFill="0" autoLine="0" autoPict="0" altText="">
                <anchor moveWithCells="1">
                  <from>
                    <xdr:col>16</xdr:col>
                    <xdr:colOff>180975</xdr:colOff>
                    <xdr:row>42</xdr:row>
                    <xdr:rowOff>0</xdr:rowOff>
                  </from>
                  <to>
                    <xdr:col>18</xdr:col>
                    <xdr:colOff>0</xdr:colOff>
                    <xdr:row>43</xdr:row>
                    <xdr:rowOff>0</xdr:rowOff>
                  </to>
                </anchor>
              </controlPr>
            </control>
          </mc:Choice>
        </mc:AlternateContent>
        <mc:AlternateContent xmlns:mc="http://schemas.openxmlformats.org/markup-compatibility/2006">
          <mc:Choice Requires="x14">
            <control shapeId="169993" r:id="rId12" name="チェック70">
              <controlPr defaultSize="0" autoFill="0" autoLine="0" autoPict="0" altText="">
                <anchor moveWithCells="1">
                  <from>
                    <xdr:col>24</xdr:col>
                    <xdr:colOff>0</xdr:colOff>
                    <xdr:row>42</xdr:row>
                    <xdr:rowOff>0</xdr:rowOff>
                  </from>
                  <to>
                    <xdr:col>25</xdr:col>
                    <xdr:colOff>0</xdr:colOff>
                    <xdr:row>43</xdr:row>
                    <xdr:rowOff>0</xdr:rowOff>
                  </to>
                </anchor>
              </controlPr>
            </control>
          </mc:Choice>
        </mc:AlternateContent>
        <mc:AlternateContent xmlns:mc="http://schemas.openxmlformats.org/markup-compatibility/2006">
          <mc:Choice Requires="x14">
            <control shapeId="169994" r:id="rId13" name="チェック71">
              <controlPr defaultSize="0" autoFill="0" autoLine="0" autoPict="0" altText="">
                <anchor moveWithCells="1">
                  <from>
                    <xdr:col>9</xdr:col>
                    <xdr:colOff>0</xdr:colOff>
                    <xdr:row>43</xdr:row>
                    <xdr:rowOff>0</xdr:rowOff>
                  </from>
                  <to>
                    <xdr:col>10</xdr:col>
                    <xdr:colOff>0</xdr:colOff>
                    <xdr:row>44</xdr:row>
                    <xdr:rowOff>0</xdr:rowOff>
                  </to>
                </anchor>
              </controlPr>
            </control>
          </mc:Choice>
        </mc:AlternateContent>
        <mc:AlternateContent xmlns:mc="http://schemas.openxmlformats.org/markup-compatibility/2006">
          <mc:Choice Requires="x14">
            <control shapeId="169995" r:id="rId14" name="チェック72">
              <controlPr defaultSize="0" autoFill="0" autoLine="0" autoPict="0" altText="">
                <anchor moveWithCells="1">
                  <from>
                    <xdr:col>19</xdr:col>
                    <xdr:colOff>0</xdr:colOff>
                    <xdr:row>43</xdr:row>
                    <xdr:rowOff>0</xdr:rowOff>
                  </from>
                  <to>
                    <xdr:col>20</xdr:col>
                    <xdr:colOff>0</xdr:colOff>
                    <xdr:row>44</xdr:row>
                    <xdr:rowOff>0</xdr:rowOff>
                  </to>
                </anchor>
              </controlPr>
            </control>
          </mc:Choice>
        </mc:AlternateContent>
        <mc:AlternateContent xmlns:mc="http://schemas.openxmlformats.org/markup-compatibility/2006">
          <mc:Choice Requires="x14">
            <control shapeId="169996" r:id="rId15" name="Check Box 12">
              <controlPr defaultSize="0" autoFill="0" autoLine="0" autoPict="0" altText="">
                <anchor moveWithCells="1">
                  <from>
                    <xdr:col>9</xdr:col>
                    <xdr:colOff>0</xdr:colOff>
                    <xdr:row>3</xdr:row>
                    <xdr:rowOff>0</xdr:rowOff>
                  </from>
                  <to>
                    <xdr:col>10</xdr:col>
                    <xdr:colOff>0</xdr:colOff>
                    <xdr:row>4</xdr:row>
                    <xdr:rowOff>0</xdr:rowOff>
                  </to>
                </anchor>
              </controlPr>
            </control>
          </mc:Choice>
        </mc:AlternateContent>
        <mc:AlternateContent xmlns:mc="http://schemas.openxmlformats.org/markup-compatibility/2006">
          <mc:Choice Requires="x14">
            <control shapeId="169997" r:id="rId16" name="Check Box 13">
              <controlPr defaultSize="0" autoFill="0" autoLine="0" autoPict="0" altText="">
                <anchor moveWithCells="1">
                  <from>
                    <xdr:col>9</xdr:col>
                    <xdr:colOff>0</xdr:colOff>
                    <xdr:row>3</xdr:row>
                    <xdr:rowOff>0</xdr:rowOff>
                  </from>
                  <to>
                    <xdr:col>10</xdr:col>
                    <xdr:colOff>0</xdr:colOff>
                    <xdr:row>4</xdr:row>
                    <xdr:rowOff>0</xdr:rowOff>
                  </to>
                </anchor>
              </controlPr>
            </control>
          </mc:Choice>
        </mc:AlternateContent>
        <mc:AlternateContent xmlns:mc="http://schemas.openxmlformats.org/markup-compatibility/2006">
          <mc:Choice Requires="x14">
            <control shapeId="169998" r:id="rId17" name="チェック34">
              <controlPr defaultSize="0" autoFill="0" autoLine="0" autoPict="0" altText="">
                <anchor moveWithCells="1">
                  <from>
                    <xdr:col>18</xdr:col>
                    <xdr:colOff>0</xdr:colOff>
                    <xdr:row>26</xdr:row>
                    <xdr:rowOff>0</xdr:rowOff>
                  </from>
                  <to>
                    <xdr:col>19</xdr:col>
                    <xdr:colOff>0</xdr:colOff>
                    <xdr:row>28</xdr:row>
                    <xdr:rowOff>0</xdr:rowOff>
                  </to>
                </anchor>
              </controlPr>
            </control>
          </mc:Choice>
        </mc:AlternateContent>
        <mc:AlternateContent xmlns:mc="http://schemas.openxmlformats.org/markup-compatibility/2006">
          <mc:Choice Requires="x14">
            <control shapeId="169999" r:id="rId18" name="Check Box 15">
              <controlPr defaultSize="0" autoFill="0" autoLine="0" autoPict="0" altText="">
                <anchor moveWithCells="1">
                  <from>
                    <xdr:col>8</xdr:col>
                    <xdr:colOff>209550</xdr:colOff>
                    <xdr:row>26</xdr:row>
                    <xdr:rowOff>0</xdr:rowOff>
                  </from>
                  <to>
                    <xdr:col>10</xdr:col>
                    <xdr:colOff>0</xdr:colOff>
                    <xdr:row>28</xdr:row>
                    <xdr:rowOff>0</xdr:rowOff>
                  </to>
                </anchor>
              </controlPr>
            </control>
          </mc:Choice>
        </mc:AlternateContent>
        <mc:AlternateContent xmlns:mc="http://schemas.openxmlformats.org/markup-compatibility/2006">
          <mc:Choice Requires="x14">
            <control shapeId="170000" r:id="rId19" name="Check Box 16">
              <controlPr defaultSize="0" autoFill="0" autoLine="0" autoPict="0" altText="">
                <anchor moveWithCells="1">
                  <from>
                    <xdr:col>27</xdr:col>
                    <xdr:colOff>0</xdr:colOff>
                    <xdr:row>26</xdr:row>
                    <xdr:rowOff>0</xdr:rowOff>
                  </from>
                  <to>
                    <xdr:col>28</xdr:col>
                    <xdr:colOff>0</xdr:colOff>
                    <xdr:row>28</xdr:row>
                    <xdr:rowOff>0</xdr:rowOff>
                  </to>
                </anchor>
              </controlPr>
            </control>
          </mc:Choice>
        </mc:AlternateContent>
        <mc:AlternateContent xmlns:mc="http://schemas.openxmlformats.org/markup-compatibility/2006">
          <mc:Choice Requires="x14">
            <control shapeId="170001" r:id="rId20" name="チェック12">
              <controlPr defaultSize="0" autoFill="0" autoLine="0" autoPict="0" altText="">
                <anchor moveWithCells="1">
                  <from>
                    <xdr:col>8</xdr:col>
                    <xdr:colOff>209550</xdr:colOff>
                    <xdr:row>3</xdr:row>
                    <xdr:rowOff>0</xdr:rowOff>
                  </from>
                  <to>
                    <xdr:col>10</xdr:col>
                    <xdr:colOff>0</xdr:colOff>
                    <xdr:row>4</xdr:row>
                    <xdr:rowOff>0</xdr:rowOff>
                  </to>
                </anchor>
              </controlPr>
            </control>
          </mc:Choice>
        </mc:AlternateContent>
        <mc:AlternateContent xmlns:mc="http://schemas.openxmlformats.org/markup-compatibility/2006">
          <mc:Choice Requires="x14">
            <control shapeId="170002" r:id="rId21" name="チェック14">
              <controlPr defaultSize="0" autoFill="0" autoLine="0" autoPict="0" altText="">
                <anchor moveWithCells="1">
                  <from>
                    <xdr:col>8</xdr:col>
                    <xdr:colOff>209550</xdr:colOff>
                    <xdr:row>3</xdr:row>
                    <xdr:rowOff>0</xdr:rowOff>
                  </from>
                  <to>
                    <xdr:col>10</xdr:col>
                    <xdr:colOff>0</xdr:colOff>
                    <xdr:row>4</xdr:row>
                    <xdr:rowOff>0</xdr:rowOff>
                  </to>
                </anchor>
              </controlPr>
            </control>
          </mc:Choice>
        </mc:AlternateContent>
        <mc:AlternateContent xmlns:mc="http://schemas.openxmlformats.org/markup-compatibility/2006">
          <mc:Choice Requires="x14">
            <control shapeId="170003" r:id="rId22" name="チェック16">
              <controlPr defaultSize="0" autoFill="0" autoLine="0" autoPict="0" altText="">
                <anchor moveWithCells="1">
                  <from>
                    <xdr:col>8</xdr:col>
                    <xdr:colOff>209550</xdr:colOff>
                    <xdr:row>3</xdr:row>
                    <xdr:rowOff>0</xdr:rowOff>
                  </from>
                  <to>
                    <xdr:col>10</xdr:col>
                    <xdr:colOff>0</xdr:colOff>
                    <xdr:row>4</xdr:row>
                    <xdr:rowOff>0</xdr:rowOff>
                  </to>
                </anchor>
              </controlPr>
            </control>
          </mc:Choice>
        </mc:AlternateContent>
        <mc:AlternateContent xmlns:mc="http://schemas.openxmlformats.org/markup-compatibility/2006">
          <mc:Choice Requires="x14">
            <control shapeId="170004" r:id="rId23" name="Check Box 20">
              <controlPr defaultSize="0" autoFill="0" autoLine="0" autoPict="0" altText="">
                <anchor moveWithCells="1">
                  <from>
                    <xdr:col>17</xdr:col>
                    <xdr:colOff>180975</xdr:colOff>
                    <xdr:row>12</xdr:row>
                    <xdr:rowOff>0</xdr:rowOff>
                  </from>
                  <to>
                    <xdr:col>19</xdr:col>
                    <xdr:colOff>0</xdr:colOff>
                    <xdr:row>13</xdr:row>
                    <xdr:rowOff>0</xdr:rowOff>
                  </to>
                </anchor>
              </controlPr>
            </control>
          </mc:Choice>
        </mc:AlternateContent>
        <mc:AlternateContent xmlns:mc="http://schemas.openxmlformats.org/markup-compatibility/2006">
          <mc:Choice Requires="x14">
            <control shapeId="170005" r:id="rId24" name="Check Box 21">
              <controlPr defaultSize="0" autoFill="0" autoLine="0" autoPict="0" altText="">
                <anchor moveWithCells="1">
                  <from>
                    <xdr:col>27</xdr:col>
                    <xdr:colOff>0</xdr:colOff>
                    <xdr:row>12</xdr:row>
                    <xdr:rowOff>0</xdr:rowOff>
                  </from>
                  <to>
                    <xdr:col>28</xdr:col>
                    <xdr:colOff>0</xdr:colOff>
                    <xdr:row>13</xdr:row>
                    <xdr:rowOff>0</xdr:rowOff>
                  </to>
                </anchor>
              </controlPr>
            </control>
          </mc:Choice>
        </mc:AlternateContent>
        <mc:AlternateContent xmlns:mc="http://schemas.openxmlformats.org/markup-compatibility/2006">
          <mc:Choice Requires="x14">
            <control shapeId="170006" r:id="rId25" name="Check Box 22">
              <controlPr defaultSize="0" autoFill="0" autoLine="0" autoPict="0" altText="">
                <anchor moveWithCells="1">
                  <from>
                    <xdr:col>9</xdr:col>
                    <xdr:colOff>0</xdr:colOff>
                    <xdr:row>47</xdr:row>
                    <xdr:rowOff>0</xdr:rowOff>
                  </from>
                  <to>
                    <xdr:col>10</xdr:col>
                    <xdr:colOff>0</xdr:colOff>
                    <xdr:row>48</xdr:row>
                    <xdr:rowOff>0</xdr:rowOff>
                  </to>
                </anchor>
              </controlPr>
            </control>
          </mc:Choice>
        </mc:AlternateContent>
        <mc:AlternateContent xmlns:mc="http://schemas.openxmlformats.org/markup-compatibility/2006">
          <mc:Choice Requires="x14">
            <control shapeId="170007" r:id="rId26" name="チェック83">
              <controlPr defaultSize="0" autoFill="0" autoLine="0" autoPict="0" altText="">
                <anchor moveWithCells="1">
                  <from>
                    <xdr:col>15</xdr:col>
                    <xdr:colOff>180975</xdr:colOff>
                    <xdr:row>47</xdr:row>
                    <xdr:rowOff>0</xdr:rowOff>
                  </from>
                  <to>
                    <xdr:col>17</xdr:col>
                    <xdr:colOff>0</xdr:colOff>
                    <xdr:row>48</xdr:row>
                    <xdr:rowOff>0</xdr:rowOff>
                  </to>
                </anchor>
              </controlPr>
            </control>
          </mc:Choice>
        </mc:AlternateContent>
        <mc:AlternateContent xmlns:mc="http://schemas.openxmlformats.org/markup-compatibility/2006">
          <mc:Choice Requires="x14">
            <control shapeId="170008" r:id="rId27" name="チェック84">
              <controlPr defaultSize="0" autoFill="0" autoLine="0" autoPict="0" altText="">
                <anchor moveWithCells="1">
                  <from>
                    <xdr:col>22</xdr:col>
                    <xdr:colOff>180975</xdr:colOff>
                    <xdr:row>47</xdr:row>
                    <xdr:rowOff>0</xdr:rowOff>
                  </from>
                  <to>
                    <xdr:col>24</xdr:col>
                    <xdr:colOff>0</xdr:colOff>
                    <xdr:row>48</xdr:row>
                    <xdr:rowOff>0</xdr:rowOff>
                  </to>
                </anchor>
              </controlPr>
            </control>
          </mc:Choice>
        </mc:AlternateContent>
        <mc:AlternateContent xmlns:mc="http://schemas.openxmlformats.org/markup-compatibility/2006">
          <mc:Choice Requires="x14">
            <control shapeId="170009" r:id="rId28" name="チェック85">
              <controlPr defaultSize="0" autoFill="0" autoLine="0" autoPict="0" altText="">
                <anchor moveWithCells="1">
                  <from>
                    <xdr:col>29</xdr:col>
                    <xdr:colOff>180975</xdr:colOff>
                    <xdr:row>47</xdr:row>
                    <xdr:rowOff>0</xdr:rowOff>
                  </from>
                  <to>
                    <xdr:col>31</xdr:col>
                    <xdr:colOff>0</xdr:colOff>
                    <xdr:row>48</xdr:row>
                    <xdr:rowOff>0</xdr:rowOff>
                  </to>
                </anchor>
              </controlPr>
            </control>
          </mc:Choice>
        </mc:AlternateContent>
        <mc:AlternateContent xmlns:mc="http://schemas.openxmlformats.org/markup-compatibility/2006">
          <mc:Choice Requires="x14">
            <control shapeId="170010" r:id="rId29" name="チェック73">
              <controlPr defaultSize="0" autoFill="0" autoLine="0" autoPict="0" altText="">
                <anchor moveWithCells="1">
                  <from>
                    <xdr:col>9</xdr:col>
                    <xdr:colOff>0</xdr:colOff>
                    <xdr:row>44</xdr:row>
                    <xdr:rowOff>0</xdr:rowOff>
                  </from>
                  <to>
                    <xdr:col>10</xdr:col>
                    <xdr:colOff>0</xdr:colOff>
                    <xdr:row>45</xdr:row>
                    <xdr:rowOff>0</xdr:rowOff>
                  </to>
                </anchor>
              </controlPr>
            </control>
          </mc:Choice>
        </mc:AlternateContent>
        <mc:AlternateContent xmlns:mc="http://schemas.openxmlformats.org/markup-compatibility/2006">
          <mc:Choice Requires="x14">
            <control shapeId="170011" r:id="rId30" name="チェック74">
              <controlPr defaultSize="0" autoFill="0" autoLine="0" autoPict="0" altText="">
                <anchor moveWithCells="1">
                  <from>
                    <xdr:col>15</xdr:col>
                    <xdr:colOff>180975</xdr:colOff>
                    <xdr:row>44</xdr:row>
                    <xdr:rowOff>0</xdr:rowOff>
                  </from>
                  <to>
                    <xdr:col>16</xdr:col>
                    <xdr:colOff>180975</xdr:colOff>
                    <xdr:row>45</xdr:row>
                    <xdr:rowOff>0</xdr:rowOff>
                  </to>
                </anchor>
              </controlPr>
            </control>
          </mc:Choice>
        </mc:AlternateContent>
        <mc:AlternateContent xmlns:mc="http://schemas.openxmlformats.org/markup-compatibility/2006">
          <mc:Choice Requires="x14">
            <control shapeId="170012" r:id="rId31" name="チェック75">
              <controlPr defaultSize="0" autoFill="0" autoLine="0" autoPict="0" altText="">
                <anchor moveWithCells="1">
                  <from>
                    <xdr:col>23</xdr:col>
                    <xdr:colOff>0</xdr:colOff>
                    <xdr:row>44</xdr:row>
                    <xdr:rowOff>0</xdr:rowOff>
                  </from>
                  <to>
                    <xdr:col>24</xdr:col>
                    <xdr:colOff>0</xdr:colOff>
                    <xdr:row>45</xdr:row>
                    <xdr:rowOff>0</xdr:rowOff>
                  </to>
                </anchor>
              </controlPr>
            </control>
          </mc:Choice>
        </mc:AlternateContent>
        <mc:AlternateContent xmlns:mc="http://schemas.openxmlformats.org/markup-compatibility/2006">
          <mc:Choice Requires="x14">
            <control shapeId="170013" r:id="rId32" name="チェック76">
              <controlPr defaultSize="0" autoFill="0" autoLine="0" autoPict="0" altText="">
                <anchor moveWithCells="1">
                  <from>
                    <xdr:col>9</xdr:col>
                    <xdr:colOff>0</xdr:colOff>
                    <xdr:row>45</xdr:row>
                    <xdr:rowOff>0</xdr:rowOff>
                  </from>
                  <to>
                    <xdr:col>10</xdr:col>
                    <xdr:colOff>0</xdr:colOff>
                    <xdr:row>46</xdr:row>
                    <xdr:rowOff>0</xdr:rowOff>
                  </to>
                </anchor>
              </controlPr>
            </control>
          </mc:Choice>
        </mc:AlternateContent>
        <mc:AlternateContent xmlns:mc="http://schemas.openxmlformats.org/markup-compatibility/2006">
          <mc:Choice Requires="x14">
            <control shapeId="170014" r:id="rId33" name="チェック77">
              <controlPr defaultSize="0" autoFill="0" autoLine="0" autoPict="0" altText="">
                <anchor moveWithCells="1">
                  <from>
                    <xdr:col>15</xdr:col>
                    <xdr:colOff>180975</xdr:colOff>
                    <xdr:row>45</xdr:row>
                    <xdr:rowOff>0</xdr:rowOff>
                  </from>
                  <to>
                    <xdr:col>16</xdr:col>
                    <xdr:colOff>180975</xdr:colOff>
                    <xdr:row>46</xdr:row>
                    <xdr:rowOff>0</xdr:rowOff>
                  </to>
                </anchor>
              </controlPr>
            </control>
          </mc:Choice>
        </mc:AlternateContent>
        <mc:AlternateContent xmlns:mc="http://schemas.openxmlformats.org/markup-compatibility/2006">
          <mc:Choice Requires="x14">
            <control shapeId="170015" r:id="rId34" name="チェック78">
              <controlPr defaultSize="0" autoFill="0" autoLine="0" autoPict="0" altText="">
                <anchor moveWithCells="1">
                  <from>
                    <xdr:col>23</xdr:col>
                    <xdr:colOff>0</xdr:colOff>
                    <xdr:row>45</xdr:row>
                    <xdr:rowOff>0</xdr:rowOff>
                  </from>
                  <to>
                    <xdr:col>24</xdr:col>
                    <xdr:colOff>0</xdr:colOff>
                    <xdr:row>46</xdr:row>
                    <xdr:rowOff>0</xdr:rowOff>
                  </to>
                </anchor>
              </controlPr>
            </control>
          </mc:Choice>
        </mc:AlternateContent>
        <mc:AlternateContent xmlns:mc="http://schemas.openxmlformats.org/markup-compatibility/2006">
          <mc:Choice Requires="x14">
            <control shapeId="170016" r:id="rId35" name="チェック79">
              <controlPr defaultSize="0" autoFill="0" autoLine="0" autoPict="0" altText="">
                <anchor moveWithCells="1">
                  <from>
                    <xdr:col>9</xdr:col>
                    <xdr:colOff>0</xdr:colOff>
                    <xdr:row>46</xdr:row>
                    <xdr:rowOff>0</xdr:rowOff>
                  </from>
                  <to>
                    <xdr:col>10</xdr:col>
                    <xdr:colOff>0</xdr:colOff>
                    <xdr:row>47</xdr:row>
                    <xdr:rowOff>0</xdr:rowOff>
                  </to>
                </anchor>
              </controlPr>
            </control>
          </mc:Choice>
        </mc:AlternateContent>
        <mc:AlternateContent xmlns:mc="http://schemas.openxmlformats.org/markup-compatibility/2006">
          <mc:Choice Requires="x14">
            <control shapeId="170017" r:id="rId36" name="チェック80">
              <controlPr defaultSize="0" autoFill="0" autoLine="0" autoPict="0" altText="">
                <anchor moveWithCells="1">
                  <from>
                    <xdr:col>15</xdr:col>
                    <xdr:colOff>180975</xdr:colOff>
                    <xdr:row>46</xdr:row>
                    <xdr:rowOff>0</xdr:rowOff>
                  </from>
                  <to>
                    <xdr:col>16</xdr:col>
                    <xdr:colOff>180975</xdr:colOff>
                    <xdr:row>47</xdr:row>
                    <xdr:rowOff>0</xdr:rowOff>
                  </to>
                </anchor>
              </controlPr>
            </control>
          </mc:Choice>
        </mc:AlternateContent>
        <mc:AlternateContent xmlns:mc="http://schemas.openxmlformats.org/markup-compatibility/2006">
          <mc:Choice Requires="x14">
            <control shapeId="170018" r:id="rId37" name="チェック81">
              <controlPr defaultSize="0" autoFill="0" autoLine="0" autoPict="0" altText="">
                <anchor moveWithCells="1">
                  <from>
                    <xdr:col>23</xdr:col>
                    <xdr:colOff>0</xdr:colOff>
                    <xdr:row>46</xdr:row>
                    <xdr:rowOff>0</xdr:rowOff>
                  </from>
                  <to>
                    <xdr:col>24</xdr:col>
                    <xdr:colOff>0</xdr:colOff>
                    <xdr:row>47</xdr:row>
                    <xdr:rowOff>0</xdr:rowOff>
                  </to>
                </anchor>
              </controlPr>
            </control>
          </mc:Choice>
        </mc:AlternateContent>
        <mc:AlternateContent xmlns:mc="http://schemas.openxmlformats.org/markup-compatibility/2006">
          <mc:Choice Requires="x14">
            <control shapeId="170019" r:id="rId38" name="Check Box 35">
              <controlPr defaultSize="0" autoFill="0" autoLine="0" autoPict="0" altText="">
                <anchor moveWithCells="1">
                  <from>
                    <xdr:col>8</xdr:col>
                    <xdr:colOff>209550</xdr:colOff>
                    <xdr:row>12</xdr:row>
                    <xdr:rowOff>0</xdr:rowOff>
                  </from>
                  <to>
                    <xdr:col>10</xdr:col>
                    <xdr:colOff>0</xdr:colOff>
                    <xdr:row>13</xdr:row>
                    <xdr:rowOff>0</xdr:rowOff>
                  </to>
                </anchor>
              </controlPr>
            </control>
          </mc:Choice>
        </mc:AlternateContent>
        <mc:AlternateContent xmlns:mc="http://schemas.openxmlformats.org/markup-compatibility/2006">
          <mc:Choice Requires="x14">
            <control shapeId="170020" r:id="rId39" name="Check Box 36">
              <controlPr defaultSize="0" autoFill="0" autoLine="0" autoPict="0" altText="">
                <anchor moveWithCells="1">
                  <from>
                    <xdr:col>9</xdr:col>
                    <xdr:colOff>0</xdr:colOff>
                    <xdr:row>54</xdr:row>
                    <xdr:rowOff>0</xdr:rowOff>
                  </from>
                  <to>
                    <xdr:col>10</xdr:col>
                    <xdr:colOff>0</xdr:colOff>
                    <xdr:row>55</xdr:row>
                    <xdr:rowOff>0</xdr:rowOff>
                  </to>
                </anchor>
              </controlPr>
            </control>
          </mc:Choice>
        </mc:AlternateContent>
        <mc:AlternateContent xmlns:mc="http://schemas.openxmlformats.org/markup-compatibility/2006">
          <mc:Choice Requires="x14">
            <control shapeId="170021" r:id="rId40" name="Check Box 37">
              <controlPr defaultSize="0" autoFill="0" autoLine="0" autoPict="0" altText="">
                <anchor moveWithCells="1">
                  <from>
                    <xdr:col>16</xdr:col>
                    <xdr:colOff>180975</xdr:colOff>
                    <xdr:row>54</xdr:row>
                    <xdr:rowOff>0</xdr:rowOff>
                  </from>
                  <to>
                    <xdr:col>18</xdr:col>
                    <xdr:colOff>9525</xdr:colOff>
                    <xdr:row>55</xdr:row>
                    <xdr:rowOff>0</xdr:rowOff>
                  </to>
                </anchor>
              </controlPr>
            </control>
          </mc:Choice>
        </mc:AlternateContent>
        <mc:AlternateContent xmlns:mc="http://schemas.openxmlformats.org/markup-compatibility/2006">
          <mc:Choice Requires="x14">
            <control shapeId="170022" r:id="rId41" name="Check Box 38">
              <controlPr defaultSize="0" autoFill="0" autoLine="0" autoPict="0" altText="">
                <anchor moveWithCells="1">
                  <from>
                    <xdr:col>24</xdr:col>
                    <xdr:colOff>0</xdr:colOff>
                    <xdr:row>54</xdr:row>
                    <xdr:rowOff>0</xdr:rowOff>
                  </from>
                  <to>
                    <xdr:col>25</xdr:col>
                    <xdr:colOff>0</xdr:colOff>
                    <xdr:row>55</xdr:row>
                    <xdr:rowOff>0</xdr:rowOff>
                  </to>
                </anchor>
              </controlPr>
            </control>
          </mc:Choice>
        </mc:AlternateContent>
        <mc:AlternateContent xmlns:mc="http://schemas.openxmlformats.org/markup-compatibility/2006">
          <mc:Choice Requires="x14">
            <control shapeId="170023" r:id="rId42" name="Check Box 39">
              <controlPr defaultSize="0" autoFill="0" autoLine="0" autoPict="0" altText="">
                <anchor moveWithCells="1">
                  <from>
                    <xdr:col>9</xdr:col>
                    <xdr:colOff>0</xdr:colOff>
                    <xdr:row>55</xdr:row>
                    <xdr:rowOff>0</xdr:rowOff>
                  </from>
                  <to>
                    <xdr:col>10</xdr:col>
                    <xdr:colOff>0</xdr:colOff>
                    <xdr:row>56</xdr:row>
                    <xdr:rowOff>0</xdr:rowOff>
                  </to>
                </anchor>
              </controlPr>
            </control>
          </mc:Choice>
        </mc:AlternateContent>
        <mc:AlternateContent xmlns:mc="http://schemas.openxmlformats.org/markup-compatibility/2006">
          <mc:Choice Requires="x14">
            <control shapeId="170024" r:id="rId43" name="Check Box 40">
              <controlPr defaultSize="0" autoFill="0" autoLine="0" autoPict="0" altText="">
                <anchor moveWithCells="1">
                  <from>
                    <xdr:col>19</xdr:col>
                    <xdr:colOff>0</xdr:colOff>
                    <xdr:row>55</xdr:row>
                    <xdr:rowOff>0</xdr:rowOff>
                  </from>
                  <to>
                    <xdr:col>20</xdr:col>
                    <xdr:colOff>0</xdr:colOff>
                    <xdr:row>56</xdr:row>
                    <xdr:rowOff>0</xdr:rowOff>
                  </to>
                </anchor>
              </controlPr>
            </control>
          </mc:Choice>
        </mc:AlternateContent>
        <mc:AlternateContent xmlns:mc="http://schemas.openxmlformats.org/markup-compatibility/2006">
          <mc:Choice Requires="x14">
            <control shapeId="170025" r:id="rId44" name="Check Box 41">
              <controlPr defaultSize="0" autoFill="0" autoLine="0" autoPict="0" altText="">
                <anchor moveWithCells="1">
                  <from>
                    <xdr:col>9</xdr:col>
                    <xdr:colOff>0</xdr:colOff>
                    <xdr:row>56</xdr:row>
                    <xdr:rowOff>0</xdr:rowOff>
                  </from>
                  <to>
                    <xdr:col>10</xdr:col>
                    <xdr:colOff>0</xdr:colOff>
                    <xdr:row>57</xdr:row>
                    <xdr:rowOff>0</xdr:rowOff>
                  </to>
                </anchor>
              </controlPr>
            </control>
          </mc:Choice>
        </mc:AlternateContent>
        <mc:AlternateContent xmlns:mc="http://schemas.openxmlformats.org/markup-compatibility/2006">
          <mc:Choice Requires="x14">
            <control shapeId="170026" r:id="rId45" name="Check Box 42">
              <controlPr defaultSize="0" autoFill="0" autoLine="0" autoPict="0" altText="">
                <anchor moveWithCells="1">
                  <from>
                    <xdr:col>15</xdr:col>
                    <xdr:colOff>180975</xdr:colOff>
                    <xdr:row>56</xdr:row>
                    <xdr:rowOff>0</xdr:rowOff>
                  </from>
                  <to>
                    <xdr:col>16</xdr:col>
                    <xdr:colOff>180975</xdr:colOff>
                    <xdr:row>57</xdr:row>
                    <xdr:rowOff>0</xdr:rowOff>
                  </to>
                </anchor>
              </controlPr>
            </control>
          </mc:Choice>
        </mc:AlternateContent>
        <mc:AlternateContent xmlns:mc="http://schemas.openxmlformats.org/markup-compatibility/2006">
          <mc:Choice Requires="x14">
            <control shapeId="170027" r:id="rId46" name="Check Box 43">
              <controlPr defaultSize="0" autoFill="0" autoLine="0" autoPict="0" altText="">
                <anchor moveWithCells="1">
                  <from>
                    <xdr:col>23</xdr:col>
                    <xdr:colOff>0</xdr:colOff>
                    <xdr:row>56</xdr:row>
                    <xdr:rowOff>0</xdr:rowOff>
                  </from>
                  <to>
                    <xdr:col>24</xdr:col>
                    <xdr:colOff>0</xdr:colOff>
                    <xdr:row>57</xdr:row>
                    <xdr:rowOff>0</xdr:rowOff>
                  </to>
                </anchor>
              </controlPr>
            </control>
          </mc:Choice>
        </mc:AlternateContent>
        <mc:AlternateContent xmlns:mc="http://schemas.openxmlformats.org/markup-compatibility/2006">
          <mc:Choice Requires="x14">
            <control shapeId="170028" r:id="rId47" name="Check Box 44">
              <controlPr defaultSize="0" autoFill="0" autoLine="0" autoPict="0" altText="">
                <anchor moveWithCells="1">
                  <from>
                    <xdr:col>9</xdr:col>
                    <xdr:colOff>0</xdr:colOff>
                    <xdr:row>57</xdr:row>
                    <xdr:rowOff>0</xdr:rowOff>
                  </from>
                  <to>
                    <xdr:col>10</xdr:col>
                    <xdr:colOff>0</xdr:colOff>
                    <xdr:row>58</xdr:row>
                    <xdr:rowOff>0</xdr:rowOff>
                  </to>
                </anchor>
              </controlPr>
            </control>
          </mc:Choice>
        </mc:AlternateContent>
        <mc:AlternateContent xmlns:mc="http://schemas.openxmlformats.org/markup-compatibility/2006">
          <mc:Choice Requires="x14">
            <control shapeId="170029" r:id="rId48" name="Check Box 45">
              <controlPr defaultSize="0" autoFill="0" autoLine="0" autoPict="0" altText="">
                <anchor moveWithCells="1">
                  <from>
                    <xdr:col>16</xdr:col>
                    <xdr:colOff>0</xdr:colOff>
                    <xdr:row>57</xdr:row>
                    <xdr:rowOff>0</xdr:rowOff>
                  </from>
                  <to>
                    <xdr:col>17</xdr:col>
                    <xdr:colOff>0</xdr:colOff>
                    <xdr:row>58</xdr:row>
                    <xdr:rowOff>0</xdr:rowOff>
                  </to>
                </anchor>
              </controlPr>
            </control>
          </mc:Choice>
        </mc:AlternateContent>
        <mc:AlternateContent xmlns:mc="http://schemas.openxmlformats.org/markup-compatibility/2006">
          <mc:Choice Requires="x14">
            <control shapeId="170030" r:id="rId49" name="Check Box 46">
              <controlPr defaultSize="0" autoFill="0" autoLine="0" autoPict="0" altText="">
                <anchor moveWithCells="1">
                  <from>
                    <xdr:col>23</xdr:col>
                    <xdr:colOff>0</xdr:colOff>
                    <xdr:row>57</xdr:row>
                    <xdr:rowOff>0</xdr:rowOff>
                  </from>
                  <to>
                    <xdr:col>24</xdr:col>
                    <xdr:colOff>0</xdr:colOff>
                    <xdr:row>58</xdr:row>
                    <xdr:rowOff>0</xdr:rowOff>
                  </to>
                </anchor>
              </controlPr>
            </control>
          </mc:Choice>
        </mc:AlternateContent>
        <mc:AlternateContent xmlns:mc="http://schemas.openxmlformats.org/markup-compatibility/2006">
          <mc:Choice Requires="x14">
            <control shapeId="170031" r:id="rId50" name="Check Box 47">
              <controlPr defaultSize="0" autoFill="0" autoLine="0" autoPict="0" altText="">
                <anchor moveWithCells="1">
                  <from>
                    <xdr:col>9</xdr:col>
                    <xdr:colOff>0</xdr:colOff>
                    <xdr:row>58</xdr:row>
                    <xdr:rowOff>0</xdr:rowOff>
                  </from>
                  <to>
                    <xdr:col>10</xdr:col>
                    <xdr:colOff>0</xdr:colOff>
                    <xdr:row>59</xdr:row>
                    <xdr:rowOff>0</xdr:rowOff>
                  </to>
                </anchor>
              </controlPr>
            </control>
          </mc:Choice>
        </mc:AlternateContent>
        <mc:AlternateContent xmlns:mc="http://schemas.openxmlformats.org/markup-compatibility/2006">
          <mc:Choice Requires="x14">
            <control shapeId="170032" r:id="rId51" name="Check Box 48">
              <controlPr defaultSize="0" autoFill="0" autoLine="0" autoPict="0" altText="">
                <anchor moveWithCells="1">
                  <from>
                    <xdr:col>15</xdr:col>
                    <xdr:colOff>180975</xdr:colOff>
                    <xdr:row>58</xdr:row>
                    <xdr:rowOff>0</xdr:rowOff>
                  </from>
                  <to>
                    <xdr:col>17</xdr:col>
                    <xdr:colOff>0</xdr:colOff>
                    <xdr:row>59</xdr:row>
                    <xdr:rowOff>9525</xdr:rowOff>
                  </to>
                </anchor>
              </controlPr>
            </control>
          </mc:Choice>
        </mc:AlternateContent>
        <mc:AlternateContent xmlns:mc="http://schemas.openxmlformats.org/markup-compatibility/2006">
          <mc:Choice Requires="x14">
            <control shapeId="170033" r:id="rId52" name="Check Box 49">
              <controlPr defaultSize="0" autoFill="0" autoLine="0" autoPict="0" altText="">
                <anchor moveWithCells="1">
                  <from>
                    <xdr:col>23</xdr:col>
                    <xdr:colOff>0</xdr:colOff>
                    <xdr:row>58</xdr:row>
                    <xdr:rowOff>0</xdr:rowOff>
                  </from>
                  <to>
                    <xdr:col>24</xdr:col>
                    <xdr:colOff>0</xdr:colOff>
                    <xdr:row>59</xdr:row>
                    <xdr:rowOff>0</xdr:rowOff>
                  </to>
                </anchor>
              </controlPr>
            </control>
          </mc:Choice>
        </mc:AlternateContent>
        <mc:AlternateContent xmlns:mc="http://schemas.openxmlformats.org/markup-compatibility/2006">
          <mc:Choice Requires="x14">
            <control shapeId="170034" r:id="rId53" name="Check Box 50">
              <controlPr defaultSize="0" autoFill="0" autoLine="0" autoPict="0" altText="">
                <anchor moveWithCells="1">
                  <from>
                    <xdr:col>9</xdr:col>
                    <xdr:colOff>0</xdr:colOff>
                    <xdr:row>59</xdr:row>
                    <xdr:rowOff>0</xdr:rowOff>
                  </from>
                  <to>
                    <xdr:col>10</xdr:col>
                    <xdr:colOff>0</xdr:colOff>
                    <xdr:row>60</xdr:row>
                    <xdr:rowOff>0</xdr:rowOff>
                  </to>
                </anchor>
              </controlPr>
            </control>
          </mc:Choice>
        </mc:AlternateContent>
        <mc:AlternateContent xmlns:mc="http://schemas.openxmlformats.org/markup-compatibility/2006">
          <mc:Choice Requires="x14">
            <control shapeId="170035" r:id="rId54" name="Check Box 51">
              <controlPr defaultSize="0" autoFill="0" autoLine="0" autoPict="0" altText="">
                <anchor moveWithCells="1">
                  <from>
                    <xdr:col>15</xdr:col>
                    <xdr:colOff>180975</xdr:colOff>
                    <xdr:row>59</xdr:row>
                    <xdr:rowOff>0</xdr:rowOff>
                  </from>
                  <to>
                    <xdr:col>17</xdr:col>
                    <xdr:colOff>0</xdr:colOff>
                    <xdr:row>60</xdr:row>
                    <xdr:rowOff>0</xdr:rowOff>
                  </to>
                </anchor>
              </controlPr>
            </control>
          </mc:Choice>
        </mc:AlternateContent>
        <mc:AlternateContent xmlns:mc="http://schemas.openxmlformats.org/markup-compatibility/2006">
          <mc:Choice Requires="x14">
            <control shapeId="170036" r:id="rId55" name="Check Box 52">
              <controlPr defaultSize="0" autoFill="0" autoLine="0" autoPict="0" altText="">
                <anchor moveWithCells="1">
                  <from>
                    <xdr:col>22</xdr:col>
                    <xdr:colOff>180975</xdr:colOff>
                    <xdr:row>59</xdr:row>
                    <xdr:rowOff>0</xdr:rowOff>
                  </from>
                  <to>
                    <xdr:col>24</xdr:col>
                    <xdr:colOff>0</xdr:colOff>
                    <xdr:row>60</xdr:row>
                    <xdr:rowOff>0</xdr:rowOff>
                  </to>
                </anchor>
              </controlPr>
            </control>
          </mc:Choice>
        </mc:AlternateContent>
        <mc:AlternateContent xmlns:mc="http://schemas.openxmlformats.org/markup-compatibility/2006">
          <mc:Choice Requires="x14">
            <control shapeId="170037" r:id="rId56" name="Check Box 53">
              <controlPr defaultSize="0" autoFill="0" autoLine="0" autoPict="0" altText="">
                <anchor moveWithCells="1">
                  <from>
                    <xdr:col>29</xdr:col>
                    <xdr:colOff>180975</xdr:colOff>
                    <xdr:row>59</xdr:row>
                    <xdr:rowOff>0</xdr:rowOff>
                  </from>
                  <to>
                    <xdr:col>31</xdr:col>
                    <xdr:colOff>0</xdr:colOff>
                    <xdr:row>60</xdr:row>
                    <xdr:rowOff>0</xdr:rowOff>
                  </to>
                </anchor>
              </controlPr>
            </control>
          </mc:Choice>
        </mc:AlternateContent>
        <mc:AlternateContent xmlns:mc="http://schemas.openxmlformats.org/markup-compatibility/2006">
          <mc:Choice Requires="x14">
            <control shapeId="170038" r:id="rId57" name="Check Box 54">
              <controlPr defaultSize="0" autoFill="0" autoLine="0" autoPict="0" altText="">
                <anchor moveWithCells="1">
                  <from>
                    <xdr:col>9</xdr:col>
                    <xdr:colOff>0</xdr:colOff>
                    <xdr:row>66</xdr:row>
                    <xdr:rowOff>0</xdr:rowOff>
                  </from>
                  <to>
                    <xdr:col>10</xdr:col>
                    <xdr:colOff>0</xdr:colOff>
                    <xdr:row>67</xdr:row>
                    <xdr:rowOff>0</xdr:rowOff>
                  </to>
                </anchor>
              </controlPr>
            </control>
          </mc:Choice>
        </mc:AlternateContent>
        <mc:AlternateContent xmlns:mc="http://schemas.openxmlformats.org/markup-compatibility/2006">
          <mc:Choice Requires="x14">
            <control shapeId="170039" r:id="rId58" name="Check Box 55">
              <controlPr defaultSize="0" autoFill="0" autoLine="0" autoPict="0" altText="">
                <anchor moveWithCells="1">
                  <from>
                    <xdr:col>16</xdr:col>
                    <xdr:colOff>180975</xdr:colOff>
                    <xdr:row>66</xdr:row>
                    <xdr:rowOff>0</xdr:rowOff>
                  </from>
                  <to>
                    <xdr:col>18</xdr:col>
                    <xdr:colOff>0</xdr:colOff>
                    <xdr:row>67</xdr:row>
                    <xdr:rowOff>0</xdr:rowOff>
                  </to>
                </anchor>
              </controlPr>
            </control>
          </mc:Choice>
        </mc:AlternateContent>
        <mc:AlternateContent xmlns:mc="http://schemas.openxmlformats.org/markup-compatibility/2006">
          <mc:Choice Requires="x14">
            <control shapeId="170040" r:id="rId59" name="Check Box 56">
              <controlPr defaultSize="0" autoFill="0" autoLine="0" autoPict="0" altText="">
                <anchor moveWithCells="1">
                  <from>
                    <xdr:col>24</xdr:col>
                    <xdr:colOff>0</xdr:colOff>
                    <xdr:row>66</xdr:row>
                    <xdr:rowOff>0</xdr:rowOff>
                  </from>
                  <to>
                    <xdr:col>25</xdr:col>
                    <xdr:colOff>0</xdr:colOff>
                    <xdr:row>67</xdr:row>
                    <xdr:rowOff>0</xdr:rowOff>
                  </to>
                </anchor>
              </controlPr>
            </control>
          </mc:Choice>
        </mc:AlternateContent>
        <mc:AlternateContent xmlns:mc="http://schemas.openxmlformats.org/markup-compatibility/2006">
          <mc:Choice Requires="x14">
            <control shapeId="170041" r:id="rId60" name="Check Box 57">
              <controlPr defaultSize="0" autoFill="0" autoLine="0" autoPict="0" altText="">
                <anchor moveWithCells="1">
                  <from>
                    <xdr:col>9</xdr:col>
                    <xdr:colOff>0</xdr:colOff>
                    <xdr:row>67</xdr:row>
                    <xdr:rowOff>0</xdr:rowOff>
                  </from>
                  <to>
                    <xdr:col>10</xdr:col>
                    <xdr:colOff>0</xdr:colOff>
                    <xdr:row>68</xdr:row>
                    <xdr:rowOff>0</xdr:rowOff>
                  </to>
                </anchor>
              </controlPr>
            </control>
          </mc:Choice>
        </mc:AlternateContent>
        <mc:AlternateContent xmlns:mc="http://schemas.openxmlformats.org/markup-compatibility/2006">
          <mc:Choice Requires="x14">
            <control shapeId="170042" r:id="rId61" name="Check Box 58">
              <controlPr defaultSize="0" autoFill="0" autoLine="0" autoPict="0" altText="">
                <anchor moveWithCells="1">
                  <from>
                    <xdr:col>19</xdr:col>
                    <xdr:colOff>0</xdr:colOff>
                    <xdr:row>67</xdr:row>
                    <xdr:rowOff>0</xdr:rowOff>
                  </from>
                  <to>
                    <xdr:col>20</xdr:col>
                    <xdr:colOff>0</xdr:colOff>
                    <xdr:row>68</xdr:row>
                    <xdr:rowOff>0</xdr:rowOff>
                  </to>
                </anchor>
              </controlPr>
            </control>
          </mc:Choice>
        </mc:AlternateContent>
        <mc:AlternateContent xmlns:mc="http://schemas.openxmlformats.org/markup-compatibility/2006">
          <mc:Choice Requires="x14">
            <control shapeId="170043" r:id="rId62" name="Check Box 59">
              <controlPr defaultSize="0" autoFill="0" autoLine="0" autoPict="0" altText="">
                <anchor moveWithCells="1">
                  <from>
                    <xdr:col>9</xdr:col>
                    <xdr:colOff>0</xdr:colOff>
                    <xdr:row>68</xdr:row>
                    <xdr:rowOff>0</xdr:rowOff>
                  </from>
                  <to>
                    <xdr:col>10</xdr:col>
                    <xdr:colOff>0</xdr:colOff>
                    <xdr:row>69</xdr:row>
                    <xdr:rowOff>0</xdr:rowOff>
                  </to>
                </anchor>
              </controlPr>
            </control>
          </mc:Choice>
        </mc:AlternateContent>
        <mc:AlternateContent xmlns:mc="http://schemas.openxmlformats.org/markup-compatibility/2006">
          <mc:Choice Requires="x14">
            <control shapeId="170044" r:id="rId63" name="Check Box 60">
              <controlPr defaultSize="0" autoFill="0" autoLine="0" autoPict="0" altText="">
                <anchor moveWithCells="1">
                  <from>
                    <xdr:col>15</xdr:col>
                    <xdr:colOff>180975</xdr:colOff>
                    <xdr:row>68</xdr:row>
                    <xdr:rowOff>0</xdr:rowOff>
                  </from>
                  <to>
                    <xdr:col>16</xdr:col>
                    <xdr:colOff>180975</xdr:colOff>
                    <xdr:row>69</xdr:row>
                    <xdr:rowOff>0</xdr:rowOff>
                  </to>
                </anchor>
              </controlPr>
            </control>
          </mc:Choice>
        </mc:AlternateContent>
        <mc:AlternateContent xmlns:mc="http://schemas.openxmlformats.org/markup-compatibility/2006">
          <mc:Choice Requires="x14">
            <control shapeId="170045" r:id="rId64" name="Check Box 61">
              <controlPr defaultSize="0" autoFill="0" autoLine="0" autoPict="0" altText="">
                <anchor moveWithCells="1">
                  <from>
                    <xdr:col>23</xdr:col>
                    <xdr:colOff>0</xdr:colOff>
                    <xdr:row>68</xdr:row>
                    <xdr:rowOff>0</xdr:rowOff>
                  </from>
                  <to>
                    <xdr:col>24</xdr:col>
                    <xdr:colOff>0</xdr:colOff>
                    <xdr:row>69</xdr:row>
                    <xdr:rowOff>0</xdr:rowOff>
                  </to>
                </anchor>
              </controlPr>
            </control>
          </mc:Choice>
        </mc:AlternateContent>
        <mc:AlternateContent xmlns:mc="http://schemas.openxmlformats.org/markup-compatibility/2006">
          <mc:Choice Requires="x14">
            <control shapeId="170046" r:id="rId65" name="Check Box 62">
              <controlPr defaultSize="0" autoFill="0" autoLine="0" autoPict="0" altText="">
                <anchor moveWithCells="1">
                  <from>
                    <xdr:col>9</xdr:col>
                    <xdr:colOff>0</xdr:colOff>
                    <xdr:row>69</xdr:row>
                    <xdr:rowOff>0</xdr:rowOff>
                  </from>
                  <to>
                    <xdr:col>10</xdr:col>
                    <xdr:colOff>0</xdr:colOff>
                    <xdr:row>70</xdr:row>
                    <xdr:rowOff>0</xdr:rowOff>
                  </to>
                </anchor>
              </controlPr>
            </control>
          </mc:Choice>
        </mc:AlternateContent>
        <mc:AlternateContent xmlns:mc="http://schemas.openxmlformats.org/markup-compatibility/2006">
          <mc:Choice Requires="x14">
            <control shapeId="170047" r:id="rId66" name="Check Box 63">
              <controlPr defaultSize="0" autoFill="0" autoLine="0" autoPict="0" altText="">
                <anchor moveWithCells="1">
                  <from>
                    <xdr:col>15</xdr:col>
                    <xdr:colOff>180975</xdr:colOff>
                    <xdr:row>69</xdr:row>
                    <xdr:rowOff>0</xdr:rowOff>
                  </from>
                  <to>
                    <xdr:col>16</xdr:col>
                    <xdr:colOff>180975</xdr:colOff>
                    <xdr:row>70</xdr:row>
                    <xdr:rowOff>0</xdr:rowOff>
                  </to>
                </anchor>
              </controlPr>
            </control>
          </mc:Choice>
        </mc:AlternateContent>
        <mc:AlternateContent xmlns:mc="http://schemas.openxmlformats.org/markup-compatibility/2006">
          <mc:Choice Requires="x14">
            <control shapeId="170048" r:id="rId67" name="Check Box 64">
              <controlPr defaultSize="0" autoFill="0" autoLine="0" autoPict="0" altText="">
                <anchor moveWithCells="1">
                  <from>
                    <xdr:col>23</xdr:col>
                    <xdr:colOff>0</xdr:colOff>
                    <xdr:row>69</xdr:row>
                    <xdr:rowOff>0</xdr:rowOff>
                  </from>
                  <to>
                    <xdr:col>24</xdr:col>
                    <xdr:colOff>0</xdr:colOff>
                    <xdr:row>70</xdr:row>
                    <xdr:rowOff>0</xdr:rowOff>
                  </to>
                </anchor>
              </controlPr>
            </control>
          </mc:Choice>
        </mc:AlternateContent>
        <mc:AlternateContent xmlns:mc="http://schemas.openxmlformats.org/markup-compatibility/2006">
          <mc:Choice Requires="x14">
            <control shapeId="170049" r:id="rId68" name="Check Box 65">
              <controlPr defaultSize="0" autoFill="0" autoLine="0" autoPict="0" altText="">
                <anchor moveWithCells="1">
                  <from>
                    <xdr:col>9</xdr:col>
                    <xdr:colOff>0</xdr:colOff>
                    <xdr:row>70</xdr:row>
                    <xdr:rowOff>0</xdr:rowOff>
                  </from>
                  <to>
                    <xdr:col>10</xdr:col>
                    <xdr:colOff>0</xdr:colOff>
                    <xdr:row>71</xdr:row>
                    <xdr:rowOff>0</xdr:rowOff>
                  </to>
                </anchor>
              </controlPr>
            </control>
          </mc:Choice>
        </mc:AlternateContent>
        <mc:AlternateContent xmlns:mc="http://schemas.openxmlformats.org/markup-compatibility/2006">
          <mc:Choice Requires="x14">
            <control shapeId="170050" r:id="rId69" name="Check Box 66">
              <controlPr defaultSize="0" autoFill="0" autoLine="0" autoPict="0" altText="">
                <anchor moveWithCells="1">
                  <from>
                    <xdr:col>15</xdr:col>
                    <xdr:colOff>180975</xdr:colOff>
                    <xdr:row>70</xdr:row>
                    <xdr:rowOff>0</xdr:rowOff>
                  </from>
                  <to>
                    <xdr:col>16</xdr:col>
                    <xdr:colOff>180975</xdr:colOff>
                    <xdr:row>71</xdr:row>
                    <xdr:rowOff>0</xdr:rowOff>
                  </to>
                </anchor>
              </controlPr>
            </control>
          </mc:Choice>
        </mc:AlternateContent>
        <mc:AlternateContent xmlns:mc="http://schemas.openxmlformats.org/markup-compatibility/2006">
          <mc:Choice Requires="x14">
            <control shapeId="170051" r:id="rId70" name="Check Box 67">
              <controlPr defaultSize="0" autoFill="0" autoLine="0" autoPict="0" altText="">
                <anchor moveWithCells="1">
                  <from>
                    <xdr:col>23</xdr:col>
                    <xdr:colOff>0</xdr:colOff>
                    <xdr:row>70</xdr:row>
                    <xdr:rowOff>0</xdr:rowOff>
                  </from>
                  <to>
                    <xdr:col>24</xdr:col>
                    <xdr:colOff>0</xdr:colOff>
                    <xdr:row>71</xdr:row>
                    <xdr:rowOff>0</xdr:rowOff>
                  </to>
                </anchor>
              </controlPr>
            </control>
          </mc:Choice>
        </mc:AlternateContent>
        <mc:AlternateContent xmlns:mc="http://schemas.openxmlformats.org/markup-compatibility/2006">
          <mc:Choice Requires="x14">
            <control shapeId="170052" r:id="rId71" name="Check Box 68">
              <controlPr defaultSize="0" autoFill="0" autoLine="0" autoPict="0" altText="">
                <anchor moveWithCells="1">
                  <from>
                    <xdr:col>9</xdr:col>
                    <xdr:colOff>0</xdr:colOff>
                    <xdr:row>71</xdr:row>
                    <xdr:rowOff>0</xdr:rowOff>
                  </from>
                  <to>
                    <xdr:col>10</xdr:col>
                    <xdr:colOff>0</xdr:colOff>
                    <xdr:row>72</xdr:row>
                    <xdr:rowOff>0</xdr:rowOff>
                  </to>
                </anchor>
              </controlPr>
            </control>
          </mc:Choice>
        </mc:AlternateContent>
        <mc:AlternateContent xmlns:mc="http://schemas.openxmlformats.org/markup-compatibility/2006">
          <mc:Choice Requires="x14">
            <control shapeId="170053" r:id="rId72" name="Check Box 69">
              <controlPr defaultSize="0" autoFill="0" autoLine="0" autoPict="0" altText="">
                <anchor moveWithCells="1">
                  <from>
                    <xdr:col>15</xdr:col>
                    <xdr:colOff>180975</xdr:colOff>
                    <xdr:row>71</xdr:row>
                    <xdr:rowOff>0</xdr:rowOff>
                  </from>
                  <to>
                    <xdr:col>17</xdr:col>
                    <xdr:colOff>0</xdr:colOff>
                    <xdr:row>72</xdr:row>
                    <xdr:rowOff>0</xdr:rowOff>
                  </to>
                </anchor>
              </controlPr>
            </control>
          </mc:Choice>
        </mc:AlternateContent>
        <mc:AlternateContent xmlns:mc="http://schemas.openxmlformats.org/markup-compatibility/2006">
          <mc:Choice Requires="x14">
            <control shapeId="170054" r:id="rId73" name="Check Box 70">
              <controlPr defaultSize="0" autoFill="0" autoLine="0" autoPict="0" altText="">
                <anchor moveWithCells="1">
                  <from>
                    <xdr:col>22</xdr:col>
                    <xdr:colOff>180975</xdr:colOff>
                    <xdr:row>71</xdr:row>
                    <xdr:rowOff>0</xdr:rowOff>
                  </from>
                  <to>
                    <xdr:col>24</xdr:col>
                    <xdr:colOff>0</xdr:colOff>
                    <xdr:row>72</xdr:row>
                    <xdr:rowOff>0</xdr:rowOff>
                  </to>
                </anchor>
              </controlPr>
            </control>
          </mc:Choice>
        </mc:AlternateContent>
        <mc:AlternateContent xmlns:mc="http://schemas.openxmlformats.org/markup-compatibility/2006">
          <mc:Choice Requires="x14">
            <control shapeId="170055" r:id="rId74" name="Check Box 71">
              <controlPr defaultSize="0" autoFill="0" autoLine="0" autoPict="0" altText="">
                <anchor moveWithCells="1">
                  <from>
                    <xdr:col>29</xdr:col>
                    <xdr:colOff>180975</xdr:colOff>
                    <xdr:row>71</xdr:row>
                    <xdr:rowOff>0</xdr:rowOff>
                  </from>
                  <to>
                    <xdr:col>31</xdr:col>
                    <xdr:colOff>0</xdr:colOff>
                    <xdr:row>72</xdr:row>
                    <xdr:rowOff>0</xdr:rowOff>
                  </to>
                </anchor>
              </controlPr>
            </control>
          </mc:Choice>
        </mc:AlternateContent>
        <mc:AlternateContent xmlns:mc="http://schemas.openxmlformats.org/markup-compatibility/2006">
          <mc:Choice Requires="x14">
            <control shapeId="170056" r:id="rId75" name="Check Box 72">
              <controlPr defaultSize="0" autoFill="0" autoLine="0" autoPict="0" altText="">
                <anchor moveWithCells="1">
                  <from>
                    <xdr:col>9</xdr:col>
                    <xdr:colOff>0</xdr:colOff>
                    <xdr:row>40</xdr:row>
                    <xdr:rowOff>228600</xdr:rowOff>
                  </from>
                  <to>
                    <xdr:col>10</xdr:col>
                    <xdr:colOff>0</xdr:colOff>
                    <xdr:row>42</xdr:row>
                    <xdr:rowOff>0</xdr:rowOff>
                  </to>
                </anchor>
              </controlPr>
            </control>
          </mc:Choice>
        </mc:AlternateContent>
        <mc:AlternateContent xmlns:mc="http://schemas.openxmlformats.org/markup-compatibility/2006">
          <mc:Choice Requires="x14">
            <control shapeId="170057" r:id="rId76" name="Check Box 73">
              <controlPr defaultSize="0" autoFill="0" autoLine="0" autoPict="0" altText="">
                <anchor moveWithCells="1">
                  <from>
                    <xdr:col>14</xdr:col>
                    <xdr:colOff>180975</xdr:colOff>
                    <xdr:row>40</xdr:row>
                    <xdr:rowOff>228600</xdr:rowOff>
                  </from>
                  <to>
                    <xdr:col>15</xdr:col>
                    <xdr:colOff>180975</xdr:colOff>
                    <xdr:row>42</xdr:row>
                    <xdr:rowOff>0</xdr:rowOff>
                  </to>
                </anchor>
              </controlPr>
            </control>
          </mc:Choice>
        </mc:AlternateContent>
        <mc:AlternateContent xmlns:mc="http://schemas.openxmlformats.org/markup-compatibility/2006">
          <mc:Choice Requires="x14">
            <control shapeId="170058" r:id="rId77" name="Check Box 74">
              <controlPr defaultSize="0" autoFill="0" autoLine="0" autoPict="0" altText="">
                <anchor moveWithCells="1">
                  <from>
                    <xdr:col>9</xdr:col>
                    <xdr:colOff>0</xdr:colOff>
                    <xdr:row>52</xdr:row>
                    <xdr:rowOff>228600</xdr:rowOff>
                  </from>
                  <to>
                    <xdr:col>10</xdr:col>
                    <xdr:colOff>0</xdr:colOff>
                    <xdr:row>54</xdr:row>
                    <xdr:rowOff>0</xdr:rowOff>
                  </to>
                </anchor>
              </controlPr>
            </control>
          </mc:Choice>
        </mc:AlternateContent>
        <mc:AlternateContent xmlns:mc="http://schemas.openxmlformats.org/markup-compatibility/2006">
          <mc:Choice Requires="x14">
            <control shapeId="170059" r:id="rId78" name="Check Box 75">
              <controlPr defaultSize="0" autoFill="0" autoLine="0" autoPict="0" altText="">
                <anchor moveWithCells="1">
                  <from>
                    <xdr:col>14</xdr:col>
                    <xdr:colOff>180975</xdr:colOff>
                    <xdr:row>52</xdr:row>
                    <xdr:rowOff>228600</xdr:rowOff>
                  </from>
                  <to>
                    <xdr:col>15</xdr:col>
                    <xdr:colOff>180975</xdr:colOff>
                    <xdr:row>54</xdr:row>
                    <xdr:rowOff>0</xdr:rowOff>
                  </to>
                </anchor>
              </controlPr>
            </control>
          </mc:Choice>
        </mc:AlternateContent>
        <mc:AlternateContent xmlns:mc="http://schemas.openxmlformats.org/markup-compatibility/2006">
          <mc:Choice Requires="x14">
            <control shapeId="170060" r:id="rId79" name="Check Box 76">
              <controlPr defaultSize="0" autoFill="0" autoLine="0" autoPict="0" altText="">
                <anchor moveWithCells="1">
                  <from>
                    <xdr:col>9</xdr:col>
                    <xdr:colOff>0</xdr:colOff>
                    <xdr:row>64</xdr:row>
                    <xdr:rowOff>228600</xdr:rowOff>
                  </from>
                  <to>
                    <xdr:col>10</xdr:col>
                    <xdr:colOff>0</xdr:colOff>
                    <xdr:row>66</xdr:row>
                    <xdr:rowOff>0</xdr:rowOff>
                  </to>
                </anchor>
              </controlPr>
            </control>
          </mc:Choice>
        </mc:AlternateContent>
        <mc:AlternateContent xmlns:mc="http://schemas.openxmlformats.org/markup-compatibility/2006">
          <mc:Choice Requires="x14">
            <control shapeId="170061" r:id="rId80" name="Check Box 77">
              <controlPr defaultSize="0" autoFill="0" autoLine="0" autoPict="0" altText="">
                <anchor moveWithCells="1">
                  <from>
                    <xdr:col>14</xdr:col>
                    <xdr:colOff>180975</xdr:colOff>
                    <xdr:row>64</xdr:row>
                    <xdr:rowOff>228600</xdr:rowOff>
                  </from>
                  <to>
                    <xdr:col>15</xdr:col>
                    <xdr:colOff>180975</xdr:colOff>
                    <xdr:row>66</xdr:row>
                    <xdr:rowOff>0</xdr:rowOff>
                  </to>
                </anchor>
              </controlPr>
            </control>
          </mc:Choice>
        </mc:AlternateContent>
        <mc:AlternateContent xmlns:mc="http://schemas.openxmlformats.org/markup-compatibility/2006">
          <mc:Choice Requires="x14">
            <control shapeId="170062" r:id="rId81" name="Check Box 78">
              <controlPr defaultSize="0" autoFill="0" autoLine="0" autoPict="0" altText="">
                <anchor moveWithCells="1">
                  <from>
                    <xdr:col>61</xdr:col>
                    <xdr:colOff>0</xdr:colOff>
                    <xdr:row>3</xdr:row>
                    <xdr:rowOff>0</xdr:rowOff>
                  </from>
                  <to>
                    <xdr:col>62</xdr:col>
                    <xdr:colOff>0</xdr:colOff>
                    <xdr:row>4</xdr:row>
                    <xdr:rowOff>0</xdr:rowOff>
                  </to>
                </anchor>
              </controlPr>
            </control>
          </mc:Choice>
        </mc:AlternateContent>
        <mc:AlternateContent xmlns:mc="http://schemas.openxmlformats.org/markup-compatibility/2006">
          <mc:Choice Requires="x14">
            <control shapeId="170063" r:id="rId82" name="Check Box 79">
              <controlPr defaultSize="0" autoFill="0" autoLine="0" autoPict="0" altText="">
                <anchor moveWithCells="1">
                  <from>
                    <xdr:col>61</xdr:col>
                    <xdr:colOff>0</xdr:colOff>
                    <xdr:row>3</xdr:row>
                    <xdr:rowOff>0</xdr:rowOff>
                  </from>
                  <to>
                    <xdr:col>62</xdr:col>
                    <xdr:colOff>0</xdr:colOff>
                    <xdr:row>4</xdr:row>
                    <xdr:rowOff>0</xdr:rowOff>
                  </to>
                </anchor>
              </controlPr>
            </control>
          </mc:Choice>
        </mc:AlternateContent>
        <mc:AlternateContent xmlns:mc="http://schemas.openxmlformats.org/markup-compatibility/2006">
          <mc:Choice Requires="x14">
            <control shapeId="170064" r:id="rId83" name="Check Box 80">
              <controlPr defaultSize="0" autoFill="0" autoLine="0" autoPict="0" altText="">
                <anchor moveWithCells="1">
                  <from>
                    <xdr:col>60</xdr:col>
                    <xdr:colOff>209550</xdr:colOff>
                    <xdr:row>3</xdr:row>
                    <xdr:rowOff>0</xdr:rowOff>
                  </from>
                  <to>
                    <xdr:col>62</xdr:col>
                    <xdr:colOff>0</xdr:colOff>
                    <xdr:row>4</xdr:row>
                    <xdr:rowOff>0</xdr:rowOff>
                  </to>
                </anchor>
              </controlPr>
            </control>
          </mc:Choice>
        </mc:AlternateContent>
        <mc:AlternateContent xmlns:mc="http://schemas.openxmlformats.org/markup-compatibility/2006">
          <mc:Choice Requires="x14">
            <control shapeId="170065" r:id="rId84" name="Check Box 81">
              <controlPr defaultSize="0" autoFill="0" autoLine="0" autoPict="0" altText="">
                <anchor moveWithCells="1">
                  <from>
                    <xdr:col>66</xdr:col>
                    <xdr:colOff>0</xdr:colOff>
                    <xdr:row>3</xdr:row>
                    <xdr:rowOff>0</xdr:rowOff>
                  </from>
                  <to>
                    <xdr:col>67</xdr:col>
                    <xdr:colOff>0</xdr:colOff>
                    <xdr:row>4</xdr:row>
                    <xdr:rowOff>0</xdr:rowOff>
                  </to>
                </anchor>
              </controlPr>
            </control>
          </mc:Choice>
        </mc:AlternateContent>
        <mc:AlternateContent xmlns:mc="http://schemas.openxmlformats.org/markup-compatibility/2006">
          <mc:Choice Requires="x14">
            <control shapeId="170066" r:id="rId85" name="Check Box 82">
              <controlPr defaultSize="0" autoFill="0" autoLine="0" autoPict="0" altText="">
                <anchor moveWithCells="1">
                  <from>
                    <xdr:col>71</xdr:col>
                    <xdr:colOff>0</xdr:colOff>
                    <xdr:row>3</xdr:row>
                    <xdr:rowOff>0</xdr:rowOff>
                  </from>
                  <to>
                    <xdr:col>72</xdr:col>
                    <xdr:colOff>0</xdr:colOff>
                    <xdr:row>4</xdr:row>
                    <xdr:rowOff>0</xdr:rowOff>
                  </to>
                </anchor>
              </controlPr>
            </control>
          </mc:Choice>
        </mc:AlternateContent>
        <mc:AlternateContent xmlns:mc="http://schemas.openxmlformats.org/markup-compatibility/2006">
          <mc:Choice Requires="x14">
            <control shapeId="170067" r:id="rId86" name="Check Box 83">
              <controlPr defaultSize="0" autoFill="0" autoLine="0" autoPict="0" altText="">
                <anchor moveWithCells="1">
                  <from>
                    <xdr:col>76</xdr:col>
                    <xdr:colOff>0</xdr:colOff>
                    <xdr:row>3</xdr:row>
                    <xdr:rowOff>0</xdr:rowOff>
                  </from>
                  <to>
                    <xdr:col>77</xdr:col>
                    <xdr:colOff>0</xdr:colOff>
                    <xdr:row>4</xdr:row>
                    <xdr:rowOff>0</xdr:rowOff>
                  </to>
                </anchor>
              </controlPr>
            </control>
          </mc:Choice>
        </mc:AlternateContent>
        <mc:AlternateContent xmlns:mc="http://schemas.openxmlformats.org/markup-compatibility/2006">
          <mc:Choice Requires="x14">
            <control shapeId="170068" r:id="rId87" name="Check Box 84">
              <controlPr defaultSize="0" autoFill="0" autoLine="0" autoPict="0" altText="">
                <anchor moveWithCells="1">
                  <from>
                    <xdr:col>61</xdr:col>
                    <xdr:colOff>0</xdr:colOff>
                    <xdr:row>42</xdr:row>
                    <xdr:rowOff>0</xdr:rowOff>
                  </from>
                  <to>
                    <xdr:col>62</xdr:col>
                    <xdr:colOff>0</xdr:colOff>
                    <xdr:row>43</xdr:row>
                    <xdr:rowOff>0</xdr:rowOff>
                  </to>
                </anchor>
              </controlPr>
            </control>
          </mc:Choice>
        </mc:AlternateContent>
        <mc:AlternateContent xmlns:mc="http://schemas.openxmlformats.org/markup-compatibility/2006">
          <mc:Choice Requires="x14">
            <control shapeId="170069" r:id="rId88" name="Check Box 85">
              <controlPr defaultSize="0" autoFill="0" autoLine="0" autoPict="0" altText="">
                <anchor moveWithCells="1">
                  <from>
                    <xdr:col>68</xdr:col>
                    <xdr:colOff>180975</xdr:colOff>
                    <xdr:row>42</xdr:row>
                    <xdr:rowOff>0</xdr:rowOff>
                  </from>
                  <to>
                    <xdr:col>70</xdr:col>
                    <xdr:colOff>0</xdr:colOff>
                    <xdr:row>43</xdr:row>
                    <xdr:rowOff>0</xdr:rowOff>
                  </to>
                </anchor>
              </controlPr>
            </control>
          </mc:Choice>
        </mc:AlternateContent>
        <mc:AlternateContent xmlns:mc="http://schemas.openxmlformats.org/markup-compatibility/2006">
          <mc:Choice Requires="x14">
            <control shapeId="170070" r:id="rId89" name="Check Box 86">
              <controlPr defaultSize="0" autoFill="0" autoLine="0" autoPict="0" altText="">
                <anchor moveWithCells="1">
                  <from>
                    <xdr:col>76</xdr:col>
                    <xdr:colOff>0</xdr:colOff>
                    <xdr:row>42</xdr:row>
                    <xdr:rowOff>0</xdr:rowOff>
                  </from>
                  <to>
                    <xdr:col>77</xdr:col>
                    <xdr:colOff>0</xdr:colOff>
                    <xdr:row>43</xdr:row>
                    <xdr:rowOff>0</xdr:rowOff>
                  </to>
                </anchor>
              </controlPr>
            </control>
          </mc:Choice>
        </mc:AlternateContent>
        <mc:AlternateContent xmlns:mc="http://schemas.openxmlformats.org/markup-compatibility/2006">
          <mc:Choice Requires="x14">
            <control shapeId="170071" r:id="rId90" name="Check Box 87">
              <controlPr defaultSize="0" autoFill="0" autoLine="0" autoPict="0" altText="">
                <anchor moveWithCells="1">
                  <from>
                    <xdr:col>61</xdr:col>
                    <xdr:colOff>0</xdr:colOff>
                    <xdr:row>43</xdr:row>
                    <xdr:rowOff>0</xdr:rowOff>
                  </from>
                  <to>
                    <xdr:col>62</xdr:col>
                    <xdr:colOff>0</xdr:colOff>
                    <xdr:row>44</xdr:row>
                    <xdr:rowOff>0</xdr:rowOff>
                  </to>
                </anchor>
              </controlPr>
            </control>
          </mc:Choice>
        </mc:AlternateContent>
        <mc:AlternateContent xmlns:mc="http://schemas.openxmlformats.org/markup-compatibility/2006">
          <mc:Choice Requires="x14">
            <control shapeId="170072" r:id="rId91" name="Check Box 88">
              <controlPr defaultSize="0" autoFill="0" autoLine="0" autoPict="0" altText="">
                <anchor moveWithCells="1">
                  <from>
                    <xdr:col>71</xdr:col>
                    <xdr:colOff>0</xdr:colOff>
                    <xdr:row>43</xdr:row>
                    <xdr:rowOff>0</xdr:rowOff>
                  </from>
                  <to>
                    <xdr:col>72</xdr:col>
                    <xdr:colOff>0</xdr:colOff>
                    <xdr:row>44</xdr:row>
                    <xdr:rowOff>0</xdr:rowOff>
                  </to>
                </anchor>
              </controlPr>
            </control>
          </mc:Choice>
        </mc:AlternateContent>
        <mc:AlternateContent xmlns:mc="http://schemas.openxmlformats.org/markup-compatibility/2006">
          <mc:Choice Requires="x14">
            <control shapeId="170073" r:id="rId92" name="Check Box 89">
              <controlPr defaultSize="0" autoFill="0" autoLine="0" autoPict="0" altText="">
                <anchor moveWithCells="1">
                  <from>
                    <xdr:col>61</xdr:col>
                    <xdr:colOff>0</xdr:colOff>
                    <xdr:row>3</xdr:row>
                    <xdr:rowOff>0</xdr:rowOff>
                  </from>
                  <to>
                    <xdr:col>62</xdr:col>
                    <xdr:colOff>0</xdr:colOff>
                    <xdr:row>4</xdr:row>
                    <xdr:rowOff>0</xdr:rowOff>
                  </to>
                </anchor>
              </controlPr>
            </control>
          </mc:Choice>
        </mc:AlternateContent>
        <mc:AlternateContent xmlns:mc="http://schemas.openxmlformats.org/markup-compatibility/2006">
          <mc:Choice Requires="x14">
            <control shapeId="170074" r:id="rId93" name="Check Box 90">
              <controlPr defaultSize="0" autoFill="0" autoLine="0" autoPict="0" altText="">
                <anchor moveWithCells="1">
                  <from>
                    <xdr:col>61</xdr:col>
                    <xdr:colOff>0</xdr:colOff>
                    <xdr:row>3</xdr:row>
                    <xdr:rowOff>0</xdr:rowOff>
                  </from>
                  <to>
                    <xdr:col>62</xdr:col>
                    <xdr:colOff>0</xdr:colOff>
                    <xdr:row>4</xdr:row>
                    <xdr:rowOff>0</xdr:rowOff>
                  </to>
                </anchor>
              </controlPr>
            </control>
          </mc:Choice>
        </mc:AlternateContent>
        <mc:AlternateContent xmlns:mc="http://schemas.openxmlformats.org/markup-compatibility/2006">
          <mc:Choice Requires="x14">
            <control shapeId="170075" r:id="rId94" name="Check Box 91">
              <controlPr defaultSize="0" autoFill="0" autoLine="0" autoPict="0" altText="">
                <anchor moveWithCells="1">
                  <from>
                    <xdr:col>70</xdr:col>
                    <xdr:colOff>0</xdr:colOff>
                    <xdr:row>26</xdr:row>
                    <xdr:rowOff>0</xdr:rowOff>
                  </from>
                  <to>
                    <xdr:col>71</xdr:col>
                    <xdr:colOff>0</xdr:colOff>
                    <xdr:row>28</xdr:row>
                    <xdr:rowOff>0</xdr:rowOff>
                  </to>
                </anchor>
              </controlPr>
            </control>
          </mc:Choice>
        </mc:AlternateContent>
        <mc:AlternateContent xmlns:mc="http://schemas.openxmlformats.org/markup-compatibility/2006">
          <mc:Choice Requires="x14">
            <control shapeId="170076" r:id="rId95" name="Check Box 92">
              <controlPr defaultSize="0" autoFill="0" autoLine="0" autoPict="0" altText="">
                <anchor moveWithCells="1">
                  <from>
                    <xdr:col>60</xdr:col>
                    <xdr:colOff>209550</xdr:colOff>
                    <xdr:row>26</xdr:row>
                    <xdr:rowOff>0</xdr:rowOff>
                  </from>
                  <to>
                    <xdr:col>62</xdr:col>
                    <xdr:colOff>0</xdr:colOff>
                    <xdr:row>28</xdr:row>
                    <xdr:rowOff>0</xdr:rowOff>
                  </to>
                </anchor>
              </controlPr>
            </control>
          </mc:Choice>
        </mc:AlternateContent>
        <mc:AlternateContent xmlns:mc="http://schemas.openxmlformats.org/markup-compatibility/2006">
          <mc:Choice Requires="x14">
            <control shapeId="170077" r:id="rId96" name="Check Box 93">
              <controlPr defaultSize="0" autoFill="0" autoLine="0" autoPict="0" altText="">
                <anchor moveWithCells="1">
                  <from>
                    <xdr:col>79</xdr:col>
                    <xdr:colOff>0</xdr:colOff>
                    <xdr:row>26</xdr:row>
                    <xdr:rowOff>0</xdr:rowOff>
                  </from>
                  <to>
                    <xdr:col>80</xdr:col>
                    <xdr:colOff>0</xdr:colOff>
                    <xdr:row>28</xdr:row>
                    <xdr:rowOff>0</xdr:rowOff>
                  </to>
                </anchor>
              </controlPr>
            </control>
          </mc:Choice>
        </mc:AlternateContent>
        <mc:AlternateContent xmlns:mc="http://schemas.openxmlformats.org/markup-compatibility/2006">
          <mc:Choice Requires="x14">
            <control shapeId="170078" r:id="rId97" name="Check Box 94">
              <controlPr defaultSize="0" autoFill="0" autoLine="0" autoPict="0" altText="">
                <anchor moveWithCells="1">
                  <from>
                    <xdr:col>60</xdr:col>
                    <xdr:colOff>209550</xdr:colOff>
                    <xdr:row>3</xdr:row>
                    <xdr:rowOff>0</xdr:rowOff>
                  </from>
                  <to>
                    <xdr:col>62</xdr:col>
                    <xdr:colOff>0</xdr:colOff>
                    <xdr:row>4</xdr:row>
                    <xdr:rowOff>0</xdr:rowOff>
                  </to>
                </anchor>
              </controlPr>
            </control>
          </mc:Choice>
        </mc:AlternateContent>
        <mc:AlternateContent xmlns:mc="http://schemas.openxmlformats.org/markup-compatibility/2006">
          <mc:Choice Requires="x14">
            <control shapeId="170079" r:id="rId98" name="Check Box 95">
              <controlPr defaultSize="0" autoFill="0" autoLine="0" autoPict="0" altText="">
                <anchor moveWithCells="1">
                  <from>
                    <xdr:col>60</xdr:col>
                    <xdr:colOff>209550</xdr:colOff>
                    <xdr:row>3</xdr:row>
                    <xdr:rowOff>0</xdr:rowOff>
                  </from>
                  <to>
                    <xdr:col>62</xdr:col>
                    <xdr:colOff>0</xdr:colOff>
                    <xdr:row>4</xdr:row>
                    <xdr:rowOff>0</xdr:rowOff>
                  </to>
                </anchor>
              </controlPr>
            </control>
          </mc:Choice>
        </mc:AlternateContent>
        <mc:AlternateContent xmlns:mc="http://schemas.openxmlformats.org/markup-compatibility/2006">
          <mc:Choice Requires="x14">
            <control shapeId="170080" r:id="rId99" name="Check Box 96">
              <controlPr defaultSize="0" autoFill="0" autoLine="0" autoPict="0" altText="">
                <anchor moveWithCells="1">
                  <from>
                    <xdr:col>60</xdr:col>
                    <xdr:colOff>209550</xdr:colOff>
                    <xdr:row>3</xdr:row>
                    <xdr:rowOff>0</xdr:rowOff>
                  </from>
                  <to>
                    <xdr:col>62</xdr:col>
                    <xdr:colOff>0</xdr:colOff>
                    <xdr:row>4</xdr:row>
                    <xdr:rowOff>0</xdr:rowOff>
                  </to>
                </anchor>
              </controlPr>
            </control>
          </mc:Choice>
        </mc:AlternateContent>
        <mc:AlternateContent xmlns:mc="http://schemas.openxmlformats.org/markup-compatibility/2006">
          <mc:Choice Requires="x14">
            <control shapeId="170081" r:id="rId100" name="Check Box 97">
              <controlPr defaultSize="0" autoFill="0" autoLine="0" autoPict="0" altText="">
                <anchor moveWithCells="1">
                  <from>
                    <xdr:col>69</xdr:col>
                    <xdr:colOff>180975</xdr:colOff>
                    <xdr:row>12</xdr:row>
                    <xdr:rowOff>0</xdr:rowOff>
                  </from>
                  <to>
                    <xdr:col>71</xdr:col>
                    <xdr:colOff>0</xdr:colOff>
                    <xdr:row>13</xdr:row>
                    <xdr:rowOff>0</xdr:rowOff>
                  </to>
                </anchor>
              </controlPr>
            </control>
          </mc:Choice>
        </mc:AlternateContent>
        <mc:AlternateContent xmlns:mc="http://schemas.openxmlformats.org/markup-compatibility/2006">
          <mc:Choice Requires="x14">
            <control shapeId="170082" r:id="rId101" name="Check Box 98">
              <controlPr defaultSize="0" autoFill="0" autoLine="0" autoPict="0" altText="">
                <anchor moveWithCells="1">
                  <from>
                    <xdr:col>79</xdr:col>
                    <xdr:colOff>0</xdr:colOff>
                    <xdr:row>12</xdr:row>
                    <xdr:rowOff>0</xdr:rowOff>
                  </from>
                  <to>
                    <xdr:col>80</xdr:col>
                    <xdr:colOff>0</xdr:colOff>
                    <xdr:row>13</xdr:row>
                    <xdr:rowOff>0</xdr:rowOff>
                  </to>
                </anchor>
              </controlPr>
            </control>
          </mc:Choice>
        </mc:AlternateContent>
        <mc:AlternateContent xmlns:mc="http://schemas.openxmlformats.org/markup-compatibility/2006">
          <mc:Choice Requires="x14">
            <control shapeId="170083" r:id="rId102" name="Check Box 99">
              <controlPr defaultSize="0" autoFill="0" autoLine="0" autoPict="0" altText="">
                <anchor moveWithCells="1">
                  <from>
                    <xdr:col>61</xdr:col>
                    <xdr:colOff>0</xdr:colOff>
                    <xdr:row>47</xdr:row>
                    <xdr:rowOff>0</xdr:rowOff>
                  </from>
                  <to>
                    <xdr:col>62</xdr:col>
                    <xdr:colOff>0</xdr:colOff>
                    <xdr:row>48</xdr:row>
                    <xdr:rowOff>0</xdr:rowOff>
                  </to>
                </anchor>
              </controlPr>
            </control>
          </mc:Choice>
        </mc:AlternateContent>
        <mc:AlternateContent xmlns:mc="http://schemas.openxmlformats.org/markup-compatibility/2006">
          <mc:Choice Requires="x14">
            <control shapeId="170084" r:id="rId103" name="Check Box 100">
              <controlPr defaultSize="0" autoFill="0" autoLine="0" autoPict="0" altText="">
                <anchor moveWithCells="1">
                  <from>
                    <xdr:col>67</xdr:col>
                    <xdr:colOff>180975</xdr:colOff>
                    <xdr:row>47</xdr:row>
                    <xdr:rowOff>0</xdr:rowOff>
                  </from>
                  <to>
                    <xdr:col>69</xdr:col>
                    <xdr:colOff>0</xdr:colOff>
                    <xdr:row>48</xdr:row>
                    <xdr:rowOff>0</xdr:rowOff>
                  </to>
                </anchor>
              </controlPr>
            </control>
          </mc:Choice>
        </mc:AlternateContent>
        <mc:AlternateContent xmlns:mc="http://schemas.openxmlformats.org/markup-compatibility/2006">
          <mc:Choice Requires="x14">
            <control shapeId="170085" r:id="rId104" name="Check Box 101">
              <controlPr defaultSize="0" autoFill="0" autoLine="0" autoPict="0" altText="">
                <anchor moveWithCells="1">
                  <from>
                    <xdr:col>74</xdr:col>
                    <xdr:colOff>180975</xdr:colOff>
                    <xdr:row>47</xdr:row>
                    <xdr:rowOff>0</xdr:rowOff>
                  </from>
                  <to>
                    <xdr:col>76</xdr:col>
                    <xdr:colOff>0</xdr:colOff>
                    <xdr:row>48</xdr:row>
                    <xdr:rowOff>0</xdr:rowOff>
                  </to>
                </anchor>
              </controlPr>
            </control>
          </mc:Choice>
        </mc:AlternateContent>
        <mc:AlternateContent xmlns:mc="http://schemas.openxmlformats.org/markup-compatibility/2006">
          <mc:Choice Requires="x14">
            <control shapeId="170086" r:id="rId105" name="Check Box 102">
              <controlPr defaultSize="0" autoFill="0" autoLine="0" autoPict="0" altText="">
                <anchor moveWithCells="1">
                  <from>
                    <xdr:col>81</xdr:col>
                    <xdr:colOff>180975</xdr:colOff>
                    <xdr:row>47</xdr:row>
                    <xdr:rowOff>0</xdr:rowOff>
                  </from>
                  <to>
                    <xdr:col>83</xdr:col>
                    <xdr:colOff>0</xdr:colOff>
                    <xdr:row>48</xdr:row>
                    <xdr:rowOff>0</xdr:rowOff>
                  </to>
                </anchor>
              </controlPr>
            </control>
          </mc:Choice>
        </mc:AlternateContent>
        <mc:AlternateContent xmlns:mc="http://schemas.openxmlformats.org/markup-compatibility/2006">
          <mc:Choice Requires="x14">
            <control shapeId="170087" r:id="rId106" name="Check Box 103">
              <controlPr defaultSize="0" autoFill="0" autoLine="0" autoPict="0" altText="">
                <anchor moveWithCells="1">
                  <from>
                    <xdr:col>61</xdr:col>
                    <xdr:colOff>0</xdr:colOff>
                    <xdr:row>44</xdr:row>
                    <xdr:rowOff>0</xdr:rowOff>
                  </from>
                  <to>
                    <xdr:col>62</xdr:col>
                    <xdr:colOff>0</xdr:colOff>
                    <xdr:row>45</xdr:row>
                    <xdr:rowOff>0</xdr:rowOff>
                  </to>
                </anchor>
              </controlPr>
            </control>
          </mc:Choice>
        </mc:AlternateContent>
        <mc:AlternateContent xmlns:mc="http://schemas.openxmlformats.org/markup-compatibility/2006">
          <mc:Choice Requires="x14">
            <control shapeId="170088" r:id="rId107" name="Check Box 104">
              <controlPr defaultSize="0" autoFill="0" autoLine="0" autoPict="0" altText="">
                <anchor moveWithCells="1">
                  <from>
                    <xdr:col>67</xdr:col>
                    <xdr:colOff>180975</xdr:colOff>
                    <xdr:row>44</xdr:row>
                    <xdr:rowOff>0</xdr:rowOff>
                  </from>
                  <to>
                    <xdr:col>69</xdr:col>
                    <xdr:colOff>0</xdr:colOff>
                    <xdr:row>45</xdr:row>
                    <xdr:rowOff>0</xdr:rowOff>
                  </to>
                </anchor>
              </controlPr>
            </control>
          </mc:Choice>
        </mc:AlternateContent>
        <mc:AlternateContent xmlns:mc="http://schemas.openxmlformats.org/markup-compatibility/2006">
          <mc:Choice Requires="x14">
            <control shapeId="170089" r:id="rId108" name="Check Box 105">
              <controlPr defaultSize="0" autoFill="0" autoLine="0" autoPict="0" altText="">
                <anchor moveWithCells="1">
                  <from>
                    <xdr:col>75</xdr:col>
                    <xdr:colOff>0</xdr:colOff>
                    <xdr:row>44</xdr:row>
                    <xdr:rowOff>0</xdr:rowOff>
                  </from>
                  <to>
                    <xdr:col>76</xdr:col>
                    <xdr:colOff>0</xdr:colOff>
                    <xdr:row>45</xdr:row>
                    <xdr:rowOff>0</xdr:rowOff>
                  </to>
                </anchor>
              </controlPr>
            </control>
          </mc:Choice>
        </mc:AlternateContent>
        <mc:AlternateContent xmlns:mc="http://schemas.openxmlformats.org/markup-compatibility/2006">
          <mc:Choice Requires="x14">
            <control shapeId="170090" r:id="rId109" name="Check Box 106">
              <controlPr defaultSize="0" autoFill="0" autoLine="0" autoPict="0" altText="">
                <anchor moveWithCells="1">
                  <from>
                    <xdr:col>61</xdr:col>
                    <xdr:colOff>0</xdr:colOff>
                    <xdr:row>45</xdr:row>
                    <xdr:rowOff>0</xdr:rowOff>
                  </from>
                  <to>
                    <xdr:col>62</xdr:col>
                    <xdr:colOff>0</xdr:colOff>
                    <xdr:row>46</xdr:row>
                    <xdr:rowOff>0</xdr:rowOff>
                  </to>
                </anchor>
              </controlPr>
            </control>
          </mc:Choice>
        </mc:AlternateContent>
        <mc:AlternateContent xmlns:mc="http://schemas.openxmlformats.org/markup-compatibility/2006">
          <mc:Choice Requires="x14">
            <control shapeId="170091" r:id="rId110" name="Check Box 107">
              <controlPr defaultSize="0" autoFill="0" autoLine="0" autoPict="0" altText="">
                <anchor moveWithCells="1">
                  <from>
                    <xdr:col>67</xdr:col>
                    <xdr:colOff>180975</xdr:colOff>
                    <xdr:row>45</xdr:row>
                    <xdr:rowOff>0</xdr:rowOff>
                  </from>
                  <to>
                    <xdr:col>69</xdr:col>
                    <xdr:colOff>0</xdr:colOff>
                    <xdr:row>46</xdr:row>
                    <xdr:rowOff>0</xdr:rowOff>
                  </to>
                </anchor>
              </controlPr>
            </control>
          </mc:Choice>
        </mc:AlternateContent>
        <mc:AlternateContent xmlns:mc="http://schemas.openxmlformats.org/markup-compatibility/2006">
          <mc:Choice Requires="x14">
            <control shapeId="170092" r:id="rId111" name="Check Box 108">
              <controlPr defaultSize="0" autoFill="0" autoLine="0" autoPict="0" altText="">
                <anchor moveWithCells="1">
                  <from>
                    <xdr:col>75</xdr:col>
                    <xdr:colOff>0</xdr:colOff>
                    <xdr:row>45</xdr:row>
                    <xdr:rowOff>0</xdr:rowOff>
                  </from>
                  <to>
                    <xdr:col>76</xdr:col>
                    <xdr:colOff>0</xdr:colOff>
                    <xdr:row>46</xdr:row>
                    <xdr:rowOff>0</xdr:rowOff>
                  </to>
                </anchor>
              </controlPr>
            </control>
          </mc:Choice>
        </mc:AlternateContent>
        <mc:AlternateContent xmlns:mc="http://schemas.openxmlformats.org/markup-compatibility/2006">
          <mc:Choice Requires="x14">
            <control shapeId="170093" r:id="rId112" name="Check Box 109">
              <controlPr defaultSize="0" autoFill="0" autoLine="0" autoPict="0" altText="">
                <anchor moveWithCells="1">
                  <from>
                    <xdr:col>61</xdr:col>
                    <xdr:colOff>0</xdr:colOff>
                    <xdr:row>46</xdr:row>
                    <xdr:rowOff>0</xdr:rowOff>
                  </from>
                  <to>
                    <xdr:col>62</xdr:col>
                    <xdr:colOff>0</xdr:colOff>
                    <xdr:row>47</xdr:row>
                    <xdr:rowOff>0</xdr:rowOff>
                  </to>
                </anchor>
              </controlPr>
            </control>
          </mc:Choice>
        </mc:AlternateContent>
        <mc:AlternateContent xmlns:mc="http://schemas.openxmlformats.org/markup-compatibility/2006">
          <mc:Choice Requires="x14">
            <control shapeId="170094" r:id="rId113" name="Check Box 110">
              <controlPr defaultSize="0" autoFill="0" autoLine="0" autoPict="0" altText="">
                <anchor moveWithCells="1">
                  <from>
                    <xdr:col>67</xdr:col>
                    <xdr:colOff>180975</xdr:colOff>
                    <xdr:row>46</xdr:row>
                    <xdr:rowOff>0</xdr:rowOff>
                  </from>
                  <to>
                    <xdr:col>69</xdr:col>
                    <xdr:colOff>0</xdr:colOff>
                    <xdr:row>47</xdr:row>
                    <xdr:rowOff>0</xdr:rowOff>
                  </to>
                </anchor>
              </controlPr>
            </control>
          </mc:Choice>
        </mc:AlternateContent>
        <mc:AlternateContent xmlns:mc="http://schemas.openxmlformats.org/markup-compatibility/2006">
          <mc:Choice Requires="x14">
            <control shapeId="170095" r:id="rId114" name="Check Box 111">
              <controlPr defaultSize="0" autoFill="0" autoLine="0" autoPict="0" altText="">
                <anchor moveWithCells="1">
                  <from>
                    <xdr:col>75</xdr:col>
                    <xdr:colOff>0</xdr:colOff>
                    <xdr:row>46</xdr:row>
                    <xdr:rowOff>0</xdr:rowOff>
                  </from>
                  <to>
                    <xdr:col>76</xdr:col>
                    <xdr:colOff>0</xdr:colOff>
                    <xdr:row>47</xdr:row>
                    <xdr:rowOff>0</xdr:rowOff>
                  </to>
                </anchor>
              </controlPr>
            </control>
          </mc:Choice>
        </mc:AlternateContent>
        <mc:AlternateContent xmlns:mc="http://schemas.openxmlformats.org/markup-compatibility/2006">
          <mc:Choice Requires="x14">
            <control shapeId="170096" r:id="rId115" name="Check Box 112">
              <controlPr defaultSize="0" autoFill="0" autoLine="0" autoPict="0" altText="">
                <anchor moveWithCells="1">
                  <from>
                    <xdr:col>60</xdr:col>
                    <xdr:colOff>209550</xdr:colOff>
                    <xdr:row>12</xdr:row>
                    <xdr:rowOff>0</xdr:rowOff>
                  </from>
                  <to>
                    <xdr:col>62</xdr:col>
                    <xdr:colOff>0</xdr:colOff>
                    <xdr:row>13</xdr:row>
                    <xdr:rowOff>0</xdr:rowOff>
                  </to>
                </anchor>
              </controlPr>
            </control>
          </mc:Choice>
        </mc:AlternateContent>
        <mc:AlternateContent xmlns:mc="http://schemas.openxmlformats.org/markup-compatibility/2006">
          <mc:Choice Requires="x14">
            <control shapeId="170097" r:id="rId116" name="Check Box 113">
              <controlPr defaultSize="0" autoFill="0" autoLine="0" autoPict="0" altText="">
                <anchor moveWithCells="1">
                  <from>
                    <xdr:col>61</xdr:col>
                    <xdr:colOff>0</xdr:colOff>
                    <xdr:row>54</xdr:row>
                    <xdr:rowOff>0</xdr:rowOff>
                  </from>
                  <to>
                    <xdr:col>62</xdr:col>
                    <xdr:colOff>0</xdr:colOff>
                    <xdr:row>55</xdr:row>
                    <xdr:rowOff>0</xdr:rowOff>
                  </to>
                </anchor>
              </controlPr>
            </control>
          </mc:Choice>
        </mc:AlternateContent>
        <mc:AlternateContent xmlns:mc="http://schemas.openxmlformats.org/markup-compatibility/2006">
          <mc:Choice Requires="x14">
            <control shapeId="170098" r:id="rId117" name="Check Box 114">
              <controlPr defaultSize="0" autoFill="0" autoLine="0" autoPict="0" altText="">
                <anchor moveWithCells="1">
                  <from>
                    <xdr:col>68</xdr:col>
                    <xdr:colOff>180975</xdr:colOff>
                    <xdr:row>54</xdr:row>
                    <xdr:rowOff>0</xdr:rowOff>
                  </from>
                  <to>
                    <xdr:col>70</xdr:col>
                    <xdr:colOff>9525</xdr:colOff>
                    <xdr:row>55</xdr:row>
                    <xdr:rowOff>0</xdr:rowOff>
                  </to>
                </anchor>
              </controlPr>
            </control>
          </mc:Choice>
        </mc:AlternateContent>
        <mc:AlternateContent xmlns:mc="http://schemas.openxmlformats.org/markup-compatibility/2006">
          <mc:Choice Requires="x14">
            <control shapeId="170099" r:id="rId118" name="Check Box 115">
              <controlPr defaultSize="0" autoFill="0" autoLine="0" autoPict="0" altText="">
                <anchor moveWithCells="1">
                  <from>
                    <xdr:col>76</xdr:col>
                    <xdr:colOff>0</xdr:colOff>
                    <xdr:row>54</xdr:row>
                    <xdr:rowOff>0</xdr:rowOff>
                  </from>
                  <to>
                    <xdr:col>77</xdr:col>
                    <xdr:colOff>0</xdr:colOff>
                    <xdr:row>55</xdr:row>
                    <xdr:rowOff>0</xdr:rowOff>
                  </to>
                </anchor>
              </controlPr>
            </control>
          </mc:Choice>
        </mc:AlternateContent>
        <mc:AlternateContent xmlns:mc="http://schemas.openxmlformats.org/markup-compatibility/2006">
          <mc:Choice Requires="x14">
            <control shapeId="170100" r:id="rId119" name="Check Box 116">
              <controlPr defaultSize="0" autoFill="0" autoLine="0" autoPict="0" altText="">
                <anchor moveWithCells="1">
                  <from>
                    <xdr:col>61</xdr:col>
                    <xdr:colOff>0</xdr:colOff>
                    <xdr:row>55</xdr:row>
                    <xdr:rowOff>0</xdr:rowOff>
                  </from>
                  <to>
                    <xdr:col>62</xdr:col>
                    <xdr:colOff>0</xdr:colOff>
                    <xdr:row>56</xdr:row>
                    <xdr:rowOff>0</xdr:rowOff>
                  </to>
                </anchor>
              </controlPr>
            </control>
          </mc:Choice>
        </mc:AlternateContent>
        <mc:AlternateContent xmlns:mc="http://schemas.openxmlformats.org/markup-compatibility/2006">
          <mc:Choice Requires="x14">
            <control shapeId="170101" r:id="rId120" name="Check Box 117">
              <controlPr defaultSize="0" autoFill="0" autoLine="0" autoPict="0" altText="">
                <anchor moveWithCells="1">
                  <from>
                    <xdr:col>71</xdr:col>
                    <xdr:colOff>0</xdr:colOff>
                    <xdr:row>55</xdr:row>
                    <xdr:rowOff>0</xdr:rowOff>
                  </from>
                  <to>
                    <xdr:col>72</xdr:col>
                    <xdr:colOff>0</xdr:colOff>
                    <xdr:row>56</xdr:row>
                    <xdr:rowOff>0</xdr:rowOff>
                  </to>
                </anchor>
              </controlPr>
            </control>
          </mc:Choice>
        </mc:AlternateContent>
        <mc:AlternateContent xmlns:mc="http://schemas.openxmlformats.org/markup-compatibility/2006">
          <mc:Choice Requires="x14">
            <control shapeId="170102" r:id="rId121" name="Check Box 118">
              <controlPr defaultSize="0" autoFill="0" autoLine="0" autoPict="0" altText="">
                <anchor moveWithCells="1">
                  <from>
                    <xdr:col>61</xdr:col>
                    <xdr:colOff>0</xdr:colOff>
                    <xdr:row>56</xdr:row>
                    <xdr:rowOff>0</xdr:rowOff>
                  </from>
                  <to>
                    <xdr:col>62</xdr:col>
                    <xdr:colOff>0</xdr:colOff>
                    <xdr:row>57</xdr:row>
                    <xdr:rowOff>0</xdr:rowOff>
                  </to>
                </anchor>
              </controlPr>
            </control>
          </mc:Choice>
        </mc:AlternateContent>
        <mc:AlternateContent xmlns:mc="http://schemas.openxmlformats.org/markup-compatibility/2006">
          <mc:Choice Requires="x14">
            <control shapeId="170103" r:id="rId122" name="Check Box 119">
              <controlPr defaultSize="0" autoFill="0" autoLine="0" autoPict="0" altText="">
                <anchor moveWithCells="1">
                  <from>
                    <xdr:col>67</xdr:col>
                    <xdr:colOff>180975</xdr:colOff>
                    <xdr:row>56</xdr:row>
                    <xdr:rowOff>0</xdr:rowOff>
                  </from>
                  <to>
                    <xdr:col>69</xdr:col>
                    <xdr:colOff>0</xdr:colOff>
                    <xdr:row>57</xdr:row>
                    <xdr:rowOff>0</xdr:rowOff>
                  </to>
                </anchor>
              </controlPr>
            </control>
          </mc:Choice>
        </mc:AlternateContent>
        <mc:AlternateContent xmlns:mc="http://schemas.openxmlformats.org/markup-compatibility/2006">
          <mc:Choice Requires="x14">
            <control shapeId="170104" r:id="rId123" name="Check Box 120">
              <controlPr defaultSize="0" autoFill="0" autoLine="0" autoPict="0" altText="">
                <anchor moveWithCells="1">
                  <from>
                    <xdr:col>75</xdr:col>
                    <xdr:colOff>0</xdr:colOff>
                    <xdr:row>56</xdr:row>
                    <xdr:rowOff>0</xdr:rowOff>
                  </from>
                  <to>
                    <xdr:col>76</xdr:col>
                    <xdr:colOff>0</xdr:colOff>
                    <xdr:row>57</xdr:row>
                    <xdr:rowOff>0</xdr:rowOff>
                  </to>
                </anchor>
              </controlPr>
            </control>
          </mc:Choice>
        </mc:AlternateContent>
        <mc:AlternateContent xmlns:mc="http://schemas.openxmlformats.org/markup-compatibility/2006">
          <mc:Choice Requires="x14">
            <control shapeId="170105" r:id="rId124" name="Check Box 121">
              <controlPr defaultSize="0" autoFill="0" autoLine="0" autoPict="0" altText="">
                <anchor moveWithCells="1">
                  <from>
                    <xdr:col>61</xdr:col>
                    <xdr:colOff>0</xdr:colOff>
                    <xdr:row>57</xdr:row>
                    <xdr:rowOff>0</xdr:rowOff>
                  </from>
                  <to>
                    <xdr:col>62</xdr:col>
                    <xdr:colOff>0</xdr:colOff>
                    <xdr:row>58</xdr:row>
                    <xdr:rowOff>0</xdr:rowOff>
                  </to>
                </anchor>
              </controlPr>
            </control>
          </mc:Choice>
        </mc:AlternateContent>
        <mc:AlternateContent xmlns:mc="http://schemas.openxmlformats.org/markup-compatibility/2006">
          <mc:Choice Requires="x14">
            <control shapeId="170106" r:id="rId125" name="Check Box 122">
              <controlPr defaultSize="0" autoFill="0" autoLine="0" autoPict="0" altText="">
                <anchor moveWithCells="1">
                  <from>
                    <xdr:col>68</xdr:col>
                    <xdr:colOff>0</xdr:colOff>
                    <xdr:row>57</xdr:row>
                    <xdr:rowOff>0</xdr:rowOff>
                  </from>
                  <to>
                    <xdr:col>69</xdr:col>
                    <xdr:colOff>0</xdr:colOff>
                    <xdr:row>58</xdr:row>
                    <xdr:rowOff>0</xdr:rowOff>
                  </to>
                </anchor>
              </controlPr>
            </control>
          </mc:Choice>
        </mc:AlternateContent>
        <mc:AlternateContent xmlns:mc="http://schemas.openxmlformats.org/markup-compatibility/2006">
          <mc:Choice Requires="x14">
            <control shapeId="170107" r:id="rId126" name="Check Box 123">
              <controlPr defaultSize="0" autoFill="0" autoLine="0" autoPict="0" altText="">
                <anchor moveWithCells="1">
                  <from>
                    <xdr:col>75</xdr:col>
                    <xdr:colOff>0</xdr:colOff>
                    <xdr:row>57</xdr:row>
                    <xdr:rowOff>0</xdr:rowOff>
                  </from>
                  <to>
                    <xdr:col>76</xdr:col>
                    <xdr:colOff>0</xdr:colOff>
                    <xdr:row>58</xdr:row>
                    <xdr:rowOff>0</xdr:rowOff>
                  </to>
                </anchor>
              </controlPr>
            </control>
          </mc:Choice>
        </mc:AlternateContent>
        <mc:AlternateContent xmlns:mc="http://schemas.openxmlformats.org/markup-compatibility/2006">
          <mc:Choice Requires="x14">
            <control shapeId="170108" r:id="rId127" name="Check Box 124">
              <controlPr defaultSize="0" autoFill="0" autoLine="0" autoPict="0" altText="">
                <anchor moveWithCells="1">
                  <from>
                    <xdr:col>61</xdr:col>
                    <xdr:colOff>0</xdr:colOff>
                    <xdr:row>58</xdr:row>
                    <xdr:rowOff>0</xdr:rowOff>
                  </from>
                  <to>
                    <xdr:col>62</xdr:col>
                    <xdr:colOff>0</xdr:colOff>
                    <xdr:row>59</xdr:row>
                    <xdr:rowOff>0</xdr:rowOff>
                  </to>
                </anchor>
              </controlPr>
            </control>
          </mc:Choice>
        </mc:AlternateContent>
        <mc:AlternateContent xmlns:mc="http://schemas.openxmlformats.org/markup-compatibility/2006">
          <mc:Choice Requires="x14">
            <control shapeId="170109" r:id="rId128" name="Check Box 125">
              <controlPr defaultSize="0" autoFill="0" autoLine="0" autoPict="0" altText="">
                <anchor moveWithCells="1">
                  <from>
                    <xdr:col>67</xdr:col>
                    <xdr:colOff>180975</xdr:colOff>
                    <xdr:row>58</xdr:row>
                    <xdr:rowOff>0</xdr:rowOff>
                  </from>
                  <to>
                    <xdr:col>69</xdr:col>
                    <xdr:colOff>0</xdr:colOff>
                    <xdr:row>59</xdr:row>
                    <xdr:rowOff>9525</xdr:rowOff>
                  </to>
                </anchor>
              </controlPr>
            </control>
          </mc:Choice>
        </mc:AlternateContent>
        <mc:AlternateContent xmlns:mc="http://schemas.openxmlformats.org/markup-compatibility/2006">
          <mc:Choice Requires="x14">
            <control shapeId="170110" r:id="rId129" name="Check Box 126">
              <controlPr defaultSize="0" autoFill="0" autoLine="0" autoPict="0" altText="">
                <anchor moveWithCells="1">
                  <from>
                    <xdr:col>75</xdr:col>
                    <xdr:colOff>0</xdr:colOff>
                    <xdr:row>58</xdr:row>
                    <xdr:rowOff>0</xdr:rowOff>
                  </from>
                  <to>
                    <xdr:col>76</xdr:col>
                    <xdr:colOff>0</xdr:colOff>
                    <xdr:row>59</xdr:row>
                    <xdr:rowOff>0</xdr:rowOff>
                  </to>
                </anchor>
              </controlPr>
            </control>
          </mc:Choice>
        </mc:AlternateContent>
        <mc:AlternateContent xmlns:mc="http://schemas.openxmlformats.org/markup-compatibility/2006">
          <mc:Choice Requires="x14">
            <control shapeId="170111" r:id="rId130" name="Check Box 127">
              <controlPr defaultSize="0" autoFill="0" autoLine="0" autoPict="0" altText="">
                <anchor moveWithCells="1">
                  <from>
                    <xdr:col>61</xdr:col>
                    <xdr:colOff>0</xdr:colOff>
                    <xdr:row>59</xdr:row>
                    <xdr:rowOff>0</xdr:rowOff>
                  </from>
                  <to>
                    <xdr:col>62</xdr:col>
                    <xdr:colOff>0</xdr:colOff>
                    <xdr:row>60</xdr:row>
                    <xdr:rowOff>0</xdr:rowOff>
                  </to>
                </anchor>
              </controlPr>
            </control>
          </mc:Choice>
        </mc:AlternateContent>
        <mc:AlternateContent xmlns:mc="http://schemas.openxmlformats.org/markup-compatibility/2006">
          <mc:Choice Requires="x14">
            <control shapeId="170112" r:id="rId131" name="Check Box 128">
              <controlPr defaultSize="0" autoFill="0" autoLine="0" autoPict="0" altText="">
                <anchor moveWithCells="1">
                  <from>
                    <xdr:col>67</xdr:col>
                    <xdr:colOff>180975</xdr:colOff>
                    <xdr:row>59</xdr:row>
                    <xdr:rowOff>0</xdr:rowOff>
                  </from>
                  <to>
                    <xdr:col>69</xdr:col>
                    <xdr:colOff>0</xdr:colOff>
                    <xdr:row>60</xdr:row>
                    <xdr:rowOff>0</xdr:rowOff>
                  </to>
                </anchor>
              </controlPr>
            </control>
          </mc:Choice>
        </mc:AlternateContent>
        <mc:AlternateContent xmlns:mc="http://schemas.openxmlformats.org/markup-compatibility/2006">
          <mc:Choice Requires="x14">
            <control shapeId="170113" r:id="rId132" name="Check Box 129">
              <controlPr defaultSize="0" autoFill="0" autoLine="0" autoPict="0" altText="">
                <anchor moveWithCells="1">
                  <from>
                    <xdr:col>74</xdr:col>
                    <xdr:colOff>180975</xdr:colOff>
                    <xdr:row>59</xdr:row>
                    <xdr:rowOff>0</xdr:rowOff>
                  </from>
                  <to>
                    <xdr:col>76</xdr:col>
                    <xdr:colOff>0</xdr:colOff>
                    <xdr:row>60</xdr:row>
                    <xdr:rowOff>0</xdr:rowOff>
                  </to>
                </anchor>
              </controlPr>
            </control>
          </mc:Choice>
        </mc:AlternateContent>
        <mc:AlternateContent xmlns:mc="http://schemas.openxmlformats.org/markup-compatibility/2006">
          <mc:Choice Requires="x14">
            <control shapeId="170114" r:id="rId133" name="Check Box 130">
              <controlPr defaultSize="0" autoFill="0" autoLine="0" autoPict="0" altText="">
                <anchor moveWithCells="1">
                  <from>
                    <xdr:col>81</xdr:col>
                    <xdr:colOff>180975</xdr:colOff>
                    <xdr:row>59</xdr:row>
                    <xdr:rowOff>0</xdr:rowOff>
                  </from>
                  <to>
                    <xdr:col>83</xdr:col>
                    <xdr:colOff>0</xdr:colOff>
                    <xdr:row>60</xdr:row>
                    <xdr:rowOff>0</xdr:rowOff>
                  </to>
                </anchor>
              </controlPr>
            </control>
          </mc:Choice>
        </mc:AlternateContent>
        <mc:AlternateContent xmlns:mc="http://schemas.openxmlformats.org/markup-compatibility/2006">
          <mc:Choice Requires="x14">
            <control shapeId="170115" r:id="rId134" name="Check Box 131">
              <controlPr defaultSize="0" autoFill="0" autoLine="0" autoPict="0" altText="">
                <anchor moveWithCells="1">
                  <from>
                    <xdr:col>61</xdr:col>
                    <xdr:colOff>0</xdr:colOff>
                    <xdr:row>66</xdr:row>
                    <xdr:rowOff>0</xdr:rowOff>
                  </from>
                  <to>
                    <xdr:col>62</xdr:col>
                    <xdr:colOff>0</xdr:colOff>
                    <xdr:row>67</xdr:row>
                    <xdr:rowOff>0</xdr:rowOff>
                  </to>
                </anchor>
              </controlPr>
            </control>
          </mc:Choice>
        </mc:AlternateContent>
        <mc:AlternateContent xmlns:mc="http://schemas.openxmlformats.org/markup-compatibility/2006">
          <mc:Choice Requires="x14">
            <control shapeId="170116" r:id="rId135" name="Check Box 132">
              <controlPr defaultSize="0" autoFill="0" autoLine="0" autoPict="0" altText="">
                <anchor moveWithCells="1">
                  <from>
                    <xdr:col>68</xdr:col>
                    <xdr:colOff>180975</xdr:colOff>
                    <xdr:row>66</xdr:row>
                    <xdr:rowOff>0</xdr:rowOff>
                  </from>
                  <to>
                    <xdr:col>70</xdr:col>
                    <xdr:colOff>0</xdr:colOff>
                    <xdr:row>67</xdr:row>
                    <xdr:rowOff>0</xdr:rowOff>
                  </to>
                </anchor>
              </controlPr>
            </control>
          </mc:Choice>
        </mc:AlternateContent>
        <mc:AlternateContent xmlns:mc="http://schemas.openxmlformats.org/markup-compatibility/2006">
          <mc:Choice Requires="x14">
            <control shapeId="170117" r:id="rId136" name="Check Box 133">
              <controlPr defaultSize="0" autoFill="0" autoLine="0" autoPict="0" altText="">
                <anchor moveWithCells="1">
                  <from>
                    <xdr:col>76</xdr:col>
                    <xdr:colOff>0</xdr:colOff>
                    <xdr:row>66</xdr:row>
                    <xdr:rowOff>0</xdr:rowOff>
                  </from>
                  <to>
                    <xdr:col>77</xdr:col>
                    <xdr:colOff>0</xdr:colOff>
                    <xdr:row>67</xdr:row>
                    <xdr:rowOff>0</xdr:rowOff>
                  </to>
                </anchor>
              </controlPr>
            </control>
          </mc:Choice>
        </mc:AlternateContent>
        <mc:AlternateContent xmlns:mc="http://schemas.openxmlformats.org/markup-compatibility/2006">
          <mc:Choice Requires="x14">
            <control shapeId="170118" r:id="rId137" name="Check Box 134">
              <controlPr defaultSize="0" autoFill="0" autoLine="0" autoPict="0" altText="">
                <anchor moveWithCells="1">
                  <from>
                    <xdr:col>61</xdr:col>
                    <xdr:colOff>0</xdr:colOff>
                    <xdr:row>67</xdr:row>
                    <xdr:rowOff>0</xdr:rowOff>
                  </from>
                  <to>
                    <xdr:col>62</xdr:col>
                    <xdr:colOff>0</xdr:colOff>
                    <xdr:row>68</xdr:row>
                    <xdr:rowOff>0</xdr:rowOff>
                  </to>
                </anchor>
              </controlPr>
            </control>
          </mc:Choice>
        </mc:AlternateContent>
        <mc:AlternateContent xmlns:mc="http://schemas.openxmlformats.org/markup-compatibility/2006">
          <mc:Choice Requires="x14">
            <control shapeId="170119" r:id="rId138" name="Check Box 135">
              <controlPr defaultSize="0" autoFill="0" autoLine="0" autoPict="0" altText="">
                <anchor moveWithCells="1">
                  <from>
                    <xdr:col>71</xdr:col>
                    <xdr:colOff>0</xdr:colOff>
                    <xdr:row>67</xdr:row>
                    <xdr:rowOff>0</xdr:rowOff>
                  </from>
                  <to>
                    <xdr:col>72</xdr:col>
                    <xdr:colOff>0</xdr:colOff>
                    <xdr:row>68</xdr:row>
                    <xdr:rowOff>0</xdr:rowOff>
                  </to>
                </anchor>
              </controlPr>
            </control>
          </mc:Choice>
        </mc:AlternateContent>
        <mc:AlternateContent xmlns:mc="http://schemas.openxmlformats.org/markup-compatibility/2006">
          <mc:Choice Requires="x14">
            <control shapeId="170120" r:id="rId139" name="Check Box 136">
              <controlPr defaultSize="0" autoFill="0" autoLine="0" autoPict="0" altText="">
                <anchor moveWithCells="1">
                  <from>
                    <xdr:col>61</xdr:col>
                    <xdr:colOff>0</xdr:colOff>
                    <xdr:row>68</xdr:row>
                    <xdr:rowOff>0</xdr:rowOff>
                  </from>
                  <to>
                    <xdr:col>62</xdr:col>
                    <xdr:colOff>0</xdr:colOff>
                    <xdr:row>69</xdr:row>
                    <xdr:rowOff>0</xdr:rowOff>
                  </to>
                </anchor>
              </controlPr>
            </control>
          </mc:Choice>
        </mc:AlternateContent>
        <mc:AlternateContent xmlns:mc="http://schemas.openxmlformats.org/markup-compatibility/2006">
          <mc:Choice Requires="x14">
            <control shapeId="170121" r:id="rId140" name="Check Box 137">
              <controlPr defaultSize="0" autoFill="0" autoLine="0" autoPict="0" altText="">
                <anchor moveWithCells="1">
                  <from>
                    <xdr:col>67</xdr:col>
                    <xdr:colOff>180975</xdr:colOff>
                    <xdr:row>68</xdr:row>
                    <xdr:rowOff>0</xdr:rowOff>
                  </from>
                  <to>
                    <xdr:col>69</xdr:col>
                    <xdr:colOff>0</xdr:colOff>
                    <xdr:row>69</xdr:row>
                    <xdr:rowOff>0</xdr:rowOff>
                  </to>
                </anchor>
              </controlPr>
            </control>
          </mc:Choice>
        </mc:AlternateContent>
        <mc:AlternateContent xmlns:mc="http://schemas.openxmlformats.org/markup-compatibility/2006">
          <mc:Choice Requires="x14">
            <control shapeId="170122" r:id="rId141" name="Check Box 138">
              <controlPr defaultSize="0" autoFill="0" autoLine="0" autoPict="0" altText="">
                <anchor moveWithCells="1">
                  <from>
                    <xdr:col>75</xdr:col>
                    <xdr:colOff>0</xdr:colOff>
                    <xdr:row>68</xdr:row>
                    <xdr:rowOff>0</xdr:rowOff>
                  </from>
                  <to>
                    <xdr:col>76</xdr:col>
                    <xdr:colOff>0</xdr:colOff>
                    <xdr:row>69</xdr:row>
                    <xdr:rowOff>0</xdr:rowOff>
                  </to>
                </anchor>
              </controlPr>
            </control>
          </mc:Choice>
        </mc:AlternateContent>
        <mc:AlternateContent xmlns:mc="http://schemas.openxmlformats.org/markup-compatibility/2006">
          <mc:Choice Requires="x14">
            <control shapeId="170123" r:id="rId142" name="Check Box 139">
              <controlPr defaultSize="0" autoFill="0" autoLine="0" autoPict="0" altText="">
                <anchor moveWithCells="1">
                  <from>
                    <xdr:col>61</xdr:col>
                    <xdr:colOff>0</xdr:colOff>
                    <xdr:row>69</xdr:row>
                    <xdr:rowOff>0</xdr:rowOff>
                  </from>
                  <to>
                    <xdr:col>62</xdr:col>
                    <xdr:colOff>0</xdr:colOff>
                    <xdr:row>70</xdr:row>
                    <xdr:rowOff>0</xdr:rowOff>
                  </to>
                </anchor>
              </controlPr>
            </control>
          </mc:Choice>
        </mc:AlternateContent>
        <mc:AlternateContent xmlns:mc="http://schemas.openxmlformats.org/markup-compatibility/2006">
          <mc:Choice Requires="x14">
            <control shapeId="170124" r:id="rId143" name="Check Box 140">
              <controlPr defaultSize="0" autoFill="0" autoLine="0" autoPict="0" altText="">
                <anchor moveWithCells="1">
                  <from>
                    <xdr:col>67</xdr:col>
                    <xdr:colOff>180975</xdr:colOff>
                    <xdr:row>69</xdr:row>
                    <xdr:rowOff>0</xdr:rowOff>
                  </from>
                  <to>
                    <xdr:col>69</xdr:col>
                    <xdr:colOff>0</xdr:colOff>
                    <xdr:row>70</xdr:row>
                    <xdr:rowOff>0</xdr:rowOff>
                  </to>
                </anchor>
              </controlPr>
            </control>
          </mc:Choice>
        </mc:AlternateContent>
        <mc:AlternateContent xmlns:mc="http://schemas.openxmlformats.org/markup-compatibility/2006">
          <mc:Choice Requires="x14">
            <control shapeId="170125" r:id="rId144" name="Check Box 141">
              <controlPr defaultSize="0" autoFill="0" autoLine="0" autoPict="0" altText="">
                <anchor moveWithCells="1">
                  <from>
                    <xdr:col>75</xdr:col>
                    <xdr:colOff>0</xdr:colOff>
                    <xdr:row>69</xdr:row>
                    <xdr:rowOff>0</xdr:rowOff>
                  </from>
                  <to>
                    <xdr:col>76</xdr:col>
                    <xdr:colOff>0</xdr:colOff>
                    <xdr:row>70</xdr:row>
                    <xdr:rowOff>0</xdr:rowOff>
                  </to>
                </anchor>
              </controlPr>
            </control>
          </mc:Choice>
        </mc:AlternateContent>
        <mc:AlternateContent xmlns:mc="http://schemas.openxmlformats.org/markup-compatibility/2006">
          <mc:Choice Requires="x14">
            <control shapeId="170126" r:id="rId145" name="Check Box 142">
              <controlPr defaultSize="0" autoFill="0" autoLine="0" autoPict="0" altText="">
                <anchor moveWithCells="1">
                  <from>
                    <xdr:col>61</xdr:col>
                    <xdr:colOff>0</xdr:colOff>
                    <xdr:row>70</xdr:row>
                    <xdr:rowOff>0</xdr:rowOff>
                  </from>
                  <to>
                    <xdr:col>62</xdr:col>
                    <xdr:colOff>0</xdr:colOff>
                    <xdr:row>71</xdr:row>
                    <xdr:rowOff>0</xdr:rowOff>
                  </to>
                </anchor>
              </controlPr>
            </control>
          </mc:Choice>
        </mc:AlternateContent>
        <mc:AlternateContent xmlns:mc="http://schemas.openxmlformats.org/markup-compatibility/2006">
          <mc:Choice Requires="x14">
            <control shapeId="170127" r:id="rId146" name="Check Box 143">
              <controlPr defaultSize="0" autoFill="0" autoLine="0" autoPict="0" altText="">
                <anchor moveWithCells="1">
                  <from>
                    <xdr:col>67</xdr:col>
                    <xdr:colOff>180975</xdr:colOff>
                    <xdr:row>70</xdr:row>
                    <xdr:rowOff>0</xdr:rowOff>
                  </from>
                  <to>
                    <xdr:col>69</xdr:col>
                    <xdr:colOff>0</xdr:colOff>
                    <xdr:row>71</xdr:row>
                    <xdr:rowOff>0</xdr:rowOff>
                  </to>
                </anchor>
              </controlPr>
            </control>
          </mc:Choice>
        </mc:AlternateContent>
        <mc:AlternateContent xmlns:mc="http://schemas.openxmlformats.org/markup-compatibility/2006">
          <mc:Choice Requires="x14">
            <control shapeId="170128" r:id="rId147" name="Check Box 144">
              <controlPr defaultSize="0" autoFill="0" autoLine="0" autoPict="0" altText="">
                <anchor moveWithCells="1">
                  <from>
                    <xdr:col>75</xdr:col>
                    <xdr:colOff>0</xdr:colOff>
                    <xdr:row>70</xdr:row>
                    <xdr:rowOff>0</xdr:rowOff>
                  </from>
                  <to>
                    <xdr:col>76</xdr:col>
                    <xdr:colOff>0</xdr:colOff>
                    <xdr:row>71</xdr:row>
                    <xdr:rowOff>0</xdr:rowOff>
                  </to>
                </anchor>
              </controlPr>
            </control>
          </mc:Choice>
        </mc:AlternateContent>
        <mc:AlternateContent xmlns:mc="http://schemas.openxmlformats.org/markup-compatibility/2006">
          <mc:Choice Requires="x14">
            <control shapeId="170129" r:id="rId148" name="Check Box 145">
              <controlPr defaultSize="0" autoFill="0" autoLine="0" autoPict="0" altText="">
                <anchor moveWithCells="1">
                  <from>
                    <xdr:col>61</xdr:col>
                    <xdr:colOff>0</xdr:colOff>
                    <xdr:row>71</xdr:row>
                    <xdr:rowOff>0</xdr:rowOff>
                  </from>
                  <to>
                    <xdr:col>62</xdr:col>
                    <xdr:colOff>0</xdr:colOff>
                    <xdr:row>72</xdr:row>
                    <xdr:rowOff>0</xdr:rowOff>
                  </to>
                </anchor>
              </controlPr>
            </control>
          </mc:Choice>
        </mc:AlternateContent>
        <mc:AlternateContent xmlns:mc="http://schemas.openxmlformats.org/markup-compatibility/2006">
          <mc:Choice Requires="x14">
            <control shapeId="170130" r:id="rId149" name="Check Box 146">
              <controlPr defaultSize="0" autoFill="0" autoLine="0" autoPict="0" altText="">
                <anchor moveWithCells="1">
                  <from>
                    <xdr:col>67</xdr:col>
                    <xdr:colOff>180975</xdr:colOff>
                    <xdr:row>71</xdr:row>
                    <xdr:rowOff>0</xdr:rowOff>
                  </from>
                  <to>
                    <xdr:col>69</xdr:col>
                    <xdr:colOff>0</xdr:colOff>
                    <xdr:row>72</xdr:row>
                    <xdr:rowOff>0</xdr:rowOff>
                  </to>
                </anchor>
              </controlPr>
            </control>
          </mc:Choice>
        </mc:AlternateContent>
        <mc:AlternateContent xmlns:mc="http://schemas.openxmlformats.org/markup-compatibility/2006">
          <mc:Choice Requires="x14">
            <control shapeId="170131" r:id="rId150" name="Check Box 147">
              <controlPr defaultSize="0" autoFill="0" autoLine="0" autoPict="0" altText="">
                <anchor moveWithCells="1">
                  <from>
                    <xdr:col>74</xdr:col>
                    <xdr:colOff>180975</xdr:colOff>
                    <xdr:row>71</xdr:row>
                    <xdr:rowOff>0</xdr:rowOff>
                  </from>
                  <to>
                    <xdr:col>76</xdr:col>
                    <xdr:colOff>0</xdr:colOff>
                    <xdr:row>72</xdr:row>
                    <xdr:rowOff>0</xdr:rowOff>
                  </to>
                </anchor>
              </controlPr>
            </control>
          </mc:Choice>
        </mc:AlternateContent>
        <mc:AlternateContent xmlns:mc="http://schemas.openxmlformats.org/markup-compatibility/2006">
          <mc:Choice Requires="x14">
            <control shapeId="170132" r:id="rId151" name="Check Box 148">
              <controlPr defaultSize="0" autoFill="0" autoLine="0" autoPict="0" altText="">
                <anchor moveWithCells="1">
                  <from>
                    <xdr:col>81</xdr:col>
                    <xdr:colOff>180975</xdr:colOff>
                    <xdr:row>71</xdr:row>
                    <xdr:rowOff>0</xdr:rowOff>
                  </from>
                  <to>
                    <xdr:col>83</xdr:col>
                    <xdr:colOff>0</xdr:colOff>
                    <xdr:row>72</xdr:row>
                    <xdr:rowOff>0</xdr:rowOff>
                  </to>
                </anchor>
              </controlPr>
            </control>
          </mc:Choice>
        </mc:AlternateContent>
        <mc:AlternateContent xmlns:mc="http://schemas.openxmlformats.org/markup-compatibility/2006">
          <mc:Choice Requires="x14">
            <control shapeId="170133" r:id="rId152" name="Check Box 149">
              <controlPr defaultSize="0" autoFill="0" autoLine="0" autoPict="0" altText="">
                <anchor moveWithCells="1">
                  <from>
                    <xdr:col>61</xdr:col>
                    <xdr:colOff>0</xdr:colOff>
                    <xdr:row>40</xdr:row>
                    <xdr:rowOff>228600</xdr:rowOff>
                  </from>
                  <to>
                    <xdr:col>62</xdr:col>
                    <xdr:colOff>0</xdr:colOff>
                    <xdr:row>42</xdr:row>
                    <xdr:rowOff>0</xdr:rowOff>
                  </to>
                </anchor>
              </controlPr>
            </control>
          </mc:Choice>
        </mc:AlternateContent>
        <mc:AlternateContent xmlns:mc="http://schemas.openxmlformats.org/markup-compatibility/2006">
          <mc:Choice Requires="x14">
            <control shapeId="170134" r:id="rId153" name="Check Box 150">
              <controlPr defaultSize="0" autoFill="0" autoLine="0" autoPict="0" altText="">
                <anchor moveWithCells="1">
                  <from>
                    <xdr:col>66</xdr:col>
                    <xdr:colOff>180975</xdr:colOff>
                    <xdr:row>40</xdr:row>
                    <xdr:rowOff>228600</xdr:rowOff>
                  </from>
                  <to>
                    <xdr:col>68</xdr:col>
                    <xdr:colOff>0</xdr:colOff>
                    <xdr:row>42</xdr:row>
                    <xdr:rowOff>0</xdr:rowOff>
                  </to>
                </anchor>
              </controlPr>
            </control>
          </mc:Choice>
        </mc:AlternateContent>
        <mc:AlternateContent xmlns:mc="http://schemas.openxmlformats.org/markup-compatibility/2006">
          <mc:Choice Requires="x14">
            <control shapeId="170135" r:id="rId154" name="Check Box 151">
              <controlPr defaultSize="0" autoFill="0" autoLine="0" autoPict="0" altText="">
                <anchor moveWithCells="1">
                  <from>
                    <xdr:col>61</xdr:col>
                    <xdr:colOff>0</xdr:colOff>
                    <xdr:row>52</xdr:row>
                    <xdr:rowOff>228600</xdr:rowOff>
                  </from>
                  <to>
                    <xdr:col>62</xdr:col>
                    <xdr:colOff>0</xdr:colOff>
                    <xdr:row>54</xdr:row>
                    <xdr:rowOff>0</xdr:rowOff>
                  </to>
                </anchor>
              </controlPr>
            </control>
          </mc:Choice>
        </mc:AlternateContent>
        <mc:AlternateContent xmlns:mc="http://schemas.openxmlformats.org/markup-compatibility/2006">
          <mc:Choice Requires="x14">
            <control shapeId="170136" r:id="rId155" name="Check Box 152">
              <controlPr defaultSize="0" autoFill="0" autoLine="0" autoPict="0" altText="">
                <anchor moveWithCells="1">
                  <from>
                    <xdr:col>66</xdr:col>
                    <xdr:colOff>180975</xdr:colOff>
                    <xdr:row>52</xdr:row>
                    <xdr:rowOff>228600</xdr:rowOff>
                  </from>
                  <to>
                    <xdr:col>68</xdr:col>
                    <xdr:colOff>0</xdr:colOff>
                    <xdr:row>54</xdr:row>
                    <xdr:rowOff>0</xdr:rowOff>
                  </to>
                </anchor>
              </controlPr>
            </control>
          </mc:Choice>
        </mc:AlternateContent>
        <mc:AlternateContent xmlns:mc="http://schemas.openxmlformats.org/markup-compatibility/2006">
          <mc:Choice Requires="x14">
            <control shapeId="170137" r:id="rId156" name="Check Box 153">
              <controlPr defaultSize="0" autoFill="0" autoLine="0" autoPict="0" altText="">
                <anchor moveWithCells="1">
                  <from>
                    <xdr:col>61</xdr:col>
                    <xdr:colOff>0</xdr:colOff>
                    <xdr:row>64</xdr:row>
                    <xdr:rowOff>228600</xdr:rowOff>
                  </from>
                  <to>
                    <xdr:col>62</xdr:col>
                    <xdr:colOff>0</xdr:colOff>
                    <xdr:row>66</xdr:row>
                    <xdr:rowOff>0</xdr:rowOff>
                  </to>
                </anchor>
              </controlPr>
            </control>
          </mc:Choice>
        </mc:AlternateContent>
        <mc:AlternateContent xmlns:mc="http://schemas.openxmlformats.org/markup-compatibility/2006">
          <mc:Choice Requires="x14">
            <control shapeId="170138" r:id="rId157" name="Check Box 154">
              <controlPr defaultSize="0" autoFill="0" autoLine="0" autoPict="0" altText="">
                <anchor moveWithCells="1">
                  <from>
                    <xdr:col>66</xdr:col>
                    <xdr:colOff>180975</xdr:colOff>
                    <xdr:row>64</xdr:row>
                    <xdr:rowOff>228600</xdr:rowOff>
                  </from>
                  <to>
                    <xdr:col>68</xdr:col>
                    <xdr:colOff>0</xdr:colOff>
                    <xdr:row>66</xdr:row>
                    <xdr:rowOff>0</xdr:rowOff>
                  </to>
                </anchor>
              </controlPr>
            </control>
          </mc:Choice>
        </mc:AlternateContent>
        <mc:AlternateContent xmlns:mc="http://schemas.openxmlformats.org/markup-compatibility/2006">
          <mc:Choice Requires="x14">
            <control shapeId="170139" r:id="rId158" name="Check Box 155">
              <controlPr defaultSize="0" autoFill="0" autoLine="0" autoPict="0" altText="">
                <anchor moveWithCells="1">
                  <from>
                    <xdr:col>113</xdr:col>
                    <xdr:colOff>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170140" r:id="rId159" name="Check Box 156">
              <controlPr defaultSize="0" autoFill="0" autoLine="0" autoPict="0" altText="">
                <anchor moveWithCells="1">
                  <from>
                    <xdr:col>113</xdr:col>
                    <xdr:colOff>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170141" r:id="rId160" name="Check Box 157">
              <controlPr defaultSize="0" autoFill="0" autoLine="0" autoPict="0" altText="">
                <anchor moveWithCells="1">
                  <from>
                    <xdr:col>113</xdr:col>
                    <xdr:colOff>-19050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170142" r:id="rId161" name="Check Box 158">
              <controlPr defaultSize="0" autoFill="0" autoLine="0" autoPict="0" altText="">
                <anchor moveWithCells="1">
                  <from>
                    <xdr:col>118</xdr:col>
                    <xdr:colOff>0</xdr:colOff>
                    <xdr:row>3</xdr:row>
                    <xdr:rowOff>0</xdr:rowOff>
                  </from>
                  <to>
                    <xdr:col>119</xdr:col>
                    <xdr:colOff>9525</xdr:colOff>
                    <xdr:row>4</xdr:row>
                    <xdr:rowOff>0</xdr:rowOff>
                  </to>
                </anchor>
              </controlPr>
            </control>
          </mc:Choice>
        </mc:AlternateContent>
        <mc:AlternateContent xmlns:mc="http://schemas.openxmlformats.org/markup-compatibility/2006">
          <mc:Choice Requires="x14">
            <control shapeId="170143" r:id="rId162" name="Check Box 159">
              <controlPr defaultSize="0" autoFill="0" autoLine="0" autoPict="0" altText="">
                <anchor moveWithCells="1">
                  <from>
                    <xdr:col>123</xdr:col>
                    <xdr:colOff>0</xdr:colOff>
                    <xdr:row>3</xdr:row>
                    <xdr:rowOff>0</xdr:rowOff>
                  </from>
                  <to>
                    <xdr:col>124</xdr:col>
                    <xdr:colOff>9525</xdr:colOff>
                    <xdr:row>4</xdr:row>
                    <xdr:rowOff>0</xdr:rowOff>
                  </to>
                </anchor>
              </controlPr>
            </control>
          </mc:Choice>
        </mc:AlternateContent>
        <mc:AlternateContent xmlns:mc="http://schemas.openxmlformats.org/markup-compatibility/2006">
          <mc:Choice Requires="x14">
            <control shapeId="170144" r:id="rId163" name="Check Box 160">
              <controlPr defaultSize="0" autoFill="0" autoLine="0" autoPict="0" altText="">
                <anchor moveWithCells="1">
                  <from>
                    <xdr:col>128</xdr:col>
                    <xdr:colOff>0</xdr:colOff>
                    <xdr:row>3</xdr:row>
                    <xdr:rowOff>0</xdr:rowOff>
                  </from>
                  <to>
                    <xdr:col>129</xdr:col>
                    <xdr:colOff>9525</xdr:colOff>
                    <xdr:row>4</xdr:row>
                    <xdr:rowOff>0</xdr:rowOff>
                  </to>
                </anchor>
              </controlPr>
            </control>
          </mc:Choice>
        </mc:AlternateContent>
        <mc:AlternateContent xmlns:mc="http://schemas.openxmlformats.org/markup-compatibility/2006">
          <mc:Choice Requires="x14">
            <control shapeId="170145" r:id="rId164" name="Check Box 161">
              <controlPr defaultSize="0" autoFill="0" autoLine="0" autoPict="0" altText="">
                <anchor moveWithCells="1">
                  <from>
                    <xdr:col>113</xdr:col>
                    <xdr:colOff>0</xdr:colOff>
                    <xdr:row>42</xdr:row>
                    <xdr:rowOff>0</xdr:rowOff>
                  </from>
                  <to>
                    <xdr:col>114</xdr:col>
                    <xdr:colOff>9525</xdr:colOff>
                    <xdr:row>43</xdr:row>
                    <xdr:rowOff>0</xdr:rowOff>
                  </to>
                </anchor>
              </controlPr>
            </control>
          </mc:Choice>
        </mc:AlternateContent>
        <mc:AlternateContent xmlns:mc="http://schemas.openxmlformats.org/markup-compatibility/2006">
          <mc:Choice Requires="x14">
            <control shapeId="170146" r:id="rId165" name="Check Box 162">
              <controlPr defaultSize="0" autoFill="0" autoLine="0" autoPict="0" altText="">
                <anchor moveWithCells="1">
                  <from>
                    <xdr:col>120</xdr:col>
                    <xdr:colOff>180975</xdr:colOff>
                    <xdr:row>42</xdr:row>
                    <xdr:rowOff>0</xdr:rowOff>
                  </from>
                  <to>
                    <xdr:col>122</xdr:col>
                    <xdr:colOff>9525</xdr:colOff>
                    <xdr:row>43</xdr:row>
                    <xdr:rowOff>0</xdr:rowOff>
                  </to>
                </anchor>
              </controlPr>
            </control>
          </mc:Choice>
        </mc:AlternateContent>
        <mc:AlternateContent xmlns:mc="http://schemas.openxmlformats.org/markup-compatibility/2006">
          <mc:Choice Requires="x14">
            <control shapeId="170147" r:id="rId166" name="Check Box 163">
              <controlPr defaultSize="0" autoFill="0" autoLine="0" autoPict="0" altText="">
                <anchor moveWithCells="1">
                  <from>
                    <xdr:col>128</xdr:col>
                    <xdr:colOff>0</xdr:colOff>
                    <xdr:row>42</xdr:row>
                    <xdr:rowOff>0</xdr:rowOff>
                  </from>
                  <to>
                    <xdr:col>129</xdr:col>
                    <xdr:colOff>9525</xdr:colOff>
                    <xdr:row>43</xdr:row>
                    <xdr:rowOff>0</xdr:rowOff>
                  </to>
                </anchor>
              </controlPr>
            </control>
          </mc:Choice>
        </mc:AlternateContent>
        <mc:AlternateContent xmlns:mc="http://schemas.openxmlformats.org/markup-compatibility/2006">
          <mc:Choice Requires="x14">
            <control shapeId="170148" r:id="rId167" name="Check Box 164">
              <controlPr defaultSize="0" autoFill="0" autoLine="0" autoPict="0" altText="">
                <anchor moveWithCells="1">
                  <from>
                    <xdr:col>113</xdr:col>
                    <xdr:colOff>0</xdr:colOff>
                    <xdr:row>43</xdr:row>
                    <xdr:rowOff>0</xdr:rowOff>
                  </from>
                  <to>
                    <xdr:col>114</xdr:col>
                    <xdr:colOff>9525</xdr:colOff>
                    <xdr:row>44</xdr:row>
                    <xdr:rowOff>0</xdr:rowOff>
                  </to>
                </anchor>
              </controlPr>
            </control>
          </mc:Choice>
        </mc:AlternateContent>
        <mc:AlternateContent xmlns:mc="http://schemas.openxmlformats.org/markup-compatibility/2006">
          <mc:Choice Requires="x14">
            <control shapeId="170149" r:id="rId168" name="Check Box 165">
              <controlPr defaultSize="0" autoFill="0" autoLine="0" autoPict="0" altText="">
                <anchor moveWithCells="1">
                  <from>
                    <xdr:col>123</xdr:col>
                    <xdr:colOff>0</xdr:colOff>
                    <xdr:row>43</xdr:row>
                    <xdr:rowOff>0</xdr:rowOff>
                  </from>
                  <to>
                    <xdr:col>124</xdr:col>
                    <xdr:colOff>9525</xdr:colOff>
                    <xdr:row>44</xdr:row>
                    <xdr:rowOff>0</xdr:rowOff>
                  </to>
                </anchor>
              </controlPr>
            </control>
          </mc:Choice>
        </mc:AlternateContent>
        <mc:AlternateContent xmlns:mc="http://schemas.openxmlformats.org/markup-compatibility/2006">
          <mc:Choice Requires="x14">
            <control shapeId="170150" r:id="rId169" name="Check Box 166">
              <controlPr defaultSize="0" autoFill="0" autoLine="0" autoPict="0" altText="">
                <anchor moveWithCells="1">
                  <from>
                    <xdr:col>113</xdr:col>
                    <xdr:colOff>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170151" r:id="rId170" name="Check Box 167">
              <controlPr defaultSize="0" autoFill="0" autoLine="0" autoPict="0" altText="">
                <anchor moveWithCells="1">
                  <from>
                    <xdr:col>113</xdr:col>
                    <xdr:colOff>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170152" r:id="rId171" name="Check Box 168">
              <controlPr defaultSize="0" autoFill="0" autoLine="0" autoPict="0" altText="">
                <anchor moveWithCells="1">
                  <from>
                    <xdr:col>122</xdr:col>
                    <xdr:colOff>0</xdr:colOff>
                    <xdr:row>26</xdr:row>
                    <xdr:rowOff>0</xdr:rowOff>
                  </from>
                  <to>
                    <xdr:col>123</xdr:col>
                    <xdr:colOff>9525</xdr:colOff>
                    <xdr:row>28</xdr:row>
                    <xdr:rowOff>0</xdr:rowOff>
                  </to>
                </anchor>
              </controlPr>
            </control>
          </mc:Choice>
        </mc:AlternateContent>
        <mc:AlternateContent xmlns:mc="http://schemas.openxmlformats.org/markup-compatibility/2006">
          <mc:Choice Requires="x14">
            <control shapeId="170153" r:id="rId172" name="Check Box 169">
              <controlPr defaultSize="0" autoFill="0" autoLine="0" autoPict="0" altText="">
                <anchor moveWithCells="1">
                  <from>
                    <xdr:col>113</xdr:col>
                    <xdr:colOff>-19050</xdr:colOff>
                    <xdr:row>26</xdr:row>
                    <xdr:rowOff>0</xdr:rowOff>
                  </from>
                  <to>
                    <xdr:col>114</xdr:col>
                    <xdr:colOff>9525</xdr:colOff>
                    <xdr:row>28</xdr:row>
                    <xdr:rowOff>0</xdr:rowOff>
                  </to>
                </anchor>
              </controlPr>
            </control>
          </mc:Choice>
        </mc:AlternateContent>
        <mc:AlternateContent xmlns:mc="http://schemas.openxmlformats.org/markup-compatibility/2006">
          <mc:Choice Requires="x14">
            <control shapeId="170154" r:id="rId173" name="Check Box 170">
              <controlPr defaultSize="0" autoFill="0" autoLine="0" autoPict="0" altText="">
                <anchor moveWithCells="1">
                  <from>
                    <xdr:col>131</xdr:col>
                    <xdr:colOff>0</xdr:colOff>
                    <xdr:row>26</xdr:row>
                    <xdr:rowOff>0</xdr:rowOff>
                  </from>
                  <to>
                    <xdr:col>132</xdr:col>
                    <xdr:colOff>9525</xdr:colOff>
                    <xdr:row>28</xdr:row>
                    <xdr:rowOff>0</xdr:rowOff>
                  </to>
                </anchor>
              </controlPr>
            </control>
          </mc:Choice>
        </mc:AlternateContent>
        <mc:AlternateContent xmlns:mc="http://schemas.openxmlformats.org/markup-compatibility/2006">
          <mc:Choice Requires="x14">
            <control shapeId="170155" r:id="rId174" name="Check Box 171">
              <controlPr defaultSize="0" autoFill="0" autoLine="0" autoPict="0" altText="">
                <anchor moveWithCells="1">
                  <from>
                    <xdr:col>113</xdr:col>
                    <xdr:colOff>-19050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170156" r:id="rId175" name="Check Box 172">
              <controlPr defaultSize="0" autoFill="0" autoLine="0" autoPict="0" altText="">
                <anchor moveWithCells="1">
                  <from>
                    <xdr:col>113</xdr:col>
                    <xdr:colOff>-19050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170157" r:id="rId176" name="Check Box 173">
              <controlPr defaultSize="0" autoFill="0" autoLine="0" autoPict="0" altText="">
                <anchor moveWithCells="1">
                  <from>
                    <xdr:col>113</xdr:col>
                    <xdr:colOff>-19050</xdr:colOff>
                    <xdr:row>3</xdr:row>
                    <xdr:rowOff>0</xdr:rowOff>
                  </from>
                  <to>
                    <xdr:col>114</xdr:col>
                    <xdr:colOff>9525</xdr:colOff>
                    <xdr:row>4</xdr:row>
                    <xdr:rowOff>0</xdr:rowOff>
                  </to>
                </anchor>
              </controlPr>
            </control>
          </mc:Choice>
        </mc:AlternateContent>
        <mc:AlternateContent xmlns:mc="http://schemas.openxmlformats.org/markup-compatibility/2006">
          <mc:Choice Requires="x14">
            <control shapeId="170158" r:id="rId177" name="Check Box 174">
              <controlPr defaultSize="0" autoFill="0" autoLine="0" autoPict="0" altText="">
                <anchor moveWithCells="1">
                  <from>
                    <xdr:col>121</xdr:col>
                    <xdr:colOff>180975</xdr:colOff>
                    <xdr:row>12</xdr:row>
                    <xdr:rowOff>0</xdr:rowOff>
                  </from>
                  <to>
                    <xdr:col>123</xdr:col>
                    <xdr:colOff>9525</xdr:colOff>
                    <xdr:row>13</xdr:row>
                    <xdr:rowOff>0</xdr:rowOff>
                  </to>
                </anchor>
              </controlPr>
            </control>
          </mc:Choice>
        </mc:AlternateContent>
        <mc:AlternateContent xmlns:mc="http://schemas.openxmlformats.org/markup-compatibility/2006">
          <mc:Choice Requires="x14">
            <control shapeId="170159" r:id="rId178" name="Check Box 175">
              <controlPr defaultSize="0" autoFill="0" autoLine="0" autoPict="0" altText="">
                <anchor moveWithCells="1">
                  <from>
                    <xdr:col>131</xdr:col>
                    <xdr:colOff>0</xdr:colOff>
                    <xdr:row>12</xdr:row>
                    <xdr:rowOff>0</xdr:rowOff>
                  </from>
                  <to>
                    <xdr:col>132</xdr:col>
                    <xdr:colOff>9525</xdr:colOff>
                    <xdr:row>13</xdr:row>
                    <xdr:rowOff>0</xdr:rowOff>
                  </to>
                </anchor>
              </controlPr>
            </control>
          </mc:Choice>
        </mc:AlternateContent>
        <mc:AlternateContent xmlns:mc="http://schemas.openxmlformats.org/markup-compatibility/2006">
          <mc:Choice Requires="x14">
            <control shapeId="170160" r:id="rId179" name="Check Box 176">
              <controlPr defaultSize="0" autoFill="0" autoLine="0" autoPict="0" altText="">
                <anchor moveWithCells="1">
                  <from>
                    <xdr:col>113</xdr:col>
                    <xdr:colOff>0</xdr:colOff>
                    <xdr:row>47</xdr:row>
                    <xdr:rowOff>0</xdr:rowOff>
                  </from>
                  <to>
                    <xdr:col>114</xdr:col>
                    <xdr:colOff>9525</xdr:colOff>
                    <xdr:row>48</xdr:row>
                    <xdr:rowOff>0</xdr:rowOff>
                  </to>
                </anchor>
              </controlPr>
            </control>
          </mc:Choice>
        </mc:AlternateContent>
        <mc:AlternateContent xmlns:mc="http://schemas.openxmlformats.org/markup-compatibility/2006">
          <mc:Choice Requires="x14">
            <control shapeId="170161" r:id="rId180" name="Check Box 177">
              <controlPr defaultSize="0" autoFill="0" autoLine="0" autoPict="0" altText="">
                <anchor moveWithCells="1">
                  <from>
                    <xdr:col>119</xdr:col>
                    <xdr:colOff>180975</xdr:colOff>
                    <xdr:row>47</xdr:row>
                    <xdr:rowOff>0</xdr:rowOff>
                  </from>
                  <to>
                    <xdr:col>121</xdr:col>
                    <xdr:colOff>9525</xdr:colOff>
                    <xdr:row>48</xdr:row>
                    <xdr:rowOff>0</xdr:rowOff>
                  </to>
                </anchor>
              </controlPr>
            </control>
          </mc:Choice>
        </mc:AlternateContent>
        <mc:AlternateContent xmlns:mc="http://schemas.openxmlformats.org/markup-compatibility/2006">
          <mc:Choice Requires="x14">
            <control shapeId="170162" r:id="rId181" name="Check Box 178">
              <controlPr defaultSize="0" autoFill="0" autoLine="0" autoPict="0" altText="">
                <anchor moveWithCells="1">
                  <from>
                    <xdr:col>126</xdr:col>
                    <xdr:colOff>180975</xdr:colOff>
                    <xdr:row>47</xdr:row>
                    <xdr:rowOff>0</xdr:rowOff>
                  </from>
                  <to>
                    <xdr:col>128</xdr:col>
                    <xdr:colOff>9525</xdr:colOff>
                    <xdr:row>48</xdr:row>
                    <xdr:rowOff>0</xdr:rowOff>
                  </to>
                </anchor>
              </controlPr>
            </control>
          </mc:Choice>
        </mc:AlternateContent>
        <mc:AlternateContent xmlns:mc="http://schemas.openxmlformats.org/markup-compatibility/2006">
          <mc:Choice Requires="x14">
            <control shapeId="170163" r:id="rId182" name="Check Box 179">
              <controlPr defaultSize="0" autoFill="0" autoLine="0" autoPict="0" altText="">
                <anchor moveWithCells="1">
                  <from>
                    <xdr:col>133</xdr:col>
                    <xdr:colOff>180975</xdr:colOff>
                    <xdr:row>47</xdr:row>
                    <xdr:rowOff>0</xdr:rowOff>
                  </from>
                  <to>
                    <xdr:col>135</xdr:col>
                    <xdr:colOff>9525</xdr:colOff>
                    <xdr:row>48</xdr:row>
                    <xdr:rowOff>0</xdr:rowOff>
                  </to>
                </anchor>
              </controlPr>
            </control>
          </mc:Choice>
        </mc:AlternateContent>
        <mc:AlternateContent xmlns:mc="http://schemas.openxmlformats.org/markup-compatibility/2006">
          <mc:Choice Requires="x14">
            <control shapeId="170164" r:id="rId183" name="Check Box 180">
              <controlPr defaultSize="0" autoFill="0" autoLine="0" autoPict="0" altText="">
                <anchor moveWithCells="1">
                  <from>
                    <xdr:col>113</xdr:col>
                    <xdr:colOff>0</xdr:colOff>
                    <xdr:row>44</xdr:row>
                    <xdr:rowOff>0</xdr:rowOff>
                  </from>
                  <to>
                    <xdr:col>114</xdr:col>
                    <xdr:colOff>9525</xdr:colOff>
                    <xdr:row>45</xdr:row>
                    <xdr:rowOff>0</xdr:rowOff>
                  </to>
                </anchor>
              </controlPr>
            </control>
          </mc:Choice>
        </mc:AlternateContent>
        <mc:AlternateContent xmlns:mc="http://schemas.openxmlformats.org/markup-compatibility/2006">
          <mc:Choice Requires="x14">
            <control shapeId="170165" r:id="rId184" name="Check Box 181">
              <controlPr defaultSize="0" autoFill="0" autoLine="0" autoPict="0" altText="">
                <anchor moveWithCells="1">
                  <from>
                    <xdr:col>119</xdr:col>
                    <xdr:colOff>180975</xdr:colOff>
                    <xdr:row>44</xdr:row>
                    <xdr:rowOff>0</xdr:rowOff>
                  </from>
                  <to>
                    <xdr:col>121</xdr:col>
                    <xdr:colOff>9525</xdr:colOff>
                    <xdr:row>45</xdr:row>
                    <xdr:rowOff>0</xdr:rowOff>
                  </to>
                </anchor>
              </controlPr>
            </control>
          </mc:Choice>
        </mc:AlternateContent>
        <mc:AlternateContent xmlns:mc="http://schemas.openxmlformats.org/markup-compatibility/2006">
          <mc:Choice Requires="x14">
            <control shapeId="170166" r:id="rId185" name="Check Box 182">
              <controlPr defaultSize="0" autoFill="0" autoLine="0" autoPict="0" altText="">
                <anchor moveWithCells="1">
                  <from>
                    <xdr:col>127</xdr:col>
                    <xdr:colOff>0</xdr:colOff>
                    <xdr:row>44</xdr:row>
                    <xdr:rowOff>0</xdr:rowOff>
                  </from>
                  <to>
                    <xdr:col>128</xdr:col>
                    <xdr:colOff>9525</xdr:colOff>
                    <xdr:row>45</xdr:row>
                    <xdr:rowOff>0</xdr:rowOff>
                  </to>
                </anchor>
              </controlPr>
            </control>
          </mc:Choice>
        </mc:AlternateContent>
        <mc:AlternateContent xmlns:mc="http://schemas.openxmlformats.org/markup-compatibility/2006">
          <mc:Choice Requires="x14">
            <control shapeId="170167" r:id="rId186" name="Check Box 183">
              <controlPr defaultSize="0" autoFill="0" autoLine="0" autoPict="0" altText="">
                <anchor moveWithCells="1">
                  <from>
                    <xdr:col>113</xdr:col>
                    <xdr:colOff>0</xdr:colOff>
                    <xdr:row>45</xdr:row>
                    <xdr:rowOff>0</xdr:rowOff>
                  </from>
                  <to>
                    <xdr:col>114</xdr:col>
                    <xdr:colOff>9525</xdr:colOff>
                    <xdr:row>46</xdr:row>
                    <xdr:rowOff>0</xdr:rowOff>
                  </to>
                </anchor>
              </controlPr>
            </control>
          </mc:Choice>
        </mc:AlternateContent>
        <mc:AlternateContent xmlns:mc="http://schemas.openxmlformats.org/markup-compatibility/2006">
          <mc:Choice Requires="x14">
            <control shapeId="170168" r:id="rId187" name="Check Box 184">
              <controlPr defaultSize="0" autoFill="0" autoLine="0" autoPict="0" altText="">
                <anchor moveWithCells="1">
                  <from>
                    <xdr:col>119</xdr:col>
                    <xdr:colOff>180975</xdr:colOff>
                    <xdr:row>45</xdr:row>
                    <xdr:rowOff>0</xdr:rowOff>
                  </from>
                  <to>
                    <xdr:col>121</xdr:col>
                    <xdr:colOff>9525</xdr:colOff>
                    <xdr:row>46</xdr:row>
                    <xdr:rowOff>0</xdr:rowOff>
                  </to>
                </anchor>
              </controlPr>
            </control>
          </mc:Choice>
        </mc:AlternateContent>
        <mc:AlternateContent xmlns:mc="http://schemas.openxmlformats.org/markup-compatibility/2006">
          <mc:Choice Requires="x14">
            <control shapeId="170169" r:id="rId188" name="Check Box 185">
              <controlPr defaultSize="0" autoFill="0" autoLine="0" autoPict="0" altText="">
                <anchor moveWithCells="1">
                  <from>
                    <xdr:col>127</xdr:col>
                    <xdr:colOff>0</xdr:colOff>
                    <xdr:row>45</xdr:row>
                    <xdr:rowOff>0</xdr:rowOff>
                  </from>
                  <to>
                    <xdr:col>128</xdr:col>
                    <xdr:colOff>9525</xdr:colOff>
                    <xdr:row>46</xdr:row>
                    <xdr:rowOff>0</xdr:rowOff>
                  </to>
                </anchor>
              </controlPr>
            </control>
          </mc:Choice>
        </mc:AlternateContent>
        <mc:AlternateContent xmlns:mc="http://schemas.openxmlformats.org/markup-compatibility/2006">
          <mc:Choice Requires="x14">
            <control shapeId="170170" r:id="rId189" name="Check Box 186">
              <controlPr defaultSize="0" autoFill="0" autoLine="0" autoPict="0" altText="">
                <anchor moveWithCells="1">
                  <from>
                    <xdr:col>113</xdr:col>
                    <xdr:colOff>0</xdr:colOff>
                    <xdr:row>46</xdr:row>
                    <xdr:rowOff>0</xdr:rowOff>
                  </from>
                  <to>
                    <xdr:col>114</xdr:col>
                    <xdr:colOff>9525</xdr:colOff>
                    <xdr:row>47</xdr:row>
                    <xdr:rowOff>0</xdr:rowOff>
                  </to>
                </anchor>
              </controlPr>
            </control>
          </mc:Choice>
        </mc:AlternateContent>
        <mc:AlternateContent xmlns:mc="http://schemas.openxmlformats.org/markup-compatibility/2006">
          <mc:Choice Requires="x14">
            <control shapeId="170171" r:id="rId190" name="Check Box 187">
              <controlPr defaultSize="0" autoFill="0" autoLine="0" autoPict="0" altText="">
                <anchor moveWithCells="1">
                  <from>
                    <xdr:col>119</xdr:col>
                    <xdr:colOff>180975</xdr:colOff>
                    <xdr:row>46</xdr:row>
                    <xdr:rowOff>0</xdr:rowOff>
                  </from>
                  <to>
                    <xdr:col>121</xdr:col>
                    <xdr:colOff>9525</xdr:colOff>
                    <xdr:row>47</xdr:row>
                    <xdr:rowOff>0</xdr:rowOff>
                  </to>
                </anchor>
              </controlPr>
            </control>
          </mc:Choice>
        </mc:AlternateContent>
        <mc:AlternateContent xmlns:mc="http://schemas.openxmlformats.org/markup-compatibility/2006">
          <mc:Choice Requires="x14">
            <control shapeId="170172" r:id="rId191" name="Check Box 188">
              <controlPr defaultSize="0" autoFill="0" autoLine="0" autoPict="0" altText="">
                <anchor moveWithCells="1">
                  <from>
                    <xdr:col>127</xdr:col>
                    <xdr:colOff>0</xdr:colOff>
                    <xdr:row>46</xdr:row>
                    <xdr:rowOff>0</xdr:rowOff>
                  </from>
                  <to>
                    <xdr:col>128</xdr:col>
                    <xdr:colOff>9525</xdr:colOff>
                    <xdr:row>47</xdr:row>
                    <xdr:rowOff>0</xdr:rowOff>
                  </to>
                </anchor>
              </controlPr>
            </control>
          </mc:Choice>
        </mc:AlternateContent>
        <mc:AlternateContent xmlns:mc="http://schemas.openxmlformats.org/markup-compatibility/2006">
          <mc:Choice Requires="x14">
            <control shapeId="170173" r:id="rId192" name="Check Box 189">
              <controlPr defaultSize="0" autoFill="0" autoLine="0" autoPict="0" altText="">
                <anchor moveWithCells="1">
                  <from>
                    <xdr:col>113</xdr:col>
                    <xdr:colOff>-19050</xdr:colOff>
                    <xdr:row>12</xdr:row>
                    <xdr:rowOff>0</xdr:rowOff>
                  </from>
                  <to>
                    <xdr:col>114</xdr:col>
                    <xdr:colOff>9525</xdr:colOff>
                    <xdr:row>13</xdr:row>
                    <xdr:rowOff>0</xdr:rowOff>
                  </to>
                </anchor>
              </controlPr>
            </control>
          </mc:Choice>
        </mc:AlternateContent>
        <mc:AlternateContent xmlns:mc="http://schemas.openxmlformats.org/markup-compatibility/2006">
          <mc:Choice Requires="x14">
            <control shapeId="170174" r:id="rId193" name="Check Box 190">
              <controlPr defaultSize="0" autoFill="0" autoLine="0" autoPict="0" altText="">
                <anchor moveWithCells="1">
                  <from>
                    <xdr:col>113</xdr:col>
                    <xdr:colOff>0</xdr:colOff>
                    <xdr:row>54</xdr:row>
                    <xdr:rowOff>0</xdr:rowOff>
                  </from>
                  <to>
                    <xdr:col>114</xdr:col>
                    <xdr:colOff>9525</xdr:colOff>
                    <xdr:row>55</xdr:row>
                    <xdr:rowOff>0</xdr:rowOff>
                  </to>
                </anchor>
              </controlPr>
            </control>
          </mc:Choice>
        </mc:AlternateContent>
        <mc:AlternateContent xmlns:mc="http://schemas.openxmlformats.org/markup-compatibility/2006">
          <mc:Choice Requires="x14">
            <control shapeId="170175" r:id="rId194" name="Check Box 191">
              <controlPr defaultSize="0" autoFill="0" autoLine="0" autoPict="0" altText="">
                <anchor moveWithCells="1">
                  <from>
                    <xdr:col>120</xdr:col>
                    <xdr:colOff>180975</xdr:colOff>
                    <xdr:row>54</xdr:row>
                    <xdr:rowOff>0</xdr:rowOff>
                  </from>
                  <to>
                    <xdr:col>122</xdr:col>
                    <xdr:colOff>19050</xdr:colOff>
                    <xdr:row>55</xdr:row>
                    <xdr:rowOff>0</xdr:rowOff>
                  </to>
                </anchor>
              </controlPr>
            </control>
          </mc:Choice>
        </mc:AlternateContent>
        <mc:AlternateContent xmlns:mc="http://schemas.openxmlformats.org/markup-compatibility/2006">
          <mc:Choice Requires="x14">
            <control shapeId="170176" r:id="rId195" name="Check Box 192">
              <controlPr defaultSize="0" autoFill="0" autoLine="0" autoPict="0" altText="">
                <anchor moveWithCells="1">
                  <from>
                    <xdr:col>128</xdr:col>
                    <xdr:colOff>0</xdr:colOff>
                    <xdr:row>54</xdr:row>
                    <xdr:rowOff>0</xdr:rowOff>
                  </from>
                  <to>
                    <xdr:col>129</xdr:col>
                    <xdr:colOff>9525</xdr:colOff>
                    <xdr:row>55</xdr:row>
                    <xdr:rowOff>0</xdr:rowOff>
                  </to>
                </anchor>
              </controlPr>
            </control>
          </mc:Choice>
        </mc:AlternateContent>
        <mc:AlternateContent xmlns:mc="http://schemas.openxmlformats.org/markup-compatibility/2006">
          <mc:Choice Requires="x14">
            <control shapeId="170177" r:id="rId196" name="Check Box 193">
              <controlPr defaultSize="0" autoFill="0" autoLine="0" autoPict="0" altText="">
                <anchor moveWithCells="1">
                  <from>
                    <xdr:col>113</xdr:col>
                    <xdr:colOff>0</xdr:colOff>
                    <xdr:row>55</xdr:row>
                    <xdr:rowOff>0</xdr:rowOff>
                  </from>
                  <to>
                    <xdr:col>114</xdr:col>
                    <xdr:colOff>9525</xdr:colOff>
                    <xdr:row>56</xdr:row>
                    <xdr:rowOff>0</xdr:rowOff>
                  </to>
                </anchor>
              </controlPr>
            </control>
          </mc:Choice>
        </mc:AlternateContent>
        <mc:AlternateContent xmlns:mc="http://schemas.openxmlformats.org/markup-compatibility/2006">
          <mc:Choice Requires="x14">
            <control shapeId="170178" r:id="rId197" name="Check Box 194">
              <controlPr defaultSize="0" autoFill="0" autoLine="0" autoPict="0" altText="">
                <anchor moveWithCells="1">
                  <from>
                    <xdr:col>123</xdr:col>
                    <xdr:colOff>0</xdr:colOff>
                    <xdr:row>55</xdr:row>
                    <xdr:rowOff>0</xdr:rowOff>
                  </from>
                  <to>
                    <xdr:col>124</xdr:col>
                    <xdr:colOff>9525</xdr:colOff>
                    <xdr:row>56</xdr:row>
                    <xdr:rowOff>0</xdr:rowOff>
                  </to>
                </anchor>
              </controlPr>
            </control>
          </mc:Choice>
        </mc:AlternateContent>
        <mc:AlternateContent xmlns:mc="http://schemas.openxmlformats.org/markup-compatibility/2006">
          <mc:Choice Requires="x14">
            <control shapeId="170179" r:id="rId198" name="Check Box 195">
              <controlPr defaultSize="0" autoFill="0" autoLine="0" autoPict="0" altText="">
                <anchor moveWithCells="1">
                  <from>
                    <xdr:col>113</xdr:col>
                    <xdr:colOff>0</xdr:colOff>
                    <xdr:row>56</xdr:row>
                    <xdr:rowOff>0</xdr:rowOff>
                  </from>
                  <to>
                    <xdr:col>114</xdr:col>
                    <xdr:colOff>9525</xdr:colOff>
                    <xdr:row>57</xdr:row>
                    <xdr:rowOff>0</xdr:rowOff>
                  </to>
                </anchor>
              </controlPr>
            </control>
          </mc:Choice>
        </mc:AlternateContent>
        <mc:AlternateContent xmlns:mc="http://schemas.openxmlformats.org/markup-compatibility/2006">
          <mc:Choice Requires="x14">
            <control shapeId="170180" r:id="rId199" name="Check Box 196">
              <controlPr defaultSize="0" autoFill="0" autoLine="0" autoPict="0" altText="">
                <anchor moveWithCells="1">
                  <from>
                    <xdr:col>119</xdr:col>
                    <xdr:colOff>180975</xdr:colOff>
                    <xdr:row>56</xdr:row>
                    <xdr:rowOff>0</xdr:rowOff>
                  </from>
                  <to>
                    <xdr:col>121</xdr:col>
                    <xdr:colOff>9525</xdr:colOff>
                    <xdr:row>57</xdr:row>
                    <xdr:rowOff>0</xdr:rowOff>
                  </to>
                </anchor>
              </controlPr>
            </control>
          </mc:Choice>
        </mc:AlternateContent>
        <mc:AlternateContent xmlns:mc="http://schemas.openxmlformats.org/markup-compatibility/2006">
          <mc:Choice Requires="x14">
            <control shapeId="170181" r:id="rId200" name="Check Box 197">
              <controlPr defaultSize="0" autoFill="0" autoLine="0" autoPict="0" altText="">
                <anchor moveWithCells="1">
                  <from>
                    <xdr:col>127</xdr:col>
                    <xdr:colOff>0</xdr:colOff>
                    <xdr:row>56</xdr:row>
                    <xdr:rowOff>0</xdr:rowOff>
                  </from>
                  <to>
                    <xdr:col>128</xdr:col>
                    <xdr:colOff>9525</xdr:colOff>
                    <xdr:row>57</xdr:row>
                    <xdr:rowOff>0</xdr:rowOff>
                  </to>
                </anchor>
              </controlPr>
            </control>
          </mc:Choice>
        </mc:AlternateContent>
        <mc:AlternateContent xmlns:mc="http://schemas.openxmlformats.org/markup-compatibility/2006">
          <mc:Choice Requires="x14">
            <control shapeId="170182" r:id="rId201" name="Check Box 198">
              <controlPr defaultSize="0" autoFill="0" autoLine="0" autoPict="0" altText="">
                <anchor moveWithCells="1">
                  <from>
                    <xdr:col>113</xdr:col>
                    <xdr:colOff>0</xdr:colOff>
                    <xdr:row>57</xdr:row>
                    <xdr:rowOff>0</xdr:rowOff>
                  </from>
                  <to>
                    <xdr:col>114</xdr:col>
                    <xdr:colOff>9525</xdr:colOff>
                    <xdr:row>58</xdr:row>
                    <xdr:rowOff>0</xdr:rowOff>
                  </to>
                </anchor>
              </controlPr>
            </control>
          </mc:Choice>
        </mc:AlternateContent>
        <mc:AlternateContent xmlns:mc="http://schemas.openxmlformats.org/markup-compatibility/2006">
          <mc:Choice Requires="x14">
            <control shapeId="170183" r:id="rId202" name="Check Box 199">
              <controlPr defaultSize="0" autoFill="0" autoLine="0" autoPict="0" altText="">
                <anchor moveWithCells="1">
                  <from>
                    <xdr:col>120</xdr:col>
                    <xdr:colOff>0</xdr:colOff>
                    <xdr:row>57</xdr:row>
                    <xdr:rowOff>0</xdr:rowOff>
                  </from>
                  <to>
                    <xdr:col>121</xdr:col>
                    <xdr:colOff>9525</xdr:colOff>
                    <xdr:row>58</xdr:row>
                    <xdr:rowOff>0</xdr:rowOff>
                  </to>
                </anchor>
              </controlPr>
            </control>
          </mc:Choice>
        </mc:AlternateContent>
        <mc:AlternateContent xmlns:mc="http://schemas.openxmlformats.org/markup-compatibility/2006">
          <mc:Choice Requires="x14">
            <control shapeId="170184" r:id="rId203" name="Check Box 200">
              <controlPr defaultSize="0" autoFill="0" autoLine="0" autoPict="0" altText="">
                <anchor moveWithCells="1">
                  <from>
                    <xdr:col>127</xdr:col>
                    <xdr:colOff>0</xdr:colOff>
                    <xdr:row>57</xdr:row>
                    <xdr:rowOff>0</xdr:rowOff>
                  </from>
                  <to>
                    <xdr:col>128</xdr:col>
                    <xdr:colOff>9525</xdr:colOff>
                    <xdr:row>58</xdr:row>
                    <xdr:rowOff>0</xdr:rowOff>
                  </to>
                </anchor>
              </controlPr>
            </control>
          </mc:Choice>
        </mc:AlternateContent>
        <mc:AlternateContent xmlns:mc="http://schemas.openxmlformats.org/markup-compatibility/2006">
          <mc:Choice Requires="x14">
            <control shapeId="170185" r:id="rId204" name="Check Box 201">
              <controlPr defaultSize="0" autoFill="0" autoLine="0" autoPict="0" altText="">
                <anchor moveWithCells="1">
                  <from>
                    <xdr:col>113</xdr:col>
                    <xdr:colOff>0</xdr:colOff>
                    <xdr:row>58</xdr:row>
                    <xdr:rowOff>0</xdr:rowOff>
                  </from>
                  <to>
                    <xdr:col>114</xdr:col>
                    <xdr:colOff>9525</xdr:colOff>
                    <xdr:row>59</xdr:row>
                    <xdr:rowOff>0</xdr:rowOff>
                  </to>
                </anchor>
              </controlPr>
            </control>
          </mc:Choice>
        </mc:AlternateContent>
        <mc:AlternateContent xmlns:mc="http://schemas.openxmlformats.org/markup-compatibility/2006">
          <mc:Choice Requires="x14">
            <control shapeId="170186" r:id="rId205" name="Check Box 202">
              <controlPr defaultSize="0" autoFill="0" autoLine="0" autoPict="0" altText="">
                <anchor moveWithCells="1">
                  <from>
                    <xdr:col>119</xdr:col>
                    <xdr:colOff>180975</xdr:colOff>
                    <xdr:row>58</xdr:row>
                    <xdr:rowOff>0</xdr:rowOff>
                  </from>
                  <to>
                    <xdr:col>121</xdr:col>
                    <xdr:colOff>9525</xdr:colOff>
                    <xdr:row>59</xdr:row>
                    <xdr:rowOff>9525</xdr:rowOff>
                  </to>
                </anchor>
              </controlPr>
            </control>
          </mc:Choice>
        </mc:AlternateContent>
        <mc:AlternateContent xmlns:mc="http://schemas.openxmlformats.org/markup-compatibility/2006">
          <mc:Choice Requires="x14">
            <control shapeId="170187" r:id="rId206" name="Check Box 203">
              <controlPr defaultSize="0" autoFill="0" autoLine="0" autoPict="0" altText="">
                <anchor moveWithCells="1">
                  <from>
                    <xdr:col>127</xdr:col>
                    <xdr:colOff>0</xdr:colOff>
                    <xdr:row>58</xdr:row>
                    <xdr:rowOff>0</xdr:rowOff>
                  </from>
                  <to>
                    <xdr:col>128</xdr:col>
                    <xdr:colOff>9525</xdr:colOff>
                    <xdr:row>59</xdr:row>
                    <xdr:rowOff>0</xdr:rowOff>
                  </to>
                </anchor>
              </controlPr>
            </control>
          </mc:Choice>
        </mc:AlternateContent>
        <mc:AlternateContent xmlns:mc="http://schemas.openxmlformats.org/markup-compatibility/2006">
          <mc:Choice Requires="x14">
            <control shapeId="170188" r:id="rId207" name="Check Box 204">
              <controlPr defaultSize="0" autoFill="0" autoLine="0" autoPict="0" altText="">
                <anchor moveWithCells="1">
                  <from>
                    <xdr:col>113</xdr:col>
                    <xdr:colOff>0</xdr:colOff>
                    <xdr:row>59</xdr:row>
                    <xdr:rowOff>0</xdr:rowOff>
                  </from>
                  <to>
                    <xdr:col>114</xdr:col>
                    <xdr:colOff>9525</xdr:colOff>
                    <xdr:row>60</xdr:row>
                    <xdr:rowOff>0</xdr:rowOff>
                  </to>
                </anchor>
              </controlPr>
            </control>
          </mc:Choice>
        </mc:AlternateContent>
        <mc:AlternateContent xmlns:mc="http://schemas.openxmlformats.org/markup-compatibility/2006">
          <mc:Choice Requires="x14">
            <control shapeId="170189" r:id="rId208" name="Check Box 205">
              <controlPr defaultSize="0" autoFill="0" autoLine="0" autoPict="0" altText="">
                <anchor moveWithCells="1">
                  <from>
                    <xdr:col>119</xdr:col>
                    <xdr:colOff>180975</xdr:colOff>
                    <xdr:row>59</xdr:row>
                    <xdr:rowOff>0</xdr:rowOff>
                  </from>
                  <to>
                    <xdr:col>121</xdr:col>
                    <xdr:colOff>9525</xdr:colOff>
                    <xdr:row>60</xdr:row>
                    <xdr:rowOff>0</xdr:rowOff>
                  </to>
                </anchor>
              </controlPr>
            </control>
          </mc:Choice>
        </mc:AlternateContent>
        <mc:AlternateContent xmlns:mc="http://schemas.openxmlformats.org/markup-compatibility/2006">
          <mc:Choice Requires="x14">
            <control shapeId="170190" r:id="rId209" name="Check Box 206">
              <controlPr defaultSize="0" autoFill="0" autoLine="0" autoPict="0" altText="">
                <anchor moveWithCells="1">
                  <from>
                    <xdr:col>126</xdr:col>
                    <xdr:colOff>180975</xdr:colOff>
                    <xdr:row>59</xdr:row>
                    <xdr:rowOff>0</xdr:rowOff>
                  </from>
                  <to>
                    <xdr:col>128</xdr:col>
                    <xdr:colOff>9525</xdr:colOff>
                    <xdr:row>60</xdr:row>
                    <xdr:rowOff>0</xdr:rowOff>
                  </to>
                </anchor>
              </controlPr>
            </control>
          </mc:Choice>
        </mc:AlternateContent>
        <mc:AlternateContent xmlns:mc="http://schemas.openxmlformats.org/markup-compatibility/2006">
          <mc:Choice Requires="x14">
            <control shapeId="170191" r:id="rId210" name="Check Box 207">
              <controlPr defaultSize="0" autoFill="0" autoLine="0" autoPict="0" altText="">
                <anchor moveWithCells="1">
                  <from>
                    <xdr:col>133</xdr:col>
                    <xdr:colOff>180975</xdr:colOff>
                    <xdr:row>59</xdr:row>
                    <xdr:rowOff>0</xdr:rowOff>
                  </from>
                  <to>
                    <xdr:col>135</xdr:col>
                    <xdr:colOff>9525</xdr:colOff>
                    <xdr:row>60</xdr:row>
                    <xdr:rowOff>0</xdr:rowOff>
                  </to>
                </anchor>
              </controlPr>
            </control>
          </mc:Choice>
        </mc:AlternateContent>
        <mc:AlternateContent xmlns:mc="http://schemas.openxmlformats.org/markup-compatibility/2006">
          <mc:Choice Requires="x14">
            <control shapeId="170192" r:id="rId211" name="Check Box 208">
              <controlPr defaultSize="0" autoFill="0" autoLine="0" autoPict="0" altText="">
                <anchor moveWithCells="1">
                  <from>
                    <xdr:col>113</xdr:col>
                    <xdr:colOff>0</xdr:colOff>
                    <xdr:row>66</xdr:row>
                    <xdr:rowOff>0</xdr:rowOff>
                  </from>
                  <to>
                    <xdr:col>114</xdr:col>
                    <xdr:colOff>9525</xdr:colOff>
                    <xdr:row>67</xdr:row>
                    <xdr:rowOff>0</xdr:rowOff>
                  </to>
                </anchor>
              </controlPr>
            </control>
          </mc:Choice>
        </mc:AlternateContent>
        <mc:AlternateContent xmlns:mc="http://schemas.openxmlformats.org/markup-compatibility/2006">
          <mc:Choice Requires="x14">
            <control shapeId="170193" r:id="rId212" name="Check Box 209">
              <controlPr defaultSize="0" autoFill="0" autoLine="0" autoPict="0" altText="">
                <anchor moveWithCells="1">
                  <from>
                    <xdr:col>120</xdr:col>
                    <xdr:colOff>180975</xdr:colOff>
                    <xdr:row>66</xdr:row>
                    <xdr:rowOff>0</xdr:rowOff>
                  </from>
                  <to>
                    <xdr:col>122</xdr:col>
                    <xdr:colOff>9525</xdr:colOff>
                    <xdr:row>67</xdr:row>
                    <xdr:rowOff>0</xdr:rowOff>
                  </to>
                </anchor>
              </controlPr>
            </control>
          </mc:Choice>
        </mc:AlternateContent>
        <mc:AlternateContent xmlns:mc="http://schemas.openxmlformats.org/markup-compatibility/2006">
          <mc:Choice Requires="x14">
            <control shapeId="170194" r:id="rId213" name="Check Box 210">
              <controlPr defaultSize="0" autoFill="0" autoLine="0" autoPict="0" altText="">
                <anchor moveWithCells="1">
                  <from>
                    <xdr:col>128</xdr:col>
                    <xdr:colOff>0</xdr:colOff>
                    <xdr:row>66</xdr:row>
                    <xdr:rowOff>0</xdr:rowOff>
                  </from>
                  <to>
                    <xdr:col>129</xdr:col>
                    <xdr:colOff>9525</xdr:colOff>
                    <xdr:row>67</xdr:row>
                    <xdr:rowOff>0</xdr:rowOff>
                  </to>
                </anchor>
              </controlPr>
            </control>
          </mc:Choice>
        </mc:AlternateContent>
        <mc:AlternateContent xmlns:mc="http://schemas.openxmlformats.org/markup-compatibility/2006">
          <mc:Choice Requires="x14">
            <control shapeId="170195" r:id="rId214" name="Check Box 211">
              <controlPr defaultSize="0" autoFill="0" autoLine="0" autoPict="0" altText="">
                <anchor moveWithCells="1">
                  <from>
                    <xdr:col>113</xdr:col>
                    <xdr:colOff>0</xdr:colOff>
                    <xdr:row>67</xdr:row>
                    <xdr:rowOff>0</xdr:rowOff>
                  </from>
                  <to>
                    <xdr:col>114</xdr:col>
                    <xdr:colOff>9525</xdr:colOff>
                    <xdr:row>68</xdr:row>
                    <xdr:rowOff>0</xdr:rowOff>
                  </to>
                </anchor>
              </controlPr>
            </control>
          </mc:Choice>
        </mc:AlternateContent>
        <mc:AlternateContent xmlns:mc="http://schemas.openxmlformats.org/markup-compatibility/2006">
          <mc:Choice Requires="x14">
            <control shapeId="170196" r:id="rId215" name="Check Box 212">
              <controlPr defaultSize="0" autoFill="0" autoLine="0" autoPict="0" altText="">
                <anchor moveWithCells="1">
                  <from>
                    <xdr:col>123</xdr:col>
                    <xdr:colOff>0</xdr:colOff>
                    <xdr:row>67</xdr:row>
                    <xdr:rowOff>0</xdr:rowOff>
                  </from>
                  <to>
                    <xdr:col>124</xdr:col>
                    <xdr:colOff>9525</xdr:colOff>
                    <xdr:row>68</xdr:row>
                    <xdr:rowOff>0</xdr:rowOff>
                  </to>
                </anchor>
              </controlPr>
            </control>
          </mc:Choice>
        </mc:AlternateContent>
        <mc:AlternateContent xmlns:mc="http://schemas.openxmlformats.org/markup-compatibility/2006">
          <mc:Choice Requires="x14">
            <control shapeId="170197" r:id="rId216" name="Check Box 213">
              <controlPr defaultSize="0" autoFill="0" autoLine="0" autoPict="0" altText="">
                <anchor moveWithCells="1">
                  <from>
                    <xdr:col>113</xdr:col>
                    <xdr:colOff>0</xdr:colOff>
                    <xdr:row>68</xdr:row>
                    <xdr:rowOff>0</xdr:rowOff>
                  </from>
                  <to>
                    <xdr:col>114</xdr:col>
                    <xdr:colOff>9525</xdr:colOff>
                    <xdr:row>69</xdr:row>
                    <xdr:rowOff>0</xdr:rowOff>
                  </to>
                </anchor>
              </controlPr>
            </control>
          </mc:Choice>
        </mc:AlternateContent>
        <mc:AlternateContent xmlns:mc="http://schemas.openxmlformats.org/markup-compatibility/2006">
          <mc:Choice Requires="x14">
            <control shapeId="170198" r:id="rId217" name="Check Box 214">
              <controlPr defaultSize="0" autoFill="0" autoLine="0" autoPict="0" altText="">
                <anchor moveWithCells="1">
                  <from>
                    <xdr:col>119</xdr:col>
                    <xdr:colOff>180975</xdr:colOff>
                    <xdr:row>68</xdr:row>
                    <xdr:rowOff>0</xdr:rowOff>
                  </from>
                  <to>
                    <xdr:col>121</xdr:col>
                    <xdr:colOff>9525</xdr:colOff>
                    <xdr:row>69</xdr:row>
                    <xdr:rowOff>0</xdr:rowOff>
                  </to>
                </anchor>
              </controlPr>
            </control>
          </mc:Choice>
        </mc:AlternateContent>
        <mc:AlternateContent xmlns:mc="http://schemas.openxmlformats.org/markup-compatibility/2006">
          <mc:Choice Requires="x14">
            <control shapeId="170199" r:id="rId218" name="Check Box 215">
              <controlPr defaultSize="0" autoFill="0" autoLine="0" autoPict="0" altText="">
                <anchor moveWithCells="1">
                  <from>
                    <xdr:col>127</xdr:col>
                    <xdr:colOff>0</xdr:colOff>
                    <xdr:row>68</xdr:row>
                    <xdr:rowOff>0</xdr:rowOff>
                  </from>
                  <to>
                    <xdr:col>128</xdr:col>
                    <xdr:colOff>9525</xdr:colOff>
                    <xdr:row>69</xdr:row>
                    <xdr:rowOff>0</xdr:rowOff>
                  </to>
                </anchor>
              </controlPr>
            </control>
          </mc:Choice>
        </mc:AlternateContent>
        <mc:AlternateContent xmlns:mc="http://schemas.openxmlformats.org/markup-compatibility/2006">
          <mc:Choice Requires="x14">
            <control shapeId="170200" r:id="rId219" name="Check Box 216">
              <controlPr defaultSize="0" autoFill="0" autoLine="0" autoPict="0" altText="">
                <anchor moveWithCells="1">
                  <from>
                    <xdr:col>113</xdr:col>
                    <xdr:colOff>0</xdr:colOff>
                    <xdr:row>69</xdr:row>
                    <xdr:rowOff>0</xdr:rowOff>
                  </from>
                  <to>
                    <xdr:col>114</xdr:col>
                    <xdr:colOff>9525</xdr:colOff>
                    <xdr:row>70</xdr:row>
                    <xdr:rowOff>0</xdr:rowOff>
                  </to>
                </anchor>
              </controlPr>
            </control>
          </mc:Choice>
        </mc:AlternateContent>
        <mc:AlternateContent xmlns:mc="http://schemas.openxmlformats.org/markup-compatibility/2006">
          <mc:Choice Requires="x14">
            <control shapeId="170201" r:id="rId220" name="Check Box 217">
              <controlPr defaultSize="0" autoFill="0" autoLine="0" autoPict="0" altText="">
                <anchor moveWithCells="1">
                  <from>
                    <xdr:col>119</xdr:col>
                    <xdr:colOff>180975</xdr:colOff>
                    <xdr:row>69</xdr:row>
                    <xdr:rowOff>0</xdr:rowOff>
                  </from>
                  <to>
                    <xdr:col>121</xdr:col>
                    <xdr:colOff>9525</xdr:colOff>
                    <xdr:row>70</xdr:row>
                    <xdr:rowOff>0</xdr:rowOff>
                  </to>
                </anchor>
              </controlPr>
            </control>
          </mc:Choice>
        </mc:AlternateContent>
        <mc:AlternateContent xmlns:mc="http://schemas.openxmlformats.org/markup-compatibility/2006">
          <mc:Choice Requires="x14">
            <control shapeId="170202" r:id="rId221" name="Check Box 218">
              <controlPr defaultSize="0" autoFill="0" autoLine="0" autoPict="0" altText="">
                <anchor moveWithCells="1">
                  <from>
                    <xdr:col>127</xdr:col>
                    <xdr:colOff>0</xdr:colOff>
                    <xdr:row>69</xdr:row>
                    <xdr:rowOff>0</xdr:rowOff>
                  </from>
                  <to>
                    <xdr:col>128</xdr:col>
                    <xdr:colOff>9525</xdr:colOff>
                    <xdr:row>70</xdr:row>
                    <xdr:rowOff>0</xdr:rowOff>
                  </to>
                </anchor>
              </controlPr>
            </control>
          </mc:Choice>
        </mc:AlternateContent>
        <mc:AlternateContent xmlns:mc="http://schemas.openxmlformats.org/markup-compatibility/2006">
          <mc:Choice Requires="x14">
            <control shapeId="170203" r:id="rId222" name="Check Box 219">
              <controlPr defaultSize="0" autoFill="0" autoLine="0" autoPict="0" altText="">
                <anchor moveWithCells="1">
                  <from>
                    <xdr:col>113</xdr:col>
                    <xdr:colOff>0</xdr:colOff>
                    <xdr:row>70</xdr:row>
                    <xdr:rowOff>0</xdr:rowOff>
                  </from>
                  <to>
                    <xdr:col>114</xdr:col>
                    <xdr:colOff>9525</xdr:colOff>
                    <xdr:row>71</xdr:row>
                    <xdr:rowOff>0</xdr:rowOff>
                  </to>
                </anchor>
              </controlPr>
            </control>
          </mc:Choice>
        </mc:AlternateContent>
        <mc:AlternateContent xmlns:mc="http://schemas.openxmlformats.org/markup-compatibility/2006">
          <mc:Choice Requires="x14">
            <control shapeId="170204" r:id="rId223" name="Check Box 220">
              <controlPr defaultSize="0" autoFill="0" autoLine="0" autoPict="0" altText="">
                <anchor moveWithCells="1">
                  <from>
                    <xdr:col>119</xdr:col>
                    <xdr:colOff>180975</xdr:colOff>
                    <xdr:row>70</xdr:row>
                    <xdr:rowOff>0</xdr:rowOff>
                  </from>
                  <to>
                    <xdr:col>121</xdr:col>
                    <xdr:colOff>9525</xdr:colOff>
                    <xdr:row>71</xdr:row>
                    <xdr:rowOff>0</xdr:rowOff>
                  </to>
                </anchor>
              </controlPr>
            </control>
          </mc:Choice>
        </mc:AlternateContent>
        <mc:AlternateContent xmlns:mc="http://schemas.openxmlformats.org/markup-compatibility/2006">
          <mc:Choice Requires="x14">
            <control shapeId="170205" r:id="rId224" name="Check Box 221">
              <controlPr defaultSize="0" autoFill="0" autoLine="0" autoPict="0" altText="">
                <anchor moveWithCells="1">
                  <from>
                    <xdr:col>127</xdr:col>
                    <xdr:colOff>0</xdr:colOff>
                    <xdr:row>70</xdr:row>
                    <xdr:rowOff>0</xdr:rowOff>
                  </from>
                  <to>
                    <xdr:col>128</xdr:col>
                    <xdr:colOff>9525</xdr:colOff>
                    <xdr:row>71</xdr:row>
                    <xdr:rowOff>0</xdr:rowOff>
                  </to>
                </anchor>
              </controlPr>
            </control>
          </mc:Choice>
        </mc:AlternateContent>
        <mc:AlternateContent xmlns:mc="http://schemas.openxmlformats.org/markup-compatibility/2006">
          <mc:Choice Requires="x14">
            <control shapeId="170206" r:id="rId225" name="Check Box 222">
              <controlPr defaultSize="0" autoFill="0" autoLine="0" autoPict="0" altText="">
                <anchor moveWithCells="1">
                  <from>
                    <xdr:col>113</xdr:col>
                    <xdr:colOff>0</xdr:colOff>
                    <xdr:row>71</xdr:row>
                    <xdr:rowOff>0</xdr:rowOff>
                  </from>
                  <to>
                    <xdr:col>114</xdr:col>
                    <xdr:colOff>9525</xdr:colOff>
                    <xdr:row>72</xdr:row>
                    <xdr:rowOff>0</xdr:rowOff>
                  </to>
                </anchor>
              </controlPr>
            </control>
          </mc:Choice>
        </mc:AlternateContent>
        <mc:AlternateContent xmlns:mc="http://schemas.openxmlformats.org/markup-compatibility/2006">
          <mc:Choice Requires="x14">
            <control shapeId="170207" r:id="rId226" name="Check Box 223">
              <controlPr defaultSize="0" autoFill="0" autoLine="0" autoPict="0" altText="">
                <anchor moveWithCells="1">
                  <from>
                    <xdr:col>119</xdr:col>
                    <xdr:colOff>180975</xdr:colOff>
                    <xdr:row>71</xdr:row>
                    <xdr:rowOff>0</xdr:rowOff>
                  </from>
                  <to>
                    <xdr:col>121</xdr:col>
                    <xdr:colOff>9525</xdr:colOff>
                    <xdr:row>72</xdr:row>
                    <xdr:rowOff>0</xdr:rowOff>
                  </to>
                </anchor>
              </controlPr>
            </control>
          </mc:Choice>
        </mc:AlternateContent>
        <mc:AlternateContent xmlns:mc="http://schemas.openxmlformats.org/markup-compatibility/2006">
          <mc:Choice Requires="x14">
            <control shapeId="170208" r:id="rId227" name="Check Box 224">
              <controlPr defaultSize="0" autoFill="0" autoLine="0" autoPict="0" altText="">
                <anchor moveWithCells="1">
                  <from>
                    <xdr:col>126</xdr:col>
                    <xdr:colOff>180975</xdr:colOff>
                    <xdr:row>71</xdr:row>
                    <xdr:rowOff>0</xdr:rowOff>
                  </from>
                  <to>
                    <xdr:col>128</xdr:col>
                    <xdr:colOff>9525</xdr:colOff>
                    <xdr:row>72</xdr:row>
                    <xdr:rowOff>0</xdr:rowOff>
                  </to>
                </anchor>
              </controlPr>
            </control>
          </mc:Choice>
        </mc:AlternateContent>
        <mc:AlternateContent xmlns:mc="http://schemas.openxmlformats.org/markup-compatibility/2006">
          <mc:Choice Requires="x14">
            <control shapeId="170209" r:id="rId228" name="Check Box 225">
              <controlPr defaultSize="0" autoFill="0" autoLine="0" autoPict="0" altText="">
                <anchor moveWithCells="1">
                  <from>
                    <xdr:col>133</xdr:col>
                    <xdr:colOff>180975</xdr:colOff>
                    <xdr:row>71</xdr:row>
                    <xdr:rowOff>0</xdr:rowOff>
                  </from>
                  <to>
                    <xdr:col>135</xdr:col>
                    <xdr:colOff>9525</xdr:colOff>
                    <xdr:row>72</xdr:row>
                    <xdr:rowOff>0</xdr:rowOff>
                  </to>
                </anchor>
              </controlPr>
            </control>
          </mc:Choice>
        </mc:AlternateContent>
        <mc:AlternateContent xmlns:mc="http://schemas.openxmlformats.org/markup-compatibility/2006">
          <mc:Choice Requires="x14">
            <control shapeId="170210" r:id="rId229" name="Check Box 226">
              <controlPr defaultSize="0" autoFill="0" autoLine="0" autoPict="0" altText="">
                <anchor moveWithCells="1">
                  <from>
                    <xdr:col>113</xdr:col>
                    <xdr:colOff>0</xdr:colOff>
                    <xdr:row>40</xdr:row>
                    <xdr:rowOff>228600</xdr:rowOff>
                  </from>
                  <to>
                    <xdr:col>114</xdr:col>
                    <xdr:colOff>9525</xdr:colOff>
                    <xdr:row>42</xdr:row>
                    <xdr:rowOff>0</xdr:rowOff>
                  </to>
                </anchor>
              </controlPr>
            </control>
          </mc:Choice>
        </mc:AlternateContent>
        <mc:AlternateContent xmlns:mc="http://schemas.openxmlformats.org/markup-compatibility/2006">
          <mc:Choice Requires="x14">
            <control shapeId="170211" r:id="rId230" name="Check Box 227">
              <controlPr defaultSize="0" autoFill="0" autoLine="0" autoPict="0" altText="">
                <anchor moveWithCells="1">
                  <from>
                    <xdr:col>118</xdr:col>
                    <xdr:colOff>180975</xdr:colOff>
                    <xdr:row>40</xdr:row>
                    <xdr:rowOff>228600</xdr:rowOff>
                  </from>
                  <to>
                    <xdr:col>120</xdr:col>
                    <xdr:colOff>9525</xdr:colOff>
                    <xdr:row>42</xdr:row>
                    <xdr:rowOff>0</xdr:rowOff>
                  </to>
                </anchor>
              </controlPr>
            </control>
          </mc:Choice>
        </mc:AlternateContent>
        <mc:AlternateContent xmlns:mc="http://schemas.openxmlformats.org/markup-compatibility/2006">
          <mc:Choice Requires="x14">
            <control shapeId="170212" r:id="rId231" name="Check Box 228">
              <controlPr defaultSize="0" autoFill="0" autoLine="0" autoPict="0" altText="">
                <anchor moveWithCells="1">
                  <from>
                    <xdr:col>113</xdr:col>
                    <xdr:colOff>0</xdr:colOff>
                    <xdr:row>52</xdr:row>
                    <xdr:rowOff>228600</xdr:rowOff>
                  </from>
                  <to>
                    <xdr:col>114</xdr:col>
                    <xdr:colOff>9525</xdr:colOff>
                    <xdr:row>54</xdr:row>
                    <xdr:rowOff>0</xdr:rowOff>
                  </to>
                </anchor>
              </controlPr>
            </control>
          </mc:Choice>
        </mc:AlternateContent>
        <mc:AlternateContent xmlns:mc="http://schemas.openxmlformats.org/markup-compatibility/2006">
          <mc:Choice Requires="x14">
            <control shapeId="170213" r:id="rId232" name="Check Box 229">
              <controlPr defaultSize="0" autoFill="0" autoLine="0" autoPict="0" altText="">
                <anchor moveWithCells="1">
                  <from>
                    <xdr:col>118</xdr:col>
                    <xdr:colOff>180975</xdr:colOff>
                    <xdr:row>52</xdr:row>
                    <xdr:rowOff>228600</xdr:rowOff>
                  </from>
                  <to>
                    <xdr:col>120</xdr:col>
                    <xdr:colOff>9525</xdr:colOff>
                    <xdr:row>54</xdr:row>
                    <xdr:rowOff>0</xdr:rowOff>
                  </to>
                </anchor>
              </controlPr>
            </control>
          </mc:Choice>
        </mc:AlternateContent>
        <mc:AlternateContent xmlns:mc="http://schemas.openxmlformats.org/markup-compatibility/2006">
          <mc:Choice Requires="x14">
            <control shapeId="170214" r:id="rId233" name="Check Box 230">
              <controlPr defaultSize="0" autoFill="0" autoLine="0" autoPict="0" altText="">
                <anchor moveWithCells="1">
                  <from>
                    <xdr:col>113</xdr:col>
                    <xdr:colOff>0</xdr:colOff>
                    <xdr:row>64</xdr:row>
                    <xdr:rowOff>228600</xdr:rowOff>
                  </from>
                  <to>
                    <xdr:col>114</xdr:col>
                    <xdr:colOff>9525</xdr:colOff>
                    <xdr:row>66</xdr:row>
                    <xdr:rowOff>0</xdr:rowOff>
                  </to>
                </anchor>
              </controlPr>
            </control>
          </mc:Choice>
        </mc:AlternateContent>
        <mc:AlternateContent xmlns:mc="http://schemas.openxmlformats.org/markup-compatibility/2006">
          <mc:Choice Requires="x14">
            <control shapeId="170215" r:id="rId234" name="Check Box 231">
              <controlPr defaultSize="0" autoFill="0" autoLine="0" autoPict="0" altText="">
                <anchor moveWithCells="1">
                  <from>
                    <xdr:col>118</xdr:col>
                    <xdr:colOff>180975</xdr:colOff>
                    <xdr:row>64</xdr:row>
                    <xdr:rowOff>228600</xdr:rowOff>
                  </from>
                  <to>
                    <xdr:col>120</xdr:col>
                    <xdr:colOff>9525</xdr:colOff>
                    <xdr:row>66</xdr:row>
                    <xdr:rowOff>0</xdr:rowOff>
                  </to>
                </anchor>
              </controlPr>
            </control>
          </mc:Choice>
        </mc:AlternateContent>
        <mc:AlternateContent xmlns:mc="http://schemas.openxmlformats.org/markup-compatibility/2006">
          <mc:Choice Requires="x14">
            <control shapeId="170216" r:id="rId235" name="Check Box 232">
              <controlPr defaultSize="0" autoFill="0" autoLine="0" autoPict="0" altText="">
                <anchor moveWithCells="1">
                  <from>
                    <xdr:col>165</xdr:col>
                    <xdr:colOff>0</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170217" r:id="rId236" name="Check Box 233">
              <controlPr defaultSize="0" autoFill="0" autoLine="0" autoPict="0" altText="">
                <anchor moveWithCells="1">
                  <from>
                    <xdr:col>165</xdr:col>
                    <xdr:colOff>0</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170218" r:id="rId237" name="Check Box 234">
              <controlPr defaultSize="0" autoFill="0" autoLine="0" autoPict="0" altText="">
                <anchor moveWithCells="1">
                  <from>
                    <xdr:col>165</xdr:col>
                    <xdr:colOff>-28575</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170219" r:id="rId238" name="Check Box 235">
              <controlPr defaultSize="0" autoFill="0" autoLine="0" autoPict="0" altText="">
                <anchor moveWithCells="1">
                  <from>
                    <xdr:col>170</xdr:col>
                    <xdr:colOff>0</xdr:colOff>
                    <xdr:row>3</xdr:row>
                    <xdr:rowOff>0</xdr:rowOff>
                  </from>
                  <to>
                    <xdr:col>171</xdr:col>
                    <xdr:colOff>9525</xdr:colOff>
                    <xdr:row>4</xdr:row>
                    <xdr:rowOff>0</xdr:rowOff>
                  </to>
                </anchor>
              </controlPr>
            </control>
          </mc:Choice>
        </mc:AlternateContent>
        <mc:AlternateContent xmlns:mc="http://schemas.openxmlformats.org/markup-compatibility/2006">
          <mc:Choice Requires="x14">
            <control shapeId="170220" r:id="rId239" name="Check Box 236">
              <controlPr defaultSize="0" autoFill="0" autoLine="0" autoPict="0" altText="">
                <anchor moveWithCells="1">
                  <from>
                    <xdr:col>175</xdr:col>
                    <xdr:colOff>0</xdr:colOff>
                    <xdr:row>3</xdr:row>
                    <xdr:rowOff>0</xdr:rowOff>
                  </from>
                  <to>
                    <xdr:col>176</xdr:col>
                    <xdr:colOff>9525</xdr:colOff>
                    <xdr:row>4</xdr:row>
                    <xdr:rowOff>0</xdr:rowOff>
                  </to>
                </anchor>
              </controlPr>
            </control>
          </mc:Choice>
        </mc:AlternateContent>
        <mc:AlternateContent xmlns:mc="http://schemas.openxmlformats.org/markup-compatibility/2006">
          <mc:Choice Requires="x14">
            <control shapeId="170221" r:id="rId240" name="Check Box 237">
              <controlPr defaultSize="0" autoFill="0" autoLine="0" autoPict="0" altText="">
                <anchor moveWithCells="1">
                  <from>
                    <xdr:col>180</xdr:col>
                    <xdr:colOff>0</xdr:colOff>
                    <xdr:row>3</xdr:row>
                    <xdr:rowOff>0</xdr:rowOff>
                  </from>
                  <to>
                    <xdr:col>181</xdr:col>
                    <xdr:colOff>9525</xdr:colOff>
                    <xdr:row>4</xdr:row>
                    <xdr:rowOff>0</xdr:rowOff>
                  </to>
                </anchor>
              </controlPr>
            </control>
          </mc:Choice>
        </mc:AlternateContent>
        <mc:AlternateContent xmlns:mc="http://schemas.openxmlformats.org/markup-compatibility/2006">
          <mc:Choice Requires="x14">
            <control shapeId="170222" r:id="rId241" name="Check Box 238">
              <controlPr defaultSize="0" autoFill="0" autoLine="0" autoPict="0" altText="">
                <anchor moveWithCells="1">
                  <from>
                    <xdr:col>165</xdr:col>
                    <xdr:colOff>0</xdr:colOff>
                    <xdr:row>42</xdr:row>
                    <xdr:rowOff>0</xdr:rowOff>
                  </from>
                  <to>
                    <xdr:col>166</xdr:col>
                    <xdr:colOff>9525</xdr:colOff>
                    <xdr:row>43</xdr:row>
                    <xdr:rowOff>0</xdr:rowOff>
                  </to>
                </anchor>
              </controlPr>
            </control>
          </mc:Choice>
        </mc:AlternateContent>
        <mc:AlternateContent xmlns:mc="http://schemas.openxmlformats.org/markup-compatibility/2006">
          <mc:Choice Requires="x14">
            <control shapeId="170223" r:id="rId242" name="Check Box 239">
              <controlPr defaultSize="0" autoFill="0" autoLine="0" autoPict="0" altText="">
                <anchor moveWithCells="1">
                  <from>
                    <xdr:col>172</xdr:col>
                    <xdr:colOff>180975</xdr:colOff>
                    <xdr:row>42</xdr:row>
                    <xdr:rowOff>0</xdr:rowOff>
                  </from>
                  <to>
                    <xdr:col>174</xdr:col>
                    <xdr:colOff>9525</xdr:colOff>
                    <xdr:row>43</xdr:row>
                    <xdr:rowOff>0</xdr:rowOff>
                  </to>
                </anchor>
              </controlPr>
            </control>
          </mc:Choice>
        </mc:AlternateContent>
        <mc:AlternateContent xmlns:mc="http://schemas.openxmlformats.org/markup-compatibility/2006">
          <mc:Choice Requires="x14">
            <control shapeId="170224" r:id="rId243" name="Check Box 240">
              <controlPr defaultSize="0" autoFill="0" autoLine="0" autoPict="0" altText="">
                <anchor moveWithCells="1">
                  <from>
                    <xdr:col>180</xdr:col>
                    <xdr:colOff>0</xdr:colOff>
                    <xdr:row>42</xdr:row>
                    <xdr:rowOff>0</xdr:rowOff>
                  </from>
                  <to>
                    <xdr:col>181</xdr:col>
                    <xdr:colOff>9525</xdr:colOff>
                    <xdr:row>43</xdr:row>
                    <xdr:rowOff>0</xdr:rowOff>
                  </to>
                </anchor>
              </controlPr>
            </control>
          </mc:Choice>
        </mc:AlternateContent>
        <mc:AlternateContent xmlns:mc="http://schemas.openxmlformats.org/markup-compatibility/2006">
          <mc:Choice Requires="x14">
            <control shapeId="170225" r:id="rId244" name="Check Box 241">
              <controlPr defaultSize="0" autoFill="0" autoLine="0" autoPict="0" altText="">
                <anchor moveWithCells="1">
                  <from>
                    <xdr:col>165</xdr:col>
                    <xdr:colOff>0</xdr:colOff>
                    <xdr:row>43</xdr:row>
                    <xdr:rowOff>0</xdr:rowOff>
                  </from>
                  <to>
                    <xdr:col>166</xdr:col>
                    <xdr:colOff>9525</xdr:colOff>
                    <xdr:row>44</xdr:row>
                    <xdr:rowOff>0</xdr:rowOff>
                  </to>
                </anchor>
              </controlPr>
            </control>
          </mc:Choice>
        </mc:AlternateContent>
        <mc:AlternateContent xmlns:mc="http://schemas.openxmlformats.org/markup-compatibility/2006">
          <mc:Choice Requires="x14">
            <control shapeId="170226" r:id="rId245" name="Check Box 242">
              <controlPr defaultSize="0" autoFill="0" autoLine="0" autoPict="0" altText="">
                <anchor moveWithCells="1">
                  <from>
                    <xdr:col>175</xdr:col>
                    <xdr:colOff>0</xdr:colOff>
                    <xdr:row>43</xdr:row>
                    <xdr:rowOff>0</xdr:rowOff>
                  </from>
                  <to>
                    <xdr:col>176</xdr:col>
                    <xdr:colOff>9525</xdr:colOff>
                    <xdr:row>44</xdr:row>
                    <xdr:rowOff>0</xdr:rowOff>
                  </to>
                </anchor>
              </controlPr>
            </control>
          </mc:Choice>
        </mc:AlternateContent>
        <mc:AlternateContent xmlns:mc="http://schemas.openxmlformats.org/markup-compatibility/2006">
          <mc:Choice Requires="x14">
            <control shapeId="170227" r:id="rId246" name="Check Box 243">
              <controlPr defaultSize="0" autoFill="0" autoLine="0" autoPict="0" altText="">
                <anchor moveWithCells="1">
                  <from>
                    <xdr:col>165</xdr:col>
                    <xdr:colOff>0</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170228" r:id="rId247" name="Check Box 244">
              <controlPr defaultSize="0" autoFill="0" autoLine="0" autoPict="0" altText="">
                <anchor moveWithCells="1">
                  <from>
                    <xdr:col>165</xdr:col>
                    <xdr:colOff>0</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170229" r:id="rId248" name="Check Box 245">
              <controlPr defaultSize="0" autoFill="0" autoLine="0" autoPict="0" altText="">
                <anchor moveWithCells="1">
                  <from>
                    <xdr:col>174</xdr:col>
                    <xdr:colOff>0</xdr:colOff>
                    <xdr:row>26</xdr:row>
                    <xdr:rowOff>0</xdr:rowOff>
                  </from>
                  <to>
                    <xdr:col>175</xdr:col>
                    <xdr:colOff>9525</xdr:colOff>
                    <xdr:row>28</xdr:row>
                    <xdr:rowOff>0</xdr:rowOff>
                  </to>
                </anchor>
              </controlPr>
            </control>
          </mc:Choice>
        </mc:AlternateContent>
        <mc:AlternateContent xmlns:mc="http://schemas.openxmlformats.org/markup-compatibility/2006">
          <mc:Choice Requires="x14">
            <control shapeId="170230" r:id="rId249" name="Check Box 246">
              <controlPr defaultSize="0" autoFill="0" autoLine="0" autoPict="0" altText="">
                <anchor moveWithCells="1">
                  <from>
                    <xdr:col>165</xdr:col>
                    <xdr:colOff>-28575</xdr:colOff>
                    <xdr:row>26</xdr:row>
                    <xdr:rowOff>0</xdr:rowOff>
                  </from>
                  <to>
                    <xdr:col>166</xdr:col>
                    <xdr:colOff>9525</xdr:colOff>
                    <xdr:row>28</xdr:row>
                    <xdr:rowOff>0</xdr:rowOff>
                  </to>
                </anchor>
              </controlPr>
            </control>
          </mc:Choice>
        </mc:AlternateContent>
        <mc:AlternateContent xmlns:mc="http://schemas.openxmlformats.org/markup-compatibility/2006">
          <mc:Choice Requires="x14">
            <control shapeId="170231" r:id="rId250" name="Check Box 247">
              <controlPr defaultSize="0" autoFill="0" autoLine="0" autoPict="0" altText="">
                <anchor moveWithCells="1">
                  <from>
                    <xdr:col>183</xdr:col>
                    <xdr:colOff>0</xdr:colOff>
                    <xdr:row>26</xdr:row>
                    <xdr:rowOff>0</xdr:rowOff>
                  </from>
                  <to>
                    <xdr:col>184</xdr:col>
                    <xdr:colOff>9525</xdr:colOff>
                    <xdr:row>28</xdr:row>
                    <xdr:rowOff>0</xdr:rowOff>
                  </to>
                </anchor>
              </controlPr>
            </control>
          </mc:Choice>
        </mc:AlternateContent>
        <mc:AlternateContent xmlns:mc="http://schemas.openxmlformats.org/markup-compatibility/2006">
          <mc:Choice Requires="x14">
            <control shapeId="170232" r:id="rId251" name="Check Box 248">
              <controlPr defaultSize="0" autoFill="0" autoLine="0" autoPict="0" altText="">
                <anchor moveWithCells="1">
                  <from>
                    <xdr:col>165</xdr:col>
                    <xdr:colOff>-28575</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170233" r:id="rId252" name="Check Box 249">
              <controlPr defaultSize="0" autoFill="0" autoLine="0" autoPict="0" altText="">
                <anchor moveWithCells="1">
                  <from>
                    <xdr:col>165</xdr:col>
                    <xdr:colOff>-28575</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170234" r:id="rId253" name="Check Box 250">
              <controlPr defaultSize="0" autoFill="0" autoLine="0" autoPict="0" altText="">
                <anchor moveWithCells="1">
                  <from>
                    <xdr:col>165</xdr:col>
                    <xdr:colOff>-28575</xdr:colOff>
                    <xdr:row>3</xdr:row>
                    <xdr:rowOff>0</xdr:rowOff>
                  </from>
                  <to>
                    <xdr:col>166</xdr:col>
                    <xdr:colOff>9525</xdr:colOff>
                    <xdr:row>4</xdr:row>
                    <xdr:rowOff>0</xdr:rowOff>
                  </to>
                </anchor>
              </controlPr>
            </control>
          </mc:Choice>
        </mc:AlternateContent>
        <mc:AlternateContent xmlns:mc="http://schemas.openxmlformats.org/markup-compatibility/2006">
          <mc:Choice Requires="x14">
            <control shapeId="170235" r:id="rId254" name="Check Box 251">
              <controlPr defaultSize="0" autoFill="0" autoLine="0" autoPict="0" altText="">
                <anchor moveWithCells="1">
                  <from>
                    <xdr:col>174</xdr:col>
                    <xdr:colOff>0</xdr:colOff>
                    <xdr:row>12</xdr:row>
                    <xdr:rowOff>0</xdr:rowOff>
                  </from>
                  <to>
                    <xdr:col>175</xdr:col>
                    <xdr:colOff>28575</xdr:colOff>
                    <xdr:row>13</xdr:row>
                    <xdr:rowOff>9525</xdr:rowOff>
                  </to>
                </anchor>
              </controlPr>
            </control>
          </mc:Choice>
        </mc:AlternateContent>
        <mc:AlternateContent xmlns:mc="http://schemas.openxmlformats.org/markup-compatibility/2006">
          <mc:Choice Requires="x14">
            <control shapeId="170236" r:id="rId255" name="Check Box 252">
              <controlPr defaultSize="0" autoFill="0" autoLine="0" autoPict="0" altText="">
                <anchor moveWithCells="1">
                  <from>
                    <xdr:col>183</xdr:col>
                    <xdr:colOff>0</xdr:colOff>
                    <xdr:row>12</xdr:row>
                    <xdr:rowOff>0</xdr:rowOff>
                  </from>
                  <to>
                    <xdr:col>184</xdr:col>
                    <xdr:colOff>9525</xdr:colOff>
                    <xdr:row>13</xdr:row>
                    <xdr:rowOff>0</xdr:rowOff>
                  </to>
                </anchor>
              </controlPr>
            </control>
          </mc:Choice>
        </mc:AlternateContent>
        <mc:AlternateContent xmlns:mc="http://schemas.openxmlformats.org/markup-compatibility/2006">
          <mc:Choice Requires="x14">
            <control shapeId="170237" r:id="rId256" name="Check Box 253">
              <controlPr defaultSize="0" autoFill="0" autoLine="0" autoPict="0" altText="">
                <anchor moveWithCells="1">
                  <from>
                    <xdr:col>165</xdr:col>
                    <xdr:colOff>0</xdr:colOff>
                    <xdr:row>47</xdr:row>
                    <xdr:rowOff>0</xdr:rowOff>
                  </from>
                  <to>
                    <xdr:col>166</xdr:col>
                    <xdr:colOff>9525</xdr:colOff>
                    <xdr:row>48</xdr:row>
                    <xdr:rowOff>0</xdr:rowOff>
                  </to>
                </anchor>
              </controlPr>
            </control>
          </mc:Choice>
        </mc:AlternateContent>
        <mc:AlternateContent xmlns:mc="http://schemas.openxmlformats.org/markup-compatibility/2006">
          <mc:Choice Requires="x14">
            <control shapeId="170238" r:id="rId257" name="Check Box 254">
              <controlPr defaultSize="0" autoFill="0" autoLine="0" autoPict="0" altText="">
                <anchor moveWithCells="1">
                  <from>
                    <xdr:col>171</xdr:col>
                    <xdr:colOff>180975</xdr:colOff>
                    <xdr:row>47</xdr:row>
                    <xdr:rowOff>0</xdr:rowOff>
                  </from>
                  <to>
                    <xdr:col>173</xdr:col>
                    <xdr:colOff>9525</xdr:colOff>
                    <xdr:row>48</xdr:row>
                    <xdr:rowOff>0</xdr:rowOff>
                  </to>
                </anchor>
              </controlPr>
            </control>
          </mc:Choice>
        </mc:AlternateContent>
        <mc:AlternateContent xmlns:mc="http://schemas.openxmlformats.org/markup-compatibility/2006">
          <mc:Choice Requires="x14">
            <control shapeId="170239" r:id="rId258" name="Check Box 255">
              <controlPr defaultSize="0" autoFill="0" autoLine="0" autoPict="0" altText="">
                <anchor moveWithCells="1">
                  <from>
                    <xdr:col>178</xdr:col>
                    <xdr:colOff>180975</xdr:colOff>
                    <xdr:row>47</xdr:row>
                    <xdr:rowOff>0</xdr:rowOff>
                  </from>
                  <to>
                    <xdr:col>180</xdr:col>
                    <xdr:colOff>9525</xdr:colOff>
                    <xdr:row>48</xdr:row>
                    <xdr:rowOff>0</xdr:rowOff>
                  </to>
                </anchor>
              </controlPr>
            </control>
          </mc:Choice>
        </mc:AlternateContent>
        <mc:AlternateContent xmlns:mc="http://schemas.openxmlformats.org/markup-compatibility/2006">
          <mc:Choice Requires="x14">
            <control shapeId="170240" r:id="rId259" name="Check Box 256">
              <controlPr defaultSize="0" autoFill="0" autoLine="0" autoPict="0" altText="">
                <anchor moveWithCells="1">
                  <from>
                    <xdr:col>185</xdr:col>
                    <xdr:colOff>180975</xdr:colOff>
                    <xdr:row>47</xdr:row>
                    <xdr:rowOff>0</xdr:rowOff>
                  </from>
                  <to>
                    <xdr:col>187</xdr:col>
                    <xdr:colOff>9525</xdr:colOff>
                    <xdr:row>48</xdr:row>
                    <xdr:rowOff>0</xdr:rowOff>
                  </to>
                </anchor>
              </controlPr>
            </control>
          </mc:Choice>
        </mc:AlternateContent>
        <mc:AlternateContent xmlns:mc="http://schemas.openxmlformats.org/markup-compatibility/2006">
          <mc:Choice Requires="x14">
            <control shapeId="170241" r:id="rId260" name="Check Box 257">
              <controlPr defaultSize="0" autoFill="0" autoLine="0" autoPict="0" altText="">
                <anchor moveWithCells="1">
                  <from>
                    <xdr:col>165</xdr:col>
                    <xdr:colOff>0</xdr:colOff>
                    <xdr:row>44</xdr:row>
                    <xdr:rowOff>0</xdr:rowOff>
                  </from>
                  <to>
                    <xdr:col>166</xdr:col>
                    <xdr:colOff>9525</xdr:colOff>
                    <xdr:row>45</xdr:row>
                    <xdr:rowOff>0</xdr:rowOff>
                  </to>
                </anchor>
              </controlPr>
            </control>
          </mc:Choice>
        </mc:AlternateContent>
        <mc:AlternateContent xmlns:mc="http://schemas.openxmlformats.org/markup-compatibility/2006">
          <mc:Choice Requires="x14">
            <control shapeId="170242" r:id="rId261" name="Check Box 258">
              <controlPr defaultSize="0" autoFill="0" autoLine="0" autoPict="0" altText="">
                <anchor moveWithCells="1">
                  <from>
                    <xdr:col>171</xdr:col>
                    <xdr:colOff>180975</xdr:colOff>
                    <xdr:row>44</xdr:row>
                    <xdr:rowOff>0</xdr:rowOff>
                  </from>
                  <to>
                    <xdr:col>173</xdr:col>
                    <xdr:colOff>9525</xdr:colOff>
                    <xdr:row>45</xdr:row>
                    <xdr:rowOff>0</xdr:rowOff>
                  </to>
                </anchor>
              </controlPr>
            </control>
          </mc:Choice>
        </mc:AlternateContent>
        <mc:AlternateContent xmlns:mc="http://schemas.openxmlformats.org/markup-compatibility/2006">
          <mc:Choice Requires="x14">
            <control shapeId="170243" r:id="rId262" name="Check Box 259">
              <controlPr defaultSize="0" autoFill="0" autoLine="0" autoPict="0" altText="">
                <anchor moveWithCells="1">
                  <from>
                    <xdr:col>179</xdr:col>
                    <xdr:colOff>0</xdr:colOff>
                    <xdr:row>44</xdr:row>
                    <xdr:rowOff>0</xdr:rowOff>
                  </from>
                  <to>
                    <xdr:col>180</xdr:col>
                    <xdr:colOff>9525</xdr:colOff>
                    <xdr:row>45</xdr:row>
                    <xdr:rowOff>0</xdr:rowOff>
                  </to>
                </anchor>
              </controlPr>
            </control>
          </mc:Choice>
        </mc:AlternateContent>
        <mc:AlternateContent xmlns:mc="http://schemas.openxmlformats.org/markup-compatibility/2006">
          <mc:Choice Requires="x14">
            <control shapeId="170244" r:id="rId263" name="Check Box 260">
              <controlPr defaultSize="0" autoFill="0" autoLine="0" autoPict="0" altText="">
                <anchor moveWithCells="1">
                  <from>
                    <xdr:col>165</xdr:col>
                    <xdr:colOff>0</xdr:colOff>
                    <xdr:row>45</xdr:row>
                    <xdr:rowOff>0</xdr:rowOff>
                  </from>
                  <to>
                    <xdr:col>166</xdr:col>
                    <xdr:colOff>9525</xdr:colOff>
                    <xdr:row>46</xdr:row>
                    <xdr:rowOff>0</xdr:rowOff>
                  </to>
                </anchor>
              </controlPr>
            </control>
          </mc:Choice>
        </mc:AlternateContent>
        <mc:AlternateContent xmlns:mc="http://schemas.openxmlformats.org/markup-compatibility/2006">
          <mc:Choice Requires="x14">
            <control shapeId="170245" r:id="rId264" name="Check Box 261">
              <controlPr defaultSize="0" autoFill="0" autoLine="0" autoPict="0" altText="">
                <anchor moveWithCells="1">
                  <from>
                    <xdr:col>171</xdr:col>
                    <xdr:colOff>180975</xdr:colOff>
                    <xdr:row>45</xdr:row>
                    <xdr:rowOff>0</xdr:rowOff>
                  </from>
                  <to>
                    <xdr:col>173</xdr:col>
                    <xdr:colOff>9525</xdr:colOff>
                    <xdr:row>46</xdr:row>
                    <xdr:rowOff>0</xdr:rowOff>
                  </to>
                </anchor>
              </controlPr>
            </control>
          </mc:Choice>
        </mc:AlternateContent>
        <mc:AlternateContent xmlns:mc="http://schemas.openxmlformats.org/markup-compatibility/2006">
          <mc:Choice Requires="x14">
            <control shapeId="170246" r:id="rId265" name="Check Box 262">
              <controlPr defaultSize="0" autoFill="0" autoLine="0" autoPict="0" altText="">
                <anchor moveWithCells="1">
                  <from>
                    <xdr:col>179</xdr:col>
                    <xdr:colOff>0</xdr:colOff>
                    <xdr:row>45</xdr:row>
                    <xdr:rowOff>0</xdr:rowOff>
                  </from>
                  <to>
                    <xdr:col>180</xdr:col>
                    <xdr:colOff>9525</xdr:colOff>
                    <xdr:row>46</xdr:row>
                    <xdr:rowOff>0</xdr:rowOff>
                  </to>
                </anchor>
              </controlPr>
            </control>
          </mc:Choice>
        </mc:AlternateContent>
        <mc:AlternateContent xmlns:mc="http://schemas.openxmlformats.org/markup-compatibility/2006">
          <mc:Choice Requires="x14">
            <control shapeId="170247" r:id="rId266" name="Check Box 263">
              <controlPr defaultSize="0" autoFill="0" autoLine="0" autoPict="0" altText="">
                <anchor moveWithCells="1">
                  <from>
                    <xdr:col>165</xdr:col>
                    <xdr:colOff>0</xdr:colOff>
                    <xdr:row>46</xdr:row>
                    <xdr:rowOff>0</xdr:rowOff>
                  </from>
                  <to>
                    <xdr:col>166</xdr:col>
                    <xdr:colOff>9525</xdr:colOff>
                    <xdr:row>47</xdr:row>
                    <xdr:rowOff>0</xdr:rowOff>
                  </to>
                </anchor>
              </controlPr>
            </control>
          </mc:Choice>
        </mc:AlternateContent>
        <mc:AlternateContent xmlns:mc="http://schemas.openxmlformats.org/markup-compatibility/2006">
          <mc:Choice Requires="x14">
            <control shapeId="170248" r:id="rId267" name="Check Box 264">
              <controlPr defaultSize="0" autoFill="0" autoLine="0" autoPict="0" altText="">
                <anchor moveWithCells="1">
                  <from>
                    <xdr:col>171</xdr:col>
                    <xdr:colOff>180975</xdr:colOff>
                    <xdr:row>46</xdr:row>
                    <xdr:rowOff>0</xdr:rowOff>
                  </from>
                  <to>
                    <xdr:col>173</xdr:col>
                    <xdr:colOff>9525</xdr:colOff>
                    <xdr:row>47</xdr:row>
                    <xdr:rowOff>0</xdr:rowOff>
                  </to>
                </anchor>
              </controlPr>
            </control>
          </mc:Choice>
        </mc:AlternateContent>
        <mc:AlternateContent xmlns:mc="http://schemas.openxmlformats.org/markup-compatibility/2006">
          <mc:Choice Requires="x14">
            <control shapeId="170249" r:id="rId268" name="Check Box 265">
              <controlPr defaultSize="0" autoFill="0" autoLine="0" autoPict="0" altText="">
                <anchor moveWithCells="1">
                  <from>
                    <xdr:col>179</xdr:col>
                    <xdr:colOff>0</xdr:colOff>
                    <xdr:row>46</xdr:row>
                    <xdr:rowOff>0</xdr:rowOff>
                  </from>
                  <to>
                    <xdr:col>180</xdr:col>
                    <xdr:colOff>9525</xdr:colOff>
                    <xdr:row>47</xdr:row>
                    <xdr:rowOff>0</xdr:rowOff>
                  </to>
                </anchor>
              </controlPr>
            </control>
          </mc:Choice>
        </mc:AlternateContent>
        <mc:AlternateContent xmlns:mc="http://schemas.openxmlformats.org/markup-compatibility/2006">
          <mc:Choice Requires="x14">
            <control shapeId="170250" r:id="rId269" name="Check Box 266">
              <controlPr defaultSize="0" autoFill="0" autoLine="0" autoPict="0" altText="">
                <anchor moveWithCells="1">
                  <from>
                    <xdr:col>165</xdr:col>
                    <xdr:colOff>0</xdr:colOff>
                    <xdr:row>54</xdr:row>
                    <xdr:rowOff>0</xdr:rowOff>
                  </from>
                  <to>
                    <xdr:col>166</xdr:col>
                    <xdr:colOff>9525</xdr:colOff>
                    <xdr:row>55</xdr:row>
                    <xdr:rowOff>0</xdr:rowOff>
                  </to>
                </anchor>
              </controlPr>
            </control>
          </mc:Choice>
        </mc:AlternateContent>
        <mc:AlternateContent xmlns:mc="http://schemas.openxmlformats.org/markup-compatibility/2006">
          <mc:Choice Requires="x14">
            <control shapeId="170251" r:id="rId270" name="Check Box 267">
              <controlPr defaultSize="0" autoFill="0" autoLine="0" autoPict="0" altText="">
                <anchor moveWithCells="1">
                  <from>
                    <xdr:col>172</xdr:col>
                    <xdr:colOff>180975</xdr:colOff>
                    <xdr:row>54</xdr:row>
                    <xdr:rowOff>0</xdr:rowOff>
                  </from>
                  <to>
                    <xdr:col>174</xdr:col>
                    <xdr:colOff>19050</xdr:colOff>
                    <xdr:row>55</xdr:row>
                    <xdr:rowOff>0</xdr:rowOff>
                  </to>
                </anchor>
              </controlPr>
            </control>
          </mc:Choice>
        </mc:AlternateContent>
        <mc:AlternateContent xmlns:mc="http://schemas.openxmlformats.org/markup-compatibility/2006">
          <mc:Choice Requires="x14">
            <control shapeId="170252" r:id="rId271" name="Check Box 268">
              <controlPr defaultSize="0" autoFill="0" autoLine="0" autoPict="0" altText="">
                <anchor moveWithCells="1">
                  <from>
                    <xdr:col>180</xdr:col>
                    <xdr:colOff>0</xdr:colOff>
                    <xdr:row>54</xdr:row>
                    <xdr:rowOff>0</xdr:rowOff>
                  </from>
                  <to>
                    <xdr:col>181</xdr:col>
                    <xdr:colOff>9525</xdr:colOff>
                    <xdr:row>55</xdr:row>
                    <xdr:rowOff>0</xdr:rowOff>
                  </to>
                </anchor>
              </controlPr>
            </control>
          </mc:Choice>
        </mc:AlternateContent>
        <mc:AlternateContent xmlns:mc="http://schemas.openxmlformats.org/markup-compatibility/2006">
          <mc:Choice Requires="x14">
            <control shapeId="170253" r:id="rId272" name="Check Box 269">
              <controlPr defaultSize="0" autoFill="0" autoLine="0" autoPict="0" altText="">
                <anchor moveWithCells="1">
                  <from>
                    <xdr:col>165</xdr:col>
                    <xdr:colOff>0</xdr:colOff>
                    <xdr:row>55</xdr:row>
                    <xdr:rowOff>0</xdr:rowOff>
                  </from>
                  <to>
                    <xdr:col>166</xdr:col>
                    <xdr:colOff>9525</xdr:colOff>
                    <xdr:row>56</xdr:row>
                    <xdr:rowOff>0</xdr:rowOff>
                  </to>
                </anchor>
              </controlPr>
            </control>
          </mc:Choice>
        </mc:AlternateContent>
        <mc:AlternateContent xmlns:mc="http://schemas.openxmlformats.org/markup-compatibility/2006">
          <mc:Choice Requires="x14">
            <control shapeId="170254" r:id="rId273" name="Check Box 270">
              <controlPr defaultSize="0" autoFill="0" autoLine="0" autoPict="0" altText="">
                <anchor moveWithCells="1">
                  <from>
                    <xdr:col>175</xdr:col>
                    <xdr:colOff>0</xdr:colOff>
                    <xdr:row>55</xdr:row>
                    <xdr:rowOff>0</xdr:rowOff>
                  </from>
                  <to>
                    <xdr:col>176</xdr:col>
                    <xdr:colOff>9525</xdr:colOff>
                    <xdr:row>56</xdr:row>
                    <xdr:rowOff>0</xdr:rowOff>
                  </to>
                </anchor>
              </controlPr>
            </control>
          </mc:Choice>
        </mc:AlternateContent>
        <mc:AlternateContent xmlns:mc="http://schemas.openxmlformats.org/markup-compatibility/2006">
          <mc:Choice Requires="x14">
            <control shapeId="170255" r:id="rId274" name="Check Box 271">
              <controlPr defaultSize="0" autoFill="0" autoLine="0" autoPict="0" altText="">
                <anchor moveWithCells="1">
                  <from>
                    <xdr:col>165</xdr:col>
                    <xdr:colOff>0</xdr:colOff>
                    <xdr:row>56</xdr:row>
                    <xdr:rowOff>0</xdr:rowOff>
                  </from>
                  <to>
                    <xdr:col>166</xdr:col>
                    <xdr:colOff>9525</xdr:colOff>
                    <xdr:row>57</xdr:row>
                    <xdr:rowOff>0</xdr:rowOff>
                  </to>
                </anchor>
              </controlPr>
            </control>
          </mc:Choice>
        </mc:AlternateContent>
        <mc:AlternateContent xmlns:mc="http://schemas.openxmlformats.org/markup-compatibility/2006">
          <mc:Choice Requires="x14">
            <control shapeId="170256" r:id="rId275" name="Check Box 272">
              <controlPr defaultSize="0" autoFill="0" autoLine="0" autoPict="0" altText="">
                <anchor moveWithCells="1">
                  <from>
                    <xdr:col>171</xdr:col>
                    <xdr:colOff>180975</xdr:colOff>
                    <xdr:row>56</xdr:row>
                    <xdr:rowOff>0</xdr:rowOff>
                  </from>
                  <to>
                    <xdr:col>173</xdr:col>
                    <xdr:colOff>9525</xdr:colOff>
                    <xdr:row>57</xdr:row>
                    <xdr:rowOff>0</xdr:rowOff>
                  </to>
                </anchor>
              </controlPr>
            </control>
          </mc:Choice>
        </mc:AlternateContent>
        <mc:AlternateContent xmlns:mc="http://schemas.openxmlformats.org/markup-compatibility/2006">
          <mc:Choice Requires="x14">
            <control shapeId="170257" r:id="rId276" name="Check Box 273">
              <controlPr defaultSize="0" autoFill="0" autoLine="0" autoPict="0" altText="">
                <anchor moveWithCells="1">
                  <from>
                    <xdr:col>179</xdr:col>
                    <xdr:colOff>0</xdr:colOff>
                    <xdr:row>56</xdr:row>
                    <xdr:rowOff>0</xdr:rowOff>
                  </from>
                  <to>
                    <xdr:col>180</xdr:col>
                    <xdr:colOff>9525</xdr:colOff>
                    <xdr:row>57</xdr:row>
                    <xdr:rowOff>0</xdr:rowOff>
                  </to>
                </anchor>
              </controlPr>
            </control>
          </mc:Choice>
        </mc:AlternateContent>
        <mc:AlternateContent xmlns:mc="http://schemas.openxmlformats.org/markup-compatibility/2006">
          <mc:Choice Requires="x14">
            <control shapeId="170258" r:id="rId277" name="Check Box 274">
              <controlPr defaultSize="0" autoFill="0" autoLine="0" autoPict="0" altText="">
                <anchor moveWithCells="1">
                  <from>
                    <xdr:col>165</xdr:col>
                    <xdr:colOff>0</xdr:colOff>
                    <xdr:row>57</xdr:row>
                    <xdr:rowOff>0</xdr:rowOff>
                  </from>
                  <to>
                    <xdr:col>166</xdr:col>
                    <xdr:colOff>9525</xdr:colOff>
                    <xdr:row>58</xdr:row>
                    <xdr:rowOff>0</xdr:rowOff>
                  </to>
                </anchor>
              </controlPr>
            </control>
          </mc:Choice>
        </mc:AlternateContent>
        <mc:AlternateContent xmlns:mc="http://schemas.openxmlformats.org/markup-compatibility/2006">
          <mc:Choice Requires="x14">
            <control shapeId="170259" r:id="rId278" name="Check Box 275">
              <controlPr defaultSize="0" autoFill="0" autoLine="0" autoPict="0" altText="">
                <anchor moveWithCells="1">
                  <from>
                    <xdr:col>172</xdr:col>
                    <xdr:colOff>0</xdr:colOff>
                    <xdr:row>57</xdr:row>
                    <xdr:rowOff>0</xdr:rowOff>
                  </from>
                  <to>
                    <xdr:col>173</xdr:col>
                    <xdr:colOff>9525</xdr:colOff>
                    <xdr:row>58</xdr:row>
                    <xdr:rowOff>0</xdr:rowOff>
                  </to>
                </anchor>
              </controlPr>
            </control>
          </mc:Choice>
        </mc:AlternateContent>
        <mc:AlternateContent xmlns:mc="http://schemas.openxmlformats.org/markup-compatibility/2006">
          <mc:Choice Requires="x14">
            <control shapeId="170260" r:id="rId279" name="Check Box 276">
              <controlPr defaultSize="0" autoFill="0" autoLine="0" autoPict="0" altText="">
                <anchor moveWithCells="1">
                  <from>
                    <xdr:col>179</xdr:col>
                    <xdr:colOff>0</xdr:colOff>
                    <xdr:row>57</xdr:row>
                    <xdr:rowOff>0</xdr:rowOff>
                  </from>
                  <to>
                    <xdr:col>180</xdr:col>
                    <xdr:colOff>9525</xdr:colOff>
                    <xdr:row>58</xdr:row>
                    <xdr:rowOff>0</xdr:rowOff>
                  </to>
                </anchor>
              </controlPr>
            </control>
          </mc:Choice>
        </mc:AlternateContent>
        <mc:AlternateContent xmlns:mc="http://schemas.openxmlformats.org/markup-compatibility/2006">
          <mc:Choice Requires="x14">
            <control shapeId="170261" r:id="rId280" name="Check Box 277">
              <controlPr defaultSize="0" autoFill="0" autoLine="0" autoPict="0" altText="">
                <anchor moveWithCells="1">
                  <from>
                    <xdr:col>165</xdr:col>
                    <xdr:colOff>0</xdr:colOff>
                    <xdr:row>58</xdr:row>
                    <xdr:rowOff>0</xdr:rowOff>
                  </from>
                  <to>
                    <xdr:col>166</xdr:col>
                    <xdr:colOff>9525</xdr:colOff>
                    <xdr:row>59</xdr:row>
                    <xdr:rowOff>0</xdr:rowOff>
                  </to>
                </anchor>
              </controlPr>
            </control>
          </mc:Choice>
        </mc:AlternateContent>
        <mc:AlternateContent xmlns:mc="http://schemas.openxmlformats.org/markup-compatibility/2006">
          <mc:Choice Requires="x14">
            <control shapeId="170262" r:id="rId281" name="Check Box 278">
              <controlPr defaultSize="0" autoFill="0" autoLine="0" autoPict="0" altText="">
                <anchor moveWithCells="1">
                  <from>
                    <xdr:col>171</xdr:col>
                    <xdr:colOff>180975</xdr:colOff>
                    <xdr:row>58</xdr:row>
                    <xdr:rowOff>0</xdr:rowOff>
                  </from>
                  <to>
                    <xdr:col>173</xdr:col>
                    <xdr:colOff>9525</xdr:colOff>
                    <xdr:row>59</xdr:row>
                    <xdr:rowOff>9525</xdr:rowOff>
                  </to>
                </anchor>
              </controlPr>
            </control>
          </mc:Choice>
        </mc:AlternateContent>
        <mc:AlternateContent xmlns:mc="http://schemas.openxmlformats.org/markup-compatibility/2006">
          <mc:Choice Requires="x14">
            <control shapeId="170263" r:id="rId282" name="Check Box 279">
              <controlPr defaultSize="0" autoFill="0" autoLine="0" autoPict="0" altText="">
                <anchor moveWithCells="1">
                  <from>
                    <xdr:col>179</xdr:col>
                    <xdr:colOff>0</xdr:colOff>
                    <xdr:row>58</xdr:row>
                    <xdr:rowOff>0</xdr:rowOff>
                  </from>
                  <to>
                    <xdr:col>180</xdr:col>
                    <xdr:colOff>9525</xdr:colOff>
                    <xdr:row>59</xdr:row>
                    <xdr:rowOff>0</xdr:rowOff>
                  </to>
                </anchor>
              </controlPr>
            </control>
          </mc:Choice>
        </mc:AlternateContent>
        <mc:AlternateContent xmlns:mc="http://schemas.openxmlformats.org/markup-compatibility/2006">
          <mc:Choice Requires="x14">
            <control shapeId="170264" r:id="rId283" name="Check Box 280">
              <controlPr defaultSize="0" autoFill="0" autoLine="0" autoPict="0" altText="">
                <anchor moveWithCells="1">
                  <from>
                    <xdr:col>165</xdr:col>
                    <xdr:colOff>0</xdr:colOff>
                    <xdr:row>59</xdr:row>
                    <xdr:rowOff>0</xdr:rowOff>
                  </from>
                  <to>
                    <xdr:col>166</xdr:col>
                    <xdr:colOff>9525</xdr:colOff>
                    <xdr:row>60</xdr:row>
                    <xdr:rowOff>0</xdr:rowOff>
                  </to>
                </anchor>
              </controlPr>
            </control>
          </mc:Choice>
        </mc:AlternateContent>
        <mc:AlternateContent xmlns:mc="http://schemas.openxmlformats.org/markup-compatibility/2006">
          <mc:Choice Requires="x14">
            <control shapeId="170265" r:id="rId284" name="Check Box 281">
              <controlPr defaultSize="0" autoFill="0" autoLine="0" autoPict="0" altText="">
                <anchor moveWithCells="1">
                  <from>
                    <xdr:col>171</xdr:col>
                    <xdr:colOff>180975</xdr:colOff>
                    <xdr:row>59</xdr:row>
                    <xdr:rowOff>0</xdr:rowOff>
                  </from>
                  <to>
                    <xdr:col>173</xdr:col>
                    <xdr:colOff>9525</xdr:colOff>
                    <xdr:row>60</xdr:row>
                    <xdr:rowOff>0</xdr:rowOff>
                  </to>
                </anchor>
              </controlPr>
            </control>
          </mc:Choice>
        </mc:AlternateContent>
        <mc:AlternateContent xmlns:mc="http://schemas.openxmlformats.org/markup-compatibility/2006">
          <mc:Choice Requires="x14">
            <control shapeId="170266" r:id="rId285" name="Check Box 282">
              <controlPr defaultSize="0" autoFill="0" autoLine="0" autoPict="0" altText="">
                <anchor moveWithCells="1">
                  <from>
                    <xdr:col>178</xdr:col>
                    <xdr:colOff>180975</xdr:colOff>
                    <xdr:row>59</xdr:row>
                    <xdr:rowOff>0</xdr:rowOff>
                  </from>
                  <to>
                    <xdr:col>180</xdr:col>
                    <xdr:colOff>9525</xdr:colOff>
                    <xdr:row>60</xdr:row>
                    <xdr:rowOff>0</xdr:rowOff>
                  </to>
                </anchor>
              </controlPr>
            </control>
          </mc:Choice>
        </mc:AlternateContent>
        <mc:AlternateContent xmlns:mc="http://schemas.openxmlformats.org/markup-compatibility/2006">
          <mc:Choice Requires="x14">
            <control shapeId="170267" r:id="rId286" name="Check Box 283">
              <controlPr defaultSize="0" autoFill="0" autoLine="0" autoPict="0" altText="">
                <anchor moveWithCells="1">
                  <from>
                    <xdr:col>185</xdr:col>
                    <xdr:colOff>180975</xdr:colOff>
                    <xdr:row>59</xdr:row>
                    <xdr:rowOff>0</xdr:rowOff>
                  </from>
                  <to>
                    <xdr:col>187</xdr:col>
                    <xdr:colOff>9525</xdr:colOff>
                    <xdr:row>60</xdr:row>
                    <xdr:rowOff>0</xdr:rowOff>
                  </to>
                </anchor>
              </controlPr>
            </control>
          </mc:Choice>
        </mc:AlternateContent>
        <mc:AlternateContent xmlns:mc="http://schemas.openxmlformats.org/markup-compatibility/2006">
          <mc:Choice Requires="x14">
            <control shapeId="170268" r:id="rId287" name="Check Box 284">
              <controlPr defaultSize="0" autoFill="0" autoLine="0" autoPict="0" altText="">
                <anchor moveWithCells="1">
                  <from>
                    <xdr:col>165</xdr:col>
                    <xdr:colOff>0</xdr:colOff>
                    <xdr:row>66</xdr:row>
                    <xdr:rowOff>0</xdr:rowOff>
                  </from>
                  <to>
                    <xdr:col>166</xdr:col>
                    <xdr:colOff>9525</xdr:colOff>
                    <xdr:row>67</xdr:row>
                    <xdr:rowOff>0</xdr:rowOff>
                  </to>
                </anchor>
              </controlPr>
            </control>
          </mc:Choice>
        </mc:AlternateContent>
        <mc:AlternateContent xmlns:mc="http://schemas.openxmlformats.org/markup-compatibility/2006">
          <mc:Choice Requires="x14">
            <control shapeId="170269" r:id="rId288" name="Check Box 285">
              <controlPr defaultSize="0" autoFill="0" autoLine="0" autoPict="0" altText="">
                <anchor moveWithCells="1">
                  <from>
                    <xdr:col>172</xdr:col>
                    <xdr:colOff>180975</xdr:colOff>
                    <xdr:row>66</xdr:row>
                    <xdr:rowOff>0</xdr:rowOff>
                  </from>
                  <to>
                    <xdr:col>174</xdr:col>
                    <xdr:colOff>9525</xdr:colOff>
                    <xdr:row>67</xdr:row>
                    <xdr:rowOff>0</xdr:rowOff>
                  </to>
                </anchor>
              </controlPr>
            </control>
          </mc:Choice>
        </mc:AlternateContent>
        <mc:AlternateContent xmlns:mc="http://schemas.openxmlformats.org/markup-compatibility/2006">
          <mc:Choice Requires="x14">
            <control shapeId="170270" r:id="rId289" name="Check Box 286">
              <controlPr defaultSize="0" autoFill="0" autoLine="0" autoPict="0" altText="">
                <anchor moveWithCells="1">
                  <from>
                    <xdr:col>180</xdr:col>
                    <xdr:colOff>0</xdr:colOff>
                    <xdr:row>66</xdr:row>
                    <xdr:rowOff>0</xdr:rowOff>
                  </from>
                  <to>
                    <xdr:col>181</xdr:col>
                    <xdr:colOff>9525</xdr:colOff>
                    <xdr:row>67</xdr:row>
                    <xdr:rowOff>0</xdr:rowOff>
                  </to>
                </anchor>
              </controlPr>
            </control>
          </mc:Choice>
        </mc:AlternateContent>
        <mc:AlternateContent xmlns:mc="http://schemas.openxmlformats.org/markup-compatibility/2006">
          <mc:Choice Requires="x14">
            <control shapeId="170271" r:id="rId290" name="Check Box 287">
              <controlPr defaultSize="0" autoFill="0" autoLine="0" autoPict="0" altText="">
                <anchor moveWithCells="1">
                  <from>
                    <xdr:col>165</xdr:col>
                    <xdr:colOff>0</xdr:colOff>
                    <xdr:row>67</xdr:row>
                    <xdr:rowOff>0</xdr:rowOff>
                  </from>
                  <to>
                    <xdr:col>166</xdr:col>
                    <xdr:colOff>9525</xdr:colOff>
                    <xdr:row>68</xdr:row>
                    <xdr:rowOff>0</xdr:rowOff>
                  </to>
                </anchor>
              </controlPr>
            </control>
          </mc:Choice>
        </mc:AlternateContent>
        <mc:AlternateContent xmlns:mc="http://schemas.openxmlformats.org/markup-compatibility/2006">
          <mc:Choice Requires="x14">
            <control shapeId="170272" r:id="rId291" name="Check Box 288">
              <controlPr defaultSize="0" autoFill="0" autoLine="0" autoPict="0" altText="">
                <anchor moveWithCells="1">
                  <from>
                    <xdr:col>175</xdr:col>
                    <xdr:colOff>0</xdr:colOff>
                    <xdr:row>67</xdr:row>
                    <xdr:rowOff>0</xdr:rowOff>
                  </from>
                  <to>
                    <xdr:col>176</xdr:col>
                    <xdr:colOff>9525</xdr:colOff>
                    <xdr:row>68</xdr:row>
                    <xdr:rowOff>0</xdr:rowOff>
                  </to>
                </anchor>
              </controlPr>
            </control>
          </mc:Choice>
        </mc:AlternateContent>
        <mc:AlternateContent xmlns:mc="http://schemas.openxmlformats.org/markup-compatibility/2006">
          <mc:Choice Requires="x14">
            <control shapeId="170273" r:id="rId292" name="Check Box 289">
              <controlPr defaultSize="0" autoFill="0" autoLine="0" autoPict="0" altText="">
                <anchor moveWithCells="1">
                  <from>
                    <xdr:col>165</xdr:col>
                    <xdr:colOff>0</xdr:colOff>
                    <xdr:row>68</xdr:row>
                    <xdr:rowOff>0</xdr:rowOff>
                  </from>
                  <to>
                    <xdr:col>166</xdr:col>
                    <xdr:colOff>9525</xdr:colOff>
                    <xdr:row>69</xdr:row>
                    <xdr:rowOff>0</xdr:rowOff>
                  </to>
                </anchor>
              </controlPr>
            </control>
          </mc:Choice>
        </mc:AlternateContent>
        <mc:AlternateContent xmlns:mc="http://schemas.openxmlformats.org/markup-compatibility/2006">
          <mc:Choice Requires="x14">
            <control shapeId="170274" r:id="rId293" name="Check Box 290">
              <controlPr defaultSize="0" autoFill="0" autoLine="0" autoPict="0" altText="">
                <anchor moveWithCells="1">
                  <from>
                    <xdr:col>171</xdr:col>
                    <xdr:colOff>180975</xdr:colOff>
                    <xdr:row>68</xdr:row>
                    <xdr:rowOff>0</xdr:rowOff>
                  </from>
                  <to>
                    <xdr:col>173</xdr:col>
                    <xdr:colOff>9525</xdr:colOff>
                    <xdr:row>69</xdr:row>
                    <xdr:rowOff>0</xdr:rowOff>
                  </to>
                </anchor>
              </controlPr>
            </control>
          </mc:Choice>
        </mc:AlternateContent>
        <mc:AlternateContent xmlns:mc="http://schemas.openxmlformats.org/markup-compatibility/2006">
          <mc:Choice Requires="x14">
            <control shapeId="170275" r:id="rId294" name="Check Box 291">
              <controlPr defaultSize="0" autoFill="0" autoLine="0" autoPict="0" altText="">
                <anchor moveWithCells="1">
                  <from>
                    <xdr:col>179</xdr:col>
                    <xdr:colOff>0</xdr:colOff>
                    <xdr:row>68</xdr:row>
                    <xdr:rowOff>0</xdr:rowOff>
                  </from>
                  <to>
                    <xdr:col>180</xdr:col>
                    <xdr:colOff>9525</xdr:colOff>
                    <xdr:row>69</xdr:row>
                    <xdr:rowOff>0</xdr:rowOff>
                  </to>
                </anchor>
              </controlPr>
            </control>
          </mc:Choice>
        </mc:AlternateContent>
        <mc:AlternateContent xmlns:mc="http://schemas.openxmlformats.org/markup-compatibility/2006">
          <mc:Choice Requires="x14">
            <control shapeId="170276" r:id="rId295" name="Check Box 292">
              <controlPr defaultSize="0" autoFill="0" autoLine="0" autoPict="0" altText="">
                <anchor moveWithCells="1">
                  <from>
                    <xdr:col>165</xdr:col>
                    <xdr:colOff>0</xdr:colOff>
                    <xdr:row>69</xdr:row>
                    <xdr:rowOff>0</xdr:rowOff>
                  </from>
                  <to>
                    <xdr:col>166</xdr:col>
                    <xdr:colOff>9525</xdr:colOff>
                    <xdr:row>70</xdr:row>
                    <xdr:rowOff>0</xdr:rowOff>
                  </to>
                </anchor>
              </controlPr>
            </control>
          </mc:Choice>
        </mc:AlternateContent>
        <mc:AlternateContent xmlns:mc="http://schemas.openxmlformats.org/markup-compatibility/2006">
          <mc:Choice Requires="x14">
            <control shapeId="170277" r:id="rId296" name="Check Box 293">
              <controlPr defaultSize="0" autoFill="0" autoLine="0" autoPict="0" altText="">
                <anchor moveWithCells="1">
                  <from>
                    <xdr:col>171</xdr:col>
                    <xdr:colOff>180975</xdr:colOff>
                    <xdr:row>69</xdr:row>
                    <xdr:rowOff>0</xdr:rowOff>
                  </from>
                  <to>
                    <xdr:col>173</xdr:col>
                    <xdr:colOff>9525</xdr:colOff>
                    <xdr:row>70</xdr:row>
                    <xdr:rowOff>0</xdr:rowOff>
                  </to>
                </anchor>
              </controlPr>
            </control>
          </mc:Choice>
        </mc:AlternateContent>
        <mc:AlternateContent xmlns:mc="http://schemas.openxmlformats.org/markup-compatibility/2006">
          <mc:Choice Requires="x14">
            <control shapeId="170278" r:id="rId297" name="Check Box 294">
              <controlPr defaultSize="0" autoFill="0" autoLine="0" autoPict="0" altText="">
                <anchor moveWithCells="1">
                  <from>
                    <xdr:col>179</xdr:col>
                    <xdr:colOff>0</xdr:colOff>
                    <xdr:row>69</xdr:row>
                    <xdr:rowOff>0</xdr:rowOff>
                  </from>
                  <to>
                    <xdr:col>180</xdr:col>
                    <xdr:colOff>9525</xdr:colOff>
                    <xdr:row>70</xdr:row>
                    <xdr:rowOff>0</xdr:rowOff>
                  </to>
                </anchor>
              </controlPr>
            </control>
          </mc:Choice>
        </mc:AlternateContent>
        <mc:AlternateContent xmlns:mc="http://schemas.openxmlformats.org/markup-compatibility/2006">
          <mc:Choice Requires="x14">
            <control shapeId="170279" r:id="rId298" name="Check Box 295">
              <controlPr defaultSize="0" autoFill="0" autoLine="0" autoPict="0" altText="">
                <anchor moveWithCells="1">
                  <from>
                    <xdr:col>165</xdr:col>
                    <xdr:colOff>0</xdr:colOff>
                    <xdr:row>70</xdr:row>
                    <xdr:rowOff>0</xdr:rowOff>
                  </from>
                  <to>
                    <xdr:col>166</xdr:col>
                    <xdr:colOff>9525</xdr:colOff>
                    <xdr:row>71</xdr:row>
                    <xdr:rowOff>0</xdr:rowOff>
                  </to>
                </anchor>
              </controlPr>
            </control>
          </mc:Choice>
        </mc:AlternateContent>
        <mc:AlternateContent xmlns:mc="http://schemas.openxmlformats.org/markup-compatibility/2006">
          <mc:Choice Requires="x14">
            <control shapeId="170280" r:id="rId299" name="Check Box 296">
              <controlPr defaultSize="0" autoFill="0" autoLine="0" autoPict="0" altText="">
                <anchor moveWithCells="1">
                  <from>
                    <xdr:col>171</xdr:col>
                    <xdr:colOff>180975</xdr:colOff>
                    <xdr:row>70</xdr:row>
                    <xdr:rowOff>0</xdr:rowOff>
                  </from>
                  <to>
                    <xdr:col>173</xdr:col>
                    <xdr:colOff>9525</xdr:colOff>
                    <xdr:row>71</xdr:row>
                    <xdr:rowOff>0</xdr:rowOff>
                  </to>
                </anchor>
              </controlPr>
            </control>
          </mc:Choice>
        </mc:AlternateContent>
        <mc:AlternateContent xmlns:mc="http://schemas.openxmlformats.org/markup-compatibility/2006">
          <mc:Choice Requires="x14">
            <control shapeId="170281" r:id="rId300" name="Check Box 297">
              <controlPr defaultSize="0" autoFill="0" autoLine="0" autoPict="0" altText="">
                <anchor moveWithCells="1">
                  <from>
                    <xdr:col>179</xdr:col>
                    <xdr:colOff>0</xdr:colOff>
                    <xdr:row>70</xdr:row>
                    <xdr:rowOff>0</xdr:rowOff>
                  </from>
                  <to>
                    <xdr:col>180</xdr:col>
                    <xdr:colOff>9525</xdr:colOff>
                    <xdr:row>71</xdr:row>
                    <xdr:rowOff>0</xdr:rowOff>
                  </to>
                </anchor>
              </controlPr>
            </control>
          </mc:Choice>
        </mc:AlternateContent>
        <mc:AlternateContent xmlns:mc="http://schemas.openxmlformats.org/markup-compatibility/2006">
          <mc:Choice Requires="x14">
            <control shapeId="170282" r:id="rId301" name="Check Box 298">
              <controlPr defaultSize="0" autoFill="0" autoLine="0" autoPict="0" altText="">
                <anchor moveWithCells="1">
                  <from>
                    <xdr:col>165</xdr:col>
                    <xdr:colOff>0</xdr:colOff>
                    <xdr:row>71</xdr:row>
                    <xdr:rowOff>0</xdr:rowOff>
                  </from>
                  <to>
                    <xdr:col>166</xdr:col>
                    <xdr:colOff>9525</xdr:colOff>
                    <xdr:row>72</xdr:row>
                    <xdr:rowOff>0</xdr:rowOff>
                  </to>
                </anchor>
              </controlPr>
            </control>
          </mc:Choice>
        </mc:AlternateContent>
        <mc:AlternateContent xmlns:mc="http://schemas.openxmlformats.org/markup-compatibility/2006">
          <mc:Choice Requires="x14">
            <control shapeId="170283" r:id="rId302" name="Check Box 299">
              <controlPr defaultSize="0" autoFill="0" autoLine="0" autoPict="0" altText="">
                <anchor moveWithCells="1">
                  <from>
                    <xdr:col>171</xdr:col>
                    <xdr:colOff>180975</xdr:colOff>
                    <xdr:row>71</xdr:row>
                    <xdr:rowOff>0</xdr:rowOff>
                  </from>
                  <to>
                    <xdr:col>173</xdr:col>
                    <xdr:colOff>9525</xdr:colOff>
                    <xdr:row>72</xdr:row>
                    <xdr:rowOff>0</xdr:rowOff>
                  </to>
                </anchor>
              </controlPr>
            </control>
          </mc:Choice>
        </mc:AlternateContent>
        <mc:AlternateContent xmlns:mc="http://schemas.openxmlformats.org/markup-compatibility/2006">
          <mc:Choice Requires="x14">
            <control shapeId="170284" r:id="rId303" name="Check Box 300">
              <controlPr defaultSize="0" autoFill="0" autoLine="0" autoPict="0" altText="">
                <anchor moveWithCells="1">
                  <from>
                    <xdr:col>178</xdr:col>
                    <xdr:colOff>180975</xdr:colOff>
                    <xdr:row>71</xdr:row>
                    <xdr:rowOff>0</xdr:rowOff>
                  </from>
                  <to>
                    <xdr:col>180</xdr:col>
                    <xdr:colOff>9525</xdr:colOff>
                    <xdr:row>72</xdr:row>
                    <xdr:rowOff>0</xdr:rowOff>
                  </to>
                </anchor>
              </controlPr>
            </control>
          </mc:Choice>
        </mc:AlternateContent>
        <mc:AlternateContent xmlns:mc="http://schemas.openxmlformats.org/markup-compatibility/2006">
          <mc:Choice Requires="x14">
            <control shapeId="170285" r:id="rId304" name="Check Box 301">
              <controlPr defaultSize="0" autoFill="0" autoLine="0" autoPict="0" altText="">
                <anchor moveWithCells="1">
                  <from>
                    <xdr:col>185</xdr:col>
                    <xdr:colOff>180975</xdr:colOff>
                    <xdr:row>71</xdr:row>
                    <xdr:rowOff>0</xdr:rowOff>
                  </from>
                  <to>
                    <xdr:col>187</xdr:col>
                    <xdr:colOff>9525</xdr:colOff>
                    <xdr:row>72</xdr:row>
                    <xdr:rowOff>0</xdr:rowOff>
                  </to>
                </anchor>
              </controlPr>
            </control>
          </mc:Choice>
        </mc:AlternateContent>
        <mc:AlternateContent xmlns:mc="http://schemas.openxmlformats.org/markup-compatibility/2006">
          <mc:Choice Requires="x14">
            <control shapeId="170286" r:id="rId305" name="Check Box 302">
              <controlPr defaultSize="0" autoFill="0" autoLine="0" autoPict="0" altText="">
                <anchor moveWithCells="1">
                  <from>
                    <xdr:col>165</xdr:col>
                    <xdr:colOff>0</xdr:colOff>
                    <xdr:row>40</xdr:row>
                    <xdr:rowOff>228600</xdr:rowOff>
                  </from>
                  <to>
                    <xdr:col>166</xdr:col>
                    <xdr:colOff>9525</xdr:colOff>
                    <xdr:row>42</xdr:row>
                    <xdr:rowOff>0</xdr:rowOff>
                  </to>
                </anchor>
              </controlPr>
            </control>
          </mc:Choice>
        </mc:AlternateContent>
        <mc:AlternateContent xmlns:mc="http://schemas.openxmlformats.org/markup-compatibility/2006">
          <mc:Choice Requires="x14">
            <control shapeId="170287" r:id="rId306" name="Check Box 303">
              <controlPr defaultSize="0" autoFill="0" autoLine="0" autoPict="0" altText="">
                <anchor moveWithCells="1">
                  <from>
                    <xdr:col>170</xdr:col>
                    <xdr:colOff>180975</xdr:colOff>
                    <xdr:row>40</xdr:row>
                    <xdr:rowOff>228600</xdr:rowOff>
                  </from>
                  <to>
                    <xdr:col>172</xdr:col>
                    <xdr:colOff>9525</xdr:colOff>
                    <xdr:row>42</xdr:row>
                    <xdr:rowOff>0</xdr:rowOff>
                  </to>
                </anchor>
              </controlPr>
            </control>
          </mc:Choice>
        </mc:AlternateContent>
        <mc:AlternateContent xmlns:mc="http://schemas.openxmlformats.org/markup-compatibility/2006">
          <mc:Choice Requires="x14">
            <control shapeId="170288" r:id="rId307" name="Check Box 304">
              <controlPr defaultSize="0" autoFill="0" autoLine="0" autoPict="0" altText="">
                <anchor moveWithCells="1">
                  <from>
                    <xdr:col>165</xdr:col>
                    <xdr:colOff>0</xdr:colOff>
                    <xdr:row>52</xdr:row>
                    <xdr:rowOff>228600</xdr:rowOff>
                  </from>
                  <to>
                    <xdr:col>166</xdr:col>
                    <xdr:colOff>9525</xdr:colOff>
                    <xdr:row>54</xdr:row>
                    <xdr:rowOff>0</xdr:rowOff>
                  </to>
                </anchor>
              </controlPr>
            </control>
          </mc:Choice>
        </mc:AlternateContent>
        <mc:AlternateContent xmlns:mc="http://schemas.openxmlformats.org/markup-compatibility/2006">
          <mc:Choice Requires="x14">
            <control shapeId="170289" r:id="rId308" name="Check Box 305">
              <controlPr defaultSize="0" autoFill="0" autoLine="0" autoPict="0" altText="">
                <anchor moveWithCells="1">
                  <from>
                    <xdr:col>170</xdr:col>
                    <xdr:colOff>180975</xdr:colOff>
                    <xdr:row>52</xdr:row>
                    <xdr:rowOff>228600</xdr:rowOff>
                  </from>
                  <to>
                    <xdr:col>172</xdr:col>
                    <xdr:colOff>9525</xdr:colOff>
                    <xdr:row>54</xdr:row>
                    <xdr:rowOff>0</xdr:rowOff>
                  </to>
                </anchor>
              </controlPr>
            </control>
          </mc:Choice>
        </mc:AlternateContent>
        <mc:AlternateContent xmlns:mc="http://schemas.openxmlformats.org/markup-compatibility/2006">
          <mc:Choice Requires="x14">
            <control shapeId="170290" r:id="rId309" name="Check Box 306">
              <controlPr defaultSize="0" autoFill="0" autoLine="0" autoPict="0" altText="">
                <anchor moveWithCells="1">
                  <from>
                    <xdr:col>165</xdr:col>
                    <xdr:colOff>0</xdr:colOff>
                    <xdr:row>64</xdr:row>
                    <xdr:rowOff>228600</xdr:rowOff>
                  </from>
                  <to>
                    <xdr:col>166</xdr:col>
                    <xdr:colOff>9525</xdr:colOff>
                    <xdr:row>66</xdr:row>
                    <xdr:rowOff>0</xdr:rowOff>
                  </to>
                </anchor>
              </controlPr>
            </control>
          </mc:Choice>
        </mc:AlternateContent>
        <mc:AlternateContent xmlns:mc="http://schemas.openxmlformats.org/markup-compatibility/2006">
          <mc:Choice Requires="x14">
            <control shapeId="170291" r:id="rId310" name="Check Box 307">
              <controlPr defaultSize="0" autoFill="0" autoLine="0" autoPict="0" altText="">
                <anchor moveWithCells="1">
                  <from>
                    <xdr:col>170</xdr:col>
                    <xdr:colOff>180975</xdr:colOff>
                    <xdr:row>64</xdr:row>
                    <xdr:rowOff>228600</xdr:rowOff>
                  </from>
                  <to>
                    <xdr:col>172</xdr:col>
                    <xdr:colOff>9525</xdr:colOff>
                    <xdr:row>66</xdr:row>
                    <xdr:rowOff>0</xdr:rowOff>
                  </to>
                </anchor>
              </controlPr>
            </control>
          </mc:Choice>
        </mc:AlternateContent>
        <mc:AlternateContent xmlns:mc="http://schemas.openxmlformats.org/markup-compatibility/2006">
          <mc:Choice Requires="x14">
            <control shapeId="170292" r:id="rId311" name="Check Box 308">
              <controlPr defaultSize="0" autoFill="0" autoLine="0" autoPict="0" altText="">
                <anchor moveWithCells="1">
                  <from>
                    <xdr:col>165</xdr:col>
                    <xdr:colOff>0</xdr:colOff>
                    <xdr:row>12</xdr:row>
                    <xdr:rowOff>0</xdr:rowOff>
                  </from>
                  <to>
                    <xdr:col>166</xdr:col>
                    <xdr:colOff>0</xdr:colOff>
                    <xdr:row>13</xdr:row>
                    <xdr:rowOff>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8" tint="0.79995117038483843"/>
  </sheetPr>
  <dimension ref="A1:X47"/>
  <sheetViews>
    <sheetView workbookViewId="0">
      <selection activeCell="Z22" sqref="Z22"/>
    </sheetView>
  </sheetViews>
  <sheetFormatPr defaultColWidth="3.625" defaultRowHeight="15" customHeight="1"/>
  <cols>
    <col min="1" max="1" width="3.625" style="547" customWidth="1"/>
    <col min="2" max="16384" width="3.625" style="547"/>
  </cols>
  <sheetData>
    <row r="1" spans="1:24" ht="13.5">
      <c r="A1" s="547" t="s">
        <v>3170</v>
      </c>
    </row>
    <row r="4" spans="1:24" ht="13.5">
      <c r="A4" s="1633" t="s">
        <v>2775</v>
      </c>
      <c r="B4" s="1633"/>
      <c r="C4" s="1633"/>
      <c r="D4" s="1633"/>
      <c r="E4" s="1633"/>
      <c r="F4" s="1633"/>
      <c r="G4" s="1633"/>
      <c r="H4" s="1633"/>
      <c r="I4" s="1633"/>
      <c r="J4" s="1633"/>
      <c r="K4" s="1633"/>
      <c r="L4" s="1633"/>
      <c r="M4" s="1633"/>
      <c r="N4" s="1633"/>
      <c r="O4" s="1633"/>
      <c r="P4" s="1633"/>
      <c r="Q4" s="1633"/>
      <c r="R4" s="1633"/>
      <c r="S4" s="1633"/>
      <c r="T4" s="1633"/>
      <c r="U4" s="1633"/>
      <c r="V4" s="1633"/>
      <c r="W4" s="1633"/>
      <c r="X4" s="1633"/>
    </row>
    <row r="5" spans="1:24" ht="13.5">
      <c r="A5" s="1633"/>
      <c r="B5" s="1633"/>
      <c r="C5" s="1633"/>
      <c r="D5" s="1633"/>
      <c r="E5" s="1633"/>
      <c r="F5" s="1633"/>
      <c r="G5" s="1633"/>
      <c r="H5" s="1633"/>
      <c r="I5" s="1633"/>
      <c r="J5" s="1633"/>
      <c r="K5" s="1633"/>
      <c r="L5" s="1633"/>
      <c r="M5" s="1633"/>
      <c r="N5" s="1633"/>
      <c r="O5" s="1633"/>
      <c r="P5" s="1633"/>
      <c r="Q5" s="1633"/>
      <c r="R5" s="1633"/>
      <c r="S5" s="1633"/>
      <c r="T5" s="1633"/>
      <c r="U5" s="1633"/>
      <c r="V5" s="1633"/>
      <c r="W5" s="1633"/>
      <c r="X5" s="1633"/>
    </row>
    <row r="6" spans="1:24" ht="17.25">
      <c r="A6" s="556"/>
      <c r="B6" s="556"/>
      <c r="C6" s="556"/>
      <c r="D6" s="556"/>
      <c r="E6" s="556"/>
      <c r="F6" s="556"/>
      <c r="G6" s="556"/>
      <c r="H6" s="556"/>
      <c r="I6" s="556"/>
      <c r="J6" s="556"/>
      <c r="K6" s="556"/>
      <c r="L6" s="556"/>
      <c r="M6" s="556"/>
      <c r="N6" s="556"/>
      <c r="O6" s="556"/>
      <c r="P6" s="556"/>
      <c r="Q6" s="556"/>
      <c r="R6" s="556"/>
      <c r="S6" s="556"/>
      <c r="T6" s="556"/>
      <c r="U6" s="556"/>
      <c r="V6" s="556"/>
      <c r="W6" s="556"/>
      <c r="X6" s="556"/>
    </row>
    <row r="8" spans="1:24" ht="13.5">
      <c r="Q8" s="1639" t="s">
        <v>3089</v>
      </c>
      <c r="R8" s="1639"/>
      <c r="S8" s="566"/>
      <c r="T8" s="551" t="s">
        <v>371</v>
      </c>
      <c r="U8" s="566"/>
      <c r="V8" s="551" t="s">
        <v>4</v>
      </c>
      <c r="W8" s="566"/>
      <c r="X8" s="551" t="s">
        <v>373</v>
      </c>
    </row>
    <row r="9" spans="1:24" ht="13.5">
      <c r="R9" s="567"/>
      <c r="S9" s="551"/>
      <c r="T9" s="551"/>
      <c r="U9" s="551"/>
      <c r="V9" s="551"/>
      <c r="W9" s="551"/>
      <c r="X9" s="551"/>
    </row>
    <row r="11" spans="1:24" ht="13.5">
      <c r="A11" s="547" t="str">
        <f ca="1">cst_Pre_Corp__SHINSEI</f>
        <v>一般財団法人　岩手県建築住宅センター</v>
      </c>
    </row>
    <row r="12" spans="1:24" ht="13.5">
      <c r="A12" s="547" t="str">
        <f ca="1">"　　"&amp;cst_Pre_Daihyou__SHINSEI&amp;"　様"</f>
        <v>　　理事長　　渡 邊 健 治　様</v>
      </c>
    </row>
    <row r="15" spans="1:24" ht="13.5">
      <c r="O15" s="567" t="s">
        <v>3171</v>
      </c>
      <c r="Q15" s="1638" t="str">
        <f>cst_wskakunin_owner1__address</f>
        <v/>
      </c>
      <c r="R15" s="1638"/>
      <c r="S15" s="1638"/>
      <c r="T15" s="1638"/>
      <c r="U15" s="1638"/>
      <c r="V15" s="1638"/>
      <c r="W15" s="1638"/>
      <c r="X15" s="551"/>
    </row>
    <row r="16" spans="1:24" ht="13.5">
      <c r="Q16" s="1638"/>
      <c r="R16" s="1638"/>
      <c r="S16" s="1638"/>
      <c r="T16" s="1638"/>
      <c r="U16" s="1638"/>
      <c r="V16" s="1638"/>
      <c r="W16" s="1638"/>
      <c r="X16" s="551"/>
    </row>
    <row r="17" spans="1:24" ht="13.5">
      <c r="O17" s="567" t="s">
        <v>19</v>
      </c>
      <c r="Q17" s="1638" t="str">
        <f>cst_wskakunin_owner1__space</f>
        <v>松山　梨香子</v>
      </c>
      <c r="R17" s="1638"/>
      <c r="S17" s="1638"/>
      <c r="T17" s="1638"/>
      <c r="U17" s="1638"/>
      <c r="V17" s="1638"/>
      <c r="W17" s="1638"/>
      <c r="X17" s="551" t="s">
        <v>372</v>
      </c>
    </row>
    <row r="18" spans="1:24" ht="13.5">
      <c r="Q18" s="1638"/>
      <c r="R18" s="1638"/>
      <c r="S18" s="1638"/>
      <c r="T18" s="1638"/>
      <c r="U18" s="1638"/>
      <c r="V18" s="1638"/>
      <c r="W18" s="1638"/>
      <c r="X18" s="551"/>
    </row>
    <row r="19" spans="1:24" ht="13.5">
      <c r="Q19" s="1638" t="str">
        <f>cst_wskakunin_owner2__space</f>
        <v/>
      </c>
      <c r="R19" s="1638"/>
      <c r="S19" s="1638"/>
      <c r="T19" s="1638"/>
      <c r="U19" s="1638"/>
      <c r="V19" s="1638"/>
      <c r="W19" s="1638"/>
      <c r="X19" s="568" t="str">
        <f>IF(Q19="","","印")</f>
        <v/>
      </c>
    </row>
    <row r="20" spans="1:24" ht="13.5">
      <c r="Q20" s="1638"/>
      <c r="R20" s="1638"/>
      <c r="S20" s="1638"/>
      <c r="T20" s="1638"/>
      <c r="U20" s="1638"/>
      <c r="V20" s="1638"/>
      <c r="W20" s="1638"/>
    </row>
    <row r="21" spans="1:24" ht="13.5">
      <c r="Q21" s="1638" t="str">
        <f>cst_wskakunin_owner3__space</f>
        <v/>
      </c>
      <c r="R21" s="1638"/>
      <c r="S21" s="1638"/>
      <c r="T21" s="1638"/>
      <c r="U21" s="1638"/>
      <c r="V21" s="1638"/>
      <c r="W21" s="1638"/>
      <c r="X21" s="568" t="str">
        <f>IF(Q21="","","印")</f>
        <v/>
      </c>
    </row>
    <row r="22" spans="1:24" ht="13.5">
      <c r="Q22" s="1638"/>
      <c r="R22" s="1638"/>
      <c r="S22" s="1638"/>
      <c r="T22" s="1638"/>
      <c r="U22" s="1638"/>
      <c r="V22" s="1638"/>
      <c r="W22" s="1638"/>
    </row>
    <row r="23" spans="1:24" ht="13.5">
      <c r="Q23" s="1638" t="str">
        <f>cst_wskakunin_owner4__space</f>
        <v/>
      </c>
      <c r="R23" s="1638"/>
      <c r="S23" s="1638"/>
      <c r="T23" s="1638"/>
      <c r="U23" s="1638"/>
      <c r="V23" s="1638"/>
      <c r="W23" s="1638"/>
      <c r="X23" s="568" t="str">
        <f>IF(Q23="","","印")</f>
        <v/>
      </c>
    </row>
    <row r="24" spans="1:24" ht="13.5">
      <c r="Q24" s="1638"/>
      <c r="R24" s="1638"/>
      <c r="S24" s="1638"/>
      <c r="T24" s="1638"/>
      <c r="U24" s="1638"/>
      <c r="V24" s="1638"/>
      <c r="W24" s="1638"/>
    </row>
    <row r="25" spans="1:24" ht="13.5">
      <c r="B25" s="547" t="s">
        <v>3172</v>
      </c>
    </row>
    <row r="27" spans="1:24" ht="24.95" customHeight="1">
      <c r="A27" s="1890" t="s">
        <v>3173</v>
      </c>
      <c r="B27" s="1890"/>
      <c r="C27" s="1890"/>
      <c r="D27" s="1890"/>
      <c r="E27" s="1890"/>
      <c r="F27" s="1890"/>
      <c r="G27" s="1890"/>
      <c r="H27" s="1901" t="str">
        <f>cst_wskakunin_owner1__space&amp;" "&amp;cst_wskakunin_owner2__space&amp;" "&amp;cst_wskakunin_owner3__space&amp;" "&amp;cst_wskakunin_owner4__space</f>
        <v xml:space="preserve">松山　梨香子   </v>
      </c>
      <c r="I27" s="1901"/>
      <c r="J27" s="1901"/>
      <c r="K27" s="1901"/>
      <c r="L27" s="1901"/>
      <c r="M27" s="1901"/>
      <c r="N27" s="1901"/>
      <c r="O27" s="1901"/>
      <c r="P27" s="1901"/>
      <c r="Q27" s="1901"/>
      <c r="R27" s="1901"/>
      <c r="S27" s="1901"/>
      <c r="T27" s="1901"/>
      <c r="U27" s="1901"/>
      <c r="V27" s="1901"/>
      <c r="W27" s="1901"/>
      <c r="X27" s="1901"/>
    </row>
    <row r="28" spans="1:24" ht="50.1" customHeight="1">
      <c r="A28" s="1890" t="s">
        <v>3174</v>
      </c>
      <c r="B28" s="1890"/>
      <c r="C28" s="1890"/>
      <c r="D28" s="1890"/>
      <c r="E28" s="1890"/>
      <c r="F28" s="1890"/>
      <c r="G28" s="1890"/>
      <c r="H28" s="1901" t="str">
        <f>cst_wskakunin_BUILD__address</f>
        <v>岩手県盛岡市</v>
      </c>
      <c r="I28" s="1901"/>
      <c r="J28" s="1901"/>
      <c r="K28" s="1901"/>
      <c r="L28" s="1901"/>
      <c r="M28" s="1901"/>
      <c r="N28" s="1901"/>
      <c r="O28" s="1901"/>
      <c r="P28" s="1901"/>
      <c r="Q28" s="1901"/>
      <c r="R28" s="1901"/>
      <c r="S28" s="1901"/>
      <c r="T28" s="1901"/>
      <c r="U28" s="1901"/>
      <c r="V28" s="1901"/>
      <c r="W28" s="1901"/>
      <c r="X28" s="1901"/>
    </row>
    <row r="29" spans="1:24" ht="24.95" customHeight="1">
      <c r="A29" s="1899" t="s">
        <v>3175</v>
      </c>
      <c r="B29" s="1899"/>
      <c r="C29" s="1899"/>
      <c r="D29" s="1899"/>
      <c r="E29" s="1899"/>
      <c r="F29" s="1899"/>
      <c r="G29" s="1899"/>
      <c r="H29" s="1900">
        <f>cst_wskakunin_SHIKITI_MENSEKI_1_TOTAL</f>
        <v>300</v>
      </c>
      <c r="I29" s="1893"/>
      <c r="J29" s="1893"/>
      <c r="K29" s="1893"/>
      <c r="L29" s="569" t="s">
        <v>3146</v>
      </c>
      <c r="M29" s="569"/>
      <c r="N29" s="569"/>
      <c r="O29" s="569"/>
      <c r="P29" s="569"/>
      <c r="Q29" s="569"/>
      <c r="R29" s="569"/>
      <c r="S29" s="569"/>
      <c r="T29" s="569"/>
      <c r="U29" s="569"/>
      <c r="V29" s="569"/>
      <c r="W29" s="569"/>
      <c r="X29" s="570"/>
    </row>
    <row r="30" spans="1:24" ht="24.95" customHeight="1">
      <c r="A30" s="1885" t="s">
        <v>3176</v>
      </c>
      <c r="B30" s="1885"/>
      <c r="C30" s="1885"/>
      <c r="D30" s="1885"/>
      <c r="E30" s="1885"/>
      <c r="F30" s="1885"/>
      <c r="G30" s="1885"/>
      <c r="H30" s="1888" t="str">
        <f>cst_wskakunin_p4_1_KOUZOU1</f>
        <v>木造（在来工法）</v>
      </c>
      <c r="I30" s="1889"/>
      <c r="J30" s="1889"/>
      <c r="K30" s="1889"/>
      <c r="L30" s="569"/>
      <c r="M30" s="569" t="s">
        <v>3177</v>
      </c>
      <c r="N30" s="571">
        <f>cst_wskakunin_p4_1_KAISU_TIKAI_NOZOKU</f>
        <v>2</v>
      </c>
      <c r="O30" s="569" t="s">
        <v>3178</v>
      </c>
      <c r="P30" s="569"/>
      <c r="Q30" s="569"/>
      <c r="R30" s="569"/>
      <c r="S30" s="569"/>
      <c r="T30" s="569"/>
      <c r="U30" s="569"/>
      <c r="V30" s="569"/>
      <c r="W30" s="569"/>
      <c r="X30" s="570"/>
    </row>
    <row r="31" spans="1:24" ht="24.95" customHeight="1">
      <c r="A31" s="1890" t="s">
        <v>3179</v>
      </c>
      <c r="B31" s="1890"/>
      <c r="C31" s="1890"/>
      <c r="D31" s="1890"/>
      <c r="E31" s="1890"/>
      <c r="F31" s="1890"/>
      <c r="G31" s="1890"/>
      <c r="H31" s="1891" t="str">
        <f>IF(cst_wsjob_JOB_INPUT_VERSION="","",IF(cst_wsjob_JOB_INPUT_VERSION&gt;=6,cst_wskakunin_KENTIKU_MENSEKI_ZENTAI_SHINSEI,cst_wskakunin_KENTIKU_MENSEKI_SHINSEI))</f>
        <v/>
      </c>
      <c r="I31" s="1892"/>
      <c r="J31" s="1892"/>
      <c r="K31" s="1892"/>
      <c r="L31" s="572" t="s">
        <v>3146</v>
      </c>
      <c r="M31" s="572" t="s">
        <v>3177</v>
      </c>
      <c r="N31" s="1893" t="str">
        <f>cst_wskakunin_NOBE_MENSEKI_BUILD_SHINSEI</f>
        <v/>
      </c>
      <c r="O31" s="1893"/>
      <c r="P31" s="1893"/>
      <c r="Q31" s="1893"/>
      <c r="R31" s="572" t="s">
        <v>3146</v>
      </c>
      <c r="S31" s="572"/>
      <c r="T31" s="572"/>
      <c r="U31" s="572"/>
      <c r="V31" s="572"/>
      <c r="W31" s="572"/>
      <c r="X31" s="570"/>
    </row>
    <row r="32" spans="1:24" ht="20.100000000000001" customHeight="1">
      <c r="A32" s="1894" t="s">
        <v>3180</v>
      </c>
      <c r="B32" s="1895"/>
      <c r="C32" s="1895"/>
      <c r="D32" s="1895"/>
      <c r="E32" s="1895"/>
      <c r="F32" s="1895"/>
      <c r="G32" s="1896"/>
      <c r="H32" s="1897" t="s">
        <v>376</v>
      </c>
      <c r="I32" s="1898"/>
      <c r="J32" s="1898"/>
      <c r="K32" s="1898"/>
      <c r="L32" s="1898"/>
      <c r="M32" s="1898"/>
      <c r="N32" s="1898"/>
      <c r="O32" s="1898"/>
      <c r="P32" s="1898"/>
      <c r="Q32" s="573" t="s">
        <v>3181</v>
      </c>
      <c r="R32" s="573"/>
      <c r="S32" s="573"/>
      <c r="T32" s="573"/>
      <c r="U32" s="573"/>
      <c r="V32" s="573"/>
      <c r="W32" s="573"/>
      <c r="X32" s="574"/>
    </row>
    <row r="33" spans="1:24" ht="20.100000000000001" customHeight="1">
      <c r="A33" s="575"/>
      <c r="B33" s="576"/>
      <c r="C33" s="576"/>
      <c r="D33" s="576"/>
      <c r="E33" s="576"/>
      <c r="F33" s="576"/>
      <c r="G33" s="577"/>
      <c r="H33" s="578"/>
      <c r="I33" s="578" t="s">
        <v>401</v>
      </c>
      <c r="J33" s="579"/>
      <c r="K33" s="578" t="s">
        <v>3182</v>
      </c>
      <c r="L33" s="578"/>
      <c r="M33" s="579"/>
      <c r="N33" s="578" t="s">
        <v>3183</v>
      </c>
      <c r="O33" s="578"/>
      <c r="Q33" s="579"/>
      <c r="R33" s="578" t="s">
        <v>3184</v>
      </c>
      <c r="S33" s="578"/>
      <c r="T33" s="579"/>
      <c r="U33" s="578" t="s">
        <v>3185</v>
      </c>
      <c r="W33" s="578"/>
      <c r="X33" s="580" t="s">
        <v>6</v>
      </c>
    </row>
    <row r="34" spans="1:24" ht="24.95" customHeight="1">
      <c r="A34" s="1885" t="s">
        <v>3186</v>
      </c>
      <c r="B34" s="1885"/>
      <c r="C34" s="1885"/>
      <c r="D34" s="1885"/>
      <c r="E34" s="1885"/>
      <c r="F34" s="1885"/>
      <c r="G34" s="1885"/>
      <c r="H34" s="1886"/>
      <c r="I34" s="1886"/>
      <c r="J34" s="1886"/>
      <c r="K34" s="1886"/>
      <c r="L34" s="1886"/>
      <c r="M34" s="569" t="s">
        <v>3187</v>
      </c>
      <c r="N34" s="569"/>
      <c r="O34" s="569"/>
      <c r="P34" s="569"/>
      <c r="Q34" s="569"/>
      <c r="R34" s="569"/>
      <c r="S34" s="569"/>
      <c r="T34" s="569"/>
      <c r="U34" s="569"/>
      <c r="V34" s="569"/>
      <c r="W34" s="569"/>
      <c r="X34" s="580"/>
    </row>
    <row r="35" spans="1:24" ht="13.5">
      <c r="A35" s="581"/>
      <c r="B35" s="581"/>
      <c r="C35" s="581"/>
      <c r="D35" s="581"/>
      <c r="E35" s="581"/>
      <c r="F35" s="581"/>
      <c r="G35" s="581"/>
      <c r="H35" s="551"/>
      <c r="I35" s="551"/>
      <c r="J35" s="551"/>
      <c r="K35" s="551"/>
      <c r="L35" s="551"/>
    </row>
    <row r="36" spans="1:24" ht="13.5">
      <c r="A36" s="1887" t="s">
        <v>3188</v>
      </c>
      <c r="B36" s="1887"/>
      <c r="C36" s="1887"/>
      <c r="D36" s="1887"/>
      <c r="E36" s="1887"/>
      <c r="F36" s="1887"/>
      <c r="G36" s="1887"/>
      <c r="H36" s="1887"/>
      <c r="I36" s="1887"/>
      <c r="J36" s="1887"/>
      <c r="K36" s="1887"/>
      <c r="L36" s="1887"/>
      <c r="M36" s="1887"/>
      <c r="N36" s="1887"/>
      <c r="O36" s="1887"/>
      <c r="P36" s="1887"/>
      <c r="Q36" s="1887"/>
      <c r="R36" s="1887"/>
      <c r="S36" s="1887"/>
      <c r="T36" s="1887"/>
      <c r="U36" s="1887"/>
      <c r="V36" s="1887"/>
      <c r="W36" s="1887"/>
      <c r="X36" s="1887"/>
    </row>
    <row r="47" spans="1:24" ht="13.5">
      <c r="A47" s="1634" t="s">
        <v>3189</v>
      </c>
      <c r="B47" s="1634"/>
      <c r="C47" s="1634"/>
      <c r="D47" s="1634"/>
      <c r="E47" s="1634"/>
      <c r="F47" s="1634"/>
      <c r="G47" s="1634"/>
      <c r="H47" s="1634"/>
      <c r="I47" s="1634"/>
      <c r="J47" s="1634"/>
      <c r="K47" s="1634"/>
      <c r="L47" s="1634"/>
      <c r="M47" s="1634"/>
      <c r="N47" s="1634"/>
      <c r="O47" s="1634"/>
      <c r="P47" s="1634"/>
      <c r="Q47" s="1634"/>
      <c r="R47" s="1634"/>
      <c r="S47" s="1634"/>
      <c r="T47" s="1634"/>
      <c r="U47" s="1634"/>
      <c r="V47" s="1634"/>
      <c r="W47" s="1634"/>
      <c r="X47" s="1634"/>
    </row>
  </sheetData>
  <mergeCells count="24">
    <mergeCell ref="A29:G29"/>
    <mergeCell ref="H29:K29"/>
    <mergeCell ref="A4:X5"/>
    <mergeCell ref="Q8:R8"/>
    <mergeCell ref="Q15:W16"/>
    <mergeCell ref="Q17:W18"/>
    <mergeCell ref="Q19:W20"/>
    <mergeCell ref="Q21:W22"/>
    <mergeCell ref="Q23:W24"/>
    <mergeCell ref="A27:G27"/>
    <mergeCell ref="H27:X27"/>
    <mergeCell ref="A28:G28"/>
    <mergeCell ref="H28:X28"/>
    <mergeCell ref="A34:G34"/>
    <mergeCell ref="H34:L34"/>
    <mergeCell ref="A36:X36"/>
    <mergeCell ref="A47:X47"/>
    <mergeCell ref="A30:G30"/>
    <mergeCell ref="H30:K30"/>
    <mergeCell ref="A31:G31"/>
    <mergeCell ref="H31:K31"/>
    <mergeCell ref="N31:Q31"/>
    <mergeCell ref="A32:G32"/>
    <mergeCell ref="H32:P32"/>
  </mergeCells>
  <phoneticPr fontId="165"/>
  <dataValidations count="2">
    <dataValidation allowBlank="1" showInputMessage="1" showErrorMessage="1" sqref="S8 U8 W8" xr:uid="{00000000-0002-0000-1900-000000000000}"/>
    <dataValidation type="list" allowBlank="1" showInputMessage="1" showErrorMessage="1" sqref="H32:P32" xr:uid="{00000000-0002-0000-1900-000001000000}">
      <formula1>"　,東日本大震災,令和元年台風第19号"</formula1>
    </dataValidation>
  </dataValidations>
  <pageMargins left="0.70866141732283472" right="0.70866141732283472" top="0.74803149606299213" bottom="0.74803149606299213" header="0.31496062992125984" footer="0.31496062992125984"/>
  <pageSetup paperSize="9"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43009" r:id="rId4" name="Check Box 1">
              <controlPr defaultSize="0" autoFill="0" autoLine="0" autoPict="0" altText="">
                <anchor moveWithCells="1">
                  <from>
                    <xdr:col>12</xdr:col>
                    <xdr:colOff>28575</xdr:colOff>
                    <xdr:row>32</xdr:row>
                    <xdr:rowOff>28575</xdr:rowOff>
                  </from>
                  <to>
                    <xdr:col>13</xdr:col>
                    <xdr:colOff>57150</xdr:colOff>
                    <xdr:row>32</xdr:row>
                    <xdr:rowOff>238125</xdr:rowOff>
                  </to>
                </anchor>
              </controlPr>
            </control>
          </mc:Choice>
        </mc:AlternateContent>
        <mc:AlternateContent xmlns:mc="http://schemas.openxmlformats.org/markup-compatibility/2006">
          <mc:Choice Requires="x14">
            <control shapeId="43010" r:id="rId5" name="Check Box 2">
              <controlPr defaultSize="0" autoFill="0" autoLine="0" autoPict="0" altText="">
                <anchor moveWithCells="1">
                  <from>
                    <xdr:col>9</xdr:col>
                    <xdr:colOff>28575</xdr:colOff>
                    <xdr:row>32</xdr:row>
                    <xdr:rowOff>28575</xdr:rowOff>
                  </from>
                  <to>
                    <xdr:col>10</xdr:col>
                    <xdr:colOff>57150</xdr:colOff>
                    <xdr:row>32</xdr:row>
                    <xdr:rowOff>238125</xdr:rowOff>
                  </to>
                </anchor>
              </controlPr>
            </control>
          </mc:Choice>
        </mc:AlternateContent>
        <mc:AlternateContent xmlns:mc="http://schemas.openxmlformats.org/markup-compatibility/2006">
          <mc:Choice Requires="x14">
            <control shapeId="43011" r:id="rId6" name="Check Box 3">
              <controlPr defaultSize="0" autoFill="0" autoLine="0" autoPict="0" altText="">
                <anchor moveWithCells="1">
                  <from>
                    <xdr:col>19</xdr:col>
                    <xdr:colOff>28575</xdr:colOff>
                    <xdr:row>32</xdr:row>
                    <xdr:rowOff>28575</xdr:rowOff>
                  </from>
                  <to>
                    <xdr:col>20</xdr:col>
                    <xdr:colOff>57150</xdr:colOff>
                    <xdr:row>32</xdr:row>
                    <xdr:rowOff>238125</xdr:rowOff>
                  </to>
                </anchor>
              </controlPr>
            </control>
          </mc:Choice>
        </mc:AlternateContent>
        <mc:AlternateContent xmlns:mc="http://schemas.openxmlformats.org/markup-compatibility/2006">
          <mc:Choice Requires="x14">
            <control shapeId="43012" r:id="rId7" name="Check Box 4">
              <controlPr defaultSize="0" autoFill="0" autoLine="0" autoPict="0" altText="">
                <anchor moveWithCells="1">
                  <from>
                    <xdr:col>16</xdr:col>
                    <xdr:colOff>28575</xdr:colOff>
                    <xdr:row>32</xdr:row>
                    <xdr:rowOff>28575</xdr:rowOff>
                  </from>
                  <to>
                    <xdr:col>17</xdr:col>
                    <xdr:colOff>57150</xdr:colOff>
                    <xdr:row>32</xdr:row>
                    <xdr:rowOff>238125</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tint="0.79995117038483843"/>
  </sheetPr>
  <dimension ref="A1:X54"/>
  <sheetViews>
    <sheetView workbookViewId="0"/>
  </sheetViews>
  <sheetFormatPr defaultColWidth="3.625" defaultRowHeight="15" customHeight="1"/>
  <cols>
    <col min="1" max="1" width="3.625" style="310" customWidth="1"/>
    <col min="2" max="2" width="3.625" style="582" customWidth="1"/>
    <col min="3" max="16384" width="3.625" style="582"/>
  </cols>
  <sheetData>
    <row r="1" spans="1:24" ht="15" customHeight="1">
      <c r="A1" s="1957" t="s">
        <v>2786</v>
      </c>
      <c r="B1" s="1957"/>
      <c r="C1" s="1957"/>
      <c r="D1" s="1957"/>
      <c r="E1" s="1957"/>
      <c r="F1" s="1957"/>
      <c r="G1" s="1957"/>
      <c r="H1" s="1957"/>
      <c r="I1" s="1957"/>
      <c r="J1" s="1957"/>
      <c r="K1" s="1957"/>
      <c r="L1" s="1957"/>
      <c r="M1" s="1957"/>
      <c r="N1" s="1957"/>
      <c r="O1" s="1957"/>
      <c r="P1" s="1957"/>
      <c r="Q1" s="1957"/>
      <c r="R1" s="1957"/>
      <c r="S1" s="1957"/>
      <c r="T1" s="1957"/>
      <c r="U1" s="1957"/>
      <c r="V1" s="1957"/>
      <c r="W1" s="1957"/>
      <c r="X1" s="1957"/>
    </row>
    <row r="2" spans="1:24" ht="15" customHeight="1">
      <c r="A2" s="1957"/>
      <c r="B2" s="1957"/>
      <c r="C2" s="1957"/>
      <c r="D2" s="1957"/>
      <c r="E2" s="1957"/>
      <c r="F2" s="1957"/>
      <c r="G2" s="1957"/>
      <c r="H2" s="1957"/>
      <c r="I2" s="1957"/>
      <c r="J2" s="1957"/>
      <c r="K2" s="1957"/>
      <c r="L2" s="1957"/>
      <c r="M2" s="1957"/>
      <c r="N2" s="1957"/>
      <c r="O2" s="1957"/>
      <c r="P2" s="1957"/>
      <c r="Q2" s="1957"/>
      <c r="R2" s="1957"/>
      <c r="S2" s="1957"/>
      <c r="T2" s="1957"/>
      <c r="U2" s="1957"/>
      <c r="V2" s="1957"/>
      <c r="W2" s="1957"/>
      <c r="X2" s="1957"/>
    </row>
    <row r="4" spans="1:24" ht="15" customHeight="1">
      <c r="A4" s="582"/>
      <c r="Q4" s="1958" t="s">
        <v>3089</v>
      </c>
      <c r="R4" s="1958"/>
      <c r="S4" s="583"/>
      <c r="T4" s="584" t="s">
        <v>371</v>
      </c>
      <c r="U4" s="583"/>
      <c r="V4" s="584" t="s">
        <v>4</v>
      </c>
      <c r="W4" s="583"/>
      <c r="X4" s="584" t="s">
        <v>373</v>
      </c>
    </row>
    <row r="5" spans="1:24" ht="15" customHeight="1">
      <c r="A5" s="582"/>
      <c r="R5" s="585"/>
      <c r="S5" s="310"/>
      <c r="T5" s="310"/>
      <c r="U5" s="310"/>
      <c r="V5" s="310"/>
      <c r="W5" s="310"/>
      <c r="X5" s="310"/>
    </row>
    <row r="6" spans="1:24" ht="15" customHeight="1">
      <c r="A6" s="582" t="str">
        <f ca="1">cst_Pre_Corp__SHINSEI</f>
        <v>一般財団法人　岩手県建築住宅センター</v>
      </c>
    </row>
    <row r="7" spans="1:24" ht="15" customHeight="1">
      <c r="A7" s="582" t="str">
        <f ca="1">"　　"&amp;cst_Pre_Daihyou__SHINSEI&amp;"　様"</f>
        <v>　　理事長　　渡 邊 健 治　様</v>
      </c>
    </row>
    <row r="8" spans="1:24" ht="15" customHeight="1">
      <c r="A8" s="582"/>
    </row>
    <row r="9" spans="1:24" ht="15" customHeight="1">
      <c r="A9" s="582"/>
      <c r="O9" s="585" t="s">
        <v>3190</v>
      </c>
      <c r="Q9" s="1956" t="str">
        <f>cst_wskakunin_owner1__address</f>
        <v/>
      </c>
      <c r="R9" s="1956"/>
      <c r="S9" s="1956"/>
      <c r="T9" s="1956"/>
      <c r="U9" s="1956"/>
      <c r="V9" s="1956"/>
      <c r="W9" s="1956"/>
      <c r="X9" s="310"/>
    </row>
    <row r="10" spans="1:24" ht="15" customHeight="1">
      <c r="A10" s="582"/>
      <c r="Q10" s="1956"/>
      <c r="R10" s="1956"/>
      <c r="S10" s="1956"/>
      <c r="T10" s="1956"/>
      <c r="U10" s="1956"/>
      <c r="V10" s="1956"/>
      <c r="W10" s="1956"/>
      <c r="X10" s="310"/>
    </row>
    <row r="11" spans="1:24" ht="15" customHeight="1">
      <c r="A11" s="582"/>
      <c r="O11" s="585" t="s">
        <v>19</v>
      </c>
      <c r="Q11" s="1956" t="str">
        <f>cst_wskakunin_owner1__space</f>
        <v>松山　梨香子</v>
      </c>
      <c r="R11" s="1956"/>
      <c r="S11" s="1956"/>
      <c r="T11" s="1956"/>
      <c r="U11" s="1956"/>
      <c r="V11" s="1956"/>
      <c r="W11" s="1956"/>
      <c r="X11" s="310" t="s">
        <v>372</v>
      </c>
    </row>
    <row r="12" spans="1:24" ht="15" customHeight="1">
      <c r="A12" s="582"/>
      <c r="Q12" s="1956"/>
      <c r="R12" s="1956"/>
      <c r="S12" s="1956"/>
      <c r="T12" s="1956"/>
      <c r="U12" s="1956"/>
      <c r="V12" s="1956"/>
      <c r="W12" s="1956"/>
      <c r="X12" s="310"/>
    </row>
    <row r="13" spans="1:24" ht="15" customHeight="1">
      <c r="A13" s="582"/>
      <c r="Q13" s="1956" t="str">
        <f>cst_wskakunin_owner2__space</f>
        <v/>
      </c>
      <c r="R13" s="1956"/>
      <c r="S13" s="1956"/>
      <c r="T13" s="1956"/>
      <c r="U13" s="1956"/>
      <c r="V13" s="1956"/>
      <c r="W13" s="1956"/>
      <c r="X13" s="586" t="str">
        <f>IF(Q13="","","印")</f>
        <v/>
      </c>
    </row>
    <row r="14" spans="1:24" ht="15" customHeight="1">
      <c r="A14" s="582"/>
      <c r="Q14" s="1956"/>
      <c r="R14" s="1956"/>
      <c r="S14" s="1956"/>
      <c r="T14" s="1956"/>
      <c r="U14" s="1956"/>
      <c r="V14" s="1956"/>
      <c r="W14" s="1956"/>
    </row>
    <row r="15" spans="1:24" ht="15" customHeight="1">
      <c r="A15" s="582"/>
      <c r="Q15" s="1956" t="str">
        <f>cst_wskakunin_owner3__space</f>
        <v/>
      </c>
      <c r="R15" s="1956"/>
      <c r="S15" s="1956"/>
      <c r="T15" s="1956"/>
      <c r="U15" s="1956"/>
      <c r="V15" s="1956"/>
      <c r="W15" s="1956"/>
      <c r="X15" s="586" t="str">
        <f>IF(Q15="","","印")</f>
        <v/>
      </c>
    </row>
    <row r="16" spans="1:24" ht="15" customHeight="1">
      <c r="A16" s="582"/>
      <c r="Q16" s="1956"/>
      <c r="R16" s="1956"/>
      <c r="S16" s="1956"/>
      <c r="T16" s="1956"/>
      <c r="U16" s="1956"/>
      <c r="V16" s="1956"/>
      <c r="W16" s="1956"/>
    </row>
    <row r="17" spans="1:24" ht="15" customHeight="1">
      <c r="A17" s="582"/>
      <c r="B17" s="582" t="s">
        <v>3191</v>
      </c>
    </row>
    <row r="19" spans="1:24" ht="15" customHeight="1">
      <c r="A19" s="1953" t="s">
        <v>31</v>
      </c>
      <c r="B19" s="1953"/>
      <c r="C19" s="1953"/>
      <c r="D19" s="1953"/>
      <c r="E19" s="1953"/>
      <c r="F19" s="1953"/>
      <c r="G19" s="1953"/>
      <c r="H19" s="587"/>
      <c r="I19" s="588" t="s">
        <v>3192</v>
      </c>
      <c r="J19" s="588"/>
      <c r="K19" s="588"/>
      <c r="L19" s="588"/>
      <c r="M19" s="588"/>
      <c r="N19" s="588"/>
      <c r="O19" s="588"/>
      <c r="P19" s="588"/>
      <c r="Q19" s="588"/>
      <c r="R19" s="588"/>
      <c r="S19" s="588"/>
      <c r="T19" s="588"/>
      <c r="U19" s="588"/>
      <c r="V19" s="589"/>
      <c r="W19" s="588" t="s">
        <v>3193</v>
      </c>
      <c r="X19" s="590"/>
    </row>
    <row r="20" spans="1:24" ht="15" customHeight="1">
      <c r="A20" s="1953"/>
      <c r="B20" s="1953"/>
      <c r="C20" s="1953"/>
      <c r="D20" s="1953"/>
      <c r="E20" s="1953"/>
      <c r="F20" s="1953"/>
      <c r="G20" s="1953"/>
      <c r="H20" s="591"/>
      <c r="I20" s="1954"/>
      <c r="J20" s="1954"/>
      <c r="K20" s="1954"/>
      <c r="L20" s="1954"/>
      <c r="M20" s="1954"/>
      <c r="N20" s="592" t="s">
        <v>374</v>
      </c>
      <c r="O20" s="1955"/>
      <c r="P20" s="1955"/>
      <c r="Q20" s="1955"/>
      <c r="R20" s="1955"/>
      <c r="S20" s="1955"/>
      <c r="T20" s="1955"/>
      <c r="U20" s="592" t="s">
        <v>375</v>
      </c>
      <c r="V20" s="593"/>
      <c r="W20" s="593"/>
      <c r="X20" s="594"/>
    </row>
    <row r="21" spans="1:24" ht="15" customHeight="1">
      <c r="A21" s="1953" t="s">
        <v>3194</v>
      </c>
      <c r="B21" s="1953"/>
      <c r="C21" s="1953"/>
      <c r="D21" s="1953"/>
      <c r="E21" s="1953"/>
      <c r="F21" s="1953"/>
      <c r="G21" s="1953"/>
      <c r="H21" s="587"/>
      <c r="I21" s="588" t="s">
        <v>3192</v>
      </c>
      <c r="J21" s="588"/>
      <c r="K21" s="588"/>
      <c r="L21" s="588"/>
      <c r="M21" s="588"/>
      <c r="N21" s="588"/>
      <c r="O21" s="588"/>
      <c r="P21" s="588"/>
      <c r="Q21" s="588"/>
      <c r="R21" s="588"/>
      <c r="S21" s="588"/>
      <c r="T21" s="588"/>
      <c r="U21" s="588"/>
      <c r="V21" s="589"/>
      <c r="W21" s="588" t="s">
        <v>3193</v>
      </c>
      <c r="X21" s="590"/>
    </row>
    <row r="22" spans="1:24" ht="15" customHeight="1">
      <c r="A22" s="1953"/>
      <c r="B22" s="1953"/>
      <c r="C22" s="1953"/>
      <c r="D22" s="1953"/>
      <c r="E22" s="1953"/>
      <c r="F22" s="1953"/>
      <c r="G22" s="1953"/>
      <c r="H22" s="591"/>
      <c r="I22" s="1954"/>
      <c r="J22" s="1954"/>
      <c r="K22" s="1954"/>
      <c r="L22" s="1954"/>
      <c r="M22" s="1954"/>
      <c r="N22" s="592" t="s">
        <v>374</v>
      </c>
      <c r="O22" s="1955"/>
      <c r="P22" s="1955"/>
      <c r="Q22" s="1955"/>
      <c r="R22" s="1955"/>
      <c r="S22" s="1955"/>
      <c r="T22" s="1955"/>
      <c r="U22" s="592" t="s">
        <v>375</v>
      </c>
      <c r="V22" s="593"/>
      <c r="W22" s="593"/>
      <c r="X22" s="594"/>
    </row>
    <row r="23" spans="1:24" ht="15" customHeight="1">
      <c r="A23" s="1918" t="s">
        <v>3195</v>
      </c>
      <c r="B23" s="1918"/>
      <c r="C23" s="1918"/>
      <c r="D23" s="1918"/>
      <c r="E23" s="1918"/>
      <c r="F23" s="1918"/>
      <c r="G23" s="1918"/>
      <c r="H23" s="1919" t="str">
        <f>cst_wskakunin_BUILD__address</f>
        <v>岩手県盛岡市</v>
      </c>
      <c r="I23" s="1920"/>
      <c r="J23" s="1920"/>
      <c r="K23" s="1920"/>
      <c r="L23" s="1920"/>
      <c r="M23" s="1920"/>
      <c r="N23" s="1920"/>
      <c r="O23" s="1920"/>
      <c r="P23" s="1920"/>
      <c r="Q23" s="1920"/>
      <c r="R23" s="1920"/>
      <c r="S23" s="1920"/>
      <c r="T23" s="1920"/>
      <c r="U23" s="1920"/>
      <c r="V23" s="1920"/>
      <c r="W23" s="1920"/>
      <c r="X23" s="1921"/>
    </row>
    <row r="24" spans="1:24" ht="15" customHeight="1">
      <c r="A24" s="1918"/>
      <c r="B24" s="1918"/>
      <c r="C24" s="1918"/>
      <c r="D24" s="1918"/>
      <c r="E24" s="1918"/>
      <c r="F24" s="1918"/>
      <c r="G24" s="1918"/>
      <c r="H24" s="1922"/>
      <c r="I24" s="1923"/>
      <c r="J24" s="1923"/>
      <c r="K24" s="1923"/>
      <c r="L24" s="1923"/>
      <c r="M24" s="1923"/>
      <c r="N24" s="1923"/>
      <c r="O24" s="1923"/>
      <c r="P24" s="1923"/>
      <c r="Q24" s="1923"/>
      <c r="R24" s="1923"/>
      <c r="S24" s="1923"/>
      <c r="T24" s="1923"/>
      <c r="U24" s="1923"/>
      <c r="V24" s="1923"/>
      <c r="W24" s="1923"/>
      <c r="X24" s="1924"/>
    </row>
    <row r="25" spans="1:24" ht="15" customHeight="1">
      <c r="A25" s="1925" t="s">
        <v>3196</v>
      </c>
      <c r="B25" s="1928" t="s">
        <v>3197</v>
      </c>
      <c r="C25" s="1931" t="s">
        <v>3198</v>
      </c>
      <c r="D25" s="1932"/>
      <c r="E25" s="1932"/>
      <c r="F25" s="1932"/>
      <c r="G25" s="1933"/>
      <c r="H25" s="1934" t="str">
        <f>cst_wskakunin_sekkei1_SIKAKU</f>
        <v/>
      </c>
      <c r="I25" s="1935"/>
      <c r="J25" s="595" t="s">
        <v>552</v>
      </c>
      <c r="K25" s="596"/>
      <c r="L25" s="1935" t="str">
        <f>cst_wskakunin_sekkei1_TOUROKU_KIKAN</f>
        <v/>
      </c>
      <c r="M25" s="1935"/>
      <c r="N25" s="1935"/>
      <c r="O25" s="1935"/>
      <c r="P25" s="595" t="s">
        <v>558</v>
      </c>
      <c r="Q25" s="596"/>
      <c r="R25" s="1936" t="str">
        <f>cst_wskakunin_sekkei1_KENTIKUSI_NO</f>
        <v/>
      </c>
      <c r="S25" s="1936"/>
      <c r="T25" s="1936"/>
      <c r="U25" s="1936"/>
      <c r="V25" s="1936"/>
      <c r="W25" s="1936"/>
      <c r="X25" s="597" t="s">
        <v>375</v>
      </c>
    </row>
    <row r="26" spans="1:24" ht="15" customHeight="1">
      <c r="A26" s="1926"/>
      <c r="B26" s="1929"/>
      <c r="C26" s="1937" t="s">
        <v>3199</v>
      </c>
      <c r="D26" s="1938"/>
      <c r="E26" s="1938"/>
      <c r="F26" s="1938"/>
      <c r="G26" s="1939"/>
      <c r="H26" s="1940" t="str">
        <f>cst_wskakunin_sekkei1_NAME</f>
        <v>松山　梨香子</v>
      </c>
      <c r="I26" s="1941"/>
      <c r="J26" s="1941"/>
      <c r="K26" s="1941"/>
      <c r="L26" s="1941"/>
      <c r="M26" s="1941"/>
      <c r="N26" s="1941"/>
      <c r="O26" s="1941"/>
      <c r="P26" s="1941"/>
      <c r="Q26" s="598" t="s">
        <v>372</v>
      </c>
      <c r="R26" s="598"/>
      <c r="S26" s="598"/>
      <c r="T26" s="598"/>
      <c r="U26" s="598"/>
      <c r="V26" s="598"/>
      <c r="W26" s="598"/>
      <c r="X26" s="599"/>
    </row>
    <row r="27" spans="1:24" ht="15" customHeight="1">
      <c r="A27" s="1926"/>
      <c r="B27" s="1929"/>
      <c r="C27" s="1942" t="s">
        <v>3200</v>
      </c>
      <c r="D27" s="1943"/>
      <c r="E27" s="1943"/>
      <c r="F27" s="1943"/>
      <c r="G27" s="1944"/>
      <c r="H27" s="1948" t="str">
        <f>cst_wskakunin_sekkei1_JIMU_SIKAKU</f>
        <v/>
      </c>
      <c r="I27" s="1949"/>
      <c r="J27" s="1950" t="s">
        <v>553</v>
      </c>
      <c r="K27" s="1950"/>
      <c r="L27" s="1950"/>
      <c r="M27" s="1949" t="str">
        <f>cst_wskakunin_sekkei1_JIMU_TOUROKU_KIKAN</f>
        <v/>
      </c>
      <c r="N27" s="1949"/>
      <c r="O27" s="1949"/>
      <c r="P27" s="600" t="s">
        <v>559</v>
      </c>
      <c r="Q27" s="601"/>
      <c r="R27" s="600"/>
      <c r="S27" s="1951" t="str">
        <f>cst_wskakunin_sekkei1_JIMU_NO</f>
        <v/>
      </c>
      <c r="T27" s="1951"/>
      <c r="U27" s="1951"/>
      <c r="V27" s="1951"/>
      <c r="W27" s="1951"/>
      <c r="X27" s="602" t="s">
        <v>375</v>
      </c>
    </row>
    <row r="28" spans="1:24" ht="15" customHeight="1">
      <c r="A28" s="1926"/>
      <c r="B28" s="1929"/>
      <c r="C28" s="1945"/>
      <c r="D28" s="1946"/>
      <c r="E28" s="1946"/>
      <c r="F28" s="1946"/>
      <c r="G28" s="1947"/>
      <c r="H28" s="1940" t="str">
        <f>cst_wskakunin_sekkei1_JIMU_NAME</f>
        <v/>
      </c>
      <c r="I28" s="1941"/>
      <c r="J28" s="1941"/>
      <c r="K28" s="1941"/>
      <c r="L28" s="1941"/>
      <c r="M28" s="1941"/>
      <c r="N28" s="1941"/>
      <c r="O28" s="1941"/>
      <c r="P28" s="1941"/>
      <c r="Q28" s="1941"/>
      <c r="R28" s="1941"/>
      <c r="S28" s="1941"/>
      <c r="T28" s="1941"/>
      <c r="U28" s="1941"/>
      <c r="V28" s="1941"/>
      <c r="W28" s="1941"/>
      <c r="X28" s="1952"/>
    </row>
    <row r="29" spans="1:24" ht="15" customHeight="1">
      <c r="A29" s="1927"/>
      <c r="B29" s="1930"/>
      <c r="C29" s="1902" t="s">
        <v>3201</v>
      </c>
      <c r="D29" s="1903"/>
      <c r="E29" s="1903"/>
      <c r="F29" s="1903"/>
      <c r="G29" s="1904"/>
      <c r="H29" s="1905" t="str">
        <f>cst_wskakunin_sekkei1_TEL</f>
        <v/>
      </c>
      <c r="I29" s="1906"/>
      <c r="J29" s="1906"/>
      <c r="K29" s="1906"/>
      <c r="L29" s="1906"/>
      <c r="M29" s="1906"/>
      <c r="N29" s="1906"/>
      <c r="O29" s="1906"/>
      <c r="P29" s="1906"/>
      <c r="Q29" s="1906"/>
      <c r="R29" s="1906"/>
      <c r="S29" s="1906"/>
      <c r="T29" s="1906"/>
      <c r="U29" s="1906"/>
      <c r="V29" s="1906"/>
      <c r="W29" s="1906"/>
      <c r="X29" s="1907"/>
    </row>
    <row r="31" spans="1:24" ht="15" customHeight="1">
      <c r="A31" s="1908" t="s">
        <v>3202</v>
      </c>
      <c r="B31" s="1909"/>
      <c r="C31" s="1909"/>
      <c r="D31" s="1909"/>
      <c r="E31" s="1909"/>
      <c r="F31" s="1909"/>
      <c r="G31" s="1909"/>
      <c r="H31" s="1909"/>
      <c r="I31" s="1909"/>
      <c r="J31" s="1909"/>
      <c r="K31" s="1909"/>
      <c r="L31" s="1909"/>
      <c r="M31" s="1909"/>
      <c r="N31" s="1909"/>
      <c r="O31" s="1909"/>
      <c r="P31" s="1909"/>
      <c r="Q31" s="1909"/>
      <c r="R31" s="1909"/>
      <c r="S31" s="1909"/>
      <c r="T31" s="1909"/>
      <c r="U31" s="1909"/>
      <c r="V31" s="1909"/>
      <c r="W31" s="1909"/>
      <c r="X31" s="1910"/>
    </row>
    <row r="32" spans="1:24" ht="15" customHeight="1">
      <c r="A32" s="1911"/>
      <c r="B32" s="1912"/>
      <c r="C32" s="1912"/>
      <c r="D32" s="1912"/>
      <c r="E32" s="1912"/>
      <c r="F32" s="1912"/>
      <c r="G32" s="1912"/>
      <c r="H32" s="1912"/>
      <c r="I32" s="1912"/>
      <c r="J32" s="1912"/>
      <c r="K32" s="1912"/>
      <c r="L32" s="1912"/>
      <c r="M32" s="1912"/>
      <c r="N32" s="1912"/>
      <c r="O32" s="1912"/>
      <c r="P32" s="1912"/>
      <c r="Q32" s="1912"/>
      <c r="R32" s="1912"/>
      <c r="S32" s="1912"/>
      <c r="T32" s="1912"/>
      <c r="U32" s="1912"/>
      <c r="V32" s="1912"/>
      <c r="W32" s="1912"/>
      <c r="X32" s="1913"/>
    </row>
    <row r="33" spans="1:24" ht="15" customHeight="1">
      <c r="A33" s="1911"/>
      <c r="B33" s="1912"/>
      <c r="C33" s="1912"/>
      <c r="D33" s="1912"/>
      <c r="E33" s="1912"/>
      <c r="F33" s="1912"/>
      <c r="G33" s="1912"/>
      <c r="H33" s="1912"/>
      <c r="I33" s="1912"/>
      <c r="J33" s="1912"/>
      <c r="K33" s="1912"/>
      <c r="L33" s="1912"/>
      <c r="M33" s="1912"/>
      <c r="N33" s="1912"/>
      <c r="O33" s="1912"/>
      <c r="P33" s="1912"/>
      <c r="Q33" s="1912"/>
      <c r="R33" s="1912"/>
      <c r="S33" s="1912"/>
      <c r="T33" s="1912"/>
      <c r="U33" s="1912"/>
      <c r="V33" s="1912"/>
      <c r="W33" s="1912"/>
      <c r="X33" s="1913"/>
    </row>
    <row r="34" spans="1:24" ht="15" customHeight="1">
      <c r="A34" s="1911"/>
      <c r="B34" s="1912"/>
      <c r="C34" s="1912"/>
      <c r="D34" s="1912"/>
      <c r="E34" s="1912"/>
      <c r="F34" s="1912"/>
      <c r="G34" s="1912"/>
      <c r="H34" s="1912"/>
      <c r="I34" s="1912"/>
      <c r="J34" s="1912"/>
      <c r="K34" s="1912"/>
      <c r="L34" s="1912"/>
      <c r="M34" s="1912"/>
      <c r="N34" s="1912"/>
      <c r="O34" s="1912"/>
      <c r="P34" s="1912"/>
      <c r="Q34" s="1912"/>
      <c r="R34" s="1912"/>
      <c r="S34" s="1912"/>
      <c r="T34" s="1912"/>
      <c r="U34" s="1912"/>
      <c r="V34" s="1912"/>
      <c r="W34" s="1912"/>
      <c r="X34" s="1913"/>
    </row>
    <row r="35" spans="1:24" ht="15" customHeight="1">
      <c r="A35" s="1911"/>
      <c r="B35" s="1912"/>
      <c r="C35" s="1912"/>
      <c r="D35" s="1912"/>
      <c r="E35" s="1912"/>
      <c r="F35" s="1912"/>
      <c r="G35" s="1912"/>
      <c r="H35" s="1912"/>
      <c r="I35" s="1912"/>
      <c r="J35" s="1912"/>
      <c r="K35" s="1912"/>
      <c r="L35" s="1912"/>
      <c r="M35" s="1912"/>
      <c r="N35" s="1912"/>
      <c r="O35" s="1912"/>
      <c r="P35" s="1912"/>
      <c r="Q35" s="1912"/>
      <c r="R35" s="1912"/>
      <c r="S35" s="1912"/>
      <c r="T35" s="1912"/>
      <c r="U35" s="1912"/>
      <c r="V35" s="1912"/>
      <c r="W35" s="1912"/>
      <c r="X35" s="1913"/>
    </row>
    <row r="36" spans="1:24" ht="15" customHeight="1">
      <c r="A36" s="1911"/>
      <c r="B36" s="1912"/>
      <c r="C36" s="1912"/>
      <c r="D36" s="1912"/>
      <c r="E36" s="1912"/>
      <c r="F36" s="1912"/>
      <c r="G36" s="1912"/>
      <c r="H36" s="1912"/>
      <c r="I36" s="1912"/>
      <c r="J36" s="1912"/>
      <c r="K36" s="1912"/>
      <c r="L36" s="1912"/>
      <c r="M36" s="1912"/>
      <c r="N36" s="1912"/>
      <c r="O36" s="1912"/>
      <c r="P36" s="1912"/>
      <c r="Q36" s="1912"/>
      <c r="R36" s="1912"/>
      <c r="S36" s="1912"/>
      <c r="T36" s="1912"/>
      <c r="U36" s="1912"/>
      <c r="V36" s="1912"/>
      <c r="W36" s="1912"/>
      <c r="X36" s="1913"/>
    </row>
    <row r="37" spans="1:24" ht="15" customHeight="1">
      <c r="A37" s="1911"/>
      <c r="B37" s="1912"/>
      <c r="C37" s="1912"/>
      <c r="D37" s="1912"/>
      <c r="E37" s="1912"/>
      <c r="F37" s="1912"/>
      <c r="G37" s="1912"/>
      <c r="H37" s="1912"/>
      <c r="I37" s="1912"/>
      <c r="J37" s="1912"/>
      <c r="K37" s="1912"/>
      <c r="L37" s="1912"/>
      <c r="M37" s="1912"/>
      <c r="N37" s="1912"/>
      <c r="O37" s="1912"/>
      <c r="P37" s="1912"/>
      <c r="Q37" s="1912"/>
      <c r="R37" s="1912"/>
      <c r="S37" s="1912"/>
      <c r="T37" s="1912"/>
      <c r="U37" s="1912"/>
      <c r="V37" s="1912"/>
      <c r="W37" s="1912"/>
      <c r="X37" s="1913"/>
    </row>
    <row r="38" spans="1:24" ht="15" customHeight="1">
      <c r="A38" s="1911"/>
      <c r="B38" s="1912"/>
      <c r="C38" s="1912"/>
      <c r="D38" s="1912"/>
      <c r="E38" s="1912"/>
      <c r="F38" s="1912"/>
      <c r="G38" s="1912"/>
      <c r="H38" s="1912"/>
      <c r="I38" s="1912"/>
      <c r="J38" s="1912"/>
      <c r="K38" s="1912"/>
      <c r="L38" s="1912"/>
      <c r="M38" s="1912"/>
      <c r="N38" s="1912"/>
      <c r="O38" s="1912"/>
      <c r="P38" s="1912"/>
      <c r="Q38" s="1912"/>
      <c r="R38" s="1912"/>
      <c r="S38" s="1912"/>
      <c r="T38" s="1912"/>
      <c r="U38" s="1912"/>
      <c r="V38" s="1912"/>
      <c r="W38" s="1912"/>
      <c r="X38" s="1913"/>
    </row>
    <row r="39" spans="1:24" ht="15" customHeight="1">
      <c r="A39" s="1914"/>
      <c r="B39" s="1915"/>
      <c r="C39" s="1915"/>
      <c r="D39" s="1915"/>
      <c r="E39" s="1915"/>
      <c r="F39" s="1915"/>
      <c r="G39" s="1915"/>
      <c r="H39" s="1915"/>
      <c r="I39" s="1915"/>
      <c r="J39" s="1915"/>
      <c r="K39" s="1915"/>
      <c r="L39" s="1915"/>
      <c r="M39" s="1915"/>
      <c r="N39" s="1915"/>
      <c r="O39" s="1915"/>
      <c r="P39" s="1915"/>
      <c r="Q39" s="1915"/>
      <c r="R39" s="1915"/>
      <c r="S39" s="1915"/>
      <c r="T39" s="1915"/>
      <c r="U39" s="1915"/>
      <c r="V39" s="1915"/>
      <c r="W39" s="1915"/>
      <c r="X39" s="1916"/>
    </row>
    <row r="40" spans="1:24" ht="15" customHeight="1">
      <c r="A40" s="603" t="s">
        <v>3203</v>
      </c>
      <c r="B40" s="588"/>
      <c r="C40" s="588"/>
      <c r="D40" s="588"/>
      <c r="E40" s="588"/>
      <c r="F40" s="588"/>
      <c r="G40" s="588"/>
      <c r="H40" s="588"/>
      <c r="I40" s="588"/>
      <c r="J40" s="588"/>
      <c r="K40" s="588"/>
      <c r="L40" s="590"/>
      <c r="M40" s="604" t="s">
        <v>3204</v>
      </c>
      <c r="N40" s="588"/>
      <c r="O40" s="588"/>
      <c r="P40" s="588"/>
      <c r="Q40" s="588"/>
      <c r="R40" s="588"/>
      <c r="S40" s="588"/>
      <c r="T40" s="588"/>
      <c r="U40" s="588"/>
      <c r="V40" s="588"/>
      <c r="W40" s="588"/>
      <c r="X40" s="590"/>
    </row>
    <row r="41" spans="1:24" ht="15" customHeight="1">
      <c r="A41" s="605"/>
      <c r="L41" s="606"/>
      <c r="M41" s="607"/>
      <c r="X41" s="606"/>
    </row>
    <row r="42" spans="1:24" ht="15" customHeight="1">
      <c r="A42" s="605"/>
      <c r="L42" s="606"/>
      <c r="M42" s="607"/>
      <c r="X42" s="606"/>
    </row>
    <row r="43" spans="1:24" ht="15" customHeight="1">
      <c r="A43" s="608"/>
      <c r="B43" s="593"/>
      <c r="C43" s="593"/>
      <c r="D43" s="593"/>
      <c r="E43" s="593"/>
      <c r="F43" s="593"/>
      <c r="G43" s="593"/>
      <c r="H43" s="593"/>
      <c r="I43" s="593"/>
      <c r="J43" s="593"/>
      <c r="K43" s="593"/>
      <c r="L43" s="594"/>
      <c r="M43" s="591"/>
      <c r="N43" s="593"/>
      <c r="O43" s="593"/>
      <c r="P43" s="593"/>
      <c r="Q43" s="593"/>
      <c r="R43" s="593"/>
      <c r="S43" s="593"/>
      <c r="T43" s="593"/>
      <c r="U43" s="593"/>
      <c r="V43" s="593"/>
      <c r="W43" s="593"/>
      <c r="X43" s="594"/>
    </row>
    <row r="44" spans="1:24" ht="15" customHeight="1">
      <c r="A44" s="1917" t="s">
        <v>3205</v>
      </c>
      <c r="B44" s="1917"/>
      <c r="C44" s="1917"/>
      <c r="D44" s="1917"/>
      <c r="E44" s="1917"/>
      <c r="F44" s="1917"/>
      <c r="G44" s="1917"/>
      <c r="H44" s="1917"/>
      <c r="I44" s="1917"/>
      <c r="J44" s="1917"/>
      <c r="K44" s="1917"/>
      <c r="L44" s="1917"/>
      <c r="M44" s="1917"/>
      <c r="N44" s="1917"/>
      <c r="O44" s="1917"/>
      <c r="P44" s="1917"/>
      <c r="Q44" s="1917"/>
      <c r="R44" s="1917"/>
      <c r="S44" s="1917"/>
      <c r="T44" s="1917"/>
      <c r="U44" s="1917"/>
      <c r="V44" s="1917"/>
      <c r="W44" s="1917"/>
      <c r="X44" s="1917"/>
    </row>
    <row r="45" spans="1:24" ht="15" customHeight="1">
      <c r="A45" s="1917"/>
      <c r="B45" s="1917"/>
      <c r="C45" s="1917"/>
      <c r="D45" s="1917"/>
      <c r="E45" s="1917"/>
      <c r="F45" s="1917"/>
      <c r="G45" s="1917"/>
      <c r="H45" s="1917"/>
      <c r="I45" s="1917"/>
      <c r="J45" s="1917"/>
      <c r="K45" s="1917"/>
      <c r="L45" s="1917"/>
      <c r="M45" s="1917"/>
      <c r="N45" s="1917"/>
      <c r="O45" s="1917"/>
      <c r="P45" s="1917"/>
      <c r="Q45" s="1917"/>
      <c r="R45" s="1917"/>
      <c r="S45" s="1917"/>
      <c r="T45" s="1917"/>
      <c r="U45" s="1917"/>
      <c r="V45" s="1917"/>
      <c r="W45" s="1917"/>
      <c r="X45" s="1917"/>
    </row>
    <row r="46" spans="1:24" ht="15" customHeight="1">
      <c r="A46" s="1917"/>
      <c r="B46" s="1917"/>
      <c r="C46" s="1917"/>
      <c r="D46" s="1917"/>
      <c r="E46" s="1917"/>
      <c r="F46" s="1917"/>
      <c r="G46" s="1917"/>
      <c r="H46" s="1917"/>
      <c r="I46" s="1917"/>
      <c r="J46" s="1917"/>
      <c r="K46" s="1917"/>
      <c r="L46" s="1917"/>
      <c r="M46" s="1917"/>
      <c r="N46" s="1917"/>
      <c r="O46" s="1917"/>
      <c r="P46" s="1917"/>
      <c r="Q46" s="1917"/>
      <c r="R46" s="1917"/>
      <c r="S46" s="1917"/>
      <c r="T46" s="1917"/>
      <c r="U46" s="1917"/>
      <c r="V46" s="1917"/>
      <c r="W46" s="1917"/>
      <c r="X46" s="1917"/>
    </row>
    <row r="47" spans="1:24" ht="15" customHeight="1">
      <c r="A47" s="1917"/>
      <c r="B47" s="1917"/>
      <c r="C47" s="1917"/>
      <c r="D47" s="1917"/>
      <c r="E47" s="1917"/>
      <c r="F47" s="1917"/>
      <c r="G47" s="1917"/>
      <c r="H47" s="1917"/>
      <c r="I47" s="1917"/>
      <c r="J47" s="1917"/>
      <c r="K47" s="1917"/>
      <c r="L47" s="1917"/>
      <c r="M47" s="1917"/>
      <c r="N47" s="1917"/>
      <c r="O47" s="1917"/>
      <c r="P47" s="1917"/>
      <c r="Q47" s="1917"/>
      <c r="R47" s="1917"/>
      <c r="S47" s="1917"/>
      <c r="T47" s="1917"/>
      <c r="U47" s="1917"/>
      <c r="V47" s="1917"/>
      <c r="W47" s="1917"/>
      <c r="X47" s="1917"/>
    </row>
    <row r="48" spans="1:24" ht="15" customHeight="1">
      <c r="A48" s="1917"/>
      <c r="B48" s="1917"/>
      <c r="C48" s="1917"/>
      <c r="D48" s="1917"/>
      <c r="E48" s="1917"/>
      <c r="F48" s="1917"/>
      <c r="G48" s="1917"/>
      <c r="H48" s="1917"/>
      <c r="I48" s="1917"/>
      <c r="J48" s="1917"/>
      <c r="K48" s="1917"/>
      <c r="L48" s="1917"/>
      <c r="M48" s="1917"/>
      <c r="N48" s="1917"/>
      <c r="O48" s="1917"/>
      <c r="P48" s="1917"/>
      <c r="Q48" s="1917"/>
      <c r="R48" s="1917"/>
      <c r="S48" s="1917"/>
      <c r="T48" s="1917"/>
      <c r="U48" s="1917"/>
      <c r="V48" s="1917"/>
      <c r="W48" s="1917"/>
      <c r="X48" s="1917"/>
    </row>
    <row r="49" spans="1:24" ht="15" customHeight="1">
      <c r="A49" s="1917"/>
      <c r="B49" s="1917"/>
      <c r="C49" s="1917"/>
      <c r="D49" s="1917"/>
      <c r="E49" s="1917"/>
      <c r="F49" s="1917"/>
      <c r="G49" s="1917"/>
      <c r="H49" s="1917"/>
      <c r="I49" s="1917"/>
      <c r="J49" s="1917"/>
      <c r="K49" s="1917"/>
      <c r="L49" s="1917"/>
      <c r="M49" s="1917"/>
      <c r="N49" s="1917"/>
      <c r="O49" s="1917"/>
      <c r="P49" s="1917"/>
      <c r="Q49" s="1917"/>
      <c r="R49" s="1917"/>
      <c r="S49" s="1917"/>
      <c r="T49" s="1917"/>
      <c r="U49" s="1917"/>
      <c r="V49" s="1917"/>
      <c r="W49" s="1917"/>
      <c r="X49" s="1917"/>
    </row>
    <row r="50" spans="1:24" ht="15" customHeight="1">
      <c r="A50" s="1917"/>
      <c r="B50" s="1917"/>
      <c r="C50" s="1917"/>
      <c r="D50" s="1917"/>
      <c r="E50" s="1917"/>
      <c r="F50" s="1917"/>
      <c r="G50" s="1917"/>
      <c r="H50" s="1917"/>
      <c r="I50" s="1917"/>
      <c r="J50" s="1917"/>
      <c r="K50" s="1917"/>
      <c r="L50" s="1917"/>
      <c r="M50" s="1917"/>
      <c r="N50" s="1917"/>
      <c r="O50" s="1917"/>
      <c r="P50" s="1917"/>
      <c r="Q50" s="1917"/>
      <c r="R50" s="1917"/>
      <c r="S50" s="1917"/>
      <c r="T50" s="1917"/>
      <c r="U50" s="1917"/>
      <c r="V50" s="1917"/>
      <c r="W50" s="1917"/>
      <c r="X50" s="1917"/>
    </row>
    <row r="51" spans="1:24" ht="15" customHeight="1">
      <c r="A51" s="1917"/>
      <c r="B51" s="1917"/>
      <c r="C51" s="1917"/>
      <c r="D51" s="1917"/>
      <c r="E51" s="1917"/>
      <c r="F51" s="1917"/>
      <c r="G51" s="1917"/>
      <c r="H51" s="1917"/>
      <c r="I51" s="1917"/>
      <c r="J51" s="1917"/>
      <c r="K51" s="1917"/>
      <c r="L51" s="1917"/>
      <c r="M51" s="1917"/>
      <c r="N51" s="1917"/>
      <c r="O51" s="1917"/>
      <c r="P51" s="1917"/>
      <c r="Q51" s="1917"/>
      <c r="R51" s="1917"/>
      <c r="S51" s="1917"/>
      <c r="T51" s="1917"/>
      <c r="U51" s="1917"/>
      <c r="V51" s="1917"/>
      <c r="W51" s="1917"/>
      <c r="X51" s="1917"/>
    </row>
    <row r="52" spans="1:24" ht="15" customHeight="1">
      <c r="A52" s="1917"/>
      <c r="B52" s="1917"/>
      <c r="C52" s="1917"/>
      <c r="D52" s="1917"/>
      <c r="E52" s="1917"/>
      <c r="F52" s="1917"/>
      <c r="G52" s="1917"/>
      <c r="H52" s="1917"/>
      <c r="I52" s="1917"/>
      <c r="J52" s="1917"/>
      <c r="K52" s="1917"/>
      <c r="L52" s="1917"/>
      <c r="M52" s="1917"/>
      <c r="N52" s="1917"/>
      <c r="O52" s="1917"/>
      <c r="P52" s="1917"/>
      <c r="Q52" s="1917"/>
      <c r="R52" s="1917"/>
      <c r="S52" s="1917"/>
      <c r="T52" s="1917"/>
      <c r="U52" s="1917"/>
      <c r="V52" s="1917"/>
      <c r="W52" s="1917"/>
      <c r="X52" s="1917"/>
    </row>
    <row r="53" spans="1:24" ht="15" customHeight="1">
      <c r="A53" s="1917"/>
      <c r="B53" s="1917"/>
      <c r="C53" s="1917"/>
      <c r="D53" s="1917"/>
      <c r="E53" s="1917"/>
      <c r="F53" s="1917"/>
      <c r="G53" s="1917"/>
      <c r="H53" s="1917"/>
      <c r="I53" s="1917"/>
      <c r="J53" s="1917"/>
      <c r="K53" s="1917"/>
      <c r="L53" s="1917"/>
      <c r="M53" s="1917"/>
      <c r="N53" s="1917"/>
      <c r="O53" s="1917"/>
      <c r="P53" s="1917"/>
      <c r="Q53" s="1917"/>
      <c r="R53" s="1917"/>
      <c r="S53" s="1917"/>
      <c r="T53" s="1917"/>
      <c r="U53" s="1917"/>
      <c r="V53" s="1917"/>
      <c r="W53" s="1917"/>
      <c r="X53" s="1917"/>
    </row>
    <row r="54" spans="1:24" ht="15" customHeight="1">
      <c r="A54" s="1917"/>
      <c r="B54" s="1917"/>
      <c r="C54" s="1917"/>
      <c r="D54" s="1917"/>
      <c r="E54" s="1917"/>
      <c r="F54" s="1917"/>
      <c r="G54" s="1917"/>
      <c r="H54" s="1917"/>
      <c r="I54" s="1917"/>
      <c r="J54" s="1917"/>
      <c r="K54" s="1917"/>
      <c r="L54" s="1917"/>
      <c r="M54" s="1917"/>
      <c r="N54" s="1917"/>
      <c r="O54" s="1917"/>
      <c r="P54" s="1917"/>
      <c r="Q54" s="1917"/>
      <c r="R54" s="1917"/>
      <c r="S54" s="1917"/>
      <c r="T54" s="1917"/>
      <c r="U54" s="1917"/>
      <c r="V54" s="1917"/>
      <c r="W54" s="1917"/>
      <c r="X54" s="1917"/>
    </row>
  </sheetData>
  <mergeCells count="33">
    <mergeCell ref="Q15:W16"/>
    <mergeCell ref="A1:X2"/>
    <mergeCell ref="Q4:R4"/>
    <mergeCell ref="Q9:W10"/>
    <mergeCell ref="Q11:W12"/>
    <mergeCell ref="Q13:W14"/>
    <mergeCell ref="A19:G20"/>
    <mergeCell ref="I20:M20"/>
    <mergeCell ref="O20:T20"/>
    <mergeCell ref="A21:G22"/>
    <mergeCell ref="I22:M22"/>
    <mergeCell ref="O22:T22"/>
    <mergeCell ref="A23:G24"/>
    <mergeCell ref="H23:X24"/>
    <mergeCell ref="A25:A29"/>
    <mergeCell ref="B25:B29"/>
    <mergeCell ref="C25:G25"/>
    <mergeCell ref="H25:I25"/>
    <mergeCell ref="L25:O25"/>
    <mergeCell ref="R25:W25"/>
    <mergeCell ref="C26:G26"/>
    <mergeCell ref="H26:P26"/>
    <mergeCell ref="C27:G28"/>
    <mergeCell ref="H27:I27"/>
    <mergeCell ref="J27:L27"/>
    <mergeCell ref="M27:O27"/>
    <mergeCell ref="S27:W27"/>
    <mergeCell ref="H28:X28"/>
    <mergeCell ref="C29:G29"/>
    <mergeCell ref="H29:X29"/>
    <mergeCell ref="A31:X31"/>
    <mergeCell ref="A32:X39"/>
    <mergeCell ref="A44:X54"/>
  </mergeCells>
  <phoneticPr fontId="165"/>
  <dataValidations count="1">
    <dataValidation allowBlank="1" showInputMessage="1" showErrorMessage="1" sqref="H29:X29 R25:W25 S4 S27:W27 U4 W4" xr:uid="{00000000-0002-0000-1A00-000000000000}"/>
  </dataValidations>
  <pageMargins left="0.70866141732283472" right="0.70866141732283472" top="0.74803149606299213" bottom="0.74803149606299213" header="0.31496062992125984" footer="0.31496062992125984"/>
  <pageSetup paperSize="9"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44033" r:id="rId4" name="Check Box 1">
              <controlPr defaultSize="0" autoFill="0" autoLine="0" autoPict="0" altText="">
                <anchor moveWithCells="1">
                  <from>
                    <xdr:col>7</xdr:col>
                    <xdr:colOff>38100</xdr:colOff>
                    <xdr:row>18</xdr:row>
                    <xdr:rowOff>0</xdr:rowOff>
                  </from>
                  <to>
                    <xdr:col>8</xdr:col>
                    <xdr:colOff>66675</xdr:colOff>
                    <xdr:row>19</xdr:row>
                    <xdr:rowOff>19050</xdr:rowOff>
                  </to>
                </anchor>
              </controlPr>
            </control>
          </mc:Choice>
        </mc:AlternateContent>
        <mc:AlternateContent xmlns:mc="http://schemas.openxmlformats.org/markup-compatibility/2006">
          <mc:Choice Requires="x14">
            <control shapeId="44034" r:id="rId5" name="Check Box 2">
              <controlPr defaultSize="0" autoFill="0" autoLine="0" autoPict="0" altText="">
                <anchor moveWithCells="1">
                  <from>
                    <xdr:col>21</xdr:col>
                    <xdr:colOff>38100</xdr:colOff>
                    <xdr:row>18</xdr:row>
                    <xdr:rowOff>0</xdr:rowOff>
                  </from>
                  <to>
                    <xdr:col>22</xdr:col>
                    <xdr:colOff>66675</xdr:colOff>
                    <xdr:row>19</xdr:row>
                    <xdr:rowOff>19050</xdr:rowOff>
                  </to>
                </anchor>
              </controlPr>
            </control>
          </mc:Choice>
        </mc:AlternateContent>
        <mc:AlternateContent xmlns:mc="http://schemas.openxmlformats.org/markup-compatibility/2006">
          <mc:Choice Requires="x14">
            <control shapeId="44035" r:id="rId6" name="Check Box 3">
              <controlPr defaultSize="0" autoFill="0" autoLine="0" autoPict="0" altText="">
                <anchor moveWithCells="1">
                  <from>
                    <xdr:col>7</xdr:col>
                    <xdr:colOff>38100</xdr:colOff>
                    <xdr:row>20</xdr:row>
                    <xdr:rowOff>0</xdr:rowOff>
                  </from>
                  <to>
                    <xdr:col>8</xdr:col>
                    <xdr:colOff>66675</xdr:colOff>
                    <xdr:row>21</xdr:row>
                    <xdr:rowOff>19050</xdr:rowOff>
                  </to>
                </anchor>
              </controlPr>
            </control>
          </mc:Choice>
        </mc:AlternateContent>
        <mc:AlternateContent xmlns:mc="http://schemas.openxmlformats.org/markup-compatibility/2006">
          <mc:Choice Requires="x14">
            <control shapeId="44036" r:id="rId7" name="Check Box 4">
              <controlPr defaultSize="0" autoFill="0" autoLine="0" autoPict="0" altText="">
                <anchor moveWithCells="1">
                  <from>
                    <xdr:col>21</xdr:col>
                    <xdr:colOff>38100</xdr:colOff>
                    <xdr:row>20</xdr:row>
                    <xdr:rowOff>0</xdr:rowOff>
                  </from>
                  <to>
                    <xdr:col>22</xdr:col>
                    <xdr:colOff>66675</xdr:colOff>
                    <xdr:row>21</xdr:row>
                    <xdr:rowOff>19050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tint="0.79995117038483843"/>
  </sheetPr>
  <dimension ref="A1:X54"/>
  <sheetViews>
    <sheetView workbookViewId="0"/>
  </sheetViews>
  <sheetFormatPr defaultColWidth="3.625" defaultRowHeight="15" customHeight="1"/>
  <cols>
    <col min="1" max="1" width="3.625" style="310" customWidth="1"/>
    <col min="2" max="2" width="3.625" style="582" customWidth="1"/>
    <col min="3" max="16384" width="3.625" style="582"/>
  </cols>
  <sheetData>
    <row r="1" spans="1:24" ht="15" customHeight="1">
      <c r="A1" s="1957" t="s">
        <v>2790</v>
      </c>
      <c r="B1" s="1957"/>
      <c r="C1" s="1957"/>
      <c r="D1" s="1957"/>
      <c r="E1" s="1957"/>
      <c r="F1" s="1957"/>
      <c r="G1" s="1957"/>
      <c r="H1" s="1957"/>
      <c r="I1" s="1957"/>
      <c r="J1" s="1957"/>
      <c r="K1" s="1957"/>
      <c r="L1" s="1957"/>
      <c r="M1" s="1957"/>
      <c r="N1" s="1957"/>
      <c r="O1" s="1957"/>
      <c r="P1" s="1957"/>
      <c r="Q1" s="1957"/>
      <c r="R1" s="1957"/>
      <c r="S1" s="1957"/>
      <c r="T1" s="1957"/>
      <c r="U1" s="1957"/>
      <c r="V1" s="1957"/>
      <c r="W1" s="1957"/>
      <c r="X1" s="1957"/>
    </row>
    <row r="2" spans="1:24" ht="15" customHeight="1">
      <c r="A2" s="1957"/>
      <c r="B2" s="1957"/>
      <c r="C2" s="1957"/>
      <c r="D2" s="1957"/>
      <c r="E2" s="1957"/>
      <c r="F2" s="1957"/>
      <c r="G2" s="1957"/>
      <c r="H2" s="1957"/>
      <c r="I2" s="1957"/>
      <c r="J2" s="1957"/>
      <c r="K2" s="1957"/>
      <c r="L2" s="1957"/>
      <c r="M2" s="1957"/>
      <c r="N2" s="1957"/>
      <c r="O2" s="1957"/>
      <c r="P2" s="1957"/>
      <c r="Q2" s="1957"/>
      <c r="R2" s="1957"/>
      <c r="S2" s="1957"/>
      <c r="T2" s="1957"/>
      <c r="U2" s="1957"/>
      <c r="V2" s="1957"/>
      <c r="W2" s="1957"/>
      <c r="X2" s="1957"/>
    </row>
    <row r="4" spans="1:24" ht="15" customHeight="1">
      <c r="B4" s="309" t="s">
        <v>3206</v>
      </c>
      <c r="C4" s="2020" t="str">
        <f>cst_wskakunin_sekkei1_NAME</f>
        <v>松山　梨香子</v>
      </c>
      <c r="D4" s="2020"/>
      <c r="E4" s="2020"/>
      <c r="F4" s="2020"/>
      <c r="G4" s="2020"/>
      <c r="H4" s="2020"/>
      <c r="I4" s="2020"/>
      <c r="J4" s="2020"/>
      <c r="K4" s="2020"/>
      <c r="L4" s="2020"/>
      <c r="M4" s="2020"/>
      <c r="N4" s="2020"/>
      <c r="O4" s="2020"/>
      <c r="P4" s="2020"/>
      <c r="Q4" s="2020"/>
      <c r="R4" s="2020"/>
      <c r="S4" s="2020"/>
      <c r="T4" s="582" t="s">
        <v>3207</v>
      </c>
    </row>
    <row r="5" spans="1:24" ht="15" customHeight="1">
      <c r="A5" s="309" t="s">
        <v>3208</v>
      </c>
    </row>
    <row r="6" spans="1:24" ht="15" customHeight="1">
      <c r="B6" s="309" t="s">
        <v>3209</v>
      </c>
    </row>
    <row r="8" spans="1:24" ht="15" customHeight="1">
      <c r="A8" s="582"/>
      <c r="Q8" s="1958" t="s">
        <v>3089</v>
      </c>
      <c r="R8" s="1958"/>
      <c r="S8" s="583"/>
      <c r="T8" s="584" t="s">
        <v>371</v>
      </c>
      <c r="U8" s="583"/>
      <c r="V8" s="584" t="s">
        <v>4</v>
      </c>
      <c r="W8" s="583"/>
      <c r="X8" s="584" t="s">
        <v>373</v>
      </c>
    </row>
    <row r="9" spans="1:24" ht="15" customHeight="1">
      <c r="A9" s="582"/>
      <c r="R9" s="585"/>
      <c r="S9" s="310"/>
      <c r="T9" s="310"/>
      <c r="U9" s="310"/>
      <c r="V9" s="310"/>
      <c r="W9" s="310"/>
      <c r="X9" s="310"/>
    </row>
    <row r="10" spans="1:24" ht="15" customHeight="1">
      <c r="A10" s="582" t="str">
        <f ca="1">cst_Pre_Corp__SHINSEI</f>
        <v>一般財団法人　岩手県建築住宅センター</v>
      </c>
    </row>
    <row r="11" spans="1:24" ht="15" customHeight="1">
      <c r="A11" s="582" t="str">
        <f ca="1">"　　"&amp;cst_Pre_Daihyou__SHINSEI&amp;"　様"</f>
        <v>　　理事長　　渡 邊 健 治　様</v>
      </c>
    </row>
    <row r="12" spans="1:24" ht="15" customHeight="1">
      <c r="A12" s="582"/>
    </row>
    <row r="13" spans="1:24" ht="15" customHeight="1">
      <c r="A13" s="582"/>
      <c r="O13" s="585" t="s">
        <v>3190</v>
      </c>
      <c r="Q13" s="1956" t="str">
        <f>cst_wskakunin_owner1__address</f>
        <v/>
      </c>
      <c r="R13" s="1956"/>
      <c r="S13" s="1956"/>
      <c r="T13" s="1956"/>
      <c r="U13" s="1956"/>
      <c r="V13" s="1956"/>
      <c r="W13" s="1956"/>
      <c r="X13" s="310"/>
    </row>
    <row r="14" spans="1:24" ht="15" customHeight="1">
      <c r="A14" s="582"/>
      <c r="Q14" s="1956"/>
      <c r="R14" s="1956"/>
      <c r="S14" s="1956"/>
      <c r="T14" s="1956"/>
      <c r="U14" s="1956"/>
      <c r="V14" s="1956"/>
      <c r="W14" s="1956"/>
      <c r="X14" s="310"/>
    </row>
    <row r="15" spans="1:24" ht="15" customHeight="1">
      <c r="A15" s="582"/>
      <c r="O15" s="585" t="s">
        <v>19</v>
      </c>
      <c r="Q15" s="1956" t="str">
        <f>cst_wskakunin_owner1__space</f>
        <v>松山　梨香子</v>
      </c>
      <c r="R15" s="1956"/>
      <c r="S15" s="1956"/>
      <c r="T15" s="1956"/>
      <c r="U15" s="1956"/>
      <c r="V15" s="1956"/>
      <c r="W15" s="1956"/>
      <c r="X15" s="310" t="s">
        <v>372</v>
      </c>
    </row>
    <row r="16" spans="1:24" ht="15" customHeight="1">
      <c r="A16" s="582"/>
      <c r="Q16" s="1956"/>
      <c r="R16" s="1956"/>
      <c r="S16" s="1956"/>
      <c r="T16" s="1956"/>
      <c r="U16" s="1956"/>
      <c r="V16" s="1956"/>
      <c r="W16" s="1956"/>
      <c r="X16" s="310"/>
    </row>
    <row r="17" spans="1:24" ht="15" customHeight="1">
      <c r="A17" s="582"/>
      <c r="Q17" s="1956" t="str">
        <f>cst_wskakunin_owner2__space</f>
        <v/>
      </c>
      <c r="R17" s="1956"/>
      <c r="S17" s="1956"/>
      <c r="T17" s="1956"/>
      <c r="U17" s="1956"/>
      <c r="V17" s="1956"/>
      <c r="W17" s="1956"/>
      <c r="X17" s="586" t="str">
        <f>IF(Q17="","","印")</f>
        <v/>
      </c>
    </row>
    <row r="18" spans="1:24" ht="15" customHeight="1">
      <c r="A18" s="582"/>
      <c r="Q18" s="1956"/>
      <c r="R18" s="1956"/>
      <c r="S18" s="1956"/>
      <c r="T18" s="1956"/>
      <c r="U18" s="1956"/>
      <c r="V18" s="1956"/>
      <c r="W18" s="1956"/>
    </row>
    <row r="19" spans="1:24" ht="15" customHeight="1">
      <c r="A19" s="582"/>
      <c r="Q19" s="1956" t="str">
        <f>cst_wskakunin_owner3__space</f>
        <v/>
      </c>
      <c r="R19" s="1956"/>
      <c r="S19" s="1956"/>
      <c r="T19" s="1956"/>
      <c r="U19" s="1956"/>
      <c r="V19" s="1956"/>
      <c r="W19" s="1956"/>
      <c r="X19" s="586" t="str">
        <f>IF(Q19="","","印")</f>
        <v/>
      </c>
    </row>
    <row r="20" spans="1:24" ht="15" customHeight="1">
      <c r="A20" s="582"/>
      <c r="Q20" s="1956"/>
      <c r="R20" s="1956"/>
      <c r="S20" s="1956"/>
      <c r="T20" s="1956"/>
      <c r="U20" s="1956"/>
      <c r="V20" s="1956"/>
      <c r="W20" s="1956"/>
    </row>
    <row r="21" spans="1:24" ht="15" customHeight="1">
      <c r="O21" s="585" t="s">
        <v>22</v>
      </c>
      <c r="Q21" s="2020" t="str">
        <f>cst_wskakunin_owner1_TEL</f>
        <v/>
      </c>
      <c r="R21" s="2020"/>
      <c r="S21" s="2020"/>
      <c r="T21" s="2020"/>
      <c r="U21" s="2020"/>
      <c r="V21" s="2020"/>
      <c r="W21" s="2020"/>
    </row>
    <row r="23" spans="1:24" ht="15" customHeight="1">
      <c r="A23" s="2014" t="s">
        <v>33</v>
      </c>
      <c r="B23" s="2015"/>
      <c r="C23" s="1931" t="s">
        <v>3210</v>
      </c>
      <c r="D23" s="1932"/>
      <c r="E23" s="1932"/>
      <c r="F23" s="1932"/>
      <c r="G23" s="1933"/>
      <c r="H23" s="2021" t="str">
        <f>cst_wskakunin_dairi1_NAME</f>
        <v/>
      </c>
      <c r="I23" s="2022"/>
      <c r="J23" s="2022"/>
      <c r="K23" s="2022"/>
      <c r="L23" s="2022"/>
      <c r="M23" s="2022"/>
      <c r="N23" s="2022"/>
      <c r="O23" s="2022"/>
      <c r="P23" s="2022"/>
      <c r="Q23" s="609" t="s">
        <v>372</v>
      </c>
      <c r="R23" s="609"/>
      <c r="S23" s="609"/>
      <c r="T23" s="609"/>
      <c r="U23" s="609"/>
      <c r="V23" s="609"/>
      <c r="W23" s="609"/>
      <c r="X23" s="610"/>
    </row>
    <row r="24" spans="1:24" ht="15" customHeight="1">
      <c r="A24" s="2016"/>
      <c r="B24" s="2017"/>
      <c r="C24" s="1998" t="s">
        <v>3211</v>
      </c>
      <c r="D24" s="1999"/>
      <c r="E24" s="1999"/>
      <c r="F24" s="1999"/>
      <c r="G24" s="2000"/>
      <c r="H24" s="1989" t="str">
        <f>cst_wskakunin_dairi1__address</f>
        <v/>
      </c>
      <c r="I24" s="1990"/>
      <c r="J24" s="1990"/>
      <c r="K24" s="1990"/>
      <c r="L24" s="1990"/>
      <c r="M24" s="1990"/>
      <c r="N24" s="1990"/>
      <c r="O24" s="1990"/>
      <c r="P24" s="1990"/>
      <c r="Q24" s="1990"/>
      <c r="R24" s="1990"/>
      <c r="S24" s="1990"/>
      <c r="T24" s="1990"/>
      <c r="U24" s="1990"/>
      <c r="V24" s="1990"/>
      <c r="W24" s="1990"/>
      <c r="X24" s="1991"/>
    </row>
    <row r="25" spans="1:24" ht="15" customHeight="1">
      <c r="A25" s="2018"/>
      <c r="B25" s="2019"/>
      <c r="C25" s="1902" t="s">
        <v>3212</v>
      </c>
      <c r="D25" s="1903"/>
      <c r="E25" s="1903"/>
      <c r="F25" s="1903"/>
      <c r="G25" s="1904"/>
      <c r="H25" s="1905" t="str">
        <f>cst_wskakunin_dairi1_TEL</f>
        <v/>
      </c>
      <c r="I25" s="1906"/>
      <c r="J25" s="1906"/>
      <c r="K25" s="1906"/>
      <c r="L25" s="1906"/>
      <c r="M25" s="1906"/>
      <c r="N25" s="1906"/>
      <c r="O25" s="1906"/>
      <c r="P25" s="1906"/>
      <c r="Q25" s="1906"/>
      <c r="R25" s="1906"/>
      <c r="S25" s="1906"/>
      <c r="T25" s="1906"/>
      <c r="U25" s="1906"/>
      <c r="V25" s="1906"/>
      <c r="W25" s="1906"/>
      <c r="X25" s="1907"/>
    </row>
    <row r="26" spans="1:24" ht="15" customHeight="1">
      <c r="A26" s="2014" t="s">
        <v>3213</v>
      </c>
      <c r="B26" s="2015"/>
      <c r="C26" s="1931" t="s">
        <v>3198</v>
      </c>
      <c r="D26" s="1932"/>
      <c r="E26" s="1932"/>
      <c r="F26" s="1932"/>
      <c r="G26" s="1933"/>
      <c r="H26" s="1934" t="str">
        <f>cst_wskakunin_sekkei1_SIKAKU</f>
        <v/>
      </c>
      <c r="I26" s="1935"/>
      <c r="J26" s="595" t="s">
        <v>552</v>
      </c>
      <c r="K26" s="596"/>
      <c r="L26" s="1935" t="str">
        <f>cst_wskakunin_sekkei1_TOUROKU_KIKAN</f>
        <v/>
      </c>
      <c r="M26" s="1935"/>
      <c r="N26" s="1935"/>
      <c r="O26" s="1935"/>
      <c r="P26" s="595" t="s">
        <v>558</v>
      </c>
      <c r="Q26" s="596"/>
      <c r="R26" s="1936" t="str">
        <f>cst_wskakunin_sekkei1_KENTIKUSI_NO</f>
        <v/>
      </c>
      <c r="S26" s="1936"/>
      <c r="T26" s="1936"/>
      <c r="U26" s="1936"/>
      <c r="V26" s="1936"/>
      <c r="W26" s="1936"/>
      <c r="X26" s="597" t="s">
        <v>375</v>
      </c>
    </row>
    <row r="27" spans="1:24" ht="15" customHeight="1">
      <c r="A27" s="2016"/>
      <c r="B27" s="2017"/>
      <c r="C27" s="1937" t="s">
        <v>3199</v>
      </c>
      <c r="D27" s="1938"/>
      <c r="E27" s="1938"/>
      <c r="F27" s="1938"/>
      <c r="G27" s="1939"/>
      <c r="H27" s="1940" t="str">
        <f>cst_wskakunin_sekkei1_NAME</f>
        <v>松山　梨香子</v>
      </c>
      <c r="I27" s="1941"/>
      <c r="J27" s="1941"/>
      <c r="K27" s="1941"/>
      <c r="L27" s="1941"/>
      <c r="M27" s="1941"/>
      <c r="N27" s="1941"/>
      <c r="O27" s="1941"/>
      <c r="P27" s="1941"/>
      <c r="Q27" s="598" t="s">
        <v>372</v>
      </c>
      <c r="R27" s="598"/>
      <c r="S27" s="598"/>
      <c r="T27" s="598"/>
      <c r="U27" s="598"/>
      <c r="V27" s="598"/>
      <c r="W27" s="598"/>
      <c r="X27" s="599"/>
    </row>
    <row r="28" spans="1:24" ht="15" customHeight="1">
      <c r="A28" s="2016"/>
      <c r="B28" s="2017"/>
      <c r="C28" s="1998" t="s">
        <v>3200</v>
      </c>
      <c r="D28" s="1999"/>
      <c r="E28" s="1999"/>
      <c r="F28" s="1999"/>
      <c r="G28" s="2000"/>
      <c r="H28" s="1948" t="str">
        <f>cst_wskakunin_sekkei1_JIMU_SIKAKU</f>
        <v/>
      </c>
      <c r="I28" s="1949"/>
      <c r="J28" s="1950" t="s">
        <v>553</v>
      </c>
      <c r="K28" s="1950"/>
      <c r="L28" s="1950"/>
      <c r="M28" s="1949" t="str">
        <f>cst_wskakunin_sekkei1_JIMU_TOUROKU_KIKAN</f>
        <v/>
      </c>
      <c r="N28" s="1949"/>
      <c r="O28" s="1949"/>
      <c r="P28" s="600" t="s">
        <v>559</v>
      </c>
      <c r="Q28" s="601"/>
      <c r="R28" s="600"/>
      <c r="S28" s="1951" t="str">
        <f>cst_wskakunin_sekkei1_JIMU_NO</f>
        <v/>
      </c>
      <c r="T28" s="1951"/>
      <c r="U28" s="1951"/>
      <c r="V28" s="1951"/>
      <c r="W28" s="1951"/>
      <c r="X28" s="602" t="s">
        <v>375</v>
      </c>
    </row>
    <row r="29" spans="1:24" ht="15" customHeight="1">
      <c r="A29" s="2016"/>
      <c r="B29" s="2017"/>
      <c r="C29" s="1998"/>
      <c r="D29" s="1999"/>
      <c r="E29" s="1999"/>
      <c r="F29" s="1999"/>
      <c r="G29" s="2000"/>
      <c r="H29" s="1940" t="str">
        <f>cst_wskakunin_sekkei1_JIMU_NAME</f>
        <v/>
      </c>
      <c r="I29" s="1941"/>
      <c r="J29" s="1941"/>
      <c r="K29" s="1941"/>
      <c r="L29" s="1941"/>
      <c r="M29" s="1941"/>
      <c r="N29" s="1941"/>
      <c r="O29" s="1941"/>
      <c r="P29" s="1941"/>
      <c r="Q29" s="1941"/>
      <c r="R29" s="1941"/>
      <c r="S29" s="1941"/>
      <c r="T29" s="1941"/>
      <c r="U29" s="1941"/>
      <c r="V29" s="1941"/>
      <c r="W29" s="1941"/>
      <c r="X29" s="1952"/>
    </row>
    <row r="30" spans="1:24" ht="15" customHeight="1">
      <c r="A30" s="2016"/>
      <c r="B30" s="2017"/>
      <c r="C30" s="1998" t="s">
        <v>3214</v>
      </c>
      <c r="D30" s="1999"/>
      <c r="E30" s="1999"/>
      <c r="F30" s="1999"/>
      <c r="G30" s="2000"/>
      <c r="H30" s="1989" t="str">
        <f>cst_wskakunin_sekkei1__address</f>
        <v/>
      </c>
      <c r="I30" s="1990"/>
      <c r="J30" s="1990"/>
      <c r="K30" s="1990"/>
      <c r="L30" s="1990"/>
      <c r="M30" s="1990"/>
      <c r="N30" s="1990"/>
      <c r="O30" s="1990"/>
      <c r="P30" s="1990"/>
      <c r="Q30" s="1990"/>
      <c r="R30" s="1990"/>
      <c r="S30" s="1990"/>
      <c r="T30" s="1990"/>
      <c r="U30" s="1990"/>
      <c r="V30" s="1990"/>
      <c r="W30" s="1990"/>
      <c r="X30" s="1991"/>
    </row>
    <row r="31" spans="1:24" ht="15" customHeight="1">
      <c r="A31" s="2018"/>
      <c r="B31" s="2019"/>
      <c r="C31" s="1902" t="s">
        <v>3201</v>
      </c>
      <c r="D31" s="1903"/>
      <c r="E31" s="1903"/>
      <c r="F31" s="1903"/>
      <c r="G31" s="1904"/>
      <c r="H31" s="1905" t="str">
        <f>cst_wskakunin_sekkei1_TEL</f>
        <v/>
      </c>
      <c r="I31" s="1906"/>
      <c r="J31" s="1906"/>
      <c r="K31" s="1906"/>
      <c r="L31" s="1906"/>
      <c r="M31" s="1906"/>
      <c r="N31" s="1906"/>
      <c r="O31" s="1906"/>
      <c r="P31" s="1906"/>
      <c r="Q31" s="1906"/>
      <c r="R31" s="1906"/>
      <c r="S31" s="1906"/>
      <c r="T31" s="1906"/>
      <c r="U31" s="1906"/>
      <c r="V31" s="1906"/>
      <c r="W31" s="1906"/>
      <c r="X31" s="1907"/>
    </row>
    <row r="32" spans="1:24" ht="15" customHeight="1">
      <c r="A32" s="1962" t="s">
        <v>3215</v>
      </c>
      <c r="B32" s="1992"/>
      <c r="C32" s="1995" t="s">
        <v>3216</v>
      </c>
      <c r="D32" s="1996"/>
      <c r="E32" s="1996"/>
      <c r="F32" s="1996"/>
      <c r="G32" s="1997"/>
      <c r="H32" s="1919" t="str">
        <f>cst_wskakunin_BUILD__address</f>
        <v>岩手県盛岡市</v>
      </c>
      <c r="I32" s="1920"/>
      <c r="J32" s="1920"/>
      <c r="K32" s="1920"/>
      <c r="L32" s="1920"/>
      <c r="M32" s="1920"/>
      <c r="N32" s="1920"/>
      <c r="O32" s="1920"/>
      <c r="P32" s="1920"/>
      <c r="Q32" s="1920"/>
      <c r="R32" s="1920"/>
      <c r="S32" s="1920"/>
      <c r="T32" s="1920"/>
      <c r="U32" s="1920"/>
      <c r="V32" s="1920"/>
      <c r="W32" s="1920"/>
      <c r="X32" s="1921"/>
    </row>
    <row r="33" spans="1:24" ht="15" customHeight="1">
      <c r="A33" s="1964"/>
      <c r="B33" s="1993"/>
      <c r="C33" s="1998"/>
      <c r="D33" s="1999"/>
      <c r="E33" s="1999"/>
      <c r="F33" s="1999"/>
      <c r="G33" s="2000"/>
      <c r="H33" s="1922"/>
      <c r="I33" s="1923"/>
      <c r="J33" s="1923"/>
      <c r="K33" s="1923"/>
      <c r="L33" s="1923"/>
      <c r="M33" s="1923"/>
      <c r="N33" s="1923"/>
      <c r="O33" s="1923"/>
      <c r="P33" s="1923"/>
      <c r="Q33" s="1923"/>
      <c r="R33" s="1923"/>
      <c r="S33" s="1923"/>
      <c r="T33" s="1923"/>
      <c r="U33" s="1923"/>
      <c r="V33" s="1923"/>
      <c r="W33" s="1923"/>
      <c r="X33" s="1924"/>
    </row>
    <row r="34" spans="1:24" ht="15" customHeight="1">
      <c r="A34" s="1964"/>
      <c r="B34" s="1993"/>
      <c r="C34" s="2001" t="s">
        <v>3217</v>
      </c>
      <c r="D34" s="2002"/>
      <c r="E34" s="2002"/>
      <c r="F34" s="2002"/>
      <c r="G34" s="2003"/>
      <c r="H34" s="2004"/>
      <c r="I34" s="2005"/>
      <c r="J34" s="2005"/>
      <c r="K34" s="2005"/>
      <c r="L34" s="2005"/>
      <c r="M34" s="2005"/>
      <c r="N34" s="2002" t="s">
        <v>3615</v>
      </c>
      <c r="O34" s="2002"/>
      <c r="P34" s="2002"/>
      <c r="Q34" s="2002"/>
      <c r="R34" s="2002"/>
      <c r="S34" s="2006" t="str">
        <f>cst_wskakunin_p4_1_youto1_YOUTO</f>
        <v>一戸建ての住宅</v>
      </c>
      <c r="T34" s="2006"/>
      <c r="U34" s="2006"/>
      <c r="V34" s="2006"/>
      <c r="W34" s="2006"/>
      <c r="X34" s="2007"/>
    </row>
    <row r="35" spans="1:24" ht="15" customHeight="1">
      <c r="A35" s="1964"/>
      <c r="B35" s="1993"/>
      <c r="C35" s="2001"/>
      <c r="D35" s="2002"/>
      <c r="E35" s="2002"/>
      <c r="F35" s="2002"/>
      <c r="G35" s="2003"/>
      <c r="H35" s="2004"/>
      <c r="I35" s="2005"/>
      <c r="J35" s="2005"/>
      <c r="K35" s="2005"/>
      <c r="L35" s="2005"/>
      <c r="M35" s="2005"/>
      <c r="N35" s="2002"/>
      <c r="O35" s="2002"/>
      <c r="P35" s="2002"/>
      <c r="Q35" s="2002"/>
      <c r="R35" s="2002"/>
      <c r="S35" s="2006"/>
      <c r="T35" s="2006"/>
      <c r="U35" s="2006"/>
      <c r="V35" s="2006"/>
      <c r="W35" s="2006"/>
      <c r="X35" s="2007"/>
    </row>
    <row r="36" spans="1:24" ht="15" customHeight="1">
      <c r="A36" s="1966"/>
      <c r="B36" s="1994"/>
      <c r="C36" s="2008" t="s">
        <v>3218</v>
      </c>
      <c r="D36" s="2009"/>
      <c r="E36" s="2009"/>
      <c r="F36" s="2009"/>
      <c r="G36" s="2010"/>
      <c r="H36" s="2011" t="str">
        <f>cst_wskakunin_p4_1__kouji</f>
        <v>新築</v>
      </c>
      <c r="I36" s="2012"/>
      <c r="J36" s="2012"/>
      <c r="K36" s="2012"/>
      <c r="L36" s="2012"/>
      <c r="M36" s="2012"/>
      <c r="N36" s="2012"/>
      <c r="O36" s="2012"/>
      <c r="P36" s="2012"/>
      <c r="Q36" s="2012"/>
      <c r="R36" s="2012"/>
      <c r="S36" s="2012"/>
      <c r="T36" s="2012"/>
      <c r="U36" s="2012"/>
      <c r="V36" s="2012"/>
      <c r="W36" s="2012"/>
      <c r="X36" s="2013"/>
    </row>
    <row r="37" spans="1:24" ht="15" customHeight="1">
      <c r="A37" s="1962" t="s">
        <v>3219</v>
      </c>
      <c r="B37" s="1963"/>
      <c r="C37" s="1968" t="s">
        <v>3220</v>
      </c>
      <c r="D37" s="1969"/>
      <c r="E37" s="1969"/>
      <c r="F37" s="1969"/>
      <c r="G37" s="1970"/>
      <c r="H37" s="611"/>
      <c r="I37" s="612" t="s">
        <v>3221</v>
      </c>
      <c r="J37" s="612"/>
      <c r="K37" s="613"/>
      <c r="L37" s="612" t="s">
        <v>3222</v>
      </c>
      <c r="M37" s="612"/>
      <c r="N37" s="612"/>
      <c r="O37" s="612"/>
      <c r="P37" s="612"/>
      <c r="Q37" s="612"/>
      <c r="R37" s="612"/>
      <c r="S37" s="612"/>
      <c r="T37" s="612"/>
      <c r="U37" s="612"/>
      <c r="V37" s="612"/>
      <c r="W37" s="612"/>
      <c r="X37" s="614"/>
    </row>
    <row r="38" spans="1:24" ht="15" customHeight="1">
      <c r="A38" s="1964"/>
      <c r="B38" s="1965"/>
      <c r="C38" s="607"/>
      <c r="D38" s="1971" t="s">
        <v>3223</v>
      </c>
      <c r="E38" s="1972"/>
      <c r="F38" s="1972"/>
      <c r="G38" s="1973"/>
      <c r="H38" s="1959"/>
      <c r="I38" s="1960"/>
      <c r="J38" s="1960"/>
      <c r="K38" s="1960"/>
      <c r="L38" s="1960"/>
      <c r="M38" s="1960"/>
      <c r="N38" s="1960"/>
      <c r="O38" s="1960"/>
      <c r="P38" s="1960"/>
      <c r="Q38" s="1960"/>
      <c r="R38" s="1960"/>
      <c r="S38" s="1960"/>
      <c r="T38" s="1960"/>
      <c r="U38" s="1960"/>
      <c r="V38" s="1960"/>
      <c r="W38" s="1960"/>
      <c r="X38" s="1961"/>
    </row>
    <row r="39" spans="1:24" ht="15" customHeight="1">
      <c r="A39" s="1964"/>
      <c r="B39" s="1965"/>
      <c r="C39" s="607"/>
      <c r="D39" s="1974"/>
      <c r="E39" s="1975"/>
      <c r="F39" s="1975"/>
      <c r="G39" s="1976"/>
      <c r="H39" s="1914"/>
      <c r="I39" s="1915"/>
      <c r="J39" s="1915"/>
      <c r="K39" s="1915"/>
      <c r="L39" s="1915"/>
      <c r="M39" s="1915"/>
      <c r="N39" s="1915"/>
      <c r="O39" s="1915"/>
      <c r="P39" s="1915"/>
      <c r="Q39" s="1915"/>
      <c r="R39" s="1915"/>
      <c r="S39" s="1915"/>
      <c r="T39" s="1915"/>
      <c r="U39" s="1915"/>
      <c r="V39" s="1915"/>
      <c r="W39" s="1915"/>
      <c r="X39" s="1916"/>
    </row>
    <row r="40" spans="1:24" ht="15" customHeight="1">
      <c r="A40" s="1964"/>
      <c r="B40" s="1965"/>
      <c r="C40" s="1908" t="s">
        <v>3224</v>
      </c>
      <c r="D40" s="1909"/>
      <c r="E40" s="1909"/>
      <c r="F40" s="1909"/>
      <c r="G40" s="1910"/>
      <c r="H40" s="615"/>
      <c r="I40" s="616" t="s">
        <v>3221</v>
      </c>
      <c r="J40" s="616"/>
      <c r="K40" s="617"/>
      <c r="L40" s="616" t="s">
        <v>3222</v>
      </c>
      <c r="M40" s="616"/>
      <c r="N40" s="616"/>
      <c r="O40" s="616"/>
      <c r="P40" s="616"/>
      <c r="Q40" s="616"/>
      <c r="R40" s="616"/>
      <c r="S40" s="616"/>
      <c r="T40" s="616"/>
      <c r="U40" s="616"/>
      <c r="V40" s="616"/>
      <c r="W40" s="616"/>
      <c r="X40" s="618"/>
    </row>
    <row r="41" spans="1:24" ht="15" customHeight="1">
      <c r="A41" s="1964"/>
      <c r="B41" s="1965"/>
      <c r="C41" s="607"/>
      <c r="D41" s="1971" t="s">
        <v>3223</v>
      </c>
      <c r="E41" s="1972"/>
      <c r="F41" s="1972"/>
      <c r="G41" s="1973"/>
      <c r="H41" s="1980"/>
      <c r="I41" s="1981"/>
      <c r="J41" s="1981"/>
      <c r="K41" s="1981"/>
      <c r="L41" s="1981"/>
      <c r="M41" s="1981"/>
      <c r="N41" s="1981"/>
      <c r="O41" s="1981"/>
      <c r="P41" s="1981"/>
      <c r="Q41" s="1981"/>
      <c r="R41" s="1981"/>
      <c r="S41" s="1981"/>
      <c r="T41" s="1981"/>
      <c r="U41" s="1981"/>
      <c r="V41" s="1981"/>
      <c r="W41" s="1981"/>
      <c r="X41" s="1982"/>
    </row>
    <row r="42" spans="1:24" ht="15" customHeight="1">
      <c r="A42" s="1964"/>
      <c r="B42" s="1965"/>
      <c r="C42" s="607"/>
      <c r="D42" s="1977"/>
      <c r="E42" s="1978"/>
      <c r="F42" s="1978"/>
      <c r="G42" s="1979"/>
      <c r="H42" s="1983" t="s">
        <v>376</v>
      </c>
      <c r="I42" s="1984"/>
      <c r="J42" s="1984"/>
      <c r="K42" s="1984"/>
      <c r="L42" s="1984"/>
      <c r="M42" s="1984"/>
      <c r="N42" s="1984"/>
      <c r="O42" s="1984"/>
      <c r="P42" s="1984"/>
      <c r="Q42" s="1984"/>
      <c r="R42" s="1984"/>
      <c r="S42" s="1984"/>
      <c r="T42" s="1984"/>
      <c r="U42" s="1984"/>
      <c r="V42" s="1984"/>
      <c r="W42" s="1984"/>
      <c r="X42" s="1985"/>
    </row>
    <row r="43" spans="1:24" ht="15" customHeight="1">
      <c r="A43" s="1964"/>
      <c r="B43" s="1965"/>
      <c r="C43" s="607"/>
      <c r="D43" s="1977"/>
      <c r="E43" s="1978"/>
      <c r="F43" s="1978"/>
      <c r="G43" s="1979"/>
      <c r="H43" s="1983" t="s">
        <v>376</v>
      </c>
      <c r="I43" s="1984"/>
      <c r="J43" s="1984"/>
      <c r="K43" s="1984"/>
      <c r="L43" s="1984"/>
      <c r="M43" s="1984"/>
      <c r="N43" s="1984"/>
      <c r="O43" s="1984"/>
      <c r="P43" s="1984"/>
      <c r="Q43" s="1984"/>
      <c r="R43" s="1984"/>
      <c r="S43" s="1984"/>
      <c r="T43" s="1984"/>
      <c r="U43" s="1984"/>
      <c r="V43" s="1984"/>
      <c r="W43" s="1984"/>
      <c r="X43" s="1985"/>
    </row>
    <row r="44" spans="1:24" ht="15" customHeight="1">
      <c r="A44" s="1964"/>
      <c r="B44" s="1965"/>
      <c r="C44" s="591"/>
      <c r="D44" s="1974"/>
      <c r="E44" s="1975"/>
      <c r="F44" s="1975"/>
      <c r="G44" s="1976"/>
      <c r="H44" s="1986"/>
      <c r="I44" s="1987"/>
      <c r="J44" s="1987"/>
      <c r="K44" s="1987"/>
      <c r="L44" s="1987"/>
      <c r="M44" s="1987"/>
      <c r="N44" s="1987"/>
      <c r="O44" s="1987"/>
      <c r="P44" s="1987"/>
      <c r="Q44" s="1987"/>
      <c r="R44" s="1987"/>
      <c r="S44" s="1987"/>
      <c r="T44" s="1987"/>
      <c r="U44" s="1987"/>
      <c r="V44" s="1987"/>
      <c r="W44" s="1987"/>
      <c r="X44" s="1988"/>
    </row>
    <row r="45" spans="1:24" ht="15" customHeight="1">
      <c r="A45" s="1964"/>
      <c r="B45" s="1965"/>
      <c r="C45" s="1968" t="s">
        <v>3225</v>
      </c>
      <c r="D45" s="1969"/>
      <c r="E45" s="1969"/>
      <c r="F45" s="1969"/>
      <c r="G45" s="1970"/>
      <c r="H45" s="611"/>
      <c r="I45" s="612" t="s">
        <v>3221</v>
      </c>
      <c r="J45" s="612"/>
      <c r="K45" s="613"/>
      <c r="L45" s="612" t="s">
        <v>3222</v>
      </c>
      <c r="M45" s="612"/>
      <c r="N45" s="612"/>
      <c r="O45" s="612"/>
      <c r="P45" s="612"/>
      <c r="Q45" s="612"/>
      <c r="R45" s="612"/>
      <c r="S45" s="612"/>
      <c r="T45" s="612"/>
      <c r="U45" s="612"/>
      <c r="V45" s="612"/>
      <c r="W45" s="612"/>
      <c r="X45" s="614"/>
    </row>
    <row r="46" spans="1:24" ht="15" customHeight="1">
      <c r="A46" s="1964"/>
      <c r="B46" s="1965"/>
      <c r="C46" s="607"/>
      <c r="D46" s="1971" t="s">
        <v>3223</v>
      </c>
      <c r="E46" s="1972"/>
      <c r="F46" s="1972"/>
      <c r="G46" s="1973"/>
      <c r="H46" s="1980" t="s">
        <v>376</v>
      </c>
      <c r="I46" s="1981"/>
      <c r="J46" s="1981"/>
      <c r="K46" s="1981"/>
      <c r="L46" s="1981"/>
      <c r="M46" s="1981"/>
      <c r="N46" s="1981"/>
      <c r="O46" s="1981"/>
      <c r="P46" s="1981"/>
      <c r="Q46" s="1981"/>
      <c r="R46" s="1981"/>
      <c r="S46" s="1981"/>
      <c r="T46" s="1981"/>
      <c r="U46" s="1981"/>
      <c r="V46" s="1981"/>
      <c r="W46" s="1981"/>
      <c r="X46" s="1982"/>
    </row>
    <row r="47" spans="1:24" ht="15" customHeight="1">
      <c r="A47" s="1964"/>
      <c r="B47" s="1965"/>
      <c r="C47" s="607"/>
      <c r="D47" s="1974"/>
      <c r="E47" s="1975"/>
      <c r="F47" s="1975"/>
      <c r="G47" s="1976"/>
      <c r="H47" s="1986"/>
      <c r="I47" s="1987"/>
      <c r="J47" s="1987"/>
      <c r="K47" s="1987"/>
      <c r="L47" s="1987"/>
      <c r="M47" s="1987"/>
      <c r="N47" s="1987"/>
      <c r="O47" s="1987"/>
      <c r="P47" s="1987"/>
      <c r="Q47" s="1987"/>
      <c r="R47" s="1987"/>
      <c r="S47" s="1987"/>
      <c r="T47" s="1987"/>
      <c r="U47" s="1987"/>
      <c r="V47" s="1987"/>
      <c r="W47" s="1987"/>
      <c r="X47" s="1988"/>
    </row>
    <row r="48" spans="1:24" ht="15" customHeight="1">
      <c r="A48" s="1964"/>
      <c r="B48" s="1965"/>
      <c r="C48" s="1908" t="s">
        <v>3226</v>
      </c>
      <c r="D48" s="1909"/>
      <c r="E48" s="1909"/>
      <c r="F48" s="1909"/>
      <c r="G48" s="1910"/>
      <c r="H48" s="1959"/>
      <c r="I48" s="1960"/>
      <c r="J48" s="1960"/>
      <c r="K48" s="1960"/>
      <c r="L48" s="1960"/>
      <c r="M48" s="1960"/>
      <c r="N48" s="1960"/>
      <c r="O48" s="1960"/>
      <c r="P48" s="1960"/>
      <c r="Q48" s="1960"/>
      <c r="R48" s="1960"/>
      <c r="S48" s="1960"/>
      <c r="T48" s="1960"/>
      <c r="U48" s="1960"/>
      <c r="V48" s="1960"/>
      <c r="W48" s="1960"/>
      <c r="X48" s="1961"/>
    </row>
    <row r="49" spans="1:24" ht="15" customHeight="1">
      <c r="A49" s="1964"/>
      <c r="B49" s="1965"/>
      <c r="C49" s="607"/>
      <c r="G49" s="606"/>
      <c r="H49" s="1911"/>
      <c r="I49" s="1912"/>
      <c r="J49" s="1912"/>
      <c r="K49" s="1912"/>
      <c r="L49" s="1912"/>
      <c r="M49" s="1912"/>
      <c r="N49" s="1912"/>
      <c r="O49" s="1912"/>
      <c r="P49" s="1912"/>
      <c r="Q49" s="1912"/>
      <c r="R49" s="1912"/>
      <c r="S49" s="1912"/>
      <c r="T49" s="1912"/>
      <c r="U49" s="1912"/>
      <c r="V49" s="1912"/>
      <c r="W49" s="1912"/>
      <c r="X49" s="1913"/>
    </row>
    <row r="50" spans="1:24" ht="15" customHeight="1">
      <c r="A50" s="1964"/>
      <c r="B50" s="1965"/>
      <c r="C50" s="591"/>
      <c r="D50" s="593"/>
      <c r="E50" s="593"/>
      <c r="F50" s="593"/>
      <c r="G50" s="594"/>
      <c r="H50" s="1914"/>
      <c r="I50" s="1915"/>
      <c r="J50" s="1915"/>
      <c r="K50" s="1915"/>
      <c r="L50" s="1915"/>
      <c r="M50" s="1915"/>
      <c r="N50" s="1915"/>
      <c r="O50" s="1915"/>
      <c r="P50" s="1915"/>
      <c r="Q50" s="1915"/>
      <c r="R50" s="1915"/>
      <c r="S50" s="1915"/>
      <c r="T50" s="1915"/>
      <c r="U50" s="1915"/>
      <c r="V50" s="1915"/>
      <c r="W50" s="1915"/>
      <c r="X50" s="1916"/>
    </row>
    <row r="51" spans="1:24" ht="15" customHeight="1">
      <c r="A51" s="1964"/>
      <c r="B51" s="1965"/>
      <c r="C51" s="1968" t="s">
        <v>3227</v>
      </c>
      <c r="D51" s="1969"/>
      <c r="E51" s="1969"/>
      <c r="F51" s="1969"/>
      <c r="G51" s="1970"/>
      <c r="H51" s="1911"/>
      <c r="I51" s="1912"/>
      <c r="J51" s="1912"/>
      <c r="K51" s="1912"/>
      <c r="L51" s="1912"/>
      <c r="M51" s="1912"/>
      <c r="N51" s="1912"/>
      <c r="O51" s="1912"/>
      <c r="P51" s="1912"/>
      <c r="Q51" s="1912"/>
      <c r="R51" s="1912"/>
      <c r="S51" s="1912"/>
      <c r="T51" s="1912"/>
      <c r="U51" s="1912"/>
      <c r="V51" s="1912"/>
      <c r="W51" s="1912"/>
      <c r="X51" s="1913"/>
    </row>
    <row r="52" spans="1:24" ht="15" customHeight="1">
      <c r="A52" s="1964"/>
      <c r="B52" s="1965"/>
      <c r="C52" s="619"/>
      <c r="D52" s="309"/>
      <c r="E52" s="309"/>
      <c r="F52" s="309"/>
      <c r="G52" s="620"/>
      <c r="H52" s="1911"/>
      <c r="I52" s="1912"/>
      <c r="J52" s="1912"/>
      <c r="K52" s="1912"/>
      <c r="L52" s="1912"/>
      <c r="M52" s="1912"/>
      <c r="N52" s="1912"/>
      <c r="O52" s="1912"/>
      <c r="P52" s="1912"/>
      <c r="Q52" s="1912"/>
      <c r="R52" s="1912"/>
      <c r="S52" s="1912"/>
      <c r="T52" s="1912"/>
      <c r="U52" s="1912"/>
      <c r="V52" s="1912"/>
      <c r="W52" s="1912"/>
      <c r="X52" s="1913"/>
    </row>
    <row r="53" spans="1:24" ht="15" customHeight="1">
      <c r="A53" s="1964"/>
      <c r="B53" s="1965"/>
      <c r="C53" s="607" t="s">
        <v>3228</v>
      </c>
      <c r="G53" s="606"/>
      <c r="H53" s="1911"/>
      <c r="I53" s="1912"/>
      <c r="J53" s="1912"/>
      <c r="K53" s="1912"/>
      <c r="L53" s="1912"/>
      <c r="M53" s="1912"/>
      <c r="N53" s="1912"/>
      <c r="O53" s="1912"/>
      <c r="P53" s="1912"/>
      <c r="Q53" s="1912"/>
      <c r="R53" s="1912"/>
      <c r="S53" s="1912"/>
      <c r="T53" s="1912"/>
      <c r="U53" s="1912"/>
      <c r="V53" s="1912"/>
      <c r="W53" s="1912"/>
      <c r="X53" s="1913"/>
    </row>
    <row r="54" spans="1:24" ht="15" customHeight="1">
      <c r="A54" s="1966"/>
      <c r="B54" s="1967"/>
      <c r="C54" s="591"/>
      <c r="D54" s="593"/>
      <c r="E54" s="593"/>
      <c r="F54" s="593"/>
      <c r="G54" s="594"/>
      <c r="H54" s="1914"/>
      <c r="I54" s="1915"/>
      <c r="J54" s="1915"/>
      <c r="K54" s="1915"/>
      <c r="L54" s="1915"/>
      <c r="M54" s="1915"/>
      <c r="N54" s="1915"/>
      <c r="O54" s="1915"/>
      <c r="P54" s="1915"/>
      <c r="Q54" s="1915"/>
      <c r="R54" s="1915"/>
      <c r="S54" s="1915"/>
      <c r="T54" s="1915"/>
      <c r="U54" s="1915"/>
      <c r="V54" s="1915"/>
      <c r="W54" s="1915"/>
      <c r="X54" s="1916"/>
    </row>
  </sheetData>
  <mergeCells count="59">
    <mergeCell ref="Q17:W18"/>
    <mergeCell ref="A1:X2"/>
    <mergeCell ref="C4:S4"/>
    <mergeCell ref="Q8:R8"/>
    <mergeCell ref="Q13:W14"/>
    <mergeCell ref="Q15:W16"/>
    <mergeCell ref="C30:G30"/>
    <mergeCell ref="Q19:W20"/>
    <mergeCell ref="Q21:W21"/>
    <mergeCell ref="A23:B25"/>
    <mergeCell ref="C23:G23"/>
    <mergeCell ref="H23:P23"/>
    <mergeCell ref="C24:G24"/>
    <mergeCell ref="H24:X24"/>
    <mergeCell ref="C25:G25"/>
    <mergeCell ref="H25:X25"/>
    <mergeCell ref="C28:G29"/>
    <mergeCell ref="H28:I28"/>
    <mergeCell ref="J28:L28"/>
    <mergeCell ref="M28:O28"/>
    <mergeCell ref="S28:W28"/>
    <mergeCell ref="H29:X29"/>
    <mergeCell ref="H26:I26"/>
    <mergeCell ref="L26:O26"/>
    <mergeCell ref="R26:W26"/>
    <mergeCell ref="C27:G27"/>
    <mergeCell ref="H27:P27"/>
    <mergeCell ref="H46:X46"/>
    <mergeCell ref="H47:X47"/>
    <mergeCell ref="H30:X30"/>
    <mergeCell ref="A32:B36"/>
    <mergeCell ref="C32:G33"/>
    <mergeCell ref="H32:X33"/>
    <mergeCell ref="C34:G35"/>
    <mergeCell ref="H34:M35"/>
    <mergeCell ref="N34:R35"/>
    <mergeCell ref="S34:X35"/>
    <mergeCell ref="C36:G36"/>
    <mergeCell ref="H36:X36"/>
    <mergeCell ref="C31:G31"/>
    <mergeCell ref="H31:X31"/>
    <mergeCell ref="A26:B31"/>
    <mergeCell ref="C26:G26"/>
    <mergeCell ref="C48:G48"/>
    <mergeCell ref="H48:X50"/>
    <mergeCell ref="A37:B54"/>
    <mergeCell ref="C37:G37"/>
    <mergeCell ref="D38:G39"/>
    <mergeCell ref="H38:X39"/>
    <mergeCell ref="C40:G40"/>
    <mergeCell ref="D41:G44"/>
    <mergeCell ref="H41:X41"/>
    <mergeCell ref="H42:X42"/>
    <mergeCell ref="H43:X43"/>
    <mergeCell ref="H44:X44"/>
    <mergeCell ref="C51:G51"/>
    <mergeCell ref="H51:X54"/>
    <mergeCell ref="C45:G45"/>
    <mergeCell ref="D46:G47"/>
  </mergeCells>
  <phoneticPr fontId="165"/>
  <dataValidations count="3">
    <dataValidation allowBlank="1" showInputMessage="1" showErrorMessage="1" sqref="H25:X25 H31:X31 R26:W26 S8 S28:W28 U8 W8" xr:uid="{00000000-0002-0000-1B00-000000000000}"/>
    <dataValidation type="list" allowBlank="1" showInputMessage="1" showErrorMessage="1" sqref="H41:X43" xr:uid="{00000000-0002-0000-1B00-000001000000}">
      <formula1>"　,法20条に基づく令38条3項に規定する基礎の構造が不適合（基準時：H12）,法20条に基づく令46条4項に規定する必要壁量が不足(基準時：S56）,法20条に基づく令47条に規定する継手又は仕口の構造方法が不適合（基準時：H12）"</formula1>
    </dataValidation>
    <dataValidation type="list" allowBlank="1" showInputMessage="1" showErrorMessage="1" sqref="H46:X46" xr:uid="{00000000-0002-0000-1B00-000002000000}">
      <formula1>"　,法28条の2に基づく令20条の8に規定する換気設備（24時間換気）が不足(基準時：H14）"</formula1>
    </dataValidation>
  </dataValidations>
  <pageMargins left="0.70866141732283472" right="0.70866141732283472" top="0.74803149606299213" bottom="0.74803149606299213" header="0.31496062992125984" footer="0.31496062992125984"/>
  <pageSetup paperSize="9"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45057" r:id="rId4" name="Check Box 1">
              <controlPr defaultSize="0" autoFill="0" autoLine="0" autoPict="0" altText="">
                <anchor moveWithCells="1">
                  <from>
                    <xdr:col>10</xdr:col>
                    <xdr:colOff>28575</xdr:colOff>
                    <xdr:row>36</xdr:row>
                    <xdr:rowOff>0</xdr:rowOff>
                  </from>
                  <to>
                    <xdr:col>11</xdr:col>
                    <xdr:colOff>57150</xdr:colOff>
                    <xdr:row>37</xdr:row>
                    <xdr:rowOff>19050</xdr:rowOff>
                  </to>
                </anchor>
              </controlPr>
            </control>
          </mc:Choice>
        </mc:AlternateContent>
        <mc:AlternateContent xmlns:mc="http://schemas.openxmlformats.org/markup-compatibility/2006">
          <mc:Choice Requires="x14">
            <control shapeId="45058" r:id="rId5" name="Check Box 2">
              <controlPr defaultSize="0" autoFill="0" autoLine="0" autoPict="0" altText="">
                <anchor moveWithCells="1">
                  <from>
                    <xdr:col>7</xdr:col>
                    <xdr:colOff>38100</xdr:colOff>
                    <xdr:row>36</xdr:row>
                    <xdr:rowOff>0</xdr:rowOff>
                  </from>
                  <to>
                    <xdr:col>8</xdr:col>
                    <xdr:colOff>66675</xdr:colOff>
                    <xdr:row>37</xdr:row>
                    <xdr:rowOff>19050</xdr:rowOff>
                  </to>
                </anchor>
              </controlPr>
            </control>
          </mc:Choice>
        </mc:AlternateContent>
        <mc:AlternateContent xmlns:mc="http://schemas.openxmlformats.org/markup-compatibility/2006">
          <mc:Choice Requires="x14">
            <control shapeId="45059" r:id="rId6" name="Check Box 3">
              <controlPr defaultSize="0" autoFill="0" autoLine="0" autoPict="0" altText="">
                <anchor moveWithCells="1">
                  <from>
                    <xdr:col>10</xdr:col>
                    <xdr:colOff>28575</xdr:colOff>
                    <xdr:row>39</xdr:row>
                    <xdr:rowOff>0</xdr:rowOff>
                  </from>
                  <to>
                    <xdr:col>11</xdr:col>
                    <xdr:colOff>57150</xdr:colOff>
                    <xdr:row>40</xdr:row>
                    <xdr:rowOff>19050</xdr:rowOff>
                  </to>
                </anchor>
              </controlPr>
            </control>
          </mc:Choice>
        </mc:AlternateContent>
        <mc:AlternateContent xmlns:mc="http://schemas.openxmlformats.org/markup-compatibility/2006">
          <mc:Choice Requires="x14">
            <control shapeId="45060" r:id="rId7" name="Check Box 4">
              <controlPr defaultSize="0" autoFill="0" autoLine="0" autoPict="0" altText="">
                <anchor moveWithCells="1">
                  <from>
                    <xdr:col>7</xdr:col>
                    <xdr:colOff>38100</xdr:colOff>
                    <xdr:row>39</xdr:row>
                    <xdr:rowOff>0</xdr:rowOff>
                  </from>
                  <to>
                    <xdr:col>8</xdr:col>
                    <xdr:colOff>66675</xdr:colOff>
                    <xdr:row>40</xdr:row>
                    <xdr:rowOff>19050</xdr:rowOff>
                  </to>
                </anchor>
              </controlPr>
            </control>
          </mc:Choice>
        </mc:AlternateContent>
        <mc:AlternateContent xmlns:mc="http://schemas.openxmlformats.org/markup-compatibility/2006">
          <mc:Choice Requires="x14">
            <control shapeId="45061" r:id="rId8" name="Check Box 5">
              <controlPr defaultSize="0" autoFill="0" autoLine="0" autoPict="0" altText="">
                <anchor moveWithCells="1">
                  <from>
                    <xdr:col>10</xdr:col>
                    <xdr:colOff>28575</xdr:colOff>
                    <xdr:row>43</xdr:row>
                    <xdr:rowOff>180975</xdr:rowOff>
                  </from>
                  <to>
                    <xdr:col>11</xdr:col>
                    <xdr:colOff>57150</xdr:colOff>
                    <xdr:row>45</xdr:row>
                    <xdr:rowOff>9525</xdr:rowOff>
                  </to>
                </anchor>
              </controlPr>
            </control>
          </mc:Choice>
        </mc:AlternateContent>
        <mc:AlternateContent xmlns:mc="http://schemas.openxmlformats.org/markup-compatibility/2006">
          <mc:Choice Requires="x14">
            <control shapeId="45062" r:id="rId9" name="Check Box 6">
              <controlPr defaultSize="0" autoFill="0" autoLine="0" autoPict="0" altText="">
                <anchor moveWithCells="1">
                  <from>
                    <xdr:col>7</xdr:col>
                    <xdr:colOff>38100</xdr:colOff>
                    <xdr:row>43</xdr:row>
                    <xdr:rowOff>180975</xdr:rowOff>
                  </from>
                  <to>
                    <xdr:col>8</xdr:col>
                    <xdr:colOff>66675</xdr:colOff>
                    <xdr:row>45</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FFCC"/>
  </sheetPr>
  <dimension ref="A1:H23"/>
  <sheetViews>
    <sheetView workbookViewId="0">
      <selection activeCell="D6" sqref="D6"/>
    </sheetView>
  </sheetViews>
  <sheetFormatPr defaultColWidth="9" defaultRowHeight="13.5"/>
  <cols>
    <col min="1" max="1" width="16.125" customWidth="1"/>
    <col min="4" max="4" width="16.875" style="930" customWidth="1"/>
    <col min="5" max="5" width="14.75" customWidth="1"/>
    <col min="6" max="7" width="24.875" customWidth="1"/>
    <col min="8" max="8" width="35.25" customWidth="1"/>
  </cols>
  <sheetData>
    <row r="1" spans="1:8">
      <c r="A1" s="14" t="s">
        <v>3642</v>
      </c>
      <c r="B1" s="14"/>
      <c r="C1" s="14"/>
      <c r="D1" s="915"/>
      <c r="E1" s="14"/>
      <c r="F1" s="14"/>
      <c r="G1" s="14"/>
    </row>
    <row r="2" spans="1:8">
      <c r="A2" s="916" t="s">
        <v>3643</v>
      </c>
      <c r="B2" s="916"/>
      <c r="C2" s="916" t="s">
        <v>3644</v>
      </c>
      <c r="D2" s="917" t="s">
        <v>3645</v>
      </c>
      <c r="E2" s="916" t="s">
        <v>3646</v>
      </c>
      <c r="F2" s="916" t="s">
        <v>18</v>
      </c>
      <c r="G2" s="916" t="s">
        <v>3647</v>
      </c>
      <c r="H2" s="176" t="s">
        <v>3648</v>
      </c>
    </row>
    <row r="3" spans="1:8">
      <c r="A3" s="916" t="s">
        <v>3649</v>
      </c>
      <c r="B3" s="916"/>
      <c r="C3" s="916">
        <v>1</v>
      </c>
      <c r="D3" s="918">
        <v>37377</v>
      </c>
      <c r="E3" s="916"/>
      <c r="F3" s="919" t="s">
        <v>2978</v>
      </c>
      <c r="G3" s="916" t="s">
        <v>3650</v>
      </c>
      <c r="H3" s="176"/>
    </row>
    <row r="4" spans="1:8">
      <c r="A4" s="916"/>
      <c r="B4" s="916"/>
      <c r="C4" s="916">
        <v>2</v>
      </c>
      <c r="D4" s="918">
        <v>43280</v>
      </c>
      <c r="E4" s="916"/>
      <c r="F4" s="919" t="s">
        <v>2978</v>
      </c>
      <c r="G4" s="916" t="s">
        <v>3651</v>
      </c>
      <c r="H4" s="176"/>
    </row>
    <row r="5" spans="1:8">
      <c r="A5" s="916"/>
      <c r="B5" s="916"/>
      <c r="C5" s="916">
        <v>3</v>
      </c>
      <c r="D5" s="917">
        <v>44375</v>
      </c>
      <c r="E5" s="916"/>
      <c r="F5" s="919" t="s">
        <v>2978</v>
      </c>
      <c r="G5" s="916" t="s">
        <v>3652</v>
      </c>
    </row>
    <row r="6" spans="1:8">
      <c r="A6" s="916"/>
      <c r="B6" s="916"/>
      <c r="C6" s="916">
        <v>4</v>
      </c>
      <c r="D6" s="917"/>
      <c r="E6" s="916"/>
      <c r="F6" s="919"/>
      <c r="G6" s="916"/>
    </row>
    <row r="7" spans="1:8">
      <c r="A7" s="916"/>
      <c r="B7" s="916"/>
      <c r="C7" s="916">
        <v>5</v>
      </c>
      <c r="D7" s="917"/>
      <c r="E7" s="916"/>
      <c r="F7" s="919"/>
      <c r="G7" s="916"/>
    </row>
    <row r="8" spans="1:8">
      <c r="A8" s="916"/>
      <c r="B8" s="916"/>
      <c r="C8" s="916">
        <v>6</v>
      </c>
      <c r="D8" s="917"/>
      <c r="E8" s="916"/>
      <c r="F8" s="919"/>
      <c r="G8" s="916"/>
    </row>
    <row r="9" spans="1:8">
      <c r="A9" s="916"/>
      <c r="B9" s="916"/>
      <c r="C9" s="916">
        <v>7</v>
      </c>
      <c r="D9" s="917"/>
      <c r="E9" s="916"/>
      <c r="F9" s="919"/>
      <c r="G9" s="916"/>
    </row>
    <row r="10" spans="1:8">
      <c r="A10" s="916"/>
      <c r="B10" s="916"/>
      <c r="C10" s="916">
        <v>8</v>
      </c>
      <c r="D10" s="917"/>
      <c r="E10" s="916"/>
      <c r="F10" s="919"/>
      <c r="G10" s="916"/>
    </row>
    <row r="11" spans="1:8">
      <c r="A11" s="916"/>
      <c r="B11" s="916"/>
      <c r="C11" s="916">
        <v>9</v>
      </c>
      <c r="D11" s="917"/>
      <c r="E11" s="916"/>
      <c r="F11" s="919"/>
      <c r="G11" s="916"/>
    </row>
    <row r="12" spans="1:8">
      <c r="A12" s="916"/>
      <c r="B12" s="916"/>
      <c r="C12" s="916">
        <v>10</v>
      </c>
      <c r="D12" s="917"/>
      <c r="E12" s="916"/>
      <c r="F12" s="919"/>
      <c r="G12" s="916"/>
    </row>
    <row r="16" spans="1:8">
      <c r="A16" s="920" t="s">
        <v>3653</v>
      </c>
      <c r="B16" s="921"/>
      <c r="C16" s="921"/>
      <c r="D16" s="922"/>
      <c r="E16" s="920" t="s">
        <v>3654</v>
      </c>
      <c r="F16" s="921"/>
      <c r="G16" s="923"/>
    </row>
    <row r="17" spans="1:8">
      <c r="A17" s="175" t="s">
        <v>3655</v>
      </c>
      <c r="B17" s="924" t="s">
        <v>3656</v>
      </c>
      <c r="C17" s="175" t="s">
        <v>3657</v>
      </c>
      <c r="D17" s="925" t="s">
        <v>2430</v>
      </c>
      <c r="E17" s="175" t="s">
        <v>3646</v>
      </c>
      <c r="F17" s="175" t="s">
        <v>18</v>
      </c>
      <c r="G17" s="175" t="s">
        <v>3647</v>
      </c>
      <c r="H17" t="s">
        <v>3658</v>
      </c>
    </row>
    <row r="18" spans="1:8">
      <c r="A18" s="926" t="s">
        <v>391</v>
      </c>
      <c r="B18" s="926">
        <f ca="1">C18</f>
        <v>3</v>
      </c>
      <c r="C18" s="926">
        <f ca="1">IF(ISNA(MATCH(D18,$D$3:$D$12,0)),MATCH(D18,$D$3:$D$12,1),MATCH(D18,$D$3:$D$12,0))</f>
        <v>3</v>
      </c>
      <c r="D18" s="927">
        <f ca="1">IF(wskakunin_SHINSEI_DATE="",TODAY(),wskakunin_SHINSEI_DATE)</f>
        <v>45737</v>
      </c>
      <c r="E18" s="928" t="str">
        <f ca="1">IF(OFFSET(dAName!$E$2,dAName!B18,0,1,1)="","",OFFSET(dAName!$E$2,dAName!B18,0,1,1))</f>
        <v/>
      </c>
      <c r="F18" s="928" t="str">
        <f ca="1">IF(OFFSET(dAName!$F$2,dAName!$B18,0,1,1)="","",OFFSET(dAName!$F$2,dAName!$B18,0,1,1))</f>
        <v>一般財団法人　岩手県建築住宅センター</v>
      </c>
      <c r="G18" s="928" t="str">
        <f ca="1">IF(OFFSET(dAName!$G$2,dAName!$B18,0,1,1)="","",OFFSET(dAName!$G$2,dAName!$B18,0,1,1))</f>
        <v>理事長　　渡 邊 健 治</v>
      </c>
      <c r="H18" s="929" t="str">
        <f ca="1">IF(OFFSET(dAName!$H$2,dAName!$B18,0,1,1)="","",OFFSET(dAName!$H$2,dAName!$B18,0,1,1))</f>
        <v/>
      </c>
    </row>
    <row r="19" spans="1:8">
      <c r="A19" s="926"/>
      <c r="B19" s="926"/>
      <c r="C19" s="926"/>
      <c r="D19" s="927"/>
      <c r="E19" s="926"/>
      <c r="F19" s="926"/>
      <c r="G19" s="926"/>
    </row>
    <row r="23" spans="1:8">
      <c r="E23" s="931"/>
    </row>
  </sheetData>
  <phoneticPr fontId="165"/>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tint="0.79995117038483843"/>
    <pageSetUpPr fitToPage="1"/>
  </sheetPr>
  <dimension ref="A1:W37"/>
  <sheetViews>
    <sheetView workbookViewId="0"/>
  </sheetViews>
  <sheetFormatPr defaultColWidth="3.625" defaultRowHeight="15" customHeight="1"/>
  <cols>
    <col min="1" max="2" width="4.5" style="655" bestFit="1" customWidth="1"/>
    <col min="3" max="3" width="2.5" style="621" bestFit="1" customWidth="1"/>
    <col min="4" max="4" width="9.75" style="621" bestFit="1" customWidth="1"/>
    <col min="5" max="5" width="20.5" style="621" bestFit="1" customWidth="1"/>
    <col min="6" max="6" width="53.875" style="621" bestFit="1" customWidth="1"/>
    <col min="7" max="7" width="3.625" style="621" customWidth="1"/>
    <col min="8" max="16384" width="3.625" style="621"/>
  </cols>
  <sheetData>
    <row r="1" spans="1:21" ht="14.25">
      <c r="A1" s="2034" t="s">
        <v>3229</v>
      </c>
      <c r="B1" s="2034"/>
      <c r="C1" s="2034"/>
      <c r="D1" s="2034"/>
      <c r="E1" s="2034"/>
      <c r="F1" s="2034"/>
      <c r="G1" s="2034"/>
      <c r="H1" s="2034"/>
      <c r="I1" s="2034"/>
      <c r="J1" s="2034"/>
      <c r="K1" s="2034"/>
      <c r="L1" s="2034"/>
      <c r="M1" s="2034"/>
      <c r="N1" s="2034"/>
      <c r="O1" s="2034"/>
      <c r="P1" s="2034"/>
      <c r="Q1" s="2034"/>
      <c r="R1" s="2034"/>
      <c r="S1" s="2034"/>
      <c r="T1" s="2034"/>
      <c r="U1" s="2034"/>
    </row>
    <row r="2" spans="1:21" thickBot="1">
      <c r="A2" s="622"/>
      <c r="B2" s="622"/>
      <c r="C2" s="622"/>
      <c r="D2" s="622"/>
      <c r="E2" s="622"/>
      <c r="F2" s="622"/>
      <c r="G2" s="622"/>
      <c r="H2" s="622"/>
      <c r="I2" s="622"/>
      <c r="J2" s="622"/>
      <c r="K2" s="622"/>
      <c r="L2" s="622"/>
      <c r="M2" s="622"/>
      <c r="N2" s="622"/>
      <c r="O2" s="622"/>
      <c r="P2" s="622"/>
      <c r="Q2" s="622"/>
      <c r="R2" s="622"/>
      <c r="S2" s="622"/>
      <c r="T2" s="622"/>
      <c r="U2" s="622"/>
    </row>
    <row r="3" spans="1:21" ht="15" customHeight="1">
      <c r="A3" s="2035" t="s">
        <v>3230</v>
      </c>
      <c r="B3" s="2036"/>
      <c r="C3" s="2037" t="s">
        <v>3231</v>
      </c>
      <c r="D3" s="2038"/>
      <c r="E3" s="2038"/>
      <c r="F3" s="2038" t="s">
        <v>3232</v>
      </c>
      <c r="G3" s="2038" t="s">
        <v>885</v>
      </c>
      <c r="H3" s="2038"/>
      <c r="I3" s="2038"/>
      <c r="J3" s="2038"/>
      <c r="K3" s="2038"/>
      <c r="L3" s="2038"/>
      <c r="M3" s="2038"/>
      <c r="N3" s="2038"/>
      <c r="O3" s="2038"/>
      <c r="P3" s="2038"/>
      <c r="Q3" s="2038"/>
      <c r="R3" s="2038"/>
      <c r="S3" s="2038"/>
      <c r="T3" s="2038"/>
      <c r="U3" s="2036"/>
    </row>
    <row r="4" spans="1:21" ht="23.25" thickBot="1">
      <c r="A4" s="623" t="s">
        <v>3233</v>
      </c>
      <c r="B4" s="624" t="s">
        <v>3234</v>
      </c>
      <c r="C4" s="2039"/>
      <c r="D4" s="2040"/>
      <c r="E4" s="2040"/>
      <c r="F4" s="2040"/>
      <c r="G4" s="2040"/>
      <c r="H4" s="2040"/>
      <c r="I4" s="2040"/>
      <c r="J4" s="2040"/>
      <c r="K4" s="2040"/>
      <c r="L4" s="2040"/>
      <c r="M4" s="2040"/>
      <c r="N4" s="2040"/>
      <c r="O4" s="2040"/>
      <c r="P4" s="2040"/>
      <c r="Q4" s="2040"/>
      <c r="R4" s="2040"/>
      <c r="S4" s="2040"/>
      <c r="T4" s="2040"/>
      <c r="U4" s="2041"/>
    </row>
    <row r="5" spans="1:21" ht="15" customHeight="1">
      <c r="A5" s="2029" t="s">
        <v>376</v>
      </c>
      <c r="B5" s="2030" t="s">
        <v>376</v>
      </c>
      <c r="C5" s="2031" t="s">
        <v>3235</v>
      </c>
      <c r="D5" s="625" t="s">
        <v>3236</v>
      </c>
      <c r="E5" s="626" t="s">
        <v>3237</v>
      </c>
      <c r="F5" s="627" t="s">
        <v>3238</v>
      </c>
      <c r="G5" s="628"/>
      <c r="H5" s="629" t="s">
        <v>3239</v>
      </c>
      <c r="I5" s="629"/>
      <c r="J5" s="629"/>
      <c r="K5" s="629"/>
      <c r="L5" s="629"/>
      <c r="M5" s="630"/>
      <c r="N5" s="629" t="s">
        <v>3240</v>
      </c>
      <c r="O5" s="629"/>
      <c r="P5" s="629"/>
      <c r="Q5" s="629"/>
      <c r="R5" s="629"/>
      <c r="S5" s="629"/>
      <c r="T5" s="629"/>
      <c r="U5" s="631"/>
    </row>
    <row r="6" spans="1:21" ht="15" customHeight="1">
      <c r="A6" s="2025"/>
      <c r="B6" s="2026"/>
      <c r="C6" s="2032"/>
      <c r="D6" s="632" t="s">
        <v>3241</v>
      </c>
      <c r="E6" s="633" t="s">
        <v>3242</v>
      </c>
      <c r="F6" s="634" t="s">
        <v>3243</v>
      </c>
      <c r="G6" s="635"/>
      <c r="H6" s="636" t="s">
        <v>3244</v>
      </c>
      <c r="I6" s="636"/>
      <c r="J6" s="637"/>
      <c r="K6" s="636" t="s">
        <v>3245</v>
      </c>
      <c r="L6" s="636"/>
      <c r="M6" s="637"/>
      <c r="N6" s="636" t="s">
        <v>3082</v>
      </c>
      <c r="O6" s="636"/>
      <c r="P6" s="2024"/>
      <c r="Q6" s="2024"/>
      <c r="R6" s="2024"/>
      <c r="S6" s="2024"/>
      <c r="T6" s="636" t="s">
        <v>6</v>
      </c>
      <c r="U6" s="638"/>
    </row>
    <row r="7" spans="1:21" ht="15" customHeight="1">
      <c r="A7" s="2025"/>
      <c r="B7" s="2026"/>
      <c r="C7" s="2032"/>
      <c r="D7" s="632" t="s">
        <v>3246</v>
      </c>
      <c r="E7" s="633" t="s">
        <v>3247</v>
      </c>
      <c r="F7" s="634" t="s">
        <v>3248</v>
      </c>
      <c r="G7" s="635"/>
      <c r="H7" s="636" t="s">
        <v>3249</v>
      </c>
      <c r="I7" s="636"/>
      <c r="J7" s="637"/>
      <c r="K7" s="636" t="s">
        <v>3250</v>
      </c>
      <c r="L7" s="636"/>
      <c r="M7" s="637"/>
      <c r="N7" s="636" t="s">
        <v>3251</v>
      </c>
      <c r="O7" s="636"/>
      <c r="P7" s="636"/>
      <c r="Q7" s="637"/>
      <c r="R7" s="636" t="s">
        <v>3252</v>
      </c>
      <c r="S7" s="636"/>
      <c r="T7" s="636"/>
      <c r="U7" s="638"/>
    </row>
    <row r="8" spans="1:21" ht="15" customHeight="1">
      <c r="A8" s="2025"/>
      <c r="B8" s="2026"/>
      <c r="C8" s="2032"/>
      <c r="D8" s="632" t="s">
        <v>3253</v>
      </c>
      <c r="E8" s="633" t="s">
        <v>3254</v>
      </c>
      <c r="F8" s="634" t="s">
        <v>3255</v>
      </c>
      <c r="G8" s="635"/>
      <c r="H8" s="636" t="s">
        <v>3249</v>
      </c>
      <c r="I8" s="636"/>
      <c r="J8" s="637"/>
      <c r="K8" s="636" t="s">
        <v>3250</v>
      </c>
      <c r="L8" s="636"/>
      <c r="M8" s="637"/>
      <c r="N8" s="636" t="s">
        <v>3256</v>
      </c>
      <c r="O8" s="636"/>
      <c r="P8" s="636"/>
      <c r="Q8" s="637"/>
      <c r="R8" s="636" t="s">
        <v>3252</v>
      </c>
      <c r="S8" s="636"/>
      <c r="T8" s="636"/>
      <c r="U8" s="638"/>
    </row>
    <row r="9" spans="1:21" ht="15" customHeight="1">
      <c r="A9" s="2025"/>
      <c r="B9" s="2026"/>
      <c r="C9" s="2032"/>
      <c r="D9" s="632" t="s">
        <v>3257</v>
      </c>
      <c r="E9" s="633" t="s">
        <v>3258</v>
      </c>
      <c r="F9" s="634" t="s">
        <v>3259</v>
      </c>
      <c r="G9" s="639"/>
      <c r="H9" s="636" t="s">
        <v>3260</v>
      </c>
      <c r="I9" s="636"/>
      <c r="J9" s="636"/>
      <c r="K9" s="636"/>
      <c r="L9" s="636"/>
      <c r="M9" s="636"/>
      <c r="N9" s="636"/>
      <c r="O9" s="636"/>
      <c r="P9" s="636"/>
      <c r="Q9" s="636"/>
      <c r="R9" s="636"/>
      <c r="S9" s="636"/>
      <c r="T9" s="636"/>
      <c r="U9" s="638"/>
    </row>
    <row r="10" spans="1:21" ht="15" customHeight="1">
      <c r="A10" s="2025"/>
      <c r="B10" s="2026"/>
      <c r="C10" s="2032"/>
      <c r="D10" s="632" t="s">
        <v>3261</v>
      </c>
      <c r="E10" s="633" t="s">
        <v>3262</v>
      </c>
      <c r="F10" s="634" t="s">
        <v>3263</v>
      </c>
      <c r="G10" s="635"/>
      <c r="H10" s="636" t="s">
        <v>3264</v>
      </c>
      <c r="I10" s="636"/>
      <c r="J10" s="636"/>
      <c r="K10" s="636"/>
      <c r="L10" s="636"/>
      <c r="M10" s="636"/>
      <c r="N10" s="636"/>
      <c r="O10" s="636"/>
      <c r="P10" s="636"/>
      <c r="Q10" s="636"/>
      <c r="R10" s="636"/>
      <c r="S10" s="636"/>
      <c r="T10" s="636"/>
      <c r="U10" s="638"/>
    </row>
    <row r="11" spans="1:21" ht="15" customHeight="1">
      <c r="A11" s="2025"/>
      <c r="B11" s="2026"/>
      <c r="C11" s="2032"/>
      <c r="D11" s="632" t="s">
        <v>3265</v>
      </c>
      <c r="E11" s="633" t="s">
        <v>3266</v>
      </c>
      <c r="F11" s="634" t="s">
        <v>3267</v>
      </c>
      <c r="G11" s="635"/>
      <c r="H11" s="636" t="s">
        <v>3268</v>
      </c>
      <c r="I11" s="636"/>
      <c r="J11" s="636"/>
      <c r="K11" s="637"/>
      <c r="L11" s="636" t="s">
        <v>3082</v>
      </c>
      <c r="M11" s="636"/>
      <c r="N11" s="2024"/>
      <c r="O11" s="2024"/>
      <c r="P11" s="2024"/>
      <c r="Q11" s="2024"/>
      <c r="R11" s="636" t="s">
        <v>6</v>
      </c>
      <c r="S11" s="636"/>
      <c r="T11" s="636"/>
      <c r="U11" s="638"/>
    </row>
    <row r="12" spans="1:21" ht="15" customHeight="1" thickBot="1">
      <c r="A12" s="2042"/>
      <c r="B12" s="2043"/>
      <c r="C12" s="2033"/>
      <c r="D12" s="640" t="s">
        <v>3269</v>
      </c>
      <c r="E12" s="641" t="s">
        <v>3270</v>
      </c>
      <c r="F12" s="642" t="s">
        <v>3271</v>
      </c>
      <c r="G12" s="643"/>
      <c r="H12" s="644" t="s">
        <v>3240</v>
      </c>
      <c r="I12" s="644"/>
      <c r="J12" s="644"/>
      <c r="K12" s="645"/>
      <c r="L12" s="644" t="s">
        <v>3239</v>
      </c>
      <c r="M12" s="644"/>
      <c r="N12" s="644"/>
      <c r="O12" s="644"/>
      <c r="P12" s="644"/>
      <c r="Q12" s="644"/>
      <c r="R12" s="644"/>
      <c r="S12" s="644"/>
      <c r="T12" s="644"/>
      <c r="U12" s="646"/>
    </row>
    <row r="13" spans="1:21" ht="15" customHeight="1">
      <c r="A13" s="2029" t="s">
        <v>376</v>
      </c>
      <c r="B13" s="2030" t="s">
        <v>376</v>
      </c>
      <c r="C13" s="2031" t="s">
        <v>3272</v>
      </c>
      <c r="D13" s="625" t="s">
        <v>3273</v>
      </c>
      <c r="E13" s="626" t="s">
        <v>3274</v>
      </c>
      <c r="F13" s="627" t="s">
        <v>3275</v>
      </c>
      <c r="G13" s="647"/>
      <c r="H13" s="629" t="s">
        <v>3276</v>
      </c>
      <c r="I13" s="629"/>
      <c r="J13" s="629"/>
      <c r="K13" s="629"/>
      <c r="L13" s="629"/>
      <c r="M13" s="629"/>
      <c r="N13" s="629"/>
      <c r="O13" s="629"/>
      <c r="P13" s="629"/>
      <c r="Q13" s="629"/>
      <c r="R13" s="629"/>
      <c r="S13" s="629"/>
      <c r="T13" s="629"/>
      <c r="U13" s="631"/>
    </row>
    <row r="14" spans="1:21" ht="15" customHeight="1">
      <c r="A14" s="2025"/>
      <c r="B14" s="2026"/>
      <c r="C14" s="2032"/>
      <c r="D14" s="632" t="s">
        <v>3277</v>
      </c>
      <c r="E14" s="633" t="s">
        <v>3278</v>
      </c>
      <c r="F14" s="634" t="s">
        <v>3279</v>
      </c>
      <c r="G14" s="639"/>
      <c r="H14" s="636" t="s">
        <v>3260</v>
      </c>
      <c r="I14" s="636"/>
      <c r="J14" s="636"/>
      <c r="K14" s="636"/>
      <c r="L14" s="636"/>
      <c r="M14" s="636"/>
      <c r="N14" s="636"/>
      <c r="O14" s="636"/>
      <c r="P14" s="636"/>
      <c r="Q14" s="636"/>
      <c r="R14" s="636"/>
      <c r="S14" s="636"/>
      <c r="T14" s="636"/>
      <c r="U14" s="638"/>
    </row>
    <row r="15" spans="1:21" ht="15" customHeight="1">
      <c r="A15" s="2025" t="s">
        <v>376</v>
      </c>
      <c r="B15" s="2026" t="s">
        <v>376</v>
      </c>
      <c r="C15" s="2032"/>
      <c r="D15" s="632" t="s">
        <v>3280</v>
      </c>
      <c r="E15" s="633" t="s">
        <v>3281</v>
      </c>
      <c r="F15" s="634" t="s">
        <v>3282</v>
      </c>
      <c r="G15" s="639"/>
      <c r="H15" s="636" t="s">
        <v>3276</v>
      </c>
      <c r="I15" s="636"/>
      <c r="J15" s="636"/>
      <c r="K15" s="636"/>
      <c r="L15" s="636"/>
      <c r="M15" s="636"/>
      <c r="N15" s="636"/>
      <c r="O15" s="636"/>
      <c r="P15" s="636"/>
      <c r="Q15" s="636"/>
      <c r="R15" s="636"/>
      <c r="S15" s="636"/>
      <c r="T15" s="636"/>
      <c r="U15" s="638"/>
    </row>
    <row r="16" spans="1:21" ht="15" customHeight="1">
      <c r="A16" s="2025"/>
      <c r="B16" s="2026"/>
      <c r="C16" s="2032"/>
      <c r="D16" s="632" t="s">
        <v>3283</v>
      </c>
      <c r="E16" s="633" t="s">
        <v>3284</v>
      </c>
      <c r="F16" s="634" t="s">
        <v>3285</v>
      </c>
      <c r="G16" s="639"/>
      <c r="H16" s="636" t="s">
        <v>3286</v>
      </c>
      <c r="I16" s="636"/>
      <c r="J16" s="636"/>
      <c r="K16" s="636"/>
      <c r="L16" s="636"/>
      <c r="M16" s="636"/>
      <c r="N16" s="636"/>
      <c r="O16" s="636"/>
      <c r="P16" s="636"/>
      <c r="Q16" s="636"/>
      <c r="R16" s="636"/>
      <c r="S16" s="636"/>
      <c r="T16" s="636"/>
      <c r="U16" s="638"/>
    </row>
    <row r="17" spans="1:21" ht="15" customHeight="1">
      <c r="A17" s="2025" t="s">
        <v>376</v>
      </c>
      <c r="B17" s="2026" t="s">
        <v>376</v>
      </c>
      <c r="C17" s="2032"/>
      <c r="D17" s="632" t="s">
        <v>3287</v>
      </c>
      <c r="E17" s="633" t="s">
        <v>3288</v>
      </c>
      <c r="F17" s="634" t="s">
        <v>3289</v>
      </c>
      <c r="G17" s="635"/>
      <c r="H17" s="636" t="s">
        <v>3290</v>
      </c>
      <c r="I17" s="636"/>
      <c r="J17" s="636"/>
      <c r="K17" s="636"/>
      <c r="L17" s="636"/>
      <c r="M17" s="636"/>
      <c r="N17" s="636"/>
      <c r="O17" s="636"/>
      <c r="P17" s="636"/>
      <c r="Q17" s="636"/>
      <c r="R17" s="636"/>
      <c r="S17" s="636"/>
      <c r="T17" s="636"/>
      <c r="U17" s="638"/>
    </row>
    <row r="18" spans="1:21" ht="15" customHeight="1">
      <c r="A18" s="2025"/>
      <c r="B18" s="2026"/>
      <c r="C18" s="2032"/>
      <c r="D18" s="632" t="s">
        <v>3291</v>
      </c>
      <c r="E18" s="633" t="s">
        <v>3292</v>
      </c>
      <c r="F18" s="634" t="s">
        <v>3293</v>
      </c>
      <c r="G18" s="639"/>
      <c r="H18" s="636" t="s">
        <v>3294</v>
      </c>
      <c r="I18" s="636"/>
      <c r="J18" s="636"/>
      <c r="K18" s="636"/>
      <c r="L18" s="636"/>
      <c r="M18" s="636"/>
      <c r="N18" s="636"/>
      <c r="O18" s="636"/>
      <c r="P18" s="636"/>
      <c r="Q18" s="636"/>
      <c r="R18" s="636"/>
      <c r="S18" s="636"/>
      <c r="T18" s="636"/>
      <c r="U18" s="638"/>
    </row>
    <row r="19" spans="1:21" ht="15" customHeight="1">
      <c r="A19" s="2025"/>
      <c r="B19" s="2026"/>
      <c r="C19" s="2032"/>
      <c r="D19" s="632" t="s">
        <v>3295</v>
      </c>
      <c r="E19" s="633" t="s">
        <v>3296</v>
      </c>
      <c r="F19" s="634" t="s">
        <v>3297</v>
      </c>
      <c r="G19" s="635"/>
      <c r="H19" s="636" t="s">
        <v>3298</v>
      </c>
      <c r="I19" s="636"/>
      <c r="J19" s="636"/>
      <c r="K19" s="637"/>
      <c r="L19" s="636" t="s">
        <v>3082</v>
      </c>
      <c r="M19" s="636"/>
      <c r="N19" s="2024"/>
      <c r="O19" s="2024"/>
      <c r="P19" s="2024"/>
      <c r="Q19" s="2024"/>
      <c r="R19" s="636" t="s">
        <v>6</v>
      </c>
      <c r="S19" s="636"/>
      <c r="T19" s="636"/>
      <c r="U19" s="638"/>
    </row>
    <row r="20" spans="1:21" ht="15" customHeight="1">
      <c r="A20" s="2025"/>
      <c r="B20" s="2026"/>
      <c r="C20" s="2032"/>
      <c r="D20" s="632" t="s">
        <v>3299</v>
      </c>
      <c r="E20" s="633" t="s">
        <v>3300</v>
      </c>
      <c r="F20" s="634" t="s">
        <v>3301</v>
      </c>
      <c r="G20" s="635"/>
      <c r="H20" s="636" t="s">
        <v>3290</v>
      </c>
      <c r="I20" s="636"/>
      <c r="J20" s="636"/>
      <c r="K20" s="637"/>
      <c r="L20" s="636" t="s">
        <v>3302</v>
      </c>
      <c r="M20" s="636"/>
      <c r="N20" s="636"/>
      <c r="O20" s="636"/>
      <c r="P20" s="636"/>
      <c r="Q20" s="636"/>
      <c r="R20" s="636"/>
      <c r="S20" s="636"/>
      <c r="T20" s="636"/>
      <c r="U20" s="638"/>
    </row>
    <row r="21" spans="1:21" ht="15" customHeight="1">
      <c r="A21" s="2025" t="s">
        <v>376</v>
      </c>
      <c r="B21" s="2026" t="s">
        <v>376</v>
      </c>
      <c r="C21" s="2032"/>
      <c r="D21" s="632" t="s">
        <v>3303</v>
      </c>
      <c r="E21" s="633" t="s">
        <v>3304</v>
      </c>
      <c r="F21" s="634" t="s">
        <v>3305</v>
      </c>
      <c r="G21" s="639"/>
      <c r="H21" s="636" t="s">
        <v>3306</v>
      </c>
      <c r="I21" s="636"/>
      <c r="J21" s="636"/>
      <c r="K21" s="636"/>
      <c r="L21" s="636"/>
      <c r="M21" s="636"/>
      <c r="N21" s="636"/>
      <c r="O21" s="636"/>
      <c r="P21" s="636"/>
      <c r="Q21" s="636"/>
      <c r="R21" s="636"/>
      <c r="S21" s="636"/>
      <c r="T21" s="636"/>
      <c r="U21" s="638"/>
    </row>
    <row r="22" spans="1:21" ht="15" customHeight="1">
      <c r="A22" s="2025"/>
      <c r="B22" s="2026"/>
      <c r="C22" s="2032"/>
      <c r="D22" s="632" t="s">
        <v>3307</v>
      </c>
      <c r="E22" s="633" t="s">
        <v>3308</v>
      </c>
      <c r="F22" s="634" t="s">
        <v>3309</v>
      </c>
      <c r="G22" s="635"/>
      <c r="H22" s="636" t="s">
        <v>3310</v>
      </c>
      <c r="I22" s="636"/>
      <c r="J22" s="636"/>
      <c r="K22" s="637"/>
      <c r="L22" s="636" t="s">
        <v>3311</v>
      </c>
      <c r="M22" s="636"/>
      <c r="N22" s="636"/>
      <c r="O22" s="636"/>
      <c r="P22" s="637"/>
      <c r="Q22" s="636" t="s">
        <v>3312</v>
      </c>
      <c r="R22" s="636"/>
      <c r="S22" s="636"/>
      <c r="T22" s="636"/>
      <c r="U22" s="638"/>
    </row>
    <row r="23" spans="1:21" ht="15" customHeight="1" thickBot="1">
      <c r="A23" s="648" t="s">
        <v>376</v>
      </c>
      <c r="B23" s="649" t="s">
        <v>376</v>
      </c>
      <c r="C23" s="2033"/>
      <c r="D23" s="640" t="s">
        <v>3313</v>
      </c>
      <c r="E23" s="641" t="s">
        <v>3314</v>
      </c>
      <c r="F23" s="642" t="s">
        <v>3315</v>
      </c>
      <c r="G23" s="650"/>
      <c r="H23" s="644" t="s">
        <v>3316</v>
      </c>
      <c r="I23" s="644"/>
      <c r="J23" s="644"/>
      <c r="K23" s="644"/>
      <c r="L23" s="644"/>
      <c r="M23" s="644"/>
      <c r="N23" s="644"/>
      <c r="O23" s="644"/>
      <c r="P23" s="644"/>
      <c r="Q23" s="644"/>
      <c r="R23" s="644"/>
      <c r="S23" s="644"/>
      <c r="T23" s="644"/>
      <c r="U23" s="646"/>
    </row>
    <row r="36" spans="6:23" ht="15" customHeight="1">
      <c r="F36" s="651" t="s">
        <v>3317</v>
      </c>
      <c r="G36" s="2027" t="str">
        <f>cst_wskakunin_sekkei1_SIKAKU</f>
        <v/>
      </c>
      <c r="H36" s="2027"/>
      <c r="I36" s="652" t="s">
        <v>552</v>
      </c>
      <c r="J36" s="653"/>
      <c r="K36" s="2027" t="str">
        <f>cst_wskakunin_sekkei1_TOUROKU_KIKAN</f>
        <v/>
      </c>
      <c r="L36" s="2027"/>
      <c r="M36" s="2027"/>
      <c r="N36" s="2027"/>
      <c r="O36" s="652" t="s">
        <v>558</v>
      </c>
      <c r="P36" s="653"/>
      <c r="Q36" s="2028" t="str">
        <f>cst_wskakunin_sekkei1_KENTIKUSI_NO</f>
        <v/>
      </c>
      <c r="R36" s="2028"/>
      <c r="S36" s="2028"/>
      <c r="T36" s="2028"/>
      <c r="U36" s="2028"/>
      <c r="V36" s="2028"/>
      <c r="W36" s="652" t="s">
        <v>375</v>
      </c>
    </row>
    <row r="37" spans="6:23" ht="15" customHeight="1">
      <c r="F37" s="651" t="s">
        <v>3318</v>
      </c>
      <c r="G37" s="2023" t="str">
        <f>cst_wskakunin_sekkei1_NAME</f>
        <v>松山　梨香子</v>
      </c>
      <c r="H37" s="2023"/>
      <c r="I37" s="2023"/>
      <c r="J37" s="2023"/>
      <c r="K37" s="2023"/>
      <c r="L37" s="2023"/>
      <c r="M37" s="2023"/>
      <c r="N37" s="2023"/>
      <c r="O37" s="2023"/>
      <c r="P37" s="654" t="s">
        <v>372</v>
      </c>
      <c r="Q37" s="654"/>
      <c r="R37" s="654"/>
      <c r="S37" s="654"/>
      <c r="T37" s="654"/>
      <c r="U37" s="654"/>
      <c r="V37" s="654"/>
      <c r="W37" s="654"/>
    </row>
  </sheetData>
  <mergeCells count="24">
    <mergeCell ref="A5:A12"/>
    <mergeCell ref="B5:B12"/>
    <mergeCell ref="C5:C12"/>
    <mergeCell ref="P6:S6"/>
    <mergeCell ref="N11:Q11"/>
    <mergeCell ref="A1:U1"/>
    <mergeCell ref="A3:B3"/>
    <mergeCell ref="C3:E4"/>
    <mergeCell ref="F3:F4"/>
    <mergeCell ref="G3:U4"/>
    <mergeCell ref="A13:A14"/>
    <mergeCell ref="B13:B14"/>
    <mergeCell ref="C13:C23"/>
    <mergeCell ref="A15:A16"/>
    <mergeCell ref="B15:B16"/>
    <mergeCell ref="A17:A20"/>
    <mergeCell ref="B17:B20"/>
    <mergeCell ref="G37:O37"/>
    <mergeCell ref="N19:Q19"/>
    <mergeCell ref="A21:A22"/>
    <mergeCell ref="B21:B22"/>
    <mergeCell ref="G36:H36"/>
    <mergeCell ref="K36:N36"/>
    <mergeCell ref="Q36:V36"/>
  </mergeCells>
  <phoneticPr fontId="165"/>
  <dataValidations count="2">
    <dataValidation type="list" allowBlank="1" showInputMessage="1" showErrorMessage="1" sqref="A5:B5 A13:B13 A15:B15 A17:B17 A21:B21 A23:B23" xr:uid="{00000000-0002-0000-1C00-000000000000}">
      <formula1>"　,〇,－"</formula1>
    </dataValidation>
    <dataValidation allowBlank="1" showInputMessage="1" showErrorMessage="1" sqref="Q36:V36" xr:uid="{00000000-0002-0000-1C00-000001000000}"/>
  </dataValidations>
  <pageMargins left="0.70866141732283472" right="0.70866141732283472" top="0.74803149606299213" bottom="0.74803149606299213" header="0.31496062992125984" footer="0.31496062992125984"/>
  <pageSetup paperSize="9" scale="85" orientation="landscape"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46081" r:id="rId4" name="Check Box 1">
              <controlPr defaultSize="0" autoFill="0" autoLine="0" autoPict="0" altText="">
                <anchor moveWithCells="1">
                  <from>
                    <xdr:col>6</xdr:col>
                    <xdr:colOff>9525</xdr:colOff>
                    <xdr:row>5</xdr:row>
                    <xdr:rowOff>180975</xdr:rowOff>
                  </from>
                  <to>
                    <xdr:col>7</xdr:col>
                    <xdr:colOff>38100</xdr:colOff>
                    <xdr:row>7</xdr:row>
                    <xdr:rowOff>9525</xdr:rowOff>
                  </to>
                </anchor>
              </controlPr>
            </control>
          </mc:Choice>
        </mc:AlternateContent>
        <mc:AlternateContent xmlns:mc="http://schemas.openxmlformats.org/markup-compatibility/2006">
          <mc:Choice Requires="x14">
            <control shapeId="46082" r:id="rId5" name="Check Box 2">
              <controlPr defaultSize="0" autoFill="0" autoLine="0" autoPict="0" altText="">
                <anchor moveWithCells="1">
                  <from>
                    <xdr:col>6</xdr:col>
                    <xdr:colOff>9525</xdr:colOff>
                    <xdr:row>8</xdr:row>
                    <xdr:rowOff>180975</xdr:rowOff>
                  </from>
                  <to>
                    <xdr:col>7</xdr:col>
                    <xdr:colOff>38100</xdr:colOff>
                    <xdr:row>10</xdr:row>
                    <xdr:rowOff>9525</xdr:rowOff>
                  </to>
                </anchor>
              </controlPr>
            </control>
          </mc:Choice>
        </mc:AlternateContent>
        <mc:AlternateContent xmlns:mc="http://schemas.openxmlformats.org/markup-compatibility/2006">
          <mc:Choice Requires="x14">
            <control shapeId="46083" r:id="rId6" name="Check Box 3">
              <controlPr defaultSize="0" autoFill="0" autoLine="0" autoPict="0" altText="">
                <anchor moveWithCells="1">
                  <from>
                    <xdr:col>6</xdr:col>
                    <xdr:colOff>9525</xdr:colOff>
                    <xdr:row>10</xdr:row>
                    <xdr:rowOff>180975</xdr:rowOff>
                  </from>
                  <to>
                    <xdr:col>7</xdr:col>
                    <xdr:colOff>38100</xdr:colOff>
                    <xdr:row>12</xdr:row>
                    <xdr:rowOff>9525</xdr:rowOff>
                  </to>
                </anchor>
              </controlPr>
            </control>
          </mc:Choice>
        </mc:AlternateContent>
        <mc:AlternateContent xmlns:mc="http://schemas.openxmlformats.org/markup-compatibility/2006">
          <mc:Choice Requires="x14">
            <control shapeId="46084" r:id="rId7" name="Check Box 4">
              <controlPr defaultSize="0" autoFill="0" autoLine="0" autoPict="0" altText="">
                <anchor moveWithCells="1">
                  <from>
                    <xdr:col>6</xdr:col>
                    <xdr:colOff>9525</xdr:colOff>
                    <xdr:row>18</xdr:row>
                    <xdr:rowOff>180975</xdr:rowOff>
                  </from>
                  <to>
                    <xdr:col>7</xdr:col>
                    <xdr:colOff>38100</xdr:colOff>
                    <xdr:row>20</xdr:row>
                    <xdr:rowOff>9525</xdr:rowOff>
                  </to>
                </anchor>
              </controlPr>
            </control>
          </mc:Choice>
        </mc:AlternateContent>
        <mc:AlternateContent xmlns:mc="http://schemas.openxmlformats.org/markup-compatibility/2006">
          <mc:Choice Requires="x14">
            <control shapeId="46085" r:id="rId8" name="Check Box 5">
              <controlPr defaultSize="0" autoFill="0" autoLine="0" autoPict="0" altText="">
                <anchor moveWithCells="1">
                  <from>
                    <xdr:col>6</xdr:col>
                    <xdr:colOff>9525</xdr:colOff>
                    <xdr:row>20</xdr:row>
                    <xdr:rowOff>180975</xdr:rowOff>
                  </from>
                  <to>
                    <xdr:col>7</xdr:col>
                    <xdr:colOff>38100</xdr:colOff>
                    <xdr:row>22</xdr:row>
                    <xdr:rowOff>9525</xdr:rowOff>
                  </to>
                </anchor>
              </controlPr>
            </control>
          </mc:Choice>
        </mc:AlternateContent>
        <mc:AlternateContent xmlns:mc="http://schemas.openxmlformats.org/markup-compatibility/2006">
          <mc:Choice Requires="x14">
            <control shapeId="46086" r:id="rId9" name="Check Box 6">
              <controlPr defaultSize="0" autoFill="0" autoLine="0" autoPict="0" altText="">
                <anchor moveWithCells="1">
                  <from>
                    <xdr:col>6</xdr:col>
                    <xdr:colOff>9525</xdr:colOff>
                    <xdr:row>17</xdr:row>
                    <xdr:rowOff>180975</xdr:rowOff>
                  </from>
                  <to>
                    <xdr:col>7</xdr:col>
                    <xdr:colOff>38100</xdr:colOff>
                    <xdr:row>19</xdr:row>
                    <xdr:rowOff>9525</xdr:rowOff>
                  </to>
                </anchor>
              </controlPr>
            </control>
          </mc:Choice>
        </mc:AlternateContent>
        <mc:AlternateContent xmlns:mc="http://schemas.openxmlformats.org/markup-compatibility/2006">
          <mc:Choice Requires="x14">
            <control shapeId="46087" r:id="rId10" name="Check Box 7">
              <controlPr defaultSize="0" autoFill="0" autoLine="0" autoPict="0" altText="">
                <anchor moveWithCells="1">
                  <from>
                    <xdr:col>6</xdr:col>
                    <xdr:colOff>9525</xdr:colOff>
                    <xdr:row>15</xdr:row>
                    <xdr:rowOff>180975</xdr:rowOff>
                  </from>
                  <to>
                    <xdr:col>7</xdr:col>
                    <xdr:colOff>38100</xdr:colOff>
                    <xdr:row>17</xdr:row>
                    <xdr:rowOff>9525</xdr:rowOff>
                  </to>
                </anchor>
              </controlPr>
            </control>
          </mc:Choice>
        </mc:AlternateContent>
        <mc:AlternateContent xmlns:mc="http://schemas.openxmlformats.org/markup-compatibility/2006">
          <mc:Choice Requires="x14">
            <control shapeId="46088" r:id="rId11" name="Check Box 8">
              <controlPr defaultSize="0" autoFill="0" autoLine="0" autoPict="0" altText="">
                <anchor moveWithCells="1">
                  <from>
                    <xdr:col>6</xdr:col>
                    <xdr:colOff>9525</xdr:colOff>
                    <xdr:row>9</xdr:row>
                    <xdr:rowOff>180975</xdr:rowOff>
                  </from>
                  <to>
                    <xdr:col>7</xdr:col>
                    <xdr:colOff>38100</xdr:colOff>
                    <xdr:row>11</xdr:row>
                    <xdr:rowOff>9525</xdr:rowOff>
                  </to>
                </anchor>
              </controlPr>
            </control>
          </mc:Choice>
        </mc:AlternateContent>
        <mc:AlternateContent xmlns:mc="http://schemas.openxmlformats.org/markup-compatibility/2006">
          <mc:Choice Requires="x14">
            <control shapeId="46089" r:id="rId12" name="Check Box 9">
              <controlPr defaultSize="0" autoFill="0" autoLine="0" autoPict="0" altText="">
                <anchor moveWithCells="1">
                  <from>
                    <xdr:col>6</xdr:col>
                    <xdr:colOff>9525</xdr:colOff>
                    <xdr:row>6</xdr:row>
                    <xdr:rowOff>180975</xdr:rowOff>
                  </from>
                  <to>
                    <xdr:col>7</xdr:col>
                    <xdr:colOff>38100</xdr:colOff>
                    <xdr:row>8</xdr:row>
                    <xdr:rowOff>9525</xdr:rowOff>
                  </to>
                </anchor>
              </controlPr>
            </control>
          </mc:Choice>
        </mc:AlternateContent>
        <mc:AlternateContent xmlns:mc="http://schemas.openxmlformats.org/markup-compatibility/2006">
          <mc:Choice Requires="x14">
            <control shapeId="46090" r:id="rId13" name="Check Box 10">
              <controlPr defaultSize="0" autoFill="0" autoLine="0" autoPict="0" altText="">
                <anchor moveWithCells="1">
                  <from>
                    <xdr:col>6</xdr:col>
                    <xdr:colOff>9525</xdr:colOff>
                    <xdr:row>4</xdr:row>
                    <xdr:rowOff>180975</xdr:rowOff>
                  </from>
                  <to>
                    <xdr:col>7</xdr:col>
                    <xdr:colOff>38100</xdr:colOff>
                    <xdr:row>6</xdr:row>
                    <xdr:rowOff>9525</xdr:rowOff>
                  </to>
                </anchor>
              </controlPr>
            </control>
          </mc:Choice>
        </mc:AlternateContent>
        <mc:AlternateContent xmlns:mc="http://schemas.openxmlformats.org/markup-compatibility/2006">
          <mc:Choice Requires="x14">
            <control shapeId="46091" r:id="rId14" name="Check Box 11">
              <controlPr defaultSize="0" autoFill="0" autoLine="0" autoPict="0" altText="">
                <anchor moveWithCells="1">
                  <from>
                    <xdr:col>9</xdr:col>
                    <xdr:colOff>9525</xdr:colOff>
                    <xdr:row>5</xdr:row>
                    <xdr:rowOff>180975</xdr:rowOff>
                  </from>
                  <to>
                    <xdr:col>10</xdr:col>
                    <xdr:colOff>38100</xdr:colOff>
                    <xdr:row>7</xdr:row>
                    <xdr:rowOff>9525</xdr:rowOff>
                  </to>
                </anchor>
              </controlPr>
            </control>
          </mc:Choice>
        </mc:AlternateContent>
        <mc:AlternateContent xmlns:mc="http://schemas.openxmlformats.org/markup-compatibility/2006">
          <mc:Choice Requires="x14">
            <control shapeId="46092" r:id="rId15" name="Check Box 12">
              <controlPr defaultSize="0" autoFill="0" autoLine="0" autoPict="0" altText="">
                <anchor moveWithCells="1">
                  <from>
                    <xdr:col>9</xdr:col>
                    <xdr:colOff>9525</xdr:colOff>
                    <xdr:row>4</xdr:row>
                    <xdr:rowOff>180975</xdr:rowOff>
                  </from>
                  <to>
                    <xdr:col>10</xdr:col>
                    <xdr:colOff>38100</xdr:colOff>
                    <xdr:row>6</xdr:row>
                    <xdr:rowOff>9525</xdr:rowOff>
                  </to>
                </anchor>
              </controlPr>
            </control>
          </mc:Choice>
        </mc:AlternateContent>
        <mc:AlternateContent xmlns:mc="http://schemas.openxmlformats.org/markup-compatibility/2006">
          <mc:Choice Requires="x14">
            <control shapeId="46093" r:id="rId16" name="Check Box 13">
              <controlPr defaultSize="0" autoFill="0" autoLine="0" autoPict="0" altText="">
                <anchor moveWithCells="1">
                  <from>
                    <xdr:col>9</xdr:col>
                    <xdr:colOff>9525</xdr:colOff>
                    <xdr:row>6</xdr:row>
                    <xdr:rowOff>180975</xdr:rowOff>
                  </from>
                  <to>
                    <xdr:col>10</xdr:col>
                    <xdr:colOff>38100</xdr:colOff>
                    <xdr:row>8</xdr:row>
                    <xdr:rowOff>9525</xdr:rowOff>
                  </to>
                </anchor>
              </controlPr>
            </control>
          </mc:Choice>
        </mc:AlternateContent>
        <mc:AlternateContent xmlns:mc="http://schemas.openxmlformats.org/markup-compatibility/2006">
          <mc:Choice Requires="x14">
            <control shapeId="46094" r:id="rId17" name="Check Box 14">
              <controlPr defaultSize="0" autoFill="0" autoLine="0" autoPict="0" altText="">
                <anchor moveWithCells="1">
                  <from>
                    <xdr:col>10</xdr:col>
                    <xdr:colOff>9525</xdr:colOff>
                    <xdr:row>9</xdr:row>
                    <xdr:rowOff>180975</xdr:rowOff>
                  </from>
                  <to>
                    <xdr:col>11</xdr:col>
                    <xdr:colOff>38100</xdr:colOff>
                    <xdr:row>11</xdr:row>
                    <xdr:rowOff>9525</xdr:rowOff>
                  </to>
                </anchor>
              </controlPr>
            </control>
          </mc:Choice>
        </mc:AlternateContent>
        <mc:AlternateContent xmlns:mc="http://schemas.openxmlformats.org/markup-compatibility/2006">
          <mc:Choice Requires="x14">
            <control shapeId="46095" r:id="rId18" name="Check Box 15">
              <controlPr defaultSize="0" autoFill="0" autoLine="0" autoPict="0" altText="">
                <anchor moveWithCells="1">
                  <from>
                    <xdr:col>10</xdr:col>
                    <xdr:colOff>9525</xdr:colOff>
                    <xdr:row>10</xdr:row>
                    <xdr:rowOff>180975</xdr:rowOff>
                  </from>
                  <to>
                    <xdr:col>11</xdr:col>
                    <xdr:colOff>38100</xdr:colOff>
                    <xdr:row>12</xdr:row>
                    <xdr:rowOff>9525</xdr:rowOff>
                  </to>
                </anchor>
              </controlPr>
            </control>
          </mc:Choice>
        </mc:AlternateContent>
        <mc:AlternateContent xmlns:mc="http://schemas.openxmlformats.org/markup-compatibility/2006">
          <mc:Choice Requires="x14">
            <control shapeId="46096" r:id="rId19" name="Check Box 16">
              <controlPr defaultSize="0" autoFill="0" autoLine="0" autoPict="0" altText="">
                <anchor moveWithCells="1">
                  <from>
                    <xdr:col>10</xdr:col>
                    <xdr:colOff>9525</xdr:colOff>
                    <xdr:row>18</xdr:row>
                    <xdr:rowOff>180975</xdr:rowOff>
                  </from>
                  <to>
                    <xdr:col>11</xdr:col>
                    <xdr:colOff>38100</xdr:colOff>
                    <xdr:row>20</xdr:row>
                    <xdr:rowOff>9525</xdr:rowOff>
                  </to>
                </anchor>
              </controlPr>
            </control>
          </mc:Choice>
        </mc:AlternateContent>
        <mc:AlternateContent xmlns:mc="http://schemas.openxmlformats.org/markup-compatibility/2006">
          <mc:Choice Requires="x14">
            <control shapeId="46097" r:id="rId20" name="Check Box 17">
              <controlPr defaultSize="0" autoFill="0" autoLine="0" autoPict="0" altText="">
                <anchor moveWithCells="1">
                  <from>
                    <xdr:col>10</xdr:col>
                    <xdr:colOff>9525</xdr:colOff>
                    <xdr:row>20</xdr:row>
                    <xdr:rowOff>180975</xdr:rowOff>
                  </from>
                  <to>
                    <xdr:col>11</xdr:col>
                    <xdr:colOff>38100</xdr:colOff>
                    <xdr:row>22</xdr:row>
                    <xdr:rowOff>9525</xdr:rowOff>
                  </to>
                </anchor>
              </controlPr>
            </control>
          </mc:Choice>
        </mc:AlternateContent>
        <mc:AlternateContent xmlns:mc="http://schemas.openxmlformats.org/markup-compatibility/2006">
          <mc:Choice Requires="x14">
            <control shapeId="46098" r:id="rId21" name="Check Box 18">
              <controlPr defaultSize="0" autoFill="0" autoLine="0" autoPict="0" altText="">
                <anchor moveWithCells="1">
                  <from>
                    <xdr:col>15</xdr:col>
                    <xdr:colOff>9525</xdr:colOff>
                    <xdr:row>20</xdr:row>
                    <xdr:rowOff>180975</xdr:rowOff>
                  </from>
                  <to>
                    <xdr:col>16</xdr:col>
                    <xdr:colOff>38100</xdr:colOff>
                    <xdr:row>22</xdr:row>
                    <xdr:rowOff>9525</xdr:rowOff>
                  </to>
                </anchor>
              </controlPr>
            </control>
          </mc:Choice>
        </mc:AlternateContent>
        <mc:AlternateContent xmlns:mc="http://schemas.openxmlformats.org/markup-compatibility/2006">
          <mc:Choice Requires="x14">
            <control shapeId="46099" r:id="rId22" name="Check Box 19">
              <controlPr defaultSize="0" autoFill="0" autoLine="0" autoPict="0" altText="">
                <anchor moveWithCells="1">
                  <from>
                    <xdr:col>16</xdr:col>
                    <xdr:colOff>9525</xdr:colOff>
                    <xdr:row>6</xdr:row>
                    <xdr:rowOff>180975</xdr:rowOff>
                  </from>
                  <to>
                    <xdr:col>17</xdr:col>
                    <xdr:colOff>38100</xdr:colOff>
                    <xdr:row>8</xdr:row>
                    <xdr:rowOff>9525</xdr:rowOff>
                  </to>
                </anchor>
              </controlPr>
            </control>
          </mc:Choice>
        </mc:AlternateContent>
        <mc:AlternateContent xmlns:mc="http://schemas.openxmlformats.org/markup-compatibility/2006">
          <mc:Choice Requires="x14">
            <control shapeId="46100" r:id="rId23" name="Check Box 20">
              <controlPr defaultSize="0" autoFill="0" autoLine="0" autoPict="0" altText="">
                <anchor moveWithCells="1">
                  <from>
                    <xdr:col>12</xdr:col>
                    <xdr:colOff>0</xdr:colOff>
                    <xdr:row>5</xdr:row>
                    <xdr:rowOff>180975</xdr:rowOff>
                  </from>
                  <to>
                    <xdr:col>13</xdr:col>
                    <xdr:colOff>28575</xdr:colOff>
                    <xdr:row>7</xdr:row>
                    <xdr:rowOff>9525</xdr:rowOff>
                  </to>
                </anchor>
              </controlPr>
            </control>
          </mc:Choice>
        </mc:AlternateContent>
        <mc:AlternateContent xmlns:mc="http://schemas.openxmlformats.org/markup-compatibility/2006">
          <mc:Choice Requires="x14">
            <control shapeId="46101" r:id="rId24" name="Check Box 21">
              <controlPr defaultSize="0" autoFill="0" autoLine="0" autoPict="0" altText="">
                <anchor moveWithCells="1">
                  <from>
                    <xdr:col>12</xdr:col>
                    <xdr:colOff>9525</xdr:colOff>
                    <xdr:row>6</xdr:row>
                    <xdr:rowOff>180975</xdr:rowOff>
                  </from>
                  <to>
                    <xdr:col>13</xdr:col>
                    <xdr:colOff>38100</xdr:colOff>
                    <xdr:row>8</xdr:row>
                    <xdr:rowOff>9525</xdr:rowOff>
                  </to>
                </anchor>
              </controlPr>
            </control>
          </mc:Choice>
        </mc:AlternateContent>
        <mc:AlternateContent xmlns:mc="http://schemas.openxmlformats.org/markup-compatibility/2006">
          <mc:Choice Requires="x14">
            <control shapeId="46102" r:id="rId25" name="Check Box 22">
              <controlPr defaultSize="0" autoFill="0" autoLine="0" autoPict="0" altText="">
                <anchor moveWithCells="1">
                  <from>
                    <xdr:col>12</xdr:col>
                    <xdr:colOff>9525</xdr:colOff>
                    <xdr:row>4</xdr:row>
                    <xdr:rowOff>180975</xdr:rowOff>
                  </from>
                  <to>
                    <xdr:col>13</xdr:col>
                    <xdr:colOff>38100</xdr:colOff>
                    <xdr:row>6</xdr:row>
                    <xdr:rowOff>9525</xdr:rowOff>
                  </to>
                </anchor>
              </controlPr>
            </control>
          </mc:Choice>
        </mc:AlternateContent>
        <mc:AlternateContent xmlns:mc="http://schemas.openxmlformats.org/markup-compatibility/2006">
          <mc:Choice Requires="x14">
            <control shapeId="46103" r:id="rId26" name="Check Box 23">
              <controlPr defaultSize="0" autoFill="0" autoLine="0" autoPict="0" altText="">
                <anchor moveWithCells="1">
                  <from>
                    <xdr:col>16</xdr:col>
                    <xdr:colOff>9525</xdr:colOff>
                    <xdr:row>5</xdr:row>
                    <xdr:rowOff>180975</xdr:rowOff>
                  </from>
                  <to>
                    <xdr:col>17</xdr:col>
                    <xdr:colOff>38100</xdr:colOff>
                    <xdr:row>7</xdr:row>
                    <xdr:rowOff>9525</xdr:rowOff>
                  </to>
                </anchor>
              </controlPr>
            </control>
          </mc:Choice>
        </mc:AlternateContent>
        <mc:AlternateContent xmlns:mc="http://schemas.openxmlformats.org/markup-compatibility/2006">
          <mc:Choice Requires="x14">
            <control shapeId="46104" r:id="rId27" name="Check Box 24">
              <controlPr defaultSize="0" autoFill="0" autoLine="0" autoPict="0" altText="">
                <anchor moveWithCells="1">
                  <from>
                    <xdr:col>10</xdr:col>
                    <xdr:colOff>9525</xdr:colOff>
                    <xdr:row>17</xdr:row>
                    <xdr:rowOff>180975</xdr:rowOff>
                  </from>
                  <to>
                    <xdr:col>11</xdr:col>
                    <xdr:colOff>38100</xdr:colOff>
                    <xdr:row>19</xdr:row>
                    <xdr:rowOff>9525</xdr:rowOff>
                  </to>
                </anchor>
              </controlPr>
            </control>
          </mc:Choice>
        </mc:AlternateContent>
        <mc:AlternateContent xmlns:mc="http://schemas.openxmlformats.org/markup-compatibility/2006">
          <mc:Choice Requires="x14">
            <control shapeId="46105" r:id="rId28" name="Check Box 25">
              <controlPr defaultSize="0" autoFill="0" autoLine="0" autoPict="0" altText="">
                <anchor moveWithCells="1">
                  <from>
                    <xdr:col>6</xdr:col>
                    <xdr:colOff>9525</xdr:colOff>
                    <xdr:row>4</xdr:row>
                    <xdr:rowOff>0</xdr:rowOff>
                  </from>
                  <to>
                    <xdr:col>7</xdr:col>
                    <xdr:colOff>38100</xdr:colOff>
                    <xdr:row>5</xdr:row>
                    <xdr:rowOff>19050</xdr:rowOff>
                  </to>
                </anchor>
              </controlPr>
            </control>
          </mc:Choice>
        </mc:AlternateContent>
        <mc:AlternateContent xmlns:mc="http://schemas.openxmlformats.org/markup-compatibility/2006">
          <mc:Choice Requires="x14">
            <control shapeId="46106" r:id="rId29" name="Check Box 26">
              <controlPr defaultSize="0" autoFill="0" autoLine="0" autoPict="0" altText="">
                <anchor moveWithCells="1">
                  <from>
                    <xdr:col>12</xdr:col>
                    <xdr:colOff>9525</xdr:colOff>
                    <xdr:row>3</xdr:row>
                    <xdr:rowOff>285750</xdr:rowOff>
                  </from>
                  <to>
                    <xdr:col>13</xdr:col>
                    <xdr:colOff>38100</xdr:colOff>
                    <xdr:row>5</xdr:row>
                    <xdr:rowOff>9525</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9" tint="0.79995117038483843"/>
    <pageSetUpPr fitToPage="1"/>
  </sheetPr>
  <dimension ref="A1:R53"/>
  <sheetViews>
    <sheetView zoomScaleNormal="100" workbookViewId="0"/>
  </sheetViews>
  <sheetFormatPr defaultColWidth="9" defaultRowHeight="18" customHeight="1"/>
  <cols>
    <col min="1" max="1" width="10.625" style="656" customWidth="1"/>
    <col min="2" max="14" width="5.375" style="656" customWidth="1"/>
    <col min="15" max="16" width="5.75" style="659" customWidth="1"/>
    <col min="17" max="256" width="9" style="656" customWidth="1"/>
    <col min="257" max="257" width="10.625" style="656" customWidth="1"/>
    <col min="258" max="270" width="5.375" style="656" customWidth="1"/>
    <col min="271" max="272" width="5.75" style="656" customWidth="1"/>
    <col min="273" max="512" width="9" style="656" customWidth="1"/>
    <col min="513" max="513" width="10.625" style="656" customWidth="1"/>
    <col min="514" max="526" width="5.375" style="656" customWidth="1"/>
    <col min="527" max="528" width="5.75" style="656" customWidth="1"/>
    <col min="529" max="768" width="9" style="656" customWidth="1"/>
    <col min="769" max="769" width="10.625" style="656" customWidth="1"/>
    <col min="770" max="782" width="5.375" style="656" customWidth="1"/>
    <col min="783" max="784" width="5.75" style="656" customWidth="1"/>
    <col min="785" max="1024" width="9" style="656" customWidth="1"/>
    <col min="1025" max="1025" width="10.625" style="656" customWidth="1"/>
    <col min="1026" max="1038" width="5.375" style="656" customWidth="1"/>
    <col min="1039" max="1040" width="5.75" style="656" customWidth="1"/>
    <col min="1041" max="1280" width="9" style="656" customWidth="1"/>
    <col min="1281" max="1281" width="10.625" style="656" customWidth="1"/>
    <col min="1282" max="1294" width="5.375" style="656" customWidth="1"/>
    <col min="1295" max="1296" width="5.75" style="656" customWidth="1"/>
    <col min="1297" max="1536" width="9" style="656" customWidth="1"/>
    <col min="1537" max="1537" width="10.625" style="656" customWidth="1"/>
    <col min="1538" max="1550" width="5.375" style="656" customWidth="1"/>
    <col min="1551" max="1552" width="5.75" style="656" customWidth="1"/>
    <col min="1553" max="1792" width="9" style="656" customWidth="1"/>
    <col min="1793" max="1793" width="10.625" style="656" customWidth="1"/>
    <col min="1794" max="1806" width="5.375" style="656" customWidth="1"/>
    <col min="1807" max="1808" width="5.75" style="656" customWidth="1"/>
    <col min="1809" max="2048" width="9" style="656" customWidth="1"/>
    <col min="2049" max="2049" width="10.625" style="656" customWidth="1"/>
    <col min="2050" max="2062" width="5.375" style="656" customWidth="1"/>
    <col min="2063" max="2064" width="5.75" style="656" customWidth="1"/>
    <col min="2065" max="2304" width="9" style="656" customWidth="1"/>
    <col min="2305" max="2305" width="10.625" style="656" customWidth="1"/>
    <col min="2306" max="2318" width="5.375" style="656" customWidth="1"/>
    <col min="2319" max="2320" width="5.75" style="656" customWidth="1"/>
    <col min="2321" max="2560" width="9" style="656" customWidth="1"/>
    <col min="2561" max="2561" width="10.625" style="656" customWidth="1"/>
    <col min="2562" max="2574" width="5.375" style="656" customWidth="1"/>
    <col min="2575" max="2576" width="5.75" style="656" customWidth="1"/>
    <col min="2577" max="2816" width="9" style="656" customWidth="1"/>
    <col min="2817" max="2817" width="10.625" style="656" customWidth="1"/>
    <col min="2818" max="2830" width="5.375" style="656" customWidth="1"/>
    <col min="2831" max="2832" width="5.75" style="656" customWidth="1"/>
    <col min="2833" max="3072" width="9" style="656" customWidth="1"/>
    <col min="3073" max="3073" width="10.625" style="656" customWidth="1"/>
    <col min="3074" max="3086" width="5.375" style="656" customWidth="1"/>
    <col min="3087" max="3088" width="5.75" style="656" customWidth="1"/>
    <col min="3089" max="3328" width="9" style="656" customWidth="1"/>
    <col min="3329" max="3329" width="10.625" style="656" customWidth="1"/>
    <col min="3330" max="3342" width="5.375" style="656" customWidth="1"/>
    <col min="3343" max="3344" width="5.75" style="656" customWidth="1"/>
    <col min="3345" max="3584" width="9" style="656" customWidth="1"/>
    <col min="3585" max="3585" width="10.625" style="656" customWidth="1"/>
    <col min="3586" max="3598" width="5.375" style="656" customWidth="1"/>
    <col min="3599" max="3600" width="5.75" style="656" customWidth="1"/>
    <col min="3601" max="3840" width="9" style="656" customWidth="1"/>
    <col min="3841" max="3841" width="10.625" style="656" customWidth="1"/>
    <col min="3842" max="3854" width="5.375" style="656" customWidth="1"/>
    <col min="3855" max="3856" width="5.75" style="656" customWidth="1"/>
    <col min="3857" max="4096" width="9" style="656" customWidth="1"/>
    <col min="4097" max="4097" width="10.625" style="656" customWidth="1"/>
    <col min="4098" max="4110" width="5.375" style="656" customWidth="1"/>
    <col min="4111" max="4112" width="5.75" style="656" customWidth="1"/>
    <col min="4113" max="4352" width="9" style="656" customWidth="1"/>
    <col min="4353" max="4353" width="10.625" style="656" customWidth="1"/>
    <col min="4354" max="4366" width="5.375" style="656" customWidth="1"/>
    <col min="4367" max="4368" width="5.75" style="656" customWidth="1"/>
    <col min="4369" max="4608" width="9" style="656" customWidth="1"/>
    <col min="4609" max="4609" width="10.625" style="656" customWidth="1"/>
    <col min="4610" max="4622" width="5.375" style="656" customWidth="1"/>
    <col min="4623" max="4624" width="5.75" style="656" customWidth="1"/>
    <col min="4625" max="4864" width="9" style="656" customWidth="1"/>
    <col min="4865" max="4865" width="10.625" style="656" customWidth="1"/>
    <col min="4866" max="4878" width="5.375" style="656" customWidth="1"/>
    <col min="4879" max="4880" width="5.75" style="656" customWidth="1"/>
    <col min="4881" max="5120" width="9" style="656" customWidth="1"/>
    <col min="5121" max="5121" width="10.625" style="656" customWidth="1"/>
    <col min="5122" max="5134" width="5.375" style="656" customWidth="1"/>
    <col min="5135" max="5136" width="5.75" style="656" customWidth="1"/>
    <col min="5137" max="5376" width="9" style="656" customWidth="1"/>
    <col min="5377" max="5377" width="10.625" style="656" customWidth="1"/>
    <col min="5378" max="5390" width="5.375" style="656" customWidth="1"/>
    <col min="5391" max="5392" width="5.75" style="656" customWidth="1"/>
    <col min="5393" max="5632" width="9" style="656" customWidth="1"/>
    <col min="5633" max="5633" width="10.625" style="656" customWidth="1"/>
    <col min="5634" max="5646" width="5.375" style="656" customWidth="1"/>
    <col min="5647" max="5648" width="5.75" style="656" customWidth="1"/>
    <col min="5649" max="5888" width="9" style="656" customWidth="1"/>
    <col min="5889" max="5889" width="10.625" style="656" customWidth="1"/>
    <col min="5890" max="5902" width="5.375" style="656" customWidth="1"/>
    <col min="5903" max="5904" width="5.75" style="656" customWidth="1"/>
    <col min="5905" max="6144" width="9" style="656" customWidth="1"/>
    <col min="6145" max="6145" width="10.625" style="656" customWidth="1"/>
    <col min="6146" max="6158" width="5.375" style="656" customWidth="1"/>
    <col min="6159" max="6160" width="5.75" style="656" customWidth="1"/>
    <col min="6161" max="6400" width="9" style="656" customWidth="1"/>
    <col min="6401" max="6401" width="10.625" style="656" customWidth="1"/>
    <col min="6402" max="6414" width="5.375" style="656" customWidth="1"/>
    <col min="6415" max="6416" width="5.75" style="656" customWidth="1"/>
    <col min="6417" max="6656" width="9" style="656" customWidth="1"/>
    <col min="6657" max="6657" width="10.625" style="656" customWidth="1"/>
    <col min="6658" max="6670" width="5.375" style="656" customWidth="1"/>
    <col min="6671" max="6672" width="5.75" style="656" customWidth="1"/>
    <col min="6673" max="6912" width="9" style="656" customWidth="1"/>
    <col min="6913" max="6913" width="10.625" style="656" customWidth="1"/>
    <col min="6914" max="6926" width="5.375" style="656" customWidth="1"/>
    <col min="6927" max="6928" width="5.75" style="656" customWidth="1"/>
    <col min="6929" max="7168" width="9" style="656" customWidth="1"/>
    <col min="7169" max="7169" width="10.625" style="656" customWidth="1"/>
    <col min="7170" max="7182" width="5.375" style="656" customWidth="1"/>
    <col min="7183" max="7184" width="5.75" style="656" customWidth="1"/>
    <col min="7185" max="7424" width="9" style="656" customWidth="1"/>
    <col min="7425" max="7425" width="10.625" style="656" customWidth="1"/>
    <col min="7426" max="7438" width="5.375" style="656" customWidth="1"/>
    <col min="7439" max="7440" width="5.75" style="656" customWidth="1"/>
    <col min="7441" max="7680" width="9" style="656" customWidth="1"/>
    <col min="7681" max="7681" width="10.625" style="656" customWidth="1"/>
    <col min="7682" max="7694" width="5.375" style="656" customWidth="1"/>
    <col min="7695" max="7696" width="5.75" style="656" customWidth="1"/>
    <col min="7697" max="7936" width="9" style="656" customWidth="1"/>
    <col min="7937" max="7937" width="10.625" style="656" customWidth="1"/>
    <col min="7938" max="7950" width="5.375" style="656" customWidth="1"/>
    <col min="7951" max="7952" width="5.75" style="656" customWidth="1"/>
    <col min="7953" max="8192" width="9" style="656" customWidth="1"/>
    <col min="8193" max="8193" width="10.625" style="656" customWidth="1"/>
    <col min="8194" max="8206" width="5.375" style="656" customWidth="1"/>
    <col min="8207" max="8208" width="5.75" style="656" customWidth="1"/>
    <col min="8209" max="8448" width="9" style="656" customWidth="1"/>
    <col min="8449" max="8449" width="10.625" style="656" customWidth="1"/>
    <col min="8450" max="8462" width="5.375" style="656" customWidth="1"/>
    <col min="8463" max="8464" width="5.75" style="656" customWidth="1"/>
    <col min="8465" max="8704" width="9" style="656" customWidth="1"/>
    <col min="8705" max="8705" width="10.625" style="656" customWidth="1"/>
    <col min="8706" max="8718" width="5.375" style="656" customWidth="1"/>
    <col min="8719" max="8720" width="5.75" style="656" customWidth="1"/>
    <col min="8721" max="8960" width="9" style="656" customWidth="1"/>
    <col min="8961" max="8961" width="10.625" style="656" customWidth="1"/>
    <col min="8962" max="8974" width="5.375" style="656" customWidth="1"/>
    <col min="8975" max="8976" width="5.75" style="656" customWidth="1"/>
    <col min="8977" max="9216" width="9" style="656" customWidth="1"/>
    <col min="9217" max="9217" width="10.625" style="656" customWidth="1"/>
    <col min="9218" max="9230" width="5.375" style="656" customWidth="1"/>
    <col min="9231" max="9232" width="5.75" style="656" customWidth="1"/>
    <col min="9233" max="9472" width="9" style="656" customWidth="1"/>
    <col min="9473" max="9473" width="10.625" style="656" customWidth="1"/>
    <col min="9474" max="9486" width="5.375" style="656" customWidth="1"/>
    <col min="9487" max="9488" width="5.75" style="656" customWidth="1"/>
    <col min="9489" max="9728" width="9" style="656" customWidth="1"/>
    <col min="9729" max="9729" width="10.625" style="656" customWidth="1"/>
    <col min="9730" max="9742" width="5.375" style="656" customWidth="1"/>
    <col min="9743" max="9744" width="5.75" style="656" customWidth="1"/>
    <col min="9745" max="9984" width="9" style="656" customWidth="1"/>
    <col min="9985" max="9985" width="10.625" style="656" customWidth="1"/>
    <col min="9986" max="9998" width="5.375" style="656" customWidth="1"/>
    <col min="9999" max="10000" width="5.75" style="656" customWidth="1"/>
    <col min="10001" max="10240" width="9" style="656" customWidth="1"/>
    <col min="10241" max="10241" width="10.625" style="656" customWidth="1"/>
    <col min="10242" max="10254" width="5.375" style="656" customWidth="1"/>
    <col min="10255" max="10256" width="5.75" style="656" customWidth="1"/>
    <col min="10257" max="10496" width="9" style="656" customWidth="1"/>
    <col min="10497" max="10497" width="10.625" style="656" customWidth="1"/>
    <col min="10498" max="10510" width="5.375" style="656" customWidth="1"/>
    <col min="10511" max="10512" width="5.75" style="656" customWidth="1"/>
    <col min="10513" max="10752" width="9" style="656" customWidth="1"/>
    <col min="10753" max="10753" width="10.625" style="656" customWidth="1"/>
    <col min="10754" max="10766" width="5.375" style="656" customWidth="1"/>
    <col min="10767" max="10768" width="5.75" style="656" customWidth="1"/>
    <col min="10769" max="11008" width="9" style="656" customWidth="1"/>
    <col min="11009" max="11009" width="10.625" style="656" customWidth="1"/>
    <col min="11010" max="11022" width="5.375" style="656" customWidth="1"/>
    <col min="11023" max="11024" width="5.75" style="656" customWidth="1"/>
    <col min="11025" max="11264" width="9" style="656" customWidth="1"/>
    <col min="11265" max="11265" width="10.625" style="656" customWidth="1"/>
    <col min="11266" max="11278" width="5.375" style="656" customWidth="1"/>
    <col min="11279" max="11280" width="5.75" style="656" customWidth="1"/>
    <col min="11281" max="11520" width="9" style="656" customWidth="1"/>
    <col min="11521" max="11521" width="10.625" style="656" customWidth="1"/>
    <col min="11522" max="11534" width="5.375" style="656" customWidth="1"/>
    <col min="11535" max="11536" width="5.75" style="656" customWidth="1"/>
    <col min="11537" max="11776" width="9" style="656" customWidth="1"/>
    <col min="11777" max="11777" width="10.625" style="656" customWidth="1"/>
    <col min="11778" max="11790" width="5.375" style="656" customWidth="1"/>
    <col min="11791" max="11792" width="5.75" style="656" customWidth="1"/>
    <col min="11793" max="12032" width="9" style="656" customWidth="1"/>
    <col min="12033" max="12033" width="10.625" style="656" customWidth="1"/>
    <col min="12034" max="12046" width="5.375" style="656" customWidth="1"/>
    <col min="12047" max="12048" width="5.75" style="656" customWidth="1"/>
    <col min="12049" max="12288" width="9" style="656" customWidth="1"/>
    <col min="12289" max="12289" width="10.625" style="656" customWidth="1"/>
    <col min="12290" max="12302" width="5.375" style="656" customWidth="1"/>
    <col min="12303" max="12304" width="5.75" style="656" customWidth="1"/>
    <col min="12305" max="12544" width="9" style="656" customWidth="1"/>
    <col min="12545" max="12545" width="10.625" style="656" customWidth="1"/>
    <col min="12546" max="12558" width="5.375" style="656" customWidth="1"/>
    <col min="12559" max="12560" width="5.75" style="656" customWidth="1"/>
    <col min="12561" max="12800" width="9" style="656" customWidth="1"/>
    <col min="12801" max="12801" width="10.625" style="656" customWidth="1"/>
    <col min="12802" max="12814" width="5.375" style="656" customWidth="1"/>
    <col min="12815" max="12816" width="5.75" style="656" customWidth="1"/>
    <col min="12817" max="13056" width="9" style="656" customWidth="1"/>
    <col min="13057" max="13057" width="10.625" style="656" customWidth="1"/>
    <col min="13058" max="13070" width="5.375" style="656" customWidth="1"/>
    <col min="13071" max="13072" width="5.75" style="656" customWidth="1"/>
    <col min="13073" max="13312" width="9" style="656" customWidth="1"/>
    <col min="13313" max="13313" width="10.625" style="656" customWidth="1"/>
    <col min="13314" max="13326" width="5.375" style="656" customWidth="1"/>
    <col min="13327" max="13328" width="5.75" style="656" customWidth="1"/>
    <col min="13329" max="13568" width="9" style="656" customWidth="1"/>
    <col min="13569" max="13569" width="10.625" style="656" customWidth="1"/>
    <col min="13570" max="13582" width="5.375" style="656" customWidth="1"/>
    <col min="13583" max="13584" width="5.75" style="656" customWidth="1"/>
    <col min="13585" max="13824" width="9" style="656" customWidth="1"/>
    <col min="13825" max="13825" width="10.625" style="656" customWidth="1"/>
    <col min="13826" max="13838" width="5.375" style="656" customWidth="1"/>
    <col min="13839" max="13840" width="5.75" style="656" customWidth="1"/>
    <col min="13841" max="14080" width="9" style="656" customWidth="1"/>
    <col min="14081" max="14081" width="10.625" style="656" customWidth="1"/>
    <col min="14082" max="14094" width="5.375" style="656" customWidth="1"/>
    <col min="14095" max="14096" width="5.75" style="656" customWidth="1"/>
    <col min="14097" max="14336" width="9" style="656" customWidth="1"/>
    <col min="14337" max="14337" width="10.625" style="656" customWidth="1"/>
    <col min="14338" max="14350" width="5.375" style="656" customWidth="1"/>
    <col min="14351" max="14352" width="5.75" style="656" customWidth="1"/>
    <col min="14353" max="14592" width="9" style="656" customWidth="1"/>
    <col min="14593" max="14593" width="10.625" style="656" customWidth="1"/>
    <col min="14594" max="14606" width="5.375" style="656" customWidth="1"/>
    <col min="14607" max="14608" width="5.75" style="656" customWidth="1"/>
    <col min="14609" max="14848" width="9" style="656" customWidth="1"/>
    <col min="14849" max="14849" width="10.625" style="656" customWidth="1"/>
    <col min="14850" max="14862" width="5.375" style="656" customWidth="1"/>
    <col min="14863" max="14864" width="5.75" style="656" customWidth="1"/>
    <col min="14865" max="15104" width="9" style="656" customWidth="1"/>
    <col min="15105" max="15105" width="10.625" style="656" customWidth="1"/>
    <col min="15106" max="15118" width="5.375" style="656" customWidth="1"/>
    <col min="15119" max="15120" width="5.75" style="656" customWidth="1"/>
    <col min="15121" max="15360" width="9" style="656" customWidth="1"/>
    <col min="15361" max="15361" width="10.625" style="656" customWidth="1"/>
    <col min="15362" max="15374" width="5.375" style="656" customWidth="1"/>
    <col min="15375" max="15376" width="5.75" style="656" customWidth="1"/>
    <col min="15377" max="15616" width="9" style="656" customWidth="1"/>
    <col min="15617" max="15617" width="10.625" style="656" customWidth="1"/>
    <col min="15618" max="15630" width="5.375" style="656" customWidth="1"/>
    <col min="15631" max="15632" width="5.75" style="656" customWidth="1"/>
    <col min="15633" max="15872" width="9" style="656" customWidth="1"/>
    <col min="15873" max="15873" width="10.625" style="656" customWidth="1"/>
    <col min="15874" max="15886" width="5.375" style="656" customWidth="1"/>
    <col min="15887" max="15888" width="5.75" style="656" customWidth="1"/>
    <col min="15889" max="16128" width="9" style="656" customWidth="1"/>
    <col min="16129" max="16129" width="10.625" style="656" customWidth="1"/>
    <col min="16130" max="16142" width="5.375" style="656" customWidth="1"/>
    <col min="16143" max="16144" width="5.75" style="656" customWidth="1"/>
    <col min="16145" max="16384" width="9" style="656" customWidth="1"/>
  </cols>
  <sheetData>
    <row r="1" spans="1:16" ht="15.75">
      <c r="A1" s="656" t="s">
        <v>2885</v>
      </c>
      <c r="K1" s="2078">
        <v>20190401</v>
      </c>
      <c r="L1" s="2078"/>
      <c r="M1" s="2078"/>
      <c r="N1" s="2078"/>
      <c r="O1" s="2078"/>
      <c r="P1" s="2078"/>
    </row>
    <row r="2" spans="1:16" ht="16.5">
      <c r="J2" s="2079" t="s">
        <v>3319</v>
      </c>
      <c r="K2" s="2079"/>
      <c r="L2" s="2079"/>
      <c r="M2" s="2079"/>
      <c r="N2" s="2079"/>
      <c r="O2" s="2079"/>
      <c r="P2" s="2079"/>
    </row>
    <row r="3" spans="1:16" ht="15.75">
      <c r="N3" s="657"/>
      <c r="O3" s="657"/>
      <c r="P3" s="658" t="s">
        <v>3320</v>
      </c>
    </row>
    <row r="4" spans="1:16" ht="15.75">
      <c r="A4" s="2080" t="s">
        <v>2811</v>
      </c>
      <c r="B4" s="2081"/>
      <c r="C4" s="2081"/>
      <c r="D4" s="2081"/>
      <c r="E4" s="2081"/>
      <c r="F4" s="2081"/>
      <c r="G4" s="2081"/>
      <c r="H4" s="2081"/>
      <c r="I4" s="2081"/>
      <c r="J4" s="2081"/>
      <c r="K4" s="2081"/>
      <c r="L4" s="2081"/>
      <c r="M4" s="2081"/>
      <c r="N4" s="2081"/>
      <c r="O4" s="2081"/>
      <c r="P4" s="2081"/>
    </row>
    <row r="5" spans="1:16" ht="15.75">
      <c r="A5" s="2081"/>
      <c r="B5" s="2081"/>
      <c r="C5" s="2081"/>
      <c r="D5" s="2081"/>
      <c r="E5" s="2081"/>
      <c r="F5" s="2081"/>
      <c r="G5" s="2081"/>
      <c r="H5" s="2081"/>
      <c r="I5" s="2081"/>
      <c r="J5" s="2081"/>
      <c r="K5" s="2081"/>
      <c r="L5" s="2081"/>
      <c r="M5" s="2081"/>
      <c r="N5" s="2081"/>
      <c r="O5" s="2081"/>
      <c r="P5" s="2081"/>
    </row>
    <row r="6" spans="1:16">
      <c r="A6" s="2082" t="s">
        <v>3040</v>
      </c>
      <c r="B6" s="2083"/>
      <c r="C6" s="2083"/>
      <c r="D6" s="2083"/>
      <c r="E6" s="2083"/>
      <c r="F6" s="2083"/>
      <c r="G6" s="2083"/>
      <c r="H6" s="2083"/>
      <c r="I6" s="2083"/>
      <c r="J6" s="2083"/>
      <c r="K6" s="2083"/>
      <c r="L6" s="2083"/>
      <c r="M6" s="2083"/>
      <c r="N6" s="2083"/>
      <c r="O6" s="2083"/>
      <c r="P6" s="2084"/>
    </row>
    <row r="7" spans="1:16">
      <c r="A7" s="659" t="s">
        <v>3321</v>
      </c>
      <c r="B7" s="660" t="s">
        <v>3322</v>
      </c>
      <c r="C7" s="661"/>
      <c r="D7" s="661"/>
      <c r="E7" s="661"/>
      <c r="F7" s="661"/>
      <c r="G7" s="661"/>
      <c r="H7" s="661"/>
      <c r="I7" s="661"/>
      <c r="J7" s="661"/>
      <c r="K7" s="661"/>
      <c r="L7" s="661"/>
      <c r="M7" s="661"/>
      <c r="N7" s="661"/>
      <c r="O7" s="661"/>
      <c r="P7" s="661"/>
    </row>
    <row r="8" spans="1:16" ht="24.95" customHeight="1">
      <c r="A8" s="662" t="str">
        <f>IF(目次・入力シート!BJ29="完了検査","■","□")</f>
        <v>□</v>
      </c>
      <c r="B8" s="663" t="s">
        <v>1233</v>
      </c>
      <c r="C8" s="663"/>
      <c r="D8" s="663"/>
      <c r="E8" s="663"/>
      <c r="F8" s="663"/>
      <c r="G8" s="663"/>
      <c r="H8" s="664"/>
      <c r="I8" s="2085" t="s">
        <v>3323</v>
      </c>
      <c r="J8" s="2085"/>
      <c r="K8" s="2085"/>
      <c r="L8" s="665" t="s">
        <v>374</v>
      </c>
      <c r="M8" s="2086" t="str">
        <f>IF(目次・入力シート!BK31="","「目次･入力シート」に入力してください",目次・入力シート!BK31)</f>
        <v>「目次･入力シート」に入力してください</v>
      </c>
      <c r="N8" s="2086"/>
      <c r="O8" s="2086"/>
      <c r="P8" s="666" t="s">
        <v>375</v>
      </c>
    </row>
    <row r="9" spans="1:16" ht="24.95" customHeight="1">
      <c r="A9" s="662" t="str">
        <f>IF(目次・入力シート!BJ35="適合証明現場検査","■","□")</f>
        <v>□</v>
      </c>
      <c r="B9" s="667" t="s">
        <v>2773</v>
      </c>
      <c r="C9" s="668"/>
      <c r="D9" s="669"/>
      <c r="E9" s="662" t="str">
        <f>IF(目次・入力シート!BJ37="中間検査","■","□")</f>
        <v>□</v>
      </c>
      <c r="F9" s="668" t="s">
        <v>3324</v>
      </c>
      <c r="G9" s="662" t="str">
        <f>IF(目次・入力シート!BJ37="竣工検査","■","□")</f>
        <v>□</v>
      </c>
      <c r="H9" s="670" t="s">
        <v>3325</v>
      </c>
      <c r="I9" s="2061" t="s">
        <v>3326</v>
      </c>
      <c r="J9" s="2061"/>
      <c r="K9" s="2061"/>
      <c r="L9" s="671" t="s">
        <v>374</v>
      </c>
      <c r="M9" s="2062" t="str">
        <f>IF(目次・入力シート!BK39="","「目次･入力シート」に入力してください",目次・入力シート!BK39)</f>
        <v>「目次･入力シート」に入力してください</v>
      </c>
      <c r="N9" s="2062"/>
      <c r="O9" s="2062"/>
      <c r="P9" s="672" t="s">
        <v>375</v>
      </c>
    </row>
    <row r="10" spans="1:16" s="660" customFormat="1" ht="9.9499999999999993" customHeight="1">
      <c r="A10" s="673"/>
      <c r="B10" s="674"/>
      <c r="C10" s="674"/>
      <c r="D10" s="674"/>
      <c r="E10" s="674"/>
      <c r="F10" s="674"/>
      <c r="G10" s="675"/>
      <c r="H10" s="675"/>
      <c r="I10" s="676"/>
      <c r="J10" s="675"/>
      <c r="K10" s="676"/>
    </row>
    <row r="11" spans="1:16">
      <c r="A11" s="2063" t="s">
        <v>3327</v>
      </c>
      <c r="B11" s="2064"/>
      <c r="C11" s="2064"/>
      <c r="D11" s="2064"/>
      <c r="E11" s="2064"/>
      <c r="F11" s="2064"/>
      <c r="G11" s="2064"/>
      <c r="H11" s="2064"/>
      <c r="I11" s="2064"/>
      <c r="J11" s="2064"/>
      <c r="K11" s="2064"/>
      <c r="L11" s="2064"/>
      <c r="M11" s="2064"/>
      <c r="N11" s="2064"/>
      <c r="O11" s="2064"/>
      <c r="P11" s="2065"/>
    </row>
    <row r="12" spans="1:16" ht="12" customHeight="1">
      <c r="A12" s="2066" t="s">
        <v>2887</v>
      </c>
      <c r="B12" s="2068" t="s">
        <v>2888</v>
      </c>
      <c r="C12" s="2068"/>
      <c r="D12" s="2068"/>
      <c r="E12" s="2068"/>
      <c r="F12" s="2069"/>
      <c r="G12" s="2069"/>
      <c r="H12" s="2069"/>
      <c r="I12" s="2069"/>
      <c r="J12" s="2069"/>
      <c r="K12" s="2069"/>
      <c r="L12" s="2069"/>
      <c r="M12" s="2070"/>
      <c r="N12" s="2070"/>
      <c r="O12" s="2074" t="s">
        <v>3050</v>
      </c>
      <c r="P12" s="2076" t="s">
        <v>3051</v>
      </c>
    </row>
    <row r="13" spans="1:16" ht="12" customHeight="1">
      <c r="A13" s="2067"/>
      <c r="B13" s="2071"/>
      <c r="C13" s="2071"/>
      <c r="D13" s="2071"/>
      <c r="E13" s="2071"/>
      <c r="F13" s="2072"/>
      <c r="G13" s="2072"/>
      <c r="H13" s="2072"/>
      <c r="I13" s="2072"/>
      <c r="J13" s="2072"/>
      <c r="K13" s="2072"/>
      <c r="L13" s="2072"/>
      <c r="M13" s="2073"/>
      <c r="N13" s="2073"/>
      <c r="O13" s="2075"/>
      <c r="P13" s="2077"/>
    </row>
    <row r="14" spans="1:16" ht="15.75">
      <c r="A14" s="2049" t="s">
        <v>2974</v>
      </c>
      <c r="B14" s="2050"/>
      <c r="C14" s="2050"/>
      <c r="D14" s="2050"/>
      <c r="E14" s="2050"/>
      <c r="F14" s="2050"/>
      <c r="G14" s="2050"/>
      <c r="H14" s="2050"/>
      <c r="I14" s="2050"/>
      <c r="J14" s="2050"/>
      <c r="K14" s="2050"/>
      <c r="L14" s="2050"/>
      <c r="M14" s="2050"/>
      <c r="N14" s="2050"/>
      <c r="O14" s="677"/>
      <c r="P14" s="678"/>
    </row>
    <row r="15" spans="1:16" s="687" customFormat="1" ht="15" customHeight="1">
      <c r="A15" s="679" t="s">
        <v>2891</v>
      </c>
      <c r="B15" s="680" t="s">
        <v>2979</v>
      </c>
      <c r="C15" s="681" t="s">
        <v>2977</v>
      </c>
      <c r="D15" s="681"/>
      <c r="E15" s="681"/>
      <c r="F15" s="681"/>
      <c r="G15" s="681"/>
      <c r="H15" s="681"/>
      <c r="I15" s="681"/>
      <c r="J15" s="681"/>
      <c r="K15" s="682"/>
      <c r="L15" s="683"/>
      <c r="M15" s="681"/>
      <c r="N15" s="684"/>
      <c r="O15" s="685"/>
      <c r="P15" s="686" t="s">
        <v>28</v>
      </c>
    </row>
    <row r="16" spans="1:16" s="687" customFormat="1" ht="15" customHeight="1">
      <c r="A16" s="679" t="s">
        <v>2891</v>
      </c>
      <c r="B16" s="680" t="s">
        <v>2979</v>
      </c>
      <c r="C16" s="681" t="s">
        <v>2980</v>
      </c>
      <c r="D16" s="681"/>
      <c r="E16" s="681"/>
      <c r="F16" s="681"/>
      <c r="G16" s="681"/>
      <c r="H16" s="681"/>
      <c r="I16" s="681"/>
      <c r="J16" s="681"/>
      <c r="K16" s="682"/>
      <c r="L16" s="683"/>
      <c r="M16" s="681"/>
      <c r="N16" s="684"/>
      <c r="O16" s="685"/>
      <c r="P16" s="686" t="s">
        <v>28</v>
      </c>
    </row>
    <row r="17" spans="1:16" s="687" customFormat="1" ht="15" customHeight="1">
      <c r="A17" s="679" t="s">
        <v>2891</v>
      </c>
      <c r="B17" s="680" t="s">
        <v>2979</v>
      </c>
      <c r="C17" s="681" t="s">
        <v>2983</v>
      </c>
      <c r="D17" s="681"/>
      <c r="E17" s="681"/>
      <c r="F17" s="681"/>
      <c r="G17" s="681"/>
      <c r="H17" s="681"/>
      <c r="I17" s="681"/>
      <c r="J17" s="681"/>
      <c r="K17" s="682"/>
      <c r="L17" s="683" t="s">
        <v>2984</v>
      </c>
      <c r="M17" s="681"/>
      <c r="N17" s="684"/>
      <c r="O17" s="685"/>
      <c r="P17" s="686" t="s">
        <v>28</v>
      </c>
    </row>
    <row r="18" spans="1:16" s="687" customFormat="1" ht="15" customHeight="1">
      <c r="A18" s="679" t="s">
        <v>2891</v>
      </c>
      <c r="B18" s="680" t="s">
        <v>2979</v>
      </c>
      <c r="C18" s="681" t="s">
        <v>2988</v>
      </c>
      <c r="D18" s="681"/>
      <c r="E18" s="681"/>
      <c r="F18" s="681"/>
      <c r="G18" s="681"/>
      <c r="H18" s="681"/>
      <c r="I18" s="681"/>
      <c r="J18" s="681"/>
      <c r="K18" s="682"/>
      <c r="L18" s="683"/>
      <c r="M18" s="681"/>
      <c r="N18" s="684"/>
      <c r="O18" s="685"/>
      <c r="P18" s="686" t="s">
        <v>28</v>
      </c>
    </row>
    <row r="19" spans="1:16" s="687" customFormat="1" ht="15" customHeight="1">
      <c r="A19" s="688" t="s">
        <v>2891</v>
      </c>
      <c r="B19" s="689" t="s">
        <v>2979</v>
      </c>
      <c r="C19" s="690" t="s">
        <v>2991</v>
      </c>
      <c r="D19" s="691"/>
      <c r="E19" s="691"/>
      <c r="F19" s="691"/>
      <c r="G19" s="691"/>
      <c r="H19" s="691"/>
      <c r="I19" s="691"/>
      <c r="J19" s="691"/>
      <c r="K19" s="691"/>
      <c r="L19" s="691"/>
      <c r="M19" s="691"/>
      <c r="N19" s="691"/>
      <c r="O19" s="692"/>
      <c r="P19" s="693" t="s">
        <v>28</v>
      </c>
    </row>
    <row r="20" spans="1:16" s="687" customFormat="1" ht="15" customHeight="1">
      <c r="A20" s="694"/>
      <c r="B20" s="695"/>
      <c r="C20" s="2051" t="s">
        <v>2993</v>
      </c>
      <c r="D20" s="2052"/>
      <c r="E20" s="2052"/>
      <c r="F20" s="2052"/>
      <c r="G20" s="2052"/>
      <c r="H20" s="2052"/>
      <c r="I20" s="2052"/>
      <c r="J20" s="2052"/>
      <c r="K20" s="2052"/>
      <c r="L20" s="2052"/>
      <c r="M20" s="2052"/>
      <c r="N20" s="2052"/>
      <c r="O20" s="695"/>
      <c r="P20" s="695"/>
    </row>
    <row r="21" spans="1:16" s="687" customFormat="1" ht="15" customHeight="1">
      <c r="A21" s="694"/>
      <c r="B21" s="695"/>
      <c r="C21" s="696" t="s">
        <v>2995</v>
      </c>
      <c r="D21" s="697"/>
      <c r="E21" s="697"/>
      <c r="F21" s="697"/>
      <c r="G21" s="697"/>
      <c r="H21" s="697"/>
      <c r="I21" s="697"/>
      <c r="J21" s="697"/>
      <c r="K21" s="698"/>
      <c r="L21" s="697"/>
      <c r="M21" s="697"/>
      <c r="N21" s="699"/>
      <c r="O21" s="695"/>
      <c r="P21" s="695"/>
    </row>
    <row r="22" spans="1:16" s="687" customFormat="1" ht="15" customHeight="1">
      <c r="A22" s="694"/>
      <c r="B22" s="695"/>
      <c r="C22" s="2051" t="s">
        <v>2997</v>
      </c>
      <c r="D22" s="2052"/>
      <c r="E22" s="2052"/>
      <c r="F22" s="2052"/>
      <c r="G22" s="2052"/>
      <c r="H22" s="2052"/>
      <c r="I22" s="2052"/>
      <c r="J22" s="2052"/>
      <c r="K22" s="2052"/>
      <c r="L22" s="2052"/>
      <c r="M22" s="2052"/>
      <c r="N22" s="2053"/>
      <c r="O22" s="695"/>
      <c r="P22" s="695"/>
    </row>
    <row r="23" spans="1:16" s="687" customFormat="1" ht="15" customHeight="1">
      <c r="A23" s="694"/>
      <c r="B23" s="695"/>
      <c r="C23" s="696" t="s">
        <v>2999</v>
      </c>
      <c r="D23" s="697"/>
      <c r="E23" s="697"/>
      <c r="F23" s="697"/>
      <c r="G23" s="697"/>
      <c r="H23" s="697"/>
      <c r="I23" s="697"/>
      <c r="J23" s="697"/>
      <c r="K23" s="698"/>
      <c r="L23" s="697"/>
      <c r="M23" s="697"/>
      <c r="N23" s="699"/>
      <c r="O23" s="695"/>
      <c r="P23" s="695"/>
    </row>
    <row r="24" spans="1:16" s="687" customFormat="1" ht="15" customHeight="1">
      <c r="A24" s="694"/>
      <c r="B24" s="695"/>
      <c r="C24" s="2054" t="s">
        <v>3004</v>
      </c>
      <c r="D24" s="2055"/>
      <c r="E24" s="2055"/>
      <c r="F24" s="2055"/>
      <c r="G24" s="2055"/>
      <c r="H24" s="2055"/>
      <c r="I24" s="2055"/>
      <c r="J24" s="2055"/>
      <c r="K24" s="2055"/>
      <c r="L24" s="2055"/>
      <c r="M24" s="2055"/>
      <c r="N24" s="2056"/>
      <c r="O24" s="695"/>
      <c r="P24" s="695"/>
    </row>
    <row r="25" spans="1:16" s="687" customFormat="1" ht="15" customHeight="1">
      <c r="A25" s="694"/>
      <c r="B25" s="695"/>
      <c r="C25" s="2057"/>
      <c r="D25" s="2058"/>
      <c r="E25" s="2058"/>
      <c r="F25" s="2058"/>
      <c r="G25" s="2058"/>
      <c r="H25" s="2058"/>
      <c r="I25" s="2058"/>
      <c r="J25" s="2058"/>
      <c r="K25" s="2058"/>
      <c r="L25" s="2058"/>
      <c r="M25" s="2058"/>
      <c r="N25" s="2059"/>
      <c r="O25" s="695"/>
      <c r="P25" s="695"/>
    </row>
    <row r="26" spans="1:16" s="687" customFormat="1" ht="15" customHeight="1">
      <c r="A26" s="694"/>
      <c r="B26" s="695"/>
      <c r="C26" s="2055" t="s">
        <v>3007</v>
      </c>
      <c r="D26" s="2055"/>
      <c r="E26" s="2055"/>
      <c r="F26" s="2055"/>
      <c r="G26" s="2055"/>
      <c r="H26" s="2055"/>
      <c r="I26" s="2055"/>
      <c r="J26" s="2055"/>
      <c r="K26" s="2055"/>
      <c r="L26" s="2055"/>
      <c r="M26" s="2055"/>
      <c r="N26" s="2055"/>
      <c r="O26" s="695"/>
      <c r="P26" s="695"/>
    </row>
    <row r="27" spans="1:16" s="687" customFormat="1" ht="15" customHeight="1">
      <c r="A27" s="700"/>
      <c r="B27" s="701"/>
      <c r="C27" s="2060" t="s">
        <v>3009</v>
      </c>
      <c r="D27" s="2060"/>
      <c r="E27" s="2060"/>
      <c r="F27" s="2060"/>
      <c r="G27" s="2060"/>
      <c r="H27" s="2060"/>
      <c r="I27" s="2060"/>
      <c r="J27" s="2060"/>
      <c r="K27" s="2060"/>
      <c r="L27" s="2060"/>
      <c r="M27" s="2060"/>
      <c r="N27" s="2060"/>
      <c r="O27" s="701"/>
      <c r="P27" s="701"/>
    </row>
    <row r="28" spans="1:16" s="687" customFormat="1" ht="15" customHeight="1">
      <c r="A28" s="689"/>
      <c r="B28" s="702" t="s">
        <v>3011</v>
      </c>
      <c r="C28" s="681"/>
      <c r="D28" s="681"/>
      <c r="E28" s="681"/>
      <c r="F28" s="681"/>
      <c r="G28" s="681"/>
      <c r="H28" s="681"/>
      <c r="I28" s="681"/>
      <c r="J28" s="681"/>
      <c r="K28" s="682"/>
      <c r="L28" s="681"/>
      <c r="M28" s="681"/>
      <c r="N28" s="681"/>
      <c r="O28" s="703"/>
      <c r="P28" s="704"/>
    </row>
    <row r="29" spans="1:16" s="687" customFormat="1" ht="15" customHeight="1">
      <c r="A29" s="700" t="s">
        <v>2891</v>
      </c>
      <c r="B29" s="680" t="s">
        <v>2976</v>
      </c>
      <c r="C29" s="681" t="s">
        <v>3014</v>
      </c>
      <c r="D29" s="681"/>
      <c r="E29" s="681"/>
      <c r="F29" s="681"/>
      <c r="G29" s="681"/>
      <c r="H29" s="681"/>
      <c r="I29" s="681"/>
      <c r="J29" s="681"/>
      <c r="K29" s="682"/>
      <c r="L29" s="683" t="s">
        <v>3328</v>
      </c>
      <c r="M29" s="681"/>
      <c r="N29" s="684"/>
      <c r="O29" s="685"/>
      <c r="P29" s="686" t="s">
        <v>28</v>
      </c>
    </row>
    <row r="30" spans="1:16" s="687" customFormat="1" ht="15" customHeight="1">
      <c r="A30" s="689"/>
      <c r="B30" s="702" t="s">
        <v>3016</v>
      </c>
      <c r="C30" s="681"/>
      <c r="D30" s="681"/>
      <c r="E30" s="681"/>
      <c r="F30" s="681"/>
      <c r="G30" s="681"/>
      <c r="H30" s="681"/>
      <c r="I30" s="681"/>
      <c r="J30" s="681"/>
      <c r="K30" s="682"/>
      <c r="L30" s="681"/>
      <c r="M30" s="681"/>
      <c r="N30" s="681"/>
      <c r="O30" s="703"/>
      <c r="P30" s="704"/>
    </row>
    <row r="31" spans="1:16" s="687" customFormat="1" ht="15" customHeight="1">
      <c r="A31" s="700" t="s">
        <v>2891</v>
      </c>
      <c r="B31" s="680" t="s">
        <v>2976</v>
      </c>
      <c r="C31" s="681" t="s">
        <v>3019</v>
      </c>
      <c r="D31" s="681"/>
      <c r="E31" s="681"/>
      <c r="F31" s="681"/>
      <c r="G31" s="681"/>
      <c r="H31" s="681"/>
      <c r="I31" s="681"/>
      <c r="J31" s="681"/>
      <c r="K31" s="682"/>
      <c r="L31" s="683" t="s">
        <v>3020</v>
      </c>
      <c r="M31" s="681"/>
      <c r="N31" s="684"/>
      <c r="O31" s="685"/>
      <c r="P31" s="686" t="s">
        <v>28</v>
      </c>
    </row>
    <row r="32" spans="1:16" s="687" customFormat="1" ht="15" customHeight="1">
      <c r="A32" s="689"/>
      <c r="B32" s="702" t="s">
        <v>3023</v>
      </c>
      <c r="C32" s="681"/>
      <c r="D32" s="681"/>
      <c r="E32" s="681"/>
      <c r="F32" s="681"/>
      <c r="G32" s="681"/>
      <c r="H32" s="681"/>
      <c r="I32" s="681"/>
      <c r="J32" s="681"/>
      <c r="K32" s="682"/>
      <c r="L32" s="681"/>
      <c r="M32" s="681"/>
      <c r="N32" s="681"/>
      <c r="O32" s="703"/>
      <c r="P32" s="704"/>
    </row>
    <row r="33" spans="1:18" s="687" customFormat="1" ht="15" customHeight="1">
      <c r="A33" s="700" t="s">
        <v>2891</v>
      </c>
      <c r="B33" s="680" t="s">
        <v>2976</v>
      </c>
      <c r="C33" s="681" t="s">
        <v>3025</v>
      </c>
      <c r="D33" s="681"/>
      <c r="E33" s="681"/>
      <c r="F33" s="681"/>
      <c r="G33" s="681"/>
      <c r="H33" s="681"/>
      <c r="I33" s="681"/>
      <c r="J33" s="681"/>
      <c r="K33" s="682"/>
      <c r="L33" s="683" t="s">
        <v>3026</v>
      </c>
      <c r="M33" s="681"/>
      <c r="N33" s="684"/>
      <c r="O33" s="685"/>
      <c r="P33" s="686" t="s">
        <v>28</v>
      </c>
    </row>
    <row r="34" spans="1:18" s="687" customFormat="1" ht="15" customHeight="1">
      <c r="A34" s="700" t="s">
        <v>2891</v>
      </c>
      <c r="B34" s="680" t="s">
        <v>2976</v>
      </c>
      <c r="C34" s="681" t="s">
        <v>3029</v>
      </c>
      <c r="D34" s="681"/>
      <c r="E34" s="681"/>
      <c r="F34" s="681"/>
      <c r="G34" s="681"/>
      <c r="H34" s="681"/>
      <c r="I34" s="681"/>
      <c r="J34" s="681"/>
      <c r="K34" s="682"/>
      <c r="L34" s="683"/>
      <c r="M34" s="681"/>
      <c r="N34" s="684"/>
      <c r="O34" s="685"/>
      <c r="P34" s="686" t="s">
        <v>28</v>
      </c>
    </row>
    <row r="35" spans="1:18" s="687" customFormat="1" ht="15" customHeight="1">
      <c r="A35" s="705"/>
      <c r="B35" s="682"/>
      <c r="C35" s="681"/>
      <c r="D35" s="681"/>
      <c r="E35" s="681"/>
      <c r="F35" s="681"/>
      <c r="G35" s="681"/>
      <c r="H35" s="681"/>
      <c r="I35" s="681"/>
      <c r="J35" s="681"/>
      <c r="K35" s="682"/>
      <c r="L35" s="681"/>
      <c r="M35" s="681"/>
      <c r="N35" s="681"/>
      <c r="O35" s="659"/>
      <c r="P35" s="659"/>
    </row>
    <row r="36" spans="1:18" s="687" customFormat="1" ht="15" customHeight="1">
      <c r="A36" s="2044" t="s">
        <v>3329</v>
      </c>
      <c r="B36" s="2045"/>
      <c r="C36" s="2045"/>
      <c r="D36" s="2045"/>
      <c r="E36" s="2045"/>
      <c r="F36" s="2045"/>
      <c r="G36" s="2045"/>
      <c r="H36" s="2045"/>
      <c r="I36" s="2045"/>
      <c r="J36" s="2045"/>
      <c r="K36" s="2045"/>
      <c r="L36" s="2045"/>
      <c r="M36" s="2045"/>
      <c r="N36" s="2045"/>
      <c r="O36" s="677"/>
      <c r="P36" s="678"/>
    </row>
    <row r="37" spans="1:18" s="687" customFormat="1" ht="15" customHeight="1">
      <c r="A37" s="679" t="s">
        <v>2891</v>
      </c>
      <c r="B37" s="680" t="s">
        <v>2979</v>
      </c>
      <c r="C37" s="681" t="s">
        <v>2980</v>
      </c>
      <c r="D37" s="681"/>
      <c r="E37" s="681"/>
      <c r="F37" s="681"/>
      <c r="G37" s="681"/>
      <c r="H37" s="681"/>
      <c r="I37" s="681"/>
      <c r="J37" s="681"/>
      <c r="K37" s="682"/>
      <c r="L37" s="681"/>
      <c r="M37" s="681"/>
      <c r="N37" s="684"/>
      <c r="O37" s="685"/>
      <c r="P37" s="686" t="s">
        <v>28</v>
      </c>
    </row>
    <row r="38" spans="1:18" s="687" customFormat="1" ht="15" customHeight="1">
      <c r="A38" s="688" t="s">
        <v>2897</v>
      </c>
      <c r="B38" s="689" t="s">
        <v>2979</v>
      </c>
      <c r="C38" s="706" t="s">
        <v>3330</v>
      </c>
      <c r="D38" s="707"/>
      <c r="E38" s="707"/>
      <c r="F38" s="707"/>
      <c r="G38" s="707"/>
      <c r="H38" s="707"/>
      <c r="I38" s="707"/>
      <c r="J38" s="707"/>
      <c r="K38" s="707"/>
      <c r="L38" s="707"/>
      <c r="M38" s="707"/>
      <c r="N38" s="708"/>
      <c r="O38" s="692"/>
      <c r="P38" s="693" t="s">
        <v>28</v>
      </c>
    </row>
    <row r="39" spans="1:18" s="687" customFormat="1" ht="15" customHeight="1">
      <c r="A39" s="694"/>
      <c r="B39" s="695"/>
      <c r="C39" s="709" t="s">
        <v>3065</v>
      </c>
      <c r="D39" s="710"/>
      <c r="E39" s="710"/>
      <c r="F39" s="710"/>
      <c r="G39" s="710"/>
      <c r="H39" s="710"/>
      <c r="I39" s="710"/>
      <c r="J39" s="710"/>
      <c r="K39" s="710"/>
      <c r="L39" s="710"/>
      <c r="M39" s="711"/>
      <c r="N39" s="712"/>
      <c r="O39" s="713"/>
      <c r="P39" s="714"/>
    </row>
    <row r="40" spans="1:18" s="687" customFormat="1" ht="15" customHeight="1">
      <c r="A40" s="705"/>
      <c r="B40" s="691"/>
      <c r="C40" s="715"/>
      <c r="D40" s="715"/>
      <c r="E40" s="715"/>
      <c r="F40" s="715"/>
      <c r="G40" s="715"/>
      <c r="H40" s="715"/>
      <c r="I40" s="715"/>
      <c r="J40" s="715"/>
      <c r="K40" s="691"/>
      <c r="L40" s="715"/>
      <c r="M40" s="715"/>
      <c r="N40" s="715"/>
      <c r="O40" s="659"/>
      <c r="P40" s="659"/>
    </row>
    <row r="41" spans="1:18" s="687" customFormat="1" ht="15" customHeight="1">
      <c r="A41" s="2044" t="s">
        <v>3331</v>
      </c>
      <c r="B41" s="2045"/>
      <c r="C41" s="2045"/>
      <c r="D41" s="2045"/>
      <c r="E41" s="2045"/>
      <c r="F41" s="2045"/>
      <c r="G41" s="2045"/>
      <c r="H41" s="2045"/>
      <c r="I41" s="2045"/>
      <c r="J41" s="2045"/>
      <c r="K41" s="2045"/>
      <c r="L41" s="2045"/>
      <c r="M41" s="2045"/>
      <c r="N41" s="2045"/>
      <c r="O41" s="677"/>
      <c r="P41" s="678"/>
    </row>
    <row r="42" spans="1:18" s="687" customFormat="1" ht="15" customHeight="1">
      <c r="A42" s="679" t="s">
        <v>2891</v>
      </c>
      <c r="B42" s="680" t="s">
        <v>2976</v>
      </c>
      <c r="C42" s="681" t="s">
        <v>3332</v>
      </c>
      <c r="D42" s="681"/>
      <c r="E42" s="681"/>
      <c r="F42" s="681"/>
      <c r="G42" s="681"/>
      <c r="H42" s="681"/>
      <c r="I42" s="681"/>
      <c r="J42" s="681"/>
      <c r="K42" s="681"/>
      <c r="L42" s="681"/>
      <c r="M42" s="681"/>
      <c r="N42" s="684"/>
      <c r="O42" s="685"/>
      <c r="P42" s="686" t="s">
        <v>28</v>
      </c>
    </row>
    <row r="43" spans="1:18" s="687" customFormat="1" ht="15" customHeight="1">
      <c r="A43" s="688" t="s">
        <v>2897</v>
      </c>
      <c r="B43" s="689" t="s">
        <v>2979</v>
      </c>
      <c r="C43" s="706" t="s">
        <v>3333</v>
      </c>
      <c r="D43" s="707"/>
      <c r="E43" s="707"/>
      <c r="F43" s="707"/>
      <c r="G43" s="707"/>
      <c r="H43" s="707"/>
      <c r="I43" s="707"/>
      <c r="J43" s="707"/>
      <c r="K43" s="707"/>
      <c r="L43" s="707"/>
      <c r="M43" s="707"/>
      <c r="N43" s="708"/>
      <c r="O43" s="692"/>
      <c r="P43" s="693" t="s">
        <v>28</v>
      </c>
    </row>
    <row r="44" spans="1:18" s="687" customFormat="1" ht="15" customHeight="1">
      <c r="A44" s="700"/>
      <c r="B44" s="701"/>
      <c r="C44" s="709" t="s">
        <v>3065</v>
      </c>
      <c r="D44" s="710"/>
      <c r="E44" s="710"/>
      <c r="F44" s="710"/>
      <c r="G44" s="710"/>
      <c r="H44" s="710"/>
      <c r="I44" s="710"/>
      <c r="J44" s="710"/>
      <c r="K44" s="710"/>
      <c r="L44" s="710"/>
      <c r="M44" s="711"/>
      <c r="N44" s="712"/>
      <c r="O44" s="714"/>
      <c r="P44" s="716"/>
    </row>
    <row r="45" spans="1:18" s="687" customFormat="1" ht="15" customHeight="1" thickBot="1">
      <c r="A45" s="717"/>
      <c r="C45" s="718"/>
      <c r="D45" s="719"/>
      <c r="E45" s="719"/>
      <c r="F45" s="719"/>
      <c r="G45" s="719"/>
      <c r="H45" s="719"/>
      <c r="I45" s="719"/>
      <c r="J45" s="719"/>
      <c r="K45" s="719"/>
      <c r="L45" s="719"/>
      <c r="M45" s="691"/>
      <c r="N45" s="691"/>
      <c r="O45" s="659"/>
      <c r="P45" s="659"/>
    </row>
    <row r="46" spans="1:18" s="687" customFormat="1" ht="15" customHeight="1" thickBot="1">
      <c r="A46" s="717"/>
      <c r="F46" s="720" t="s">
        <v>3066</v>
      </c>
      <c r="G46" s="2046" t="s">
        <v>3067</v>
      </c>
      <c r="H46" s="2047"/>
      <c r="I46" s="2047"/>
      <c r="J46" s="2047"/>
      <c r="K46" s="2047"/>
      <c r="L46" s="2047"/>
      <c r="M46" s="2047"/>
      <c r="N46" s="2047"/>
      <c r="O46" s="2047"/>
      <c r="P46" s="2048"/>
      <c r="Q46" s="721"/>
      <c r="R46" s="721"/>
    </row>
    <row r="47" spans="1:18" ht="15" customHeight="1"/>
    <row r="48" spans="1:18" s="723" customFormat="1" ht="15" customHeight="1">
      <c r="A48" s="722" t="s">
        <v>3058</v>
      </c>
      <c r="B48" s="723" t="s">
        <v>3334</v>
      </c>
      <c r="O48" s="722"/>
      <c r="P48" s="722"/>
    </row>
    <row r="49" spans="1:16" s="723" customFormat="1" ht="15" customHeight="1">
      <c r="B49" s="723" t="s">
        <v>3335</v>
      </c>
      <c r="O49" s="722"/>
      <c r="P49" s="722"/>
    </row>
    <row r="50" spans="1:16" s="723" customFormat="1" ht="15" customHeight="1">
      <c r="B50" s="723" t="s">
        <v>3069</v>
      </c>
      <c r="O50" s="722"/>
      <c r="P50" s="722"/>
    </row>
    <row r="51" spans="1:16" s="723" customFormat="1" ht="15" customHeight="1">
      <c r="B51" s="723" t="s">
        <v>3070</v>
      </c>
      <c r="O51" s="722"/>
      <c r="P51" s="722"/>
    </row>
    <row r="52" spans="1:16" ht="15" customHeight="1">
      <c r="A52" s="724" t="s">
        <v>3061</v>
      </c>
      <c r="B52" s="725" t="s">
        <v>3336</v>
      </c>
    </row>
    <row r="53" spans="1:16" s="723" customFormat="1" ht="12">
      <c r="O53" s="722"/>
      <c r="P53" s="722"/>
    </row>
  </sheetData>
  <mergeCells count="22">
    <mergeCell ref="K1:P1"/>
    <mergeCell ref="J2:P2"/>
    <mergeCell ref="A4:P5"/>
    <mergeCell ref="A6:P6"/>
    <mergeCell ref="I8:K8"/>
    <mergeCell ref="M8:O8"/>
    <mergeCell ref="I9:K9"/>
    <mergeCell ref="M9:O9"/>
    <mergeCell ref="A11:P11"/>
    <mergeCell ref="A12:A13"/>
    <mergeCell ref="B12:N13"/>
    <mergeCell ref="O12:O13"/>
    <mergeCell ref="P12:P13"/>
    <mergeCell ref="A36:N36"/>
    <mergeCell ref="A41:N41"/>
    <mergeCell ref="G46:P46"/>
    <mergeCell ref="A14:N14"/>
    <mergeCell ref="C20:N20"/>
    <mergeCell ref="C22:N22"/>
    <mergeCell ref="C24:N25"/>
    <mergeCell ref="C26:N26"/>
    <mergeCell ref="C27:N27"/>
  </mergeCells>
  <phoneticPr fontId="165"/>
  <hyperlinks>
    <hyperlink ref="G46" r:id="rId1" xr:uid="{00000000-0004-0000-1D00-000000000000}"/>
  </hyperlinks>
  <pageMargins left="0.59055118110236227" right="0.59055118110236227" top="0.19685039370078741" bottom="0.19685039370078741" header="0.59055118110236227" footer="2.3622047244094491"/>
  <pageSetup paperSize="9" orientation="portrait" blackAndWhite="1" r:id="rId2"/>
  <drawing r:id="rId3"/>
  <legacyDrawing r:id="rId4"/>
  <mc:AlternateContent xmlns:mc="http://schemas.openxmlformats.org/markup-compatibility/2006">
    <mc:Choice Requires="x14">
      <controls>
        <mc:AlternateContent xmlns:mc="http://schemas.openxmlformats.org/markup-compatibility/2006">
          <mc:Choice Requires="x14">
            <control shapeId="47105" r:id="rId5" name="Check Box 1">
              <controlPr defaultSize="0" autoFill="0" autoLine="0" autoPict="0" altText="">
                <anchor moveWithCells="1">
                  <from>
                    <xdr:col>14</xdr:col>
                    <xdr:colOff>76200</xdr:colOff>
                    <xdr:row>13</xdr:row>
                    <xdr:rowOff>209550</xdr:rowOff>
                  </from>
                  <to>
                    <xdr:col>14</xdr:col>
                    <xdr:colOff>381000</xdr:colOff>
                    <xdr:row>15</xdr:row>
                    <xdr:rowOff>0</xdr:rowOff>
                  </to>
                </anchor>
              </controlPr>
            </control>
          </mc:Choice>
        </mc:AlternateContent>
        <mc:AlternateContent xmlns:mc="http://schemas.openxmlformats.org/markup-compatibility/2006">
          <mc:Choice Requires="x14">
            <control shapeId="47106" r:id="rId6" name="Check Box 2">
              <controlPr defaultSize="0" autoFill="0" autoLine="0" autoPict="0" altText="">
                <anchor moveWithCells="1">
                  <from>
                    <xdr:col>14</xdr:col>
                    <xdr:colOff>76200</xdr:colOff>
                    <xdr:row>16</xdr:row>
                    <xdr:rowOff>19050</xdr:rowOff>
                  </from>
                  <to>
                    <xdr:col>14</xdr:col>
                    <xdr:colOff>381000</xdr:colOff>
                    <xdr:row>17</xdr:row>
                    <xdr:rowOff>38100</xdr:rowOff>
                  </to>
                </anchor>
              </controlPr>
            </control>
          </mc:Choice>
        </mc:AlternateContent>
        <mc:AlternateContent xmlns:mc="http://schemas.openxmlformats.org/markup-compatibility/2006">
          <mc:Choice Requires="x14">
            <control shapeId="47107" r:id="rId7" name="Check Box 3">
              <controlPr defaultSize="0" autoFill="0" autoLine="0" autoPict="0" altText="">
                <anchor moveWithCells="1">
                  <from>
                    <xdr:col>14</xdr:col>
                    <xdr:colOff>76200</xdr:colOff>
                    <xdr:row>17</xdr:row>
                    <xdr:rowOff>19050</xdr:rowOff>
                  </from>
                  <to>
                    <xdr:col>14</xdr:col>
                    <xdr:colOff>381000</xdr:colOff>
                    <xdr:row>18</xdr:row>
                    <xdr:rowOff>38100</xdr:rowOff>
                  </to>
                </anchor>
              </controlPr>
            </control>
          </mc:Choice>
        </mc:AlternateContent>
        <mc:AlternateContent xmlns:mc="http://schemas.openxmlformats.org/markup-compatibility/2006">
          <mc:Choice Requires="x14">
            <control shapeId="47108" r:id="rId8" name="Check Box 4">
              <controlPr defaultSize="0" autoFill="0" autoLine="0" autoPict="0" altText="">
                <anchor moveWithCells="1">
                  <from>
                    <xdr:col>14</xdr:col>
                    <xdr:colOff>76200</xdr:colOff>
                    <xdr:row>15</xdr:row>
                    <xdr:rowOff>19050</xdr:rowOff>
                  </from>
                  <to>
                    <xdr:col>14</xdr:col>
                    <xdr:colOff>381000</xdr:colOff>
                    <xdr:row>16</xdr:row>
                    <xdr:rowOff>38100</xdr:rowOff>
                  </to>
                </anchor>
              </controlPr>
            </control>
          </mc:Choice>
        </mc:AlternateContent>
        <mc:AlternateContent xmlns:mc="http://schemas.openxmlformats.org/markup-compatibility/2006">
          <mc:Choice Requires="x14">
            <control shapeId="47109" r:id="rId9" name="Check Box 5">
              <controlPr defaultSize="0" autoFill="0" autoLine="0" autoPict="0" altText="">
                <anchor moveWithCells="1">
                  <from>
                    <xdr:col>14</xdr:col>
                    <xdr:colOff>76200</xdr:colOff>
                    <xdr:row>18</xdr:row>
                    <xdr:rowOff>19050</xdr:rowOff>
                  </from>
                  <to>
                    <xdr:col>14</xdr:col>
                    <xdr:colOff>381000</xdr:colOff>
                    <xdr:row>19</xdr:row>
                    <xdr:rowOff>38100</xdr:rowOff>
                  </to>
                </anchor>
              </controlPr>
            </control>
          </mc:Choice>
        </mc:AlternateContent>
        <mc:AlternateContent xmlns:mc="http://schemas.openxmlformats.org/markup-compatibility/2006">
          <mc:Choice Requires="x14">
            <control shapeId="47110" r:id="rId10" name="Check Box 6">
              <controlPr defaultSize="0" autoFill="0" autoLine="0" autoPict="0" altText="">
                <anchor moveWithCells="1">
                  <from>
                    <xdr:col>14</xdr:col>
                    <xdr:colOff>76200</xdr:colOff>
                    <xdr:row>28</xdr:row>
                    <xdr:rowOff>19050</xdr:rowOff>
                  </from>
                  <to>
                    <xdr:col>14</xdr:col>
                    <xdr:colOff>381000</xdr:colOff>
                    <xdr:row>29</xdr:row>
                    <xdr:rowOff>38100</xdr:rowOff>
                  </to>
                </anchor>
              </controlPr>
            </control>
          </mc:Choice>
        </mc:AlternateContent>
        <mc:AlternateContent xmlns:mc="http://schemas.openxmlformats.org/markup-compatibility/2006">
          <mc:Choice Requires="x14">
            <control shapeId="47111" r:id="rId11" name="Check Box 7">
              <controlPr defaultSize="0" autoFill="0" autoLine="0" autoPict="0" altText="">
                <anchor moveWithCells="1">
                  <from>
                    <xdr:col>14</xdr:col>
                    <xdr:colOff>76200</xdr:colOff>
                    <xdr:row>30</xdr:row>
                    <xdr:rowOff>19050</xdr:rowOff>
                  </from>
                  <to>
                    <xdr:col>14</xdr:col>
                    <xdr:colOff>381000</xdr:colOff>
                    <xdr:row>31</xdr:row>
                    <xdr:rowOff>38100</xdr:rowOff>
                  </to>
                </anchor>
              </controlPr>
            </control>
          </mc:Choice>
        </mc:AlternateContent>
        <mc:AlternateContent xmlns:mc="http://schemas.openxmlformats.org/markup-compatibility/2006">
          <mc:Choice Requires="x14">
            <control shapeId="47112" r:id="rId12" name="Check Box 8">
              <controlPr defaultSize="0" autoFill="0" autoLine="0" autoPict="0" altText="">
                <anchor moveWithCells="1">
                  <from>
                    <xdr:col>14</xdr:col>
                    <xdr:colOff>76200</xdr:colOff>
                    <xdr:row>32</xdr:row>
                    <xdr:rowOff>19050</xdr:rowOff>
                  </from>
                  <to>
                    <xdr:col>14</xdr:col>
                    <xdr:colOff>381000</xdr:colOff>
                    <xdr:row>33</xdr:row>
                    <xdr:rowOff>38100</xdr:rowOff>
                  </to>
                </anchor>
              </controlPr>
            </control>
          </mc:Choice>
        </mc:AlternateContent>
        <mc:AlternateContent xmlns:mc="http://schemas.openxmlformats.org/markup-compatibility/2006">
          <mc:Choice Requires="x14">
            <control shapeId="47113" r:id="rId13" name="Check Box 9">
              <controlPr defaultSize="0" autoFill="0" autoLine="0" autoPict="0" altText="">
                <anchor moveWithCells="1">
                  <from>
                    <xdr:col>14</xdr:col>
                    <xdr:colOff>76200</xdr:colOff>
                    <xdr:row>33</xdr:row>
                    <xdr:rowOff>19050</xdr:rowOff>
                  </from>
                  <to>
                    <xdr:col>14</xdr:col>
                    <xdr:colOff>381000</xdr:colOff>
                    <xdr:row>34</xdr:row>
                    <xdr:rowOff>38100</xdr:rowOff>
                  </to>
                </anchor>
              </controlPr>
            </control>
          </mc:Choice>
        </mc:AlternateContent>
        <mc:AlternateContent xmlns:mc="http://schemas.openxmlformats.org/markup-compatibility/2006">
          <mc:Choice Requires="x14">
            <control shapeId="47114" r:id="rId14" name="Check Box 10">
              <controlPr defaultSize="0" autoFill="0" autoLine="0" autoPict="0" altText="">
                <anchor moveWithCells="1">
                  <from>
                    <xdr:col>14</xdr:col>
                    <xdr:colOff>76200</xdr:colOff>
                    <xdr:row>36</xdr:row>
                    <xdr:rowOff>19050</xdr:rowOff>
                  </from>
                  <to>
                    <xdr:col>14</xdr:col>
                    <xdr:colOff>381000</xdr:colOff>
                    <xdr:row>37</xdr:row>
                    <xdr:rowOff>38100</xdr:rowOff>
                  </to>
                </anchor>
              </controlPr>
            </control>
          </mc:Choice>
        </mc:AlternateContent>
        <mc:AlternateContent xmlns:mc="http://schemas.openxmlformats.org/markup-compatibility/2006">
          <mc:Choice Requires="x14">
            <control shapeId="47115" r:id="rId15" name="Check Box 11">
              <controlPr defaultSize="0" autoFill="0" autoLine="0" autoPict="0" altText="">
                <anchor moveWithCells="1">
                  <from>
                    <xdr:col>14</xdr:col>
                    <xdr:colOff>76200</xdr:colOff>
                    <xdr:row>37</xdr:row>
                    <xdr:rowOff>0</xdr:rowOff>
                  </from>
                  <to>
                    <xdr:col>14</xdr:col>
                    <xdr:colOff>381000</xdr:colOff>
                    <xdr:row>38</xdr:row>
                    <xdr:rowOff>19050</xdr:rowOff>
                  </to>
                </anchor>
              </controlPr>
            </control>
          </mc:Choice>
        </mc:AlternateContent>
        <mc:AlternateContent xmlns:mc="http://schemas.openxmlformats.org/markup-compatibility/2006">
          <mc:Choice Requires="x14">
            <control shapeId="47116" r:id="rId16" name="Check Box 12">
              <controlPr defaultSize="0" autoFill="0" autoLine="0" autoPict="0" altText="">
                <anchor moveWithCells="1">
                  <from>
                    <xdr:col>14</xdr:col>
                    <xdr:colOff>76200</xdr:colOff>
                    <xdr:row>41</xdr:row>
                    <xdr:rowOff>19050</xdr:rowOff>
                  </from>
                  <to>
                    <xdr:col>14</xdr:col>
                    <xdr:colOff>381000</xdr:colOff>
                    <xdr:row>42</xdr:row>
                    <xdr:rowOff>38100</xdr:rowOff>
                  </to>
                </anchor>
              </controlPr>
            </control>
          </mc:Choice>
        </mc:AlternateContent>
        <mc:AlternateContent xmlns:mc="http://schemas.openxmlformats.org/markup-compatibility/2006">
          <mc:Choice Requires="x14">
            <control shapeId="47117" r:id="rId17" name="Check Box 13">
              <controlPr defaultSize="0" autoFill="0" autoLine="0" autoPict="0" altText="">
                <anchor moveWithCells="1">
                  <from>
                    <xdr:col>14</xdr:col>
                    <xdr:colOff>76200</xdr:colOff>
                    <xdr:row>42</xdr:row>
                    <xdr:rowOff>0</xdr:rowOff>
                  </from>
                  <to>
                    <xdr:col>14</xdr:col>
                    <xdr:colOff>381000</xdr:colOff>
                    <xdr:row>43</xdr:row>
                    <xdr:rowOff>19050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9" tint="0.79992065187536243"/>
    <pageSetUpPr fitToPage="1"/>
  </sheetPr>
  <dimension ref="A1:U55"/>
  <sheetViews>
    <sheetView zoomScaleNormal="100" workbookViewId="0"/>
  </sheetViews>
  <sheetFormatPr defaultColWidth="5.375" defaultRowHeight="18" customHeight="1"/>
  <cols>
    <col min="1" max="1" width="1.625" style="1022" customWidth="1"/>
    <col min="2" max="2" width="10.625" style="1022" customWidth="1"/>
    <col min="3" max="15" width="5.375" style="1022" customWidth="1"/>
    <col min="16" max="17" width="5.75" style="1053" customWidth="1"/>
    <col min="18" max="18" width="1.625" style="1022" customWidth="1"/>
    <col min="19" max="244" width="9" style="1022" customWidth="1"/>
    <col min="245" max="245" width="1.625" style="1022" customWidth="1"/>
    <col min="246" max="246" width="10.625" style="1022" customWidth="1"/>
    <col min="247" max="256" width="5.375" style="1022" customWidth="1"/>
    <col min="257" max="257" width="1.625" style="1022" customWidth="1"/>
    <col min="258" max="258" width="10.625" style="1022" customWidth="1"/>
    <col min="259" max="271" width="5.375" style="1022" customWidth="1"/>
    <col min="272" max="273" width="5.75" style="1022" customWidth="1"/>
    <col min="274" max="274" width="1.625" style="1022" customWidth="1"/>
    <col min="275" max="500" width="9" style="1022" customWidth="1"/>
    <col min="501" max="501" width="1.625" style="1022" customWidth="1"/>
    <col min="502" max="502" width="10.625" style="1022" customWidth="1"/>
    <col min="503" max="512" width="5.375" style="1022" customWidth="1"/>
    <col min="513" max="513" width="1.625" style="1022" customWidth="1"/>
    <col min="514" max="514" width="10.625" style="1022" customWidth="1"/>
    <col min="515" max="527" width="5.375" style="1022" customWidth="1"/>
    <col min="528" max="529" width="5.75" style="1022" customWidth="1"/>
    <col min="530" max="530" width="1.625" style="1022" customWidth="1"/>
    <col min="531" max="756" width="9" style="1022" customWidth="1"/>
    <col min="757" max="757" width="1.625" style="1022" customWidth="1"/>
    <col min="758" max="758" width="10.625" style="1022" customWidth="1"/>
    <col min="759" max="768" width="5.375" style="1022" customWidth="1"/>
    <col min="769" max="769" width="1.625" style="1022" customWidth="1"/>
    <col min="770" max="770" width="10.625" style="1022" customWidth="1"/>
    <col min="771" max="783" width="5.375" style="1022" customWidth="1"/>
    <col min="784" max="785" width="5.75" style="1022" customWidth="1"/>
    <col min="786" max="786" width="1.625" style="1022" customWidth="1"/>
    <col min="787" max="1012" width="9" style="1022" customWidth="1"/>
    <col min="1013" max="1013" width="1.625" style="1022" customWidth="1"/>
    <col min="1014" max="1014" width="10.625" style="1022" customWidth="1"/>
    <col min="1015" max="1024" width="5.375" style="1022" customWidth="1"/>
    <col min="1025" max="1025" width="1.625" style="1022" customWidth="1"/>
    <col min="1026" max="1026" width="10.625" style="1022" customWidth="1"/>
    <col min="1027" max="1039" width="5.375" style="1022" customWidth="1"/>
    <col min="1040" max="1041" width="5.75" style="1022" customWidth="1"/>
    <col min="1042" max="1042" width="1.625" style="1022" customWidth="1"/>
    <col min="1043" max="1268" width="9" style="1022" customWidth="1"/>
    <col min="1269" max="1269" width="1.625" style="1022" customWidth="1"/>
    <col min="1270" max="1270" width="10.625" style="1022" customWidth="1"/>
    <col min="1271" max="1280" width="5.375" style="1022" customWidth="1"/>
    <col min="1281" max="1281" width="1.625" style="1022" customWidth="1"/>
    <col min="1282" max="1282" width="10.625" style="1022" customWidth="1"/>
    <col min="1283" max="1295" width="5.375" style="1022" customWidth="1"/>
    <col min="1296" max="1297" width="5.75" style="1022" customWidth="1"/>
    <col min="1298" max="1298" width="1.625" style="1022" customWidth="1"/>
    <col min="1299" max="1524" width="9" style="1022" customWidth="1"/>
    <col min="1525" max="1525" width="1.625" style="1022" customWidth="1"/>
    <col min="1526" max="1526" width="10.625" style="1022" customWidth="1"/>
    <col min="1527" max="1536" width="5.375" style="1022" customWidth="1"/>
    <col min="1537" max="1537" width="1.625" style="1022" customWidth="1"/>
    <col min="1538" max="1538" width="10.625" style="1022" customWidth="1"/>
    <col min="1539" max="1551" width="5.375" style="1022" customWidth="1"/>
    <col min="1552" max="1553" width="5.75" style="1022" customWidth="1"/>
    <col min="1554" max="1554" width="1.625" style="1022" customWidth="1"/>
    <col min="1555" max="1780" width="9" style="1022" customWidth="1"/>
    <col min="1781" max="1781" width="1.625" style="1022" customWidth="1"/>
    <col min="1782" max="1782" width="10.625" style="1022" customWidth="1"/>
    <col min="1783" max="1792" width="5.375" style="1022" customWidth="1"/>
    <col min="1793" max="1793" width="1.625" style="1022" customWidth="1"/>
    <col min="1794" max="1794" width="10.625" style="1022" customWidth="1"/>
    <col min="1795" max="1807" width="5.375" style="1022" customWidth="1"/>
    <col min="1808" max="1809" width="5.75" style="1022" customWidth="1"/>
    <col min="1810" max="1810" width="1.625" style="1022" customWidth="1"/>
    <col min="1811" max="2036" width="9" style="1022" customWidth="1"/>
    <col min="2037" max="2037" width="1.625" style="1022" customWidth="1"/>
    <col min="2038" max="2038" width="10.625" style="1022" customWidth="1"/>
    <col min="2039" max="2048" width="5.375" style="1022" customWidth="1"/>
    <col min="2049" max="2049" width="1.625" style="1022" customWidth="1"/>
    <col min="2050" max="2050" width="10.625" style="1022" customWidth="1"/>
    <col min="2051" max="2063" width="5.375" style="1022" customWidth="1"/>
    <col min="2064" max="2065" width="5.75" style="1022" customWidth="1"/>
    <col min="2066" max="2066" width="1.625" style="1022" customWidth="1"/>
    <col min="2067" max="2292" width="9" style="1022" customWidth="1"/>
    <col min="2293" max="2293" width="1.625" style="1022" customWidth="1"/>
    <col min="2294" max="2294" width="10.625" style="1022" customWidth="1"/>
    <col min="2295" max="2304" width="5.375" style="1022" customWidth="1"/>
    <col min="2305" max="2305" width="1.625" style="1022" customWidth="1"/>
    <col min="2306" max="2306" width="10.625" style="1022" customWidth="1"/>
    <col min="2307" max="2319" width="5.375" style="1022" customWidth="1"/>
    <col min="2320" max="2321" width="5.75" style="1022" customWidth="1"/>
    <col min="2322" max="2322" width="1.625" style="1022" customWidth="1"/>
    <col min="2323" max="2548" width="9" style="1022" customWidth="1"/>
    <col min="2549" max="2549" width="1.625" style="1022" customWidth="1"/>
    <col min="2550" max="2550" width="10.625" style="1022" customWidth="1"/>
    <col min="2551" max="2560" width="5.375" style="1022" customWidth="1"/>
    <col min="2561" max="2561" width="1.625" style="1022" customWidth="1"/>
    <col min="2562" max="2562" width="10.625" style="1022" customWidth="1"/>
    <col min="2563" max="2575" width="5.375" style="1022" customWidth="1"/>
    <col min="2576" max="2577" width="5.75" style="1022" customWidth="1"/>
    <col min="2578" max="2578" width="1.625" style="1022" customWidth="1"/>
    <col min="2579" max="2804" width="9" style="1022" customWidth="1"/>
    <col min="2805" max="2805" width="1.625" style="1022" customWidth="1"/>
    <col min="2806" max="2806" width="10.625" style="1022" customWidth="1"/>
    <col min="2807" max="2816" width="5.375" style="1022" customWidth="1"/>
    <col min="2817" max="2817" width="1.625" style="1022" customWidth="1"/>
    <col min="2818" max="2818" width="10.625" style="1022" customWidth="1"/>
    <col min="2819" max="2831" width="5.375" style="1022" customWidth="1"/>
    <col min="2832" max="2833" width="5.75" style="1022" customWidth="1"/>
    <col min="2834" max="2834" width="1.625" style="1022" customWidth="1"/>
    <col min="2835" max="3060" width="9" style="1022" customWidth="1"/>
    <col min="3061" max="3061" width="1.625" style="1022" customWidth="1"/>
    <col min="3062" max="3062" width="10.625" style="1022" customWidth="1"/>
    <col min="3063" max="3072" width="5.375" style="1022" customWidth="1"/>
    <col min="3073" max="3073" width="1.625" style="1022" customWidth="1"/>
    <col min="3074" max="3074" width="10.625" style="1022" customWidth="1"/>
    <col min="3075" max="3087" width="5.375" style="1022" customWidth="1"/>
    <col min="3088" max="3089" width="5.75" style="1022" customWidth="1"/>
    <col min="3090" max="3090" width="1.625" style="1022" customWidth="1"/>
    <col min="3091" max="3316" width="9" style="1022" customWidth="1"/>
    <col min="3317" max="3317" width="1.625" style="1022" customWidth="1"/>
    <col min="3318" max="3318" width="10.625" style="1022" customWidth="1"/>
    <col min="3319" max="3328" width="5.375" style="1022" customWidth="1"/>
    <col min="3329" max="3329" width="1.625" style="1022" customWidth="1"/>
    <col min="3330" max="3330" width="10.625" style="1022" customWidth="1"/>
    <col min="3331" max="3343" width="5.375" style="1022" customWidth="1"/>
    <col min="3344" max="3345" width="5.75" style="1022" customWidth="1"/>
    <col min="3346" max="3346" width="1.625" style="1022" customWidth="1"/>
    <col min="3347" max="3572" width="9" style="1022" customWidth="1"/>
    <col min="3573" max="3573" width="1.625" style="1022" customWidth="1"/>
    <col min="3574" max="3574" width="10.625" style="1022" customWidth="1"/>
    <col min="3575" max="3584" width="5.375" style="1022" customWidth="1"/>
    <col min="3585" max="3585" width="1.625" style="1022" customWidth="1"/>
    <col min="3586" max="3586" width="10.625" style="1022" customWidth="1"/>
    <col min="3587" max="3599" width="5.375" style="1022" customWidth="1"/>
    <col min="3600" max="3601" width="5.75" style="1022" customWidth="1"/>
    <col min="3602" max="3602" width="1.625" style="1022" customWidth="1"/>
    <col min="3603" max="3828" width="9" style="1022" customWidth="1"/>
    <col min="3829" max="3829" width="1.625" style="1022" customWidth="1"/>
    <col min="3830" max="3830" width="10.625" style="1022" customWidth="1"/>
    <col min="3831" max="3840" width="5.375" style="1022" customWidth="1"/>
    <col min="3841" max="3841" width="1.625" style="1022" customWidth="1"/>
    <col min="3842" max="3842" width="10.625" style="1022" customWidth="1"/>
    <col min="3843" max="3855" width="5.375" style="1022" customWidth="1"/>
    <col min="3856" max="3857" width="5.75" style="1022" customWidth="1"/>
    <col min="3858" max="3858" width="1.625" style="1022" customWidth="1"/>
    <col min="3859" max="4084" width="9" style="1022" customWidth="1"/>
    <col min="4085" max="4085" width="1.625" style="1022" customWidth="1"/>
    <col min="4086" max="4086" width="10.625" style="1022" customWidth="1"/>
    <col min="4087" max="4096" width="5.375" style="1022" customWidth="1"/>
    <col min="4097" max="4097" width="1.625" style="1022" customWidth="1"/>
    <col min="4098" max="4098" width="10.625" style="1022" customWidth="1"/>
    <col min="4099" max="4111" width="5.375" style="1022" customWidth="1"/>
    <col min="4112" max="4113" width="5.75" style="1022" customWidth="1"/>
    <col min="4114" max="4114" width="1.625" style="1022" customWidth="1"/>
    <col min="4115" max="4340" width="9" style="1022" customWidth="1"/>
    <col min="4341" max="4341" width="1.625" style="1022" customWidth="1"/>
    <col min="4342" max="4342" width="10.625" style="1022" customWidth="1"/>
    <col min="4343" max="4352" width="5.375" style="1022" customWidth="1"/>
    <col min="4353" max="4353" width="1.625" style="1022" customWidth="1"/>
    <col min="4354" max="4354" width="10.625" style="1022" customWidth="1"/>
    <col min="4355" max="4367" width="5.375" style="1022" customWidth="1"/>
    <col min="4368" max="4369" width="5.75" style="1022" customWidth="1"/>
    <col min="4370" max="4370" width="1.625" style="1022" customWidth="1"/>
    <col min="4371" max="4596" width="9" style="1022" customWidth="1"/>
    <col min="4597" max="4597" width="1.625" style="1022" customWidth="1"/>
    <col min="4598" max="4598" width="10.625" style="1022" customWidth="1"/>
    <col min="4599" max="4608" width="5.375" style="1022" customWidth="1"/>
    <col min="4609" max="4609" width="1.625" style="1022" customWidth="1"/>
    <col min="4610" max="4610" width="10.625" style="1022" customWidth="1"/>
    <col min="4611" max="4623" width="5.375" style="1022" customWidth="1"/>
    <col min="4624" max="4625" width="5.75" style="1022" customWidth="1"/>
    <col min="4626" max="4626" width="1.625" style="1022" customWidth="1"/>
    <col min="4627" max="4852" width="9" style="1022" customWidth="1"/>
    <col min="4853" max="4853" width="1.625" style="1022" customWidth="1"/>
    <col min="4854" max="4854" width="10.625" style="1022" customWidth="1"/>
    <col min="4855" max="4864" width="5.375" style="1022" customWidth="1"/>
    <col min="4865" max="4865" width="1.625" style="1022" customWidth="1"/>
    <col min="4866" max="4866" width="10.625" style="1022" customWidth="1"/>
    <col min="4867" max="4879" width="5.375" style="1022" customWidth="1"/>
    <col min="4880" max="4881" width="5.75" style="1022" customWidth="1"/>
    <col min="4882" max="4882" width="1.625" style="1022" customWidth="1"/>
    <col min="4883" max="5108" width="9" style="1022" customWidth="1"/>
    <col min="5109" max="5109" width="1.625" style="1022" customWidth="1"/>
    <col min="5110" max="5110" width="10.625" style="1022" customWidth="1"/>
    <col min="5111" max="5120" width="5.375" style="1022" customWidth="1"/>
    <col min="5121" max="5121" width="1.625" style="1022" customWidth="1"/>
    <col min="5122" max="5122" width="10.625" style="1022" customWidth="1"/>
    <col min="5123" max="5135" width="5.375" style="1022" customWidth="1"/>
    <col min="5136" max="5137" width="5.75" style="1022" customWidth="1"/>
    <col min="5138" max="5138" width="1.625" style="1022" customWidth="1"/>
    <col min="5139" max="5364" width="9" style="1022" customWidth="1"/>
    <col min="5365" max="5365" width="1.625" style="1022" customWidth="1"/>
    <col min="5366" max="5366" width="10.625" style="1022" customWidth="1"/>
    <col min="5367" max="5376" width="5.375" style="1022" customWidth="1"/>
    <col min="5377" max="5377" width="1.625" style="1022" customWidth="1"/>
    <col min="5378" max="5378" width="10.625" style="1022" customWidth="1"/>
    <col min="5379" max="5391" width="5.375" style="1022" customWidth="1"/>
    <col min="5392" max="5393" width="5.75" style="1022" customWidth="1"/>
    <col min="5394" max="5394" width="1.625" style="1022" customWidth="1"/>
    <col min="5395" max="5620" width="9" style="1022" customWidth="1"/>
    <col min="5621" max="5621" width="1.625" style="1022" customWidth="1"/>
    <col min="5622" max="5622" width="10.625" style="1022" customWidth="1"/>
    <col min="5623" max="5632" width="5.375" style="1022" customWidth="1"/>
    <col min="5633" max="5633" width="1.625" style="1022" customWidth="1"/>
    <col min="5634" max="5634" width="10.625" style="1022" customWidth="1"/>
    <col min="5635" max="5647" width="5.375" style="1022" customWidth="1"/>
    <col min="5648" max="5649" width="5.75" style="1022" customWidth="1"/>
    <col min="5650" max="5650" width="1.625" style="1022" customWidth="1"/>
    <col min="5651" max="5876" width="9" style="1022" customWidth="1"/>
    <col min="5877" max="5877" width="1.625" style="1022" customWidth="1"/>
    <col min="5878" max="5878" width="10.625" style="1022" customWidth="1"/>
    <col min="5879" max="5888" width="5.375" style="1022" customWidth="1"/>
    <col min="5889" max="5889" width="1.625" style="1022" customWidth="1"/>
    <col min="5890" max="5890" width="10.625" style="1022" customWidth="1"/>
    <col min="5891" max="5903" width="5.375" style="1022" customWidth="1"/>
    <col min="5904" max="5905" width="5.75" style="1022" customWidth="1"/>
    <col min="5906" max="5906" width="1.625" style="1022" customWidth="1"/>
    <col min="5907" max="6132" width="9" style="1022" customWidth="1"/>
    <col min="6133" max="6133" width="1.625" style="1022" customWidth="1"/>
    <col min="6134" max="6134" width="10.625" style="1022" customWidth="1"/>
    <col min="6135" max="6144" width="5.375" style="1022" customWidth="1"/>
    <col min="6145" max="6145" width="1.625" style="1022" customWidth="1"/>
    <col min="6146" max="6146" width="10.625" style="1022" customWidth="1"/>
    <col min="6147" max="6159" width="5.375" style="1022" customWidth="1"/>
    <col min="6160" max="6161" width="5.75" style="1022" customWidth="1"/>
    <col min="6162" max="6162" width="1.625" style="1022" customWidth="1"/>
    <col min="6163" max="6388" width="9" style="1022" customWidth="1"/>
    <col min="6389" max="6389" width="1.625" style="1022" customWidth="1"/>
    <col min="6390" max="6390" width="10.625" style="1022" customWidth="1"/>
    <col min="6391" max="6400" width="5.375" style="1022" customWidth="1"/>
    <col min="6401" max="6401" width="1.625" style="1022" customWidth="1"/>
    <col min="6402" max="6402" width="10.625" style="1022" customWidth="1"/>
    <col min="6403" max="6415" width="5.375" style="1022" customWidth="1"/>
    <col min="6416" max="6417" width="5.75" style="1022" customWidth="1"/>
    <col min="6418" max="6418" width="1.625" style="1022" customWidth="1"/>
    <col min="6419" max="6644" width="9" style="1022" customWidth="1"/>
    <col min="6645" max="6645" width="1.625" style="1022" customWidth="1"/>
    <col min="6646" max="6646" width="10.625" style="1022" customWidth="1"/>
    <col min="6647" max="6656" width="5.375" style="1022" customWidth="1"/>
    <col min="6657" max="6657" width="1.625" style="1022" customWidth="1"/>
    <col min="6658" max="6658" width="10.625" style="1022" customWidth="1"/>
    <col min="6659" max="6671" width="5.375" style="1022" customWidth="1"/>
    <col min="6672" max="6673" width="5.75" style="1022" customWidth="1"/>
    <col min="6674" max="6674" width="1.625" style="1022" customWidth="1"/>
    <col min="6675" max="6900" width="9" style="1022" customWidth="1"/>
    <col min="6901" max="6901" width="1.625" style="1022" customWidth="1"/>
    <col min="6902" max="6902" width="10.625" style="1022" customWidth="1"/>
    <col min="6903" max="6912" width="5.375" style="1022" customWidth="1"/>
    <col min="6913" max="6913" width="1.625" style="1022" customWidth="1"/>
    <col min="6914" max="6914" width="10.625" style="1022" customWidth="1"/>
    <col min="6915" max="6927" width="5.375" style="1022" customWidth="1"/>
    <col min="6928" max="6929" width="5.75" style="1022" customWidth="1"/>
    <col min="6930" max="6930" width="1.625" style="1022" customWidth="1"/>
    <col min="6931" max="7156" width="9" style="1022" customWidth="1"/>
    <col min="7157" max="7157" width="1.625" style="1022" customWidth="1"/>
    <col min="7158" max="7158" width="10.625" style="1022" customWidth="1"/>
    <col min="7159" max="7168" width="5.375" style="1022" customWidth="1"/>
    <col min="7169" max="7169" width="1.625" style="1022" customWidth="1"/>
    <col min="7170" max="7170" width="10.625" style="1022" customWidth="1"/>
    <col min="7171" max="7183" width="5.375" style="1022" customWidth="1"/>
    <col min="7184" max="7185" width="5.75" style="1022" customWidth="1"/>
    <col min="7186" max="7186" width="1.625" style="1022" customWidth="1"/>
    <col min="7187" max="7412" width="9" style="1022" customWidth="1"/>
    <col min="7413" max="7413" width="1.625" style="1022" customWidth="1"/>
    <col min="7414" max="7414" width="10.625" style="1022" customWidth="1"/>
    <col min="7415" max="7424" width="5.375" style="1022" customWidth="1"/>
    <col min="7425" max="7425" width="1.625" style="1022" customWidth="1"/>
    <col min="7426" max="7426" width="10.625" style="1022" customWidth="1"/>
    <col min="7427" max="7439" width="5.375" style="1022" customWidth="1"/>
    <col min="7440" max="7441" width="5.75" style="1022" customWidth="1"/>
    <col min="7442" max="7442" width="1.625" style="1022" customWidth="1"/>
    <col min="7443" max="7668" width="9" style="1022" customWidth="1"/>
    <col min="7669" max="7669" width="1.625" style="1022" customWidth="1"/>
    <col min="7670" max="7670" width="10.625" style="1022" customWidth="1"/>
    <col min="7671" max="7680" width="5.375" style="1022" customWidth="1"/>
    <col min="7681" max="7681" width="1.625" style="1022" customWidth="1"/>
    <col min="7682" max="7682" width="10.625" style="1022" customWidth="1"/>
    <col min="7683" max="7695" width="5.375" style="1022" customWidth="1"/>
    <col min="7696" max="7697" width="5.75" style="1022" customWidth="1"/>
    <col min="7698" max="7698" width="1.625" style="1022" customWidth="1"/>
    <col min="7699" max="7924" width="9" style="1022" customWidth="1"/>
    <col min="7925" max="7925" width="1.625" style="1022" customWidth="1"/>
    <col min="7926" max="7926" width="10.625" style="1022" customWidth="1"/>
    <col min="7927" max="7936" width="5.375" style="1022" customWidth="1"/>
    <col min="7937" max="7937" width="1.625" style="1022" customWidth="1"/>
    <col min="7938" max="7938" width="10.625" style="1022" customWidth="1"/>
    <col min="7939" max="7951" width="5.375" style="1022" customWidth="1"/>
    <col min="7952" max="7953" width="5.75" style="1022" customWidth="1"/>
    <col min="7954" max="7954" width="1.625" style="1022" customWidth="1"/>
    <col min="7955" max="8180" width="9" style="1022" customWidth="1"/>
    <col min="8181" max="8181" width="1.625" style="1022" customWidth="1"/>
    <col min="8182" max="8182" width="10.625" style="1022" customWidth="1"/>
    <col min="8183" max="8192" width="5.375" style="1022" customWidth="1"/>
    <col min="8193" max="8193" width="1.625" style="1022" customWidth="1"/>
    <col min="8194" max="8194" width="10.625" style="1022" customWidth="1"/>
    <col min="8195" max="8207" width="5.375" style="1022" customWidth="1"/>
    <col min="8208" max="8209" width="5.75" style="1022" customWidth="1"/>
    <col min="8210" max="8210" width="1.625" style="1022" customWidth="1"/>
    <col min="8211" max="8436" width="9" style="1022" customWidth="1"/>
    <col min="8437" max="8437" width="1.625" style="1022" customWidth="1"/>
    <col min="8438" max="8438" width="10.625" style="1022" customWidth="1"/>
    <col min="8439" max="8448" width="5.375" style="1022" customWidth="1"/>
    <col min="8449" max="8449" width="1.625" style="1022" customWidth="1"/>
    <col min="8450" max="8450" width="10.625" style="1022" customWidth="1"/>
    <col min="8451" max="8463" width="5.375" style="1022" customWidth="1"/>
    <col min="8464" max="8465" width="5.75" style="1022" customWidth="1"/>
    <col min="8466" max="8466" width="1.625" style="1022" customWidth="1"/>
    <col min="8467" max="8692" width="9" style="1022" customWidth="1"/>
    <col min="8693" max="8693" width="1.625" style="1022" customWidth="1"/>
    <col min="8694" max="8694" width="10.625" style="1022" customWidth="1"/>
    <col min="8695" max="8704" width="5.375" style="1022" customWidth="1"/>
    <col min="8705" max="8705" width="1.625" style="1022" customWidth="1"/>
    <col min="8706" max="8706" width="10.625" style="1022" customWidth="1"/>
    <col min="8707" max="8719" width="5.375" style="1022" customWidth="1"/>
    <col min="8720" max="8721" width="5.75" style="1022" customWidth="1"/>
    <col min="8722" max="8722" width="1.625" style="1022" customWidth="1"/>
    <col min="8723" max="8948" width="9" style="1022" customWidth="1"/>
    <col min="8949" max="8949" width="1.625" style="1022" customWidth="1"/>
    <col min="8950" max="8950" width="10.625" style="1022" customWidth="1"/>
    <col min="8951" max="8960" width="5.375" style="1022" customWidth="1"/>
    <col min="8961" max="8961" width="1.625" style="1022" customWidth="1"/>
    <col min="8962" max="8962" width="10.625" style="1022" customWidth="1"/>
    <col min="8963" max="8975" width="5.375" style="1022" customWidth="1"/>
    <col min="8976" max="8977" width="5.75" style="1022" customWidth="1"/>
    <col min="8978" max="8978" width="1.625" style="1022" customWidth="1"/>
    <col min="8979" max="9204" width="9" style="1022" customWidth="1"/>
    <col min="9205" max="9205" width="1.625" style="1022" customWidth="1"/>
    <col min="9206" max="9206" width="10.625" style="1022" customWidth="1"/>
    <col min="9207" max="9216" width="5.375" style="1022" customWidth="1"/>
    <col min="9217" max="9217" width="1.625" style="1022" customWidth="1"/>
    <col min="9218" max="9218" width="10.625" style="1022" customWidth="1"/>
    <col min="9219" max="9231" width="5.375" style="1022" customWidth="1"/>
    <col min="9232" max="9233" width="5.75" style="1022" customWidth="1"/>
    <col min="9234" max="9234" width="1.625" style="1022" customWidth="1"/>
    <col min="9235" max="9460" width="9" style="1022" customWidth="1"/>
    <col min="9461" max="9461" width="1.625" style="1022" customWidth="1"/>
    <col min="9462" max="9462" width="10.625" style="1022" customWidth="1"/>
    <col min="9463" max="9472" width="5.375" style="1022" customWidth="1"/>
    <col min="9473" max="9473" width="1.625" style="1022" customWidth="1"/>
    <col min="9474" max="9474" width="10.625" style="1022" customWidth="1"/>
    <col min="9475" max="9487" width="5.375" style="1022" customWidth="1"/>
    <col min="9488" max="9489" width="5.75" style="1022" customWidth="1"/>
    <col min="9490" max="9490" width="1.625" style="1022" customWidth="1"/>
    <col min="9491" max="9716" width="9" style="1022" customWidth="1"/>
    <col min="9717" max="9717" width="1.625" style="1022" customWidth="1"/>
    <col min="9718" max="9718" width="10.625" style="1022" customWidth="1"/>
    <col min="9719" max="9728" width="5.375" style="1022" customWidth="1"/>
    <col min="9729" max="9729" width="1.625" style="1022" customWidth="1"/>
    <col min="9730" max="9730" width="10.625" style="1022" customWidth="1"/>
    <col min="9731" max="9743" width="5.375" style="1022" customWidth="1"/>
    <col min="9744" max="9745" width="5.75" style="1022" customWidth="1"/>
    <col min="9746" max="9746" width="1.625" style="1022" customWidth="1"/>
    <col min="9747" max="9972" width="9" style="1022" customWidth="1"/>
    <col min="9973" max="9973" width="1.625" style="1022" customWidth="1"/>
    <col min="9974" max="9974" width="10.625" style="1022" customWidth="1"/>
    <col min="9975" max="9984" width="5.375" style="1022" customWidth="1"/>
    <col min="9985" max="9985" width="1.625" style="1022" customWidth="1"/>
    <col min="9986" max="9986" width="10.625" style="1022" customWidth="1"/>
    <col min="9987" max="9999" width="5.375" style="1022" customWidth="1"/>
    <col min="10000" max="10001" width="5.75" style="1022" customWidth="1"/>
    <col min="10002" max="10002" width="1.625" style="1022" customWidth="1"/>
    <col min="10003" max="10228" width="9" style="1022" customWidth="1"/>
    <col min="10229" max="10229" width="1.625" style="1022" customWidth="1"/>
    <col min="10230" max="10230" width="10.625" style="1022" customWidth="1"/>
    <col min="10231" max="10240" width="5.375" style="1022" customWidth="1"/>
    <col min="10241" max="10241" width="1.625" style="1022" customWidth="1"/>
    <col min="10242" max="10242" width="10.625" style="1022" customWidth="1"/>
    <col min="10243" max="10255" width="5.375" style="1022" customWidth="1"/>
    <col min="10256" max="10257" width="5.75" style="1022" customWidth="1"/>
    <col min="10258" max="10258" width="1.625" style="1022" customWidth="1"/>
    <col min="10259" max="10484" width="9" style="1022" customWidth="1"/>
    <col min="10485" max="10485" width="1.625" style="1022" customWidth="1"/>
    <col min="10486" max="10486" width="10.625" style="1022" customWidth="1"/>
    <col min="10487" max="10496" width="5.375" style="1022" customWidth="1"/>
    <col min="10497" max="10497" width="1.625" style="1022" customWidth="1"/>
    <col min="10498" max="10498" width="10.625" style="1022" customWidth="1"/>
    <col min="10499" max="10511" width="5.375" style="1022" customWidth="1"/>
    <col min="10512" max="10513" width="5.75" style="1022" customWidth="1"/>
    <col min="10514" max="10514" width="1.625" style="1022" customWidth="1"/>
    <col min="10515" max="10740" width="9" style="1022" customWidth="1"/>
    <col min="10741" max="10741" width="1.625" style="1022" customWidth="1"/>
    <col min="10742" max="10742" width="10.625" style="1022" customWidth="1"/>
    <col min="10743" max="10752" width="5.375" style="1022" customWidth="1"/>
    <col min="10753" max="10753" width="1.625" style="1022" customWidth="1"/>
    <col min="10754" max="10754" width="10.625" style="1022" customWidth="1"/>
    <col min="10755" max="10767" width="5.375" style="1022" customWidth="1"/>
    <col min="10768" max="10769" width="5.75" style="1022" customWidth="1"/>
    <col min="10770" max="10770" width="1.625" style="1022" customWidth="1"/>
    <col min="10771" max="10996" width="9" style="1022" customWidth="1"/>
    <col min="10997" max="10997" width="1.625" style="1022" customWidth="1"/>
    <col min="10998" max="10998" width="10.625" style="1022" customWidth="1"/>
    <col min="10999" max="11008" width="5.375" style="1022" customWidth="1"/>
    <col min="11009" max="11009" width="1.625" style="1022" customWidth="1"/>
    <col min="11010" max="11010" width="10.625" style="1022" customWidth="1"/>
    <col min="11011" max="11023" width="5.375" style="1022" customWidth="1"/>
    <col min="11024" max="11025" width="5.75" style="1022" customWidth="1"/>
    <col min="11026" max="11026" width="1.625" style="1022" customWidth="1"/>
    <col min="11027" max="11252" width="9" style="1022" customWidth="1"/>
    <col min="11253" max="11253" width="1.625" style="1022" customWidth="1"/>
    <col min="11254" max="11254" width="10.625" style="1022" customWidth="1"/>
    <col min="11255" max="11264" width="5.375" style="1022" customWidth="1"/>
    <col min="11265" max="11265" width="1.625" style="1022" customWidth="1"/>
    <col min="11266" max="11266" width="10.625" style="1022" customWidth="1"/>
    <col min="11267" max="11279" width="5.375" style="1022" customWidth="1"/>
    <col min="11280" max="11281" width="5.75" style="1022" customWidth="1"/>
    <col min="11282" max="11282" width="1.625" style="1022" customWidth="1"/>
    <col min="11283" max="11508" width="9" style="1022" customWidth="1"/>
    <col min="11509" max="11509" width="1.625" style="1022" customWidth="1"/>
    <col min="11510" max="11510" width="10.625" style="1022" customWidth="1"/>
    <col min="11511" max="11520" width="5.375" style="1022" customWidth="1"/>
    <col min="11521" max="11521" width="1.625" style="1022" customWidth="1"/>
    <col min="11522" max="11522" width="10.625" style="1022" customWidth="1"/>
    <col min="11523" max="11535" width="5.375" style="1022" customWidth="1"/>
    <col min="11536" max="11537" width="5.75" style="1022" customWidth="1"/>
    <col min="11538" max="11538" width="1.625" style="1022" customWidth="1"/>
    <col min="11539" max="11764" width="9" style="1022" customWidth="1"/>
    <col min="11765" max="11765" width="1.625" style="1022" customWidth="1"/>
    <col min="11766" max="11766" width="10.625" style="1022" customWidth="1"/>
    <col min="11767" max="11776" width="5.375" style="1022" customWidth="1"/>
    <col min="11777" max="11777" width="1.625" style="1022" customWidth="1"/>
    <col min="11778" max="11778" width="10.625" style="1022" customWidth="1"/>
    <col min="11779" max="11791" width="5.375" style="1022" customWidth="1"/>
    <col min="11792" max="11793" width="5.75" style="1022" customWidth="1"/>
    <col min="11794" max="11794" width="1.625" style="1022" customWidth="1"/>
    <col min="11795" max="12020" width="9" style="1022" customWidth="1"/>
    <col min="12021" max="12021" width="1.625" style="1022" customWidth="1"/>
    <col min="12022" max="12022" width="10.625" style="1022" customWidth="1"/>
    <col min="12023" max="12032" width="5.375" style="1022" customWidth="1"/>
    <col min="12033" max="12033" width="1.625" style="1022" customWidth="1"/>
    <col min="12034" max="12034" width="10.625" style="1022" customWidth="1"/>
    <col min="12035" max="12047" width="5.375" style="1022" customWidth="1"/>
    <col min="12048" max="12049" width="5.75" style="1022" customWidth="1"/>
    <col min="12050" max="12050" width="1.625" style="1022" customWidth="1"/>
    <col min="12051" max="12276" width="9" style="1022" customWidth="1"/>
    <col min="12277" max="12277" width="1.625" style="1022" customWidth="1"/>
    <col min="12278" max="12278" width="10.625" style="1022" customWidth="1"/>
    <col min="12279" max="12288" width="5.375" style="1022" customWidth="1"/>
    <col min="12289" max="12289" width="1.625" style="1022" customWidth="1"/>
    <col min="12290" max="12290" width="10.625" style="1022" customWidth="1"/>
    <col min="12291" max="12303" width="5.375" style="1022" customWidth="1"/>
    <col min="12304" max="12305" width="5.75" style="1022" customWidth="1"/>
    <col min="12306" max="12306" width="1.625" style="1022" customWidth="1"/>
    <col min="12307" max="12532" width="9" style="1022" customWidth="1"/>
    <col min="12533" max="12533" width="1.625" style="1022" customWidth="1"/>
    <col min="12534" max="12534" width="10.625" style="1022" customWidth="1"/>
    <col min="12535" max="12544" width="5.375" style="1022" customWidth="1"/>
    <col min="12545" max="12545" width="1.625" style="1022" customWidth="1"/>
    <col min="12546" max="12546" width="10.625" style="1022" customWidth="1"/>
    <col min="12547" max="12559" width="5.375" style="1022" customWidth="1"/>
    <col min="12560" max="12561" width="5.75" style="1022" customWidth="1"/>
    <col min="12562" max="12562" width="1.625" style="1022" customWidth="1"/>
    <col min="12563" max="12788" width="9" style="1022" customWidth="1"/>
    <col min="12789" max="12789" width="1.625" style="1022" customWidth="1"/>
    <col min="12790" max="12790" width="10.625" style="1022" customWidth="1"/>
    <col min="12791" max="12800" width="5.375" style="1022" customWidth="1"/>
    <col min="12801" max="12801" width="1.625" style="1022" customWidth="1"/>
    <col min="12802" max="12802" width="10.625" style="1022" customWidth="1"/>
    <col min="12803" max="12815" width="5.375" style="1022" customWidth="1"/>
    <col min="12816" max="12817" width="5.75" style="1022" customWidth="1"/>
    <col min="12818" max="12818" width="1.625" style="1022" customWidth="1"/>
    <col min="12819" max="13044" width="9" style="1022" customWidth="1"/>
    <col min="13045" max="13045" width="1.625" style="1022" customWidth="1"/>
    <col min="13046" max="13046" width="10.625" style="1022" customWidth="1"/>
    <col min="13047" max="13056" width="5.375" style="1022" customWidth="1"/>
    <col min="13057" max="13057" width="1.625" style="1022" customWidth="1"/>
    <col min="13058" max="13058" width="10.625" style="1022" customWidth="1"/>
    <col min="13059" max="13071" width="5.375" style="1022" customWidth="1"/>
    <col min="13072" max="13073" width="5.75" style="1022" customWidth="1"/>
    <col min="13074" max="13074" width="1.625" style="1022" customWidth="1"/>
    <col min="13075" max="13300" width="9" style="1022" customWidth="1"/>
    <col min="13301" max="13301" width="1.625" style="1022" customWidth="1"/>
    <col min="13302" max="13302" width="10.625" style="1022" customWidth="1"/>
    <col min="13303" max="13312" width="5.375" style="1022" customWidth="1"/>
    <col min="13313" max="13313" width="1.625" style="1022" customWidth="1"/>
    <col min="13314" max="13314" width="10.625" style="1022" customWidth="1"/>
    <col min="13315" max="13327" width="5.375" style="1022" customWidth="1"/>
    <col min="13328" max="13329" width="5.75" style="1022" customWidth="1"/>
    <col min="13330" max="13330" width="1.625" style="1022" customWidth="1"/>
    <col min="13331" max="13556" width="9" style="1022" customWidth="1"/>
    <col min="13557" max="13557" width="1.625" style="1022" customWidth="1"/>
    <col min="13558" max="13558" width="10.625" style="1022" customWidth="1"/>
    <col min="13559" max="13568" width="5.375" style="1022" customWidth="1"/>
    <col min="13569" max="13569" width="1.625" style="1022" customWidth="1"/>
    <col min="13570" max="13570" width="10.625" style="1022" customWidth="1"/>
    <col min="13571" max="13583" width="5.375" style="1022" customWidth="1"/>
    <col min="13584" max="13585" width="5.75" style="1022" customWidth="1"/>
    <col min="13586" max="13586" width="1.625" style="1022" customWidth="1"/>
    <col min="13587" max="13812" width="9" style="1022" customWidth="1"/>
    <col min="13813" max="13813" width="1.625" style="1022" customWidth="1"/>
    <col min="13814" max="13814" width="10.625" style="1022" customWidth="1"/>
    <col min="13815" max="13824" width="5.375" style="1022" customWidth="1"/>
    <col min="13825" max="13825" width="1.625" style="1022" customWidth="1"/>
    <col min="13826" max="13826" width="10.625" style="1022" customWidth="1"/>
    <col min="13827" max="13839" width="5.375" style="1022" customWidth="1"/>
    <col min="13840" max="13841" width="5.75" style="1022" customWidth="1"/>
    <col min="13842" max="13842" width="1.625" style="1022" customWidth="1"/>
    <col min="13843" max="14068" width="9" style="1022" customWidth="1"/>
    <col min="14069" max="14069" width="1.625" style="1022" customWidth="1"/>
    <col min="14070" max="14070" width="10.625" style="1022" customWidth="1"/>
    <col min="14071" max="14080" width="5.375" style="1022" customWidth="1"/>
    <col min="14081" max="14081" width="1.625" style="1022" customWidth="1"/>
    <col min="14082" max="14082" width="10.625" style="1022" customWidth="1"/>
    <col min="14083" max="14095" width="5.375" style="1022" customWidth="1"/>
    <col min="14096" max="14097" width="5.75" style="1022" customWidth="1"/>
    <col min="14098" max="14098" width="1.625" style="1022" customWidth="1"/>
    <col min="14099" max="14324" width="9" style="1022" customWidth="1"/>
    <col min="14325" max="14325" width="1.625" style="1022" customWidth="1"/>
    <col min="14326" max="14326" width="10.625" style="1022" customWidth="1"/>
    <col min="14327" max="14336" width="5.375" style="1022" customWidth="1"/>
    <col min="14337" max="14337" width="1.625" style="1022" customWidth="1"/>
    <col min="14338" max="14338" width="10.625" style="1022" customWidth="1"/>
    <col min="14339" max="14351" width="5.375" style="1022" customWidth="1"/>
    <col min="14352" max="14353" width="5.75" style="1022" customWidth="1"/>
    <col min="14354" max="14354" width="1.625" style="1022" customWidth="1"/>
    <col min="14355" max="14580" width="9" style="1022" customWidth="1"/>
    <col min="14581" max="14581" width="1.625" style="1022" customWidth="1"/>
    <col min="14582" max="14582" width="10.625" style="1022" customWidth="1"/>
    <col min="14583" max="14592" width="5.375" style="1022" customWidth="1"/>
    <col min="14593" max="14593" width="1.625" style="1022" customWidth="1"/>
    <col min="14594" max="14594" width="10.625" style="1022" customWidth="1"/>
    <col min="14595" max="14607" width="5.375" style="1022" customWidth="1"/>
    <col min="14608" max="14609" width="5.75" style="1022" customWidth="1"/>
    <col min="14610" max="14610" width="1.625" style="1022" customWidth="1"/>
    <col min="14611" max="14836" width="9" style="1022" customWidth="1"/>
    <col min="14837" max="14837" width="1.625" style="1022" customWidth="1"/>
    <col min="14838" max="14838" width="10.625" style="1022" customWidth="1"/>
    <col min="14839" max="14848" width="5.375" style="1022" customWidth="1"/>
    <col min="14849" max="14849" width="1.625" style="1022" customWidth="1"/>
    <col min="14850" max="14850" width="10.625" style="1022" customWidth="1"/>
    <col min="14851" max="14863" width="5.375" style="1022" customWidth="1"/>
    <col min="14864" max="14865" width="5.75" style="1022" customWidth="1"/>
    <col min="14866" max="14866" width="1.625" style="1022" customWidth="1"/>
    <col min="14867" max="15092" width="9" style="1022" customWidth="1"/>
    <col min="15093" max="15093" width="1.625" style="1022" customWidth="1"/>
    <col min="15094" max="15094" width="10.625" style="1022" customWidth="1"/>
    <col min="15095" max="15104" width="5.375" style="1022" customWidth="1"/>
    <col min="15105" max="15105" width="1.625" style="1022" customWidth="1"/>
    <col min="15106" max="15106" width="10.625" style="1022" customWidth="1"/>
    <col min="15107" max="15119" width="5.375" style="1022" customWidth="1"/>
    <col min="15120" max="15121" width="5.75" style="1022" customWidth="1"/>
    <col min="15122" max="15122" width="1.625" style="1022" customWidth="1"/>
    <col min="15123" max="15348" width="9" style="1022" customWidth="1"/>
    <col min="15349" max="15349" width="1.625" style="1022" customWidth="1"/>
    <col min="15350" max="15350" width="10.625" style="1022" customWidth="1"/>
    <col min="15351" max="15360" width="5.375" style="1022" customWidth="1"/>
    <col min="15361" max="15361" width="1.625" style="1022" customWidth="1"/>
    <col min="15362" max="15362" width="10.625" style="1022" customWidth="1"/>
    <col min="15363" max="15375" width="5.375" style="1022" customWidth="1"/>
    <col min="15376" max="15377" width="5.75" style="1022" customWidth="1"/>
    <col min="15378" max="15378" width="1.625" style="1022" customWidth="1"/>
    <col min="15379" max="15604" width="9" style="1022" customWidth="1"/>
    <col min="15605" max="15605" width="1.625" style="1022" customWidth="1"/>
    <col min="15606" max="15606" width="10.625" style="1022" customWidth="1"/>
    <col min="15607" max="15616" width="5.375" style="1022" customWidth="1"/>
    <col min="15617" max="15617" width="1.625" style="1022" customWidth="1"/>
    <col min="15618" max="15618" width="10.625" style="1022" customWidth="1"/>
    <col min="15619" max="15631" width="5.375" style="1022" customWidth="1"/>
    <col min="15632" max="15633" width="5.75" style="1022" customWidth="1"/>
    <col min="15634" max="15634" width="1.625" style="1022" customWidth="1"/>
    <col min="15635" max="15860" width="9" style="1022" customWidth="1"/>
    <col min="15861" max="15861" width="1.625" style="1022" customWidth="1"/>
    <col min="15862" max="15862" width="10.625" style="1022" customWidth="1"/>
    <col min="15863" max="15872" width="5.375" style="1022" customWidth="1"/>
    <col min="15873" max="15873" width="1.625" style="1022" customWidth="1"/>
    <col min="15874" max="15874" width="10.625" style="1022" customWidth="1"/>
    <col min="15875" max="15887" width="5.375" style="1022" customWidth="1"/>
    <col min="15888" max="15889" width="5.75" style="1022" customWidth="1"/>
    <col min="15890" max="15890" width="1.625" style="1022" customWidth="1"/>
    <col min="15891" max="16116" width="9" style="1022" customWidth="1"/>
    <col min="16117" max="16117" width="1.625" style="1022" customWidth="1"/>
    <col min="16118" max="16118" width="10.625" style="1022" customWidth="1"/>
    <col min="16119" max="16128" width="5.375" style="1022" customWidth="1"/>
    <col min="16129" max="16129" width="1.625" style="1022" customWidth="1"/>
    <col min="16130" max="16130" width="10.625" style="1022" customWidth="1"/>
    <col min="16131" max="16143" width="5.375" style="1022" customWidth="1"/>
    <col min="16144" max="16145" width="5.75" style="1022" customWidth="1"/>
    <col min="16146" max="16146" width="1.625" style="1022" customWidth="1"/>
    <col min="16147" max="16372" width="9" style="1022" customWidth="1"/>
    <col min="16373" max="16373" width="1.625" style="1022" customWidth="1"/>
    <col min="16374" max="16374" width="10.625" style="1022" customWidth="1"/>
    <col min="16375" max="16384" width="5.375" style="1022" customWidth="1"/>
  </cols>
  <sheetData>
    <row r="1" spans="1:21" ht="20.100000000000001" customHeight="1" thickBot="1">
      <c r="B1" s="1022" t="s">
        <v>2885</v>
      </c>
      <c r="O1" s="2087">
        <v>20220401</v>
      </c>
      <c r="P1" s="2087"/>
      <c r="Q1" s="2087"/>
    </row>
    <row r="2" spans="1:21" ht="5.0999999999999996" customHeight="1" thickTop="1">
      <c r="A2" s="1023"/>
      <c r="B2" s="1024"/>
      <c r="C2" s="1024"/>
      <c r="D2" s="1024"/>
      <c r="E2" s="1024"/>
      <c r="F2" s="1024"/>
      <c r="G2" s="1024"/>
      <c r="H2" s="1024"/>
      <c r="I2" s="1024"/>
      <c r="J2" s="1024"/>
      <c r="K2" s="1024"/>
      <c r="L2" s="1024"/>
      <c r="M2" s="1024"/>
      <c r="N2" s="1024"/>
      <c r="O2" s="1025"/>
      <c r="P2" s="1025"/>
      <c r="Q2" s="1025"/>
      <c r="R2" s="1026"/>
    </row>
    <row r="3" spans="1:21" ht="20.100000000000001" customHeight="1">
      <c r="A3" s="1027"/>
      <c r="B3" s="2088" t="s">
        <v>3337</v>
      </c>
      <c r="C3" s="2088"/>
      <c r="D3" s="2088"/>
      <c r="E3" s="2088"/>
      <c r="F3" s="2088"/>
      <c r="G3" s="2088"/>
      <c r="H3" s="2088"/>
      <c r="I3" s="2088"/>
      <c r="J3" s="2088"/>
      <c r="K3" s="2088"/>
      <c r="L3" s="2088"/>
      <c r="M3" s="2088"/>
      <c r="N3" s="2089"/>
      <c r="O3" s="2090" t="s">
        <v>3338</v>
      </c>
      <c r="P3" s="2091"/>
      <c r="Q3" s="2092"/>
      <c r="R3" s="1028"/>
    </row>
    <row r="4" spans="1:21" ht="20.100000000000001" customHeight="1">
      <c r="A4" s="1027"/>
      <c r="B4" s="2093" t="s">
        <v>3733</v>
      </c>
      <c r="C4" s="2093"/>
      <c r="D4" s="2093"/>
      <c r="E4" s="2093"/>
      <c r="F4" s="2093"/>
      <c r="G4" s="2093"/>
      <c r="H4" s="2093"/>
      <c r="I4" s="2093"/>
      <c r="J4" s="2093"/>
      <c r="K4" s="2093"/>
      <c r="L4" s="2093"/>
      <c r="M4" s="2093"/>
      <c r="N4" s="2094"/>
      <c r="O4" s="2095"/>
      <c r="P4" s="2096"/>
      <c r="Q4" s="2097"/>
      <c r="R4" s="1028"/>
    </row>
    <row r="5" spans="1:21" ht="20.100000000000001" customHeight="1">
      <c r="A5" s="1027"/>
      <c r="O5" s="2098"/>
      <c r="P5" s="2099"/>
      <c r="Q5" s="2100"/>
      <c r="R5" s="1028"/>
    </row>
    <row r="6" spans="1:21" ht="20.100000000000001" customHeight="1" thickBot="1">
      <c r="A6" s="1027"/>
      <c r="B6" s="2101" t="s">
        <v>3734</v>
      </c>
      <c r="C6" s="2101"/>
      <c r="D6" s="2101"/>
      <c r="E6" s="2101"/>
      <c r="F6" s="2101"/>
      <c r="G6" s="2101"/>
      <c r="H6" s="2101"/>
      <c r="I6" s="2101"/>
      <c r="J6" s="2101"/>
      <c r="K6" s="2101"/>
      <c r="L6" s="2101"/>
      <c r="M6" s="2101"/>
      <c r="N6" s="2102"/>
      <c r="O6" s="2098"/>
      <c r="P6" s="2099"/>
      <c r="Q6" s="2100"/>
      <c r="R6" s="1028"/>
    </row>
    <row r="7" spans="1:21" ht="20.100000000000001" customHeight="1">
      <c r="A7" s="1027"/>
      <c r="B7" s="1029"/>
      <c r="C7" s="1030"/>
      <c r="D7" s="2103"/>
      <c r="E7" s="2104"/>
      <c r="F7" s="2104"/>
      <c r="G7" s="2107" t="s">
        <v>3735</v>
      </c>
      <c r="H7" s="2108"/>
      <c r="I7" s="1030"/>
      <c r="J7" s="1030"/>
      <c r="K7" s="1030"/>
      <c r="L7" s="1030"/>
      <c r="M7" s="1030"/>
      <c r="N7" s="1030"/>
      <c r="O7" s="2111" t="str">
        <f>IF(O4="","","予約受理しました")</f>
        <v/>
      </c>
      <c r="P7" s="2112"/>
      <c r="Q7" s="2113"/>
      <c r="R7" s="1028"/>
      <c r="T7" s="1031"/>
    </row>
    <row r="8" spans="1:21" s="1034" customFormat="1" ht="20.100000000000001" customHeight="1" thickBot="1">
      <c r="A8" s="1027"/>
      <c r="B8" s="1032"/>
      <c r="C8" s="1033"/>
      <c r="D8" s="2105"/>
      <c r="E8" s="2106"/>
      <c r="F8" s="2106"/>
      <c r="G8" s="2109"/>
      <c r="H8" s="2110"/>
      <c r="I8" s="1033" t="s">
        <v>3736</v>
      </c>
      <c r="J8" s="1033"/>
      <c r="K8" s="1033"/>
      <c r="L8" s="1033"/>
      <c r="M8" s="1033"/>
      <c r="N8" s="1033"/>
      <c r="R8" s="1028"/>
      <c r="U8" s="1035"/>
    </row>
    <row r="9" spans="1:21" s="1034" customFormat="1" ht="20.100000000000001" customHeight="1">
      <c r="A9" s="1027"/>
      <c r="B9" s="2114" t="s">
        <v>3737</v>
      </c>
      <c r="C9" s="2116" t="s">
        <v>3738</v>
      </c>
      <c r="D9" s="2117"/>
      <c r="E9" s="2117"/>
      <c r="F9" s="2117"/>
      <c r="G9" s="2117"/>
      <c r="H9" s="2117"/>
      <c r="I9" s="2117"/>
      <c r="J9" s="2117"/>
      <c r="K9" s="2117"/>
      <c r="L9" s="2117"/>
      <c r="M9" s="2117"/>
      <c r="N9" s="2117"/>
      <c r="O9" s="1036"/>
      <c r="P9" s="1036"/>
      <c r="Q9" s="1036"/>
      <c r="R9" s="1028"/>
      <c r="U9" s="1035"/>
    </row>
    <row r="10" spans="1:21" s="1034" customFormat="1" ht="20.100000000000001" customHeight="1">
      <c r="A10" s="1027"/>
      <c r="B10" s="2115"/>
      <c r="C10" s="2118" t="s">
        <v>3739</v>
      </c>
      <c r="D10" s="2118"/>
      <c r="E10" s="2118"/>
      <c r="F10" s="2118"/>
      <c r="G10" s="2118"/>
      <c r="H10" s="2118"/>
      <c r="I10" s="2118"/>
      <c r="J10" s="2118"/>
      <c r="K10" s="2118"/>
      <c r="L10" s="2118"/>
      <c r="M10" s="2118"/>
      <c r="N10" s="2118"/>
      <c r="O10" s="2118"/>
      <c r="P10" s="2118"/>
      <c r="Q10" s="2118"/>
      <c r="R10" s="1028"/>
    </row>
    <row r="11" spans="1:21" ht="5.0999999999999996" customHeight="1" thickBot="1">
      <c r="A11" s="1037"/>
      <c r="B11" s="1038"/>
      <c r="C11" s="1038"/>
      <c r="D11" s="1038"/>
      <c r="E11" s="1038"/>
      <c r="F11" s="1039"/>
      <c r="G11" s="1038"/>
      <c r="H11" s="1039"/>
      <c r="I11" s="1038"/>
      <c r="J11" s="1040"/>
      <c r="K11" s="1040"/>
      <c r="L11" s="1038"/>
      <c r="M11" s="1038"/>
      <c r="N11" s="1038"/>
      <c r="O11" s="1041"/>
      <c r="P11" s="1041"/>
      <c r="Q11" s="1041"/>
      <c r="R11" s="1042"/>
    </row>
    <row r="12" spans="1:21" ht="20.100000000000001" customHeight="1" thickTop="1">
      <c r="C12" s="1043"/>
      <c r="D12" s="1043"/>
      <c r="E12" s="1043"/>
      <c r="F12" s="1043"/>
      <c r="G12" s="1043"/>
      <c r="H12" s="1043"/>
      <c r="I12" s="1044"/>
      <c r="P12" s="1022"/>
      <c r="Q12" s="1045" t="s">
        <v>3038</v>
      </c>
    </row>
    <row r="13" spans="1:21" ht="15.75">
      <c r="B13" s="2120" t="s">
        <v>3740</v>
      </c>
      <c r="C13" s="2121"/>
      <c r="D13" s="2121"/>
      <c r="E13" s="2121"/>
      <c r="F13" s="2121"/>
      <c r="G13" s="2121"/>
      <c r="H13" s="2121"/>
      <c r="I13" s="2121"/>
      <c r="J13" s="2121"/>
      <c r="K13" s="2121"/>
      <c r="L13" s="2121"/>
      <c r="M13" s="2121"/>
      <c r="N13" s="2121"/>
      <c r="O13" s="2121"/>
      <c r="P13" s="2121"/>
      <c r="Q13" s="2121"/>
      <c r="S13" s="1034"/>
    </row>
    <row r="14" spans="1:21" ht="15.75" customHeight="1">
      <c r="B14" s="2121"/>
      <c r="C14" s="2121"/>
      <c r="D14" s="2121"/>
      <c r="E14" s="2121"/>
      <c r="F14" s="2121"/>
      <c r="G14" s="2121"/>
      <c r="H14" s="2121"/>
      <c r="I14" s="2121"/>
      <c r="J14" s="2121"/>
      <c r="K14" s="2121"/>
      <c r="L14" s="2121"/>
      <c r="M14" s="2121"/>
      <c r="N14" s="2121"/>
      <c r="O14" s="2121"/>
      <c r="P14" s="2121"/>
      <c r="Q14" s="2121"/>
      <c r="S14" s="1046"/>
      <c r="T14" s="1046"/>
      <c r="U14" s="1046"/>
    </row>
    <row r="15" spans="1:21" s="1034" customFormat="1" ht="9.9499999999999993" customHeight="1">
      <c r="B15" s="1047"/>
      <c r="C15" s="1048"/>
      <c r="D15" s="1049"/>
      <c r="G15" s="1047"/>
      <c r="H15" s="1047"/>
      <c r="I15" s="1047"/>
      <c r="J15" s="1047"/>
      <c r="K15" s="1047"/>
      <c r="L15" s="1050"/>
      <c r="M15" s="1047"/>
      <c r="N15" s="1047"/>
      <c r="O15" s="1047"/>
      <c r="P15" s="1047"/>
      <c r="Q15" s="1047"/>
      <c r="S15" s="1046"/>
      <c r="T15" s="1046"/>
      <c r="U15" s="1046"/>
    </row>
    <row r="16" spans="1:21" ht="20.100000000000001" customHeight="1">
      <c r="B16" s="2122" t="s">
        <v>3741</v>
      </c>
      <c r="C16" s="2116" t="s">
        <v>3742</v>
      </c>
      <c r="D16" s="2117"/>
      <c r="E16" s="2117"/>
      <c r="F16" s="2117"/>
      <c r="G16" s="2117"/>
      <c r="H16" s="2117"/>
      <c r="I16" s="2117"/>
      <c r="J16" s="2117"/>
      <c r="K16" s="2117"/>
      <c r="L16" s="2117"/>
      <c r="M16" s="2117"/>
      <c r="N16" s="2117"/>
      <c r="O16" s="2117"/>
      <c r="P16" s="2117"/>
      <c r="Q16" s="2117"/>
      <c r="S16" s="1046"/>
      <c r="T16" s="1046"/>
      <c r="U16" s="1046"/>
    </row>
    <row r="17" spans="2:19" ht="20.100000000000001" customHeight="1">
      <c r="B17" s="2123"/>
      <c r="C17" s="2124" t="s">
        <v>3743</v>
      </c>
      <c r="D17" s="2125"/>
      <c r="E17" s="2125"/>
      <c r="F17" s="2125"/>
      <c r="G17" s="2125"/>
      <c r="H17" s="2125"/>
      <c r="I17" s="2125"/>
      <c r="J17" s="2125"/>
      <c r="K17" s="2125"/>
      <c r="L17" s="2125"/>
      <c r="M17" s="2125"/>
      <c r="N17" s="2125"/>
      <c r="O17" s="2125"/>
      <c r="P17" s="2125"/>
      <c r="Q17" s="2125"/>
    </row>
    <row r="18" spans="2:19" s="1034" customFormat="1" ht="9.9499999999999993" customHeight="1">
      <c r="B18" s="1047"/>
      <c r="C18" s="1048"/>
      <c r="D18" s="1049"/>
      <c r="G18" s="1047"/>
      <c r="H18" s="1047"/>
      <c r="I18" s="1047"/>
      <c r="J18" s="1047"/>
      <c r="K18" s="1047"/>
      <c r="L18" s="1050"/>
      <c r="M18" s="1047"/>
      <c r="N18" s="1047"/>
      <c r="O18" s="1047"/>
      <c r="P18" s="1047"/>
      <c r="Q18" s="1047"/>
    </row>
    <row r="19" spans="2:19" s="1034" customFormat="1" ht="20.100000000000001" customHeight="1">
      <c r="B19" s="2122" t="s">
        <v>3744</v>
      </c>
      <c r="C19" s="2116" t="s">
        <v>3745</v>
      </c>
      <c r="D19" s="2117"/>
      <c r="E19" s="2117"/>
      <c r="F19" s="2117"/>
      <c r="G19" s="2117"/>
      <c r="H19" s="2117"/>
      <c r="I19" s="2117"/>
      <c r="J19" s="2117"/>
      <c r="K19" s="2117"/>
      <c r="L19" s="2117"/>
      <c r="M19" s="2117"/>
      <c r="N19" s="2117"/>
      <c r="O19" s="2117"/>
      <c r="P19" s="2117"/>
      <c r="Q19" s="2117"/>
    </row>
    <row r="20" spans="2:19" ht="20.100000000000001" customHeight="1">
      <c r="B20" s="2123"/>
      <c r="C20" s="2124" t="s">
        <v>3746</v>
      </c>
      <c r="D20" s="2125"/>
      <c r="E20" s="2125"/>
      <c r="F20" s="2125"/>
      <c r="G20" s="2125"/>
      <c r="H20" s="2125"/>
      <c r="I20" s="2125"/>
      <c r="J20" s="2125"/>
      <c r="K20" s="2125"/>
      <c r="L20" s="2125"/>
      <c r="M20" s="2125"/>
      <c r="N20" s="2125"/>
      <c r="O20" s="2125"/>
      <c r="P20" s="2125"/>
      <c r="Q20" s="2125"/>
    </row>
    <row r="21" spans="2:19" s="1034" customFormat="1" ht="9.9499999999999993" customHeight="1">
      <c r="B21" s="1047"/>
      <c r="C21" s="1048"/>
      <c r="D21" s="1049"/>
      <c r="G21" s="1047"/>
      <c r="H21" s="1047"/>
      <c r="I21" s="1047"/>
      <c r="J21" s="1047"/>
      <c r="K21" s="1047"/>
      <c r="L21" s="1050"/>
      <c r="M21" s="1047"/>
      <c r="N21" s="1047"/>
      <c r="O21" s="1047"/>
      <c r="P21" s="1047"/>
      <c r="Q21" s="1047"/>
    </row>
    <row r="22" spans="2:19" s="1052" customFormat="1" ht="10.15" customHeight="1">
      <c r="B22" s="1051"/>
      <c r="C22" s="1051"/>
      <c r="D22" s="1051"/>
      <c r="E22" s="1051"/>
      <c r="F22" s="1051"/>
      <c r="G22" s="1051"/>
      <c r="H22" s="1051"/>
      <c r="I22" s="1051"/>
      <c r="J22" s="1051"/>
      <c r="K22" s="1051"/>
      <c r="L22" s="1051"/>
      <c r="M22" s="1051"/>
      <c r="N22" s="1051"/>
      <c r="O22" s="1051"/>
      <c r="P22" s="1051"/>
      <c r="Q22" s="1051"/>
    </row>
    <row r="23" spans="2:19">
      <c r="B23" s="2126" t="s">
        <v>3353</v>
      </c>
      <c r="C23" s="2127"/>
      <c r="D23" s="2127"/>
      <c r="E23" s="2127"/>
      <c r="F23" s="2127"/>
      <c r="G23" s="2127"/>
      <c r="H23" s="2127"/>
      <c r="I23" s="2127"/>
      <c r="J23" s="2127"/>
      <c r="K23" s="2127"/>
      <c r="L23" s="2127"/>
      <c r="M23" s="2127"/>
      <c r="N23" s="2127"/>
      <c r="O23" s="2127"/>
      <c r="P23" s="2127"/>
      <c r="Q23" s="2128"/>
    </row>
    <row r="24" spans="2:19">
      <c r="B24" s="1053" t="s">
        <v>3321</v>
      </c>
      <c r="C24" s="1054" t="s">
        <v>3322</v>
      </c>
      <c r="D24" s="1055"/>
      <c r="E24" s="1055"/>
      <c r="F24" s="1055"/>
      <c r="G24" s="1055"/>
      <c r="H24" s="1055"/>
      <c r="I24" s="1055"/>
      <c r="J24" s="1055"/>
      <c r="K24" s="1055"/>
      <c r="L24" s="1055"/>
      <c r="M24" s="1055"/>
      <c r="N24" s="1055"/>
      <c r="O24" s="1055"/>
      <c r="P24" s="1055"/>
      <c r="Q24" s="1055"/>
    </row>
    <row r="25" spans="2:19" ht="24.95" customHeight="1">
      <c r="B25" s="1056" t="s">
        <v>3747</v>
      </c>
      <c r="C25" s="1057" t="s">
        <v>1233</v>
      </c>
      <c r="D25" s="1057"/>
      <c r="E25" s="1057"/>
      <c r="F25" s="1057"/>
      <c r="G25" s="1057"/>
      <c r="H25" s="1057"/>
      <c r="I25" s="1058"/>
      <c r="J25" s="2129" t="s">
        <v>3323</v>
      </c>
      <c r="K25" s="2129"/>
      <c r="L25" s="2129"/>
      <c r="M25" s="1059" t="s">
        <v>374</v>
      </c>
      <c r="N25" s="2130"/>
      <c r="O25" s="2130"/>
      <c r="P25" s="2130"/>
      <c r="Q25" s="1060" t="s">
        <v>375</v>
      </c>
    </row>
    <row r="26" spans="2:19" ht="24.95" customHeight="1">
      <c r="B26" s="1056" t="s">
        <v>28</v>
      </c>
      <c r="C26" s="1061" t="s">
        <v>2773</v>
      </c>
      <c r="D26" s="1062"/>
      <c r="E26" s="1063"/>
      <c r="F26" s="1056" t="s">
        <v>28</v>
      </c>
      <c r="G26" s="1062" t="s">
        <v>3324</v>
      </c>
      <c r="H26" s="1056" t="s">
        <v>28</v>
      </c>
      <c r="I26" s="1064" t="s">
        <v>3325</v>
      </c>
      <c r="J26" s="2131" t="s">
        <v>3326</v>
      </c>
      <c r="K26" s="2131"/>
      <c r="L26" s="2131"/>
      <c r="M26" s="1065" t="s">
        <v>374</v>
      </c>
      <c r="N26" s="2132"/>
      <c r="O26" s="2132"/>
      <c r="P26" s="2132"/>
      <c r="Q26" s="1066" t="s">
        <v>375</v>
      </c>
    </row>
    <row r="27" spans="2:19" ht="24.95" customHeight="1">
      <c r="B27" s="1056" t="s">
        <v>28</v>
      </c>
      <c r="C27" s="1064" t="s">
        <v>2782</v>
      </c>
      <c r="D27" s="1062"/>
      <c r="E27" s="1067"/>
      <c r="F27" s="1067"/>
      <c r="G27" s="1067"/>
      <c r="H27" s="1067"/>
      <c r="I27" s="1067"/>
      <c r="J27" s="1068"/>
      <c r="K27" s="1067"/>
      <c r="L27" s="1067"/>
      <c r="M27" s="1067"/>
      <c r="N27" s="1067"/>
      <c r="O27" s="1067"/>
      <c r="P27" s="1067"/>
      <c r="Q27" s="1067"/>
    </row>
    <row r="28" spans="2:19" ht="24.95" customHeight="1">
      <c r="B28" s="1053" t="s">
        <v>3042</v>
      </c>
      <c r="C28" s="1062"/>
      <c r="D28" s="2119" t="str">
        <f>cst_wskakunin_owner1__space&amp;" "&amp;cst_wskakunin_owner2__space&amp;" "&amp;cst_wskakunin_owner3__space&amp;" "&amp;cst_wskakunin_owner4__space</f>
        <v xml:space="preserve">松山　梨香子   </v>
      </c>
      <c r="E28" s="2119"/>
      <c r="F28" s="2119"/>
      <c r="G28" s="2119"/>
      <c r="H28" s="2119"/>
      <c r="I28" s="2119"/>
      <c r="J28" s="2119"/>
      <c r="K28" s="2119"/>
      <c r="L28" s="2119"/>
      <c r="M28" s="2119"/>
      <c r="N28" s="2119"/>
      <c r="O28" s="2119"/>
      <c r="P28" s="2119"/>
      <c r="Q28" s="2119"/>
    </row>
    <row r="29" spans="2:19" ht="24.95" customHeight="1">
      <c r="B29" s="1053" t="s">
        <v>3354</v>
      </c>
      <c r="C29" s="1069"/>
      <c r="D29" s="2119" t="str">
        <f>IF(COUNTIF(cst_wskakunin_BUILD_ADDRESS,"*町*")&gt;0,LEFT(cst_wskakunin_BUILD_ADDRESS,FIND("町",cst_wskakunin_BUILD_ADDRESS)),IF(COUNTIF(cst_wskakunin_BUILD_ADDRESS,"*市*")&gt;0,LEFT(cst_wskakunin_BUILD_ADDRESS,FIND("市",cst_wskakunin_BUILD_ADDRESS)),cst_wskakunin_BUILD_ADDRESS))</f>
        <v>盛岡市</v>
      </c>
      <c r="E29" s="2119"/>
      <c r="F29" s="2119"/>
      <c r="G29" s="2119"/>
      <c r="H29" s="2119"/>
      <c r="I29" s="1070" t="s">
        <v>3748</v>
      </c>
      <c r="J29" s="1060"/>
      <c r="K29" s="1058"/>
      <c r="L29" s="1069"/>
      <c r="M29" s="1069"/>
      <c r="N29" s="1069"/>
      <c r="O29" s="1069"/>
      <c r="P29" s="1069"/>
      <c r="Q29" s="1069"/>
      <c r="S29" s="1071"/>
    </row>
    <row r="30" spans="2:19" ht="24.95" customHeight="1">
      <c r="B30" s="1072" t="s">
        <v>3355</v>
      </c>
      <c r="C30" s="1064"/>
      <c r="D30" s="1073"/>
      <c r="E30" s="1068" t="s">
        <v>4</v>
      </c>
      <c r="F30" s="1073"/>
      <c r="G30" s="1068" t="s">
        <v>373</v>
      </c>
      <c r="H30" s="1074" t="s">
        <v>3356</v>
      </c>
      <c r="I30" s="2133"/>
      <c r="J30" s="2133"/>
      <c r="K30" s="2133"/>
      <c r="L30" s="2133"/>
      <c r="M30" s="2133"/>
      <c r="N30" s="2133"/>
      <c r="O30" s="2133"/>
      <c r="P30" s="2133"/>
      <c r="Q30" s="1061" t="s">
        <v>3357</v>
      </c>
    </row>
    <row r="31" spans="2:19" ht="24.95" customHeight="1">
      <c r="B31" s="1075" t="s">
        <v>3358</v>
      </c>
      <c r="C31" s="1076"/>
      <c r="D31" s="1076"/>
      <c r="E31" s="1076"/>
      <c r="F31" s="1068"/>
      <c r="G31" s="1068"/>
      <c r="H31" s="1076"/>
      <c r="I31" s="1076"/>
      <c r="J31" s="1077"/>
      <c r="K31" s="1078"/>
      <c r="L31" s="1077"/>
      <c r="M31" s="1078"/>
      <c r="N31" s="1077"/>
      <c r="O31" s="1076"/>
      <c r="P31" s="1076"/>
      <c r="Q31" s="1076"/>
    </row>
    <row r="32" spans="2:19">
      <c r="B32" s="2126" t="s">
        <v>3362</v>
      </c>
      <c r="C32" s="2127"/>
      <c r="D32" s="2127"/>
      <c r="E32" s="2127"/>
      <c r="F32" s="2127"/>
      <c r="G32" s="2127"/>
      <c r="H32" s="2127"/>
      <c r="I32" s="2127"/>
      <c r="J32" s="2127"/>
      <c r="K32" s="2127"/>
      <c r="L32" s="2127"/>
      <c r="M32" s="2127"/>
      <c r="N32" s="2127"/>
      <c r="O32" s="2127"/>
      <c r="P32" s="2127"/>
      <c r="Q32" s="2128"/>
    </row>
    <row r="33" spans="2:21" ht="24.95" customHeight="1">
      <c r="B33" s="1079" t="s">
        <v>3363</v>
      </c>
      <c r="C33" s="2134"/>
      <c r="D33" s="2134"/>
      <c r="E33" s="2134"/>
      <c r="F33" s="2134"/>
      <c r="G33" s="2134"/>
      <c r="H33" s="2135"/>
      <c r="I33" s="2134"/>
      <c r="J33" s="2134"/>
      <c r="K33" s="2134"/>
      <c r="L33" s="2134"/>
      <c r="M33" s="2134"/>
      <c r="N33" s="2134"/>
      <c r="O33" s="2134"/>
      <c r="P33" s="2134"/>
      <c r="Q33" s="2134"/>
    </row>
    <row r="34" spans="2:21" ht="24.95" customHeight="1">
      <c r="B34" s="1080" t="s">
        <v>3364</v>
      </c>
      <c r="C34" s="2134"/>
      <c r="D34" s="2134"/>
      <c r="E34" s="2134"/>
      <c r="F34" s="2134"/>
      <c r="G34" s="2134"/>
      <c r="H34" s="1081" t="s">
        <v>28</v>
      </c>
      <c r="I34" s="1082"/>
      <c r="J34" s="1082"/>
      <c r="K34" s="1083" t="s">
        <v>3365</v>
      </c>
      <c r="L34" s="2134"/>
      <c r="M34" s="2134"/>
      <c r="N34" s="2134"/>
      <c r="O34" s="2134"/>
      <c r="P34" s="2134"/>
      <c r="Q34" s="2134"/>
    </row>
    <row r="35" spans="2:21" ht="24.95" customHeight="1">
      <c r="B35" s="1072" t="s">
        <v>3366</v>
      </c>
      <c r="C35" s="2134"/>
      <c r="D35" s="2134"/>
      <c r="E35" s="2134"/>
      <c r="F35" s="2134"/>
      <c r="G35" s="2134"/>
      <c r="H35" s="1081" t="s">
        <v>28</v>
      </c>
      <c r="I35" s="1082"/>
      <c r="J35" s="1082"/>
      <c r="K35" s="1084" t="s">
        <v>3048</v>
      </c>
      <c r="L35" s="2138"/>
      <c r="M35" s="2138"/>
      <c r="N35" s="2138"/>
      <c r="O35" s="2138"/>
      <c r="P35" s="2138"/>
      <c r="Q35" s="2138"/>
    </row>
    <row r="36" spans="2:21" ht="24.95" customHeight="1">
      <c r="B36" s="1053" t="s">
        <v>3047</v>
      </c>
      <c r="C36" s="2134"/>
      <c r="D36" s="2134"/>
      <c r="E36" s="2134"/>
      <c r="F36" s="2134"/>
      <c r="G36" s="2134"/>
      <c r="H36" s="1085"/>
      <c r="P36" s="1022"/>
      <c r="Q36" s="1022"/>
    </row>
    <row r="37" spans="2:21" s="1034" customFormat="1" ht="9.9499999999999993" customHeight="1">
      <c r="B37" s="1047"/>
      <c r="C37" s="1048"/>
      <c r="D37" s="1049"/>
      <c r="G37" s="1047"/>
      <c r="H37" s="1047"/>
      <c r="I37" s="1047"/>
      <c r="J37" s="1047"/>
      <c r="K37" s="1047"/>
      <c r="L37" s="1050"/>
      <c r="M37" s="1047"/>
      <c r="N37" s="1047"/>
      <c r="O37" s="1047"/>
      <c r="P37" s="1047"/>
      <c r="Q37" s="1047"/>
      <c r="S37" s="1046"/>
      <c r="T37" s="1046"/>
      <c r="U37" s="1046"/>
    </row>
    <row r="38" spans="2:21" ht="20.100000000000001" customHeight="1">
      <c r="B38" s="2122" t="s">
        <v>3749</v>
      </c>
      <c r="C38" s="2116" t="s">
        <v>3750</v>
      </c>
      <c r="D38" s="2117"/>
      <c r="E38" s="2117"/>
      <c r="F38" s="2117"/>
      <c r="G38" s="2117"/>
      <c r="H38" s="2117"/>
      <c r="I38" s="2117"/>
      <c r="J38" s="2117"/>
      <c r="K38" s="2117"/>
      <c r="L38" s="2117"/>
      <c r="M38" s="2117"/>
      <c r="N38" s="2117"/>
      <c r="O38" s="2117"/>
      <c r="P38" s="2117"/>
      <c r="Q38" s="2117"/>
      <c r="S38" s="1046"/>
      <c r="T38" s="1046"/>
      <c r="U38" s="1046"/>
    </row>
    <row r="39" spans="2:21" ht="20.100000000000001" customHeight="1">
      <c r="B39" s="2123"/>
      <c r="C39" s="2124" t="s">
        <v>3751</v>
      </c>
      <c r="D39" s="2125"/>
      <c r="E39" s="2125"/>
      <c r="F39" s="2125"/>
      <c r="G39" s="2125"/>
      <c r="H39" s="2125"/>
      <c r="I39" s="2125"/>
      <c r="J39" s="2125"/>
      <c r="K39" s="2125"/>
      <c r="L39" s="2125"/>
      <c r="M39" s="2125"/>
      <c r="N39" s="2125"/>
      <c r="O39" s="2125"/>
      <c r="P39" s="2125"/>
      <c r="Q39" s="2125"/>
    </row>
    <row r="40" spans="2:21" s="1034" customFormat="1" ht="9.9499999999999993" customHeight="1">
      <c r="B40" s="1047"/>
      <c r="C40" s="1048"/>
      <c r="D40" s="1049"/>
      <c r="G40" s="1047"/>
      <c r="H40" s="1047"/>
      <c r="I40" s="1047"/>
      <c r="J40" s="1047"/>
      <c r="K40" s="1047"/>
      <c r="L40" s="1050"/>
      <c r="M40" s="1047"/>
      <c r="N40" s="1047"/>
      <c r="O40" s="1047"/>
      <c r="P40" s="1047"/>
      <c r="Q40" s="1047"/>
    </row>
    <row r="41" spans="2:21" ht="15.75" customHeight="1" thickBot="1">
      <c r="B41" s="2139"/>
      <c r="C41" s="2139"/>
      <c r="O41" s="1086"/>
      <c r="P41" s="1086"/>
      <c r="Q41" s="1045" t="s">
        <v>3368</v>
      </c>
    </row>
    <row r="42" spans="2:21" s="1091" customFormat="1" ht="18" customHeight="1">
      <c r="B42" s="1087" t="s">
        <v>3752</v>
      </c>
      <c r="C42" s="2140" t="str">
        <f ca="1">IF(C43="","",TODAY())</f>
        <v/>
      </c>
      <c r="D42" s="2140"/>
      <c r="E42" s="2140"/>
      <c r="F42" s="2140"/>
      <c r="G42" s="1088"/>
      <c r="H42" s="1088"/>
      <c r="I42" s="1088"/>
      <c r="J42" s="1088"/>
      <c r="K42" s="1088"/>
      <c r="L42" s="1088"/>
      <c r="M42" s="1088"/>
      <c r="N42" s="1088"/>
      <c r="O42" s="1089"/>
      <c r="P42" s="1089"/>
      <c r="Q42" s="1090" t="s">
        <v>3753</v>
      </c>
    </row>
    <row r="43" spans="2:21" s="1091" customFormat="1" ht="18" customHeight="1">
      <c r="B43" s="1092" t="s">
        <v>3754</v>
      </c>
      <c r="C43" s="2141" t="str">
        <f>IF(L47="","",IF(EXACT(L47,"M"),"伊藤",IF(EXACT(L47,"S"),"齊藤",IF(EXACT(L47,"K"),"工藤",IF(EXACT(L47,"T"),"歳弘",IF(EXACT(L47,"t"),"高橋",IF(EXACT(L47,"E"),"小友",IF(EXACT(L47,"o"),"奥寺",IF(EXACT(L47,"m"),"村井","")))))))))</f>
        <v/>
      </c>
      <c r="D43" s="2141"/>
      <c r="E43" s="1093" t="s">
        <v>3371</v>
      </c>
      <c r="F43" s="1093"/>
      <c r="G43" s="1094"/>
      <c r="H43" s="1094"/>
      <c r="I43" s="1094"/>
      <c r="J43" s="1094"/>
      <c r="K43" s="1094"/>
      <c r="L43" s="1094"/>
      <c r="M43" s="1094"/>
      <c r="N43" s="1094"/>
      <c r="O43" s="1094"/>
      <c r="P43" s="1095"/>
      <c r="Q43" s="1096"/>
    </row>
    <row r="44" spans="2:21" s="1091" customFormat="1" ht="18" customHeight="1">
      <c r="B44" s="1097" t="s">
        <v>3755</v>
      </c>
      <c r="C44" s="1098" t="s">
        <v>3756</v>
      </c>
      <c r="D44" s="1099"/>
      <c r="E44" s="1093"/>
      <c r="F44" s="1093"/>
      <c r="G44" s="2142" t="s">
        <v>3757</v>
      </c>
      <c r="H44" s="2142"/>
      <c r="I44" s="2142"/>
      <c r="J44" s="2142"/>
      <c r="K44" s="1094"/>
      <c r="L44" s="1094"/>
      <c r="M44" s="1094"/>
      <c r="N44" s="1094"/>
      <c r="O44" s="1094"/>
      <c r="P44" s="1095"/>
      <c r="Q44" s="1096"/>
    </row>
    <row r="45" spans="2:21" s="1091" customFormat="1" ht="18" customHeight="1">
      <c r="B45" s="1100"/>
      <c r="C45" s="1101"/>
      <c r="D45" s="1101"/>
      <c r="E45" s="1101"/>
      <c r="F45" s="1101"/>
      <c r="G45" s="2142"/>
      <c r="H45" s="2142"/>
      <c r="I45" s="2142"/>
      <c r="J45" s="2142"/>
      <c r="K45" s="1101"/>
      <c r="L45" s="1101"/>
      <c r="M45" s="1101"/>
      <c r="N45" s="1101"/>
      <c r="O45" s="1101"/>
      <c r="P45" s="1101"/>
      <c r="Q45" s="1102"/>
    </row>
    <row r="46" spans="2:21" s="1091" customFormat="1" ht="18" customHeight="1">
      <c r="B46" s="1103"/>
      <c r="C46" s="1104"/>
      <c r="D46" s="1104"/>
      <c r="E46" s="1104"/>
      <c r="F46" s="1104"/>
      <c r="G46" s="1104"/>
      <c r="H46" s="1104"/>
      <c r="I46" s="1104"/>
      <c r="J46" s="1104"/>
      <c r="K46" s="1104"/>
      <c r="L46" s="1105"/>
      <c r="M46" s="1106" t="str">
        <f>IF(L46="","","―")</f>
        <v/>
      </c>
      <c r="N46" s="2143"/>
      <c r="O46" s="2143"/>
      <c r="P46" s="1094"/>
      <c r="Q46" s="1107"/>
    </row>
    <row r="47" spans="2:21" s="1091" customFormat="1" ht="18" customHeight="1">
      <c r="B47" s="1108" t="s">
        <v>3376</v>
      </c>
      <c r="C47" s="1094"/>
      <c r="D47" s="1094"/>
      <c r="E47" s="1094"/>
      <c r="F47" s="1094"/>
      <c r="G47" s="2136" t="s">
        <v>3377</v>
      </c>
      <c r="H47" s="2136"/>
      <c r="I47" s="2136"/>
      <c r="J47" s="2136"/>
      <c r="K47" s="2136"/>
      <c r="L47" s="1109" t="s">
        <v>376</v>
      </c>
      <c r="M47" s="1110" t="str">
        <f>IF(L47="","","―")</f>
        <v>―</v>
      </c>
      <c r="N47" s="2137"/>
      <c r="O47" s="2137"/>
      <c r="P47" s="1111" t="s">
        <v>375</v>
      </c>
      <c r="Q47" s="1096"/>
    </row>
    <row r="48" spans="2:21" s="1091" customFormat="1" ht="18" customHeight="1">
      <c r="B48" s="1108" t="s">
        <v>3378</v>
      </c>
      <c r="C48" s="1094"/>
      <c r="D48" s="1094"/>
      <c r="E48" s="1094"/>
      <c r="F48" s="1094"/>
      <c r="G48" s="2144"/>
      <c r="H48" s="2144"/>
      <c r="I48" s="2144"/>
      <c r="J48" s="2144"/>
      <c r="K48" s="1095" t="s">
        <v>374</v>
      </c>
      <c r="L48" s="2145"/>
      <c r="M48" s="2145"/>
      <c r="N48" s="2145"/>
      <c r="O48" s="2145"/>
      <c r="P48" s="1095" t="s">
        <v>375</v>
      </c>
      <c r="Q48" s="1096"/>
    </row>
    <row r="49" spans="2:17" s="1091" customFormat="1" ht="18" customHeight="1">
      <c r="B49" s="1108" t="s">
        <v>3380</v>
      </c>
      <c r="C49" s="1094"/>
      <c r="D49" s="1094"/>
      <c r="E49" s="1094"/>
      <c r="F49" s="1094"/>
      <c r="G49" s="2144"/>
      <c r="H49" s="2144"/>
      <c r="I49" s="2144"/>
      <c r="J49" s="2144"/>
      <c r="K49" s="1095" t="s">
        <v>374</v>
      </c>
      <c r="L49" s="2145"/>
      <c r="M49" s="2145"/>
      <c r="N49" s="2145"/>
      <c r="O49" s="2145"/>
      <c r="P49" s="1095" t="s">
        <v>375</v>
      </c>
      <c r="Q49" s="1096"/>
    </row>
    <row r="50" spans="2:17" s="1091" customFormat="1" ht="18" customHeight="1">
      <c r="B50" s="1108" t="s">
        <v>3381</v>
      </c>
      <c r="C50" s="1094"/>
      <c r="D50" s="1094"/>
      <c r="E50" s="1094"/>
      <c r="F50" s="1094"/>
      <c r="G50" s="2144"/>
      <c r="H50" s="2144"/>
      <c r="I50" s="2144"/>
      <c r="J50" s="2144"/>
      <c r="K50" s="1095" t="s">
        <v>374</v>
      </c>
      <c r="L50" s="2145"/>
      <c r="M50" s="2145"/>
      <c r="N50" s="2145"/>
      <c r="O50" s="2145"/>
      <c r="P50" s="1095" t="s">
        <v>375</v>
      </c>
      <c r="Q50" s="1096"/>
    </row>
    <row r="51" spans="2:17" s="1091" customFormat="1" ht="18" customHeight="1">
      <c r="B51" s="1108" t="s">
        <v>3382</v>
      </c>
      <c r="C51" s="1112"/>
      <c r="D51" s="1112"/>
      <c r="E51" s="1112"/>
      <c r="F51" s="1112"/>
      <c r="G51" s="2144"/>
      <c r="H51" s="2144"/>
      <c r="I51" s="2144"/>
      <c r="J51" s="2144"/>
      <c r="K51" s="1095" t="s">
        <v>374</v>
      </c>
      <c r="L51" s="2145"/>
      <c r="M51" s="2145"/>
      <c r="N51" s="2145"/>
      <c r="O51" s="2145"/>
      <c r="P51" s="1095" t="s">
        <v>375</v>
      </c>
      <c r="Q51" s="1096"/>
    </row>
    <row r="52" spans="2:17" s="1091" customFormat="1" ht="15" customHeight="1" thickBot="1">
      <c r="B52" s="1113"/>
      <c r="C52" s="1114"/>
      <c r="D52" s="1114"/>
      <c r="E52" s="1114"/>
      <c r="F52" s="1114"/>
      <c r="G52" s="1114"/>
      <c r="H52" s="1114"/>
      <c r="I52" s="1114"/>
      <c r="J52" s="1114"/>
      <c r="K52" s="1114"/>
      <c r="L52" s="1114"/>
      <c r="M52" s="1114"/>
      <c r="N52" s="1114"/>
      <c r="O52" s="1114"/>
      <c r="P52" s="1114"/>
      <c r="Q52" s="1115"/>
    </row>
    <row r="55" spans="2:17" ht="18" customHeight="1">
      <c r="H55" s="1022" t="str">
        <f>IF(EXACT(L47,"m"),"村井","")</f>
        <v/>
      </c>
    </row>
  </sheetData>
  <sheetProtection algorithmName="SHA-512" hashValue="K6jcjtmA8vylFsUUOkju/vi6EZdDyxDCcjOp6glYYqnU+LyUBaDojlIow0fRFFA5ArSlbo2om1l5FB9K1joCTg==" saltValue="GrClyW9MNqxU3rEt99ypQA==" spinCount="100000" sheet="1" objects="1" scenarios="1"/>
  <protectedRanges>
    <protectedRange sqref="B25 B26 B27 F26 H26 N25 N26 D28 D29 D30 F30 I30 C33 C34 C35 C36 H34 H35 L34 L35" name="範囲1"/>
  </protectedRanges>
  <mergeCells count="52">
    <mergeCell ref="G51:J51"/>
    <mergeCell ref="L51:O51"/>
    <mergeCell ref="G48:J48"/>
    <mergeCell ref="L48:O48"/>
    <mergeCell ref="G49:J49"/>
    <mergeCell ref="L49:O49"/>
    <mergeCell ref="G50:J50"/>
    <mergeCell ref="L50:O50"/>
    <mergeCell ref="G47:K47"/>
    <mergeCell ref="N47:O47"/>
    <mergeCell ref="C35:G35"/>
    <mergeCell ref="L35:Q35"/>
    <mergeCell ref="C36:G36"/>
    <mergeCell ref="B41:C41"/>
    <mergeCell ref="C42:F42"/>
    <mergeCell ref="C43:D43"/>
    <mergeCell ref="G44:J45"/>
    <mergeCell ref="N46:O46"/>
    <mergeCell ref="B38:B39"/>
    <mergeCell ref="C38:Q38"/>
    <mergeCell ref="C39:Q39"/>
    <mergeCell ref="D29:H29"/>
    <mergeCell ref="I30:P30"/>
    <mergeCell ref="B32:Q32"/>
    <mergeCell ref="C33:Q33"/>
    <mergeCell ref="C34:G34"/>
    <mergeCell ref="L34:Q34"/>
    <mergeCell ref="D28:Q28"/>
    <mergeCell ref="B13:Q14"/>
    <mergeCell ref="B16:B17"/>
    <mergeCell ref="C16:Q16"/>
    <mergeCell ref="C17:Q17"/>
    <mergeCell ref="B19:B20"/>
    <mergeCell ref="C19:Q19"/>
    <mergeCell ref="C20:Q20"/>
    <mergeCell ref="B23:Q23"/>
    <mergeCell ref="J25:L25"/>
    <mergeCell ref="N25:P25"/>
    <mergeCell ref="J26:L26"/>
    <mergeCell ref="N26:P26"/>
    <mergeCell ref="D7:F8"/>
    <mergeCell ref="G7:H8"/>
    <mergeCell ref="O7:Q7"/>
    <mergeCell ref="B9:B10"/>
    <mergeCell ref="C9:N9"/>
    <mergeCell ref="C10:Q10"/>
    <mergeCell ref="O1:Q1"/>
    <mergeCell ref="B3:N3"/>
    <mergeCell ref="O3:Q3"/>
    <mergeCell ref="B4:N4"/>
    <mergeCell ref="O4:Q6"/>
    <mergeCell ref="B6:N6"/>
  </mergeCells>
  <phoneticPr fontId="165"/>
  <dataValidations count="5">
    <dataValidation type="list" allowBlank="1" showInputMessage="1" showErrorMessage="1" sqref="L46:L47 L65582:L65583 L131118:L131119 L196654:L196655 L262190:L262191 L327726:L327727 L393262:L393263 L458798:L458799 L524334:L524335 L589870:L589871 L655406:L655407 L720942:L720943 L786478:L786479 L852014:L852015 L917550:L917551 L983086:L983087 JH46:JH47 JH65582:JH65583 JH131118:JH131119 JH196654:JH196655 JH262190:JH262191 JH327726:JH327727 JH393262:JH393263 JH458798:JH458799 JH524334:JH524335 JH589870:JH589871 JH655406:JH655407 JH720942:JH720943 JH786478:JH786479 JH852014:JH852015 JH917550:JH917551 JH983086:JH983087 TD46:TD47 TD65582:TD65583 TD131118:TD131119 TD196654:TD196655 TD262190:TD262191 TD327726:TD327727 TD393262:TD393263 TD458798:TD458799 TD524334:TD524335 TD589870:TD589871 TD655406:TD655407 TD720942:TD720943 TD786478:TD786479 TD852014:TD852015 TD917550:TD917551 TD983086:TD983087 ACZ46:ACZ47 ACZ65582:ACZ65583 ACZ131118:ACZ131119 ACZ196654:ACZ196655 ACZ262190:ACZ262191 ACZ327726:ACZ327727 ACZ393262:ACZ393263 ACZ458798:ACZ458799 ACZ524334:ACZ524335 ACZ589870:ACZ589871 ACZ655406:ACZ655407 ACZ720942:ACZ720943 ACZ786478:ACZ786479 ACZ852014:ACZ852015 ACZ917550:ACZ917551 ACZ983086:ACZ983087 AMV46:AMV47 AMV65582:AMV65583 AMV131118:AMV131119 AMV196654:AMV196655 AMV262190:AMV262191 AMV327726:AMV327727 AMV393262:AMV393263 AMV458798:AMV458799 AMV524334:AMV524335 AMV589870:AMV589871 AMV655406:AMV655407 AMV720942:AMV720943 AMV786478:AMV786479 AMV852014:AMV852015 AMV917550:AMV917551 AMV983086:AMV983087 AWR46:AWR47 AWR65582:AWR65583 AWR131118:AWR131119 AWR196654:AWR196655 AWR262190:AWR262191 AWR327726:AWR327727 AWR393262:AWR393263 AWR458798:AWR458799 AWR524334:AWR524335 AWR589870:AWR589871 AWR655406:AWR655407 AWR720942:AWR720943 AWR786478:AWR786479 AWR852014:AWR852015 AWR917550:AWR917551 AWR983086:AWR983087 BGN46:BGN47 BGN65582:BGN65583 BGN131118:BGN131119 BGN196654:BGN196655 BGN262190:BGN262191 BGN327726:BGN327727 BGN393262:BGN393263 BGN458798:BGN458799 BGN524334:BGN524335 BGN589870:BGN589871 BGN655406:BGN655407 BGN720942:BGN720943 BGN786478:BGN786479 BGN852014:BGN852015 BGN917550:BGN917551 BGN983086:BGN983087 BQJ46:BQJ47 BQJ65582:BQJ65583 BQJ131118:BQJ131119 BQJ196654:BQJ196655 BQJ262190:BQJ262191 BQJ327726:BQJ327727 BQJ393262:BQJ393263 BQJ458798:BQJ458799 BQJ524334:BQJ524335 BQJ589870:BQJ589871 BQJ655406:BQJ655407 BQJ720942:BQJ720943 BQJ786478:BQJ786479 BQJ852014:BQJ852015 BQJ917550:BQJ917551 BQJ983086:BQJ983087 CAF46:CAF47 CAF65582:CAF65583 CAF131118:CAF131119 CAF196654:CAF196655 CAF262190:CAF262191 CAF327726:CAF327727 CAF393262:CAF393263 CAF458798:CAF458799 CAF524334:CAF524335 CAF589870:CAF589871 CAF655406:CAF655407 CAF720942:CAF720943 CAF786478:CAF786479 CAF852014:CAF852015 CAF917550:CAF917551 CAF983086:CAF983087 CKB46:CKB47 CKB65582:CKB65583 CKB131118:CKB131119 CKB196654:CKB196655 CKB262190:CKB262191 CKB327726:CKB327727 CKB393262:CKB393263 CKB458798:CKB458799 CKB524334:CKB524335 CKB589870:CKB589871 CKB655406:CKB655407 CKB720942:CKB720943 CKB786478:CKB786479 CKB852014:CKB852015 CKB917550:CKB917551 CKB983086:CKB983087 CTX46:CTX47 CTX65582:CTX65583 CTX131118:CTX131119 CTX196654:CTX196655 CTX262190:CTX262191 CTX327726:CTX327727 CTX393262:CTX393263 CTX458798:CTX458799 CTX524334:CTX524335 CTX589870:CTX589871 CTX655406:CTX655407 CTX720942:CTX720943 CTX786478:CTX786479 CTX852014:CTX852015 CTX917550:CTX917551 CTX983086:CTX983087 DDT46:DDT47 DDT65582:DDT65583 DDT131118:DDT131119 DDT196654:DDT196655 DDT262190:DDT262191 DDT327726:DDT327727 DDT393262:DDT393263 DDT458798:DDT458799 DDT524334:DDT524335 DDT589870:DDT589871 DDT655406:DDT655407 DDT720942:DDT720943 DDT786478:DDT786479 DDT852014:DDT852015 DDT917550:DDT917551 DDT983086:DDT983087 DNP46:DNP47 DNP65582:DNP65583 DNP131118:DNP131119 DNP196654:DNP196655 DNP262190:DNP262191 DNP327726:DNP327727 DNP393262:DNP393263 DNP458798:DNP458799 DNP524334:DNP524335 DNP589870:DNP589871 DNP655406:DNP655407 DNP720942:DNP720943 DNP786478:DNP786479 DNP852014:DNP852015 DNP917550:DNP917551 DNP983086:DNP983087 DXL46:DXL47 DXL65582:DXL65583 DXL131118:DXL131119 DXL196654:DXL196655 DXL262190:DXL262191 DXL327726:DXL327727 DXL393262:DXL393263 DXL458798:DXL458799 DXL524334:DXL524335 DXL589870:DXL589871 DXL655406:DXL655407 DXL720942:DXL720943 DXL786478:DXL786479 DXL852014:DXL852015 DXL917550:DXL917551 DXL983086:DXL983087 EHH46:EHH47 EHH65582:EHH65583 EHH131118:EHH131119 EHH196654:EHH196655 EHH262190:EHH262191 EHH327726:EHH327727 EHH393262:EHH393263 EHH458798:EHH458799 EHH524334:EHH524335 EHH589870:EHH589871 EHH655406:EHH655407 EHH720942:EHH720943 EHH786478:EHH786479 EHH852014:EHH852015 EHH917550:EHH917551 EHH983086:EHH983087 ERD46:ERD47 ERD65582:ERD65583 ERD131118:ERD131119 ERD196654:ERD196655 ERD262190:ERD262191 ERD327726:ERD327727 ERD393262:ERD393263 ERD458798:ERD458799 ERD524334:ERD524335 ERD589870:ERD589871 ERD655406:ERD655407 ERD720942:ERD720943 ERD786478:ERD786479 ERD852014:ERD852015 ERD917550:ERD917551 ERD983086:ERD983087 FAZ46:FAZ47 FAZ65582:FAZ65583 FAZ131118:FAZ131119 FAZ196654:FAZ196655 FAZ262190:FAZ262191 FAZ327726:FAZ327727 FAZ393262:FAZ393263 FAZ458798:FAZ458799 FAZ524334:FAZ524335 FAZ589870:FAZ589871 FAZ655406:FAZ655407 FAZ720942:FAZ720943 FAZ786478:FAZ786479 FAZ852014:FAZ852015 FAZ917550:FAZ917551 FAZ983086:FAZ983087 FKV46:FKV47 FKV65582:FKV65583 FKV131118:FKV131119 FKV196654:FKV196655 FKV262190:FKV262191 FKV327726:FKV327727 FKV393262:FKV393263 FKV458798:FKV458799 FKV524334:FKV524335 FKV589870:FKV589871 FKV655406:FKV655407 FKV720942:FKV720943 FKV786478:FKV786479 FKV852014:FKV852015 FKV917550:FKV917551 FKV983086:FKV983087 FUR46:FUR47 FUR65582:FUR65583 FUR131118:FUR131119 FUR196654:FUR196655 FUR262190:FUR262191 FUR327726:FUR327727 FUR393262:FUR393263 FUR458798:FUR458799 FUR524334:FUR524335 FUR589870:FUR589871 FUR655406:FUR655407 FUR720942:FUR720943 FUR786478:FUR786479 FUR852014:FUR852015 FUR917550:FUR917551 FUR983086:FUR983087 GEN46:GEN47 GEN65582:GEN65583 GEN131118:GEN131119 GEN196654:GEN196655 GEN262190:GEN262191 GEN327726:GEN327727 GEN393262:GEN393263 GEN458798:GEN458799 GEN524334:GEN524335 GEN589870:GEN589871 GEN655406:GEN655407 GEN720942:GEN720943 GEN786478:GEN786479 GEN852014:GEN852015 GEN917550:GEN917551 GEN983086:GEN983087 GOJ46:GOJ47 GOJ65582:GOJ65583 GOJ131118:GOJ131119 GOJ196654:GOJ196655 GOJ262190:GOJ262191 GOJ327726:GOJ327727 GOJ393262:GOJ393263 GOJ458798:GOJ458799 GOJ524334:GOJ524335 GOJ589870:GOJ589871 GOJ655406:GOJ655407 GOJ720942:GOJ720943 GOJ786478:GOJ786479 GOJ852014:GOJ852015 GOJ917550:GOJ917551 GOJ983086:GOJ983087 GYF46:GYF47 GYF65582:GYF65583 GYF131118:GYF131119 GYF196654:GYF196655 GYF262190:GYF262191 GYF327726:GYF327727 GYF393262:GYF393263 GYF458798:GYF458799 GYF524334:GYF524335 GYF589870:GYF589871 GYF655406:GYF655407 GYF720942:GYF720943 GYF786478:GYF786479 GYF852014:GYF852015 GYF917550:GYF917551 GYF983086:GYF983087 HIB46:HIB47 HIB65582:HIB65583 HIB131118:HIB131119 HIB196654:HIB196655 HIB262190:HIB262191 HIB327726:HIB327727 HIB393262:HIB393263 HIB458798:HIB458799 HIB524334:HIB524335 HIB589870:HIB589871 HIB655406:HIB655407 HIB720942:HIB720943 HIB786478:HIB786479 HIB852014:HIB852015 HIB917550:HIB917551 HIB983086:HIB983087 HRX46:HRX47 HRX65582:HRX65583 HRX131118:HRX131119 HRX196654:HRX196655 HRX262190:HRX262191 HRX327726:HRX327727 HRX393262:HRX393263 HRX458798:HRX458799 HRX524334:HRX524335 HRX589870:HRX589871 HRX655406:HRX655407 HRX720942:HRX720943 HRX786478:HRX786479 HRX852014:HRX852015 HRX917550:HRX917551 HRX983086:HRX983087 IBT46:IBT47 IBT65582:IBT65583 IBT131118:IBT131119 IBT196654:IBT196655 IBT262190:IBT262191 IBT327726:IBT327727 IBT393262:IBT393263 IBT458798:IBT458799 IBT524334:IBT524335 IBT589870:IBT589871 IBT655406:IBT655407 IBT720942:IBT720943 IBT786478:IBT786479 IBT852014:IBT852015 IBT917550:IBT917551 IBT983086:IBT983087 ILP46:ILP47 ILP65582:ILP65583 ILP131118:ILP131119 ILP196654:ILP196655 ILP262190:ILP262191 ILP327726:ILP327727 ILP393262:ILP393263 ILP458798:ILP458799 ILP524334:ILP524335 ILP589870:ILP589871 ILP655406:ILP655407 ILP720942:ILP720943 ILP786478:ILP786479 ILP852014:ILP852015 ILP917550:ILP917551 ILP983086:ILP983087 IVL46:IVL47 IVL65582:IVL65583 IVL131118:IVL131119 IVL196654:IVL196655 IVL262190:IVL262191 IVL327726:IVL327727 IVL393262:IVL393263 IVL458798:IVL458799 IVL524334:IVL524335 IVL589870:IVL589871 IVL655406:IVL655407 IVL720942:IVL720943 IVL786478:IVL786479 IVL852014:IVL852015 IVL917550:IVL917551 IVL983086:IVL983087 JFH46:JFH47 JFH65582:JFH65583 JFH131118:JFH131119 JFH196654:JFH196655 JFH262190:JFH262191 JFH327726:JFH327727 JFH393262:JFH393263 JFH458798:JFH458799 JFH524334:JFH524335 JFH589870:JFH589871 JFH655406:JFH655407 JFH720942:JFH720943 JFH786478:JFH786479 JFH852014:JFH852015 JFH917550:JFH917551 JFH983086:JFH983087 JPD46:JPD47 JPD65582:JPD65583 JPD131118:JPD131119 JPD196654:JPD196655 JPD262190:JPD262191 JPD327726:JPD327727 JPD393262:JPD393263 JPD458798:JPD458799 JPD524334:JPD524335 JPD589870:JPD589871 JPD655406:JPD655407 JPD720942:JPD720943 JPD786478:JPD786479 JPD852014:JPD852015 JPD917550:JPD917551 JPD983086:JPD983087 JYZ46:JYZ47 JYZ65582:JYZ65583 JYZ131118:JYZ131119 JYZ196654:JYZ196655 JYZ262190:JYZ262191 JYZ327726:JYZ327727 JYZ393262:JYZ393263 JYZ458798:JYZ458799 JYZ524334:JYZ524335 JYZ589870:JYZ589871 JYZ655406:JYZ655407 JYZ720942:JYZ720943 JYZ786478:JYZ786479 JYZ852014:JYZ852015 JYZ917550:JYZ917551 JYZ983086:JYZ983087 KIV46:KIV47 KIV65582:KIV65583 KIV131118:KIV131119 KIV196654:KIV196655 KIV262190:KIV262191 KIV327726:KIV327727 KIV393262:KIV393263 KIV458798:KIV458799 KIV524334:KIV524335 KIV589870:KIV589871 KIV655406:KIV655407 KIV720942:KIV720943 KIV786478:KIV786479 KIV852014:KIV852015 KIV917550:KIV917551 KIV983086:KIV983087 KSR46:KSR47 KSR65582:KSR65583 KSR131118:KSR131119 KSR196654:KSR196655 KSR262190:KSR262191 KSR327726:KSR327727 KSR393262:KSR393263 KSR458798:KSR458799 KSR524334:KSR524335 KSR589870:KSR589871 KSR655406:KSR655407 KSR720942:KSR720943 KSR786478:KSR786479 KSR852014:KSR852015 KSR917550:KSR917551 KSR983086:KSR983087 LCN46:LCN47 LCN65582:LCN65583 LCN131118:LCN131119 LCN196654:LCN196655 LCN262190:LCN262191 LCN327726:LCN327727 LCN393262:LCN393263 LCN458798:LCN458799 LCN524334:LCN524335 LCN589870:LCN589871 LCN655406:LCN655407 LCN720942:LCN720943 LCN786478:LCN786479 LCN852014:LCN852015 LCN917550:LCN917551 LCN983086:LCN983087 LMJ46:LMJ47 LMJ65582:LMJ65583 LMJ131118:LMJ131119 LMJ196654:LMJ196655 LMJ262190:LMJ262191 LMJ327726:LMJ327727 LMJ393262:LMJ393263 LMJ458798:LMJ458799 LMJ524334:LMJ524335 LMJ589870:LMJ589871 LMJ655406:LMJ655407 LMJ720942:LMJ720943 LMJ786478:LMJ786479 LMJ852014:LMJ852015 LMJ917550:LMJ917551 LMJ983086:LMJ983087 LWF46:LWF47 LWF65582:LWF65583 LWF131118:LWF131119 LWF196654:LWF196655 LWF262190:LWF262191 LWF327726:LWF327727 LWF393262:LWF393263 LWF458798:LWF458799 LWF524334:LWF524335 LWF589870:LWF589871 LWF655406:LWF655407 LWF720942:LWF720943 LWF786478:LWF786479 LWF852014:LWF852015 LWF917550:LWF917551 LWF983086:LWF983087 MGB46:MGB47 MGB65582:MGB65583 MGB131118:MGB131119 MGB196654:MGB196655 MGB262190:MGB262191 MGB327726:MGB327727 MGB393262:MGB393263 MGB458798:MGB458799 MGB524334:MGB524335 MGB589870:MGB589871 MGB655406:MGB655407 MGB720942:MGB720943 MGB786478:MGB786479 MGB852014:MGB852015 MGB917550:MGB917551 MGB983086:MGB983087 MPX46:MPX47 MPX65582:MPX65583 MPX131118:MPX131119 MPX196654:MPX196655 MPX262190:MPX262191 MPX327726:MPX327727 MPX393262:MPX393263 MPX458798:MPX458799 MPX524334:MPX524335 MPX589870:MPX589871 MPX655406:MPX655407 MPX720942:MPX720943 MPX786478:MPX786479 MPX852014:MPX852015 MPX917550:MPX917551 MPX983086:MPX983087 MZT46:MZT47 MZT65582:MZT65583 MZT131118:MZT131119 MZT196654:MZT196655 MZT262190:MZT262191 MZT327726:MZT327727 MZT393262:MZT393263 MZT458798:MZT458799 MZT524334:MZT524335 MZT589870:MZT589871 MZT655406:MZT655407 MZT720942:MZT720943 MZT786478:MZT786479 MZT852014:MZT852015 MZT917550:MZT917551 MZT983086:MZT983087 NJP46:NJP47 NJP65582:NJP65583 NJP131118:NJP131119 NJP196654:NJP196655 NJP262190:NJP262191 NJP327726:NJP327727 NJP393262:NJP393263 NJP458798:NJP458799 NJP524334:NJP524335 NJP589870:NJP589871 NJP655406:NJP655407 NJP720942:NJP720943 NJP786478:NJP786479 NJP852014:NJP852015 NJP917550:NJP917551 NJP983086:NJP983087 NTL46:NTL47 NTL65582:NTL65583 NTL131118:NTL131119 NTL196654:NTL196655 NTL262190:NTL262191 NTL327726:NTL327727 NTL393262:NTL393263 NTL458798:NTL458799 NTL524334:NTL524335 NTL589870:NTL589871 NTL655406:NTL655407 NTL720942:NTL720943 NTL786478:NTL786479 NTL852014:NTL852015 NTL917550:NTL917551 NTL983086:NTL983087 ODH46:ODH47 ODH65582:ODH65583 ODH131118:ODH131119 ODH196654:ODH196655 ODH262190:ODH262191 ODH327726:ODH327727 ODH393262:ODH393263 ODH458798:ODH458799 ODH524334:ODH524335 ODH589870:ODH589871 ODH655406:ODH655407 ODH720942:ODH720943 ODH786478:ODH786479 ODH852014:ODH852015 ODH917550:ODH917551 ODH983086:ODH983087 OND46:OND47 OND65582:OND65583 OND131118:OND131119 OND196654:OND196655 OND262190:OND262191 OND327726:OND327727 OND393262:OND393263 OND458798:OND458799 OND524334:OND524335 OND589870:OND589871 OND655406:OND655407 OND720942:OND720943 OND786478:OND786479 OND852014:OND852015 OND917550:OND917551 OND983086:OND983087 OWZ46:OWZ47 OWZ65582:OWZ65583 OWZ131118:OWZ131119 OWZ196654:OWZ196655 OWZ262190:OWZ262191 OWZ327726:OWZ327727 OWZ393262:OWZ393263 OWZ458798:OWZ458799 OWZ524334:OWZ524335 OWZ589870:OWZ589871 OWZ655406:OWZ655407 OWZ720942:OWZ720943 OWZ786478:OWZ786479 OWZ852014:OWZ852015 OWZ917550:OWZ917551 OWZ983086:OWZ983087 PGV46:PGV47 PGV65582:PGV65583 PGV131118:PGV131119 PGV196654:PGV196655 PGV262190:PGV262191 PGV327726:PGV327727 PGV393262:PGV393263 PGV458798:PGV458799 PGV524334:PGV524335 PGV589870:PGV589871 PGV655406:PGV655407 PGV720942:PGV720943 PGV786478:PGV786479 PGV852014:PGV852015 PGV917550:PGV917551 PGV983086:PGV983087 PQR46:PQR47 PQR65582:PQR65583 PQR131118:PQR131119 PQR196654:PQR196655 PQR262190:PQR262191 PQR327726:PQR327727 PQR393262:PQR393263 PQR458798:PQR458799 PQR524334:PQR524335 PQR589870:PQR589871 PQR655406:PQR655407 PQR720942:PQR720943 PQR786478:PQR786479 PQR852014:PQR852015 PQR917550:PQR917551 PQR983086:PQR983087 QAN46:QAN47 QAN65582:QAN65583 QAN131118:QAN131119 QAN196654:QAN196655 QAN262190:QAN262191 QAN327726:QAN327727 QAN393262:QAN393263 QAN458798:QAN458799 QAN524334:QAN524335 QAN589870:QAN589871 QAN655406:QAN655407 QAN720942:QAN720943 QAN786478:QAN786479 QAN852014:QAN852015 QAN917550:QAN917551 QAN983086:QAN983087 QKJ46:QKJ47 QKJ65582:QKJ65583 QKJ131118:QKJ131119 QKJ196654:QKJ196655 QKJ262190:QKJ262191 QKJ327726:QKJ327727 QKJ393262:QKJ393263 QKJ458798:QKJ458799 QKJ524334:QKJ524335 QKJ589870:QKJ589871 QKJ655406:QKJ655407 QKJ720942:QKJ720943 QKJ786478:QKJ786479 QKJ852014:QKJ852015 QKJ917550:QKJ917551 QKJ983086:QKJ983087 QUF46:QUF47 QUF65582:QUF65583 QUF131118:QUF131119 QUF196654:QUF196655 QUF262190:QUF262191 QUF327726:QUF327727 QUF393262:QUF393263 QUF458798:QUF458799 QUF524334:QUF524335 QUF589870:QUF589871 QUF655406:QUF655407 QUF720942:QUF720943 QUF786478:QUF786479 QUF852014:QUF852015 QUF917550:QUF917551 QUF983086:QUF983087 REB46:REB47 REB65582:REB65583 REB131118:REB131119 REB196654:REB196655 REB262190:REB262191 REB327726:REB327727 REB393262:REB393263 REB458798:REB458799 REB524334:REB524335 REB589870:REB589871 REB655406:REB655407 REB720942:REB720943 REB786478:REB786479 REB852014:REB852015 REB917550:REB917551 REB983086:REB983087 RNX46:RNX47 RNX65582:RNX65583 RNX131118:RNX131119 RNX196654:RNX196655 RNX262190:RNX262191 RNX327726:RNX327727 RNX393262:RNX393263 RNX458798:RNX458799 RNX524334:RNX524335 RNX589870:RNX589871 RNX655406:RNX655407 RNX720942:RNX720943 RNX786478:RNX786479 RNX852014:RNX852015 RNX917550:RNX917551 RNX983086:RNX983087 RXT46:RXT47 RXT65582:RXT65583 RXT131118:RXT131119 RXT196654:RXT196655 RXT262190:RXT262191 RXT327726:RXT327727 RXT393262:RXT393263 RXT458798:RXT458799 RXT524334:RXT524335 RXT589870:RXT589871 RXT655406:RXT655407 RXT720942:RXT720943 RXT786478:RXT786479 RXT852014:RXT852015 RXT917550:RXT917551 RXT983086:RXT983087 SHP46:SHP47 SHP65582:SHP65583 SHP131118:SHP131119 SHP196654:SHP196655 SHP262190:SHP262191 SHP327726:SHP327727 SHP393262:SHP393263 SHP458798:SHP458799 SHP524334:SHP524335 SHP589870:SHP589871 SHP655406:SHP655407 SHP720942:SHP720943 SHP786478:SHP786479 SHP852014:SHP852015 SHP917550:SHP917551 SHP983086:SHP983087 SRL46:SRL47 SRL65582:SRL65583 SRL131118:SRL131119 SRL196654:SRL196655 SRL262190:SRL262191 SRL327726:SRL327727 SRL393262:SRL393263 SRL458798:SRL458799 SRL524334:SRL524335 SRL589870:SRL589871 SRL655406:SRL655407 SRL720942:SRL720943 SRL786478:SRL786479 SRL852014:SRL852015 SRL917550:SRL917551 SRL983086:SRL983087 TBH46:TBH47 TBH65582:TBH65583 TBH131118:TBH131119 TBH196654:TBH196655 TBH262190:TBH262191 TBH327726:TBH327727 TBH393262:TBH393263 TBH458798:TBH458799 TBH524334:TBH524335 TBH589870:TBH589871 TBH655406:TBH655407 TBH720942:TBH720943 TBH786478:TBH786479 TBH852014:TBH852015 TBH917550:TBH917551 TBH983086:TBH983087 TLD46:TLD47 TLD65582:TLD65583 TLD131118:TLD131119 TLD196654:TLD196655 TLD262190:TLD262191 TLD327726:TLD327727 TLD393262:TLD393263 TLD458798:TLD458799 TLD524334:TLD524335 TLD589870:TLD589871 TLD655406:TLD655407 TLD720942:TLD720943 TLD786478:TLD786479 TLD852014:TLD852015 TLD917550:TLD917551 TLD983086:TLD983087 TUZ46:TUZ47 TUZ65582:TUZ65583 TUZ131118:TUZ131119 TUZ196654:TUZ196655 TUZ262190:TUZ262191 TUZ327726:TUZ327727 TUZ393262:TUZ393263 TUZ458798:TUZ458799 TUZ524334:TUZ524335 TUZ589870:TUZ589871 TUZ655406:TUZ655407 TUZ720942:TUZ720943 TUZ786478:TUZ786479 TUZ852014:TUZ852015 TUZ917550:TUZ917551 TUZ983086:TUZ983087 UEV46:UEV47 UEV65582:UEV65583 UEV131118:UEV131119 UEV196654:UEV196655 UEV262190:UEV262191 UEV327726:UEV327727 UEV393262:UEV393263 UEV458798:UEV458799 UEV524334:UEV524335 UEV589870:UEV589871 UEV655406:UEV655407 UEV720942:UEV720943 UEV786478:UEV786479 UEV852014:UEV852015 UEV917550:UEV917551 UEV983086:UEV983087 UOR46:UOR47 UOR65582:UOR65583 UOR131118:UOR131119 UOR196654:UOR196655 UOR262190:UOR262191 UOR327726:UOR327727 UOR393262:UOR393263 UOR458798:UOR458799 UOR524334:UOR524335 UOR589870:UOR589871 UOR655406:UOR655407 UOR720942:UOR720943 UOR786478:UOR786479 UOR852014:UOR852015 UOR917550:UOR917551 UOR983086:UOR983087 UYN46:UYN47 UYN65582:UYN65583 UYN131118:UYN131119 UYN196654:UYN196655 UYN262190:UYN262191 UYN327726:UYN327727 UYN393262:UYN393263 UYN458798:UYN458799 UYN524334:UYN524335 UYN589870:UYN589871 UYN655406:UYN655407 UYN720942:UYN720943 UYN786478:UYN786479 UYN852014:UYN852015 UYN917550:UYN917551 UYN983086:UYN983087 VIJ46:VIJ47 VIJ65582:VIJ65583 VIJ131118:VIJ131119 VIJ196654:VIJ196655 VIJ262190:VIJ262191 VIJ327726:VIJ327727 VIJ393262:VIJ393263 VIJ458798:VIJ458799 VIJ524334:VIJ524335 VIJ589870:VIJ589871 VIJ655406:VIJ655407 VIJ720942:VIJ720943 VIJ786478:VIJ786479 VIJ852014:VIJ852015 VIJ917550:VIJ917551 VIJ983086:VIJ983087 VSF46:VSF47 VSF65582:VSF65583 VSF131118:VSF131119 VSF196654:VSF196655 VSF262190:VSF262191 VSF327726:VSF327727 VSF393262:VSF393263 VSF458798:VSF458799 VSF524334:VSF524335 VSF589870:VSF589871 VSF655406:VSF655407 VSF720942:VSF720943 VSF786478:VSF786479 VSF852014:VSF852015 VSF917550:VSF917551 VSF983086:VSF983087 WCB46:WCB47 WCB65582:WCB65583 WCB131118:WCB131119 WCB196654:WCB196655 WCB262190:WCB262191 WCB327726:WCB327727 WCB393262:WCB393263 WCB458798:WCB458799 WCB524334:WCB524335 WCB589870:WCB589871 WCB655406:WCB655407 WCB720942:WCB720943 WCB786478:WCB786479 WCB852014:WCB852015 WCB917550:WCB917551 WCB983086:WCB983087 WLX46:WLX47 WLX65582:WLX65583 WLX131118:WLX131119 WLX196654:WLX196655 WLX262190:WLX262191 WLX327726:WLX327727 WLX393262:WLX393263 WLX458798:WLX458799 WLX524334:WLX524335 WLX589870:WLX589871 WLX655406:WLX655407 WLX720942:WLX720943 WLX786478:WLX786479 WLX852014:WLX852015 WLX917550:WLX917551 WLX983086:WLX983087 WVT46:WVT47 WVT65582:WVT65583 WVT131118:WVT131119 WVT196654:WVT196655 WVT262190:WVT262191 WVT327726:WVT327727 WVT393262:WVT393263 WVT458798:WVT458799 WVT524334:WVT524335 WVT589870:WVT589871 WVT655406:WVT655407 WVT720942:WVT720943 WVT786478:WVT786479 WVT852014:WVT852015 WVT917550:WVT917551 WVT983086:WVT983087" xr:uid="{00000000-0002-0000-1E00-000000000000}">
      <formula1>"　,M,S,K,T,t,E,o,m"</formula1>
    </dataValidation>
    <dataValidation type="list" allowBlank="1" showInputMessage="1" showErrorMessage="1" sqref="K31 K65567 K131103 K196639 K262175 K327711 K393247 K458783 K524319 K589855 K655391 K720927 K786463 K851999 K917535 K983071 M31 M65567 M131103 M196639 M262175 M327711 M393247 M458783 M524319 M589855 M655391 M720927 M786463 M851999 M917535 M983071 IU31 IU65567 IU131103 IU196639 IU262175 IU327711 IU393247 IU458783 IU524319 IU589855 IU655391 IU720927 IU786463 IU851999 IU917535 IU983071 JG31 JG65567 JG131103 JG196639 JG262175 JG327711 JG393247 JG458783 JG524319 JG589855 JG655391 JG720927 JG786463 JG851999 JG917535 JG983071 JI31 JI65567 JI131103 JI196639 JI262175 JI327711 JI393247 JI458783 JI524319 JI589855 JI655391 JI720927 JI786463 JI851999 JI917535 JI983071 SQ31 SQ65567 SQ131103 SQ196639 SQ262175 SQ327711 SQ393247 SQ458783 SQ524319 SQ589855 SQ655391 SQ720927 SQ786463 SQ851999 SQ917535 SQ983071 TC31 TC65567 TC131103 TC196639 TC262175 TC327711 TC393247 TC458783 TC524319 TC589855 TC655391 TC720927 TC786463 TC851999 TC917535 TC983071 TE31 TE65567 TE131103 TE196639 TE262175 TE327711 TE393247 TE458783 TE524319 TE589855 TE655391 TE720927 TE786463 TE851999 TE917535 TE983071 ACM31 ACM65567 ACM131103 ACM196639 ACM262175 ACM327711 ACM393247 ACM458783 ACM524319 ACM589855 ACM655391 ACM720927 ACM786463 ACM851999 ACM917535 ACM983071 ACY31 ACY65567 ACY131103 ACY196639 ACY262175 ACY327711 ACY393247 ACY458783 ACY524319 ACY589855 ACY655391 ACY720927 ACY786463 ACY851999 ACY917535 ACY983071 ADA31 ADA65567 ADA131103 ADA196639 ADA262175 ADA327711 ADA393247 ADA458783 ADA524319 ADA589855 ADA655391 ADA720927 ADA786463 ADA851999 ADA917535 ADA983071 AMI31 AMI65567 AMI131103 AMI196639 AMI262175 AMI327711 AMI393247 AMI458783 AMI524319 AMI589855 AMI655391 AMI720927 AMI786463 AMI851999 AMI917535 AMI983071 AMU31 AMU65567 AMU131103 AMU196639 AMU262175 AMU327711 AMU393247 AMU458783 AMU524319 AMU589855 AMU655391 AMU720927 AMU786463 AMU851999 AMU917535 AMU983071 AMW31 AMW65567 AMW131103 AMW196639 AMW262175 AMW327711 AMW393247 AMW458783 AMW524319 AMW589855 AMW655391 AMW720927 AMW786463 AMW851999 AMW917535 AMW983071 AWE31 AWE65567 AWE131103 AWE196639 AWE262175 AWE327711 AWE393247 AWE458783 AWE524319 AWE589855 AWE655391 AWE720927 AWE786463 AWE851999 AWE917535 AWE983071 AWQ31 AWQ65567 AWQ131103 AWQ196639 AWQ262175 AWQ327711 AWQ393247 AWQ458783 AWQ524319 AWQ589855 AWQ655391 AWQ720927 AWQ786463 AWQ851999 AWQ917535 AWQ983071 AWS31 AWS65567 AWS131103 AWS196639 AWS262175 AWS327711 AWS393247 AWS458783 AWS524319 AWS589855 AWS655391 AWS720927 AWS786463 AWS851999 AWS917535 AWS983071 BGA31 BGA65567 BGA131103 BGA196639 BGA262175 BGA327711 BGA393247 BGA458783 BGA524319 BGA589855 BGA655391 BGA720927 BGA786463 BGA851999 BGA917535 BGA983071 BGM31 BGM65567 BGM131103 BGM196639 BGM262175 BGM327711 BGM393247 BGM458783 BGM524319 BGM589855 BGM655391 BGM720927 BGM786463 BGM851999 BGM917535 BGM983071 BGO31 BGO65567 BGO131103 BGO196639 BGO262175 BGO327711 BGO393247 BGO458783 BGO524319 BGO589855 BGO655391 BGO720927 BGO786463 BGO851999 BGO917535 BGO983071 BPW31 BPW65567 BPW131103 BPW196639 BPW262175 BPW327711 BPW393247 BPW458783 BPW524319 BPW589855 BPW655391 BPW720927 BPW786463 BPW851999 BPW917535 BPW983071 BQI31 BQI65567 BQI131103 BQI196639 BQI262175 BQI327711 BQI393247 BQI458783 BQI524319 BQI589855 BQI655391 BQI720927 BQI786463 BQI851999 BQI917535 BQI983071 BQK31 BQK65567 BQK131103 BQK196639 BQK262175 BQK327711 BQK393247 BQK458783 BQK524319 BQK589855 BQK655391 BQK720927 BQK786463 BQK851999 BQK917535 BQK983071 BZS31 BZS65567 BZS131103 BZS196639 BZS262175 BZS327711 BZS393247 BZS458783 BZS524319 BZS589855 BZS655391 BZS720927 BZS786463 BZS851999 BZS917535 BZS983071 CAE31 CAE65567 CAE131103 CAE196639 CAE262175 CAE327711 CAE393247 CAE458783 CAE524319 CAE589855 CAE655391 CAE720927 CAE786463 CAE851999 CAE917535 CAE983071 CAG31 CAG65567 CAG131103 CAG196639 CAG262175 CAG327711 CAG393247 CAG458783 CAG524319 CAG589855 CAG655391 CAG720927 CAG786463 CAG851999 CAG917535 CAG983071 CJO31 CJO65567 CJO131103 CJO196639 CJO262175 CJO327711 CJO393247 CJO458783 CJO524319 CJO589855 CJO655391 CJO720927 CJO786463 CJO851999 CJO917535 CJO983071 CKA31 CKA65567 CKA131103 CKA196639 CKA262175 CKA327711 CKA393247 CKA458783 CKA524319 CKA589855 CKA655391 CKA720927 CKA786463 CKA851999 CKA917535 CKA983071 CKC31 CKC65567 CKC131103 CKC196639 CKC262175 CKC327711 CKC393247 CKC458783 CKC524319 CKC589855 CKC655391 CKC720927 CKC786463 CKC851999 CKC917535 CKC983071 CTK31 CTK65567 CTK131103 CTK196639 CTK262175 CTK327711 CTK393247 CTK458783 CTK524319 CTK589855 CTK655391 CTK720927 CTK786463 CTK851999 CTK917535 CTK983071 CTW31 CTW65567 CTW131103 CTW196639 CTW262175 CTW327711 CTW393247 CTW458783 CTW524319 CTW589855 CTW655391 CTW720927 CTW786463 CTW851999 CTW917535 CTW983071 CTY31 CTY65567 CTY131103 CTY196639 CTY262175 CTY327711 CTY393247 CTY458783 CTY524319 CTY589855 CTY655391 CTY720927 CTY786463 CTY851999 CTY917535 CTY983071 DDG31 DDG65567 DDG131103 DDG196639 DDG262175 DDG327711 DDG393247 DDG458783 DDG524319 DDG589855 DDG655391 DDG720927 DDG786463 DDG851999 DDG917535 DDG983071 DDS31 DDS65567 DDS131103 DDS196639 DDS262175 DDS327711 DDS393247 DDS458783 DDS524319 DDS589855 DDS655391 DDS720927 DDS786463 DDS851999 DDS917535 DDS983071 DDU31 DDU65567 DDU131103 DDU196639 DDU262175 DDU327711 DDU393247 DDU458783 DDU524319 DDU589855 DDU655391 DDU720927 DDU786463 DDU851999 DDU917535 DDU983071 DNC31 DNC65567 DNC131103 DNC196639 DNC262175 DNC327711 DNC393247 DNC458783 DNC524319 DNC589855 DNC655391 DNC720927 DNC786463 DNC851999 DNC917535 DNC983071 DNO31 DNO65567 DNO131103 DNO196639 DNO262175 DNO327711 DNO393247 DNO458783 DNO524319 DNO589855 DNO655391 DNO720927 DNO786463 DNO851999 DNO917535 DNO983071 DNQ31 DNQ65567 DNQ131103 DNQ196639 DNQ262175 DNQ327711 DNQ393247 DNQ458783 DNQ524319 DNQ589855 DNQ655391 DNQ720927 DNQ786463 DNQ851999 DNQ917535 DNQ983071 DWY31 DWY65567 DWY131103 DWY196639 DWY262175 DWY327711 DWY393247 DWY458783 DWY524319 DWY589855 DWY655391 DWY720927 DWY786463 DWY851999 DWY917535 DWY983071 DXK31 DXK65567 DXK131103 DXK196639 DXK262175 DXK327711 DXK393247 DXK458783 DXK524319 DXK589855 DXK655391 DXK720927 DXK786463 DXK851999 DXK917535 DXK983071 DXM31 DXM65567 DXM131103 DXM196639 DXM262175 DXM327711 DXM393247 DXM458783 DXM524319 DXM589855 DXM655391 DXM720927 DXM786463 DXM851999 DXM917535 DXM983071 EGU31 EGU65567 EGU131103 EGU196639 EGU262175 EGU327711 EGU393247 EGU458783 EGU524319 EGU589855 EGU655391 EGU720927 EGU786463 EGU851999 EGU917535 EGU983071 EHG31 EHG65567 EHG131103 EHG196639 EHG262175 EHG327711 EHG393247 EHG458783 EHG524319 EHG589855 EHG655391 EHG720927 EHG786463 EHG851999 EHG917535 EHG983071 EHI31 EHI65567 EHI131103 EHI196639 EHI262175 EHI327711 EHI393247 EHI458783 EHI524319 EHI589855 EHI655391 EHI720927 EHI786463 EHI851999 EHI917535 EHI983071 EQQ31 EQQ65567 EQQ131103 EQQ196639 EQQ262175 EQQ327711 EQQ393247 EQQ458783 EQQ524319 EQQ589855 EQQ655391 EQQ720927 EQQ786463 EQQ851999 EQQ917535 EQQ983071 ERC31 ERC65567 ERC131103 ERC196639 ERC262175 ERC327711 ERC393247 ERC458783 ERC524319 ERC589855 ERC655391 ERC720927 ERC786463 ERC851999 ERC917535 ERC983071 ERE31 ERE65567 ERE131103 ERE196639 ERE262175 ERE327711 ERE393247 ERE458783 ERE524319 ERE589855 ERE655391 ERE720927 ERE786463 ERE851999 ERE917535 ERE983071 FAM31 FAM65567 FAM131103 FAM196639 FAM262175 FAM327711 FAM393247 FAM458783 FAM524319 FAM589855 FAM655391 FAM720927 FAM786463 FAM851999 FAM917535 FAM983071 FAY31 FAY65567 FAY131103 FAY196639 FAY262175 FAY327711 FAY393247 FAY458783 FAY524319 FAY589855 FAY655391 FAY720927 FAY786463 FAY851999 FAY917535 FAY983071 FBA31 FBA65567 FBA131103 FBA196639 FBA262175 FBA327711 FBA393247 FBA458783 FBA524319 FBA589855 FBA655391 FBA720927 FBA786463 FBA851999 FBA917535 FBA983071 FKI31 FKI65567 FKI131103 FKI196639 FKI262175 FKI327711 FKI393247 FKI458783 FKI524319 FKI589855 FKI655391 FKI720927 FKI786463 FKI851999 FKI917535 FKI983071 FKU31 FKU65567 FKU131103 FKU196639 FKU262175 FKU327711 FKU393247 FKU458783 FKU524319 FKU589855 FKU655391 FKU720927 FKU786463 FKU851999 FKU917535 FKU983071 FKW31 FKW65567 FKW131103 FKW196639 FKW262175 FKW327711 FKW393247 FKW458783 FKW524319 FKW589855 FKW655391 FKW720927 FKW786463 FKW851999 FKW917535 FKW983071 FUE31 FUE65567 FUE131103 FUE196639 FUE262175 FUE327711 FUE393247 FUE458783 FUE524319 FUE589855 FUE655391 FUE720927 FUE786463 FUE851999 FUE917535 FUE983071 FUQ31 FUQ65567 FUQ131103 FUQ196639 FUQ262175 FUQ327711 FUQ393247 FUQ458783 FUQ524319 FUQ589855 FUQ655391 FUQ720927 FUQ786463 FUQ851999 FUQ917535 FUQ983071 FUS31 FUS65567 FUS131103 FUS196639 FUS262175 FUS327711 FUS393247 FUS458783 FUS524319 FUS589855 FUS655391 FUS720927 FUS786463 FUS851999 FUS917535 FUS983071 GEA31 GEA65567 GEA131103 GEA196639 GEA262175 GEA327711 GEA393247 GEA458783 GEA524319 GEA589855 GEA655391 GEA720927 GEA786463 GEA851999 GEA917535 GEA983071 GEM31 GEM65567 GEM131103 GEM196639 GEM262175 GEM327711 GEM393247 GEM458783 GEM524319 GEM589855 GEM655391 GEM720927 GEM786463 GEM851999 GEM917535 GEM983071 GEO31 GEO65567 GEO131103 GEO196639 GEO262175 GEO327711 GEO393247 GEO458783 GEO524319 GEO589855 GEO655391 GEO720927 GEO786463 GEO851999 GEO917535 GEO983071 GNW31 GNW65567 GNW131103 GNW196639 GNW262175 GNW327711 GNW393247 GNW458783 GNW524319 GNW589855 GNW655391 GNW720927 GNW786463 GNW851999 GNW917535 GNW983071 GOI31 GOI65567 GOI131103 GOI196639 GOI262175 GOI327711 GOI393247 GOI458783 GOI524319 GOI589855 GOI655391 GOI720927 GOI786463 GOI851999 GOI917535 GOI983071 GOK31 GOK65567 GOK131103 GOK196639 GOK262175 GOK327711 GOK393247 GOK458783 GOK524319 GOK589855 GOK655391 GOK720927 GOK786463 GOK851999 GOK917535 GOK983071 GXS31 GXS65567 GXS131103 GXS196639 GXS262175 GXS327711 GXS393247 GXS458783 GXS524319 GXS589855 GXS655391 GXS720927 GXS786463 GXS851999 GXS917535 GXS983071 GYE31 GYE65567 GYE131103 GYE196639 GYE262175 GYE327711 GYE393247 GYE458783 GYE524319 GYE589855 GYE655391 GYE720927 GYE786463 GYE851999 GYE917535 GYE983071 GYG31 GYG65567 GYG131103 GYG196639 GYG262175 GYG327711 GYG393247 GYG458783 GYG524319 GYG589855 GYG655391 GYG720927 GYG786463 GYG851999 GYG917535 GYG983071 HHO31 HHO65567 HHO131103 HHO196639 HHO262175 HHO327711 HHO393247 HHO458783 HHO524319 HHO589855 HHO655391 HHO720927 HHO786463 HHO851999 HHO917535 HHO983071 HIA31 HIA65567 HIA131103 HIA196639 HIA262175 HIA327711 HIA393247 HIA458783 HIA524319 HIA589855 HIA655391 HIA720927 HIA786463 HIA851999 HIA917535 HIA983071 HIC31 HIC65567 HIC131103 HIC196639 HIC262175 HIC327711 HIC393247 HIC458783 HIC524319 HIC589855 HIC655391 HIC720927 HIC786463 HIC851999 HIC917535 HIC983071 HRK31 HRK65567 HRK131103 HRK196639 HRK262175 HRK327711 HRK393247 HRK458783 HRK524319 HRK589855 HRK655391 HRK720927 HRK786463 HRK851999 HRK917535 HRK983071 HRW31 HRW65567 HRW131103 HRW196639 HRW262175 HRW327711 HRW393247 HRW458783 HRW524319 HRW589855 HRW655391 HRW720927 HRW786463 HRW851999 HRW917535 HRW983071 HRY31 HRY65567 HRY131103 HRY196639 HRY262175 HRY327711 HRY393247 HRY458783 HRY524319 HRY589855 HRY655391 HRY720927 HRY786463 HRY851999 HRY917535 HRY983071 IBG31 IBG65567 IBG131103 IBG196639 IBG262175 IBG327711 IBG393247 IBG458783 IBG524319 IBG589855 IBG655391 IBG720927 IBG786463 IBG851999 IBG917535 IBG983071 IBS31 IBS65567 IBS131103 IBS196639 IBS262175 IBS327711 IBS393247 IBS458783 IBS524319 IBS589855 IBS655391 IBS720927 IBS786463 IBS851999 IBS917535 IBS983071 IBU31 IBU65567 IBU131103 IBU196639 IBU262175 IBU327711 IBU393247 IBU458783 IBU524319 IBU589855 IBU655391 IBU720927 IBU786463 IBU851999 IBU917535 IBU983071 ILC31 ILC65567 ILC131103 ILC196639 ILC262175 ILC327711 ILC393247 ILC458783 ILC524319 ILC589855 ILC655391 ILC720927 ILC786463 ILC851999 ILC917535 ILC983071 ILO31 ILO65567 ILO131103 ILO196639 ILO262175 ILO327711 ILO393247 ILO458783 ILO524319 ILO589855 ILO655391 ILO720927 ILO786463 ILO851999 ILO917535 ILO983071 ILQ31 ILQ65567 ILQ131103 ILQ196639 ILQ262175 ILQ327711 ILQ393247 ILQ458783 ILQ524319 ILQ589855 ILQ655391 ILQ720927 ILQ786463 ILQ851999 ILQ917535 ILQ983071 IUY31 IUY65567 IUY131103 IUY196639 IUY262175 IUY327711 IUY393247 IUY458783 IUY524319 IUY589855 IUY655391 IUY720927 IUY786463 IUY851999 IUY917535 IUY983071 IVK31 IVK65567 IVK131103 IVK196639 IVK262175 IVK327711 IVK393247 IVK458783 IVK524319 IVK589855 IVK655391 IVK720927 IVK786463 IVK851999 IVK917535 IVK983071 IVM31 IVM65567 IVM131103 IVM196639 IVM262175 IVM327711 IVM393247 IVM458783 IVM524319 IVM589855 IVM655391 IVM720927 IVM786463 IVM851999 IVM917535 IVM983071 JEU31 JEU65567 JEU131103 JEU196639 JEU262175 JEU327711 JEU393247 JEU458783 JEU524319 JEU589855 JEU655391 JEU720927 JEU786463 JEU851999 JEU917535 JEU983071 JFG31 JFG65567 JFG131103 JFG196639 JFG262175 JFG327711 JFG393247 JFG458783 JFG524319 JFG589855 JFG655391 JFG720927 JFG786463 JFG851999 JFG917535 JFG983071 JFI31 JFI65567 JFI131103 JFI196639 JFI262175 JFI327711 JFI393247 JFI458783 JFI524319 JFI589855 JFI655391 JFI720927 JFI786463 JFI851999 JFI917535 JFI983071 JOQ31 JOQ65567 JOQ131103 JOQ196639 JOQ262175 JOQ327711 JOQ393247 JOQ458783 JOQ524319 JOQ589855 JOQ655391 JOQ720927 JOQ786463 JOQ851999 JOQ917535 JOQ983071 JPC31 JPC65567 JPC131103 JPC196639 JPC262175 JPC327711 JPC393247 JPC458783 JPC524319 JPC589855 JPC655391 JPC720927 JPC786463 JPC851999 JPC917535 JPC983071 JPE31 JPE65567 JPE131103 JPE196639 JPE262175 JPE327711 JPE393247 JPE458783 JPE524319 JPE589855 JPE655391 JPE720927 JPE786463 JPE851999 JPE917535 JPE983071 JYM31 JYM65567 JYM131103 JYM196639 JYM262175 JYM327711 JYM393247 JYM458783 JYM524319 JYM589855 JYM655391 JYM720927 JYM786463 JYM851999 JYM917535 JYM983071 JYY31 JYY65567 JYY131103 JYY196639 JYY262175 JYY327711 JYY393247 JYY458783 JYY524319 JYY589855 JYY655391 JYY720927 JYY786463 JYY851999 JYY917535 JYY983071 JZA31 JZA65567 JZA131103 JZA196639 JZA262175 JZA327711 JZA393247 JZA458783 JZA524319 JZA589855 JZA655391 JZA720927 JZA786463 JZA851999 JZA917535 JZA983071 KII31 KII65567 KII131103 KII196639 KII262175 KII327711 KII393247 KII458783 KII524319 KII589855 KII655391 KII720927 KII786463 KII851999 KII917535 KII983071 KIU31 KIU65567 KIU131103 KIU196639 KIU262175 KIU327711 KIU393247 KIU458783 KIU524319 KIU589855 KIU655391 KIU720927 KIU786463 KIU851999 KIU917535 KIU983071 KIW31 KIW65567 KIW131103 KIW196639 KIW262175 KIW327711 KIW393247 KIW458783 KIW524319 KIW589855 KIW655391 KIW720927 KIW786463 KIW851999 KIW917535 KIW983071 KSE31 KSE65567 KSE131103 KSE196639 KSE262175 KSE327711 KSE393247 KSE458783 KSE524319 KSE589855 KSE655391 KSE720927 KSE786463 KSE851999 KSE917535 KSE983071 KSQ31 KSQ65567 KSQ131103 KSQ196639 KSQ262175 KSQ327711 KSQ393247 KSQ458783 KSQ524319 KSQ589855 KSQ655391 KSQ720927 KSQ786463 KSQ851999 KSQ917535 KSQ983071 KSS31 KSS65567 KSS131103 KSS196639 KSS262175 KSS327711 KSS393247 KSS458783 KSS524319 KSS589855 KSS655391 KSS720927 KSS786463 KSS851999 KSS917535 KSS983071 LCA31 LCA65567 LCA131103 LCA196639 LCA262175 LCA327711 LCA393247 LCA458783 LCA524319 LCA589855 LCA655391 LCA720927 LCA786463 LCA851999 LCA917535 LCA983071 LCM31 LCM65567 LCM131103 LCM196639 LCM262175 LCM327711 LCM393247 LCM458783 LCM524319 LCM589855 LCM655391 LCM720927 LCM786463 LCM851999 LCM917535 LCM983071 LCO31 LCO65567 LCO131103 LCO196639 LCO262175 LCO327711 LCO393247 LCO458783 LCO524319 LCO589855 LCO655391 LCO720927 LCO786463 LCO851999 LCO917535 LCO983071 LLW31 LLW65567 LLW131103 LLW196639 LLW262175 LLW327711 LLW393247 LLW458783 LLW524319 LLW589855 LLW655391 LLW720927 LLW786463 LLW851999 LLW917535 LLW983071 LMI31 LMI65567 LMI131103 LMI196639 LMI262175 LMI327711 LMI393247 LMI458783 LMI524319 LMI589855 LMI655391 LMI720927 LMI786463 LMI851999 LMI917535 LMI983071 LMK31 LMK65567 LMK131103 LMK196639 LMK262175 LMK327711 LMK393247 LMK458783 LMK524319 LMK589855 LMK655391 LMK720927 LMK786463 LMK851999 LMK917535 LMK983071 LVS31 LVS65567 LVS131103 LVS196639 LVS262175 LVS327711 LVS393247 LVS458783 LVS524319 LVS589855 LVS655391 LVS720927 LVS786463 LVS851999 LVS917535 LVS983071 LWE31 LWE65567 LWE131103 LWE196639 LWE262175 LWE327711 LWE393247 LWE458783 LWE524319 LWE589855 LWE655391 LWE720927 LWE786463 LWE851999 LWE917535 LWE983071 LWG31 LWG65567 LWG131103 LWG196639 LWG262175 LWG327711 LWG393247 LWG458783 LWG524319 LWG589855 LWG655391 LWG720927 LWG786463 LWG851999 LWG917535 LWG983071 MFO31 MFO65567 MFO131103 MFO196639 MFO262175 MFO327711 MFO393247 MFO458783 MFO524319 MFO589855 MFO655391 MFO720927 MFO786463 MFO851999 MFO917535 MFO983071 MGA31 MGA65567 MGA131103 MGA196639 MGA262175 MGA327711 MGA393247 MGA458783 MGA524319 MGA589855 MGA655391 MGA720927 MGA786463 MGA851999 MGA917535 MGA983071 MGC31 MGC65567 MGC131103 MGC196639 MGC262175 MGC327711 MGC393247 MGC458783 MGC524319 MGC589855 MGC655391 MGC720927 MGC786463 MGC851999 MGC917535 MGC983071 MPK31 MPK65567 MPK131103 MPK196639 MPK262175 MPK327711 MPK393247 MPK458783 MPK524319 MPK589855 MPK655391 MPK720927 MPK786463 MPK851999 MPK917535 MPK983071 MPW31 MPW65567 MPW131103 MPW196639 MPW262175 MPW327711 MPW393247 MPW458783 MPW524319 MPW589855 MPW655391 MPW720927 MPW786463 MPW851999 MPW917535 MPW983071 MPY31 MPY65567 MPY131103 MPY196639 MPY262175 MPY327711 MPY393247 MPY458783 MPY524319 MPY589855 MPY655391 MPY720927 MPY786463 MPY851999 MPY917535 MPY983071 MZG31 MZG65567 MZG131103 MZG196639 MZG262175 MZG327711 MZG393247 MZG458783 MZG524319 MZG589855 MZG655391 MZG720927 MZG786463 MZG851999 MZG917535 MZG983071 MZS31 MZS65567 MZS131103 MZS196639 MZS262175 MZS327711 MZS393247 MZS458783 MZS524319 MZS589855 MZS655391 MZS720927 MZS786463 MZS851999 MZS917535 MZS983071 MZU31 MZU65567 MZU131103 MZU196639 MZU262175 MZU327711 MZU393247 MZU458783 MZU524319 MZU589855 MZU655391 MZU720927 MZU786463 MZU851999 MZU917535 MZU983071 NJC31 NJC65567 NJC131103 NJC196639 NJC262175 NJC327711 NJC393247 NJC458783 NJC524319 NJC589855 NJC655391 NJC720927 NJC786463 NJC851999 NJC917535 NJC983071 NJO31 NJO65567 NJO131103 NJO196639 NJO262175 NJO327711 NJO393247 NJO458783 NJO524319 NJO589855 NJO655391 NJO720927 NJO786463 NJO851999 NJO917535 NJO983071 NJQ31 NJQ65567 NJQ131103 NJQ196639 NJQ262175 NJQ327711 NJQ393247 NJQ458783 NJQ524319 NJQ589855 NJQ655391 NJQ720927 NJQ786463 NJQ851999 NJQ917535 NJQ983071 NSY31 NSY65567 NSY131103 NSY196639 NSY262175 NSY327711 NSY393247 NSY458783 NSY524319 NSY589855 NSY655391 NSY720927 NSY786463 NSY851999 NSY917535 NSY983071 NTK31 NTK65567 NTK131103 NTK196639 NTK262175 NTK327711 NTK393247 NTK458783 NTK524319 NTK589855 NTK655391 NTK720927 NTK786463 NTK851999 NTK917535 NTK983071 NTM31 NTM65567 NTM131103 NTM196639 NTM262175 NTM327711 NTM393247 NTM458783 NTM524319 NTM589855 NTM655391 NTM720927 NTM786463 NTM851999 NTM917535 NTM983071 OCU31 OCU65567 OCU131103 OCU196639 OCU262175 OCU327711 OCU393247 OCU458783 OCU524319 OCU589855 OCU655391 OCU720927 OCU786463 OCU851999 OCU917535 OCU983071 ODG31 ODG65567 ODG131103 ODG196639 ODG262175 ODG327711 ODG393247 ODG458783 ODG524319 ODG589855 ODG655391 ODG720927 ODG786463 ODG851999 ODG917535 ODG983071 ODI31 ODI65567 ODI131103 ODI196639 ODI262175 ODI327711 ODI393247 ODI458783 ODI524319 ODI589855 ODI655391 ODI720927 ODI786463 ODI851999 ODI917535 ODI983071 OMQ31 OMQ65567 OMQ131103 OMQ196639 OMQ262175 OMQ327711 OMQ393247 OMQ458783 OMQ524319 OMQ589855 OMQ655391 OMQ720927 OMQ786463 OMQ851999 OMQ917535 OMQ983071 ONC31 ONC65567 ONC131103 ONC196639 ONC262175 ONC327711 ONC393247 ONC458783 ONC524319 ONC589855 ONC655391 ONC720927 ONC786463 ONC851999 ONC917535 ONC983071 ONE31 ONE65567 ONE131103 ONE196639 ONE262175 ONE327711 ONE393247 ONE458783 ONE524319 ONE589855 ONE655391 ONE720927 ONE786463 ONE851999 ONE917535 ONE983071 OWM31 OWM65567 OWM131103 OWM196639 OWM262175 OWM327711 OWM393247 OWM458783 OWM524319 OWM589855 OWM655391 OWM720927 OWM786463 OWM851999 OWM917535 OWM983071 OWY31 OWY65567 OWY131103 OWY196639 OWY262175 OWY327711 OWY393247 OWY458783 OWY524319 OWY589855 OWY655391 OWY720927 OWY786463 OWY851999 OWY917535 OWY983071 OXA31 OXA65567 OXA131103 OXA196639 OXA262175 OXA327711 OXA393247 OXA458783 OXA524319 OXA589855 OXA655391 OXA720927 OXA786463 OXA851999 OXA917535 OXA983071 PGI31 PGI65567 PGI131103 PGI196639 PGI262175 PGI327711 PGI393247 PGI458783 PGI524319 PGI589855 PGI655391 PGI720927 PGI786463 PGI851999 PGI917535 PGI983071 PGU31 PGU65567 PGU131103 PGU196639 PGU262175 PGU327711 PGU393247 PGU458783 PGU524319 PGU589855 PGU655391 PGU720927 PGU786463 PGU851999 PGU917535 PGU983071 PGW31 PGW65567 PGW131103 PGW196639 PGW262175 PGW327711 PGW393247 PGW458783 PGW524319 PGW589855 PGW655391 PGW720927 PGW786463 PGW851999 PGW917535 PGW983071 PQE31 PQE65567 PQE131103 PQE196639 PQE262175 PQE327711 PQE393247 PQE458783 PQE524319 PQE589855 PQE655391 PQE720927 PQE786463 PQE851999 PQE917535 PQE983071 PQQ31 PQQ65567 PQQ131103 PQQ196639 PQQ262175 PQQ327711 PQQ393247 PQQ458783 PQQ524319 PQQ589855 PQQ655391 PQQ720927 PQQ786463 PQQ851999 PQQ917535 PQQ983071 PQS31 PQS65567 PQS131103 PQS196639 PQS262175 PQS327711 PQS393247 PQS458783 PQS524319 PQS589855 PQS655391 PQS720927 PQS786463 PQS851999 PQS917535 PQS983071 QAA31 QAA65567 QAA131103 QAA196639 QAA262175 QAA327711 QAA393247 QAA458783 QAA524319 QAA589855 QAA655391 QAA720927 QAA786463 QAA851999 QAA917535 QAA983071 QAM31 QAM65567 QAM131103 QAM196639 QAM262175 QAM327711 QAM393247 QAM458783 QAM524319 QAM589855 QAM655391 QAM720927 QAM786463 QAM851999 QAM917535 QAM983071 QAO31 QAO65567 QAO131103 QAO196639 QAO262175 QAO327711 QAO393247 QAO458783 QAO524319 QAO589855 QAO655391 QAO720927 QAO786463 QAO851999 QAO917535 QAO983071 QJW31 QJW65567 QJW131103 QJW196639 QJW262175 QJW327711 QJW393247 QJW458783 QJW524319 QJW589855 QJW655391 QJW720927 QJW786463 QJW851999 QJW917535 QJW983071 QKI31 QKI65567 QKI131103 QKI196639 QKI262175 QKI327711 QKI393247 QKI458783 QKI524319 QKI589855 QKI655391 QKI720927 QKI786463 QKI851999 QKI917535 QKI983071 QKK31 QKK65567 QKK131103 QKK196639 QKK262175 QKK327711 QKK393247 QKK458783 QKK524319 QKK589855 QKK655391 QKK720927 QKK786463 QKK851999 QKK917535 QKK983071 QTS31 QTS65567 QTS131103 QTS196639 QTS262175 QTS327711 QTS393247 QTS458783 QTS524319 QTS589855 QTS655391 QTS720927 QTS786463 QTS851999 QTS917535 QTS983071 QUE31 QUE65567 QUE131103 QUE196639 QUE262175 QUE327711 QUE393247 QUE458783 QUE524319 QUE589855 QUE655391 QUE720927 QUE786463 QUE851999 QUE917535 QUE983071 QUG31 QUG65567 QUG131103 QUG196639 QUG262175 QUG327711 QUG393247 QUG458783 QUG524319 QUG589855 QUG655391 QUG720927 QUG786463 QUG851999 QUG917535 QUG983071 RDO31 RDO65567 RDO131103 RDO196639 RDO262175 RDO327711 RDO393247 RDO458783 RDO524319 RDO589855 RDO655391 RDO720927 RDO786463 RDO851999 RDO917535 RDO983071 REA31 REA65567 REA131103 REA196639 REA262175 REA327711 REA393247 REA458783 REA524319 REA589855 REA655391 REA720927 REA786463 REA851999 REA917535 REA983071 REC31 REC65567 REC131103 REC196639 REC262175 REC327711 REC393247 REC458783 REC524319 REC589855 REC655391 REC720927 REC786463 REC851999 REC917535 REC983071 RNK31 RNK65567 RNK131103 RNK196639 RNK262175 RNK327711 RNK393247 RNK458783 RNK524319 RNK589855 RNK655391 RNK720927 RNK786463 RNK851999 RNK917535 RNK983071 RNW31 RNW65567 RNW131103 RNW196639 RNW262175 RNW327711 RNW393247 RNW458783 RNW524319 RNW589855 RNW655391 RNW720927 RNW786463 RNW851999 RNW917535 RNW983071 RNY31 RNY65567 RNY131103 RNY196639 RNY262175 RNY327711 RNY393247 RNY458783 RNY524319 RNY589855 RNY655391 RNY720927 RNY786463 RNY851999 RNY917535 RNY983071 RXG31 RXG65567 RXG131103 RXG196639 RXG262175 RXG327711 RXG393247 RXG458783 RXG524319 RXG589855 RXG655391 RXG720927 RXG786463 RXG851999 RXG917535 RXG983071 RXS31 RXS65567 RXS131103 RXS196639 RXS262175 RXS327711 RXS393247 RXS458783 RXS524319 RXS589855 RXS655391 RXS720927 RXS786463 RXS851999 RXS917535 RXS983071 RXU31 RXU65567 RXU131103 RXU196639 RXU262175 RXU327711 RXU393247 RXU458783 RXU524319 RXU589855 RXU655391 RXU720927 RXU786463 RXU851999 RXU917535 RXU983071 SHC31 SHC65567 SHC131103 SHC196639 SHC262175 SHC327711 SHC393247 SHC458783 SHC524319 SHC589855 SHC655391 SHC720927 SHC786463 SHC851999 SHC917535 SHC983071 SHO31 SHO65567 SHO131103 SHO196639 SHO262175 SHO327711 SHO393247 SHO458783 SHO524319 SHO589855 SHO655391 SHO720927 SHO786463 SHO851999 SHO917535 SHO983071 SHQ31 SHQ65567 SHQ131103 SHQ196639 SHQ262175 SHQ327711 SHQ393247 SHQ458783 SHQ524319 SHQ589855 SHQ655391 SHQ720927 SHQ786463 SHQ851999 SHQ917535 SHQ983071 SQY31 SQY65567 SQY131103 SQY196639 SQY262175 SQY327711 SQY393247 SQY458783 SQY524319 SQY589855 SQY655391 SQY720927 SQY786463 SQY851999 SQY917535 SQY983071 SRK31 SRK65567 SRK131103 SRK196639 SRK262175 SRK327711 SRK393247 SRK458783 SRK524319 SRK589855 SRK655391 SRK720927 SRK786463 SRK851999 SRK917535 SRK983071 SRM31 SRM65567 SRM131103 SRM196639 SRM262175 SRM327711 SRM393247 SRM458783 SRM524319 SRM589855 SRM655391 SRM720927 SRM786463 SRM851999 SRM917535 SRM983071 TAU31 TAU65567 TAU131103 TAU196639 TAU262175 TAU327711 TAU393247 TAU458783 TAU524319 TAU589855 TAU655391 TAU720927 TAU786463 TAU851999 TAU917535 TAU983071 TBG31 TBG65567 TBG131103 TBG196639 TBG262175 TBG327711 TBG393247 TBG458783 TBG524319 TBG589855 TBG655391 TBG720927 TBG786463 TBG851999 TBG917535 TBG983071 TBI31 TBI65567 TBI131103 TBI196639 TBI262175 TBI327711 TBI393247 TBI458783 TBI524319 TBI589855 TBI655391 TBI720927 TBI786463 TBI851999 TBI917535 TBI983071 TKQ31 TKQ65567 TKQ131103 TKQ196639 TKQ262175 TKQ327711 TKQ393247 TKQ458783 TKQ524319 TKQ589855 TKQ655391 TKQ720927 TKQ786463 TKQ851999 TKQ917535 TKQ983071 TLC31 TLC65567 TLC131103 TLC196639 TLC262175 TLC327711 TLC393247 TLC458783 TLC524319 TLC589855 TLC655391 TLC720927 TLC786463 TLC851999 TLC917535 TLC983071 TLE31 TLE65567 TLE131103 TLE196639 TLE262175 TLE327711 TLE393247 TLE458783 TLE524319 TLE589855 TLE655391 TLE720927 TLE786463 TLE851999 TLE917535 TLE983071 TUM31 TUM65567 TUM131103 TUM196639 TUM262175 TUM327711 TUM393247 TUM458783 TUM524319 TUM589855 TUM655391 TUM720927 TUM786463 TUM851999 TUM917535 TUM983071 TUY31 TUY65567 TUY131103 TUY196639 TUY262175 TUY327711 TUY393247 TUY458783 TUY524319 TUY589855 TUY655391 TUY720927 TUY786463 TUY851999 TUY917535 TUY983071 TVA31 TVA65567 TVA131103 TVA196639 TVA262175 TVA327711 TVA393247 TVA458783 TVA524319 TVA589855 TVA655391 TVA720927 TVA786463 TVA851999 TVA917535 TVA983071 UEI31 UEI65567 UEI131103 UEI196639 UEI262175 UEI327711 UEI393247 UEI458783 UEI524319 UEI589855 UEI655391 UEI720927 UEI786463 UEI851999 UEI917535 UEI983071 UEU31 UEU65567 UEU131103 UEU196639 UEU262175 UEU327711 UEU393247 UEU458783 UEU524319 UEU589855 UEU655391 UEU720927 UEU786463 UEU851999 UEU917535 UEU983071 UEW31 UEW65567 UEW131103 UEW196639 UEW262175 UEW327711 UEW393247 UEW458783 UEW524319 UEW589855 UEW655391 UEW720927 UEW786463 UEW851999 UEW917535 UEW983071 UOE31 UOE65567 UOE131103 UOE196639 UOE262175 UOE327711 UOE393247 UOE458783 UOE524319 UOE589855 UOE655391 UOE720927 UOE786463 UOE851999 UOE917535 UOE983071 UOQ31 UOQ65567 UOQ131103 UOQ196639 UOQ262175 UOQ327711 UOQ393247 UOQ458783 UOQ524319 UOQ589855 UOQ655391 UOQ720927 UOQ786463 UOQ851999 UOQ917535 UOQ983071 UOS31 UOS65567 UOS131103 UOS196639 UOS262175 UOS327711 UOS393247 UOS458783 UOS524319 UOS589855 UOS655391 UOS720927 UOS786463 UOS851999 UOS917535 UOS983071 UYA31 UYA65567 UYA131103 UYA196639 UYA262175 UYA327711 UYA393247 UYA458783 UYA524319 UYA589855 UYA655391 UYA720927 UYA786463 UYA851999 UYA917535 UYA983071 UYM31 UYM65567 UYM131103 UYM196639 UYM262175 UYM327711 UYM393247 UYM458783 UYM524319 UYM589855 UYM655391 UYM720927 UYM786463 UYM851999 UYM917535 UYM983071 UYO31 UYO65567 UYO131103 UYO196639 UYO262175 UYO327711 UYO393247 UYO458783 UYO524319 UYO589855 UYO655391 UYO720927 UYO786463 UYO851999 UYO917535 UYO983071 VHW31 VHW65567 VHW131103 VHW196639 VHW262175 VHW327711 VHW393247 VHW458783 VHW524319 VHW589855 VHW655391 VHW720927 VHW786463 VHW851999 VHW917535 VHW983071 VII31 VII65567 VII131103 VII196639 VII262175 VII327711 VII393247 VII458783 VII524319 VII589855 VII655391 VII720927 VII786463 VII851999 VII917535 VII983071 VIK31 VIK65567 VIK131103 VIK196639 VIK262175 VIK327711 VIK393247 VIK458783 VIK524319 VIK589855 VIK655391 VIK720927 VIK786463 VIK851999 VIK917535 VIK983071 VRS31 VRS65567 VRS131103 VRS196639 VRS262175 VRS327711 VRS393247 VRS458783 VRS524319 VRS589855 VRS655391 VRS720927 VRS786463 VRS851999 VRS917535 VRS983071 VSE31 VSE65567 VSE131103 VSE196639 VSE262175 VSE327711 VSE393247 VSE458783 VSE524319 VSE589855 VSE655391 VSE720927 VSE786463 VSE851999 VSE917535 VSE983071 VSG31 VSG65567 VSG131103 VSG196639 VSG262175 VSG327711 VSG393247 VSG458783 VSG524319 VSG589855 VSG655391 VSG720927 VSG786463 VSG851999 VSG917535 VSG983071 WBO31 WBO65567 WBO131103 WBO196639 WBO262175 WBO327711 WBO393247 WBO458783 WBO524319 WBO589855 WBO655391 WBO720927 WBO786463 WBO851999 WBO917535 WBO983071 WCA31 WCA65567 WCA131103 WCA196639 WCA262175 WCA327711 WCA393247 WCA458783 WCA524319 WCA589855 WCA655391 WCA720927 WCA786463 WCA851999 WCA917535 WCA983071 WCC31 WCC65567 WCC131103 WCC196639 WCC262175 WCC327711 WCC393247 WCC458783 WCC524319 WCC589855 WCC655391 WCC720927 WCC786463 WCC851999 WCC917535 WCC983071 WLK31 WLK65567 WLK131103 WLK196639 WLK262175 WLK327711 WLK393247 WLK458783 WLK524319 WLK589855 WLK655391 WLK720927 WLK786463 WLK851999 WLK917535 WLK983071 WLW31 WLW65567 WLW131103 WLW196639 WLW262175 WLW327711 WLW393247 WLW458783 WLW524319 WLW589855 WLW655391 WLW720927 WLW786463 WLW851999 WLW917535 WLW983071 WLY31 WLY65567 WLY131103 WLY196639 WLY262175 WLY327711 WLY393247 WLY458783 WLY524319 WLY589855 WLY655391 WLY720927 WLY786463 WLY851999 WLY917535 WLY983071 WVG31 WVG65567 WVG131103 WVG196639 WVG262175 WVG327711 WVG393247 WVG458783 WVG524319 WVG589855 WVG655391 WVG720927 WVG786463 WVG851999 WVG917535 WVG983071 WVS31 WVS65567 WVS131103 WVS196639 WVS262175 WVS327711 WVS393247 WVS458783 WVS524319 WVS589855 WVS655391 WVS720927 WVS786463 WVS851999 WVS917535 WVS983071 WVU31 WVU65567 WVU131103 WVU196639 WVU262175 WVU327711 WVU393247 WVU458783 WVU524319 WVU589855 WVU655391 WVU720927 WVU786463 WVU851999 WVU917535 WVU983071 XFC31 XFC65567 XFC131103 XFC196639 XFC262175 XFC327711 XFC393247 XFC458783 XFC524319 XFC589855 XFC655391 XFC720927 XFC786463 XFC851999 XFC917535 XFC983071" xr:uid="{00000000-0002-0000-1E00-000001000000}">
      <formula1>#REF!</formula1>
    </dataValidation>
    <dataValidation type="list" allowBlank="1" showInputMessage="1" showErrorMessage="1" sqref="B25:B27 B65561:B65563 B131097:B131099 B196633:B196635 B262169:B262171 B327705:B327707 B393241:B393243 B458777:B458779 B524313:B524315 B589849:B589851 B655385:B655387 B720921:B720923 B786457:B786459 B851993:B851995 B917529:B917531 B983065:B983067 F26 F65562 F131098 F196634 F262170 F327706 F393242 F458778 F524314 F589850 F655386 F720922 F786458 F851994 F917530 F983066 H26 H34:H35 H65562 H65570:H65571 H131098 H131106:H131107 H196634 H196642:H196643 H262170 H262178:H262179 H327706 H327714:H327715 H393242 H393250:H393251 H458778 H458786:H458787 H524314 H524322:H524323 H589850 H589858:H589859 H655386 H655394:H655395 H720922 H720930:H720931 H786458 H786466:H786467 H851994 H852002:H852003 H917530 H917538:H917539 H983066 H983074:H983075 IX25:IX27 IX65561:IX65563 IX131097:IX131099 IX196633:IX196635 IX262169:IX262171 IX327705:IX327707 IX393241:IX393243 IX458777:IX458779 IX524313:IX524315 IX589849:IX589851 IX655385:IX655387 IX720921:IX720923 IX786457:IX786459 IX851993:IX851995 IX917529:IX917531 IX983065:IX983067 JB26 JB65562 JB131098 JB196634 JB262170 JB327706 JB393242 JB458778 JB524314 JB589850 JB655386 JB720922 JB786458 JB851994 JB917530 JB983066 JD26 JD34:JD35 JD65562 JD65570:JD65571 JD131098 JD131106:JD131107 JD196634 JD196642:JD196643 JD262170 JD262178:JD262179 JD327706 JD327714:JD327715 JD393242 JD393250:JD393251 JD458778 JD458786:JD458787 JD524314 JD524322:JD524323 JD589850 JD589858:JD589859 JD655386 JD655394:JD655395 JD720922 JD720930:JD720931 JD786458 JD786466:JD786467 JD851994 JD852002:JD852003 JD917530 JD917538:JD917539 JD983066 JD983074:JD983075 ST25:ST27 ST65561:ST65563 ST131097:ST131099 ST196633:ST196635 ST262169:ST262171 ST327705:ST327707 ST393241:ST393243 ST458777:ST458779 ST524313:ST524315 ST589849:ST589851 ST655385:ST655387 ST720921:ST720923 ST786457:ST786459 ST851993:ST851995 ST917529:ST917531 ST983065:ST983067 SX26 SX65562 SX131098 SX196634 SX262170 SX327706 SX393242 SX458778 SX524314 SX589850 SX655386 SX720922 SX786458 SX851994 SX917530 SX983066 SZ26 SZ34:SZ35 SZ65562 SZ65570:SZ65571 SZ131098 SZ131106:SZ131107 SZ196634 SZ196642:SZ196643 SZ262170 SZ262178:SZ262179 SZ327706 SZ327714:SZ327715 SZ393242 SZ393250:SZ393251 SZ458778 SZ458786:SZ458787 SZ524314 SZ524322:SZ524323 SZ589850 SZ589858:SZ589859 SZ655386 SZ655394:SZ655395 SZ720922 SZ720930:SZ720931 SZ786458 SZ786466:SZ786467 SZ851994 SZ852002:SZ852003 SZ917530 SZ917538:SZ917539 SZ983066 SZ983074:SZ983075 ACP25:ACP27 ACP65561:ACP65563 ACP131097:ACP131099 ACP196633:ACP196635 ACP262169:ACP262171 ACP327705:ACP327707 ACP393241:ACP393243 ACP458777:ACP458779 ACP524313:ACP524315 ACP589849:ACP589851 ACP655385:ACP655387 ACP720921:ACP720923 ACP786457:ACP786459 ACP851993:ACP851995 ACP917529:ACP917531 ACP983065:ACP983067 ACT26 ACT65562 ACT131098 ACT196634 ACT262170 ACT327706 ACT393242 ACT458778 ACT524314 ACT589850 ACT655386 ACT720922 ACT786458 ACT851994 ACT917530 ACT983066 ACV26 ACV34:ACV35 ACV65562 ACV65570:ACV65571 ACV131098 ACV131106:ACV131107 ACV196634 ACV196642:ACV196643 ACV262170 ACV262178:ACV262179 ACV327706 ACV327714:ACV327715 ACV393242 ACV393250:ACV393251 ACV458778 ACV458786:ACV458787 ACV524314 ACV524322:ACV524323 ACV589850 ACV589858:ACV589859 ACV655386 ACV655394:ACV655395 ACV720922 ACV720930:ACV720931 ACV786458 ACV786466:ACV786467 ACV851994 ACV852002:ACV852003 ACV917530 ACV917538:ACV917539 ACV983066 ACV983074:ACV983075 AML25:AML27 AML65561:AML65563 AML131097:AML131099 AML196633:AML196635 AML262169:AML262171 AML327705:AML327707 AML393241:AML393243 AML458777:AML458779 AML524313:AML524315 AML589849:AML589851 AML655385:AML655387 AML720921:AML720923 AML786457:AML786459 AML851993:AML851995 AML917529:AML917531 AML983065:AML983067 AMP26 AMP65562 AMP131098 AMP196634 AMP262170 AMP327706 AMP393242 AMP458778 AMP524314 AMP589850 AMP655386 AMP720922 AMP786458 AMP851994 AMP917530 AMP983066 AMR26 AMR34:AMR35 AMR65562 AMR65570:AMR65571 AMR131098 AMR131106:AMR131107 AMR196634 AMR196642:AMR196643 AMR262170 AMR262178:AMR262179 AMR327706 AMR327714:AMR327715 AMR393242 AMR393250:AMR393251 AMR458778 AMR458786:AMR458787 AMR524314 AMR524322:AMR524323 AMR589850 AMR589858:AMR589859 AMR655386 AMR655394:AMR655395 AMR720922 AMR720930:AMR720931 AMR786458 AMR786466:AMR786467 AMR851994 AMR852002:AMR852003 AMR917530 AMR917538:AMR917539 AMR983066 AMR983074:AMR983075 AWH25:AWH27 AWH65561:AWH65563 AWH131097:AWH131099 AWH196633:AWH196635 AWH262169:AWH262171 AWH327705:AWH327707 AWH393241:AWH393243 AWH458777:AWH458779 AWH524313:AWH524315 AWH589849:AWH589851 AWH655385:AWH655387 AWH720921:AWH720923 AWH786457:AWH786459 AWH851993:AWH851995 AWH917529:AWH917531 AWH983065:AWH983067 AWL26 AWL65562 AWL131098 AWL196634 AWL262170 AWL327706 AWL393242 AWL458778 AWL524314 AWL589850 AWL655386 AWL720922 AWL786458 AWL851994 AWL917530 AWL983066 AWN26 AWN34:AWN35 AWN65562 AWN65570:AWN65571 AWN131098 AWN131106:AWN131107 AWN196634 AWN196642:AWN196643 AWN262170 AWN262178:AWN262179 AWN327706 AWN327714:AWN327715 AWN393242 AWN393250:AWN393251 AWN458778 AWN458786:AWN458787 AWN524314 AWN524322:AWN524323 AWN589850 AWN589858:AWN589859 AWN655386 AWN655394:AWN655395 AWN720922 AWN720930:AWN720931 AWN786458 AWN786466:AWN786467 AWN851994 AWN852002:AWN852003 AWN917530 AWN917538:AWN917539 AWN983066 AWN983074:AWN983075 BGD25:BGD27 BGD65561:BGD65563 BGD131097:BGD131099 BGD196633:BGD196635 BGD262169:BGD262171 BGD327705:BGD327707 BGD393241:BGD393243 BGD458777:BGD458779 BGD524313:BGD524315 BGD589849:BGD589851 BGD655385:BGD655387 BGD720921:BGD720923 BGD786457:BGD786459 BGD851993:BGD851995 BGD917529:BGD917531 BGD983065:BGD983067 BGH26 BGH65562 BGH131098 BGH196634 BGH262170 BGH327706 BGH393242 BGH458778 BGH524314 BGH589850 BGH655386 BGH720922 BGH786458 BGH851994 BGH917530 BGH983066 BGJ26 BGJ34:BGJ35 BGJ65562 BGJ65570:BGJ65571 BGJ131098 BGJ131106:BGJ131107 BGJ196634 BGJ196642:BGJ196643 BGJ262170 BGJ262178:BGJ262179 BGJ327706 BGJ327714:BGJ327715 BGJ393242 BGJ393250:BGJ393251 BGJ458778 BGJ458786:BGJ458787 BGJ524314 BGJ524322:BGJ524323 BGJ589850 BGJ589858:BGJ589859 BGJ655386 BGJ655394:BGJ655395 BGJ720922 BGJ720930:BGJ720931 BGJ786458 BGJ786466:BGJ786467 BGJ851994 BGJ852002:BGJ852003 BGJ917530 BGJ917538:BGJ917539 BGJ983066 BGJ983074:BGJ983075 BPZ25:BPZ27 BPZ65561:BPZ65563 BPZ131097:BPZ131099 BPZ196633:BPZ196635 BPZ262169:BPZ262171 BPZ327705:BPZ327707 BPZ393241:BPZ393243 BPZ458777:BPZ458779 BPZ524313:BPZ524315 BPZ589849:BPZ589851 BPZ655385:BPZ655387 BPZ720921:BPZ720923 BPZ786457:BPZ786459 BPZ851993:BPZ851995 BPZ917529:BPZ917531 BPZ983065:BPZ983067 BQD26 BQD65562 BQD131098 BQD196634 BQD262170 BQD327706 BQD393242 BQD458778 BQD524314 BQD589850 BQD655386 BQD720922 BQD786458 BQD851994 BQD917530 BQD983066 BQF26 BQF34:BQF35 BQF65562 BQF65570:BQF65571 BQF131098 BQF131106:BQF131107 BQF196634 BQF196642:BQF196643 BQF262170 BQF262178:BQF262179 BQF327706 BQF327714:BQF327715 BQF393242 BQF393250:BQF393251 BQF458778 BQF458786:BQF458787 BQF524314 BQF524322:BQF524323 BQF589850 BQF589858:BQF589859 BQF655386 BQF655394:BQF655395 BQF720922 BQF720930:BQF720931 BQF786458 BQF786466:BQF786467 BQF851994 BQF852002:BQF852003 BQF917530 BQF917538:BQF917539 BQF983066 BQF983074:BQF983075 BZV25:BZV27 BZV65561:BZV65563 BZV131097:BZV131099 BZV196633:BZV196635 BZV262169:BZV262171 BZV327705:BZV327707 BZV393241:BZV393243 BZV458777:BZV458779 BZV524313:BZV524315 BZV589849:BZV589851 BZV655385:BZV655387 BZV720921:BZV720923 BZV786457:BZV786459 BZV851993:BZV851995 BZV917529:BZV917531 BZV983065:BZV983067 BZZ26 BZZ65562 BZZ131098 BZZ196634 BZZ262170 BZZ327706 BZZ393242 BZZ458778 BZZ524314 BZZ589850 BZZ655386 BZZ720922 BZZ786458 BZZ851994 BZZ917530 BZZ983066 CAB26 CAB34:CAB35 CAB65562 CAB65570:CAB65571 CAB131098 CAB131106:CAB131107 CAB196634 CAB196642:CAB196643 CAB262170 CAB262178:CAB262179 CAB327706 CAB327714:CAB327715 CAB393242 CAB393250:CAB393251 CAB458778 CAB458786:CAB458787 CAB524314 CAB524322:CAB524323 CAB589850 CAB589858:CAB589859 CAB655386 CAB655394:CAB655395 CAB720922 CAB720930:CAB720931 CAB786458 CAB786466:CAB786467 CAB851994 CAB852002:CAB852003 CAB917530 CAB917538:CAB917539 CAB983066 CAB983074:CAB983075 CJR25:CJR27 CJR65561:CJR65563 CJR131097:CJR131099 CJR196633:CJR196635 CJR262169:CJR262171 CJR327705:CJR327707 CJR393241:CJR393243 CJR458777:CJR458779 CJR524313:CJR524315 CJR589849:CJR589851 CJR655385:CJR655387 CJR720921:CJR720923 CJR786457:CJR786459 CJR851993:CJR851995 CJR917529:CJR917531 CJR983065:CJR983067 CJV26 CJV65562 CJV131098 CJV196634 CJV262170 CJV327706 CJV393242 CJV458778 CJV524314 CJV589850 CJV655386 CJV720922 CJV786458 CJV851994 CJV917530 CJV983066 CJX26 CJX34:CJX35 CJX65562 CJX65570:CJX65571 CJX131098 CJX131106:CJX131107 CJX196634 CJX196642:CJX196643 CJX262170 CJX262178:CJX262179 CJX327706 CJX327714:CJX327715 CJX393242 CJX393250:CJX393251 CJX458778 CJX458786:CJX458787 CJX524314 CJX524322:CJX524323 CJX589850 CJX589858:CJX589859 CJX655386 CJX655394:CJX655395 CJX720922 CJX720930:CJX720931 CJX786458 CJX786466:CJX786467 CJX851994 CJX852002:CJX852003 CJX917530 CJX917538:CJX917539 CJX983066 CJX983074:CJX983075 CTN25:CTN27 CTN65561:CTN65563 CTN131097:CTN131099 CTN196633:CTN196635 CTN262169:CTN262171 CTN327705:CTN327707 CTN393241:CTN393243 CTN458777:CTN458779 CTN524313:CTN524315 CTN589849:CTN589851 CTN655385:CTN655387 CTN720921:CTN720923 CTN786457:CTN786459 CTN851993:CTN851995 CTN917529:CTN917531 CTN983065:CTN983067 CTR26 CTR65562 CTR131098 CTR196634 CTR262170 CTR327706 CTR393242 CTR458778 CTR524314 CTR589850 CTR655386 CTR720922 CTR786458 CTR851994 CTR917530 CTR983066 CTT26 CTT34:CTT35 CTT65562 CTT65570:CTT65571 CTT131098 CTT131106:CTT131107 CTT196634 CTT196642:CTT196643 CTT262170 CTT262178:CTT262179 CTT327706 CTT327714:CTT327715 CTT393242 CTT393250:CTT393251 CTT458778 CTT458786:CTT458787 CTT524314 CTT524322:CTT524323 CTT589850 CTT589858:CTT589859 CTT655386 CTT655394:CTT655395 CTT720922 CTT720930:CTT720931 CTT786458 CTT786466:CTT786467 CTT851994 CTT852002:CTT852003 CTT917530 CTT917538:CTT917539 CTT983066 CTT983074:CTT983075 DDJ25:DDJ27 DDJ65561:DDJ65563 DDJ131097:DDJ131099 DDJ196633:DDJ196635 DDJ262169:DDJ262171 DDJ327705:DDJ327707 DDJ393241:DDJ393243 DDJ458777:DDJ458779 DDJ524313:DDJ524315 DDJ589849:DDJ589851 DDJ655385:DDJ655387 DDJ720921:DDJ720923 DDJ786457:DDJ786459 DDJ851993:DDJ851995 DDJ917529:DDJ917531 DDJ983065:DDJ983067 DDN26 DDN65562 DDN131098 DDN196634 DDN262170 DDN327706 DDN393242 DDN458778 DDN524314 DDN589850 DDN655386 DDN720922 DDN786458 DDN851994 DDN917530 DDN983066 DDP26 DDP34:DDP35 DDP65562 DDP65570:DDP65571 DDP131098 DDP131106:DDP131107 DDP196634 DDP196642:DDP196643 DDP262170 DDP262178:DDP262179 DDP327706 DDP327714:DDP327715 DDP393242 DDP393250:DDP393251 DDP458778 DDP458786:DDP458787 DDP524314 DDP524322:DDP524323 DDP589850 DDP589858:DDP589859 DDP655386 DDP655394:DDP655395 DDP720922 DDP720930:DDP720931 DDP786458 DDP786466:DDP786467 DDP851994 DDP852002:DDP852003 DDP917530 DDP917538:DDP917539 DDP983066 DDP983074:DDP983075 DNF25:DNF27 DNF65561:DNF65563 DNF131097:DNF131099 DNF196633:DNF196635 DNF262169:DNF262171 DNF327705:DNF327707 DNF393241:DNF393243 DNF458777:DNF458779 DNF524313:DNF524315 DNF589849:DNF589851 DNF655385:DNF655387 DNF720921:DNF720923 DNF786457:DNF786459 DNF851993:DNF851995 DNF917529:DNF917531 DNF983065:DNF983067 DNJ26 DNJ65562 DNJ131098 DNJ196634 DNJ262170 DNJ327706 DNJ393242 DNJ458778 DNJ524314 DNJ589850 DNJ655386 DNJ720922 DNJ786458 DNJ851994 DNJ917530 DNJ983066 DNL26 DNL34:DNL35 DNL65562 DNL65570:DNL65571 DNL131098 DNL131106:DNL131107 DNL196634 DNL196642:DNL196643 DNL262170 DNL262178:DNL262179 DNL327706 DNL327714:DNL327715 DNL393242 DNL393250:DNL393251 DNL458778 DNL458786:DNL458787 DNL524314 DNL524322:DNL524323 DNL589850 DNL589858:DNL589859 DNL655386 DNL655394:DNL655395 DNL720922 DNL720930:DNL720931 DNL786458 DNL786466:DNL786467 DNL851994 DNL852002:DNL852003 DNL917530 DNL917538:DNL917539 DNL983066 DNL983074:DNL983075 DXB25:DXB27 DXB65561:DXB65563 DXB131097:DXB131099 DXB196633:DXB196635 DXB262169:DXB262171 DXB327705:DXB327707 DXB393241:DXB393243 DXB458777:DXB458779 DXB524313:DXB524315 DXB589849:DXB589851 DXB655385:DXB655387 DXB720921:DXB720923 DXB786457:DXB786459 DXB851993:DXB851995 DXB917529:DXB917531 DXB983065:DXB983067 DXF26 DXF65562 DXF131098 DXF196634 DXF262170 DXF327706 DXF393242 DXF458778 DXF524314 DXF589850 DXF655386 DXF720922 DXF786458 DXF851994 DXF917530 DXF983066 DXH26 DXH34:DXH35 DXH65562 DXH65570:DXH65571 DXH131098 DXH131106:DXH131107 DXH196634 DXH196642:DXH196643 DXH262170 DXH262178:DXH262179 DXH327706 DXH327714:DXH327715 DXH393242 DXH393250:DXH393251 DXH458778 DXH458786:DXH458787 DXH524314 DXH524322:DXH524323 DXH589850 DXH589858:DXH589859 DXH655386 DXH655394:DXH655395 DXH720922 DXH720930:DXH720931 DXH786458 DXH786466:DXH786467 DXH851994 DXH852002:DXH852003 DXH917530 DXH917538:DXH917539 DXH983066 DXH983074:DXH983075 EGX25:EGX27 EGX65561:EGX65563 EGX131097:EGX131099 EGX196633:EGX196635 EGX262169:EGX262171 EGX327705:EGX327707 EGX393241:EGX393243 EGX458777:EGX458779 EGX524313:EGX524315 EGX589849:EGX589851 EGX655385:EGX655387 EGX720921:EGX720923 EGX786457:EGX786459 EGX851993:EGX851995 EGX917529:EGX917531 EGX983065:EGX983067 EHB26 EHB65562 EHB131098 EHB196634 EHB262170 EHB327706 EHB393242 EHB458778 EHB524314 EHB589850 EHB655386 EHB720922 EHB786458 EHB851994 EHB917530 EHB983066 EHD26 EHD34:EHD35 EHD65562 EHD65570:EHD65571 EHD131098 EHD131106:EHD131107 EHD196634 EHD196642:EHD196643 EHD262170 EHD262178:EHD262179 EHD327706 EHD327714:EHD327715 EHD393242 EHD393250:EHD393251 EHD458778 EHD458786:EHD458787 EHD524314 EHD524322:EHD524323 EHD589850 EHD589858:EHD589859 EHD655386 EHD655394:EHD655395 EHD720922 EHD720930:EHD720931 EHD786458 EHD786466:EHD786467 EHD851994 EHD852002:EHD852003 EHD917530 EHD917538:EHD917539 EHD983066 EHD983074:EHD983075 EQT25:EQT27 EQT65561:EQT65563 EQT131097:EQT131099 EQT196633:EQT196635 EQT262169:EQT262171 EQT327705:EQT327707 EQT393241:EQT393243 EQT458777:EQT458779 EQT524313:EQT524315 EQT589849:EQT589851 EQT655385:EQT655387 EQT720921:EQT720923 EQT786457:EQT786459 EQT851993:EQT851995 EQT917529:EQT917531 EQT983065:EQT983067 EQX26 EQX65562 EQX131098 EQX196634 EQX262170 EQX327706 EQX393242 EQX458778 EQX524314 EQX589850 EQX655386 EQX720922 EQX786458 EQX851994 EQX917530 EQX983066 EQZ26 EQZ34:EQZ35 EQZ65562 EQZ65570:EQZ65571 EQZ131098 EQZ131106:EQZ131107 EQZ196634 EQZ196642:EQZ196643 EQZ262170 EQZ262178:EQZ262179 EQZ327706 EQZ327714:EQZ327715 EQZ393242 EQZ393250:EQZ393251 EQZ458778 EQZ458786:EQZ458787 EQZ524314 EQZ524322:EQZ524323 EQZ589850 EQZ589858:EQZ589859 EQZ655386 EQZ655394:EQZ655395 EQZ720922 EQZ720930:EQZ720931 EQZ786458 EQZ786466:EQZ786467 EQZ851994 EQZ852002:EQZ852003 EQZ917530 EQZ917538:EQZ917539 EQZ983066 EQZ983074:EQZ983075 FAP25:FAP27 FAP65561:FAP65563 FAP131097:FAP131099 FAP196633:FAP196635 FAP262169:FAP262171 FAP327705:FAP327707 FAP393241:FAP393243 FAP458777:FAP458779 FAP524313:FAP524315 FAP589849:FAP589851 FAP655385:FAP655387 FAP720921:FAP720923 FAP786457:FAP786459 FAP851993:FAP851995 FAP917529:FAP917531 FAP983065:FAP983067 FAT26 FAT65562 FAT131098 FAT196634 FAT262170 FAT327706 FAT393242 FAT458778 FAT524314 FAT589850 FAT655386 FAT720922 FAT786458 FAT851994 FAT917530 FAT983066 FAV26 FAV34:FAV35 FAV65562 FAV65570:FAV65571 FAV131098 FAV131106:FAV131107 FAV196634 FAV196642:FAV196643 FAV262170 FAV262178:FAV262179 FAV327706 FAV327714:FAV327715 FAV393242 FAV393250:FAV393251 FAV458778 FAV458786:FAV458787 FAV524314 FAV524322:FAV524323 FAV589850 FAV589858:FAV589859 FAV655386 FAV655394:FAV655395 FAV720922 FAV720930:FAV720931 FAV786458 FAV786466:FAV786467 FAV851994 FAV852002:FAV852003 FAV917530 FAV917538:FAV917539 FAV983066 FAV983074:FAV983075 FKL25:FKL27 FKL65561:FKL65563 FKL131097:FKL131099 FKL196633:FKL196635 FKL262169:FKL262171 FKL327705:FKL327707 FKL393241:FKL393243 FKL458777:FKL458779 FKL524313:FKL524315 FKL589849:FKL589851 FKL655385:FKL655387 FKL720921:FKL720923 FKL786457:FKL786459 FKL851993:FKL851995 FKL917529:FKL917531 FKL983065:FKL983067 FKP26 FKP65562 FKP131098 FKP196634 FKP262170 FKP327706 FKP393242 FKP458778 FKP524314 FKP589850 FKP655386 FKP720922 FKP786458 FKP851994 FKP917530 FKP983066 FKR26 FKR34:FKR35 FKR65562 FKR65570:FKR65571 FKR131098 FKR131106:FKR131107 FKR196634 FKR196642:FKR196643 FKR262170 FKR262178:FKR262179 FKR327706 FKR327714:FKR327715 FKR393242 FKR393250:FKR393251 FKR458778 FKR458786:FKR458787 FKR524314 FKR524322:FKR524323 FKR589850 FKR589858:FKR589859 FKR655386 FKR655394:FKR655395 FKR720922 FKR720930:FKR720931 FKR786458 FKR786466:FKR786467 FKR851994 FKR852002:FKR852003 FKR917530 FKR917538:FKR917539 FKR983066 FKR983074:FKR983075 FUH25:FUH27 FUH65561:FUH65563 FUH131097:FUH131099 FUH196633:FUH196635 FUH262169:FUH262171 FUH327705:FUH327707 FUH393241:FUH393243 FUH458777:FUH458779 FUH524313:FUH524315 FUH589849:FUH589851 FUH655385:FUH655387 FUH720921:FUH720923 FUH786457:FUH786459 FUH851993:FUH851995 FUH917529:FUH917531 FUH983065:FUH983067 FUL26 FUL65562 FUL131098 FUL196634 FUL262170 FUL327706 FUL393242 FUL458778 FUL524314 FUL589850 FUL655386 FUL720922 FUL786458 FUL851994 FUL917530 FUL983066 FUN26 FUN34:FUN35 FUN65562 FUN65570:FUN65571 FUN131098 FUN131106:FUN131107 FUN196634 FUN196642:FUN196643 FUN262170 FUN262178:FUN262179 FUN327706 FUN327714:FUN327715 FUN393242 FUN393250:FUN393251 FUN458778 FUN458786:FUN458787 FUN524314 FUN524322:FUN524323 FUN589850 FUN589858:FUN589859 FUN655386 FUN655394:FUN655395 FUN720922 FUN720930:FUN720931 FUN786458 FUN786466:FUN786467 FUN851994 FUN852002:FUN852003 FUN917530 FUN917538:FUN917539 FUN983066 FUN983074:FUN983075 GED25:GED27 GED65561:GED65563 GED131097:GED131099 GED196633:GED196635 GED262169:GED262171 GED327705:GED327707 GED393241:GED393243 GED458777:GED458779 GED524313:GED524315 GED589849:GED589851 GED655385:GED655387 GED720921:GED720923 GED786457:GED786459 GED851993:GED851995 GED917529:GED917531 GED983065:GED983067 GEH26 GEH65562 GEH131098 GEH196634 GEH262170 GEH327706 GEH393242 GEH458778 GEH524314 GEH589850 GEH655386 GEH720922 GEH786458 GEH851994 GEH917530 GEH983066 GEJ26 GEJ34:GEJ35 GEJ65562 GEJ65570:GEJ65571 GEJ131098 GEJ131106:GEJ131107 GEJ196634 GEJ196642:GEJ196643 GEJ262170 GEJ262178:GEJ262179 GEJ327706 GEJ327714:GEJ327715 GEJ393242 GEJ393250:GEJ393251 GEJ458778 GEJ458786:GEJ458787 GEJ524314 GEJ524322:GEJ524323 GEJ589850 GEJ589858:GEJ589859 GEJ655386 GEJ655394:GEJ655395 GEJ720922 GEJ720930:GEJ720931 GEJ786458 GEJ786466:GEJ786467 GEJ851994 GEJ852002:GEJ852003 GEJ917530 GEJ917538:GEJ917539 GEJ983066 GEJ983074:GEJ983075 GNZ25:GNZ27 GNZ65561:GNZ65563 GNZ131097:GNZ131099 GNZ196633:GNZ196635 GNZ262169:GNZ262171 GNZ327705:GNZ327707 GNZ393241:GNZ393243 GNZ458777:GNZ458779 GNZ524313:GNZ524315 GNZ589849:GNZ589851 GNZ655385:GNZ655387 GNZ720921:GNZ720923 GNZ786457:GNZ786459 GNZ851993:GNZ851995 GNZ917529:GNZ917531 GNZ983065:GNZ983067 GOD26 GOD65562 GOD131098 GOD196634 GOD262170 GOD327706 GOD393242 GOD458778 GOD524314 GOD589850 GOD655386 GOD720922 GOD786458 GOD851994 GOD917530 GOD983066 GOF26 GOF34:GOF35 GOF65562 GOF65570:GOF65571 GOF131098 GOF131106:GOF131107 GOF196634 GOF196642:GOF196643 GOF262170 GOF262178:GOF262179 GOF327706 GOF327714:GOF327715 GOF393242 GOF393250:GOF393251 GOF458778 GOF458786:GOF458787 GOF524314 GOF524322:GOF524323 GOF589850 GOF589858:GOF589859 GOF655386 GOF655394:GOF655395 GOF720922 GOF720930:GOF720931 GOF786458 GOF786466:GOF786467 GOF851994 GOF852002:GOF852003 GOF917530 GOF917538:GOF917539 GOF983066 GOF983074:GOF983075 GXV25:GXV27 GXV65561:GXV65563 GXV131097:GXV131099 GXV196633:GXV196635 GXV262169:GXV262171 GXV327705:GXV327707 GXV393241:GXV393243 GXV458777:GXV458779 GXV524313:GXV524315 GXV589849:GXV589851 GXV655385:GXV655387 GXV720921:GXV720923 GXV786457:GXV786459 GXV851993:GXV851995 GXV917529:GXV917531 GXV983065:GXV983067 GXZ26 GXZ65562 GXZ131098 GXZ196634 GXZ262170 GXZ327706 GXZ393242 GXZ458778 GXZ524314 GXZ589850 GXZ655386 GXZ720922 GXZ786458 GXZ851994 GXZ917530 GXZ983066 GYB26 GYB34:GYB35 GYB65562 GYB65570:GYB65571 GYB131098 GYB131106:GYB131107 GYB196634 GYB196642:GYB196643 GYB262170 GYB262178:GYB262179 GYB327706 GYB327714:GYB327715 GYB393242 GYB393250:GYB393251 GYB458778 GYB458786:GYB458787 GYB524314 GYB524322:GYB524323 GYB589850 GYB589858:GYB589859 GYB655386 GYB655394:GYB655395 GYB720922 GYB720930:GYB720931 GYB786458 GYB786466:GYB786467 GYB851994 GYB852002:GYB852003 GYB917530 GYB917538:GYB917539 GYB983066 GYB983074:GYB983075 HHR25:HHR27 HHR65561:HHR65563 HHR131097:HHR131099 HHR196633:HHR196635 HHR262169:HHR262171 HHR327705:HHR327707 HHR393241:HHR393243 HHR458777:HHR458779 HHR524313:HHR524315 HHR589849:HHR589851 HHR655385:HHR655387 HHR720921:HHR720923 HHR786457:HHR786459 HHR851993:HHR851995 HHR917529:HHR917531 HHR983065:HHR983067 HHV26 HHV65562 HHV131098 HHV196634 HHV262170 HHV327706 HHV393242 HHV458778 HHV524314 HHV589850 HHV655386 HHV720922 HHV786458 HHV851994 HHV917530 HHV983066 HHX26 HHX34:HHX35 HHX65562 HHX65570:HHX65571 HHX131098 HHX131106:HHX131107 HHX196634 HHX196642:HHX196643 HHX262170 HHX262178:HHX262179 HHX327706 HHX327714:HHX327715 HHX393242 HHX393250:HHX393251 HHX458778 HHX458786:HHX458787 HHX524314 HHX524322:HHX524323 HHX589850 HHX589858:HHX589859 HHX655386 HHX655394:HHX655395 HHX720922 HHX720930:HHX720931 HHX786458 HHX786466:HHX786467 HHX851994 HHX852002:HHX852003 HHX917530 HHX917538:HHX917539 HHX983066 HHX983074:HHX983075 HRN25:HRN27 HRN65561:HRN65563 HRN131097:HRN131099 HRN196633:HRN196635 HRN262169:HRN262171 HRN327705:HRN327707 HRN393241:HRN393243 HRN458777:HRN458779 HRN524313:HRN524315 HRN589849:HRN589851 HRN655385:HRN655387 HRN720921:HRN720923 HRN786457:HRN786459 HRN851993:HRN851995 HRN917529:HRN917531 HRN983065:HRN983067 HRR26 HRR65562 HRR131098 HRR196634 HRR262170 HRR327706 HRR393242 HRR458778 HRR524314 HRR589850 HRR655386 HRR720922 HRR786458 HRR851994 HRR917530 HRR983066 HRT26 HRT34:HRT35 HRT65562 HRT65570:HRT65571 HRT131098 HRT131106:HRT131107 HRT196634 HRT196642:HRT196643 HRT262170 HRT262178:HRT262179 HRT327706 HRT327714:HRT327715 HRT393242 HRT393250:HRT393251 HRT458778 HRT458786:HRT458787 HRT524314 HRT524322:HRT524323 HRT589850 HRT589858:HRT589859 HRT655386 HRT655394:HRT655395 HRT720922 HRT720930:HRT720931 HRT786458 HRT786466:HRT786467 HRT851994 HRT852002:HRT852003 HRT917530 HRT917538:HRT917539 HRT983066 HRT983074:HRT983075 IBJ25:IBJ27 IBJ65561:IBJ65563 IBJ131097:IBJ131099 IBJ196633:IBJ196635 IBJ262169:IBJ262171 IBJ327705:IBJ327707 IBJ393241:IBJ393243 IBJ458777:IBJ458779 IBJ524313:IBJ524315 IBJ589849:IBJ589851 IBJ655385:IBJ655387 IBJ720921:IBJ720923 IBJ786457:IBJ786459 IBJ851993:IBJ851995 IBJ917529:IBJ917531 IBJ983065:IBJ983067 IBN26 IBN65562 IBN131098 IBN196634 IBN262170 IBN327706 IBN393242 IBN458778 IBN524314 IBN589850 IBN655386 IBN720922 IBN786458 IBN851994 IBN917530 IBN983066 IBP26 IBP34:IBP35 IBP65562 IBP65570:IBP65571 IBP131098 IBP131106:IBP131107 IBP196634 IBP196642:IBP196643 IBP262170 IBP262178:IBP262179 IBP327706 IBP327714:IBP327715 IBP393242 IBP393250:IBP393251 IBP458778 IBP458786:IBP458787 IBP524314 IBP524322:IBP524323 IBP589850 IBP589858:IBP589859 IBP655386 IBP655394:IBP655395 IBP720922 IBP720930:IBP720931 IBP786458 IBP786466:IBP786467 IBP851994 IBP852002:IBP852003 IBP917530 IBP917538:IBP917539 IBP983066 IBP983074:IBP983075 ILF25:ILF27 ILF65561:ILF65563 ILF131097:ILF131099 ILF196633:ILF196635 ILF262169:ILF262171 ILF327705:ILF327707 ILF393241:ILF393243 ILF458777:ILF458779 ILF524313:ILF524315 ILF589849:ILF589851 ILF655385:ILF655387 ILF720921:ILF720923 ILF786457:ILF786459 ILF851993:ILF851995 ILF917529:ILF917531 ILF983065:ILF983067 ILJ26 ILJ65562 ILJ131098 ILJ196634 ILJ262170 ILJ327706 ILJ393242 ILJ458778 ILJ524314 ILJ589850 ILJ655386 ILJ720922 ILJ786458 ILJ851994 ILJ917530 ILJ983066 ILL26 ILL34:ILL35 ILL65562 ILL65570:ILL65571 ILL131098 ILL131106:ILL131107 ILL196634 ILL196642:ILL196643 ILL262170 ILL262178:ILL262179 ILL327706 ILL327714:ILL327715 ILL393242 ILL393250:ILL393251 ILL458778 ILL458786:ILL458787 ILL524314 ILL524322:ILL524323 ILL589850 ILL589858:ILL589859 ILL655386 ILL655394:ILL655395 ILL720922 ILL720930:ILL720931 ILL786458 ILL786466:ILL786467 ILL851994 ILL852002:ILL852003 ILL917530 ILL917538:ILL917539 ILL983066 ILL983074:ILL983075 IVB25:IVB27 IVB65561:IVB65563 IVB131097:IVB131099 IVB196633:IVB196635 IVB262169:IVB262171 IVB327705:IVB327707 IVB393241:IVB393243 IVB458777:IVB458779 IVB524313:IVB524315 IVB589849:IVB589851 IVB655385:IVB655387 IVB720921:IVB720923 IVB786457:IVB786459 IVB851993:IVB851995 IVB917529:IVB917531 IVB983065:IVB983067 IVF26 IVF65562 IVF131098 IVF196634 IVF262170 IVF327706 IVF393242 IVF458778 IVF524314 IVF589850 IVF655386 IVF720922 IVF786458 IVF851994 IVF917530 IVF983066 IVH26 IVH34:IVH35 IVH65562 IVH65570:IVH65571 IVH131098 IVH131106:IVH131107 IVH196634 IVH196642:IVH196643 IVH262170 IVH262178:IVH262179 IVH327706 IVH327714:IVH327715 IVH393242 IVH393250:IVH393251 IVH458778 IVH458786:IVH458787 IVH524314 IVH524322:IVH524323 IVH589850 IVH589858:IVH589859 IVH655386 IVH655394:IVH655395 IVH720922 IVH720930:IVH720931 IVH786458 IVH786466:IVH786467 IVH851994 IVH852002:IVH852003 IVH917530 IVH917538:IVH917539 IVH983066 IVH983074:IVH983075 JEX25:JEX27 JEX65561:JEX65563 JEX131097:JEX131099 JEX196633:JEX196635 JEX262169:JEX262171 JEX327705:JEX327707 JEX393241:JEX393243 JEX458777:JEX458779 JEX524313:JEX524315 JEX589849:JEX589851 JEX655385:JEX655387 JEX720921:JEX720923 JEX786457:JEX786459 JEX851993:JEX851995 JEX917529:JEX917531 JEX983065:JEX983067 JFB26 JFB65562 JFB131098 JFB196634 JFB262170 JFB327706 JFB393242 JFB458778 JFB524314 JFB589850 JFB655386 JFB720922 JFB786458 JFB851994 JFB917530 JFB983066 JFD26 JFD34:JFD35 JFD65562 JFD65570:JFD65571 JFD131098 JFD131106:JFD131107 JFD196634 JFD196642:JFD196643 JFD262170 JFD262178:JFD262179 JFD327706 JFD327714:JFD327715 JFD393242 JFD393250:JFD393251 JFD458778 JFD458786:JFD458787 JFD524314 JFD524322:JFD524323 JFD589850 JFD589858:JFD589859 JFD655386 JFD655394:JFD655395 JFD720922 JFD720930:JFD720931 JFD786458 JFD786466:JFD786467 JFD851994 JFD852002:JFD852003 JFD917530 JFD917538:JFD917539 JFD983066 JFD983074:JFD983075 JOT25:JOT27 JOT65561:JOT65563 JOT131097:JOT131099 JOT196633:JOT196635 JOT262169:JOT262171 JOT327705:JOT327707 JOT393241:JOT393243 JOT458777:JOT458779 JOT524313:JOT524315 JOT589849:JOT589851 JOT655385:JOT655387 JOT720921:JOT720923 JOT786457:JOT786459 JOT851993:JOT851995 JOT917529:JOT917531 JOT983065:JOT983067 JOX26 JOX65562 JOX131098 JOX196634 JOX262170 JOX327706 JOX393242 JOX458778 JOX524314 JOX589850 JOX655386 JOX720922 JOX786458 JOX851994 JOX917530 JOX983066 JOZ26 JOZ34:JOZ35 JOZ65562 JOZ65570:JOZ65571 JOZ131098 JOZ131106:JOZ131107 JOZ196634 JOZ196642:JOZ196643 JOZ262170 JOZ262178:JOZ262179 JOZ327706 JOZ327714:JOZ327715 JOZ393242 JOZ393250:JOZ393251 JOZ458778 JOZ458786:JOZ458787 JOZ524314 JOZ524322:JOZ524323 JOZ589850 JOZ589858:JOZ589859 JOZ655386 JOZ655394:JOZ655395 JOZ720922 JOZ720930:JOZ720931 JOZ786458 JOZ786466:JOZ786467 JOZ851994 JOZ852002:JOZ852003 JOZ917530 JOZ917538:JOZ917539 JOZ983066 JOZ983074:JOZ983075 JYP25:JYP27 JYP65561:JYP65563 JYP131097:JYP131099 JYP196633:JYP196635 JYP262169:JYP262171 JYP327705:JYP327707 JYP393241:JYP393243 JYP458777:JYP458779 JYP524313:JYP524315 JYP589849:JYP589851 JYP655385:JYP655387 JYP720921:JYP720923 JYP786457:JYP786459 JYP851993:JYP851995 JYP917529:JYP917531 JYP983065:JYP983067 JYT26 JYT65562 JYT131098 JYT196634 JYT262170 JYT327706 JYT393242 JYT458778 JYT524314 JYT589850 JYT655386 JYT720922 JYT786458 JYT851994 JYT917530 JYT983066 JYV26 JYV34:JYV35 JYV65562 JYV65570:JYV65571 JYV131098 JYV131106:JYV131107 JYV196634 JYV196642:JYV196643 JYV262170 JYV262178:JYV262179 JYV327706 JYV327714:JYV327715 JYV393242 JYV393250:JYV393251 JYV458778 JYV458786:JYV458787 JYV524314 JYV524322:JYV524323 JYV589850 JYV589858:JYV589859 JYV655386 JYV655394:JYV655395 JYV720922 JYV720930:JYV720931 JYV786458 JYV786466:JYV786467 JYV851994 JYV852002:JYV852003 JYV917530 JYV917538:JYV917539 JYV983066 JYV983074:JYV983075 KIL25:KIL27 KIL65561:KIL65563 KIL131097:KIL131099 KIL196633:KIL196635 KIL262169:KIL262171 KIL327705:KIL327707 KIL393241:KIL393243 KIL458777:KIL458779 KIL524313:KIL524315 KIL589849:KIL589851 KIL655385:KIL655387 KIL720921:KIL720923 KIL786457:KIL786459 KIL851993:KIL851995 KIL917529:KIL917531 KIL983065:KIL983067 KIP26 KIP65562 KIP131098 KIP196634 KIP262170 KIP327706 KIP393242 KIP458778 KIP524314 KIP589850 KIP655386 KIP720922 KIP786458 KIP851994 KIP917530 KIP983066 KIR26 KIR34:KIR35 KIR65562 KIR65570:KIR65571 KIR131098 KIR131106:KIR131107 KIR196634 KIR196642:KIR196643 KIR262170 KIR262178:KIR262179 KIR327706 KIR327714:KIR327715 KIR393242 KIR393250:KIR393251 KIR458778 KIR458786:KIR458787 KIR524314 KIR524322:KIR524323 KIR589850 KIR589858:KIR589859 KIR655386 KIR655394:KIR655395 KIR720922 KIR720930:KIR720931 KIR786458 KIR786466:KIR786467 KIR851994 KIR852002:KIR852003 KIR917530 KIR917538:KIR917539 KIR983066 KIR983074:KIR983075 KSH25:KSH27 KSH65561:KSH65563 KSH131097:KSH131099 KSH196633:KSH196635 KSH262169:KSH262171 KSH327705:KSH327707 KSH393241:KSH393243 KSH458777:KSH458779 KSH524313:KSH524315 KSH589849:KSH589851 KSH655385:KSH655387 KSH720921:KSH720923 KSH786457:KSH786459 KSH851993:KSH851995 KSH917529:KSH917531 KSH983065:KSH983067 KSL26 KSL65562 KSL131098 KSL196634 KSL262170 KSL327706 KSL393242 KSL458778 KSL524314 KSL589850 KSL655386 KSL720922 KSL786458 KSL851994 KSL917530 KSL983066 KSN26 KSN34:KSN35 KSN65562 KSN65570:KSN65571 KSN131098 KSN131106:KSN131107 KSN196634 KSN196642:KSN196643 KSN262170 KSN262178:KSN262179 KSN327706 KSN327714:KSN327715 KSN393242 KSN393250:KSN393251 KSN458778 KSN458786:KSN458787 KSN524314 KSN524322:KSN524323 KSN589850 KSN589858:KSN589859 KSN655386 KSN655394:KSN655395 KSN720922 KSN720930:KSN720931 KSN786458 KSN786466:KSN786467 KSN851994 KSN852002:KSN852003 KSN917530 KSN917538:KSN917539 KSN983066 KSN983074:KSN983075 LCD25:LCD27 LCD65561:LCD65563 LCD131097:LCD131099 LCD196633:LCD196635 LCD262169:LCD262171 LCD327705:LCD327707 LCD393241:LCD393243 LCD458777:LCD458779 LCD524313:LCD524315 LCD589849:LCD589851 LCD655385:LCD655387 LCD720921:LCD720923 LCD786457:LCD786459 LCD851993:LCD851995 LCD917529:LCD917531 LCD983065:LCD983067 LCH26 LCH65562 LCH131098 LCH196634 LCH262170 LCH327706 LCH393242 LCH458778 LCH524314 LCH589850 LCH655386 LCH720922 LCH786458 LCH851994 LCH917530 LCH983066 LCJ26 LCJ34:LCJ35 LCJ65562 LCJ65570:LCJ65571 LCJ131098 LCJ131106:LCJ131107 LCJ196634 LCJ196642:LCJ196643 LCJ262170 LCJ262178:LCJ262179 LCJ327706 LCJ327714:LCJ327715 LCJ393242 LCJ393250:LCJ393251 LCJ458778 LCJ458786:LCJ458787 LCJ524314 LCJ524322:LCJ524323 LCJ589850 LCJ589858:LCJ589859 LCJ655386 LCJ655394:LCJ655395 LCJ720922 LCJ720930:LCJ720931 LCJ786458 LCJ786466:LCJ786467 LCJ851994 LCJ852002:LCJ852003 LCJ917530 LCJ917538:LCJ917539 LCJ983066 LCJ983074:LCJ983075 LLZ25:LLZ27 LLZ65561:LLZ65563 LLZ131097:LLZ131099 LLZ196633:LLZ196635 LLZ262169:LLZ262171 LLZ327705:LLZ327707 LLZ393241:LLZ393243 LLZ458777:LLZ458779 LLZ524313:LLZ524315 LLZ589849:LLZ589851 LLZ655385:LLZ655387 LLZ720921:LLZ720923 LLZ786457:LLZ786459 LLZ851993:LLZ851995 LLZ917529:LLZ917531 LLZ983065:LLZ983067 LMD26 LMD65562 LMD131098 LMD196634 LMD262170 LMD327706 LMD393242 LMD458778 LMD524314 LMD589850 LMD655386 LMD720922 LMD786458 LMD851994 LMD917530 LMD983066 LMF26 LMF34:LMF35 LMF65562 LMF65570:LMF65571 LMF131098 LMF131106:LMF131107 LMF196634 LMF196642:LMF196643 LMF262170 LMF262178:LMF262179 LMF327706 LMF327714:LMF327715 LMF393242 LMF393250:LMF393251 LMF458778 LMF458786:LMF458787 LMF524314 LMF524322:LMF524323 LMF589850 LMF589858:LMF589859 LMF655386 LMF655394:LMF655395 LMF720922 LMF720930:LMF720931 LMF786458 LMF786466:LMF786467 LMF851994 LMF852002:LMF852003 LMF917530 LMF917538:LMF917539 LMF983066 LMF983074:LMF983075 LVV25:LVV27 LVV65561:LVV65563 LVV131097:LVV131099 LVV196633:LVV196635 LVV262169:LVV262171 LVV327705:LVV327707 LVV393241:LVV393243 LVV458777:LVV458779 LVV524313:LVV524315 LVV589849:LVV589851 LVV655385:LVV655387 LVV720921:LVV720923 LVV786457:LVV786459 LVV851993:LVV851995 LVV917529:LVV917531 LVV983065:LVV983067 LVZ26 LVZ65562 LVZ131098 LVZ196634 LVZ262170 LVZ327706 LVZ393242 LVZ458778 LVZ524314 LVZ589850 LVZ655386 LVZ720922 LVZ786458 LVZ851994 LVZ917530 LVZ983066 LWB26 LWB34:LWB35 LWB65562 LWB65570:LWB65571 LWB131098 LWB131106:LWB131107 LWB196634 LWB196642:LWB196643 LWB262170 LWB262178:LWB262179 LWB327706 LWB327714:LWB327715 LWB393242 LWB393250:LWB393251 LWB458778 LWB458786:LWB458787 LWB524314 LWB524322:LWB524323 LWB589850 LWB589858:LWB589859 LWB655386 LWB655394:LWB655395 LWB720922 LWB720930:LWB720931 LWB786458 LWB786466:LWB786467 LWB851994 LWB852002:LWB852003 LWB917530 LWB917538:LWB917539 LWB983066 LWB983074:LWB983075 MFR25:MFR27 MFR65561:MFR65563 MFR131097:MFR131099 MFR196633:MFR196635 MFR262169:MFR262171 MFR327705:MFR327707 MFR393241:MFR393243 MFR458777:MFR458779 MFR524313:MFR524315 MFR589849:MFR589851 MFR655385:MFR655387 MFR720921:MFR720923 MFR786457:MFR786459 MFR851993:MFR851995 MFR917529:MFR917531 MFR983065:MFR983067 MFV26 MFV65562 MFV131098 MFV196634 MFV262170 MFV327706 MFV393242 MFV458778 MFV524314 MFV589850 MFV655386 MFV720922 MFV786458 MFV851994 MFV917530 MFV983066 MFX26 MFX34:MFX35 MFX65562 MFX65570:MFX65571 MFX131098 MFX131106:MFX131107 MFX196634 MFX196642:MFX196643 MFX262170 MFX262178:MFX262179 MFX327706 MFX327714:MFX327715 MFX393242 MFX393250:MFX393251 MFX458778 MFX458786:MFX458787 MFX524314 MFX524322:MFX524323 MFX589850 MFX589858:MFX589859 MFX655386 MFX655394:MFX655395 MFX720922 MFX720930:MFX720931 MFX786458 MFX786466:MFX786467 MFX851994 MFX852002:MFX852003 MFX917530 MFX917538:MFX917539 MFX983066 MFX983074:MFX983075 MPN25:MPN27 MPN65561:MPN65563 MPN131097:MPN131099 MPN196633:MPN196635 MPN262169:MPN262171 MPN327705:MPN327707 MPN393241:MPN393243 MPN458777:MPN458779 MPN524313:MPN524315 MPN589849:MPN589851 MPN655385:MPN655387 MPN720921:MPN720923 MPN786457:MPN786459 MPN851993:MPN851995 MPN917529:MPN917531 MPN983065:MPN983067 MPR26 MPR65562 MPR131098 MPR196634 MPR262170 MPR327706 MPR393242 MPR458778 MPR524314 MPR589850 MPR655386 MPR720922 MPR786458 MPR851994 MPR917530 MPR983066 MPT26 MPT34:MPT35 MPT65562 MPT65570:MPT65571 MPT131098 MPT131106:MPT131107 MPT196634 MPT196642:MPT196643 MPT262170 MPT262178:MPT262179 MPT327706 MPT327714:MPT327715 MPT393242 MPT393250:MPT393251 MPT458778 MPT458786:MPT458787 MPT524314 MPT524322:MPT524323 MPT589850 MPT589858:MPT589859 MPT655386 MPT655394:MPT655395 MPT720922 MPT720930:MPT720931 MPT786458 MPT786466:MPT786467 MPT851994 MPT852002:MPT852003 MPT917530 MPT917538:MPT917539 MPT983066 MPT983074:MPT983075 MZJ25:MZJ27 MZJ65561:MZJ65563 MZJ131097:MZJ131099 MZJ196633:MZJ196635 MZJ262169:MZJ262171 MZJ327705:MZJ327707 MZJ393241:MZJ393243 MZJ458777:MZJ458779 MZJ524313:MZJ524315 MZJ589849:MZJ589851 MZJ655385:MZJ655387 MZJ720921:MZJ720923 MZJ786457:MZJ786459 MZJ851993:MZJ851995 MZJ917529:MZJ917531 MZJ983065:MZJ983067 MZN26 MZN65562 MZN131098 MZN196634 MZN262170 MZN327706 MZN393242 MZN458778 MZN524314 MZN589850 MZN655386 MZN720922 MZN786458 MZN851994 MZN917530 MZN983066 MZP26 MZP34:MZP35 MZP65562 MZP65570:MZP65571 MZP131098 MZP131106:MZP131107 MZP196634 MZP196642:MZP196643 MZP262170 MZP262178:MZP262179 MZP327706 MZP327714:MZP327715 MZP393242 MZP393250:MZP393251 MZP458778 MZP458786:MZP458787 MZP524314 MZP524322:MZP524323 MZP589850 MZP589858:MZP589859 MZP655386 MZP655394:MZP655395 MZP720922 MZP720930:MZP720931 MZP786458 MZP786466:MZP786467 MZP851994 MZP852002:MZP852003 MZP917530 MZP917538:MZP917539 MZP983066 MZP983074:MZP983075 NJF25:NJF27 NJF65561:NJF65563 NJF131097:NJF131099 NJF196633:NJF196635 NJF262169:NJF262171 NJF327705:NJF327707 NJF393241:NJF393243 NJF458777:NJF458779 NJF524313:NJF524315 NJF589849:NJF589851 NJF655385:NJF655387 NJF720921:NJF720923 NJF786457:NJF786459 NJF851993:NJF851995 NJF917529:NJF917531 NJF983065:NJF983067 NJJ26 NJJ65562 NJJ131098 NJJ196634 NJJ262170 NJJ327706 NJJ393242 NJJ458778 NJJ524314 NJJ589850 NJJ655386 NJJ720922 NJJ786458 NJJ851994 NJJ917530 NJJ983066 NJL26 NJL34:NJL35 NJL65562 NJL65570:NJL65571 NJL131098 NJL131106:NJL131107 NJL196634 NJL196642:NJL196643 NJL262170 NJL262178:NJL262179 NJL327706 NJL327714:NJL327715 NJL393242 NJL393250:NJL393251 NJL458778 NJL458786:NJL458787 NJL524314 NJL524322:NJL524323 NJL589850 NJL589858:NJL589859 NJL655386 NJL655394:NJL655395 NJL720922 NJL720930:NJL720931 NJL786458 NJL786466:NJL786467 NJL851994 NJL852002:NJL852003 NJL917530 NJL917538:NJL917539 NJL983066 NJL983074:NJL983075 NTB25:NTB27 NTB65561:NTB65563 NTB131097:NTB131099 NTB196633:NTB196635 NTB262169:NTB262171 NTB327705:NTB327707 NTB393241:NTB393243 NTB458777:NTB458779 NTB524313:NTB524315 NTB589849:NTB589851 NTB655385:NTB655387 NTB720921:NTB720923 NTB786457:NTB786459 NTB851993:NTB851995 NTB917529:NTB917531 NTB983065:NTB983067 NTF26 NTF65562 NTF131098 NTF196634 NTF262170 NTF327706 NTF393242 NTF458778 NTF524314 NTF589850 NTF655386 NTF720922 NTF786458 NTF851994 NTF917530 NTF983066 NTH26 NTH34:NTH35 NTH65562 NTH65570:NTH65571 NTH131098 NTH131106:NTH131107 NTH196634 NTH196642:NTH196643 NTH262170 NTH262178:NTH262179 NTH327706 NTH327714:NTH327715 NTH393242 NTH393250:NTH393251 NTH458778 NTH458786:NTH458787 NTH524314 NTH524322:NTH524323 NTH589850 NTH589858:NTH589859 NTH655386 NTH655394:NTH655395 NTH720922 NTH720930:NTH720931 NTH786458 NTH786466:NTH786467 NTH851994 NTH852002:NTH852003 NTH917530 NTH917538:NTH917539 NTH983066 NTH983074:NTH983075 OCX25:OCX27 OCX65561:OCX65563 OCX131097:OCX131099 OCX196633:OCX196635 OCX262169:OCX262171 OCX327705:OCX327707 OCX393241:OCX393243 OCX458777:OCX458779 OCX524313:OCX524315 OCX589849:OCX589851 OCX655385:OCX655387 OCX720921:OCX720923 OCX786457:OCX786459 OCX851993:OCX851995 OCX917529:OCX917531 OCX983065:OCX983067 ODB26 ODB65562 ODB131098 ODB196634 ODB262170 ODB327706 ODB393242 ODB458778 ODB524314 ODB589850 ODB655386 ODB720922 ODB786458 ODB851994 ODB917530 ODB983066 ODD26 ODD34:ODD35 ODD65562 ODD65570:ODD65571 ODD131098 ODD131106:ODD131107 ODD196634 ODD196642:ODD196643 ODD262170 ODD262178:ODD262179 ODD327706 ODD327714:ODD327715 ODD393242 ODD393250:ODD393251 ODD458778 ODD458786:ODD458787 ODD524314 ODD524322:ODD524323 ODD589850 ODD589858:ODD589859 ODD655386 ODD655394:ODD655395 ODD720922 ODD720930:ODD720931 ODD786458 ODD786466:ODD786467 ODD851994 ODD852002:ODD852003 ODD917530 ODD917538:ODD917539 ODD983066 ODD983074:ODD983075 OMT25:OMT27 OMT65561:OMT65563 OMT131097:OMT131099 OMT196633:OMT196635 OMT262169:OMT262171 OMT327705:OMT327707 OMT393241:OMT393243 OMT458777:OMT458779 OMT524313:OMT524315 OMT589849:OMT589851 OMT655385:OMT655387 OMT720921:OMT720923 OMT786457:OMT786459 OMT851993:OMT851995 OMT917529:OMT917531 OMT983065:OMT983067 OMX26 OMX65562 OMX131098 OMX196634 OMX262170 OMX327706 OMX393242 OMX458778 OMX524314 OMX589850 OMX655386 OMX720922 OMX786458 OMX851994 OMX917530 OMX983066 OMZ26 OMZ34:OMZ35 OMZ65562 OMZ65570:OMZ65571 OMZ131098 OMZ131106:OMZ131107 OMZ196634 OMZ196642:OMZ196643 OMZ262170 OMZ262178:OMZ262179 OMZ327706 OMZ327714:OMZ327715 OMZ393242 OMZ393250:OMZ393251 OMZ458778 OMZ458786:OMZ458787 OMZ524314 OMZ524322:OMZ524323 OMZ589850 OMZ589858:OMZ589859 OMZ655386 OMZ655394:OMZ655395 OMZ720922 OMZ720930:OMZ720931 OMZ786458 OMZ786466:OMZ786467 OMZ851994 OMZ852002:OMZ852003 OMZ917530 OMZ917538:OMZ917539 OMZ983066 OMZ983074:OMZ983075 OWP25:OWP27 OWP65561:OWP65563 OWP131097:OWP131099 OWP196633:OWP196635 OWP262169:OWP262171 OWP327705:OWP327707 OWP393241:OWP393243 OWP458777:OWP458779 OWP524313:OWP524315 OWP589849:OWP589851 OWP655385:OWP655387 OWP720921:OWP720923 OWP786457:OWP786459 OWP851993:OWP851995 OWP917529:OWP917531 OWP983065:OWP983067 OWT26 OWT65562 OWT131098 OWT196634 OWT262170 OWT327706 OWT393242 OWT458778 OWT524314 OWT589850 OWT655386 OWT720922 OWT786458 OWT851994 OWT917530 OWT983066 OWV26 OWV34:OWV35 OWV65562 OWV65570:OWV65571 OWV131098 OWV131106:OWV131107 OWV196634 OWV196642:OWV196643 OWV262170 OWV262178:OWV262179 OWV327706 OWV327714:OWV327715 OWV393242 OWV393250:OWV393251 OWV458778 OWV458786:OWV458787 OWV524314 OWV524322:OWV524323 OWV589850 OWV589858:OWV589859 OWV655386 OWV655394:OWV655395 OWV720922 OWV720930:OWV720931 OWV786458 OWV786466:OWV786467 OWV851994 OWV852002:OWV852003 OWV917530 OWV917538:OWV917539 OWV983066 OWV983074:OWV983075 PGL25:PGL27 PGL65561:PGL65563 PGL131097:PGL131099 PGL196633:PGL196635 PGL262169:PGL262171 PGL327705:PGL327707 PGL393241:PGL393243 PGL458777:PGL458779 PGL524313:PGL524315 PGL589849:PGL589851 PGL655385:PGL655387 PGL720921:PGL720923 PGL786457:PGL786459 PGL851993:PGL851995 PGL917529:PGL917531 PGL983065:PGL983067 PGP26 PGP65562 PGP131098 PGP196634 PGP262170 PGP327706 PGP393242 PGP458778 PGP524314 PGP589850 PGP655386 PGP720922 PGP786458 PGP851994 PGP917530 PGP983066 PGR26 PGR34:PGR35 PGR65562 PGR65570:PGR65571 PGR131098 PGR131106:PGR131107 PGR196634 PGR196642:PGR196643 PGR262170 PGR262178:PGR262179 PGR327706 PGR327714:PGR327715 PGR393242 PGR393250:PGR393251 PGR458778 PGR458786:PGR458787 PGR524314 PGR524322:PGR524323 PGR589850 PGR589858:PGR589859 PGR655386 PGR655394:PGR655395 PGR720922 PGR720930:PGR720931 PGR786458 PGR786466:PGR786467 PGR851994 PGR852002:PGR852003 PGR917530 PGR917538:PGR917539 PGR983066 PGR983074:PGR983075 PQH25:PQH27 PQH65561:PQH65563 PQH131097:PQH131099 PQH196633:PQH196635 PQH262169:PQH262171 PQH327705:PQH327707 PQH393241:PQH393243 PQH458777:PQH458779 PQH524313:PQH524315 PQH589849:PQH589851 PQH655385:PQH655387 PQH720921:PQH720923 PQH786457:PQH786459 PQH851993:PQH851995 PQH917529:PQH917531 PQH983065:PQH983067 PQL26 PQL65562 PQL131098 PQL196634 PQL262170 PQL327706 PQL393242 PQL458778 PQL524314 PQL589850 PQL655386 PQL720922 PQL786458 PQL851994 PQL917530 PQL983066 PQN26 PQN34:PQN35 PQN65562 PQN65570:PQN65571 PQN131098 PQN131106:PQN131107 PQN196634 PQN196642:PQN196643 PQN262170 PQN262178:PQN262179 PQN327706 PQN327714:PQN327715 PQN393242 PQN393250:PQN393251 PQN458778 PQN458786:PQN458787 PQN524314 PQN524322:PQN524323 PQN589850 PQN589858:PQN589859 PQN655386 PQN655394:PQN655395 PQN720922 PQN720930:PQN720931 PQN786458 PQN786466:PQN786467 PQN851994 PQN852002:PQN852003 PQN917530 PQN917538:PQN917539 PQN983066 PQN983074:PQN983075 QAD25:QAD27 QAD65561:QAD65563 QAD131097:QAD131099 QAD196633:QAD196635 QAD262169:QAD262171 QAD327705:QAD327707 QAD393241:QAD393243 QAD458777:QAD458779 QAD524313:QAD524315 QAD589849:QAD589851 QAD655385:QAD655387 QAD720921:QAD720923 QAD786457:QAD786459 QAD851993:QAD851995 QAD917529:QAD917531 QAD983065:QAD983067 QAH26 QAH65562 QAH131098 QAH196634 QAH262170 QAH327706 QAH393242 QAH458778 QAH524314 QAH589850 QAH655386 QAH720922 QAH786458 QAH851994 QAH917530 QAH983066 QAJ26 QAJ34:QAJ35 QAJ65562 QAJ65570:QAJ65571 QAJ131098 QAJ131106:QAJ131107 QAJ196634 QAJ196642:QAJ196643 QAJ262170 QAJ262178:QAJ262179 QAJ327706 QAJ327714:QAJ327715 QAJ393242 QAJ393250:QAJ393251 QAJ458778 QAJ458786:QAJ458787 QAJ524314 QAJ524322:QAJ524323 QAJ589850 QAJ589858:QAJ589859 QAJ655386 QAJ655394:QAJ655395 QAJ720922 QAJ720930:QAJ720931 QAJ786458 QAJ786466:QAJ786467 QAJ851994 QAJ852002:QAJ852003 QAJ917530 QAJ917538:QAJ917539 QAJ983066 QAJ983074:QAJ983075 QJZ25:QJZ27 QJZ65561:QJZ65563 QJZ131097:QJZ131099 QJZ196633:QJZ196635 QJZ262169:QJZ262171 QJZ327705:QJZ327707 QJZ393241:QJZ393243 QJZ458777:QJZ458779 QJZ524313:QJZ524315 QJZ589849:QJZ589851 QJZ655385:QJZ655387 QJZ720921:QJZ720923 QJZ786457:QJZ786459 QJZ851993:QJZ851995 QJZ917529:QJZ917531 QJZ983065:QJZ983067 QKD26 QKD65562 QKD131098 QKD196634 QKD262170 QKD327706 QKD393242 QKD458778 QKD524314 QKD589850 QKD655386 QKD720922 QKD786458 QKD851994 QKD917530 QKD983066 QKF26 QKF34:QKF35 QKF65562 QKF65570:QKF65571 QKF131098 QKF131106:QKF131107 QKF196634 QKF196642:QKF196643 QKF262170 QKF262178:QKF262179 QKF327706 QKF327714:QKF327715 QKF393242 QKF393250:QKF393251 QKF458778 QKF458786:QKF458787 QKF524314 QKF524322:QKF524323 QKF589850 QKF589858:QKF589859 QKF655386 QKF655394:QKF655395 QKF720922 QKF720930:QKF720931 QKF786458 QKF786466:QKF786467 QKF851994 QKF852002:QKF852003 QKF917530 QKF917538:QKF917539 QKF983066 QKF983074:QKF983075 QTV25:QTV27 QTV65561:QTV65563 QTV131097:QTV131099 QTV196633:QTV196635 QTV262169:QTV262171 QTV327705:QTV327707 QTV393241:QTV393243 QTV458777:QTV458779 QTV524313:QTV524315 QTV589849:QTV589851 QTV655385:QTV655387 QTV720921:QTV720923 QTV786457:QTV786459 QTV851993:QTV851995 QTV917529:QTV917531 QTV983065:QTV983067 QTZ26 QTZ65562 QTZ131098 QTZ196634 QTZ262170 QTZ327706 QTZ393242 QTZ458778 QTZ524314 QTZ589850 QTZ655386 QTZ720922 QTZ786458 QTZ851994 QTZ917530 QTZ983066 QUB26 QUB34:QUB35 QUB65562 QUB65570:QUB65571 QUB131098 QUB131106:QUB131107 QUB196634 QUB196642:QUB196643 QUB262170 QUB262178:QUB262179 QUB327706 QUB327714:QUB327715 QUB393242 QUB393250:QUB393251 QUB458778 QUB458786:QUB458787 QUB524314 QUB524322:QUB524323 QUB589850 QUB589858:QUB589859 QUB655386 QUB655394:QUB655395 QUB720922 QUB720930:QUB720931 QUB786458 QUB786466:QUB786467 QUB851994 QUB852002:QUB852003 QUB917530 QUB917538:QUB917539 QUB983066 QUB983074:QUB983075 RDR25:RDR27 RDR65561:RDR65563 RDR131097:RDR131099 RDR196633:RDR196635 RDR262169:RDR262171 RDR327705:RDR327707 RDR393241:RDR393243 RDR458777:RDR458779 RDR524313:RDR524315 RDR589849:RDR589851 RDR655385:RDR655387 RDR720921:RDR720923 RDR786457:RDR786459 RDR851993:RDR851995 RDR917529:RDR917531 RDR983065:RDR983067 RDV26 RDV65562 RDV131098 RDV196634 RDV262170 RDV327706 RDV393242 RDV458778 RDV524314 RDV589850 RDV655386 RDV720922 RDV786458 RDV851994 RDV917530 RDV983066 RDX26 RDX34:RDX35 RDX65562 RDX65570:RDX65571 RDX131098 RDX131106:RDX131107 RDX196634 RDX196642:RDX196643 RDX262170 RDX262178:RDX262179 RDX327706 RDX327714:RDX327715 RDX393242 RDX393250:RDX393251 RDX458778 RDX458786:RDX458787 RDX524314 RDX524322:RDX524323 RDX589850 RDX589858:RDX589859 RDX655386 RDX655394:RDX655395 RDX720922 RDX720930:RDX720931 RDX786458 RDX786466:RDX786467 RDX851994 RDX852002:RDX852003 RDX917530 RDX917538:RDX917539 RDX983066 RDX983074:RDX983075 RNN25:RNN27 RNN65561:RNN65563 RNN131097:RNN131099 RNN196633:RNN196635 RNN262169:RNN262171 RNN327705:RNN327707 RNN393241:RNN393243 RNN458777:RNN458779 RNN524313:RNN524315 RNN589849:RNN589851 RNN655385:RNN655387 RNN720921:RNN720923 RNN786457:RNN786459 RNN851993:RNN851995 RNN917529:RNN917531 RNN983065:RNN983067 RNR26 RNR65562 RNR131098 RNR196634 RNR262170 RNR327706 RNR393242 RNR458778 RNR524314 RNR589850 RNR655386 RNR720922 RNR786458 RNR851994 RNR917530 RNR983066 RNT26 RNT34:RNT35 RNT65562 RNT65570:RNT65571 RNT131098 RNT131106:RNT131107 RNT196634 RNT196642:RNT196643 RNT262170 RNT262178:RNT262179 RNT327706 RNT327714:RNT327715 RNT393242 RNT393250:RNT393251 RNT458778 RNT458786:RNT458787 RNT524314 RNT524322:RNT524323 RNT589850 RNT589858:RNT589859 RNT655386 RNT655394:RNT655395 RNT720922 RNT720930:RNT720931 RNT786458 RNT786466:RNT786467 RNT851994 RNT852002:RNT852003 RNT917530 RNT917538:RNT917539 RNT983066 RNT983074:RNT983075 RXJ25:RXJ27 RXJ65561:RXJ65563 RXJ131097:RXJ131099 RXJ196633:RXJ196635 RXJ262169:RXJ262171 RXJ327705:RXJ327707 RXJ393241:RXJ393243 RXJ458777:RXJ458779 RXJ524313:RXJ524315 RXJ589849:RXJ589851 RXJ655385:RXJ655387 RXJ720921:RXJ720923 RXJ786457:RXJ786459 RXJ851993:RXJ851995 RXJ917529:RXJ917531 RXJ983065:RXJ983067 RXN26 RXN65562 RXN131098 RXN196634 RXN262170 RXN327706 RXN393242 RXN458778 RXN524314 RXN589850 RXN655386 RXN720922 RXN786458 RXN851994 RXN917530 RXN983066 RXP26 RXP34:RXP35 RXP65562 RXP65570:RXP65571 RXP131098 RXP131106:RXP131107 RXP196634 RXP196642:RXP196643 RXP262170 RXP262178:RXP262179 RXP327706 RXP327714:RXP327715 RXP393242 RXP393250:RXP393251 RXP458778 RXP458786:RXP458787 RXP524314 RXP524322:RXP524323 RXP589850 RXP589858:RXP589859 RXP655386 RXP655394:RXP655395 RXP720922 RXP720930:RXP720931 RXP786458 RXP786466:RXP786467 RXP851994 RXP852002:RXP852003 RXP917530 RXP917538:RXP917539 RXP983066 RXP983074:RXP983075 SHF25:SHF27 SHF65561:SHF65563 SHF131097:SHF131099 SHF196633:SHF196635 SHF262169:SHF262171 SHF327705:SHF327707 SHF393241:SHF393243 SHF458777:SHF458779 SHF524313:SHF524315 SHF589849:SHF589851 SHF655385:SHF655387 SHF720921:SHF720923 SHF786457:SHF786459 SHF851993:SHF851995 SHF917529:SHF917531 SHF983065:SHF983067 SHJ26 SHJ65562 SHJ131098 SHJ196634 SHJ262170 SHJ327706 SHJ393242 SHJ458778 SHJ524314 SHJ589850 SHJ655386 SHJ720922 SHJ786458 SHJ851994 SHJ917530 SHJ983066 SHL26 SHL34:SHL35 SHL65562 SHL65570:SHL65571 SHL131098 SHL131106:SHL131107 SHL196634 SHL196642:SHL196643 SHL262170 SHL262178:SHL262179 SHL327706 SHL327714:SHL327715 SHL393242 SHL393250:SHL393251 SHL458778 SHL458786:SHL458787 SHL524314 SHL524322:SHL524323 SHL589850 SHL589858:SHL589859 SHL655386 SHL655394:SHL655395 SHL720922 SHL720930:SHL720931 SHL786458 SHL786466:SHL786467 SHL851994 SHL852002:SHL852003 SHL917530 SHL917538:SHL917539 SHL983066 SHL983074:SHL983075 SRB25:SRB27 SRB65561:SRB65563 SRB131097:SRB131099 SRB196633:SRB196635 SRB262169:SRB262171 SRB327705:SRB327707 SRB393241:SRB393243 SRB458777:SRB458779 SRB524313:SRB524315 SRB589849:SRB589851 SRB655385:SRB655387 SRB720921:SRB720923 SRB786457:SRB786459 SRB851993:SRB851995 SRB917529:SRB917531 SRB983065:SRB983067 SRF26 SRF65562 SRF131098 SRF196634 SRF262170 SRF327706 SRF393242 SRF458778 SRF524314 SRF589850 SRF655386 SRF720922 SRF786458 SRF851994 SRF917530 SRF983066 SRH26 SRH34:SRH35 SRH65562 SRH65570:SRH65571 SRH131098 SRH131106:SRH131107 SRH196634 SRH196642:SRH196643 SRH262170 SRH262178:SRH262179 SRH327706 SRH327714:SRH327715 SRH393242 SRH393250:SRH393251 SRH458778 SRH458786:SRH458787 SRH524314 SRH524322:SRH524323 SRH589850 SRH589858:SRH589859 SRH655386 SRH655394:SRH655395 SRH720922 SRH720930:SRH720931 SRH786458 SRH786466:SRH786467 SRH851994 SRH852002:SRH852003 SRH917530 SRH917538:SRH917539 SRH983066 SRH983074:SRH983075 TAX25:TAX27 TAX65561:TAX65563 TAX131097:TAX131099 TAX196633:TAX196635 TAX262169:TAX262171 TAX327705:TAX327707 TAX393241:TAX393243 TAX458777:TAX458779 TAX524313:TAX524315 TAX589849:TAX589851 TAX655385:TAX655387 TAX720921:TAX720923 TAX786457:TAX786459 TAX851993:TAX851995 TAX917529:TAX917531 TAX983065:TAX983067 TBB26 TBB65562 TBB131098 TBB196634 TBB262170 TBB327706 TBB393242 TBB458778 TBB524314 TBB589850 TBB655386 TBB720922 TBB786458 TBB851994 TBB917530 TBB983066 TBD26 TBD34:TBD35 TBD65562 TBD65570:TBD65571 TBD131098 TBD131106:TBD131107 TBD196634 TBD196642:TBD196643 TBD262170 TBD262178:TBD262179 TBD327706 TBD327714:TBD327715 TBD393242 TBD393250:TBD393251 TBD458778 TBD458786:TBD458787 TBD524314 TBD524322:TBD524323 TBD589850 TBD589858:TBD589859 TBD655386 TBD655394:TBD655395 TBD720922 TBD720930:TBD720931 TBD786458 TBD786466:TBD786467 TBD851994 TBD852002:TBD852003 TBD917530 TBD917538:TBD917539 TBD983066 TBD983074:TBD983075 TKT25:TKT27 TKT65561:TKT65563 TKT131097:TKT131099 TKT196633:TKT196635 TKT262169:TKT262171 TKT327705:TKT327707 TKT393241:TKT393243 TKT458777:TKT458779 TKT524313:TKT524315 TKT589849:TKT589851 TKT655385:TKT655387 TKT720921:TKT720923 TKT786457:TKT786459 TKT851993:TKT851995 TKT917529:TKT917531 TKT983065:TKT983067 TKX26 TKX65562 TKX131098 TKX196634 TKX262170 TKX327706 TKX393242 TKX458778 TKX524314 TKX589850 TKX655386 TKX720922 TKX786458 TKX851994 TKX917530 TKX983066 TKZ26 TKZ34:TKZ35 TKZ65562 TKZ65570:TKZ65571 TKZ131098 TKZ131106:TKZ131107 TKZ196634 TKZ196642:TKZ196643 TKZ262170 TKZ262178:TKZ262179 TKZ327706 TKZ327714:TKZ327715 TKZ393242 TKZ393250:TKZ393251 TKZ458778 TKZ458786:TKZ458787 TKZ524314 TKZ524322:TKZ524323 TKZ589850 TKZ589858:TKZ589859 TKZ655386 TKZ655394:TKZ655395 TKZ720922 TKZ720930:TKZ720931 TKZ786458 TKZ786466:TKZ786467 TKZ851994 TKZ852002:TKZ852003 TKZ917530 TKZ917538:TKZ917539 TKZ983066 TKZ983074:TKZ983075 TUP25:TUP27 TUP65561:TUP65563 TUP131097:TUP131099 TUP196633:TUP196635 TUP262169:TUP262171 TUP327705:TUP327707 TUP393241:TUP393243 TUP458777:TUP458779 TUP524313:TUP524315 TUP589849:TUP589851 TUP655385:TUP655387 TUP720921:TUP720923 TUP786457:TUP786459 TUP851993:TUP851995 TUP917529:TUP917531 TUP983065:TUP983067 TUT26 TUT65562 TUT131098 TUT196634 TUT262170 TUT327706 TUT393242 TUT458778 TUT524314 TUT589850 TUT655386 TUT720922 TUT786458 TUT851994 TUT917530 TUT983066 TUV26 TUV34:TUV35 TUV65562 TUV65570:TUV65571 TUV131098 TUV131106:TUV131107 TUV196634 TUV196642:TUV196643 TUV262170 TUV262178:TUV262179 TUV327706 TUV327714:TUV327715 TUV393242 TUV393250:TUV393251 TUV458778 TUV458786:TUV458787 TUV524314 TUV524322:TUV524323 TUV589850 TUV589858:TUV589859 TUV655386 TUV655394:TUV655395 TUV720922 TUV720930:TUV720931 TUV786458 TUV786466:TUV786467 TUV851994 TUV852002:TUV852003 TUV917530 TUV917538:TUV917539 TUV983066 TUV983074:TUV983075 UEL25:UEL27 UEL65561:UEL65563 UEL131097:UEL131099 UEL196633:UEL196635 UEL262169:UEL262171 UEL327705:UEL327707 UEL393241:UEL393243 UEL458777:UEL458779 UEL524313:UEL524315 UEL589849:UEL589851 UEL655385:UEL655387 UEL720921:UEL720923 UEL786457:UEL786459 UEL851993:UEL851995 UEL917529:UEL917531 UEL983065:UEL983067 UEP26 UEP65562 UEP131098 UEP196634 UEP262170 UEP327706 UEP393242 UEP458778 UEP524314 UEP589850 UEP655386 UEP720922 UEP786458 UEP851994 UEP917530 UEP983066 UER26 UER34:UER35 UER65562 UER65570:UER65571 UER131098 UER131106:UER131107 UER196634 UER196642:UER196643 UER262170 UER262178:UER262179 UER327706 UER327714:UER327715 UER393242 UER393250:UER393251 UER458778 UER458786:UER458787 UER524314 UER524322:UER524323 UER589850 UER589858:UER589859 UER655386 UER655394:UER655395 UER720922 UER720930:UER720931 UER786458 UER786466:UER786467 UER851994 UER852002:UER852003 UER917530 UER917538:UER917539 UER983066 UER983074:UER983075 UOH25:UOH27 UOH65561:UOH65563 UOH131097:UOH131099 UOH196633:UOH196635 UOH262169:UOH262171 UOH327705:UOH327707 UOH393241:UOH393243 UOH458777:UOH458779 UOH524313:UOH524315 UOH589849:UOH589851 UOH655385:UOH655387 UOH720921:UOH720923 UOH786457:UOH786459 UOH851993:UOH851995 UOH917529:UOH917531 UOH983065:UOH983067 UOL26 UOL65562 UOL131098 UOL196634 UOL262170 UOL327706 UOL393242 UOL458778 UOL524314 UOL589850 UOL655386 UOL720922 UOL786458 UOL851994 UOL917530 UOL983066 UON26 UON34:UON35 UON65562 UON65570:UON65571 UON131098 UON131106:UON131107 UON196634 UON196642:UON196643 UON262170 UON262178:UON262179 UON327706 UON327714:UON327715 UON393242 UON393250:UON393251 UON458778 UON458786:UON458787 UON524314 UON524322:UON524323 UON589850 UON589858:UON589859 UON655386 UON655394:UON655395 UON720922 UON720930:UON720931 UON786458 UON786466:UON786467 UON851994 UON852002:UON852003 UON917530 UON917538:UON917539 UON983066 UON983074:UON983075 UYD25:UYD27 UYD65561:UYD65563 UYD131097:UYD131099 UYD196633:UYD196635 UYD262169:UYD262171 UYD327705:UYD327707 UYD393241:UYD393243 UYD458777:UYD458779 UYD524313:UYD524315 UYD589849:UYD589851 UYD655385:UYD655387 UYD720921:UYD720923 UYD786457:UYD786459 UYD851993:UYD851995 UYD917529:UYD917531 UYD983065:UYD983067 UYH26 UYH65562 UYH131098 UYH196634 UYH262170 UYH327706 UYH393242 UYH458778 UYH524314 UYH589850 UYH655386 UYH720922 UYH786458 UYH851994 UYH917530 UYH983066 UYJ26 UYJ34:UYJ35 UYJ65562 UYJ65570:UYJ65571 UYJ131098 UYJ131106:UYJ131107 UYJ196634 UYJ196642:UYJ196643 UYJ262170 UYJ262178:UYJ262179 UYJ327706 UYJ327714:UYJ327715 UYJ393242 UYJ393250:UYJ393251 UYJ458778 UYJ458786:UYJ458787 UYJ524314 UYJ524322:UYJ524323 UYJ589850 UYJ589858:UYJ589859 UYJ655386 UYJ655394:UYJ655395 UYJ720922 UYJ720930:UYJ720931 UYJ786458 UYJ786466:UYJ786467 UYJ851994 UYJ852002:UYJ852003 UYJ917530 UYJ917538:UYJ917539 UYJ983066 UYJ983074:UYJ983075 VHZ25:VHZ27 VHZ65561:VHZ65563 VHZ131097:VHZ131099 VHZ196633:VHZ196635 VHZ262169:VHZ262171 VHZ327705:VHZ327707 VHZ393241:VHZ393243 VHZ458777:VHZ458779 VHZ524313:VHZ524315 VHZ589849:VHZ589851 VHZ655385:VHZ655387 VHZ720921:VHZ720923 VHZ786457:VHZ786459 VHZ851993:VHZ851995 VHZ917529:VHZ917531 VHZ983065:VHZ983067 VID26 VID65562 VID131098 VID196634 VID262170 VID327706 VID393242 VID458778 VID524314 VID589850 VID655386 VID720922 VID786458 VID851994 VID917530 VID983066 VIF26 VIF34:VIF35 VIF65562 VIF65570:VIF65571 VIF131098 VIF131106:VIF131107 VIF196634 VIF196642:VIF196643 VIF262170 VIF262178:VIF262179 VIF327706 VIF327714:VIF327715 VIF393242 VIF393250:VIF393251 VIF458778 VIF458786:VIF458787 VIF524314 VIF524322:VIF524323 VIF589850 VIF589858:VIF589859 VIF655386 VIF655394:VIF655395 VIF720922 VIF720930:VIF720931 VIF786458 VIF786466:VIF786467 VIF851994 VIF852002:VIF852003 VIF917530 VIF917538:VIF917539 VIF983066 VIF983074:VIF983075 VRV25:VRV27 VRV65561:VRV65563 VRV131097:VRV131099 VRV196633:VRV196635 VRV262169:VRV262171 VRV327705:VRV327707 VRV393241:VRV393243 VRV458777:VRV458779 VRV524313:VRV524315 VRV589849:VRV589851 VRV655385:VRV655387 VRV720921:VRV720923 VRV786457:VRV786459 VRV851993:VRV851995 VRV917529:VRV917531 VRV983065:VRV983067 VRZ26 VRZ65562 VRZ131098 VRZ196634 VRZ262170 VRZ327706 VRZ393242 VRZ458778 VRZ524314 VRZ589850 VRZ655386 VRZ720922 VRZ786458 VRZ851994 VRZ917530 VRZ983066 VSB26 VSB34:VSB35 VSB65562 VSB65570:VSB65571 VSB131098 VSB131106:VSB131107 VSB196634 VSB196642:VSB196643 VSB262170 VSB262178:VSB262179 VSB327706 VSB327714:VSB327715 VSB393242 VSB393250:VSB393251 VSB458778 VSB458786:VSB458787 VSB524314 VSB524322:VSB524323 VSB589850 VSB589858:VSB589859 VSB655386 VSB655394:VSB655395 VSB720922 VSB720930:VSB720931 VSB786458 VSB786466:VSB786467 VSB851994 VSB852002:VSB852003 VSB917530 VSB917538:VSB917539 VSB983066 VSB983074:VSB983075 WBR25:WBR27 WBR65561:WBR65563 WBR131097:WBR131099 WBR196633:WBR196635 WBR262169:WBR262171 WBR327705:WBR327707 WBR393241:WBR393243 WBR458777:WBR458779 WBR524313:WBR524315 WBR589849:WBR589851 WBR655385:WBR655387 WBR720921:WBR720923 WBR786457:WBR786459 WBR851993:WBR851995 WBR917529:WBR917531 WBR983065:WBR983067 WBV26 WBV65562 WBV131098 WBV196634 WBV262170 WBV327706 WBV393242 WBV458778 WBV524314 WBV589850 WBV655386 WBV720922 WBV786458 WBV851994 WBV917530 WBV983066 WBX26 WBX34:WBX35 WBX65562 WBX65570:WBX65571 WBX131098 WBX131106:WBX131107 WBX196634 WBX196642:WBX196643 WBX262170 WBX262178:WBX262179 WBX327706 WBX327714:WBX327715 WBX393242 WBX393250:WBX393251 WBX458778 WBX458786:WBX458787 WBX524314 WBX524322:WBX524323 WBX589850 WBX589858:WBX589859 WBX655386 WBX655394:WBX655395 WBX720922 WBX720930:WBX720931 WBX786458 WBX786466:WBX786467 WBX851994 WBX852002:WBX852003 WBX917530 WBX917538:WBX917539 WBX983066 WBX983074:WBX983075 WLN25:WLN27 WLN65561:WLN65563 WLN131097:WLN131099 WLN196633:WLN196635 WLN262169:WLN262171 WLN327705:WLN327707 WLN393241:WLN393243 WLN458777:WLN458779 WLN524313:WLN524315 WLN589849:WLN589851 WLN655385:WLN655387 WLN720921:WLN720923 WLN786457:WLN786459 WLN851993:WLN851995 WLN917529:WLN917531 WLN983065:WLN983067 WLR26 WLR65562 WLR131098 WLR196634 WLR262170 WLR327706 WLR393242 WLR458778 WLR524314 WLR589850 WLR655386 WLR720922 WLR786458 WLR851994 WLR917530 WLR983066 WLT26 WLT34:WLT35 WLT65562 WLT65570:WLT65571 WLT131098 WLT131106:WLT131107 WLT196634 WLT196642:WLT196643 WLT262170 WLT262178:WLT262179 WLT327706 WLT327714:WLT327715 WLT393242 WLT393250:WLT393251 WLT458778 WLT458786:WLT458787 WLT524314 WLT524322:WLT524323 WLT589850 WLT589858:WLT589859 WLT655386 WLT655394:WLT655395 WLT720922 WLT720930:WLT720931 WLT786458 WLT786466:WLT786467 WLT851994 WLT852002:WLT852003 WLT917530 WLT917538:WLT917539 WLT983066 WLT983074:WLT983075 WVJ25:WVJ27 WVJ65561:WVJ65563 WVJ131097:WVJ131099 WVJ196633:WVJ196635 WVJ262169:WVJ262171 WVJ327705:WVJ327707 WVJ393241:WVJ393243 WVJ458777:WVJ458779 WVJ524313:WVJ524315 WVJ589849:WVJ589851 WVJ655385:WVJ655387 WVJ720921:WVJ720923 WVJ786457:WVJ786459 WVJ851993:WVJ851995 WVJ917529:WVJ917531 WVJ983065:WVJ983067 WVN26 WVN65562 WVN131098 WVN196634 WVN262170 WVN327706 WVN393242 WVN458778 WVN524314 WVN589850 WVN655386 WVN720922 WVN786458 WVN851994 WVN917530 WVN983066 WVP26 WVP34:WVP35 WVP65562 WVP65570:WVP65571 WVP131098 WVP131106:WVP131107 WVP196634 WVP196642:WVP196643 WVP262170 WVP262178:WVP262179 WVP327706 WVP327714:WVP327715 WVP393242 WVP393250:WVP393251 WVP458778 WVP458786:WVP458787 WVP524314 WVP524322:WVP524323 WVP589850 WVP589858:WVP589859 WVP655386 WVP655394:WVP655395 WVP720922 WVP720930:WVP720931 WVP786458 WVP786466:WVP786467 WVP851994 WVP852002:WVP852003 WVP917530 WVP917538:WVP917539 WVP983066 WVP983074:WVP983075" xr:uid="{00000000-0002-0000-1E00-000002000000}">
      <formula1>"□,☑"</formula1>
    </dataValidation>
    <dataValidation type="list" allowBlank="1" showInputMessage="1" showErrorMessage="1" sqref="D30 D65566 D131102 D196638 D262174 D327710 D393246 D458782 D524318 D589854 D655390 D720926 D786462 D851998 D917534 D983070 IZ30 IZ65566 IZ131102 IZ196638 IZ262174 IZ327710 IZ393246 IZ458782 IZ524318 IZ589854 IZ655390 IZ720926 IZ786462 IZ851998 IZ917534 IZ983070 SV30 SV65566 SV131102 SV196638 SV262174 SV327710 SV393246 SV458782 SV524318 SV589854 SV655390 SV720926 SV786462 SV851998 SV917534 SV983070 ACR30 ACR65566 ACR131102 ACR196638 ACR262174 ACR327710 ACR393246 ACR458782 ACR524318 ACR589854 ACR655390 ACR720926 ACR786462 ACR851998 ACR917534 ACR983070 AMN30 AMN65566 AMN131102 AMN196638 AMN262174 AMN327710 AMN393246 AMN458782 AMN524318 AMN589854 AMN655390 AMN720926 AMN786462 AMN851998 AMN917534 AMN983070 AWJ30 AWJ65566 AWJ131102 AWJ196638 AWJ262174 AWJ327710 AWJ393246 AWJ458782 AWJ524318 AWJ589854 AWJ655390 AWJ720926 AWJ786462 AWJ851998 AWJ917534 AWJ983070 BGF30 BGF65566 BGF131102 BGF196638 BGF262174 BGF327710 BGF393246 BGF458782 BGF524318 BGF589854 BGF655390 BGF720926 BGF786462 BGF851998 BGF917534 BGF983070 BQB30 BQB65566 BQB131102 BQB196638 BQB262174 BQB327710 BQB393246 BQB458782 BQB524318 BQB589854 BQB655390 BQB720926 BQB786462 BQB851998 BQB917534 BQB983070 BZX30 BZX65566 BZX131102 BZX196638 BZX262174 BZX327710 BZX393246 BZX458782 BZX524318 BZX589854 BZX655390 BZX720926 BZX786462 BZX851998 BZX917534 BZX983070 CJT30 CJT65566 CJT131102 CJT196638 CJT262174 CJT327710 CJT393246 CJT458782 CJT524318 CJT589854 CJT655390 CJT720926 CJT786462 CJT851998 CJT917534 CJT983070 CTP30 CTP65566 CTP131102 CTP196638 CTP262174 CTP327710 CTP393246 CTP458782 CTP524318 CTP589854 CTP655390 CTP720926 CTP786462 CTP851998 CTP917534 CTP983070 DDL30 DDL65566 DDL131102 DDL196638 DDL262174 DDL327710 DDL393246 DDL458782 DDL524318 DDL589854 DDL655390 DDL720926 DDL786462 DDL851998 DDL917534 DDL983070 DNH30 DNH65566 DNH131102 DNH196638 DNH262174 DNH327710 DNH393246 DNH458782 DNH524318 DNH589854 DNH655390 DNH720926 DNH786462 DNH851998 DNH917534 DNH983070 DXD30 DXD65566 DXD131102 DXD196638 DXD262174 DXD327710 DXD393246 DXD458782 DXD524318 DXD589854 DXD655390 DXD720926 DXD786462 DXD851998 DXD917534 DXD983070 EGZ30 EGZ65566 EGZ131102 EGZ196638 EGZ262174 EGZ327710 EGZ393246 EGZ458782 EGZ524318 EGZ589854 EGZ655390 EGZ720926 EGZ786462 EGZ851998 EGZ917534 EGZ983070 EQV30 EQV65566 EQV131102 EQV196638 EQV262174 EQV327710 EQV393246 EQV458782 EQV524318 EQV589854 EQV655390 EQV720926 EQV786462 EQV851998 EQV917534 EQV983070 FAR30 FAR65566 FAR131102 FAR196638 FAR262174 FAR327710 FAR393246 FAR458782 FAR524318 FAR589854 FAR655390 FAR720926 FAR786462 FAR851998 FAR917534 FAR983070 FKN30 FKN65566 FKN131102 FKN196638 FKN262174 FKN327710 FKN393246 FKN458782 FKN524318 FKN589854 FKN655390 FKN720926 FKN786462 FKN851998 FKN917534 FKN983070 FUJ30 FUJ65566 FUJ131102 FUJ196638 FUJ262174 FUJ327710 FUJ393246 FUJ458782 FUJ524318 FUJ589854 FUJ655390 FUJ720926 FUJ786462 FUJ851998 FUJ917534 FUJ983070 GEF30 GEF65566 GEF131102 GEF196638 GEF262174 GEF327710 GEF393246 GEF458782 GEF524318 GEF589854 GEF655390 GEF720926 GEF786462 GEF851998 GEF917534 GEF983070 GOB30 GOB65566 GOB131102 GOB196638 GOB262174 GOB327710 GOB393246 GOB458782 GOB524318 GOB589854 GOB655390 GOB720926 GOB786462 GOB851998 GOB917534 GOB983070 GXX30 GXX65566 GXX131102 GXX196638 GXX262174 GXX327710 GXX393246 GXX458782 GXX524318 GXX589854 GXX655390 GXX720926 GXX786462 GXX851998 GXX917534 GXX983070 HHT30 HHT65566 HHT131102 HHT196638 HHT262174 HHT327710 HHT393246 HHT458782 HHT524318 HHT589854 HHT655390 HHT720926 HHT786462 HHT851998 HHT917534 HHT983070 HRP30 HRP65566 HRP131102 HRP196638 HRP262174 HRP327710 HRP393246 HRP458782 HRP524318 HRP589854 HRP655390 HRP720926 HRP786462 HRP851998 HRP917534 HRP983070 IBL30 IBL65566 IBL131102 IBL196638 IBL262174 IBL327710 IBL393246 IBL458782 IBL524318 IBL589854 IBL655390 IBL720926 IBL786462 IBL851998 IBL917534 IBL983070 ILH30 ILH65566 ILH131102 ILH196638 ILH262174 ILH327710 ILH393246 ILH458782 ILH524318 ILH589854 ILH655390 ILH720926 ILH786462 ILH851998 ILH917534 ILH983070 IVD30 IVD65566 IVD131102 IVD196638 IVD262174 IVD327710 IVD393246 IVD458782 IVD524318 IVD589854 IVD655390 IVD720926 IVD786462 IVD851998 IVD917534 IVD983070 JEZ30 JEZ65566 JEZ131102 JEZ196638 JEZ262174 JEZ327710 JEZ393246 JEZ458782 JEZ524318 JEZ589854 JEZ655390 JEZ720926 JEZ786462 JEZ851998 JEZ917534 JEZ983070 JOV30 JOV65566 JOV131102 JOV196638 JOV262174 JOV327710 JOV393246 JOV458782 JOV524318 JOV589854 JOV655390 JOV720926 JOV786462 JOV851998 JOV917534 JOV983070 JYR30 JYR65566 JYR131102 JYR196638 JYR262174 JYR327710 JYR393246 JYR458782 JYR524318 JYR589854 JYR655390 JYR720926 JYR786462 JYR851998 JYR917534 JYR983070 KIN30 KIN65566 KIN131102 KIN196638 KIN262174 KIN327710 KIN393246 KIN458782 KIN524318 KIN589854 KIN655390 KIN720926 KIN786462 KIN851998 KIN917534 KIN983070 KSJ30 KSJ65566 KSJ131102 KSJ196638 KSJ262174 KSJ327710 KSJ393246 KSJ458782 KSJ524318 KSJ589854 KSJ655390 KSJ720926 KSJ786462 KSJ851998 KSJ917534 KSJ983070 LCF30 LCF65566 LCF131102 LCF196638 LCF262174 LCF327710 LCF393246 LCF458782 LCF524318 LCF589854 LCF655390 LCF720926 LCF786462 LCF851998 LCF917534 LCF983070 LMB30 LMB65566 LMB131102 LMB196638 LMB262174 LMB327710 LMB393246 LMB458782 LMB524318 LMB589854 LMB655390 LMB720926 LMB786462 LMB851998 LMB917534 LMB983070 LVX30 LVX65566 LVX131102 LVX196638 LVX262174 LVX327710 LVX393246 LVX458782 LVX524318 LVX589854 LVX655390 LVX720926 LVX786462 LVX851998 LVX917534 LVX983070 MFT30 MFT65566 MFT131102 MFT196638 MFT262174 MFT327710 MFT393246 MFT458782 MFT524318 MFT589854 MFT655390 MFT720926 MFT786462 MFT851998 MFT917534 MFT983070 MPP30 MPP65566 MPP131102 MPP196638 MPP262174 MPP327710 MPP393246 MPP458782 MPP524318 MPP589854 MPP655390 MPP720926 MPP786462 MPP851998 MPP917534 MPP983070 MZL30 MZL65566 MZL131102 MZL196638 MZL262174 MZL327710 MZL393246 MZL458782 MZL524318 MZL589854 MZL655390 MZL720926 MZL786462 MZL851998 MZL917534 MZL983070 NJH30 NJH65566 NJH131102 NJH196638 NJH262174 NJH327710 NJH393246 NJH458782 NJH524318 NJH589854 NJH655390 NJH720926 NJH786462 NJH851998 NJH917534 NJH983070 NTD30 NTD65566 NTD131102 NTD196638 NTD262174 NTD327710 NTD393246 NTD458782 NTD524318 NTD589854 NTD655390 NTD720926 NTD786462 NTD851998 NTD917534 NTD983070 OCZ30 OCZ65566 OCZ131102 OCZ196638 OCZ262174 OCZ327710 OCZ393246 OCZ458782 OCZ524318 OCZ589854 OCZ655390 OCZ720926 OCZ786462 OCZ851998 OCZ917534 OCZ983070 OMV30 OMV65566 OMV131102 OMV196638 OMV262174 OMV327710 OMV393246 OMV458782 OMV524318 OMV589854 OMV655390 OMV720926 OMV786462 OMV851998 OMV917534 OMV983070 OWR30 OWR65566 OWR131102 OWR196638 OWR262174 OWR327710 OWR393246 OWR458782 OWR524318 OWR589854 OWR655390 OWR720926 OWR786462 OWR851998 OWR917534 OWR983070 PGN30 PGN65566 PGN131102 PGN196638 PGN262174 PGN327710 PGN393246 PGN458782 PGN524318 PGN589854 PGN655390 PGN720926 PGN786462 PGN851998 PGN917534 PGN983070 PQJ30 PQJ65566 PQJ131102 PQJ196638 PQJ262174 PQJ327710 PQJ393246 PQJ458782 PQJ524318 PQJ589854 PQJ655390 PQJ720926 PQJ786462 PQJ851998 PQJ917534 PQJ983070 QAF30 QAF65566 QAF131102 QAF196638 QAF262174 QAF327710 QAF393246 QAF458782 QAF524318 QAF589854 QAF655390 QAF720926 QAF786462 QAF851998 QAF917534 QAF983070 QKB30 QKB65566 QKB131102 QKB196638 QKB262174 QKB327710 QKB393246 QKB458782 QKB524318 QKB589854 QKB655390 QKB720926 QKB786462 QKB851998 QKB917534 QKB983070 QTX30 QTX65566 QTX131102 QTX196638 QTX262174 QTX327710 QTX393246 QTX458782 QTX524318 QTX589854 QTX655390 QTX720926 QTX786462 QTX851998 QTX917534 QTX983070 RDT30 RDT65566 RDT131102 RDT196638 RDT262174 RDT327710 RDT393246 RDT458782 RDT524318 RDT589854 RDT655390 RDT720926 RDT786462 RDT851998 RDT917534 RDT983070 RNP30 RNP65566 RNP131102 RNP196638 RNP262174 RNP327710 RNP393246 RNP458782 RNP524318 RNP589854 RNP655390 RNP720926 RNP786462 RNP851998 RNP917534 RNP983070 RXL30 RXL65566 RXL131102 RXL196638 RXL262174 RXL327710 RXL393246 RXL458782 RXL524318 RXL589854 RXL655390 RXL720926 RXL786462 RXL851998 RXL917534 RXL983070 SHH30 SHH65566 SHH131102 SHH196638 SHH262174 SHH327710 SHH393246 SHH458782 SHH524318 SHH589854 SHH655390 SHH720926 SHH786462 SHH851998 SHH917534 SHH983070 SRD30 SRD65566 SRD131102 SRD196638 SRD262174 SRD327710 SRD393246 SRD458782 SRD524318 SRD589854 SRD655390 SRD720926 SRD786462 SRD851998 SRD917534 SRD983070 TAZ30 TAZ65566 TAZ131102 TAZ196638 TAZ262174 TAZ327710 TAZ393246 TAZ458782 TAZ524318 TAZ589854 TAZ655390 TAZ720926 TAZ786462 TAZ851998 TAZ917534 TAZ983070 TKV30 TKV65566 TKV131102 TKV196638 TKV262174 TKV327710 TKV393246 TKV458782 TKV524318 TKV589854 TKV655390 TKV720926 TKV786462 TKV851998 TKV917534 TKV983070 TUR30 TUR65566 TUR131102 TUR196638 TUR262174 TUR327710 TUR393246 TUR458782 TUR524318 TUR589854 TUR655390 TUR720926 TUR786462 TUR851998 TUR917534 TUR983070 UEN30 UEN65566 UEN131102 UEN196638 UEN262174 UEN327710 UEN393246 UEN458782 UEN524318 UEN589854 UEN655390 UEN720926 UEN786462 UEN851998 UEN917534 UEN983070 UOJ30 UOJ65566 UOJ131102 UOJ196638 UOJ262174 UOJ327710 UOJ393246 UOJ458782 UOJ524318 UOJ589854 UOJ655390 UOJ720926 UOJ786462 UOJ851998 UOJ917534 UOJ983070 UYF30 UYF65566 UYF131102 UYF196638 UYF262174 UYF327710 UYF393246 UYF458782 UYF524318 UYF589854 UYF655390 UYF720926 UYF786462 UYF851998 UYF917534 UYF983070 VIB30 VIB65566 VIB131102 VIB196638 VIB262174 VIB327710 VIB393246 VIB458782 VIB524318 VIB589854 VIB655390 VIB720926 VIB786462 VIB851998 VIB917534 VIB983070 VRX30 VRX65566 VRX131102 VRX196638 VRX262174 VRX327710 VRX393246 VRX458782 VRX524318 VRX589854 VRX655390 VRX720926 VRX786462 VRX851998 VRX917534 VRX983070 WBT30 WBT65566 WBT131102 WBT196638 WBT262174 WBT327710 WBT393246 WBT458782 WBT524318 WBT589854 WBT655390 WBT720926 WBT786462 WBT851998 WBT917534 WBT983070 WLP30 WLP65566 WLP131102 WLP196638 WLP262174 WLP327710 WLP393246 WLP458782 WLP524318 WLP589854 WLP655390 WLP720926 WLP786462 WLP851998 WLP917534 WLP983070 WVL30 WVL65566 WVL131102 WVL196638 WVL262174 WVL327710 WVL393246 WVL458782 WVL524318 WVL589854 WVL655390 WVL720926 WVL786462 WVL851998 WVL917534 WVL983070" xr:uid="{00000000-0002-0000-1E00-000003000000}">
      <formula1>" ,1,2,3,4,5,6,7,8,9,10,11,12"</formula1>
    </dataValidation>
    <dataValidation type="list" allowBlank="1" showInputMessage="1" showErrorMessage="1" sqref="F30 F65566 F131102 F196638 F262174 F327710 F393246 F458782 F524318 F589854 F655390 F720926 F786462 F851998 F917534 F983070 JB30 JB65566 JB131102 JB196638 JB262174 JB327710 JB393246 JB458782 JB524318 JB589854 JB655390 JB720926 JB786462 JB851998 JB917534 JB983070 SX30 SX65566 SX131102 SX196638 SX262174 SX327710 SX393246 SX458782 SX524318 SX589854 SX655390 SX720926 SX786462 SX851998 SX917534 SX983070 ACT30 ACT65566 ACT131102 ACT196638 ACT262174 ACT327710 ACT393246 ACT458782 ACT524318 ACT589854 ACT655390 ACT720926 ACT786462 ACT851998 ACT917534 ACT983070 AMP30 AMP65566 AMP131102 AMP196638 AMP262174 AMP327710 AMP393246 AMP458782 AMP524318 AMP589854 AMP655390 AMP720926 AMP786462 AMP851998 AMP917534 AMP983070 AWL30 AWL65566 AWL131102 AWL196638 AWL262174 AWL327710 AWL393246 AWL458782 AWL524318 AWL589854 AWL655390 AWL720926 AWL786462 AWL851998 AWL917534 AWL983070 BGH30 BGH65566 BGH131102 BGH196638 BGH262174 BGH327710 BGH393246 BGH458782 BGH524318 BGH589854 BGH655390 BGH720926 BGH786462 BGH851998 BGH917534 BGH983070 BQD30 BQD65566 BQD131102 BQD196638 BQD262174 BQD327710 BQD393246 BQD458782 BQD524318 BQD589854 BQD655390 BQD720926 BQD786462 BQD851998 BQD917534 BQD983070 BZZ30 BZZ65566 BZZ131102 BZZ196638 BZZ262174 BZZ327710 BZZ393246 BZZ458782 BZZ524318 BZZ589854 BZZ655390 BZZ720926 BZZ786462 BZZ851998 BZZ917534 BZZ983070 CJV30 CJV65566 CJV131102 CJV196638 CJV262174 CJV327710 CJV393246 CJV458782 CJV524318 CJV589854 CJV655390 CJV720926 CJV786462 CJV851998 CJV917534 CJV983070 CTR30 CTR65566 CTR131102 CTR196638 CTR262174 CTR327710 CTR393246 CTR458782 CTR524318 CTR589854 CTR655390 CTR720926 CTR786462 CTR851998 CTR917534 CTR983070 DDN30 DDN65566 DDN131102 DDN196638 DDN262174 DDN327710 DDN393246 DDN458782 DDN524318 DDN589854 DDN655390 DDN720926 DDN786462 DDN851998 DDN917534 DDN983070 DNJ30 DNJ65566 DNJ131102 DNJ196638 DNJ262174 DNJ327710 DNJ393246 DNJ458782 DNJ524318 DNJ589854 DNJ655390 DNJ720926 DNJ786462 DNJ851998 DNJ917534 DNJ983070 DXF30 DXF65566 DXF131102 DXF196638 DXF262174 DXF327710 DXF393246 DXF458782 DXF524318 DXF589854 DXF655390 DXF720926 DXF786462 DXF851998 DXF917534 DXF983070 EHB30 EHB65566 EHB131102 EHB196638 EHB262174 EHB327710 EHB393246 EHB458782 EHB524318 EHB589854 EHB655390 EHB720926 EHB786462 EHB851998 EHB917534 EHB983070 EQX30 EQX65566 EQX131102 EQX196638 EQX262174 EQX327710 EQX393246 EQX458782 EQX524318 EQX589854 EQX655390 EQX720926 EQX786462 EQX851998 EQX917534 EQX983070 FAT30 FAT65566 FAT131102 FAT196638 FAT262174 FAT327710 FAT393246 FAT458782 FAT524318 FAT589854 FAT655390 FAT720926 FAT786462 FAT851998 FAT917534 FAT983070 FKP30 FKP65566 FKP131102 FKP196638 FKP262174 FKP327710 FKP393246 FKP458782 FKP524318 FKP589854 FKP655390 FKP720926 FKP786462 FKP851998 FKP917534 FKP983070 FUL30 FUL65566 FUL131102 FUL196638 FUL262174 FUL327710 FUL393246 FUL458782 FUL524318 FUL589854 FUL655390 FUL720926 FUL786462 FUL851998 FUL917534 FUL983070 GEH30 GEH65566 GEH131102 GEH196638 GEH262174 GEH327710 GEH393246 GEH458782 GEH524318 GEH589854 GEH655390 GEH720926 GEH786462 GEH851998 GEH917534 GEH983070 GOD30 GOD65566 GOD131102 GOD196638 GOD262174 GOD327710 GOD393246 GOD458782 GOD524318 GOD589854 GOD655390 GOD720926 GOD786462 GOD851998 GOD917534 GOD983070 GXZ30 GXZ65566 GXZ131102 GXZ196638 GXZ262174 GXZ327710 GXZ393246 GXZ458782 GXZ524318 GXZ589854 GXZ655390 GXZ720926 GXZ786462 GXZ851998 GXZ917534 GXZ983070 HHV30 HHV65566 HHV131102 HHV196638 HHV262174 HHV327710 HHV393246 HHV458782 HHV524318 HHV589854 HHV655390 HHV720926 HHV786462 HHV851998 HHV917534 HHV983070 HRR30 HRR65566 HRR131102 HRR196638 HRR262174 HRR327710 HRR393246 HRR458782 HRR524318 HRR589854 HRR655390 HRR720926 HRR786462 HRR851998 HRR917534 HRR983070 IBN30 IBN65566 IBN131102 IBN196638 IBN262174 IBN327710 IBN393246 IBN458782 IBN524318 IBN589854 IBN655390 IBN720926 IBN786462 IBN851998 IBN917534 IBN983070 ILJ30 ILJ65566 ILJ131102 ILJ196638 ILJ262174 ILJ327710 ILJ393246 ILJ458782 ILJ524318 ILJ589854 ILJ655390 ILJ720926 ILJ786462 ILJ851998 ILJ917534 ILJ983070 IVF30 IVF65566 IVF131102 IVF196638 IVF262174 IVF327710 IVF393246 IVF458782 IVF524318 IVF589854 IVF655390 IVF720926 IVF786462 IVF851998 IVF917534 IVF983070 JFB30 JFB65566 JFB131102 JFB196638 JFB262174 JFB327710 JFB393246 JFB458782 JFB524318 JFB589854 JFB655390 JFB720926 JFB786462 JFB851998 JFB917534 JFB983070 JOX30 JOX65566 JOX131102 JOX196638 JOX262174 JOX327710 JOX393246 JOX458782 JOX524318 JOX589854 JOX655390 JOX720926 JOX786462 JOX851998 JOX917534 JOX983070 JYT30 JYT65566 JYT131102 JYT196638 JYT262174 JYT327710 JYT393246 JYT458782 JYT524318 JYT589854 JYT655390 JYT720926 JYT786462 JYT851998 JYT917534 JYT983070 KIP30 KIP65566 KIP131102 KIP196638 KIP262174 KIP327710 KIP393246 KIP458782 KIP524318 KIP589854 KIP655390 KIP720926 KIP786462 KIP851998 KIP917534 KIP983070 KSL30 KSL65566 KSL131102 KSL196638 KSL262174 KSL327710 KSL393246 KSL458782 KSL524318 KSL589854 KSL655390 KSL720926 KSL786462 KSL851998 KSL917534 KSL983070 LCH30 LCH65566 LCH131102 LCH196638 LCH262174 LCH327710 LCH393246 LCH458782 LCH524318 LCH589854 LCH655390 LCH720926 LCH786462 LCH851998 LCH917534 LCH983070 LMD30 LMD65566 LMD131102 LMD196638 LMD262174 LMD327710 LMD393246 LMD458782 LMD524318 LMD589854 LMD655390 LMD720926 LMD786462 LMD851998 LMD917534 LMD983070 LVZ30 LVZ65566 LVZ131102 LVZ196638 LVZ262174 LVZ327710 LVZ393246 LVZ458782 LVZ524318 LVZ589854 LVZ655390 LVZ720926 LVZ786462 LVZ851998 LVZ917534 LVZ983070 MFV30 MFV65566 MFV131102 MFV196638 MFV262174 MFV327710 MFV393246 MFV458782 MFV524318 MFV589854 MFV655390 MFV720926 MFV786462 MFV851998 MFV917534 MFV983070 MPR30 MPR65566 MPR131102 MPR196638 MPR262174 MPR327710 MPR393246 MPR458782 MPR524318 MPR589854 MPR655390 MPR720926 MPR786462 MPR851998 MPR917534 MPR983070 MZN30 MZN65566 MZN131102 MZN196638 MZN262174 MZN327710 MZN393246 MZN458782 MZN524318 MZN589854 MZN655390 MZN720926 MZN786462 MZN851998 MZN917534 MZN983070 NJJ30 NJJ65566 NJJ131102 NJJ196638 NJJ262174 NJJ327710 NJJ393246 NJJ458782 NJJ524318 NJJ589854 NJJ655390 NJJ720926 NJJ786462 NJJ851998 NJJ917534 NJJ983070 NTF30 NTF65566 NTF131102 NTF196638 NTF262174 NTF327710 NTF393246 NTF458782 NTF524318 NTF589854 NTF655390 NTF720926 NTF786462 NTF851998 NTF917534 NTF983070 ODB30 ODB65566 ODB131102 ODB196638 ODB262174 ODB327710 ODB393246 ODB458782 ODB524318 ODB589854 ODB655390 ODB720926 ODB786462 ODB851998 ODB917534 ODB983070 OMX30 OMX65566 OMX131102 OMX196638 OMX262174 OMX327710 OMX393246 OMX458782 OMX524318 OMX589854 OMX655390 OMX720926 OMX786462 OMX851998 OMX917534 OMX983070 OWT30 OWT65566 OWT131102 OWT196638 OWT262174 OWT327710 OWT393246 OWT458782 OWT524318 OWT589854 OWT655390 OWT720926 OWT786462 OWT851998 OWT917534 OWT983070 PGP30 PGP65566 PGP131102 PGP196638 PGP262174 PGP327710 PGP393246 PGP458782 PGP524318 PGP589854 PGP655390 PGP720926 PGP786462 PGP851998 PGP917534 PGP983070 PQL30 PQL65566 PQL131102 PQL196638 PQL262174 PQL327710 PQL393246 PQL458782 PQL524318 PQL589854 PQL655390 PQL720926 PQL786462 PQL851998 PQL917534 PQL983070 QAH30 QAH65566 QAH131102 QAH196638 QAH262174 QAH327710 QAH393246 QAH458782 QAH524318 QAH589854 QAH655390 QAH720926 QAH786462 QAH851998 QAH917534 QAH983070 QKD30 QKD65566 QKD131102 QKD196638 QKD262174 QKD327710 QKD393246 QKD458782 QKD524318 QKD589854 QKD655390 QKD720926 QKD786462 QKD851998 QKD917534 QKD983070 QTZ30 QTZ65566 QTZ131102 QTZ196638 QTZ262174 QTZ327710 QTZ393246 QTZ458782 QTZ524318 QTZ589854 QTZ655390 QTZ720926 QTZ786462 QTZ851998 QTZ917534 QTZ983070 RDV30 RDV65566 RDV131102 RDV196638 RDV262174 RDV327710 RDV393246 RDV458782 RDV524318 RDV589854 RDV655390 RDV720926 RDV786462 RDV851998 RDV917534 RDV983070 RNR30 RNR65566 RNR131102 RNR196638 RNR262174 RNR327710 RNR393246 RNR458782 RNR524318 RNR589854 RNR655390 RNR720926 RNR786462 RNR851998 RNR917534 RNR983070 RXN30 RXN65566 RXN131102 RXN196638 RXN262174 RXN327710 RXN393246 RXN458782 RXN524318 RXN589854 RXN655390 RXN720926 RXN786462 RXN851998 RXN917534 RXN983070 SHJ30 SHJ65566 SHJ131102 SHJ196638 SHJ262174 SHJ327710 SHJ393246 SHJ458782 SHJ524318 SHJ589854 SHJ655390 SHJ720926 SHJ786462 SHJ851998 SHJ917534 SHJ983070 SRF30 SRF65566 SRF131102 SRF196638 SRF262174 SRF327710 SRF393246 SRF458782 SRF524318 SRF589854 SRF655390 SRF720926 SRF786462 SRF851998 SRF917534 SRF983070 TBB30 TBB65566 TBB131102 TBB196638 TBB262174 TBB327710 TBB393246 TBB458782 TBB524318 TBB589854 TBB655390 TBB720926 TBB786462 TBB851998 TBB917534 TBB983070 TKX30 TKX65566 TKX131102 TKX196638 TKX262174 TKX327710 TKX393246 TKX458782 TKX524318 TKX589854 TKX655390 TKX720926 TKX786462 TKX851998 TKX917534 TKX983070 TUT30 TUT65566 TUT131102 TUT196638 TUT262174 TUT327710 TUT393246 TUT458782 TUT524318 TUT589854 TUT655390 TUT720926 TUT786462 TUT851998 TUT917534 TUT983070 UEP30 UEP65566 UEP131102 UEP196638 UEP262174 UEP327710 UEP393246 UEP458782 UEP524318 UEP589854 UEP655390 UEP720926 UEP786462 UEP851998 UEP917534 UEP983070 UOL30 UOL65566 UOL131102 UOL196638 UOL262174 UOL327710 UOL393246 UOL458782 UOL524318 UOL589854 UOL655390 UOL720926 UOL786462 UOL851998 UOL917534 UOL983070 UYH30 UYH65566 UYH131102 UYH196638 UYH262174 UYH327710 UYH393246 UYH458782 UYH524318 UYH589854 UYH655390 UYH720926 UYH786462 UYH851998 UYH917534 UYH983070 VID30 VID65566 VID131102 VID196638 VID262174 VID327710 VID393246 VID458782 VID524318 VID589854 VID655390 VID720926 VID786462 VID851998 VID917534 VID983070 VRZ30 VRZ65566 VRZ131102 VRZ196638 VRZ262174 VRZ327710 VRZ393246 VRZ458782 VRZ524318 VRZ589854 VRZ655390 VRZ720926 VRZ786462 VRZ851998 VRZ917534 VRZ983070 WBV30 WBV65566 WBV131102 WBV196638 WBV262174 WBV327710 WBV393246 WBV458782 WBV524318 WBV589854 WBV655390 WBV720926 WBV786462 WBV851998 WBV917534 WBV983070 WLR30 WLR65566 WLR131102 WLR196638 WLR262174 WLR327710 WLR393246 WLR458782 WLR524318 WLR589854 WLR655390 WLR720926 WLR786462 WLR851998 WLR917534 WLR983070 WVN30 WVN65566 WVN131102 WVN196638 WVN262174 WVN327710 WVN393246 WVN458782 WVN524318 WVN589854 WVN655390 WVN720926 WVN786462 WVN851998 WVN917534 WVN983070" xr:uid="{00000000-0002-0000-1E00-000004000000}">
      <formula1>" ,1,2,3,4,5,6,7,8,9,10,11,12,13,14,15,16,17,18,19,20,21,22,23,24,25,26,27,28,29,30,31"</formula1>
    </dataValidation>
  </dataValidations>
  <printOptions horizontalCentered="1"/>
  <pageMargins left="0.59055118110236227" right="0.59055118110236227" top="0.19685039370078741" bottom="0.19685039370078741" header="0.31496062992125984" footer="0.31496062992125984"/>
  <pageSetup paperSize="9" scale="91"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130049" r:id="rId4" name="Check_x0020_Box_x0020_1">
              <controlPr defaultSize="0" autoFill="0" autoLine="0" autoPict="0" altText="">
                <anchor moveWithCells="1">
                  <from>
                    <xdr:col>3</xdr:col>
                    <xdr:colOff>0</xdr:colOff>
                    <xdr:row>24</xdr:row>
                    <xdr:rowOff>66675</xdr:rowOff>
                  </from>
                  <to>
                    <xdr:col>3</xdr:col>
                    <xdr:colOff>0</xdr:colOff>
                    <xdr:row>24</xdr:row>
                    <xdr:rowOff>66675</xdr:rowOff>
                  </to>
                </anchor>
              </controlPr>
            </control>
          </mc:Choice>
        </mc:AlternateContent>
        <mc:AlternateContent xmlns:mc="http://schemas.openxmlformats.org/markup-compatibility/2006">
          <mc:Choice Requires="x14">
            <control shapeId="130050" r:id="rId5" name="Check_x0020_Box_x0020_2">
              <controlPr defaultSize="0" autoFill="0" autoLine="0" autoPict="0" altText="">
                <anchor moveWithCells="1">
                  <from>
                    <xdr:col>3</xdr:col>
                    <xdr:colOff>0</xdr:colOff>
                    <xdr:row>25</xdr:row>
                    <xdr:rowOff>66675</xdr:rowOff>
                  </from>
                  <to>
                    <xdr:col>3</xdr:col>
                    <xdr:colOff>0</xdr:colOff>
                    <xdr:row>26</xdr:row>
                    <xdr:rowOff>0</xdr:rowOff>
                  </to>
                </anchor>
              </controlPr>
            </control>
          </mc:Choice>
        </mc:AlternateContent>
        <mc:AlternateContent xmlns:mc="http://schemas.openxmlformats.org/markup-compatibility/2006">
          <mc:Choice Requires="x14">
            <control shapeId="130051" r:id="rId6" name="Check_x0020_Box_x0020_3">
              <controlPr defaultSize="0" autoFill="0" autoLine="0" autoPict="0" altText="">
                <anchor moveWithCells="1">
                  <from>
                    <xdr:col>1</xdr:col>
                    <xdr:colOff>457200</xdr:colOff>
                    <xdr:row>26</xdr:row>
                    <xdr:rowOff>66675</xdr:rowOff>
                  </from>
                  <to>
                    <xdr:col>1</xdr:col>
                    <xdr:colOff>457200</xdr:colOff>
                    <xdr:row>27</xdr:row>
                    <xdr:rowOff>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9" tint="0.79995117038483843"/>
    <pageSetUpPr fitToPage="1"/>
  </sheetPr>
  <dimension ref="A1:T50"/>
  <sheetViews>
    <sheetView zoomScaleNormal="100" workbookViewId="0"/>
  </sheetViews>
  <sheetFormatPr defaultColWidth="9" defaultRowHeight="18" customHeight="1"/>
  <cols>
    <col min="1" max="1" width="1.625" style="656" customWidth="1"/>
    <col min="2" max="2" width="10.625" style="656" customWidth="1"/>
    <col min="3" max="15" width="5.375" style="656" customWidth="1"/>
    <col min="16" max="17" width="5.75" style="659" customWidth="1"/>
    <col min="18" max="18" width="1.625" style="656" customWidth="1"/>
    <col min="19" max="256" width="9" style="656" customWidth="1"/>
    <col min="257" max="257" width="1.625" style="656" customWidth="1"/>
    <col min="258" max="258" width="10.625" style="656" customWidth="1"/>
    <col min="259" max="271" width="5.375" style="656" customWidth="1"/>
    <col min="272" max="273" width="5.75" style="656" customWidth="1"/>
    <col min="274" max="274" width="1.625" style="656" customWidth="1"/>
    <col min="275" max="512" width="9" style="656" customWidth="1"/>
    <col min="513" max="513" width="1.625" style="656" customWidth="1"/>
    <col min="514" max="514" width="10.625" style="656" customWidth="1"/>
    <col min="515" max="527" width="5.375" style="656" customWidth="1"/>
    <col min="528" max="529" width="5.75" style="656" customWidth="1"/>
    <col min="530" max="530" width="1.625" style="656" customWidth="1"/>
    <col min="531" max="768" width="9" style="656" customWidth="1"/>
    <col min="769" max="769" width="1.625" style="656" customWidth="1"/>
    <col min="770" max="770" width="10.625" style="656" customWidth="1"/>
    <col min="771" max="783" width="5.375" style="656" customWidth="1"/>
    <col min="784" max="785" width="5.75" style="656" customWidth="1"/>
    <col min="786" max="786" width="1.625" style="656" customWidth="1"/>
    <col min="787" max="1024" width="9" style="656" customWidth="1"/>
    <col min="1025" max="1025" width="1.625" style="656" customWidth="1"/>
    <col min="1026" max="1026" width="10.625" style="656" customWidth="1"/>
    <col min="1027" max="1039" width="5.375" style="656" customWidth="1"/>
    <col min="1040" max="1041" width="5.75" style="656" customWidth="1"/>
    <col min="1042" max="1042" width="1.625" style="656" customWidth="1"/>
    <col min="1043" max="1280" width="9" style="656" customWidth="1"/>
    <col min="1281" max="1281" width="1.625" style="656" customWidth="1"/>
    <col min="1282" max="1282" width="10.625" style="656" customWidth="1"/>
    <col min="1283" max="1295" width="5.375" style="656" customWidth="1"/>
    <col min="1296" max="1297" width="5.75" style="656" customWidth="1"/>
    <col min="1298" max="1298" width="1.625" style="656" customWidth="1"/>
    <col min="1299" max="1536" width="9" style="656" customWidth="1"/>
    <col min="1537" max="1537" width="1.625" style="656" customWidth="1"/>
    <col min="1538" max="1538" width="10.625" style="656" customWidth="1"/>
    <col min="1539" max="1551" width="5.375" style="656" customWidth="1"/>
    <col min="1552" max="1553" width="5.75" style="656" customWidth="1"/>
    <col min="1554" max="1554" width="1.625" style="656" customWidth="1"/>
    <col min="1555" max="1792" width="9" style="656" customWidth="1"/>
    <col min="1793" max="1793" width="1.625" style="656" customWidth="1"/>
    <col min="1794" max="1794" width="10.625" style="656" customWidth="1"/>
    <col min="1795" max="1807" width="5.375" style="656" customWidth="1"/>
    <col min="1808" max="1809" width="5.75" style="656" customWidth="1"/>
    <col min="1810" max="1810" width="1.625" style="656" customWidth="1"/>
    <col min="1811" max="2048" width="9" style="656" customWidth="1"/>
    <col min="2049" max="2049" width="1.625" style="656" customWidth="1"/>
    <col min="2050" max="2050" width="10.625" style="656" customWidth="1"/>
    <col min="2051" max="2063" width="5.375" style="656" customWidth="1"/>
    <col min="2064" max="2065" width="5.75" style="656" customWidth="1"/>
    <col min="2066" max="2066" width="1.625" style="656" customWidth="1"/>
    <col min="2067" max="2304" width="9" style="656" customWidth="1"/>
    <col min="2305" max="2305" width="1.625" style="656" customWidth="1"/>
    <col min="2306" max="2306" width="10.625" style="656" customWidth="1"/>
    <col min="2307" max="2319" width="5.375" style="656" customWidth="1"/>
    <col min="2320" max="2321" width="5.75" style="656" customWidth="1"/>
    <col min="2322" max="2322" width="1.625" style="656" customWidth="1"/>
    <col min="2323" max="2560" width="9" style="656" customWidth="1"/>
    <col min="2561" max="2561" width="1.625" style="656" customWidth="1"/>
    <col min="2562" max="2562" width="10.625" style="656" customWidth="1"/>
    <col min="2563" max="2575" width="5.375" style="656" customWidth="1"/>
    <col min="2576" max="2577" width="5.75" style="656" customWidth="1"/>
    <col min="2578" max="2578" width="1.625" style="656" customWidth="1"/>
    <col min="2579" max="2816" width="9" style="656" customWidth="1"/>
    <col min="2817" max="2817" width="1.625" style="656" customWidth="1"/>
    <col min="2818" max="2818" width="10.625" style="656" customWidth="1"/>
    <col min="2819" max="2831" width="5.375" style="656" customWidth="1"/>
    <col min="2832" max="2833" width="5.75" style="656" customWidth="1"/>
    <col min="2834" max="2834" width="1.625" style="656" customWidth="1"/>
    <col min="2835" max="3072" width="9" style="656" customWidth="1"/>
    <col min="3073" max="3073" width="1.625" style="656" customWidth="1"/>
    <col min="3074" max="3074" width="10.625" style="656" customWidth="1"/>
    <col min="3075" max="3087" width="5.375" style="656" customWidth="1"/>
    <col min="3088" max="3089" width="5.75" style="656" customWidth="1"/>
    <col min="3090" max="3090" width="1.625" style="656" customWidth="1"/>
    <col min="3091" max="3328" width="9" style="656" customWidth="1"/>
    <col min="3329" max="3329" width="1.625" style="656" customWidth="1"/>
    <col min="3330" max="3330" width="10.625" style="656" customWidth="1"/>
    <col min="3331" max="3343" width="5.375" style="656" customWidth="1"/>
    <col min="3344" max="3345" width="5.75" style="656" customWidth="1"/>
    <col min="3346" max="3346" width="1.625" style="656" customWidth="1"/>
    <col min="3347" max="3584" width="9" style="656" customWidth="1"/>
    <col min="3585" max="3585" width="1.625" style="656" customWidth="1"/>
    <col min="3586" max="3586" width="10.625" style="656" customWidth="1"/>
    <col min="3587" max="3599" width="5.375" style="656" customWidth="1"/>
    <col min="3600" max="3601" width="5.75" style="656" customWidth="1"/>
    <col min="3602" max="3602" width="1.625" style="656" customWidth="1"/>
    <col min="3603" max="3840" width="9" style="656" customWidth="1"/>
    <col min="3841" max="3841" width="1.625" style="656" customWidth="1"/>
    <col min="3842" max="3842" width="10.625" style="656" customWidth="1"/>
    <col min="3843" max="3855" width="5.375" style="656" customWidth="1"/>
    <col min="3856" max="3857" width="5.75" style="656" customWidth="1"/>
    <col min="3858" max="3858" width="1.625" style="656" customWidth="1"/>
    <col min="3859" max="4096" width="9" style="656" customWidth="1"/>
    <col min="4097" max="4097" width="1.625" style="656" customWidth="1"/>
    <col min="4098" max="4098" width="10.625" style="656" customWidth="1"/>
    <col min="4099" max="4111" width="5.375" style="656" customWidth="1"/>
    <col min="4112" max="4113" width="5.75" style="656" customWidth="1"/>
    <col min="4114" max="4114" width="1.625" style="656" customWidth="1"/>
    <col min="4115" max="4352" width="9" style="656" customWidth="1"/>
    <col min="4353" max="4353" width="1.625" style="656" customWidth="1"/>
    <col min="4354" max="4354" width="10.625" style="656" customWidth="1"/>
    <col min="4355" max="4367" width="5.375" style="656" customWidth="1"/>
    <col min="4368" max="4369" width="5.75" style="656" customWidth="1"/>
    <col min="4370" max="4370" width="1.625" style="656" customWidth="1"/>
    <col min="4371" max="4608" width="9" style="656" customWidth="1"/>
    <col min="4609" max="4609" width="1.625" style="656" customWidth="1"/>
    <col min="4610" max="4610" width="10.625" style="656" customWidth="1"/>
    <col min="4611" max="4623" width="5.375" style="656" customWidth="1"/>
    <col min="4624" max="4625" width="5.75" style="656" customWidth="1"/>
    <col min="4626" max="4626" width="1.625" style="656" customWidth="1"/>
    <col min="4627" max="4864" width="9" style="656" customWidth="1"/>
    <col min="4865" max="4865" width="1.625" style="656" customWidth="1"/>
    <col min="4866" max="4866" width="10.625" style="656" customWidth="1"/>
    <col min="4867" max="4879" width="5.375" style="656" customWidth="1"/>
    <col min="4880" max="4881" width="5.75" style="656" customWidth="1"/>
    <col min="4882" max="4882" width="1.625" style="656" customWidth="1"/>
    <col min="4883" max="5120" width="9" style="656" customWidth="1"/>
    <col min="5121" max="5121" width="1.625" style="656" customWidth="1"/>
    <col min="5122" max="5122" width="10.625" style="656" customWidth="1"/>
    <col min="5123" max="5135" width="5.375" style="656" customWidth="1"/>
    <col min="5136" max="5137" width="5.75" style="656" customWidth="1"/>
    <col min="5138" max="5138" width="1.625" style="656" customWidth="1"/>
    <col min="5139" max="5376" width="9" style="656" customWidth="1"/>
    <col min="5377" max="5377" width="1.625" style="656" customWidth="1"/>
    <col min="5378" max="5378" width="10.625" style="656" customWidth="1"/>
    <col min="5379" max="5391" width="5.375" style="656" customWidth="1"/>
    <col min="5392" max="5393" width="5.75" style="656" customWidth="1"/>
    <col min="5394" max="5394" width="1.625" style="656" customWidth="1"/>
    <col min="5395" max="5632" width="9" style="656" customWidth="1"/>
    <col min="5633" max="5633" width="1.625" style="656" customWidth="1"/>
    <col min="5634" max="5634" width="10.625" style="656" customWidth="1"/>
    <col min="5635" max="5647" width="5.375" style="656" customWidth="1"/>
    <col min="5648" max="5649" width="5.75" style="656" customWidth="1"/>
    <col min="5650" max="5650" width="1.625" style="656" customWidth="1"/>
    <col min="5651" max="5888" width="9" style="656" customWidth="1"/>
    <col min="5889" max="5889" width="1.625" style="656" customWidth="1"/>
    <col min="5890" max="5890" width="10.625" style="656" customWidth="1"/>
    <col min="5891" max="5903" width="5.375" style="656" customWidth="1"/>
    <col min="5904" max="5905" width="5.75" style="656" customWidth="1"/>
    <col min="5906" max="5906" width="1.625" style="656" customWidth="1"/>
    <col min="5907" max="6144" width="9" style="656" customWidth="1"/>
    <col min="6145" max="6145" width="1.625" style="656" customWidth="1"/>
    <col min="6146" max="6146" width="10.625" style="656" customWidth="1"/>
    <col min="6147" max="6159" width="5.375" style="656" customWidth="1"/>
    <col min="6160" max="6161" width="5.75" style="656" customWidth="1"/>
    <col min="6162" max="6162" width="1.625" style="656" customWidth="1"/>
    <col min="6163" max="6400" width="9" style="656" customWidth="1"/>
    <col min="6401" max="6401" width="1.625" style="656" customWidth="1"/>
    <col min="6402" max="6402" width="10.625" style="656" customWidth="1"/>
    <col min="6403" max="6415" width="5.375" style="656" customWidth="1"/>
    <col min="6416" max="6417" width="5.75" style="656" customWidth="1"/>
    <col min="6418" max="6418" width="1.625" style="656" customWidth="1"/>
    <col min="6419" max="6656" width="9" style="656" customWidth="1"/>
    <col min="6657" max="6657" width="1.625" style="656" customWidth="1"/>
    <col min="6658" max="6658" width="10.625" style="656" customWidth="1"/>
    <col min="6659" max="6671" width="5.375" style="656" customWidth="1"/>
    <col min="6672" max="6673" width="5.75" style="656" customWidth="1"/>
    <col min="6674" max="6674" width="1.625" style="656" customWidth="1"/>
    <col min="6675" max="6912" width="9" style="656" customWidth="1"/>
    <col min="6913" max="6913" width="1.625" style="656" customWidth="1"/>
    <col min="6914" max="6914" width="10.625" style="656" customWidth="1"/>
    <col min="6915" max="6927" width="5.375" style="656" customWidth="1"/>
    <col min="6928" max="6929" width="5.75" style="656" customWidth="1"/>
    <col min="6930" max="6930" width="1.625" style="656" customWidth="1"/>
    <col min="6931" max="7168" width="9" style="656" customWidth="1"/>
    <col min="7169" max="7169" width="1.625" style="656" customWidth="1"/>
    <col min="7170" max="7170" width="10.625" style="656" customWidth="1"/>
    <col min="7171" max="7183" width="5.375" style="656" customWidth="1"/>
    <col min="7184" max="7185" width="5.75" style="656" customWidth="1"/>
    <col min="7186" max="7186" width="1.625" style="656" customWidth="1"/>
    <col min="7187" max="7424" width="9" style="656" customWidth="1"/>
    <col min="7425" max="7425" width="1.625" style="656" customWidth="1"/>
    <col min="7426" max="7426" width="10.625" style="656" customWidth="1"/>
    <col min="7427" max="7439" width="5.375" style="656" customWidth="1"/>
    <col min="7440" max="7441" width="5.75" style="656" customWidth="1"/>
    <col min="7442" max="7442" width="1.625" style="656" customWidth="1"/>
    <col min="7443" max="7680" width="9" style="656" customWidth="1"/>
    <col min="7681" max="7681" width="1.625" style="656" customWidth="1"/>
    <col min="7682" max="7682" width="10.625" style="656" customWidth="1"/>
    <col min="7683" max="7695" width="5.375" style="656" customWidth="1"/>
    <col min="7696" max="7697" width="5.75" style="656" customWidth="1"/>
    <col min="7698" max="7698" width="1.625" style="656" customWidth="1"/>
    <col min="7699" max="7936" width="9" style="656" customWidth="1"/>
    <col min="7937" max="7937" width="1.625" style="656" customWidth="1"/>
    <col min="7938" max="7938" width="10.625" style="656" customWidth="1"/>
    <col min="7939" max="7951" width="5.375" style="656" customWidth="1"/>
    <col min="7952" max="7953" width="5.75" style="656" customWidth="1"/>
    <col min="7954" max="7954" width="1.625" style="656" customWidth="1"/>
    <col min="7955" max="8192" width="9" style="656" customWidth="1"/>
    <col min="8193" max="8193" width="1.625" style="656" customWidth="1"/>
    <col min="8194" max="8194" width="10.625" style="656" customWidth="1"/>
    <col min="8195" max="8207" width="5.375" style="656" customWidth="1"/>
    <col min="8208" max="8209" width="5.75" style="656" customWidth="1"/>
    <col min="8210" max="8210" width="1.625" style="656" customWidth="1"/>
    <col min="8211" max="8448" width="9" style="656" customWidth="1"/>
    <col min="8449" max="8449" width="1.625" style="656" customWidth="1"/>
    <col min="8450" max="8450" width="10.625" style="656" customWidth="1"/>
    <col min="8451" max="8463" width="5.375" style="656" customWidth="1"/>
    <col min="8464" max="8465" width="5.75" style="656" customWidth="1"/>
    <col min="8466" max="8466" width="1.625" style="656" customWidth="1"/>
    <col min="8467" max="8704" width="9" style="656" customWidth="1"/>
    <col min="8705" max="8705" width="1.625" style="656" customWidth="1"/>
    <col min="8706" max="8706" width="10.625" style="656" customWidth="1"/>
    <col min="8707" max="8719" width="5.375" style="656" customWidth="1"/>
    <col min="8720" max="8721" width="5.75" style="656" customWidth="1"/>
    <col min="8722" max="8722" width="1.625" style="656" customWidth="1"/>
    <col min="8723" max="8960" width="9" style="656" customWidth="1"/>
    <col min="8961" max="8961" width="1.625" style="656" customWidth="1"/>
    <col min="8962" max="8962" width="10.625" style="656" customWidth="1"/>
    <col min="8963" max="8975" width="5.375" style="656" customWidth="1"/>
    <col min="8976" max="8977" width="5.75" style="656" customWidth="1"/>
    <col min="8978" max="8978" width="1.625" style="656" customWidth="1"/>
    <col min="8979" max="9216" width="9" style="656" customWidth="1"/>
    <col min="9217" max="9217" width="1.625" style="656" customWidth="1"/>
    <col min="9218" max="9218" width="10.625" style="656" customWidth="1"/>
    <col min="9219" max="9231" width="5.375" style="656" customWidth="1"/>
    <col min="9232" max="9233" width="5.75" style="656" customWidth="1"/>
    <col min="9234" max="9234" width="1.625" style="656" customWidth="1"/>
    <col min="9235" max="9472" width="9" style="656" customWidth="1"/>
    <col min="9473" max="9473" width="1.625" style="656" customWidth="1"/>
    <col min="9474" max="9474" width="10.625" style="656" customWidth="1"/>
    <col min="9475" max="9487" width="5.375" style="656" customWidth="1"/>
    <col min="9488" max="9489" width="5.75" style="656" customWidth="1"/>
    <col min="9490" max="9490" width="1.625" style="656" customWidth="1"/>
    <col min="9491" max="9728" width="9" style="656" customWidth="1"/>
    <col min="9729" max="9729" width="1.625" style="656" customWidth="1"/>
    <col min="9730" max="9730" width="10.625" style="656" customWidth="1"/>
    <col min="9731" max="9743" width="5.375" style="656" customWidth="1"/>
    <col min="9744" max="9745" width="5.75" style="656" customWidth="1"/>
    <col min="9746" max="9746" width="1.625" style="656" customWidth="1"/>
    <col min="9747" max="9984" width="9" style="656" customWidth="1"/>
    <col min="9985" max="9985" width="1.625" style="656" customWidth="1"/>
    <col min="9986" max="9986" width="10.625" style="656" customWidth="1"/>
    <col min="9987" max="9999" width="5.375" style="656" customWidth="1"/>
    <col min="10000" max="10001" width="5.75" style="656" customWidth="1"/>
    <col min="10002" max="10002" width="1.625" style="656" customWidth="1"/>
    <col min="10003" max="10240" width="9" style="656" customWidth="1"/>
    <col min="10241" max="10241" width="1.625" style="656" customWidth="1"/>
    <col min="10242" max="10242" width="10.625" style="656" customWidth="1"/>
    <col min="10243" max="10255" width="5.375" style="656" customWidth="1"/>
    <col min="10256" max="10257" width="5.75" style="656" customWidth="1"/>
    <col min="10258" max="10258" width="1.625" style="656" customWidth="1"/>
    <col min="10259" max="10496" width="9" style="656" customWidth="1"/>
    <col min="10497" max="10497" width="1.625" style="656" customWidth="1"/>
    <col min="10498" max="10498" width="10.625" style="656" customWidth="1"/>
    <col min="10499" max="10511" width="5.375" style="656" customWidth="1"/>
    <col min="10512" max="10513" width="5.75" style="656" customWidth="1"/>
    <col min="10514" max="10514" width="1.625" style="656" customWidth="1"/>
    <col min="10515" max="10752" width="9" style="656" customWidth="1"/>
    <col min="10753" max="10753" width="1.625" style="656" customWidth="1"/>
    <col min="10754" max="10754" width="10.625" style="656" customWidth="1"/>
    <col min="10755" max="10767" width="5.375" style="656" customWidth="1"/>
    <col min="10768" max="10769" width="5.75" style="656" customWidth="1"/>
    <col min="10770" max="10770" width="1.625" style="656" customWidth="1"/>
    <col min="10771" max="11008" width="9" style="656" customWidth="1"/>
    <col min="11009" max="11009" width="1.625" style="656" customWidth="1"/>
    <col min="11010" max="11010" width="10.625" style="656" customWidth="1"/>
    <col min="11011" max="11023" width="5.375" style="656" customWidth="1"/>
    <col min="11024" max="11025" width="5.75" style="656" customWidth="1"/>
    <col min="11026" max="11026" width="1.625" style="656" customWidth="1"/>
    <col min="11027" max="11264" width="9" style="656" customWidth="1"/>
    <col min="11265" max="11265" width="1.625" style="656" customWidth="1"/>
    <col min="11266" max="11266" width="10.625" style="656" customWidth="1"/>
    <col min="11267" max="11279" width="5.375" style="656" customWidth="1"/>
    <col min="11280" max="11281" width="5.75" style="656" customWidth="1"/>
    <col min="11282" max="11282" width="1.625" style="656" customWidth="1"/>
    <col min="11283" max="11520" width="9" style="656" customWidth="1"/>
    <col min="11521" max="11521" width="1.625" style="656" customWidth="1"/>
    <col min="11522" max="11522" width="10.625" style="656" customWidth="1"/>
    <col min="11523" max="11535" width="5.375" style="656" customWidth="1"/>
    <col min="11536" max="11537" width="5.75" style="656" customWidth="1"/>
    <col min="11538" max="11538" width="1.625" style="656" customWidth="1"/>
    <col min="11539" max="11776" width="9" style="656" customWidth="1"/>
    <col min="11777" max="11777" width="1.625" style="656" customWidth="1"/>
    <col min="11778" max="11778" width="10.625" style="656" customWidth="1"/>
    <col min="11779" max="11791" width="5.375" style="656" customWidth="1"/>
    <col min="11792" max="11793" width="5.75" style="656" customWidth="1"/>
    <col min="11794" max="11794" width="1.625" style="656" customWidth="1"/>
    <col min="11795" max="12032" width="9" style="656" customWidth="1"/>
    <col min="12033" max="12033" width="1.625" style="656" customWidth="1"/>
    <col min="12034" max="12034" width="10.625" style="656" customWidth="1"/>
    <col min="12035" max="12047" width="5.375" style="656" customWidth="1"/>
    <col min="12048" max="12049" width="5.75" style="656" customWidth="1"/>
    <col min="12050" max="12050" width="1.625" style="656" customWidth="1"/>
    <col min="12051" max="12288" width="9" style="656" customWidth="1"/>
    <col min="12289" max="12289" width="1.625" style="656" customWidth="1"/>
    <col min="12290" max="12290" width="10.625" style="656" customWidth="1"/>
    <col min="12291" max="12303" width="5.375" style="656" customWidth="1"/>
    <col min="12304" max="12305" width="5.75" style="656" customWidth="1"/>
    <col min="12306" max="12306" width="1.625" style="656" customWidth="1"/>
    <col min="12307" max="12544" width="9" style="656" customWidth="1"/>
    <col min="12545" max="12545" width="1.625" style="656" customWidth="1"/>
    <col min="12546" max="12546" width="10.625" style="656" customWidth="1"/>
    <col min="12547" max="12559" width="5.375" style="656" customWidth="1"/>
    <col min="12560" max="12561" width="5.75" style="656" customWidth="1"/>
    <col min="12562" max="12562" width="1.625" style="656" customWidth="1"/>
    <col min="12563" max="12800" width="9" style="656" customWidth="1"/>
    <col min="12801" max="12801" width="1.625" style="656" customWidth="1"/>
    <col min="12802" max="12802" width="10.625" style="656" customWidth="1"/>
    <col min="12803" max="12815" width="5.375" style="656" customWidth="1"/>
    <col min="12816" max="12817" width="5.75" style="656" customWidth="1"/>
    <col min="12818" max="12818" width="1.625" style="656" customWidth="1"/>
    <col min="12819" max="13056" width="9" style="656" customWidth="1"/>
    <col min="13057" max="13057" width="1.625" style="656" customWidth="1"/>
    <col min="13058" max="13058" width="10.625" style="656" customWidth="1"/>
    <col min="13059" max="13071" width="5.375" style="656" customWidth="1"/>
    <col min="13072" max="13073" width="5.75" style="656" customWidth="1"/>
    <col min="13074" max="13074" width="1.625" style="656" customWidth="1"/>
    <col min="13075" max="13312" width="9" style="656" customWidth="1"/>
    <col min="13313" max="13313" width="1.625" style="656" customWidth="1"/>
    <col min="13314" max="13314" width="10.625" style="656" customWidth="1"/>
    <col min="13315" max="13327" width="5.375" style="656" customWidth="1"/>
    <col min="13328" max="13329" width="5.75" style="656" customWidth="1"/>
    <col min="13330" max="13330" width="1.625" style="656" customWidth="1"/>
    <col min="13331" max="13568" width="9" style="656" customWidth="1"/>
    <col min="13569" max="13569" width="1.625" style="656" customWidth="1"/>
    <col min="13570" max="13570" width="10.625" style="656" customWidth="1"/>
    <col min="13571" max="13583" width="5.375" style="656" customWidth="1"/>
    <col min="13584" max="13585" width="5.75" style="656" customWidth="1"/>
    <col min="13586" max="13586" width="1.625" style="656" customWidth="1"/>
    <col min="13587" max="13824" width="9" style="656" customWidth="1"/>
    <col min="13825" max="13825" width="1.625" style="656" customWidth="1"/>
    <col min="13826" max="13826" width="10.625" style="656" customWidth="1"/>
    <col min="13827" max="13839" width="5.375" style="656" customWidth="1"/>
    <col min="13840" max="13841" width="5.75" style="656" customWidth="1"/>
    <col min="13842" max="13842" width="1.625" style="656" customWidth="1"/>
    <col min="13843" max="14080" width="9" style="656" customWidth="1"/>
    <col min="14081" max="14081" width="1.625" style="656" customWidth="1"/>
    <col min="14082" max="14082" width="10.625" style="656" customWidth="1"/>
    <col min="14083" max="14095" width="5.375" style="656" customWidth="1"/>
    <col min="14096" max="14097" width="5.75" style="656" customWidth="1"/>
    <col min="14098" max="14098" width="1.625" style="656" customWidth="1"/>
    <col min="14099" max="14336" width="9" style="656" customWidth="1"/>
    <col min="14337" max="14337" width="1.625" style="656" customWidth="1"/>
    <col min="14338" max="14338" width="10.625" style="656" customWidth="1"/>
    <col min="14339" max="14351" width="5.375" style="656" customWidth="1"/>
    <col min="14352" max="14353" width="5.75" style="656" customWidth="1"/>
    <col min="14354" max="14354" width="1.625" style="656" customWidth="1"/>
    <col min="14355" max="14592" width="9" style="656" customWidth="1"/>
    <col min="14593" max="14593" width="1.625" style="656" customWidth="1"/>
    <col min="14594" max="14594" width="10.625" style="656" customWidth="1"/>
    <col min="14595" max="14607" width="5.375" style="656" customWidth="1"/>
    <col min="14608" max="14609" width="5.75" style="656" customWidth="1"/>
    <col min="14610" max="14610" width="1.625" style="656" customWidth="1"/>
    <col min="14611" max="14848" width="9" style="656" customWidth="1"/>
    <col min="14849" max="14849" width="1.625" style="656" customWidth="1"/>
    <col min="14850" max="14850" width="10.625" style="656" customWidth="1"/>
    <col min="14851" max="14863" width="5.375" style="656" customWidth="1"/>
    <col min="14864" max="14865" width="5.75" style="656" customWidth="1"/>
    <col min="14866" max="14866" width="1.625" style="656" customWidth="1"/>
    <col min="14867" max="15104" width="9" style="656" customWidth="1"/>
    <col min="15105" max="15105" width="1.625" style="656" customWidth="1"/>
    <col min="15106" max="15106" width="10.625" style="656" customWidth="1"/>
    <col min="15107" max="15119" width="5.375" style="656" customWidth="1"/>
    <col min="15120" max="15121" width="5.75" style="656" customWidth="1"/>
    <col min="15122" max="15122" width="1.625" style="656" customWidth="1"/>
    <col min="15123" max="15360" width="9" style="656" customWidth="1"/>
    <col min="15361" max="15361" width="1.625" style="656" customWidth="1"/>
    <col min="15362" max="15362" width="10.625" style="656" customWidth="1"/>
    <col min="15363" max="15375" width="5.375" style="656" customWidth="1"/>
    <col min="15376" max="15377" width="5.75" style="656" customWidth="1"/>
    <col min="15378" max="15378" width="1.625" style="656" customWidth="1"/>
    <col min="15379" max="15616" width="9" style="656" customWidth="1"/>
    <col min="15617" max="15617" width="1.625" style="656" customWidth="1"/>
    <col min="15618" max="15618" width="10.625" style="656" customWidth="1"/>
    <col min="15619" max="15631" width="5.375" style="656" customWidth="1"/>
    <col min="15632" max="15633" width="5.75" style="656" customWidth="1"/>
    <col min="15634" max="15634" width="1.625" style="656" customWidth="1"/>
    <col min="15635" max="15872" width="9" style="656" customWidth="1"/>
    <col min="15873" max="15873" width="1.625" style="656" customWidth="1"/>
    <col min="15874" max="15874" width="10.625" style="656" customWidth="1"/>
    <col min="15875" max="15887" width="5.375" style="656" customWidth="1"/>
    <col min="15888" max="15889" width="5.75" style="656" customWidth="1"/>
    <col min="15890" max="15890" width="1.625" style="656" customWidth="1"/>
    <col min="15891" max="16128" width="9" style="656" customWidth="1"/>
    <col min="16129" max="16129" width="1.625" style="656" customWidth="1"/>
    <col min="16130" max="16130" width="10.625" style="656" customWidth="1"/>
    <col min="16131" max="16143" width="5.375" style="656" customWidth="1"/>
    <col min="16144" max="16145" width="5.75" style="656" customWidth="1"/>
    <col min="16146" max="16146" width="1.625" style="656" customWidth="1"/>
    <col min="16147" max="16384" width="9" style="656" customWidth="1"/>
  </cols>
  <sheetData>
    <row r="1" spans="1:20" ht="20.100000000000001" customHeight="1" thickBot="1">
      <c r="B1" s="656" t="s">
        <v>2885</v>
      </c>
      <c r="O1" s="2078">
        <v>20190401</v>
      </c>
      <c r="P1" s="2078"/>
      <c r="Q1" s="2078"/>
    </row>
    <row r="2" spans="1:20" ht="5.0999999999999996" customHeight="1" thickTop="1">
      <c r="A2" s="726"/>
      <c r="B2" s="727"/>
      <c r="C2" s="727"/>
      <c r="D2" s="727"/>
      <c r="E2" s="727"/>
      <c r="F2" s="727"/>
      <c r="G2" s="727"/>
      <c r="H2" s="727"/>
      <c r="I2" s="727"/>
      <c r="J2" s="727"/>
      <c r="K2" s="727"/>
      <c r="L2" s="727"/>
      <c r="M2" s="727"/>
      <c r="N2" s="727"/>
      <c r="O2" s="728"/>
      <c r="P2" s="728"/>
      <c r="Q2" s="728"/>
      <c r="R2" s="729"/>
    </row>
    <row r="3" spans="1:20" ht="20.100000000000001" customHeight="1">
      <c r="A3" s="730"/>
      <c r="B3" s="2175" t="s">
        <v>3337</v>
      </c>
      <c r="C3" s="2175"/>
      <c r="D3" s="2175"/>
      <c r="E3" s="2175"/>
      <c r="F3" s="2175"/>
      <c r="G3" s="2175"/>
      <c r="H3" s="2175"/>
      <c r="I3" s="2175"/>
      <c r="J3" s="2175"/>
      <c r="K3" s="2175"/>
      <c r="L3" s="2175"/>
      <c r="M3" s="2175"/>
      <c r="N3" s="2176"/>
      <c r="O3" s="2177" t="s">
        <v>3338</v>
      </c>
      <c r="P3" s="2178"/>
      <c r="Q3" s="2179"/>
      <c r="R3" s="731"/>
    </row>
    <row r="4" spans="1:20" ht="20.100000000000001" customHeight="1">
      <c r="A4" s="730"/>
      <c r="B4" s="2180" t="s">
        <v>3339</v>
      </c>
      <c r="C4" s="2180"/>
      <c r="D4" s="2180"/>
      <c r="E4" s="2180"/>
      <c r="F4" s="2180"/>
      <c r="G4" s="2180"/>
      <c r="H4" s="2180"/>
      <c r="I4" s="2180"/>
      <c r="J4" s="2180"/>
      <c r="K4" s="2180"/>
      <c r="L4" s="2180"/>
      <c r="M4" s="2180"/>
      <c r="N4" s="2181"/>
      <c r="O4" s="2182"/>
      <c r="P4" s="2183"/>
      <c r="Q4" s="2184"/>
      <c r="R4" s="731"/>
    </row>
    <row r="5" spans="1:20" ht="20.100000000000001" customHeight="1">
      <c r="A5" s="730"/>
      <c r="B5" s="2151" t="s">
        <v>3340</v>
      </c>
      <c r="C5" s="2151"/>
      <c r="D5" s="2151"/>
      <c r="E5" s="2151"/>
      <c r="F5" s="2151"/>
      <c r="G5" s="2151"/>
      <c r="H5" s="2151"/>
      <c r="I5" s="2151"/>
      <c r="J5" s="2151"/>
      <c r="K5" s="2151"/>
      <c r="L5" s="2151"/>
      <c r="M5" s="2151"/>
      <c r="N5" s="2191"/>
      <c r="O5" s="2185"/>
      <c r="P5" s="2186"/>
      <c r="Q5" s="2187"/>
      <c r="R5" s="731"/>
    </row>
    <row r="6" spans="1:20" ht="20.100000000000001" customHeight="1">
      <c r="A6" s="730"/>
      <c r="B6" s="2151"/>
      <c r="C6" s="2151"/>
      <c r="D6" s="2151"/>
      <c r="E6" s="2151"/>
      <c r="F6" s="2151"/>
      <c r="G6" s="2151"/>
      <c r="H6" s="2151"/>
      <c r="I6" s="2151"/>
      <c r="J6" s="2151"/>
      <c r="K6" s="2151"/>
      <c r="L6" s="2151"/>
      <c r="M6" s="2151"/>
      <c r="N6" s="2191"/>
      <c r="O6" s="2185"/>
      <c r="P6" s="2186"/>
      <c r="Q6" s="2187"/>
      <c r="R6" s="731"/>
    </row>
    <row r="7" spans="1:20" ht="20.100000000000001" customHeight="1">
      <c r="A7" s="730"/>
      <c r="C7" s="732"/>
      <c r="D7" s="733" t="s">
        <v>4</v>
      </c>
      <c r="E7" s="732"/>
      <c r="F7" s="734" t="s">
        <v>3341</v>
      </c>
      <c r="L7" s="734"/>
      <c r="M7" s="734"/>
      <c r="N7" s="734"/>
      <c r="O7" s="2188"/>
      <c r="P7" s="2189"/>
      <c r="Q7" s="2190"/>
      <c r="R7" s="731"/>
    </row>
    <row r="8" spans="1:20" ht="5.0999999999999996" customHeight="1" thickBot="1">
      <c r="A8" s="735"/>
      <c r="B8" s="736"/>
      <c r="C8" s="736"/>
      <c r="D8" s="736"/>
      <c r="E8" s="736"/>
      <c r="F8" s="737"/>
      <c r="G8" s="736"/>
      <c r="H8" s="737"/>
      <c r="I8" s="736"/>
      <c r="J8" s="738"/>
      <c r="K8" s="738"/>
      <c r="L8" s="736"/>
      <c r="M8" s="736"/>
      <c r="N8" s="736"/>
      <c r="O8" s="739"/>
      <c r="P8" s="739"/>
      <c r="Q8" s="739"/>
      <c r="R8" s="740"/>
    </row>
    <row r="9" spans="1:20" ht="20.100000000000001" customHeight="1" thickTop="1">
      <c r="C9" s="718"/>
      <c r="D9" s="718"/>
      <c r="E9" s="718"/>
      <c r="F9" s="718"/>
      <c r="G9" s="718"/>
      <c r="H9" s="718"/>
      <c r="I9" s="741"/>
      <c r="P9" s="656"/>
      <c r="Q9" s="741" t="s">
        <v>3038</v>
      </c>
    </row>
    <row r="10" spans="1:20" ht="15.75">
      <c r="B10" s="2080" t="s">
        <v>3342</v>
      </c>
      <c r="C10" s="2081"/>
      <c r="D10" s="2081"/>
      <c r="E10" s="2081"/>
      <c r="F10" s="2081"/>
      <c r="G10" s="2081"/>
      <c r="H10" s="2081"/>
      <c r="I10" s="2081"/>
      <c r="J10" s="2081"/>
      <c r="K10" s="2081"/>
      <c r="L10" s="2081"/>
      <c r="M10" s="2081"/>
      <c r="N10" s="2081"/>
      <c r="O10" s="2081"/>
      <c r="P10" s="2081"/>
      <c r="Q10" s="2081"/>
      <c r="S10" s="687"/>
    </row>
    <row r="11" spans="1:20" ht="15.75">
      <c r="B11" s="2081"/>
      <c r="C11" s="2081"/>
      <c r="D11" s="2081"/>
      <c r="E11" s="2081"/>
      <c r="F11" s="2081"/>
      <c r="G11" s="2081"/>
      <c r="H11" s="2081"/>
      <c r="I11" s="2081"/>
      <c r="J11" s="2081"/>
      <c r="K11" s="2081"/>
      <c r="L11" s="2081"/>
      <c r="M11" s="2081"/>
      <c r="N11" s="2081"/>
      <c r="O11" s="2081"/>
      <c r="P11" s="2081"/>
      <c r="Q11" s="2081"/>
      <c r="T11" s="742"/>
    </row>
    <row r="12" spans="1:20" ht="28.5">
      <c r="B12" s="743" t="s">
        <v>3343</v>
      </c>
      <c r="C12" s="744"/>
      <c r="D12" s="744"/>
      <c r="E12" s="744"/>
      <c r="F12" s="744"/>
      <c r="G12" s="744"/>
      <c r="H12" s="715"/>
      <c r="I12" s="715"/>
      <c r="J12" s="715"/>
      <c r="K12" s="745"/>
      <c r="L12" s="746" t="s">
        <v>3344</v>
      </c>
      <c r="M12" s="744"/>
      <c r="N12" s="744"/>
      <c r="O12" s="2158" t="s">
        <v>3345</v>
      </c>
      <c r="P12" s="2158"/>
      <c r="Q12" s="2159"/>
    </row>
    <row r="13" spans="1:20" s="687" customFormat="1" ht="24" customHeight="1">
      <c r="B13" s="2160" t="s">
        <v>3346</v>
      </c>
      <c r="C13" s="2161"/>
      <c r="D13" s="2161"/>
      <c r="E13" s="2161"/>
      <c r="F13" s="2161"/>
      <c r="G13" s="2161"/>
      <c r="H13" s="2161"/>
      <c r="I13" s="2161"/>
      <c r="J13" s="2161"/>
      <c r="K13" s="747" t="s">
        <v>3347</v>
      </c>
      <c r="L13" s="2162" t="s">
        <v>2992</v>
      </c>
      <c r="M13" s="2162"/>
      <c r="N13" s="705" t="s">
        <v>3002</v>
      </c>
      <c r="O13" s="667" t="s">
        <v>3003</v>
      </c>
      <c r="P13" s="682"/>
      <c r="Q13" s="748"/>
    </row>
    <row r="14" spans="1:20" s="687" customFormat="1" ht="24" customHeight="1">
      <c r="B14" s="2163" t="s">
        <v>3348</v>
      </c>
      <c r="C14" s="2164"/>
      <c r="D14" s="2164"/>
      <c r="E14" s="2164"/>
      <c r="F14" s="2164"/>
      <c r="G14" s="2164"/>
      <c r="H14" s="2164"/>
      <c r="I14" s="2164"/>
      <c r="J14" s="2164"/>
      <c r="K14" s="749" t="s">
        <v>3347</v>
      </c>
      <c r="L14" s="2162" t="s">
        <v>3017</v>
      </c>
      <c r="M14" s="2162"/>
      <c r="N14" s="705" t="s">
        <v>3002</v>
      </c>
      <c r="O14" s="750" t="s">
        <v>3028</v>
      </c>
      <c r="P14" s="751"/>
      <c r="Q14" s="752"/>
    </row>
    <row r="15" spans="1:20" s="687" customFormat="1" ht="24" customHeight="1">
      <c r="B15" s="2163" t="s">
        <v>3349</v>
      </c>
      <c r="C15" s="2164"/>
      <c r="D15" s="2164"/>
      <c r="E15" s="2164"/>
      <c r="F15" s="2164"/>
      <c r="G15" s="2164"/>
      <c r="H15" s="2164"/>
      <c r="I15" s="2164"/>
      <c r="J15" s="2164"/>
      <c r="K15" s="749" t="s">
        <v>3347</v>
      </c>
      <c r="L15" s="2162" t="s">
        <v>3006</v>
      </c>
      <c r="M15" s="2162"/>
      <c r="N15" s="705" t="s">
        <v>3002</v>
      </c>
      <c r="O15" s="667" t="s">
        <v>3013</v>
      </c>
      <c r="P15" s="682"/>
      <c r="Q15" s="748"/>
    </row>
    <row r="16" spans="1:20" s="687" customFormat="1" ht="27.95" customHeight="1">
      <c r="B16" s="2165" t="s">
        <v>3350</v>
      </c>
      <c r="C16" s="2166"/>
      <c r="D16" s="2166"/>
      <c r="E16" s="2166"/>
      <c r="F16" s="2166"/>
      <c r="G16" s="2166"/>
      <c r="H16" s="2166"/>
      <c r="I16" s="2166"/>
      <c r="J16" s="2166"/>
      <c r="K16" s="753"/>
      <c r="L16" s="754" t="s">
        <v>3351</v>
      </c>
      <c r="M16" s="753"/>
      <c r="N16" s="753"/>
      <c r="O16" s="2167" t="s">
        <v>2990</v>
      </c>
      <c r="P16" s="2167"/>
      <c r="Q16" s="2168"/>
    </row>
    <row r="17" spans="2:19" s="687" customFormat="1" ht="9.9499999999999993" customHeight="1" thickBot="1">
      <c r="B17" s="755"/>
      <c r="C17" s="756"/>
      <c r="D17" s="720"/>
      <c r="G17" s="755"/>
      <c r="H17" s="755"/>
      <c r="I17" s="755"/>
      <c r="J17" s="755"/>
      <c r="K17" s="755"/>
      <c r="L17" s="757"/>
      <c r="M17" s="755"/>
      <c r="N17" s="755"/>
      <c r="O17" s="755"/>
      <c r="P17" s="755"/>
      <c r="Q17" s="755"/>
    </row>
    <row r="18" spans="2:19" s="687" customFormat="1" ht="20.100000000000001" customHeight="1">
      <c r="B18" s="2169" t="s">
        <v>3352</v>
      </c>
      <c r="C18" s="2170"/>
      <c r="D18" s="2170"/>
      <c r="E18" s="2170"/>
      <c r="F18" s="2170"/>
      <c r="G18" s="2170"/>
      <c r="H18" s="2170"/>
      <c r="I18" s="2170"/>
      <c r="J18" s="2170"/>
      <c r="K18" s="2170"/>
      <c r="L18" s="2170"/>
      <c r="M18" s="2170"/>
      <c r="N18" s="2170"/>
      <c r="O18" s="2170"/>
      <c r="P18" s="2170"/>
      <c r="Q18" s="2171"/>
    </row>
    <row r="19" spans="2:19" s="687" customFormat="1" ht="20.100000000000001" customHeight="1" thickBot="1">
      <c r="B19" s="2172"/>
      <c r="C19" s="2173"/>
      <c r="D19" s="2173"/>
      <c r="E19" s="2173"/>
      <c r="F19" s="2173"/>
      <c r="G19" s="2173"/>
      <c r="H19" s="2173"/>
      <c r="I19" s="2173"/>
      <c r="J19" s="2173"/>
      <c r="K19" s="2173"/>
      <c r="L19" s="2173"/>
      <c r="M19" s="2173"/>
      <c r="N19" s="2173"/>
      <c r="O19" s="2173"/>
      <c r="P19" s="2173"/>
      <c r="Q19" s="2174"/>
    </row>
    <row r="20" spans="2:19" s="758" customFormat="1" ht="10.15" customHeight="1">
      <c r="B20" s="759"/>
      <c r="C20" s="759"/>
      <c r="D20" s="759"/>
      <c r="E20" s="759"/>
      <c r="F20" s="759"/>
      <c r="G20" s="759"/>
      <c r="H20" s="759"/>
      <c r="I20" s="759"/>
      <c r="J20" s="759"/>
      <c r="K20" s="759"/>
      <c r="L20" s="759"/>
      <c r="M20" s="759"/>
      <c r="N20" s="759"/>
      <c r="O20" s="759"/>
      <c r="P20" s="759"/>
      <c r="Q20" s="759"/>
    </row>
    <row r="21" spans="2:19">
      <c r="B21" s="2082" t="s">
        <v>3353</v>
      </c>
      <c r="C21" s="2083"/>
      <c r="D21" s="2083"/>
      <c r="E21" s="2083"/>
      <c r="F21" s="2083"/>
      <c r="G21" s="2083"/>
      <c r="H21" s="2083"/>
      <c r="I21" s="2083"/>
      <c r="J21" s="2083"/>
      <c r="K21" s="2083"/>
      <c r="L21" s="2083"/>
      <c r="M21" s="2083"/>
      <c r="N21" s="2083"/>
      <c r="O21" s="2083"/>
      <c r="P21" s="2083"/>
      <c r="Q21" s="2084"/>
    </row>
    <row r="22" spans="2:19">
      <c r="B22" s="659" t="s">
        <v>3321</v>
      </c>
      <c r="C22" s="660" t="s">
        <v>3322</v>
      </c>
      <c r="D22" s="661"/>
      <c r="E22" s="661"/>
      <c r="F22" s="661"/>
      <c r="G22" s="661"/>
      <c r="H22" s="661"/>
      <c r="I22" s="661"/>
      <c r="J22" s="661"/>
      <c r="K22" s="661"/>
      <c r="L22" s="661"/>
      <c r="M22" s="661"/>
      <c r="N22" s="661"/>
      <c r="O22" s="661"/>
      <c r="P22" s="661"/>
      <c r="Q22" s="661"/>
    </row>
    <row r="23" spans="2:19" ht="24.95" customHeight="1">
      <c r="B23" s="662" t="str">
        <f>IF(目次・入力シート!BJ29="完了検査","■","□")</f>
        <v>□</v>
      </c>
      <c r="C23" s="663" t="s">
        <v>1233</v>
      </c>
      <c r="D23" s="663"/>
      <c r="E23" s="663"/>
      <c r="F23" s="663"/>
      <c r="G23" s="663"/>
      <c r="H23" s="663"/>
      <c r="I23" s="664"/>
      <c r="J23" s="2085" t="s">
        <v>3323</v>
      </c>
      <c r="K23" s="2085"/>
      <c r="L23" s="2085"/>
      <c r="M23" s="665" t="s">
        <v>374</v>
      </c>
      <c r="N23" s="2086" t="str">
        <f>IF(目次・入力シート!BK31="","「目次･入力シート」に入力してください",目次・入力シート!BK31)</f>
        <v>「目次･入力シート」に入力してください</v>
      </c>
      <c r="O23" s="2086"/>
      <c r="P23" s="2086"/>
      <c r="Q23" s="666" t="s">
        <v>375</v>
      </c>
    </row>
    <row r="24" spans="2:19" ht="24.95" customHeight="1">
      <c r="B24" s="662" t="str">
        <f>IF(目次・入力シート!BJ35="適合証明現場検査","■","□")</f>
        <v>□</v>
      </c>
      <c r="C24" s="667" t="s">
        <v>2773</v>
      </c>
      <c r="D24" s="668"/>
      <c r="E24" s="669"/>
      <c r="F24" s="662" t="str">
        <f>IF(目次・入力シート!BJ37="中間検査","■","□")</f>
        <v>□</v>
      </c>
      <c r="G24" s="668" t="s">
        <v>3324</v>
      </c>
      <c r="H24" s="662" t="str">
        <f>IF(目次・入力シート!BJ37="竣工検査","■","□")</f>
        <v>□</v>
      </c>
      <c r="I24" s="670" t="s">
        <v>3325</v>
      </c>
      <c r="J24" s="2061" t="s">
        <v>3326</v>
      </c>
      <c r="K24" s="2061"/>
      <c r="L24" s="2061"/>
      <c r="M24" s="671" t="s">
        <v>374</v>
      </c>
      <c r="N24" s="2062" t="str">
        <f>IF(目次・入力シート!BK39="","「目次･入力シート」に入力してください",目次・入力シート!BK39)</f>
        <v>「目次･入力シート」に入力してください</v>
      </c>
      <c r="O24" s="2062"/>
      <c r="P24" s="2062"/>
      <c r="Q24" s="672" t="s">
        <v>375</v>
      </c>
    </row>
    <row r="25" spans="2:19" ht="24.95" customHeight="1">
      <c r="B25" s="662" t="str">
        <f>IF(目次・入力シート!BJ41="災害復興","■","□")</f>
        <v>□</v>
      </c>
      <c r="C25" s="670" t="s">
        <v>2782</v>
      </c>
      <c r="D25" s="668"/>
      <c r="E25" s="745"/>
      <c r="F25" s="745"/>
      <c r="G25" s="745"/>
      <c r="H25" s="745"/>
      <c r="I25" s="745"/>
      <c r="J25" s="760"/>
      <c r="K25" s="745"/>
      <c r="L25" s="745"/>
      <c r="M25" s="745"/>
      <c r="N25" s="745"/>
      <c r="O25" s="745"/>
      <c r="P25" s="745"/>
      <c r="Q25" s="745"/>
    </row>
    <row r="26" spans="2:19" ht="24.95" customHeight="1">
      <c r="B26" s="659" t="s">
        <v>3042</v>
      </c>
      <c r="C26" s="668"/>
      <c r="D26" s="2153" t="str">
        <f>cst_wskakunin_owner1__space&amp;" "&amp;cst_wskakunin_owner2__space&amp;" "&amp;cst_wskakunin_owner3__space&amp;" "&amp;cst_wskakunin_owner4__space</f>
        <v xml:space="preserve">松山　梨香子   </v>
      </c>
      <c r="E26" s="2153"/>
      <c r="F26" s="2153"/>
      <c r="G26" s="2153"/>
      <c r="H26" s="2153"/>
      <c r="I26" s="2153"/>
      <c r="J26" s="2153"/>
      <c r="K26" s="2153"/>
      <c r="L26" s="2153"/>
      <c r="M26" s="2153"/>
      <c r="N26" s="2153"/>
      <c r="O26" s="2153"/>
      <c r="P26" s="2153"/>
      <c r="Q26" s="2153"/>
    </row>
    <row r="27" spans="2:19" ht="24.95" customHeight="1">
      <c r="B27" s="659" t="s">
        <v>3354</v>
      </c>
      <c r="C27" s="761"/>
      <c r="D27" s="2154" t="str">
        <f>IF(目次・入力シート!BJ43="","「目次･入力シート」に入力してください",目次・入力シート!BJ43)</f>
        <v>「目次･入力シート」に入力してください</v>
      </c>
      <c r="E27" s="2154"/>
      <c r="F27" s="2154"/>
      <c r="G27" s="2154"/>
      <c r="H27" s="2154"/>
      <c r="I27" s="762" t="s">
        <v>2785</v>
      </c>
      <c r="J27" s="666"/>
      <c r="K27" s="664"/>
      <c r="L27" s="761"/>
      <c r="M27" s="761"/>
      <c r="N27" s="761"/>
      <c r="O27" s="761"/>
      <c r="P27" s="761"/>
      <c r="Q27" s="761"/>
      <c r="S27" s="763"/>
    </row>
    <row r="28" spans="2:19" ht="24.95" customHeight="1">
      <c r="B28" s="717" t="s">
        <v>3355</v>
      </c>
      <c r="C28" s="670"/>
      <c r="D28" s="764" t="str">
        <f>IF(目次・入力シート!BJ45="","",目次・入力シート!BJ45)</f>
        <v/>
      </c>
      <c r="E28" s="760" t="s">
        <v>4</v>
      </c>
      <c r="F28" s="764" t="str">
        <f>IF(目次・入力シート!BJ47="","",目次・入力シート!BJ47)</f>
        <v/>
      </c>
      <c r="G28" s="760" t="s">
        <v>373</v>
      </c>
      <c r="H28" s="765" t="s">
        <v>3356</v>
      </c>
      <c r="I28" s="2155" t="str">
        <f>IF(目次・入力シート!BJ49="","",目次・入力シート!BJ49)</f>
        <v/>
      </c>
      <c r="J28" s="2155"/>
      <c r="K28" s="2155"/>
      <c r="L28" s="2155"/>
      <c r="M28" s="2155"/>
      <c r="N28" s="2155"/>
      <c r="O28" s="2155"/>
      <c r="P28" s="2155"/>
      <c r="Q28" s="667" t="s">
        <v>3357</v>
      </c>
    </row>
    <row r="29" spans="2:19" ht="24.95" customHeight="1">
      <c r="B29" s="766" t="s">
        <v>3358</v>
      </c>
      <c r="C29" s="767"/>
      <c r="D29" s="767"/>
      <c r="E29" s="767"/>
      <c r="F29" s="760"/>
      <c r="G29" s="760"/>
      <c r="H29" s="767"/>
      <c r="I29" s="767"/>
      <c r="J29" s="768"/>
      <c r="K29" s="769"/>
      <c r="L29" s="768"/>
      <c r="M29" s="769"/>
      <c r="N29" s="768"/>
      <c r="O29" s="767"/>
      <c r="P29" s="767"/>
      <c r="Q29" s="767"/>
    </row>
    <row r="30" spans="2:19" ht="24.95" customHeight="1">
      <c r="B30" s="659" t="s">
        <v>3359</v>
      </c>
      <c r="C30" s="770"/>
      <c r="D30" s="2156" t="s">
        <v>3360</v>
      </c>
      <c r="E30" s="2156"/>
      <c r="F30" s="770"/>
      <c r="G30" s="2157" t="s">
        <v>3361</v>
      </c>
      <c r="H30" s="2157"/>
      <c r="M30" s="771"/>
      <c r="N30" s="771"/>
      <c r="O30" s="771"/>
      <c r="P30" s="771"/>
      <c r="Q30" s="771"/>
    </row>
    <row r="31" spans="2:19">
      <c r="B31" s="2082" t="s">
        <v>3362</v>
      </c>
      <c r="C31" s="2083"/>
      <c r="D31" s="2083"/>
      <c r="E31" s="2083"/>
      <c r="F31" s="2083"/>
      <c r="G31" s="2083"/>
      <c r="H31" s="2083"/>
      <c r="I31" s="2083"/>
      <c r="J31" s="2083"/>
      <c r="K31" s="2083"/>
      <c r="L31" s="2083"/>
      <c r="M31" s="2083"/>
      <c r="N31" s="2083"/>
      <c r="O31" s="2083"/>
      <c r="P31" s="2083"/>
      <c r="Q31" s="2084"/>
    </row>
    <row r="32" spans="2:19" ht="24.95" customHeight="1">
      <c r="B32" s="772" t="s">
        <v>3363</v>
      </c>
      <c r="C32" s="2147" t="str">
        <f>IF(目次・入力シート!BJ51="","「目次･入力シート」に入力してください",目次・入力シート!BJ51)</f>
        <v>「目次･入力シート」に入力してください</v>
      </c>
      <c r="D32" s="2147"/>
      <c r="E32" s="2147"/>
      <c r="F32" s="2147"/>
      <c r="G32" s="2147"/>
      <c r="H32" s="2147"/>
      <c r="I32" s="2147"/>
      <c r="J32" s="2147"/>
      <c r="K32" s="2147"/>
      <c r="L32" s="2147"/>
      <c r="M32" s="2147"/>
      <c r="N32" s="2147"/>
      <c r="O32" s="2147"/>
      <c r="P32" s="2147"/>
      <c r="Q32" s="2147"/>
    </row>
    <row r="33" spans="2:17" ht="24.95" customHeight="1">
      <c r="B33" s="773" t="s">
        <v>3364</v>
      </c>
      <c r="C33" s="2147" t="str">
        <f>IF(目次・入力シート!BJ53="","「目次･入力シート」に入力してください",目次・入力シート!BJ53)</f>
        <v>「目次･入力シート」に入力してください</v>
      </c>
      <c r="D33" s="2147"/>
      <c r="E33" s="2147"/>
      <c r="F33" s="2147"/>
      <c r="G33" s="2147"/>
      <c r="H33" s="774" t="str">
        <f>IF(目次・入力シート!BE55="FAX","■","□")</f>
        <v>□</v>
      </c>
      <c r="I33" s="771"/>
      <c r="J33" s="771"/>
      <c r="K33" s="775" t="s">
        <v>3365</v>
      </c>
      <c r="L33" s="2147" t="str">
        <f>IF(目次・入力シート!BJ57="","「目次･入力シート」に入力してください",目次・入力シート!BJ57)</f>
        <v>「目次･入力シート」に入力してください</v>
      </c>
      <c r="M33" s="2147"/>
      <c r="N33" s="2147"/>
      <c r="O33" s="2147"/>
      <c r="P33" s="2147"/>
      <c r="Q33" s="2147"/>
    </row>
    <row r="34" spans="2:17" ht="24.95" customHeight="1">
      <c r="B34" s="717" t="s">
        <v>3366</v>
      </c>
      <c r="C34" s="2147" t="str">
        <f>IF(目次・入力シート!BJ61="","「目次･入力シート」に入力してください",目次・入力シート!BJ61)</f>
        <v>「目次･入力シート」に入力してください</v>
      </c>
      <c r="D34" s="2147"/>
      <c r="E34" s="2147"/>
      <c r="F34" s="2147"/>
      <c r="G34" s="2147"/>
      <c r="H34" s="776" t="str">
        <f>IF(目次・入力シート!BE55="メール","■","□")</f>
        <v>□</v>
      </c>
      <c r="I34" s="771"/>
      <c r="J34" s="771"/>
      <c r="K34" s="777" t="s">
        <v>3048</v>
      </c>
      <c r="L34" s="2148" t="str">
        <f>IF(目次・入力シート!BJ59="","「目次･入力シート」に入力してください",目次・入力シート!BJ59)</f>
        <v>「目次･入力シート」に入力してください</v>
      </c>
      <c r="M34" s="2148"/>
      <c r="N34" s="2148"/>
      <c r="O34" s="2148"/>
      <c r="P34" s="2148"/>
      <c r="Q34" s="2148"/>
    </row>
    <row r="35" spans="2:17" ht="24.95" customHeight="1">
      <c r="B35" s="659" t="s">
        <v>3047</v>
      </c>
      <c r="C35" s="2147" t="str">
        <f>IF(目次・入力シート!BJ63="","「目次･入力シート」に入力してください",目次・入力シート!BJ63)</f>
        <v>「目次･入力シート」に入力してください</v>
      </c>
      <c r="D35" s="2147"/>
      <c r="E35" s="2147"/>
      <c r="F35" s="2147"/>
      <c r="G35" s="2147"/>
      <c r="H35" s="723" t="s">
        <v>3367</v>
      </c>
      <c r="P35" s="656"/>
      <c r="Q35" s="656"/>
    </row>
    <row r="36" spans="2:17" ht="15.75" customHeight="1" thickBot="1">
      <c r="B36" s="2149"/>
      <c r="C36" s="2149"/>
      <c r="O36" s="657"/>
      <c r="P36" s="657"/>
      <c r="Q36" s="658" t="s">
        <v>3368</v>
      </c>
    </row>
    <row r="37" spans="2:17" s="734" customFormat="1" ht="13.5">
      <c r="B37" s="778" t="s">
        <v>3369</v>
      </c>
      <c r="C37" s="779"/>
      <c r="D37" s="779"/>
      <c r="E37" s="779"/>
      <c r="F37" s="779"/>
      <c r="G37" s="779"/>
      <c r="H37" s="779"/>
      <c r="I37" s="779"/>
      <c r="J37" s="779"/>
      <c r="K37" s="779"/>
      <c r="L37" s="779"/>
      <c r="M37" s="779"/>
      <c r="N37" s="779"/>
      <c r="O37" s="780"/>
      <c r="P37" s="780"/>
      <c r="Q37" s="781"/>
    </row>
    <row r="38" spans="2:17" s="734" customFormat="1" ht="13.5">
      <c r="B38" s="782" t="s">
        <v>3370</v>
      </c>
      <c r="C38" s="734" t="s">
        <v>3371</v>
      </c>
      <c r="J38" s="734" t="s">
        <v>3372</v>
      </c>
      <c r="L38" s="734" t="s">
        <v>3373</v>
      </c>
      <c r="P38" s="733"/>
      <c r="Q38" s="783"/>
    </row>
    <row r="39" spans="2:17" s="734" customFormat="1" ht="13.5">
      <c r="B39" s="782"/>
      <c r="C39" s="784" t="s">
        <v>3374</v>
      </c>
      <c r="D39" s="784"/>
      <c r="E39" s="784"/>
      <c r="F39" s="784"/>
      <c r="G39" s="784"/>
      <c r="P39" s="733"/>
      <c r="Q39" s="783"/>
    </row>
    <row r="40" spans="2:17" s="734" customFormat="1" ht="13.5">
      <c r="B40" s="782"/>
      <c r="P40" s="733"/>
      <c r="Q40" s="783"/>
    </row>
    <row r="41" spans="2:17" s="734" customFormat="1" ht="13.5">
      <c r="B41" s="2150" t="s">
        <v>3375</v>
      </c>
      <c r="C41" s="2151"/>
      <c r="D41" s="2151"/>
      <c r="E41" s="2151"/>
      <c r="F41" s="2151"/>
      <c r="G41" s="2151"/>
      <c r="H41" s="2151"/>
      <c r="I41" s="2151"/>
      <c r="J41" s="2151"/>
      <c r="K41" s="2151"/>
      <c r="L41" s="2151"/>
      <c r="M41" s="2151"/>
      <c r="N41" s="2151"/>
      <c r="O41" s="2151"/>
      <c r="P41" s="2151"/>
      <c r="Q41" s="2152"/>
    </row>
    <row r="42" spans="2:17" s="734" customFormat="1" ht="13.5">
      <c r="B42" s="2150"/>
      <c r="C42" s="2151"/>
      <c r="D42" s="2151"/>
      <c r="E42" s="2151"/>
      <c r="F42" s="2151"/>
      <c r="G42" s="2151"/>
      <c r="H42" s="2151"/>
      <c r="I42" s="2151"/>
      <c r="J42" s="2151"/>
      <c r="K42" s="2151"/>
      <c r="L42" s="2151"/>
      <c r="M42" s="2151"/>
      <c r="N42" s="2151"/>
      <c r="O42" s="2151"/>
      <c r="P42" s="2151"/>
      <c r="Q42" s="2152"/>
    </row>
    <row r="43" spans="2:17" s="734" customFormat="1" ht="13.5">
      <c r="B43" s="782"/>
      <c r="P43" s="733"/>
      <c r="Q43" s="783"/>
    </row>
    <row r="44" spans="2:17" s="734" customFormat="1" ht="13.5">
      <c r="B44" s="782" t="s">
        <v>3376</v>
      </c>
      <c r="G44" s="734" t="s">
        <v>3377</v>
      </c>
      <c r="J44" s="784"/>
      <c r="K44" s="784"/>
      <c r="L44" s="784"/>
      <c r="M44" s="734" t="s">
        <v>375</v>
      </c>
      <c r="P44" s="733"/>
      <c r="Q44" s="783"/>
    </row>
    <row r="45" spans="2:17" s="734" customFormat="1" ht="13.5">
      <c r="B45" s="782" t="s">
        <v>3378</v>
      </c>
      <c r="G45" s="784" t="s">
        <v>3379</v>
      </c>
      <c r="H45" s="784"/>
      <c r="I45" s="784"/>
      <c r="J45" s="784"/>
      <c r="L45" s="733" t="s">
        <v>374</v>
      </c>
      <c r="M45" s="2146"/>
      <c r="N45" s="2146"/>
      <c r="O45" s="2146"/>
      <c r="P45" s="2146"/>
      <c r="Q45" s="785" t="s">
        <v>375</v>
      </c>
    </row>
    <row r="46" spans="2:17" s="734" customFormat="1" ht="13.5">
      <c r="B46" s="782" t="s">
        <v>3380</v>
      </c>
      <c r="G46" s="784" t="s">
        <v>3379</v>
      </c>
      <c r="H46" s="784"/>
      <c r="I46" s="784"/>
      <c r="J46" s="784"/>
      <c r="L46" s="733" t="s">
        <v>374</v>
      </c>
      <c r="M46" s="2146"/>
      <c r="N46" s="2146"/>
      <c r="O46" s="2146"/>
      <c r="P46" s="2146"/>
      <c r="Q46" s="785" t="s">
        <v>375</v>
      </c>
    </row>
    <row r="47" spans="2:17" s="734" customFormat="1" ht="13.5">
      <c r="B47" s="782" t="s">
        <v>3381</v>
      </c>
      <c r="G47" s="784" t="s">
        <v>3379</v>
      </c>
      <c r="H47" s="784"/>
      <c r="I47" s="784"/>
      <c r="J47" s="784"/>
      <c r="L47" s="733" t="s">
        <v>374</v>
      </c>
      <c r="M47" s="2146"/>
      <c r="N47" s="2146"/>
      <c r="O47" s="2146"/>
      <c r="P47" s="2146"/>
      <c r="Q47" s="785" t="s">
        <v>375</v>
      </c>
    </row>
    <row r="48" spans="2:17" s="734" customFormat="1" ht="13.5">
      <c r="B48" s="782" t="s">
        <v>3382</v>
      </c>
      <c r="C48" s="786"/>
      <c r="D48" s="786"/>
      <c r="E48" s="786"/>
      <c r="F48" s="786"/>
      <c r="G48" s="784" t="s">
        <v>3379</v>
      </c>
      <c r="H48" s="787"/>
      <c r="I48" s="787"/>
      <c r="J48" s="787"/>
      <c r="K48" s="786"/>
      <c r="L48" s="733" t="s">
        <v>374</v>
      </c>
      <c r="M48" s="2146"/>
      <c r="N48" s="2146"/>
      <c r="O48" s="2146"/>
      <c r="P48" s="2146"/>
      <c r="Q48" s="785" t="s">
        <v>375</v>
      </c>
    </row>
    <row r="49" spans="2:17" s="734" customFormat="1" ht="9.9499999999999993" customHeight="1">
      <c r="B49" s="788"/>
      <c r="C49" s="786"/>
      <c r="D49" s="786"/>
      <c r="E49" s="786"/>
      <c r="F49" s="786"/>
      <c r="G49" s="786"/>
      <c r="H49" s="786"/>
      <c r="I49" s="786"/>
      <c r="J49" s="786"/>
      <c r="K49" s="786"/>
      <c r="L49" s="786"/>
      <c r="M49" s="786"/>
      <c r="N49" s="786"/>
      <c r="O49" s="786"/>
      <c r="P49" s="786"/>
      <c r="Q49" s="783"/>
    </row>
    <row r="50" spans="2:17" s="734" customFormat="1" ht="14.25" thickBot="1">
      <c r="B50" s="789" t="s">
        <v>3383</v>
      </c>
      <c r="C50" s="790"/>
      <c r="D50" s="790"/>
      <c r="E50" s="790"/>
      <c r="F50" s="790"/>
      <c r="G50" s="790"/>
      <c r="H50" s="790"/>
      <c r="I50" s="790"/>
      <c r="J50" s="790"/>
      <c r="K50" s="790"/>
      <c r="L50" s="790"/>
      <c r="M50" s="790"/>
      <c r="N50" s="790"/>
      <c r="O50" s="790"/>
      <c r="P50" s="790"/>
      <c r="Q50" s="791"/>
    </row>
  </sheetData>
  <mergeCells count="40">
    <mergeCell ref="O1:Q1"/>
    <mergeCell ref="B3:N3"/>
    <mergeCell ref="O3:Q3"/>
    <mergeCell ref="B4:N4"/>
    <mergeCell ref="O4:Q7"/>
    <mergeCell ref="B5:N6"/>
    <mergeCell ref="B21:Q21"/>
    <mergeCell ref="B10:Q11"/>
    <mergeCell ref="O12:Q12"/>
    <mergeCell ref="B13:J13"/>
    <mergeCell ref="L13:M13"/>
    <mergeCell ref="B14:J14"/>
    <mergeCell ref="L14:M14"/>
    <mergeCell ref="B15:J15"/>
    <mergeCell ref="L15:M15"/>
    <mergeCell ref="B16:J16"/>
    <mergeCell ref="O16:Q16"/>
    <mergeCell ref="B18:Q19"/>
    <mergeCell ref="C33:G33"/>
    <mergeCell ref="L33:Q33"/>
    <mergeCell ref="J23:L23"/>
    <mergeCell ref="N23:P23"/>
    <mergeCell ref="J24:L24"/>
    <mergeCell ref="N24:P24"/>
    <mergeCell ref="D26:Q26"/>
    <mergeCell ref="D27:H27"/>
    <mergeCell ref="I28:P28"/>
    <mergeCell ref="D30:E30"/>
    <mergeCell ref="G30:H30"/>
    <mergeCell ref="B31:Q31"/>
    <mergeCell ref="C32:Q32"/>
    <mergeCell ref="M46:P46"/>
    <mergeCell ref="M47:P47"/>
    <mergeCell ref="M48:P48"/>
    <mergeCell ref="C34:G34"/>
    <mergeCell ref="L34:Q34"/>
    <mergeCell ref="C35:G35"/>
    <mergeCell ref="B36:C36"/>
    <mergeCell ref="B41:Q42"/>
    <mergeCell ref="M45:P45"/>
  </mergeCells>
  <phoneticPr fontId="165"/>
  <dataValidations count="1">
    <dataValidation type="list" allowBlank="1" showInputMessage="1" showErrorMessage="1" sqref="K29 K65565 K131101 K196637 K262173 K327709 K393245 K458781 K524317 K589853 K655389 K720925 K786461 K851997 K917533 K983069 M29 M65565 M131101 M196637 M262173 M327709 M393245 M458781 M524317 M589853 M655389 M720925 M786461 M851997 M917533 M983069 JG29 JG65565 JG131101 JG196637 JG262173 JG327709 JG393245 JG458781 JG524317 JG589853 JG655389 JG720925 JG786461 JG851997 JG917533 JG983069 JI29 JI65565 JI131101 JI196637 JI262173 JI327709 JI393245 JI458781 JI524317 JI589853 JI655389 JI720925 JI786461 JI851997 JI917533 JI983069 TC29 TC65565 TC131101 TC196637 TC262173 TC327709 TC393245 TC458781 TC524317 TC589853 TC655389 TC720925 TC786461 TC851997 TC917533 TC983069 TE29 TE65565 TE131101 TE196637 TE262173 TE327709 TE393245 TE458781 TE524317 TE589853 TE655389 TE720925 TE786461 TE851997 TE917533 TE983069 ACY29 ACY65565 ACY131101 ACY196637 ACY262173 ACY327709 ACY393245 ACY458781 ACY524317 ACY589853 ACY655389 ACY720925 ACY786461 ACY851997 ACY917533 ACY983069 ADA29 ADA65565 ADA131101 ADA196637 ADA262173 ADA327709 ADA393245 ADA458781 ADA524317 ADA589853 ADA655389 ADA720925 ADA786461 ADA851997 ADA917533 ADA983069 AMU29 AMU65565 AMU131101 AMU196637 AMU262173 AMU327709 AMU393245 AMU458781 AMU524317 AMU589853 AMU655389 AMU720925 AMU786461 AMU851997 AMU917533 AMU983069 AMW29 AMW65565 AMW131101 AMW196637 AMW262173 AMW327709 AMW393245 AMW458781 AMW524317 AMW589853 AMW655389 AMW720925 AMW786461 AMW851997 AMW917533 AMW983069 AWQ29 AWQ65565 AWQ131101 AWQ196637 AWQ262173 AWQ327709 AWQ393245 AWQ458781 AWQ524317 AWQ589853 AWQ655389 AWQ720925 AWQ786461 AWQ851997 AWQ917533 AWQ983069 AWS29 AWS65565 AWS131101 AWS196637 AWS262173 AWS327709 AWS393245 AWS458781 AWS524317 AWS589853 AWS655389 AWS720925 AWS786461 AWS851997 AWS917533 AWS983069 BGM29 BGM65565 BGM131101 BGM196637 BGM262173 BGM327709 BGM393245 BGM458781 BGM524317 BGM589853 BGM655389 BGM720925 BGM786461 BGM851997 BGM917533 BGM983069 BGO29 BGO65565 BGO131101 BGO196637 BGO262173 BGO327709 BGO393245 BGO458781 BGO524317 BGO589853 BGO655389 BGO720925 BGO786461 BGO851997 BGO917533 BGO983069 BQI29 BQI65565 BQI131101 BQI196637 BQI262173 BQI327709 BQI393245 BQI458781 BQI524317 BQI589853 BQI655389 BQI720925 BQI786461 BQI851997 BQI917533 BQI983069 BQK29 BQK65565 BQK131101 BQK196637 BQK262173 BQK327709 BQK393245 BQK458781 BQK524317 BQK589853 BQK655389 BQK720925 BQK786461 BQK851997 BQK917533 BQK983069 CAE29 CAE65565 CAE131101 CAE196637 CAE262173 CAE327709 CAE393245 CAE458781 CAE524317 CAE589853 CAE655389 CAE720925 CAE786461 CAE851997 CAE917533 CAE983069 CAG29 CAG65565 CAG131101 CAG196637 CAG262173 CAG327709 CAG393245 CAG458781 CAG524317 CAG589853 CAG655389 CAG720925 CAG786461 CAG851997 CAG917533 CAG983069 CKA29 CKA65565 CKA131101 CKA196637 CKA262173 CKA327709 CKA393245 CKA458781 CKA524317 CKA589853 CKA655389 CKA720925 CKA786461 CKA851997 CKA917533 CKA983069 CKC29 CKC65565 CKC131101 CKC196637 CKC262173 CKC327709 CKC393245 CKC458781 CKC524317 CKC589853 CKC655389 CKC720925 CKC786461 CKC851997 CKC917533 CKC983069 CTW29 CTW65565 CTW131101 CTW196637 CTW262173 CTW327709 CTW393245 CTW458781 CTW524317 CTW589853 CTW655389 CTW720925 CTW786461 CTW851997 CTW917533 CTW983069 CTY29 CTY65565 CTY131101 CTY196637 CTY262173 CTY327709 CTY393245 CTY458781 CTY524317 CTY589853 CTY655389 CTY720925 CTY786461 CTY851997 CTY917533 CTY983069 DDS29 DDS65565 DDS131101 DDS196637 DDS262173 DDS327709 DDS393245 DDS458781 DDS524317 DDS589853 DDS655389 DDS720925 DDS786461 DDS851997 DDS917533 DDS983069 DDU29 DDU65565 DDU131101 DDU196637 DDU262173 DDU327709 DDU393245 DDU458781 DDU524317 DDU589853 DDU655389 DDU720925 DDU786461 DDU851997 DDU917533 DDU983069 DNO29 DNO65565 DNO131101 DNO196637 DNO262173 DNO327709 DNO393245 DNO458781 DNO524317 DNO589853 DNO655389 DNO720925 DNO786461 DNO851997 DNO917533 DNO983069 DNQ29 DNQ65565 DNQ131101 DNQ196637 DNQ262173 DNQ327709 DNQ393245 DNQ458781 DNQ524317 DNQ589853 DNQ655389 DNQ720925 DNQ786461 DNQ851997 DNQ917533 DNQ983069 DXK29 DXK65565 DXK131101 DXK196637 DXK262173 DXK327709 DXK393245 DXK458781 DXK524317 DXK589853 DXK655389 DXK720925 DXK786461 DXK851997 DXK917533 DXK983069 DXM29 DXM65565 DXM131101 DXM196637 DXM262173 DXM327709 DXM393245 DXM458781 DXM524317 DXM589853 DXM655389 DXM720925 DXM786461 DXM851997 DXM917533 DXM983069 EHG29 EHG65565 EHG131101 EHG196637 EHG262173 EHG327709 EHG393245 EHG458781 EHG524317 EHG589853 EHG655389 EHG720925 EHG786461 EHG851997 EHG917533 EHG983069 EHI29 EHI65565 EHI131101 EHI196637 EHI262173 EHI327709 EHI393245 EHI458781 EHI524317 EHI589853 EHI655389 EHI720925 EHI786461 EHI851997 EHI917533 EHI983069 ERC29 ERC65565 ERC131101 ERC196637 ERC262173 ERC327709 ERC393245 ERC458781 ERC524317 ERC589853 ERC655389 ERC720925 ERC786461 ERC851997 ERC917533 ERC983069 ERE29 ERE65565 ERE131101 ERE196637 ERE262173 ERE327709 ERE393245 ERE458781 ERE524317 ERE589853 ERE655389 ERE720925 ERE786461 ERE851997 ERE917533 ERE983069 FAY29 FAY65565 FAY131101 FAY196637 FAY262173 FAY327709 FAY393245 FAY458781 FAY524317 FAY589853 FAY655389 FAY720925 FAY786461 FAY851997 FAY917533 FAY983069 FBA29 FBA65565 FBA131101 FBA196637 FBA262173 FBA327709 FBA393245 FBA458781 FBA524317 FBA589853 FBA655389 FBA720925 FBA786461 FBA851997 FBA917533 FBA983069 FKU29 FKU65565 FKU131101 FKU196637 FKU262173 FKU327709 FKU393245 FKU458781 FKU524317 FKU589853 FKU655389 FKU720925 FKU786461 FKU851997 FKU917533 FKU983069 FKW29 FKW65565 FKW131101 FKW196637 FKW262173 FKW327709 FKW393245 FKW458781 FKW524317 FKW589853 FKW655389 FKW720925 FKW786461 FKW851997 FKW917533 FKW983069 FUQ29 FUQ65565 FUQ131101 FUQ196637 FUQ262173 FUQ327709 FUQ393245 FUQ458781 FUQ524317 FUQ589853 FUQ655389 FUQ720925 FUQ786461 FUQ851997 FUQ917533 FUQ983069 FUS29 FUS65565 FUS131101 FUS196637 FUS262173 FUS327709 FUS393245 FUS458781 FUS524317 FUS589853 FUS655389 FUS720925 FUS786461 FUS851997 FUS917533 FUS983069 GEM29 GEM65565 GEM131101 GEM196637 GEM262173 GEM327709 GEM393245 GEM458781 GEM524317 GEM589853 GEM655389 GEM720925 GEM786461 GEM851997 GEM917533 GEM983069 GEO29 GEO65565 GEO131101 GEO196637 GEO262173 GEO327709 GEO393245 GEO458781 GEO524317 GEO589853 GEO655389 GEO720925 GEO786461 GEO851997 GEO917533 GEO983069 GOI29 GOI65565 GOI131101 GOI196637 GOI262173 GOI327709 GOI393245 GOI458781 GOI524317 GOI589853 GOI655389 GOI720925 GOI786461 GOI851997 GOI917533 GOI983069 GOK29 GOK65565 GOK131101 GOK196637 GOK262173 GOK327709 GOK393245 GOK458781 GOK524317 GOK589853 GOK655389 GOK720925 GOK786461 GOK851997 GOK917533 GOK983069 GYE29 GYE65565 GYE131101 GYE196637 GYE262173 GYE327709 GYE393245 GYE458781 GYE524317 GYE589853 GYE655389 GYE720925 GYE786461 GYE851997 GYE917533 GYE983069 GYG29 GYG65565 GYG131101 GYG196637 GYG262173 GYG327709 GYG393245 GYG458781 GYG524317 GYG589853 GYG655389 GYG720925 GYG786461 GYG851997 GYG917533 GYG983069 HIA29 HIA65565 HIA131101 HIA196637 HIA262173 HIA327709 HIA393245 HIA458781 HIA524317 HIA589853 HIA655389 HIA720925 HIA786461 HIA851997 HIA917533 HIA983069 HIC29 HIC65565 HIC131101 HIC196637 HIC262173 HIC327709 HIC393245 HIC458781 HIC524317 HIC589853 HIC655389 HIC720925 HIC786461 HIC851997 HIC917533 HIC983069 HRW29 HRW65565 HRW131101 HRW196637 HRW262173 HRW327709 HRW393245 HRW458781 HRW524317 HRW589853 HRW655389 HRW720925 HRW786461 HRW851997 HRW917533 HRW983069 HRY29 HRY65565 HRY131101 HRY196637 HRY262173 HRY327709 HRY393245 HRY458781 HRY524317 HRY589853 HRY655389 HRY720925 HRY786461 HRY851997 HRY917533 HRY983069 IBS29 IBS65565 IBS131101 IBS196637 IBS262173 IBS327709 IBS393245 IBS458781 IBS524317 IBS589853 IBS655389 IBS720925 IBS786461 IBS851997 IBS917533 IBS983069 IBU29 IBU65565 IBU131101 IBU196637 IBU262173 IBU327709 IBU393245 IBU458781 IBU524317 IBU589853 IBU655389 IBU720925 IBU786461 IBU851997 IBU917533 IBU983069 ILO29 ILO65565 ILO131101 ILO196637 ILO262173 ILO327709 ILO393245 ILO458781 ILO524317 ILO589853 ILO655389 ILO720925 ILO786461 ILO851997 ILO917533 ILO983069 ILQ29 ILQ65565 ILQ131101 ILQ196637 ILQ262173 ILQ327709 ILQ393245 ILQ458781 ILQ524317 ILQ589853 ILQ655389 ILQ720925 ILQ786461 ILQ851997 ILQ917533 ILQ983069 IVK29 IVK65565 IVK131101 IVK196637 IVK262173 IVK327709 IVK393245 IVK458781 IVK524317 IVK589853 IVK655389 IVK720925 IVK786461 IVK851997 IVK917533 IVK983069 IVM29 IVM65565 IVM131101 IVM196637 IVM262173 IVM327709 IVM393245 IVM458781 IVM524317 IVM589853 IVM655389 IVM720925 IVM786461 IVM851997 IVM917533 IVM983069 JFG29 JFG65565 JFG131101 JFG196637 JFG262173 JFG327709 JFG393245 JFG458781 JFG524317 JFG589853 JFG655389 JFG720925 JFG786461 JFG851997 JFG917533 JFG983069 JFI29 JFI65565 JFI131101 JFI196637 JFI262173 JFI327709 JFI393245 JFI458781 JFI524317 JFI589853 JFI655389 JFI720925 JFI786461 JFI851997 JFI917533 JFI983069 JPC29 JPC65565 JPC131101 JPC196637 JPC262173 JPC327709 JPC393245 JPC458781 JPC524317 JPC589853 JPC655389 JPC720925 JPC786461 JPC851997 JPC917533 JPC983069 JPE29 JPE65565 JPE131101 JPE196637 JPE262173 JPE327709 JPE393245 JPE458781 JPE524317 JPE589853 JPE655389 JPE720925 JPE786461 JPE851997 JPE917533 JPE983069 JYY29 JYY65565 JYY131101 JYY196637 JYY262173 JYY327709 JYY393245 JYY458781 JYY524317 JYY589853 JYY655389 JYY720925 JYY786461 JYY851997 JYY917533 JYY983069 JZA29 JZA65565 JZA131101 JZA196637 JZA262173 JZA327709 JZA393245 JZA458781 JZA524317 JZA589853 JZA655389 JZA720925 JZA786461 JZA851997 JZA917533 JZA983069 KIU29 KIU65565 KIU131101 KIU196637 KIU262173 KIU327709 KIU393245 KIU458781 KIU524317 KIU589853 KIU655389 KIU720925 KIU786461 KIU851997 KIU917533 KIU983069 KIW29 KIW65565 KIW131101 KIW196637 KIW262173 KIW327709 KIW393245 KIW458781 KIW524317 KIW589853 KIW655389 KIW720925 KIW786461 KIW851997 KIW917533 KIW983069 KSQ29 KSQ65565 KSQ131101 KSQ196637 KSQ262173 KSQ327709 KSQ393245 KSQ458781 KSQ524317 KSQ589853 KSQ655389 KSQ720925 KSQ786461 KSQ851997 KSQ917533 KSQ983069 KSS29 KSS65565 KSS131101 KSS196637 KSS262173 KSS327709 KSS393245 KSS458781 KSS524317 KSS589853 KSS655389 KSS720925 KSS786461 KSS851997 KSS917533 KSS983069 LCM29 LCM65565 LCM131101 LCM196637 LCM262173 LCM327709 LCM393245 LCM458781 LCM524317 LCM589853 LCM655389 LCM720925 LCM786461 LCM851997 LCM917533 LCM983069 LCO29 LCO65565 LCO131101 LCO196637 LCO262173 LCO327709 LCO393245 LCO458781 LCO524317 LCO589853 LCO655389 LCO720925 LCO786461 LCO851997 LCO917533 LCO983069 LMI29 LMI65565 LMI131101 LMI196637 LMI262173 LMI327709 LMI393245 LMI458781 LMI524317 LMI589853 LMI655389 LMI720925 LMI786461 LMI851997 LMI917533 LMI983069 LMK29 LMK65565 LMK131101 LMK196637 LMK262173 LMK327709 LMK393245 LMK458781 LMK524317 LMK589853 LMK655389 LMK720925 LMK786461 LMK851997 LMK917533 LMK983069 LWE29 LWE65565 LWE131101 LWE196637 LWE262173 LWE327709 LWE393245 LWE458781 LWE524317 LWE589853 LWE655389 LWE720925 LWE786461 LWE851997 LWE917533 LWE983069 LWG29 LWG65565 LWG131101 LWG196637 LWG262173 LWG327709 LWG393245 LWG458781 LWG524317 LWG589853 LWG655389 LWG720925 LWG786461 LWG851997 LWG917533 LWG983069 MGA29 MGA65565 MGA131101 MGA196637 MGA262173 MGA327709 MGA393245 MGA458781 MGA524317 MGA589853 MGA655389 MGA720925 MGA786461 MGA851997 MGA917533 MGA983069 MGC29 MGC65565 MGC131101 MGC196637 MGC262173 MGC327709 MGC393245 MGC458781 MGC524317 MGC589853 MGC655389 MGC720925 MGC786461 MGC851997 MGC917533 MGC983069 MPW29 MPW65565 MPW131101 MPW196637 MPW262173 MPW327709 MPW393245 MPW458781 MPW524317 MPW589853 MPW655389 MPW720925 MPW786461 MPW851997 MPW917533 MPW983069 MPY29 MPY65565 MPY131101 MPY196637 MPY262173 MPY327709 MPY393245 MPY458781 MPY524317 MPY589853 MPY655389 MPY720925 MPY786461 MPY851997 MPY917533 MPY983069 MZS29 MZS65565 MZS131101 MZS196637 MZS262173 MZS327709 MZS393245 MZS458781 MZS524317 MZS589853 MZS655389 MZS720925 MZS786461 MZS851997 MZS917533 MZS983069 MZU29 MZU65565 MZU131101 MZU196637 MZU262173 MZU327709 MZU393245 MZU458781 MZU524317 MZU589853 MZU655389 MZU720925 MZU786461 MZU851997 MZU917533 MZU983069 NJO29 NJO65565 NJO131101 NJO196637 NJO262173 NJO327709 NJO393245 NJO458781 NJO524317 NJO589853 NJO655389 NJO720925 NJO786461 NJO851997 NJO917533 NJO983069 NJQ29 NJQ65565 NJQ131101 NJQ196637 NJQ262173 NJQ327709 NJQ393245 NJQ458781 NJQ524317 NJQ589853 NJQ655389 NJQ720925 NJQ786461 NJQ851997 NJQ917533 NJQ983069 NTK29 NTK65565 NTK131101 NTK196637 NTK262173 NTK327709 NTK393245 NTK458781 NTK524317 NTK589853 NTK655389 NTK720925 NTK786461 NTK851997 NTK917533 NTK983069 NTM29 NTM65565 NTM131101 NTM196637 NTM262173 NTM327709 NTM393245 NTM458781 NTM524317 NTM589853 NTM655389 NTM720925 NTM786461 NTM851997 NTM917533 NTM983069 ODG29 ODG65565 ODG131101 ODG196637 ODG262173 ODG327709 ODG393245 ODG458781 ODG524317 ODG589853 ODG655389 ODG720925 ODG786461 ODG851997 ODG917533 ODG983069 ODI29 ODI65565 ODI131101 ODI196637 ODI262173 ODI327709 ODI393245 ODI458781 ODI524317 ODI589853 ODI655389 ODI720925 ODI786461 ODI851997 ODI917533 ODI983069 ONC29 ONC65565 ONC131101 ONC196637 ONC262173 ONC327709 ONC393245 ONC458781 ONC524317 ONC589853 ONC655389 ONC720925 ONC786461 ONC851997 ONC917533 ONC983069 ONE29 ONE65565 ONE131101 ONE196637 ONE262173 ONE327709 ONE393245 ONE458781 ONE524317 ONE589853 ONE655389 ONE720925 ONE786461 ONE851997 ONE917533 ONE983069 OWY29 OWY65565 OWY131101 OWY196637 OWY262173 OWY327709 OWY393245 OWY458781 OWY524317 OWY589853 OWY655389 OWY720925 OWY786461 OWY851997 OWY917533 OWY983069 OXA29 OXA65565 OXA131101 OXA196637 OXA262173 OXA327709 OXA393245 OXA458781 OXA524317 OXA589853 OXA655389 OXA720925 OXA786461 OXA851997 OXA917533 OXA983069 PGU29 PGU65565 PGU131101 PGU196637 PGU262173 PGU327709 PGU393245 PGU458781 PGU524317 PGU589853 PGU655389 PGU720925 PGU786461 PGU851997 PGU917533 PGU983069 PGW29 PGW65565 PGW131101 PGW196637 PGW262173 PGW327709 PGW393245 PGW458781 PGW524317 PGW589853 PGW655389 PGW720925 PGW786461 PGW851997 PGW917533 PGW983069 PQQ29 PQQ65565 PQQ131101 PQQ196637 PQQ262173 PQQ327709 PQQ393245 PQQ458781 PQQ524317 PQQ589853 PQQ655389 PQQ720925 PQQ786461 PQQ851997 PQQ917533 PQQ983069 PQS29 PQS65565 PQS131101 PQS196637 PQS262173 PQS327709 PQS393245 PQS458781 PQS524317 PQS589853 PQS655389 PQS720925 PQS786461 PQS851997 PQS917533 PQS983069 QAM29 QAM65565 QAM131101 QAM196637 QAM262173 QAM327709 QAM393245 QAM458781 QAM524317 QAM589853 QAM655389 QAM720925 QAM786461 QAM851997 QAM917533 QAM983069 QAO29 QAO65565 QAO131101 QAO196637 QAO262173 QAO327709 QAO393245 QAO458781 QAO524317 QAO589853 QAO655389 QAO720925 QAO786461 QAO851997 QAO917533 QAO983069 QKI29 QKI65565 QKI131101 QKI196637 QKI262173 QKI327709 QKI393245 QKI458781 QKI524317 QKI589853 QKI655389 QKI720925 QKI786461 QKI851997 QKI917533 QKI983069 QKK29 QKK65565 QKK131101 QKK196637 QKK262173 QKK327709 QKK393245 QKK458781 QKK524317 QKK589853 QKK655389 QKK720925 QKK786461 QKK851997 QKK917533 QKK983069 QUE29 QUE65565 QUE131101 QUE196637 QUE262173 QUE327709 QUE393245 QUE458781 QUE524317 QUE589853 QUE655389 QUE720925 QUE786461 QUE851997 QUE917533 QUE983069 QUG29 QUG65565 QUG131101 QUG196637 QUG262173 QUG327709 QUG393245 QUG458781 QUG524317 QUG589853 QUG655389 QUG720925 QUG786461 QUG851997 QUG917533 QUG983069 REA29 REA65565 REA131101 REA196637 REA262173 REA327709 REA393245 REA458781 REA524317 REA589853 REA655389 REA720925 REA786461 REA851997 REA917533 REA983069 REC29 REC65565 REC131101 REC196637 REC262173 REC327709 REC393245 REC458781 REC524317 REC589853 REC655389 REC720925 REC786461 REC851997 REC917533 REC983069 RNW29 RNW65565 RNW131101 RNW196637 RNW262173 RNW327709 RNW393245 RNW458781 RNW524317 RNW589853 RNW655389 RNW720925 RNW786461 RNW851997 RNW917533 RNW983069 RNY29 RNY65565 RNY131101 RNY196637 RNY262173 RNY327709 RNY393245 RNY458781 RNY524317 RNY589853 RNY655389 RNY720925 RNY786461 RNY851997 RNY917533 RNY983069 RXS29 RXS65565 RXS131101 RXS196637 RXS262173 RXS327709 RXS393245 RXS458781 RXS524317 RXS589853 RXS655389 RXS720925 RXS786461 RXS851997 RXS917533 RXS983069 RXU29 RXU65565 RXU131101 RXU196637 RXU262173 RXU327709 RXU393245 RXU458781 RXU524317 RXU589853 RXU655389 RXU720925 RXU786461 RXU851997 RXU917533 RXU983069 SHO29 SHO65565 SHO131101 SHO196637 SHO262173 SHO327709 SHO393245 SHO458781 SHO524317 SHO589853 SHO655389 SHO720925 SHO786461 SHO851997 SHO917533 SHO983069 SHQ29 SHQ65565 SHQ131101 SHQ196637 SHQ262173 SHQ327709 SHQ393245 SHQ458781 SHQ524317 SHQ589853 SHQ655389 SHQ720925 SHQ786461 SHQ851997 SHQ917533 SHQ983069 SRK29 SRK65565 SRK131101 SRK196637 SRK262173 SRK327709 SRK393245 SRK458781 SRK524317 SRK589853 SRK655389 SRK720925 SRK786461 SRK851997 SRK917533 SRK983069 SRM29 SRM65565 SRM131101 SRM196637 SRM262173 SRM327709 SRM393245 SRM458781 SRM524317 SRM589853 SRM655389 SRM720925 SRM786461 SRM851997 SRM917533 SRM983069 TBG29 TBG65565 TBG131101 TBG196637 TBG262173 TBG327709 TBG393245 TBG458781 TBG524317 TBG589853 TBG655389 TBG720925 TBG786461 TBG851997 TBG917533 TBG983069 TBI29 TBI65565 TBI131101 TBI196637 TBI262173 TBI327709 TBI393245 TBI458781 TBI524317 TBI589853 TBI655389 TBI720925 TBI786461 TBI851997 TBI917533 TBI983069 TLC29 TLC65565 TLC131101 TLC196637 TLC262173 TLC327709 TLC393245 TLC458781 TLC524317 TLC589853 TLC655389 TLC720925 TLC786461 TLC851997 TLC917533 TLC983069 TLE29 TLE65565 TLE131101 TLE196637 TLE262173 TLE327709 TLE393245 TLE458781 TLE524317 TLE589853 TLE655389 TLE720925 TLE786461 TLE851997 TLE917533 TLE983069 TUY29 TUY65565 TUY131101 TUY196637 TUY262173 TUY327709 TUY393245 TUY458781 TUY524317 TUY589853 TUY655389 TUY720925 TUY786461 TUY851997 TUY917533 TUY983069 TVA29 TVA65565 TVA131101 TVA196637 TVA262173 TVA327709 TVA393245 TVA458781 TVA524317 TVA589853 TVA655389 TVA720925 TVA786461 TVA851997 TVA917533 TVA983069 UEU29 UEU65565 UEU131101 UEU196637 UEU262173 UEU327709 UEU393245 UEU458781 UEU524317 UEU589853 UEU655389 UEU720925 UEU786461 UEU851997 UEU917533 UEU983069 UEW29 UEW65565 UEW131101 UEW196637 UEW262173 UEW327709 UEW393245 UEW458781 UEW524317 UEW589853 UEW655389 UEW720925 UEW786461 UEW851997 UEW917533 UEW983069 UOQ29 UOQ65565 UOQ131101 UOQ196637 UOQ262173 UOQ327709 UOQ393245 UOQ458781 UOQ524317 UOQ589853 UOQ655389 UOQ720925 UOQ786461 UOQ851997 UOQ917533 UOQ983069 UOS29 UOS65565 UOS131101 UOS196637 UOS262173 UOS327709 UOS393245 UOS458781 UOS524317 UOS589853 UOS655389 UOS720925 UOS786461 UOS851997 UOS917533 UOS983069 UYM29 UYM65565 UYM131101 UYM196637 UYM262173 UYM327709 UYM393245 UYM458781 UYM524317 UYM589853 UYM655389 UYM720925 UYM786461 UYM851997 UYM917533 UYM983069 UYO29 UYO65565 UYO131101 UYO196637 UYO262173 UYO327709 UYO393245 UYO458781 UYO524317 UYO589853 UYO655389 UYO720925 UYO786461 UYO851997 UYO917533 UYO983069 VII29 VII65565 VII131101 VII196637 VII262173 VII327709 VII393245 VII458781 VII524317 VII589853 VII655389 VII720925 VII786461 VII851997 VII917533 VII983069 VIK29 VIK65565 VIK131101 VIK196637 VIK262173 VIK327709 VIK393245 VIK458781 VIK524317 VIK589853 VIK655389 VIK720925 VIK786461 VIK851997 VIK917533 VIK983069 VSE29 VSE65565 VSE131101 VSE196637 VSE262173 VSE327709 VSE393245 VSE458781 VSE524317 VSE589853 VSE655389 VSE720925 VSE786461 VSE851997 VSE917533 VSE983069 VSG29 VSG65565 VSG131101 VSG196637 VSG262173 VSG327709 VSG393245 VSG458781 VSG524317 VSG589853 VSG655389 VSG720925 VSG786461 VSG851997 VSG917533 VSG983069 WCA29 WCA65565 WCA131101 WCA196637 WCA262173 WCA327709 WCA393245 WCA458781 WCA524317 WCA589853 WCA655389 WCA720925 WCA786461 WCA851997 WCA917533 WCA983069 WCC29 WCC65565 WCC131101 WCC196637 WCC262173 WCC327709 WCC393245 WCC458781 WCC524317 WCC589853 WCC655389 WCC720925 WCC786461 WCC851997 WCC917533 WCC983069 WLW29 WLW65565 WLW131101 WLW196637 WLW262173 WLW327709 WLW393245 WLW458781 WLW524317 WLW589853 WLW655389 WLW720925 WLW786461 WLW851997 WLW917533 WLW983069 WLY29 WLY65565 WLY131101 WLY196637 WLY262173 WLY327709 WLY393245 WLY458781 WLY524317 WLY589853 WLY655389 WLY720925 WLY786461 WLY851997 WLY917533 WLY983069 WVS29 WVS65565 WVS131101 WVS196637 WVS262173 WVS327709 WVS393245 WVS458781 WVS524317 WVS589853 WVS655389 WVS720925 WVS786461 WVS851997 WVS917533 WVS983069 WVU29 WVU65565 WVU131101 WVU196637 WVU262173 WVU327709 WVU393245 WVU458781 WVU524317 WVU589853 WVU655389 WVU720925 WVU786461 WVU851997 WVU917533 WVU983069" xr:uid="{00000000-0002-0000-1F00-000000000000}">
      <formula1>#REF!</formula1>
    </dataValidation>
  </dataValidations>
  <hyperlinks>
    <hyperlink ref="O16" r:id="rId1" xr:uid="{00000000-0004-0000-1F00-000000000000}"/>
  </hyperlinks>
  <pageMargins left="0.59055118110236227" right="0.59055118110236227" top="0.19685039370078741" bottom="0.19685039370078741" header="0.31496062992125984" footer="0.31496062992125984"/>
  <pageSetup paperSize="9" scale="96" orientation="portrait" blackAndWhite="1" r:id="rId2"/>
  <drawing r:id="rId3"/>
  <legacyDrawing r:id="rId4"/>
  <mc:AlternateContent xmlns:mc="http://schemas.openxmlformats.org/markup-compatibility/2006">
    <mc:Choice Requires="x14">
      <controls>
        <mc:AlternateContent xmlns:mc="http://schemas.openxmlformats.org/markup-compatibility/2006">
          <mc:Choice Requires="x14">
            <control shapeId="48129" r:id="rId5" name="Check Box 1">
              <controlPr defaultSize="0" autoFill="0" autoLine="0" autoPict="0" altText="">
                <anchor moveWithCells="1">
                  <from>
                    <xdr:col>3</xdr:col>
                    <xdr:colOff>0</xdr:colOff>
                    <xdr:row>22</xdr:row>
                    <xdr:rowOff>66675</xdr:rowOff>
                  </from>
                  <to>
                    <xdr:col>3</xdr:col>
                    <xdr:colOff>0</xdr:colOff>
                    <xdr:row>22</xdr:row>
                    <xdr:rowOff>66675</xdr:rowOff>
                  </to>
                </anchor>
              </controlPr>
            </control>
          </mc:Choice>
        </mc:AlternateContent>
        <mc:AlternateContent xmlns:mc="http://schemas.openxmlformats.org/markup-compatibility/2006">
          <mc:Choice Requires="x14">
            <control shapeId="48130" r:id="rId6" name="Check Box 2">
              <controlPr defaultSize="0" autoFill="0" autoLine="0" autoPict="0" altText="">
                <anchor moveWithCells="1">
                  <from>
                    <xdr:col>3</xdr:col>
                    <xdr:colOff>0</xdr:colOff>
                    <xdr:row>23</xdr:row>
                    <xdr:rowOff>66675</xdr:rowOff>
                  </from>
                  <to>
                    <xdr:col>3</xdr:col>
                    <xdr:colOff>0</xdr:colOff>
                    <xdr:row>23</xdr:row>
                    <xdr:rowOff>247650</xdr:rowOff>
                  </to>
                </anchor>
              </controlPr>
            </control>
          </mc:Choice>
        </mc:AlternateContent>
        <mc:AlternateContent xmlns:mc="http://schemas.openxmlformats.org/markup-compatibility/2006">
          <mc:Choice Requires="x14">
            <control shapeId="48131" r:id="rId7" name="Check Box 3">
              <controlPr defaultSize="0" autoFill="0" autoLine="0" autoPict="0" altText="">
                <anchor moveWithCells="1">
                  <from>
                    <xdr:col>1</xdr:col>
                    <xdr:colOff>457200</xdr:colOff>
                    <xdr:row>24</xdr:row>
                    <xdr:rowOff>66675</xdr:rowOff>
                  </from>
                  <to>
                    <xdr:col>1</xdr:col>
                    <xdr:colOff>457200</xdr:colOff>
                    <xdr:row>24</xdr:row>
                    <xdr:rowOff>247650</xdr:rowOff>
                  </to>
                </anchor>
              </controlPr>
            </control>
          </mc:Choice>
        </mc:AlternateContent>
        <mc:AlternateContent xmlns:mc="http://schemas.openxmlformats.org/markup-compatibility/2006">
          <mc:Choice Requires="x14">
            <control shapeId="48132" r:id="rId8" name="Check Box 4">
              <controlPr defaultSize="0" autoFill="0" autoLine="0" autoPict="0" altText="">
                <anchor moveWithCells="1">
                  <from>
                    <xdr:col>2</xdr:col>
                    <xdr:colOff>171450</xdr:colOff>
                    <xdr:row>29</xdr:row>
                    <xdr:rowOff>57150</xdr:rowOff>
                  </from>
                  <to>
                    <xdr:col>3</xdr:col>
                    <xdr:colOff>66675</xdr:colOff>
                    <xdr:row>29</xdr:row>
                    <xdr:rowOff>266700</xdr:rowOff>
                  </to>
                </anchor>
              </controlPr>
            </control>
          </mc:Choice>
        </mc:AlternateContent>
        <mc:AlternateContent xmlns:mc="http://schemas.openxmlformats.org/markup-compatibility/2006">
          <mc:Choice Requires="x14">
            <control shapeId="48133" r:id="rId9" name="Check Box 5">
              <controlPr defaultSize="0" autoFill="0" autoLine="0" autoPict="0" altText="">
                <anchor moveWithCells="1">
                  <from>
                    <xdr:col>5</xdr:col>
                    <xdr:colOff>171450</xdr:colOff>
                    <xdr:row>29</xdr:row>
                    <xdr:rowOff>57150</xdr:rowOff>
                  </from>
                  <to>
                    <xdr:col>6</xdr:col>
                    <xdr:colOff>66675</xdr:colOff>
                    <xdr:row>29</xdr:row>
                    <xdr:rowOff>266700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tint="0.79995117038483843"/>
  </sheetPr>
  <dimension ref="A1:AX413"/>
  <sheetViews>
    <sheetView workbookViewId="0">
      <selection activeCell="E358" sqref="E358"/>
    </sheetView>
  </sheetViews>
  <sheetFormatPr defaultColWidth="3.625" defaultRowHeight="15" customHeight="1"/>
  <cols>
    <col min="1" max="33" width="3.625" style="792" customWidth="1"/>
    <col min="34" max="34" width="13.125" style="792" customWidth="1"/>
    <col min="35" max="41" width="3.625" style="792" customWidth="1"/>
    <col min="42" max="42" width="3.75" style="792" customWidth="1"/>
    <col min="43" max="289" width="3.625" style="792" customWidth="1"/>
    <col min="290" max="290" width="13.125" style="792" customWidth="1"/>
    <col min="291" max="545" width="3.625" style="792" customWidth="1"/>
    <col min="546" max="546" width="13.125" style="792" customWidth="1"/>
    <col min="547" max="801" width="3.625" style="792" customWidth="1"/>
    <col min="802" max="802" width="13.125" style="792" customWidth="1"/>
    <col min="803" max="1057" width="3.625" style="792" customWidth="1"/>
    <col min="1058" max="1058" width="13.125" style="792" customWidth="1"/>
    <col min="1059" max="1313" width="3.625" style="792" customWidth="1"/>
    <col min="1314" max="1314" width="13.125" style="792" customWidth="1"/>
    <col min="1315" max="1569" width="3.625" style="792" customWidth="1"/>
    <col min="1570" max="1570" width="13.125" style="792" customWidth="1"/>
    <col min="1571" max="1825" width="3.625" style="792" customWidth="1"/>
    <col min="1826" max="1826" width="13.125" style="792" customWidth="1"/>
    <col min="1827" max="2081" width="3.625" style="792" customWidth="1"/>
    <col min="2082" max="2082" width="13.125" style="792" customWidth="1"/>
    <col min="2083" max="2337" width="3.625" style="792" customWidth="1"/>
    <col min="2338" max="2338" width="13.125" style="792" customWidth="1"/>
    <col min="2339" max="2593" width="3.625" style="792" customWidth="1"/>
    <col min="2594" max="2594" width="13.125" style="792" customWidth="1"/>
    <col min="2595" max="2849" width="3.625" style="792" customWidth="1"/>
    <col min="2850" max="2850" width="13.125" style="792" customWidth="1"/>
    <col min="2851" max="3105" width="3.625" style="792" customWidth="1"/>
    <col min="3106" max="3106" width="13.125" style="792" customWidth="1"/>
    <col min="3107" max="3361" width="3.625" style="792" customWidth="1"/>
    <col min="3362" max="3362" width="13.125" style="792" customWidth="1"/>
    <col min="3363" max="3617" width="3.625" style="792" customWidth="1"/>
    <col min="3618" max="3618" width="13.125" style="792" customWidth="1"/>
    <col min="3619" max="3873" width="3.625" style="792" customWidth="1"/>
    <col min="3874" max="3874" width="13.125" style="792" customWidth="1"/>
    <col min="3875" max="4129" width="3.625" style="792" customWidth="1"/>
    <col min="4130" max="4130" width="13.125" style="792" customWidth="1"/>
    <col min="4131" max="4385" width="3.625" style="792" customWidth="1"/>
    <col min="4386" max="4386" width="13.125" style="792" customWidth="1"/>
    <col min="4387" max="4641" width="3.625" style="792" customWidth="1"/>
    <col min="4642" max="4642" width="13.125" style="792" customWidth="1"/>
    <col min="4643" max="4897" width="3.625" style="792" customWidth="1"/>
    <col min="4898" max="4898" width="13.125" style="792" customWidth="1"/>
    <col min="4899" max="5153" width="3.625" style="792" customWidth="1"/>
    <col min="5154" max="5154" width="13.125" style="792" customWidth="1"/>
    <col min="5155" max="5409" width="3.625" style="792" customWidth="1"/>
    <col min="5410" max="5410" width="13.125" style="792" customWidth="1"/>
    <col min="5411" max="5665" width="3.625" style="792" customWidth="1"/>
    <col min="5666" max="5666" width="13.125" style="792" customWidth="1"/>
    <col min="5667" max="5921" width="3.625" style="792" customWidth="1"/>
    <col min="5922" max="5922" width="13.125" style="792" customWidth="1"/>
    <col min="5923" max="6177" width="3.625" style="792" customWidth="1"/>
    <col min="6178" max="6178" width="13.125" style="792" customWidth="1"/>
    <col min="6179" max="6433" width="3.625" style="792" customWidth="1"/>
    <col min="6434" max="6434" width="13.125" style="792" customWidth="1"/>
    <col min="6435" max="6689" width="3.625" style="792" customWidth="1"/>
    <col min="6690" max="6690" width="13.125" style="792" customWidth="1"/>
    <col min="6691" max="6945" width="3.625" style="792" customWidth="1"/>
    <col min="6946" max="6946" width="13.125" style="792" customWidth="1"/>
    <col min="6947" max="7201" width="3.625" style="792" customWidth="1"/>
    <col min="7202" max="7202" width="13.125" style="792" customWidth="1"/>
    <col min="7203" max="7457" width="3.625" style="792" customWidth="1"/>
    <col min="7458" max="7458" width="13.125" style="792" customWidth="1"/>
    <col min="7459" max="7713" width="3.625" style="792" customWidth="1"/>
    <col min="7714" max="7714" width="13.125" style="792" customWidth="1"/>
    <col min="7715" max="7969" width="3.625" style="792" customWidth="1"/>
    <col min="7970" max="7970" width="13.125" style="792" customWidth="1"/>
    <col min="7971" max="8225" width="3.625" style="792" customWidth="1"/>
    <col min="8226" max="8226" width="13.125" style="792" customWidth="1"/>
    <col min="8227" max="8481" width="3.625" style="792" customWidth="1"/>
    <col min="8482" max="8482" width="13.125" style="792" customWidth="1"/>
    <col min="8483" max="8737" width="3.625" style="792" customWidth="1"/>
    <col min="8738" max="8738" width="13.125" style="792" customWidth="1"/>
    <col min="8739" max="8993" width="3.625" style="792" customWidth="1"/>
    <col min="8994" max="8994" width="13.125" style="792" customWidth="1"/>
    <col min="8995" max="9249" width="3.625" style="792" customWidth="1"/>
    <col min="9250" max="9250" width="13.125" style="792" customWidth="1"/>
    <col min="9251" max="9505" width="3.625" style="792" customWidth="1"/>
    <col min="9506" max="9506" width="13.125" style="792" customWidth="1"/>
    <col min="9507" max="9761" width="3.625" style="792" customWidth="1"/>
    <col min="9762" max="9762" width="13.125" style="792" customWidth="1"/>
    <col min="9763" max="10017" width="3.625" style="792" customWidth="1"/>
    <col min="10018" max="10018" width="13.125" style="792" customWidth="1"/>
    <col min="10019" max="10273" width="3.625" style="792" customWidth="1"/>
    <col min="10274" max="10274" width="13.125" style="792" customWidth="1"/>
    <col min="10275" max="10529" width="3.625" style="792" customWidth="1"/>
    <col min="10530" max="10530" width="13.125" style="792" customWidth="1"/>
    <col min="10531" max="10785" width="3.625" style="792" customWidth="1"/>
    <col min="10786" max="10786" width="13.125" style="792" customWidth="1"/>
    <col min="10787" max="11041" width="3.625" style="792" customWidth="1"/>
    <col min="11042" max="11042" width="13.125" style="792" customWidth="1"/>
    <col min="11043" max="11297" width="3.625" style="792" customWidth="1"/>
    <col min="11298" max="11298" width="13.125" style="792" customWidth="1"/>
    <col min="11299" max="11553" width="3.625" style="792" customWidth="1"/>
    <col min="11554" max="11554" width="13.125" style="792" customWidth="1"/>
    <col min="11555" max="11809" width="3.625" style="792" customWidth="1"/>
    <col min="11810" max="11810" width="13.125" style="792" customWidth="1"/>
    <col min="11811" max="12065" width="3.625" style="792" customWidth="1"/>
    <col min="12066" max="12066" width="13.125" style="792" customWidth="1"/>
    <col min="12067" max="12321" width="3.625" style="792" customWidth="1"/>
    <col min="12322" max="12322" width="13.125" style="792" customWidth="1"/>
    <col min="12323" max="12577" width="3.625" style="792" customWidth="1"/>
    <col min="12578" max="12578" width="13.125" style="792" customWidth="1"/>
    <col min="12579" max="12833" width="3.625" style="792" customWidth="1"/>
    <col min="12834" max="12834" width="13.125" style="792" customWidth="1"/>
    <col min="12835" max="13089" width="3.625" style="792" customWidth="1"/>
    <col min="13090" max="13090" width="13.125" style="792" customWidth="1"/>
    <col min="13091" max="13345" width="3.625" style="792" customWidth="1"/>
    <col min="13346" max="13346" width="13.125" style="792" customWidth="1"/>
    <col min="13347" max="13601" width="3.625" style="792" customWidth="1"/>
    <col min="13602" max="13602" width="13.125" style="792" customWidth="1"/>
    <col min="13603" max="13857" width="3.625" style="792" customWidth="1"/>
    <col min="13858" max="13858" width="13.125" style="792" customWidth="1"/>
    <col min="13859" max="14113" width="3.625" style="792" customWidth="1"/>
    <col min="14114" max="14114" width="13.125" style="792" customWidth="1"/>
    <col min="14115" max="14369" width="3.625" style="792" customWidth="1"/>
    <col min="14370" max="14370" width="13.125" style="792" customWidth="1"/>
    <col min="14371" max="14625" width="3.625" style="792" customWidth="1"/>
    <col min="14626" max="14626" width="13.125" style="792" customWidth="1"/>
    <col min="14627" max="14881" width="3.625" style="792" customWidth="1"/>
    <col min="14882" max="14882" width="13.125" style="792" customWidth="1"/>
    <col min="14883" max="15137" width="3.625" style="792" customWidth="1"/>
    <col min="15138" max="15138" width="13.125" style="792" customWidth="1"/>
    <col min="15139" max="15393" width="3.625" style="792" customWidth="1"/>
    <col min="15394" max="15394" width="13.125" style="792" customWidth="1"/>
    <col min="15395" max="15649" width="3.625" style="792" customWidth="1"/>
    <col min="15650" max="15650" width="13.125" style="792" customWidth="1"/>
    <col min="15651" max="15905" width="3.625" style="792" customWidth="1"/>
    <col min="15906" max="15906" width="13.125" style="792" customWidth="1"/>
    <col min="15907" max="16161" width="3.625" style="792" customWidth="1"/>
    <col min="16162" max="16162" width="13.125" style="792" customWidth="1"/>
    <col min="16163" max="16384" width="3.625" style="792" customWidth="1"/>
  </cols>
  <sheetData>
    <row r="1" spans="1:41" ht="13.5">
      <c r="A1" s="2204" t="s">
        <v>3384</v>
      </c>
      <c r="B1" s="2204"/>
      <c r="C1" s="2204"/>
      <c r="D1" s="2204"/>
      <c r="E1" s="2204"/>
      <c r="F1" s="2204"/>
      <c r="G1" s="2204"/>
      <c r="H1" s="2204"/>
      <c r="I1" s="2204"/>
      <c r="J1" s="2204"/>
      <c r="K1" s="2204"/>
      <c r="L1" s="2204"/>
      <c r="M1" s="2204"/>
      <c r="N1" s="2204"/>
      <c r="O1" s="2204"/>
      <c r="P1" s="2204"/>
      <c r="Q1" s="2204"/>
      <c r="R1" s="2204"/>
      <c r="S1" s="2204"/>
      <c r="T1" s="2204"/>
      <c r="U1" s="2204"/>
      <c r="V1" s="2204"/>
      <c r="W1" s="2204"/>
      <c r="X1" s="2204"/>
      <c r="AH1" s="793" t="s">
        <v>3093</v>
      </c>
      <c r="AI1" s="793"/>
      <c r="AJ1" s="733"/>
    </row>
    <row r="2" spans="1:41" ht="12">
      <c r="AH2" s="794" t="s">
        <v>2845</v>
      </c>
      <c r="AI2" s="793"/>
      <c r="AJ2" s="795"/>
    </row>
    <row r="3" spans="1:41" ht="13.5">
      <c r="AH3" s="796" t="str">
        <f>HYPERLINK("#A1：X46")</f>
        <v>#A1：X46</v>
      </c>
      <c r="AI3" s="797" t="s">
        <v>2723</v>
      </c>
      <c r="AJ3" s="798"/>
      <c r="AK3" s="799"/>
      <c r="AL3" s="799"/>
      <c r="AM3" s="799"/>
      <c r="AN3" s="799"/>
      <c r="AO3" s="799"/>
    </row>
    <row r="4" spans="1:41" ht="13.5">
      <c r="A4" s="2242" t="s">
        <v>2814</v>
      </c>
      <c r="B4" s="2242"/>
      <c r="C4" s="2242"/>
      <c r="D4" s="2242"/>
      <c r="E4" s="2242"/>
      <c r="F4" s="2242"/>
      <c r="G4" s="2242"/>
      <c r="H4" s="2242"/>
      <c r="I4" s="2242"/>
      <c r="J4" s="2242"/>
      <c r="K4" s="2242"/>
      <c r="L4" s="2242"/>
      <c r="M4" s="2242"/>
      <c r="N4" s="2242"/>
      <c r="O4" s="2242"/>
      <c r="P4" s="2242"/>
      <c r="Q4" s="2242"/>
      <c r="R4" s="2242"/>
      <c r="S4" s="2242"/>
      <c r="T4" s="2242"/>
      <c r="U4" s="2242"/>
      <c r="V4" s="2242"/>
      <c r="W4" s="2242"/>
      <c r="X4" s="2242"/>
      <c r="AH4" s="796" t="str">
        <f>HYPERLINK("#A47：X100")</f>
        <v>#A47：X100</v>
      </c>
      <c r="AI4" s="800" t="s">
        <v>2726</v>
      </c>
      <c r="AJ4" s="560"/>
      <c r="AK4" s="561"/>
      <c r="AL4" s="561"/>
      <c r="AM4" s="561"/>
      <c r="AN4" s="561"/>
      <c r="AO4" s="801"/>
    </row>
    <row r="5" spans="1:41" ht="13.5">
      <c r="A5" s="2242"/>
      <c r="B5" s="2242"/>
      <c r="C5" s="2242"/>
      <c r="D5" s="2242"/>
      <c r="E5" s="2242"/>
      <c r="F5" s="2242"/>
      <c r="G5" s="2242"/>
      <c r="H5" s="2242"/>
      <c r="I5" s="2242"/>
      <c r="J5" s="2242"/>
      <c r="K5" s="2242"/>
      <c r="L5" s="2242"/>
      <c r="M5" s="2242"/>
      <c r="N5" s="2242"/>
      <c r="O5" s="2242"/>
      <c r="P5" s="2242"/>
      <c r="Q5" s="2242"/>
      <c r="R5" s="2242"/>
      <c r="S5" s="2242"/>
      <c r="T5" s="2242"/>
      <c r="U5" s="2242"/>
      <c r="V5" s="2242"/>
      <c r="W5" s="2242"/>
      <c r="X5" s="2242"/>
      <c r="AH5" s="796" t="str">
        <f>HYPERLINK("#A101：X154")</f>
        <v>#A101：X154</v>
      </c>
      <c r="AI5" s="800" t="s">
        <v>3094</v>
      </c>
      <c r="AJ5" s="562"/>
      <c r="AK5" s="561"/>
      <c r="AL5" s="561"/>
      <c r="AM5" s="561"/>
      <c r="AN5" s="561"/>
      <c r="AO5" s="801"/>
    </row>
    <row r="6" spans="1:41" ht="13.5">
      <c r="A6" s="2225" t="s">
        <v>3091</v>
      </c>
      <c r="B6" s="2225"/>
      <c r="C6" s="2225"/>
      <c r="D6" s="2225"/>
      <c r="E6" s="2225"/>
      <c r="F6" s="2225"/>
      <c r="G6" s="2225"/>
      <c r="H6" s="2225"/>
      <c r="I6" s="2225"/>
      <c r="J6" s="2225"/>
      <c r="K6" s="2225"/>
      <c r="L6" s="2225"/>
      <c r="M6" s="2225"/>
      <c r="N6" s="2225"/>
      <c r="O6" s="2225"/>
      <c r="P6" s="2225"/>
      <c r="Q6" s="2225"/>
      <c r="R6" s="2225"/>
      <c r="S6" s="2225"/>
      <c r="T6" s="2225"/>
      <c r="U6" s="2225"/>
      <c r="V6" s="2225"/>
      <c r="W6" s="2225"/>
      <c r="X6" s="2225"/>
      <c r="AH6" s="796" t="str">
        <f>HYPERLINK("#A155：X208")</f>
        <v>#A155：X208</v>
      </c>
      <c r="AI6" s="800" t="s">
        <v>3385</v>
      </c>
      <c r="AJ6" s="562"/>
      <c r="AK6" s="561"/>
      <c r="AL6" s="561"/>
      <c r="AM6" s="561"/>
      <c r="AN6" s="561"/>
      <c r="AO6" s="801"/>
    </row>
    <row r="7" spans="1:41" ht="13.5">
      <c r="A7" s="555"/>
      <c r="B7" s="555"/>
      <c r="C7" s="555"/>
      <c r="D7" s="555"/>
      <c r="E7" s="555"/>
      <c r="F7" s="555"/>
      <c r="G7" s="555"/>
      <c r="H7" s="555"/>
      <c r="I7" s="555"/>
      <c r="J7" s="555"/>
      <c r="K7" s="555"/>
      <c r="L7" s="555"/>
      <c r="M7" s="555"/>
      <c r="N7" s="555"/>
      <c r="O7" s="555"/>
      <c r="P7" s="555"/>
      <c r="Q7" s="555"/>
      <c r="R7" s="555"/>
      <c r="S7" s="555"/>
      <c r="T7" s="555"/>
      <c r="U7" s="555"/>
      <c r="V7" s="555"/>
      <c r="W7" s="555"/>
      <c r="X7" s="555"/>
      <c r="AH7" s="796" t="str">
        <f>HYPERLINK("#A209：X262")</f>
        <v>#A209：X262</v>
      </c>
      <c r="AI7" s="800" t="s">
        <v>3098</v>
      </c>
      <c r="AJ7" s="560"/>
      <c r="AK7" s="561"/>
      <c r="AL7" s="561"/>
      <c r="AM7" s="561"/>
      <c r="AN7" s="561"/>
      <c r="AO7" s="801"/>
    </row>
    <row r="8" spans="1:41" ht="13.5">
      <c r="A8" s="555"/>
      <c r="B8" s="555"/>
      <c r="C8" s="555"/>
      <c r="D8" s="555"/>
      <c r="E8" s="555"/>
      <c r="F8" s="555"/>
      <c r="G8" s="555"/>
      <c r="H8" s="555"/>
      <c r="I8" s="555"/>
      <c r="J8" s="555"/>
      <c r="K8" s="555"/>
      <c r="L8" s="555"/>
      <c r="M8" s="555"/>
      <c r="N8" s="555"/>
      <c r="O8" s="555"/>
      <c r="P8" s="555"/>
      <c r="Q8" s="555"/>
      <c r="R8" s="555"/>
      <c r="S8" s="555"/>
      <c r="T8" s="555"/>
      <c r="U8" s="555"/>
      <c r="V8" s="555"/>
      <c r="W8" s="555"/>
      <c r="X8" s="555"/>
      <c r="AH8" s="796" t="str">
        <f>HYPERLINK("#A263：X305")</f>
        <v>#A263：X305</v>
      </c>
      <c r="AI8" s="800" t="s">
        <v>3095</v>
      </c>
      <c r="AJ8" s="562"/>
      <c r="AK8" s="561"/>
      <c r="AL8" s="561"/>
      <c r="AM8" s="561"/>
      <c r="AN8" s="561"/>
      <c r="AO8" s="801"/>
    </row>
    <row r="9" spans="1:41" ht="13.5">
      <c r="A9" s="2243" t="s">
        <v>3386</v>
      </c>
      <c r="B9" s="2243"/>
      <c r="C9" s="2243"/>
      <c r="D9" s="2243"/>
      <c r="E9" s="2243"/>
      <c r="F9" s="2243"/>
      <c r="G9" s="2243"/>
      <c r="H9" s="2243"/>
      <c r="I9" s="2243"/>
      <c r="J9" s="2243"/>
      <c r="K9" s="2243"/>
      <c r="L9" s="2243"/>
      <c r="M9" s="2243"/>
      <c r="N9" s="2243"/>
      <c r="O9" s="2243"/>
      <c r="P9" s="2243"/>
      <c r="Q9" s="2243"/>
      <c r="R9" s="2243"/>
      <c r="S9" s="2243"/>
      <c r="T9" s="2243"/>
      <c r="U9" s="2243"/>
      <c r="V9" s="2243"/>
      <c r="W9" s="2243"/>
      <c r="X9" s="2243"/>
      <c r="AH9" s="796" t="str">
        <f>HYPERLINK("#A306：X359")</f>
        <v>#A306：X359</v>
      </c>
      <c r="AI9" s="800" t="s">
        <v>3096</v>
      </c>
      <c r="AJ9" s="801"/>
      <c r="AK9" s="801"/>
      <c r="AL9" s="801"/>
      <c r="AM9" s="801"/>
      <c r="AN9" s="801"/>
      <c r="AO9" s="801"/>
    </row>
    <row r="10" spans="1:41" ht="13.5">
      <c r="A10" s="2243"/>
      <c r="B10" s="2243"/>
      <c r="C10" s="2243"/>
      <c r="D10" s="2243"/>
      <c r="E10" s="2243"/>
      <c r="F10" s="2243"/>
      <c r="G10" s="2243"/>
      <c r="H10" s="2243"/>
      <c r="I10" s="2243"/>
      <c r="J10" s="2243"/>
      <c r="K10" s="2243"/>
      <c r="L10" s="2243"/>
      <c r="M10" s="2243"/>
      <c r="N10" s="2243"/>
      <c r="O10" s="2243"/>
      <c r="P10" s="2243"/>
      <c r="Q10" s="2243"/>
      <c r="R10" s="2243"/>
      <c r="S10" s="2243"/>
      <c r="T10" s="2243"/>
      <c r="U10" s="2243"/>
      <c r="V10" s="2243"/>
      <c r="W10" s="2243"/>
      <c r="X10" s="2243"/>
      <c r="AH10" s="796" t="str">
        <f>HYPERLINK("#A360：X413")</f>
        <v>#A360：X413</v>
      </c>
      <c r="AI10" s="800" t="s">
        <v>3387</v>
      </c>
      <c r="AJ10" s="801"/>
      <c r="AK10" s="801"/>
      <c r="AL10" s="801"/>
      <c r="AM10" s="801"/>
      <c r="AN10" s="801"/>
      <c r="AO10" s="801"/>
    </row>
    <row r="11" spans="1:41" ht="12">
      <c r="A11" s="2243"/>
      <c r="B11" s="2243"/>
      <c r="C11" s="2243"/>
      <c r="D11" s="2243"/>
      <c r="E11" s="2243"/>
      <c r="F11" s="2243"/>
      <c r="G11" s="2243"/>
      <c r="H11" s="2243"/>
      <c r="I11" s="2243"/>
      <c r="J11" s="2243"/>
      <c r="K11" s="2243"/>
      <c r="L11" s="2243"/>
      <c r="M11" s="2243"/>
      <c r="N11" s="2243"/>
      <c r="O11" s="2243"/>
      <c r="P11" s="2243"/>
      <c r="Q11" s="2243"/>
      <c r="R11" s="2243"/>
      <c r="S11" s="2243"/>
      <c r="T11" s="2243"/>
      <c r="U11" s="2243"/>
      <c r="V11" s="2243"/>
      <c r="W11" s="2243"/>
      <c r="X11" s="2243"/>
    </row>
    <row r="12" spans="1:41" ht="12">
      <c r="A12" s="802"/>
      <c r="B12" s="802"/>
      <c r="C12" s="802"/>
      <c r="D12" s="802"/>
      <c r="E12" s="802"/>
      <c r="F12" s="802"/>
      <c r="G12" s="802"/>
      <c r="H12" s="802"/>
      <c r="I12" s="802"/>
      <c r="J12" s="802"/>
      <c r="K12" s="802"/>
      <c r="L12" s="802"/>
      <c r="M12" s="802"/>
      <c r="N12" s="802"/>
      <c r="O12" s="802"/>
      <c r="P12" s="802"/>
      <c r="Q12" s="802"/>
      <c r="R12" s="802"/>
      <c r="S12" s="802"/>
      <c r="T12" s="802"/>
      <c r="U12" s="802"/>
      <c r="V12" s="802"/>
      <c r="W12" s="802"/>
      <c r="X12" s="802"/>
    </row>
    <row r="13" spans="1:41" ht="12">
      <c r="A13" s="802"/>
      <c r="B13" s="802"/>
      <c r="C13" s="802"/>
      <c r="D13" s="802"/>
      <c r="E13" s="802"/>
      <c r="F13" s="802"/>
      <c r="G13" s="802"/>
      <c r="H13" s="802"/>
      <c r="I13" s="802"/>
      <c r="J13" s="802"/>
      <c r="K13" s="802"/>
      <c r="L13" s="802"/>
      <c r="M13" s="802"/>
      <c r="N13" s="802"/>
      <c r="O13" s="802"/>
      <c r="P13" s="802"/>
      <c r="Q13" s="802"/>
      <c r="R13" s="802"/>
      <c r="S13" s="802"/>
      <c r="T13" s="802"/>
      <c r="U13" s="802"/>
      <c r="V13" s="802"/>
      <c r="W13" s="802"/>
      <c r="X13" s="802"/>
    </row>
    <row r="14" spans="1:41" ht="12">
      <c r="A14" s="792" t="str">
        <f ca="1">cst_Pre_Corp__SHINSEI</f>
        <v>一般財団法人　岩手県建築住宅センター</v>
      </c>
    </row>
    <row r="15" spans="1:41" ht="12">
      <c r="A15" s="792" t="str">
        <f ca="1">"　　"&amp;cst_Pre_Daihyou__SHINSEI&amp;"　様"</f>
        <v>　　理事長　　渡 邊 健 治　様</v>
      </c>
    </row>
    <row r="16" spans="1:41" ht="12">
      <c r="A16" s="802"/>
      <c r="B16" s="802"/>
      <c r="C16" s="802"/>
      <c r="D16" s="802"/>
      <c r="E16" s="802"/>
      <c r="F16" s="802"/>
      <c r="G16" s="802"/>
      <c r="H16" s="802"/>
      <c r="I16" s="802"/>
      <c r="J16" s="802"/>
      <c r="K16" s="802"/>
      <c r="L16" s="802"/>
      <c r="M16" s="802"/>
      <c r="N16" s="802"/>
      <c r="O16" s="802"/>
      <c r="P16" s="802"/>
      <c r="Q16" s="802"/>
      <c r="R16" s="802"/>
      <c r="S16" s="802"/>
      <c r="T16" s="802"/>
      <c r="U16" s="802"/>
      <c r="V16" s="802"/>
      <c r="W16" s="802"/>
      <c r="X16" s="802"/>
    </row>
    <row r="17" spans="1:24" ht="13.5">
      <c r="Q17" s="2244" t="s">
        <v>3089</v>
      </c>
      <c r="R17" s="2244"/>
      <c r="S17" s="803"/>
      <c r="T17" s="733" t="s">
        <v>371</v>
      </c>
      <c r="U17" s="803"/>
      <c r="V17" s="733" t="s">
        <v>4</v>
      </c>
      <c r="W17" s="803"/>
      <c r="X17" s="733" t="s">
        <v>373</v>
      </c>
    </row>
    <row r="18" spans="1:24" ht="12">
      <c r="R18" s="795"/>
      <c r="S18" s="794"/>
      <c r="T18" s="794"/>
      <c r="U18" s="794"/>
      <c r="V18" s="794"/>
      <c r="W18" s="794"/>
      <c r="X18" s="794"/>
    </row>
    <row r="22" spans="1:24" ht="12">
      <c r="M22" s="793" t="s">
        <v>3388</v>
      </c>
      <c r="Q22" s="2239" t="str">
        <f>cst_wskakunin_owner1__space</f>
        <v>松山　梨香子</v>
      </c>
      <c r="R22" s="2239"/>
      <c r="S22" s="2239"/>
      <c r="T22" s="2239"/>
      <c r="U22" s="2239"/>
      <c r="V22" s="2239"/>
      <c r="W22" s="2239"/>
      <c r="X22" s="794" t="s">
        <v>372</v>
      </c>
    </row>
    <row r="23" spans="1:24" ht="12">
      <c r="Q23" s="2239"/>
      <c r="R23" s="2239"/>
      <c r="S23" s="2239"/>
      <c r="T23" s="2239"/>
      <c r="U23" s="2239"/>
      <c r="V23" s="2239"/>
      <c r="W23" s="2239"/>
      <c r="X23" s="794"/>
    </row>
    <row r="24" spans="1:24" ht="12">
      <c r="Q24" s="2239" t="str">
        <f>cst_wskakunin_owner2__space</f>
        <v/>
      </c>
      <c r="R24" s="2239"/>
      <c r="S24" s="2239"/>
      <c r="T24" s="2239"/>
      <c r="U24" s="2239"/>
      <c r="V24" s="2239"/>
      <c r="W24" s="2239"/>
      <c r="X24" s="794" t="str">
        <f>IF(Q24="","","印")</f>
        <v/>
      </c>
    </row>
    <row r="25" spans="1:24" ht="12">
      <c r="Q25" s="2239"/>
      <c r="R25" s="2239"/>
      <c r="S25" s="2239"/>
      <c r="T25" s="2239"/>
      <c r="U25" s="2239"/>
      <c r="V25" s="2239"/>
      <c r="W25" s="2239"/>
      <c r="X25" s="794"/>
    </row>
    <row r="26" spans="1:24" ht="12">
      <c r="Q26" s="2239" t="str">
        <f>cst_wskakunin_owner3__space</f>
        <v/>
      </c>
      <c r="R26" s="2239"/>
      <c r="S26" s="2239"/>
      <c r="T26" s="2239"/>
      <c r="U26" s="2239"/>
      <c r="V26" s="2239"/>
      <c r="W26" s="2239"/>
      <c r="X26" s="794" t="str">
        <f>IF(Q26="","","印")</f>
        <v/>
      </c>
    </row>
    <row r="27" spans="1:24" ht="12">
      <c r="Q27" s="2239"/>
      <c r="R27" s="2239"/>
      <c r="S27" s="2239"/>
      <c r="T27" s="2239"/>
      <c r="U27" s="2239"/>
      <c r="V27" s="2239"/>
      <c r="W27" s="2239"/>
    </row>
    <row r="28" spans="1:24" ht="12">
      <c r="A28" s="804"/>
      <c r="B28" s="804"/>
      <c r="C28" s="804"/>
      <c r="D28" s="804"/>
      <c r="E28" s="804"/>
      <c r="F28" s="804"/>
      <c r="G28" s="804"/>
      <c r="H28" s="804"/>
      <c r="I28" s="804"/>
      <c r="J28" s="804"/>
      <c r="K28" s="804"/>
      <c r="L28" s="804"/>
      <c r="M28" s="804"/>
      <c r="N28" s="804"/>
      <c r="O28" s="804"/>
      <c r="P28" s="804"/>
      <c r="Q28" s="804"/>
      <c r="R28" s="804"/>
      <c r="S28" s="804"/>
      <c r="T28" s="804"/>
      <c r="U28" s="804"/>
      <c r="V28" s="804"/>
      <c r="W28" s="804"/>
      <c r="X28" s="804"/>
    </row>
    <row r="29" spans="1:24" ht="12">
      <c r="A29" s="2204" t="s">
        <v>3389</v>
      </c>
      <c r="B29" s="2204"/>
      <c r="C29" s="2204"/>
      <c r="D29" s="2204"/>
      <c r="E29" s="2204"/>
      <c r="F29" s="2204"/>
      <c r="G29" s="2204"/>
      <c r="H29" s="2204"/>
      <c r="I29" s="2204"/>
      <c r="J29" s="2204"/>
      <c r="K29" s="2204"/>
      <c r="L29" s="2204"/>
      <c r="M29" s="2204"/>
      <c r="N29" s="2204"/>
      <c r="O29" s="2204"/>
      <c r="P29" s="2204"/>
      <c r="Q29" s="2204"/>
      <c r="R29" s="2204"/>
      <c r="S29" s="2204"/>
      <c r="T29" s="2204"/>
      <c r="U29" s="2204"/>
      <c r="V29" s="2204"/>
      <c r="W29" s="2204"/>
      <c r="X29" s="2204"/>
    </row>
    <row r="30" spans="1:24" ht="12">
      <c r="A30" s="793"/>
      <c r="B30" s="793"/>
      <c r="C30" s="793"/>
      <c r="D30" s="793"/>
      <c r="E30" s="793"/>
      <c r="F30" s="793"/>
      <c r="G30" s="793"/>
      <c r="H30" s="793"/>
      <c r="I30" s="793"/>
      <c r="J30" s="793"/>
      <c r="K30" s="793"/>
      <c r="L30" s="793"/>
      <c r="M30" s="793"/>
      <c r="N30" s="793"/>
      <c r="O30" s="793"/>
      <c r="P30" s="793"/>
      <c r="Q30" s="793"/>
      <c r="R30" s="793"/>
      <c r="S30" s="793"/>
      <c r="T30" s="793"/>
      <c r="U30" s="793"/>
      <c r="V30" s="793"/>
      <c r="W30" s="793"/>
      <c r="X30" s="793"/>
    </row>
    <row r="31" spans="1:24" ht="12">
      <c r="M31" s="793" t="s">
        <v>3390</v>
      </c>
      <c r="Q31" s="2239" t="str">
        <f>cst_wskakunin_kanri1_NAME</f>
        <v/>
      </c>
      <c r="R31" s="2239"/>
      <c r="S31" s="2239"/>
      <c r="T31" s="2239"/>
      <c r="U31" s="2239"/>
      <c r="V31" s="2239"/>
      <c r="W31" s="2239"/>
      <c r="X31" s="794" t="s">
        <v>372</v>
      </c>
    </row>
    <row r="32" spans="1:24" ht="12">
      <c r="A32" s="805"/>
      <c r="B32" s="805"/>
      <c r="C32" s="805"/>
      <c r="D32" s="805"/>
      <c r="E32" s="805"/>
      <c r="F32" s="805"/>
      <c r="G32" s="805"/>
      <c r="H32" s="805"/>
      <c r="I32" s="805"/>
      <c r="J32" s="805"/>
      <c r="K32" s="805"/>
      <c r="L32" s="805"/>
      <c r="M32" s="805"/>
      <c r="N32" s="805"/>
      <c r="O32" s="805"/>
      <c r="P32" s="805"/>
      <c r="Q32" s="2240"/>
      <c r="R32" s="2240"/>
      <c r="S32" s="2240"/>
      <c r="T32" s="2240"/>
      <c r="U32" s="2240"/>
      <c r="V32" s="2240"/>
      <c r="W32" s="2240"/>
      <c r="X32" s="806"/>
    </row>
    <row r="33" spans="1:41" ht="12">
      <c r="A33" s="794"/>
      <c r="B33" s="794"/>
      <c r="C33" s="794"/>
      <c r="D33" s="794"/>
      <c r="E33" s="794"/>
      <c r="F33" s="794"/>
      <c r="G33" s="794"/>
      <c r="H33" s="794"/>
      <c r="I33" s="794"/>
      <c r="J33" s="794"/>
      <c r="K33" s="794"/>
      <c r="L33" s="794"/>
      <c r="M33" s="794"/>
      <c r="N33" s="794"/>
      <c r="O33" s="794"/>
      <c r="P33" s="794"/>
      <c r="Q33" s="794"/>
      <c r="R33" s="794"/>
      <c r="S33" s="794"/>
      <c r="T33" s="794"/>
      <c r="U33" s="794"/>
      <c r="V33" s="794"/>
      <c r="W33" s="794"/>
      <c r="X33" s="794"/>
    </row>
    <row r="34" spans="1:41" ht="12">
      <c r="A34" s="2204" t="s">
        <v>3391</v>
      </c>
      <c r="B34" s="2204"/>
      <c r="C34" s="2204"/>
      <c r="D34" s="2204"/>
      <c r="E34" s="2204"/>
      <c r="F34" s="2204"/>
      <c r="G34" s="2204"/>
      <c r="H34" s="2204"/>
      <c r="I34" s="2204"/>
      <c r="J34" s="2204"/>
      <c r="K34" s="2204"/>
      <c r="L34" s="2204"/>
      <c r="M34" s="2204"/>
      <c r="N34" s="2204"/>
      <c r="O34" s="2204"/>
      <c r="P34" s="2204"/>
      <c r="Q34" s="2204"/>
      <c r="R34" s="2204"/>
      <c r="S34" s="2204"/>
      <c r="T34" s="2204"/>
      <c r="U34" s="2204"/>
      <c r="V34" s="2204"/>
      <c r="W34" s="2204"/>
      <c r="X34" s="2204"/>
    </row>
    <row r="35" spans="1:41" ht="12">
      <c r="B35" s="794"/>
      <c r="C35" s="807"/>
      <c r="D35" s="792" t="s">
        <v>1</v>
      </c>
      <c r="E35" s="794"/>
      <c r="F35" s="794"/>
      <c r="G35" s="794"/>
      <c r="H35" s="794"/>
      <c r="J35" s="794"/>
      <c r="K35" s="808"/>
      <c r="L35" s="792" t="s">
        <v>2</v>
      </c>
      <c r="M35" s="794"/>
      <c r="N35" s="794"/>
      <c r="O35" s="794"/>
      <c r="P35" s="794"/>
      <c r="Q35" s="794"/>
      <c r="R35" s="794"/>
      <c r="S35" s="794"/>
      <c r="T35" s="794"/>
      <c r="U35" s="794"/>
      <c r="V35" s="794"/>
      <c r="W35" s="794"/>
      <c r="X35" s="794"/>
      <c r="Y35" s="794"/>
    </row>
    <row r="36" spans="1:41" ht="12">
      <c r="B36" s="794"/>
      <c r="C36" s="807"/>
      <c r="D36" s="792" t="s">
        <v>3</v>
      </c>
      <c r="E36" s="794"/>
      <c r="F36" s="794"/>
      <c r="G36" s="794"/>
      <c r="H36" s="794"/>
      <c r="J36" s="794"/>
      <c r="K36" s="808"/>
      <c r="L36" s="792" t="s">
        <v>3392</v>
      </c>
      <c r="M36" s="794"/>
      <c r="N36" s="794"/>
      <c r="O36" s="794"/>
      <c r="P36" s="794"/>
      <c r="Q36" s="794"/>
      <c r="R36" s="794"/>
      <c r="S36" s="794"/>
      <c r="T36" s="794"/>
      <c r="U36" s="794"/>
      <c r="V36" s="794"/>
      <c r="W36" s="794"/>
      <c r="X36" s="794"/>
      <c r="Y36" s="794"/>
    </row>
    <row r="37" spans="1:41" s="793" customFormat="1" ht="12">
      <c r="C37" s="809"/>
      <c r="D37" s="792" t="s">
        <v>3393</v>
      </c>
      <c r="K37" s="809"/>
      <c r="L37" s="792" t="s">
        <v>3394</v>
      </c>
    </row>
    <row r="38" spans="1:41" s="793" customFormat="1" ht="12"/>
    <row r="39" spans="1:41" s="793" customFormat="1" ht="30" customHeight="1">
      <c r="A39" s="810" t="s">
        <v>3395</v>
      </c>
      <c r="B39" s="811"/>
      <c r="C39" s="811"/>
      <c r="D39" s="811"/>
      <c r="E39" s="811"/>
      <c r="F39" s="811"/>
      <c r="G39" s="811"/>
      <c r="H39" s="811"/>
      <c r="I39" s="811"/>
      <c r="J39" s="811"/>
      <c r="K39" s="811"/>
      <c r="L39" s="811"/>
      <c r="M39" s="811"/>
      <c r="N39" s="811"/>
      <c r="O39" s="811"/>
      <c r="P39" s="811"/>
      <c r="Q39" s="811"/>
      <c r="R39" s="811"/>
      <c r="S39" s="811"/>
      <c r="T39" s="811"/>
      <c r="U39" s="811"/>
      <c r="V39" s="811"/>
      <c r="W39" s="811"/>
      <c r="X39" s="812"/>
    </row>
    <row r="40" spans="1:41" s="793" customFormat="1" ht="30" customHeight="1">
      <c r="A40" s="813"/>
      <c r="X40" s="814"/>
    </row>
    <row r="41" spans="1:41" s="793" customFormat="1" ht="30" customHeight="1">
      <c r="A41" s="813"/>
      <c r="X41" s="814"/>
    </row>
    <row r="42" spans="1:41" s="793" customFormat="1" ht="30" customHeight="1">
      <c r="A42" s="815"/>
      <c r="B42" s="816"/>
      <c r="C42" s="816"/>
      <c r="D42" s="816"/>
      <c r="E42" s="816"/>
      <c r="F42" s="816"/>
      <c r="G42" s="816"/>
      <c r="H42" s="816"/>
      <c r="I42" s="816"/>
      <c r="J42" s="816"/>
      <c r="K42" s="816"/>
      <c r="L42" s="816"/>
      <c r="M42" s="816"/>
      <c r="N42" s="816"/>
      <c r="O42" s="816"/>
      <c r="P42" s="816"/>
      <c r="Q42" s="816"/>
      <c r="R42" s="816"/>
      <c r="S42" s="816"/>
      <c r="T42" s="816"/>
      <c r="U42" s="816"/>
      <c r="V42" s="816"/>
      <c r="W42" s="816"/>
      <c r="X42" s="817"/>
    </row>
    <row r="43" spans="1:41" s="793" customFormat="1" ht="30" customHeight="1">
      <c r="A43" s="2238" t="s">
        <v>3396</v>
      </c>
      <c r="B43" s="2238"/>
      <c r="C43" s="2238"/>
      <c r="D43" s="2238"/>
      <c r="E43" s="2238"/>
      <c r="F43" s="2238"/>
      <c r="G43" s="2238"/>
      <c r="H43" s="2238" t="s">
        <v>3397</v>
      </c>
      <c r="I43" s="2238"/>
      <c r="J43" s="2238"/>
      <c r="K43" s="2238"/>
      <c r="L43" s="2238" t="s">
        <v>3398</v>
      </c>
      <c r="M43" s="2238"/>
      <c r="N43" s="2238"/>
      <c r="O43" s="2238" t="s">
        <v>3399</v>
      </c>
      <c r="P43" s="2238"/>
      <c r="Q43" s="2241"/>
      <c r="R43" s="2238" t="s">
        <v>3400</v>
      </c>
      <c r="S43" s="2238"/>
      <c r="T43" s="2238"/>
      <c r="U43" s="2238"/>
      <c r="V43" s="2238"/>
      <c r="W43" s="2238"/>
      <c r="X43" s="2238"/>
    </row>
    <row r="44" spans="1:41" s="793" customFormat="1" ht="30" customHeight="1">
      <c r="A44" s="2238" t="s">
        <v>3401</v>
      </c>
      <c r="B44" s="2238"/>
      <c r="C44" s="2238"/>
      <c r="D44" s="2238"/>
      <c r="E44" s="2238"/>
      <c r="F44" s="2238"/>
      <c r="G44" s="2238"/>
      <c r="H44" s="810"/>
      <c r="I44" s="811"/>
      <c r="J44" s="811"/>
      <c r="K44" s="812"/>
      <c r="L44" s="810"/>
      <c r="M44" s="811"/>
      <c r="N44" s="812"/>
      <c r="O44" s="810"/>
      <c r="P44" s="811"/>
      <c r="Q44" s="812"/>
      <c r="R44" s="2238" t="s">
        <v>3401</v>
      </c>
      <c r="S44" s="2238"/>
      <c r="T44" s="2238"/>
      <c r="U44" s="2238"/>
      <c r="V44" s="2238"/>
      <c r="W44" s="2238"/>
      <c r="X44" s="2238"/>
    </row>
    <row r="45" spans="1:41" s="793" customFormat="1" ht="30" customHeight="1">
      <c r="A45" s="2238" t="s">
        <v>3402</v>
      </c>
      <c r="B45" s="2238"/>
      <c r="C45" s="2238"/>
      <c r="D45" s="2238"/>
      <c r="E45" s="2238"/>
      <c r="F45" s="2238"/>
      <c r="G45" s="2238"/>
      <c r="H45" s="813"/>
      <c r="K45" s="814"/>
      <c r="L45" s="813"/>
      <c r="N45" s="814"/>
      <c r="O45" s="813"/>
      <c r="Q45" s="814"/>
      <c r="R45" s="2238" t="s">
        <v>3402</v>
      </c>
      <c r="S45" s="2238"/>
      <c r="T45" s="2238"/>
      <c r="U45" s="2238"/>
      <c r="V45" s="2238"/>
      <c r="W45" s="2238"/>
      <c r="X45" s="2238"/>
    </row>
    <row r="46" spans="1:41" s="793" customFormat="1" ht="30" customHeight="1">
      <c r="A46" s="2238" t="s">
        <v>3403</v>
      </c>
      <c r="B46" s="2238"/>
      <c r="C46" s="2238"/>
      <c r="D46" s="2238"/>
      <c r="E46" s="2238"/>
      <c r="F46" s="2238"/>
      <c r="G46" s="2238"/>
      <c r="H46" s="815"/>
      <c r="I46" s="816"/>
      <c r="J46" s="816"/>
      <c r="K46" s="817"/>
      <c r="L46" s="815"/>
      <c r="M46" s="816"/>
      <c r="N46" s="817"/>
      <c r="O46" s="815"/>
      <c r="P46" s="816"/>
      <c r="Q46" s="817"/>
      <c r="R46" s="2238" t="s">
        <v>3403</v>
      </c>
      <c r="S46" s="2238"/>
      <c r="T46" s="2238"/>
      <c r="U46" s="2238"/>
      <c r="V46" s="2238"/>
      <c r="W46" s="2238"/>
      <c r="X46" s="2238"/>
    </row>
    <row r="47" spans="1:41" s="557" customFormat="1" ht="13.5">
      <c r="A47" s="2225" t="s">
        <v>3104</v>
      </c>
      <c r="B47" s="2225"/>
      <c r="C47" s="2225"/>
      <c r="D47" s="2225"/>
      <c r="E47" s="2225"/>
      <c r="F47" s="2225"/>
      <c r="G47" s="2225"/>
      <c r="H47" s="2225"/>
      <c r="I47" s="2225"/>
      <c r="J47" s="2225"/>
      <c r="K47" s="2225"/>
      <c r="L47" s="2225"/>
      <c r="M47" s="2225"/>
      <c r="N47" s="2225"/>
      <c r="O47" s="2225"/>
      <c r="P47" s="2225"/>
      <c r="Q47" s="2225"/>
      <c r="R47" s="2225"/>
      <c r="S47" s="2225"/>
      <c r="T47" s="2225"/>
      <c r="U47" s="2225"/>
      <c r="V47" s="2225"/>
      <c r="W47" s="2225"/>
      <c r="X47" s="2225"/>
      <c r="AB47" s="564"/>
      <c r="AH47" s="793" t="s">
        <v>3093</v>
      </c>
      <c r="AI47" s="793"/>
      <c r="AJ47" s="733"/>
      <c r="AK47" s="792"/>
      <c r="AL47" s="792"/>
      <c r="AM47" s="792"/>
      <c r="AN47" s="792"/>
      <c r="AO47" s="792"/>
    </row>
    <row r="48" spans="1:41" s="557" customFormat="1" ht="12">
      <c r="A48" s="792" t="s">
        <v>3404</v>
      </c>
      <c r="B48" s="555"/>
      <c r="C48" s="555"/>
      <c r="D48" s="555"/>
      <c r="E48" s="555"/>
      <c r="F48" s="555"/>
      <c r="G48" s="555"/>
      <c r="H48" s="555"/>
      <c r="I48" s="555"/>
      <c r="J48" s="555"/>
      <c r="K48" s="555"/>
      <c r="L48" s="555"/>
      <c r="M48" s="555"/>
      <c r="N48" s="555"/>
      <c r="O48" s="555"/>
      <c r="P48" s="555"/>
      <c r="Q48" s="555"/>
      <c r="R48" s="555"/>
      <c r="S48" s="555"/>
      <c r="T48" s="555"/>
      <c r="U48" s="555"/>
      <c r="V48" s="555"/>
      <c r="W48" s="555"/>
      <c r="X48" s="555"/>
      <c r="AH48" s="794" t="s">
        <v>2845</v>
      </c>
      <c r="AI48" s="793"/>
      <c r="AJ48" s="795"/>
      <c r="AK48" s="792"/>
      <c r="AL48" s="792"/>
      <c r="AM48" s="792"/>
      <c r="AN48" s="792"/>
      <c r="AO48" s="792"/>
    </row>
    <row r="49" spans="1:50" s="554" customFormat="1" ht="13.5">
      <c r="A49" s="818" t="s">
        <v>3405</v>
      </c>
      <c r="B49" s="563"/>
      <c r="C49" s="563"/>
      <c r="D49" s="563"/>
      <c r="E49" s="563"/>
      <c r="F49" s="563"/>
      <c r="G49" s="563"/>
      <c r="H49" s="563"/>
      <c r="I49" s="563"/>
      <c r="J49" s="563"/>
      <c r="K49" s="563"/>
      <c r="L49" s="563"/>
      <c r="M49" s="563"/>
      <c r="N49" s="563"/>
      <c r="O49" s="563"/>
      <c r="P49" s="563"/>
      <c r="Q49" s="563"/>
      <c r="R49" s="563"/>
      <c r="S49" s="563"/>
      <c r="T49" s="563"/>
      <c r="U49" s="563"/>
      <c r="V49" s="563"/>
      <c r="W49" s="563"/>
      <c r="X49" s="563"/>
      <c r="AH49" s="796" t="str">
        <f>HYPERLINK("#A1：X46")</f>
        <v>#A1：X46</v>
      </c>
      <c r="AI49" s="797" t="s">
        <v>2723</v>
      </c>
      <c r="AJ49" s="798"/>
      <c r="AK49" s="799"/>
      <c r="AL49" s="799"/>
      <c r="AM49" s="799"/>
      <c r="AN49" s="799"/>
      <c r="AO49" s="799"/>
    </row>
    <row r="50" spans="1:50" s="554" customFormat="1" ht="13.5">
      <c r="B50" s="553" t="s">
        <v>3406</v>
      </c>
      <c r="C50" s="553"/>
      <c r="D50" s="553"/>
      <c r="E50" s="553"/>
      <c r="F50" s="553"/>
      <c r="G50" s="2226" t="str">
        <f>cst_wskakunin_owner1_NAME_KANA</f>
        <v/>
      </c>
      <c r="H50" s="2226"/>
      <c r="I50" s="2226"/>
      <c r="J50" s="2226"/>
      <c r="K50" s="2226"/>
      <c r="L50" s="2226"/>
      <c r="M50" s="2226"/>
      <c r="N50" s="2226"/>
      <c r="O50" s="2226"/>
      <c r="P50" s="2226"/>
      <c r="Q50" s="2226"/>
      <c r="R50" s="2226"/>
      <c r="S50" s="2226"/>
      <c r="T50" s="2226"/>
      <c r="U50" s="2226"/>
      <c r="V50" s="2226"/>
      <c r="W50" s="2226"/>
      <c r="X50" s="557"/>
      <c r="AH50" s="796" t="str">
        <f>HYPERLINK("#A47：X100")</f>
        <v>#A47：X100</v>
      </c>
      <c r="AI50" s="800" t="s">
        <v>2726</v>
      </c>
      <c r="AJ50" s="560"/>
      <c r="AK50" s="561"/>
      <c r="AL50" s="561"/>
      <c r="AM50" s="561"/>
      <c r="AN50" s="561"/>
      <c r="AO50" s="801"/>
    </row>
    <row r="51" spans="1:50" s="554" customFormat="1" ht="13.5">
      <c r="A51" s="553"/>
      <c r="B51" s="553" t="s">
        <v>560</v>
      </c>
      <c r="C51" s="553"/>
      <c r="D51" s="553"/>
      <c r="E51" s="553"/>
      <c r="F51" s="553"/>
      <c r="G51" s="2223" t="str">
        <f>cst_wskakunin_owner1_NAME</f>
        <v>松山　梨香子</v>
      </c>
      <c r="H51" s="2223"/>
      <c r="I51" s="2223"/>
      <c r="J51" s="2223"/>
      <c r="K51" s="2223"/>
      <c r="L51" s="2223"/>
      <c r="M51" s="2223"/>
      <c r="N51" s="2223"/>
      <c r="O51" s="2223"/>
      <c r="P51" s="2223"/>
      <c r="Q51" s="2223"/>
      <c r="R51" s="2223"/>
      <c r="S51" s="2223"/>
      <c r="T51" s="2223"/>
      <c r="U51" s="2223"/>
      <c r="V51" s="2223"/>
      <c r="W51" s="2223"/>
      <c r="X51" s="558"/>
      <c r="AH51" s="796" t="str">
        <f>HYPERLINK("#A101：X154")</f>
        <v>#A101：X154</v>
      </c>
      <c r="AI51" s="800" t="s">
        <v>3094</v>
      </c>
      <c r="AJ51" s="562"/>
      <c r="AK51" s="561"/>
      <c r="AL51" s="561"/>
      <c r="AM51" s="561"/>
      <c r="AN51" s="561"/>
      <c r="AO51" s="801"/>
    </row>
    <row r="52" spans="1:50" s="554" customFormat="1" ht="13.5">
      <c r="A52" s="553"/>
      <c r="B52" s="553"/>
      <c r="C52" s="553"/>
      <c r="D52" s="553"/>
      <c r="E52" s="553"/>
      <c r="F52" s="553"/>
      <c r="G52" s="2223"/>
      <c r="H52" s="2223"/>
      <c r="I52" s="2223"/>
      <c r="J52" s="2223"/>
      <c r="K52" s="2223"/>
      <c r="L52" s="2223"/>
      <c r="M52" s="2223"/>
      <c r="N52" s="2223"/>
      <c r="O52" s="2223"/>
      <c r="P52" s="2223"/>
      <c r="Q52" s="2223"/>
      <c r="R52" s="2223"/>
      <c r="S52" s="2223"/>
      <c r="T52" s="2223"/>
      <c r="U52" s="2223"/>
      <c r="V52" s="2223"/>
      <c r="W52" s="2223"/>
      <c r="X52" s="558"/>
      <c r="AH52" s="796" t="str">
        <f>HYPERLINK("#A155：X208")</f>
        <v>#A155：X208</v>
      </c>
      <c r="AI52" s="800" t="s">
        <v>3385</v>
      </c>
      <c r="AJ52" s="562"/>
      <c r="AK52" s="561"/>
      <c r="AL52" s="561"/>
      <c r="AM52" s="561"/>
      <c r="AN52" s="561"/>
      <c r="AO52" s="801"/>
    </row>
    <row r="53" spans="1:50" s="554" customFormat="1" ht="13.5">
      <c r="A53" s="553"/>
      <c r="B53" s="553" t="s">
        <v>551</v>
      </c>
      <c r="C53" s="553"/>
      <c r="D53" s="553"/>
      <c r="E53" s="553"/>
      <c r="F53" s="553"/>
      <c r="G53" s="559" t="s">
        <v>2429</v>
      </c>
      <c r="H53" s="2224" t="str">
        <f>cst_wskakunin_owner1_ZIP</f>
        <v/>
      </c>
      <c r="I53" s="2224"/>
      <c r="J53" s="2224"/>
      <c r="K53" s="2224"/>
      <c r="L53" s="2224"/>
      <c r="M53" s="2224"/>
      <c r="N53" s="2224"/>
      <c r="O53" s="2224"/>
      <c r="P53" s="2224"/>
      <c r="Q53" s="2224"/>
      <c r="R53" s="2224"/>
      <c r="S53" s="2224"/>
      <c r="T53" s="2224"/>
      <c r="U53" s="2224"/>
      <c r="V53" s="2224"/>
      <c r="W53" s="2224"/>
      <c r="X53" s="553"/>
      <c r="AH53" s="796" t="str">
        <f>HYPERLINK("#A209：X262")</f>
        <v>#A209：X262</v>
      </c>
      <c r="AI53" s="800" t="s">
        <v>3098</v>
      </c>
      <c r="AJ53" s="560"/>
      <c r="AK53" s="561"/>
      <c r="AL53" s="561"/>
      <c r="AM53" s="561"/>
      <c r="AN53" s="561"/>
      <c r="AO53" s="801"/>
    </row>
    <row r="54" spans="1:50" s="554" customFormat="1" ht="13.5">
      <c r="A54" s="553"/>
      <c r="B54" s="553" t="s">
        <v>3407</v>
      </c>
      <c r="C54" s="553"/>
      <c r="D54" s="553"/>
      <c r="E54" s="553"/>
      <c r="F54" s="553"/>
      <c r="G54" s="2223" t="str">
        <f>cst_wskakunin_owner1__address</f>
        <v/>
      </c>
      <c r="H54" s="2223"/>
      <c r="I54" s="2223"/>
      <c r="J54" s="2223"/>
      <c r="K54" s="2223"/>
      <c r="L54" s="2223"/>
      <c r="M54" s="2223"/>
      <c r="N54" s="2223"/>
      <c r="O54" s="2223"/>
      <c r="P54" s="2223"/>
      <c r="Q54" s="2223"/>
      <c r="R54" s="2223"/>
      <c r="S54" s="2223"/>
      <c r="T54" s="2223"/>
      <c r="U54" s="2223"/>
      <c r="V54" s="2223"/>
      <c r="W54" s="2223"/>
      <c r="X54" s="558"/>
      <c r="AH54" s="796" t="str">
        <f>HYPERLINK("#A263：X305")</f>
        <v>#A263：X305</v>
      </c>
      <c r="AI54" s="800" t="s">
        <v>3095</v>
      </c>
      <c r="AJ54" s="562"/>
      <c r="AK54" s="561"/>
      <c r="AL54" s="561"/>
      <c r="AM54" s="561"/>
      <c r="AN54" s="561"/>
      <c r="AO54" s="801"/>
    </row>
    <row r="55" spans="1:50" s="554" customFormat="1" ht="13.5">
      <c r="A55" s="553"/>
      <c r="B55" s="553"/>
      <c r="C55" s="553"/>
      <c r="D55" s="553"/>
      <c r="E55" s="553"/>
      <c r="F55" s="553"/>
      <c r="G55" s="2223"/>
      <c r="H55" s="2223"/>
      <c r="I55" s="2223"/>
      <c r="J55" s="2223"/>
      <c r="K55" s="2223"/>
      <c r="L55" s="2223"/>
      <c r="M55" s="2223"/>
      <c r="N55" s="2223"/>
      <c r="O55" s="2223"/>
      <c r="P55" s="2223"/>
      <c r="Q55" s="2223"/>
      <c r="R55" s="2223"/>
      <c r="S55" s="2223"/>
      <c r="T55" s="2223"/>
      <c r="U55" s="2223"/>
      <c r="V55" s="2223"/>
      <c r="W55" s="2223"/>
      <c r="X55" s="558"/>
      <c r="AH55" s="796" t="str">
        <f>HYPERLINK("#A306：X359")</f>
        <v>#A306：X359</v>
      </c>
      <c r="AI55" s="800" t="s">
        <v>3096</v>
      </c>
      <c r="AJ55" s="801"/>
      <c r="AK55" s="801"/>
      <c r="AL55" s="801"/>
      <c r="AM55" s="801"/>
      <c r="AN55" s="801"/>
      <c r="AO55" s="801"/>
    </row>
    <row r="56" spans="1:50" s="554" customFormat="1" ht="13.5">
      <c r="A56" s="553"/>
      <c r="B56" s="553" t="s">
        <v>555</v>
      </c>
      <c r="C56" s="553"/>
      <c r="D56" s="553"/>
      <c r="E56" s="553"/>
      <c r="F56" s="553"/>
      <c r="G56" s="2224" t="str">
        <f>cst_wskakunin_owner1_TEL</f>
        <v/>
      </c>
      <c r="H56" s="2224"/>
      <c r="I56" s="2224"/>
      <c r="J56" s="2224"/>
      <c r="K56" s="2224"/>
      <c r="L56" s="2224"/>
      <c r="M56" s="2224"/>
      <c r="N56" s="2224"/>
      <c r="O56" s="2224"/>
      <c r="P56" s="2224"/>
      <c r="Q56" s="2224"/>
      <c r="R56" s="2224"/>
      <c r="S56" s="2224"/>
      <c r="T56" s="2224"/>
      <c r="U56" s="2224"/>
      <c r="V56" s="2224"/>
      <c r="W56" s="2224"/>
      <c r="X56" s="558"/>
      <c r="AH56" s="796" t="str">
        <f>HYPERLINK("#A360：X413")</f>
        <v>#A360：X413</v>
      </c>
      <c r="AI56" s="800" t="s">
        <v>3387</v>
      </c>
      <c r="AJ56" s="801"/>
      <c r="AK56" s="801"/>
      <c r="AL56" s="801"/>
      <c r="AM56" s="801"/>
      <c r="AN56" s="801"/>
      <c r="AO56" s="801"/>
    </row>
    <row r="57" spans="1:50" s="554" customFormat="1" ht="12">
      <c r="A57" s="553"/>
      <c r="B57" s="553"/>
      <c r="C57" s="553"/>
      <c r="D57" s="553"/>
      <c r="E57" s="553"/>
      <c r="F57" s="553"/>
      <c r="G57" s="553"/>
      <c r="H57" s="553"/>
      <c r="I57" s="553"/>
      <c r="J57" s="553"/>
      <c r="K57" s="553"/>
      <c r="L57" s="553"/>
      <c r="M57" s="553"/>
      <c r="N57" s="553"/>
      <c r="O57" s="553"/>
      <c r="P57" s="553"/>
      <c r="Q57" s="553"/>
      <c r="R57" s="553"/>
      <c r="S57" s="553"/>
      <c r="T57" s="553"/>
      <c r="U57" s="553"/>
      <c r="V57" s="553"/>
      <c r="W57" s="553"/>
      <c r="X57" s="553"/>
    </row>
    <row r="58" spans="1:50" s="554" customFormat="1" ht="12">
      <c r="A58" s="818" t="s">
        <v>3408</v>
      </c>
      <c r="B58" s="563"/>
      <c r="C58" s="563"/>
      <c r="D58" s="563"/>
      <c r="E58" s="563"/>
      <c r="F58" s="563"/>
      <c r="G58" s="563"/>
      <c r="H58" s="563"/>
      <c r="I58" s="563"/>
      <c r="J58" s="563"/>
      <c r="K58" s="563"/>
      <c r="L58" s="563"/>
      <c r="M58" s="563"/>
      <c r="N58" s="563"/>
      <c r="O58" s="563"/>
      <c r="P58" s="563"/>
      <c r="Q58" s="563"/>
      <c r="R58" s="563"/>
      <c r="S58" s="563"/>
      <c r="T58" s="563"/>
      <c r="U58" s="563"/>
      <c r="V58" s="563"/>
      <c r="W58" s="563"/>
      <c r="X58" s="563"/>
    </row>
    <row r="59" spans="1:50" s="554" customFormat="1" ht="12">
      <c r="A59" s="553"/>
      <c r="B59" s="553" t="s">
        <v>3409</v>
      </c>
      <c r="C59" s="553"/>
      <c r="D59" s="553"/>
      <c r="E59" s="553"/>
      <c r="F59" s="553"/>
      <c r="G59" s="2230" t="str">
        <f>cst_wskakunin_dairi1_SIKAKU</f>
        <v/>
      </c>
      <c r="H59" s="2230"/>
      <c r="I59" s="819" t="s">
        <v>552</v>
      </c>
      <c r="J59" s="820"/>
      <c r="K59" s="2230" t="str">
        <f>cst_wskakunin_dairi1_TOUROKU_KIKAN</f>
        <v/>
      </c>
      <c r="L59" s="2230"/>
      <c r="M59" s="2230"/>
      <c r="N59" s="2230"/>
      <c r="O59" s="819" t="s">
        <v>558</v>
      </c>
      <c r="P59" s="820"/>
      <c r="Q59" s="2231" t="str">
        <f>cst_wskakunin_dairi1_KENTIKUSI_NO</f>
        <v/>
      </c>
      <c r="R59" s="2231"/>
      <c r="S59" s="2231"/>
      <c r="T59" s="2231"/>
      <c r="U59" s="2231"/>
      <c r="V59" s="2231"/>
      <c r="W59" s="819" t="s">
        <v>375</v>
      </c>
      <c r="X59" s="553"/>
      <c r="AC59" s="821"/>
      <c r="AD59" s="821"/>
      <c r="AE59" s="821"/>
      <c r="AF59" s="821"/>
      <c r="AG59" s="821"/>
      <c r="AH59" s="821"/>
      <c r="AI59" s="821"/>
      <c r="AJ59" s="821"/>
      <c r="AK59" s="821"/>
      <c r="AL59" s="821"/>
      <c r="AM59" s="821"/>
      <c r="AN59" s="821"/>
      <c r="AO59" s="821"/>
      <c r="AP59" s="821"/>
      <c r="AQ59" s="821"/>
      <c r="AR59" s="821"/>
      <c r="AS59" s="821"/>
      <c r="AT59" s="821"/>
      <c r="AU59" s="821"/>
      <c r="AV59" s="821"/>
      <c r="AW59" s="821"/>
      <c r="AX59" s="821"/>
    </row>
    <row r="60" spans="1:50" s="554" customFormat="1" ht="12">
      <c r="A60" s="553"/>
      <c r="B60" s="553" t="s">
        <v>560</v>
      </c>
      <c r="C60" s="553"/>
      <c r="D60" s="553"/>
      <c r="E60" s="553"/>
      <c r="F60" s="553"/>
      <c r="G60" s="2224" t="str">
        <f>cst_wskakunin_dairi1_NAME</f>
        <v/>
      </c>
      <c r="H60" s="2224"/>
      <c r="I60" s="2224"/>
      <c r="J60" s="2224"/>
      <c r="K60" s="2224"/>
      <c r="L60" s="2224"/>
      <c r="M60" s="2224"/>
      <c r="N60" s="2224"/>
      <c r="O60" s="2224"/>
      <c r="P60" s="2224"/>
      <c r="Q60" s="2224"/>
      <c r="R60" s="2224"/>
      <c r="S60" s="2224"/>
      <c r="T60" s="2224"/>
      <c r="U60" s="2224"/>
      <c r="V60" s="2224"/>
      <c r="W60" s="2224"/>
      <c r="X60" s="558"/>
      <c r="AC60" s="821"/>
      <c r="AD60" s="821"/>
      <c r="AE60" s="821"/>
      <c r="AF60" s="821"/>
      <c r="AG60" s="821"/>
      <c r="AH60" s="821"/>
      <c r="AI60" s="821"/>
      <c r="AJ60" s="821"/>
      <c r="AK60" s="821"/>
      <c r="AL60" s="821"/>
      <c r="AM60" s="821"/>
      <c r="AN60" s="821"/>
      <c r="AO60" s="821"/>
      <c r="AP60" s="821"/>
      <c r="AQ60" s="821"/>
      <c r="AR60" s="821"/>
      <c r="AS60" s="821"/>
      <c r="AT60" s="821"/>
      <c r="AU60" s="821"/>
      <c r="AV60" s="821"/>
      <c r="AW60" s="821"/>
      <c r="AX60" s="821"/>
    </row>
    <row r="61" spans="1:50" s="554" customFormat="1" ht="12">
      <c r="A61" s="553"/>
      <c r="B61" s="553" t="s">
        <v>3410</v>
      </c>
      <c r="C61" s="553"/>
      <c r="D61" s="553"/>
      <c r="E61" s="553"/>
      <c r="F61" s="553"/>
      <c r="G61" s="2230" t="str">
        <f>cst_wskakunin_dairi1_JIMU_SIKAKU</f>
        <v/>
      </c>
      <c r="H61" s="2230"/>
      <c r="I61" s="2235" t="s">
        <v>553</v>
      </c>
      <c r="J61" s="2235"/>
      <c r="K61" s="2235"/>
      <c r="L61" s="2230" t="str">
        <f>cst_wskakunin_dairi1_JIMU_TOUROKU_KIKAN</f>
        <v/>
      </c>
      <c r="M61" s="2230"/>
      <c r="N61" s="2230"/>
      <c r="O61" s="819" t="s">
        <v>559</v>
      </c>
      <c r="P61" s="820"/>
      <c r="Q61" s="819"/>
      <c r="R61" s="2231" t="str">
        <f>cst_wskakunin_dairi1_JIMU_NO</f>
        <v/>
      </c>
      <c r="S61" s="2231"/>
      <c r="T61" s="2231"/>
      <c r="U61" s="2231"/>
      <c r="V61" s="2231"/>
      <c r="W61" s="819" t="s">
        <v>375</v>
      </c>
      <c r="X61" s="558"/>
      <c r="AC61" s="821"/>
      <c r="AD61" s="821"/>
      <c r="AE61" s="821"/>
      <c r="AF61" s="821"/>
      <c r="AG61" s="821"/>
      <c r="AH61" s="821"/>
      <c r="AI61" s="821"/>
      <c r="AJ61" s="821"/>
      <c r="AK61" s="821"/>
      <c r="AL61" s="821"/>
      <c r="AM61" s="821"/>
      <c r="AN61" s="821"/>
      <c r="AO61" s="821"/>
      <c r="AP61" s="821"/>
      <c r="AQ61" s="821"/>
      <c r="AR61" s="821"/>
      <c r="AS61" s="821"/>
      <c r="AT61" s="821"/>
      <c r="AU61" s="821"/>
      <c r="AV61" s="821"/>
      <c r="AW61" s="821"/>
      <c r="AX61" s="821"/>
    </row>
    <row r="62" spans="1:50" s="554" customFormat="1" ht="12">
      <c r="A62" s="553"/>
      <c r="B62" s="553"/>
      <c r="C62" s="553"/>
      <c r="D62" s="553"/>
      <c r="E62" s="553"/>
      <c r="F62" s="553"/>
      <c r="G62" s="2224" t="str">
        <f>cst_wskakunin_dairi1_JIMU_NAME</f>
        <v/>
      </c>
      <c r="H62" s="2224"/>
      <c r="I62" s="2224"/>
      <c r="J62" s="2224"/>
      <c r="K62" s="2224"/>
      <c r="L62" s="2224"/>
      <c r="M62" s="2224"/>
      <c r="N62" s="2224"/>
      <c r="O62" s="2224"/>
      <c r="P62" s="2224"/>
      <c r="Q62" s="2224"/>
      <c r="R62" s="2224"/>
      <c r="S62" s="2224"/>
      <c r="T62" s="2224"/>
      <c r="U62" s="2224"/>
      <c r="V62" s="2224"/>
      <c r="W62" s="2224"/>
      <c r="X62" s="558"/>
      <c r="AC62" s="821"/>
      <c r="AD62" s="821"/>
      <c r="AE62" s="821"/>
      <c r="AF62" s="821"/>
      <c r="AG62" s="821"/>
      <c r="AH62" s="821"/>
      <c r="AI62" s="821"/>
      <c r="AJ62" s="821"/>
      <c r="AK62" s="821"/>
      <c r="AL62" s="821"/>
      <c r="AM62" s="821"/>
      <c r="AN62" s="821"/>
      <c r="AO62" s="821"/>
      <c r="AP62" s="821"/>
      <c r="AQ62" s="821"/>
      <c r="AR62" s="821"/>
      <c r="AS62" s="821"/>
      <c r="AT62" s="821"/>
      <c r="AU62" s="821"/>
      <c r="AV62" s="821"/>
      <c r="AW62" s="821"/>
      <c r="AX62" s="821"/>
    </row>
    <row r="63" spans="1:50" s="554" customFormat="1" ht="12">
      <c r="A63" s="553"/>
      <c r="B63" s="553" t="s">
        <v>3411</v>
      </c>
      <c r="C63" s="553"/>
      <c r="D63" s="553"/>
      <c r="E63" s="553"/>
      <c r="F63" s="553"/>
      <c r="G63" s="559" t="s">
        <v>2429</v>
      </c>
      <c r="H63" s="2224" t="str">
        <f>cst_wskakunin_dairi1_ZIP</f>
        <v/>
      </c>
      <c r="I63" s="2224"/>
      <c r="J63" s="2224"/>
      <c r="K63" s="2224"/>
      <c r="L63" s="2224"/>
      <c r="M63" s="2224"/>
      <c r="N63" s="2224"/>
      <c r="O63" s="2224"/>
      <c r="P63" s="2224"/>
      <c r="Q63" s="2224"/>
      <c r="R63" s="2224"/>
      <c r="S63" s="2224"/>
      <c r="T63" s="2224"/>
      <c r="U63" s="2224"/>
      <c r="V63" s="2224"/>
      <c r="W63" s="2224"/>
      <c r="X63" s="553"/>
      <c r="AC63" s="821"/>
      <c r="AD63" s="821"/>
      <c r="AE63" s="821"/>
      <c r="AF63" s="821"/>
      <c r="AG63" s="821"/>
      <c r="AH63" s="821"/>
      <c r="AI63" s="821"/>
      <c r="AJ63" s="821"/>
      <c r="AK63" s="821"/>
      <c r="AL63" s="821"/>
      <c r="AM63" s="821"/>
      <c r="AN63" s="821"/>
      <c r="AO63" s="821"/>
      <c r="AP63" s="821"/>
      <c r="AQ63" s="821"/>
      <c r="AR63" s="821"/>
      <c r="AS63" s="821"/>
      <c r="AT63" s="821"/>
      <c r="AU63" s="821"/>
      <c r="AV63" s="821"/>
      <c r="AW63" s="821"/>
      <c r="AX63" s="821"/>
    </row>
    <row r="64" spans="1:50" s="554" customFormat="1" ht="12">
      <c r="A64" s="553"/>
      <c r="B64" s="553" t="s">
        <v>3412</v>
      </c>
      <c r="C64" s="553"/>
      <c r="D64" s="553"/>
      <c r="E64" s="553"/>
      <c r="F64" s="553"/>
      <c r="G64" s="2223" t="str">
        <f>cst_wskakunin_dairi1__address</f>
        <v/>
      </c>
      <c r="H64" s="2223"/>
      <c r="I64" s="2223"/>
      <c r="J64" s="2223"/>
      <c r="K64" s="2223"/>
      <c r="L64" s="2223"/>
      <c r="M64" s="2223"/>
      <c r="N64" s="2223"/>
      <c r="O64" s="2223"/>
      <c r="P64" s="2223"/>
      <c r="Q64" s="2223"/>
      <c r="R64" s="2223"/>
      <c r="S64" s="2223"/>
      <c r="T64" s="2223"/>
      <c r="U64" s="2223"/>
      <c r="V64" s="2223"/>
      <c r="W64" s="2223"/>
      <c r="X64" s="558"/>
      <c r="AC64" s="821"/>
      <c r="AD64" s="821"/>
      <c r="AE64" s="821"/>
      <c r="AF64" s="821"/>
      <c r="AG64" s="821"/>
      <c r="AH64" s="821"/>
      <c r="AI64" s="821"/>
      <c r="AJ64" s="821"/>
      <c r="AK64" s="821"/>
      <c r="AL64" s="821"/>
      <c r="AM64" s="821"/>
      <c r="AN64" s="821"/>
      <c r="AO64" s="821"/>
      <c r="AP64" s="821"/>
      <c r="AQ64" s="821"/>
      <c r="AR64" s="821"/>
      <c r="AS64" s="821"/>
      <c r="AT64" s="821"/>
      <c r="AU64" s="821"/>
      <c r="AV64" s="821"/>
      <c r="AW64" s="821"/>
      <c r="AX64" s="821"/>
    </row>
    <row r="65" spans="1:50" s="554" customFormat="1" ht="12">
      <c r="A65" s="553"/>
      <c r="B65" s="553"/>
      <c r="C65" s="553"/>
      <c r="D65" s="553"/>
      <c r="E65" s="553"/>
      <c r="F65" s="553"/>
      <c r="G65" s="2223"/>
      <c r="H65" s="2223"/>
      <c r="I65" s="2223"/>
      <c r="J65" s="2223"/>
      <c r="K65" s="2223"/>
      <c r="L65" s="2223"/>
      <c r="M65" s="2223"/>
      <c r="N65" s="2223"/>
      <c r="O65" s="2223"/>
      <c r="P65" s="2223"/>
      <c r="Q65" s="2223"/>
      <c r="R65" s="2223"/>
      <c r="S65" s="2223"/>
      <c r="T65" s="2223"/>
      <c r="U65" s="2223"/>
      <c r="V65" s="2223"/>
      <c r="W65" s="2223"/>
      <c r="X65" s="558"/>
      <c r="AC65" s="821"/>
      <c r="AD65" s="821"/>
      <c r="AE65" s="821"/>
      <c r="AF65" s="821"/>
      <c r="AG65" s="821"/>
      <c r="AH65" s="821"/>
      <c r="AI65" s="821"/>
      <c r="AJ65" s="821"/>
      <c r="AK65" s="821"/>
      <c r="AL65" s="821"/>
      <c r="AM65" s="821"/>
      <c r="AN65" s="821"/>
      <c r="AO65" s="821"/>
      <c r="AP65" s="821"/>
      <c r="AQ65" s="821"/>
      <c r="AR65" s="821"/>
      <c r="AS65" s="821"/>
      <c r="AT65" s="821"/>
      <c r="AU65" s="821"/>
      <c r="AV65" s="821"/>
      <c r="AW65" s="821"/>
      <c r="AX65" s="821"/>
    </row>
    <row r="66" spans="1:50" s="554" customFormat="1" ht="12">
      <c r="A66" s="553"/>
      <c r="B66" s="553" t="s">
        <v>3413</v>
      </c>
      <c r="C66" s="553"/>
      <c r="D66" s="553"/>
      <c r="E66" s="553"/>
      <c r="F66" s="553"/>
      <c r="G66" s="2224" t="str">
        <f>cst_wskakunin_dairi1_TEL</f>
        <v/>
      </c>
      <c r="H66" s="2224"/>
      <c r="I66" s="2224"/>
      <c r="J66" s="2224"/>
      <c r="K66" s="2224"/>
      <c r="L66" s="2224"/>
      <c r="M66" s="2224"/>
      <c r="N66" s="2224"/>
      <c r="O66" s="2224"/>
      <c r="P66" s="2224"/>
      <c r="Q66" s="2224"/>
      <c r="R66" s="2224"/>
      <c r="S66" s="2224"/>
      <c r="T66" s="2224"/>
      <c r="U66" s="2224"/>
      <c r="V66" s="2224"/>
      <c r="W66" s="2224"/>
      <c r="X66" s="558"/>
      <c r="AC66" s="821"/>
      <c r="AD66" s="821"/>
      <c r="AE66" s="821"/>
      <c r="AF66" s="821"/>
      <c r="AG66" s="821"/>
      <c r="AH66" s="821"/>
      <c r="AI66" s="821"/>
      <c r="AJ66" s="821"/>
      <c r="AK66" s="821"/>
      <c r="AL66" s="821"/>
      <c r="AM66" s="821"/>
      <c r="AN66" s="821"/>
      <c r="AO66" s="821"/>
      <c r="AP66" s="821"/>
      <c r="AQ66" s="821"/>
      <c r="AR66" s="821"/>
      <c r="AS66" s="821"/>
      <c r="AT66" s="821"/>
      <c r="AU66" s="821"/>
      <c r="AV66" s="821"/>
      <c r="AW66" s="821"/>
      <c r="AX66" s="821"/>
    </row>
    <row r="67" spans="1:50" s="554" customFormat="1" ht="12">
      <c r="A67" s="553"/>
      <c r="B67" s="553"/>
      <c r="C67" s="553"/>
      <c r="D67" s="553"/>
      <c r="E67" s="553"/>
      <c r="F67" s="553"/>
      <c r="G67" s="553"/>
      <c r="H67" s="553"/>
      <c r="I67" s="553"/>
      <c r="J67" s="553"/>
      <c r="K67" s="553"/>
      <c r="L67" s="553"/>
      <c r="M67" s="553"/>
      <c r="N67" s="553"/>
      <c r="O67" s="553"/>
      <c r="P67" s="553"/>
      <c r="Q67" s="553"/>
      <c r="R67" s="553"/>
      <c r="S67" s="553"/>
      <c r="T67" s="553"/>
      <c r="U67" s="553"/>
      <c r="V67" s="553"/>
      <c r="W67" s="553"/>
      <c r="X67" s="553"/>
      <c r="AC67" s="821"/>
      <c r="AD67" s="821"/>
      <c r="AE67" s="821"/>
      <c r="AF67" s="821"/>
      <c r="AG67" s="821"/>
      <c r="AH67" s="821"/>
      <c r="AI67" s="821"/>
      <c r="AJ67" s="821"/>
      <c r="AK67" s="821"/>
      <c r="AL67" s="821"/>
      <c r="AM67" s="821"/>
      <c r="AN67" s="821"/>
      <c r="AO67" s="821"/>
      <c r="AP67" s="821"/>
      <c r="AQ67" s="821"/>
      <c r="AR67" s="821"/>
      <c r="AS67" s="821"/>
      <c r="AT67" s="821"/>
      <c r="AU67" s="821"/>
      <c r="AV67" s="821"/>
      <c r="AW67" s="821"/>
      <c r="AX67" s="821"/>
    </row>
    <row r="68" spans="1:50" s="554" customFormat="1" ht="12">
      <c r="A68" s="818" t="s">
        <v>3414</v>
      </c>
      <c r="B68" s="563"/>
      <c r="C68" s="563"/>
      <c r="D68" s="563"/>
      <c r="E68" s="563"/>
      <c r="F68" s="563"/>
      <c r="G68" s="563"/>
      <c r="H68" s="563"/>
      <c r="I68" s="563"/>
      <c r="J68" s="563"/>
      <c r="K68" s="563"/>
      <c r="L68" s="563"/>
      <c r="M68" s="563"/>
      <c r="N68" s="563"/>
      <c r="O68" s="563"/>
      <c r="P68" s="563"/>
      <c r="Q68" s="563"/>
      <c r="R68" s="563"/>
      <c r="S68" s="563"/>
      <c r="T68" s="563"/>
      <c r="U68" s="563"/>
      <c r="V68" s="563"/>
      <c r="W68" s="563"/>
      <c r="X68" s="563"/>
      <c r="AC68" s="821"/>
      <c r="AD68" s="821"/>
      <c r="AE68" s="821"/>
      <c r="AF68" s="821"/>
      <c r="AG68" s="821"/>
      <c r="AH68" s="821"/>
      <c r="AI68" s="821"/>
      <c r="AJ68" s="821"/>
      <c r="AK68" s="821"/>
      <c r="AL68" s="821"/>
      <c r="AM68" s="821"/>
      <c r="AN68" s="821"/>
      <c r="AO68" s="821"/>
      <c r="AP68" s="821"/>
      <c r="AQ68" s="821"/>
      <c r="AR68" s="821"/>
      <c r="AS68" s="821"/>
      <c r="AT68" s="821"/>
      <c r="AU68" s="821"/>
      <c r="AV68" s="821"/>
      <c r="AW68" s="821"/>
      <c r="AX68" s="821"/>
    </row>
    <row r="69" spans="1:50" s="554" customFormat="1" ht="12">
      <c r="A69" s="822"/>
      <c r="B69" s="553" t="s">
        <v>3415</v>
      </c>
      <c r="C69" s="553"/>
      <c r="D69" s="553"/>
      <c r="E69" s="553"/>
      <c r="F69" s="553"/>
      <c r="G69" s="553"/>
      <c r="H69" s="553"/>
      <c r="I69" s="553"/>
      <c r="J69" s="553"/>
      <c r="K69" s="553"/>
      <c r="L69" s="553"/>
      <c r="M69" s="553"/>
      <c r="N69" s="553"/>
      <c r="O69" s="553"/>
      <c r="P69" s="553"/>
      <c r="Q69" s="553"/>
      <c r="R69" s="553"/>
      <c r="S69" s="553"/>
      <c r="T69" s="553"/>
      <c r="U69" s="553"/>
      <c r="V69" s="553"/>
      <c r="W69" s="553"/>
      <c r="X69" s="553"/>
      <c r="AC69" s="821"/>
      <c r="AD69" s="821"/>
      <c r="AE69" s="821"/>
      <c r="AF69" s="821"/>
      <c r="AG69" s="821"/>
      <c r="AH69" s="821"/>
      <c r="AI69" s="821"/>
      <c r="AJ69" s="821"/>
      <c r="AK69" s="821"/>
      <c r="AL69" s="821"/>
      <c r="AM69" s="821"/>
      <c r="AN69" s="821"/>
      <c r="AO69" s="821"/>
      <c r="AP69" s="821"/>
      <c r="AQ69" s="821"/>
      <c r="AR69" s="821"/>
      <c r="AS69" s="821"/>
      <c r="AT69" s="821"/>
      <c r="AU69" s="821"/>
      <c r="AV69" s="821"/>
      <c r="AW69" s="821"/>
      <c r="AX69" s="821"/>
    </row>
    <row r="70" spans="1:50" s="554" customFormat="1" ht="12">
      <c r="A70" s="553"/>
      <c r="B70" s="553" t="s">
        <v>3409</v>
      </c>
      <c r="C70" s="553"/>
      <c r="D70" s="553"/>
      <c r="E70" s="553"/>
      <c r="F70" s="553"/>
      <c r="G70" s="2230" t="str">
        <f>cst_wskakunin_sekkei1_SIKAKU</f>
        <v/>
      </c>
      <c r="H70" s="2230"/>
      <c r="I70" s="819" t="s">
        <v>552</v>
      </c>
      <c r="J70" s="820"/>
      <c r="K70" s="2230" t="str">
        <f>cst_wskakunin_sekkei1_TOUROKU_KIKAN</f>
        <v/>
      </c>
      <c r="L70" s="2230"/>
      <c r="M70" s="2230"/>
      <c r="N70" s="2230"/>
      <c r="O70" s="819" t="s">
        <v>558</v>
      </c>
      <c r="P70" s="820"/>
      <c r="Q70" s="2231" t="str">
        <f>cst_wskakunin_sekkei1_KENTIKUSI_NO</f>
        <v/>
      </c>
      <c r="R70" s="2231"/>
      <c r="S70" s="2231"/>
      <c r="T70" s="2231"/>
      <c r="U70" s="2231"/>
      <c r="V70" s="2231"/>
      <c r="W70" s="819" t="s">
        <v>375</v>
      </c>
      <c r="X70" s="553"/>
    </row>
    <row r="71" spans="1:50" s="554" customFormat="1" ht="12">
      <c r="A71" s="553"/>
      <c r="B71" s="553" t="s">
        <v>560</v>
      </c>
      <c r="C71" s="553"/>
      <c r="D71" s="553"/>
      <c r="E71" s="553"/>
      <c r="F71" s="553"/>
      <c r="G71" s="2224" t="str">
        <f>cst_wskakunin_sekkei1_NAME</f>
        <v>松山　梨香子</v>
      </c>
      <c r="H71" s="2224"/>
      <c r="I71" s="2224"/>
      <c r="J71" s="2224"/>
      <c r="K71" s="2224"/>
      <c r="L71" s="2224"/>
      <c r="M71" s="2224"/>
      <c r="N71" s="2224"/>
      <c r="O71" s="2224"/>
      <c r="P71" s="2224"/>
      <c r="Q71" s="2224"/>
      <c r="R71" s="2224"/>
      <c r="S71" s="2224"/>
      <c r="T71" s="2224"/>
      <c r="U71" s="2224"/>
      <c r="V71" s="2224"/>
      <c r="W71" s="2224"/>
      <c r="X71" s="558"/>
    </row>
    <row r="72" spans="1:50" s="554" customFormat="1" ht="12">
      <c r="A72" s="553"/>
      <c r="B72" s="553" t="s">
        <v>3410</v>
      </c>
      <c r="C72" s="553"/>
      <c r="D72" s="553"/>
      <c r="E72" s="553"/>
      <c r="F72" s="553"/>
      <c r="G72" s="2230" t="str">
        <f>cst_wskakunin_sekkei1_JIMU_SIKAKU</f>
        <v/>
      </c>
      <c r="H72" s="2230"/>
      <c r="I72" s="2235" t="s">
        <v>553</v>
      </c>
      <c r="J72" s="2235"/>
      <c r="K72" s="2235"/>
      <c r="L72" s="2230" t="str">
        <f>cst_wskakunin_sekkei1_JIMU_TOUROKU_KIKAN</f>
        <v/>
      </c>
      <c r="M72" s="2230"/>
      <c r="N72" s="2230"/>
      <c r="O72" s="819" t="s">
        <v>559</v>
      </c>
      <c r="P72" s="820"/>
      <c r="Q72" s="819"/>
      <c r="R72" s="2231" t="str">
        <f>cst_wskakunin_sekkei1_JIMU_NO</f>
        <v/>
      </c>
      <c r="S72" s="2231"/>
      <c r="T72" s="2231"/>
      <c r="U72" s="2231"/>
      <c r="V72" s="2231"/>
      <c r="W72" s="819" t="s">
        <v>375</v>
      </c>
      <c r="X72" s="558"/>
    </row>
    <row r="73" spans="1:50" s="554" customFormat="1" ht="12">
      <c r="A73" s="553"/>
      <c r="B73" s="553"/>
      <c r="C73" s="553"/>
      <c r="D73" s="553"/>
      <c r="E73" s="553"/>
      <c r="F73" s="553"/>
      <c r="G73" s="2224" t="str">
        <f>cst_wskakunin_sekkei1_JIMU_NAME</f>
        <v/>
      </c>
      <c r="H73" s="2224"/>
      <c r="I73" s="2224"/>
      <c r="J73" s="2224"/>
      <c r="K73" s="2224"/>
      <c r="L73" s="2224"/>
      <c r="M73" s="2224"/>
      <c r="N73" s="2224"/>
      <c r="O73" s="2224"/>
      <c r="P73" s="2224"/>
      <c r="Q73" s="2224"/>
      <c r="R73" s="2224"/>
      <c r="S73" s="2224"/>
      <c r="T73" s="2224"/>
      <c r="U73" s="2224"/>
      <c r="V73" s="2224"/>
      <c r="W73" s="2224"/>
      <c r="X73" s="558"/>
    </row>
    <row r="74" spans="1:50" s="554" customFormat="1" ht="12">
      <c r="A74" s="553"/>
      <c r="B74" s="553" t="s">
        <v>3411</v>
      </c>
      <c r="C74" s="553"/>
      <c r="D74" s="553"/>
      <c r="E74" s="553"/>
      <c r="F74" s="553"/>
      <c r="G74" s="559" t="s">
        <v>2429</v>
      </c>
      <c r="H74" s="2224" t="str">
        <f>cst_wskakunin_sekkei1_ZIP</f>
        <v/>
      </c>
      <c r="I74" s="2224"/>
      <c r="J74" s="2224"/>
      <c r="K74" s="2224"/>
      <c r="L74" s="2224"/>
      <c r="M74" s="2224"/>
      <c r="N74" s="2224"/>
      <c r="O74" s="2224"/>
      <c r="P74" s="2224"/>
      <c r="Q74" s="2224"/>
      <c r="R74" s="2224"/>
      <c r="S74" s="2224"/>
      <c r="T74" s="2224"/>
      <c r="U74" s="2224"/>
      <c r="V74" s="2224"/>
      <c r="W74" s="2224"/>
      <c r="X74" s="553"/>
    </row>
    <row r="75" spans="1:50" s="554" customFormat="1" ht="12">
      <c r="A75" s="553"/>
      <c r="B75" s="553" t="s">
        <v>3412</v>
      </c>
      <c r="C75" s="553"/>
      <c r="D75" s="553"/>
      <c r="E75" s="553"/>
      <c r="F75" s="553"/>
      <c r="G75" s="2223" t="str">
        <f>cst_wskakunin_sekkei1__address</f>
        <v/>
      </c>
      <c r="H75" s="2223"/>
      <c r="I75" s="2223"/>
      <c r="J75" s="2223"/>
      <c r="K75" s="2223"/>
      <c r="L75" s="2223"/>
      <c r="M75" s="2223"/>
      <c r="N75" s="2223"/>
      <c r="O75" s="2223"/>
      <c r="P75" s="2223"/>
      <c r="Q75" s="2223"/>
      <c r="R75" s="2223"/>
      <c r="S75" s="2223"/>
      <c r="T75" s="2223"/>
      <c r="U75" s="2223"/>
      <c r="V75" s="2223"/>
      <c r="W75" s="2223"/>
      <c r="X75" s="558"/>
    </row>
    <row r="76" spans="1:50" s="554" customFormat="1" ht="12">
      <c r="A76" s="553"/>
      <c r="B76" s="553"/>
      <c r="C76" s="553"/>
      <c r="D76" s="553"/>
      <c r="E76" s="553"/>
      <c r="F76" s="553"/>
      <c r="G76" s="2223"/>
      <c r="H76" s="2223"/>
      <c r="I76" s="2223"/>
      <c r="J76" s="2223"/>
      <c r="K76" s="2223"/>
      <c r="L76" s="2223"/>
      <c r="M76" s="2223"/>
      <c r="N76" s="2223"/>
      <c r="O76" s="2223"/>
      <c r="P76" s="2223"/>
      <c r="Q76" s="2223"/>
      <c r="R76" s="2223"/>
      <c r="S76" s="2223"/>
      <c r="T76" s="2223"/>
      <c r="U76" s="2223"/>
      <c r="V76" s="2223"/>
      <c r="W76" s="2223"/>
      <c r="X76" s="558"/>
    </row>
    <row r="77" spans="1:50" s="554" customFormat="1" ht="12">
      <c r="A77" s="553"/>
      <c r="B77" s="553" t="s">
        <v>3413</v>
      </c>
      <c r="C77" s="553"/>
      <c r="D77" s="553"/>
      <c r="E77" s="553"/>
      <c r="F77" s="553"/>
      <c r="G77" s="2224" t="str">
        <f>cst_wskakunin_sekkei1_TEL</f>
        <v/>
      </c>
      <c r="H77" s="2224"/>
      <c r="I77" s="2224"/>
      <c r="J77" s="2224"/>
      <c r="K77" s="2224"/>
      <c r="L77" s="2224"/>
      <c r="M77" s="2224"/>
      <c r="N77" s="2224"/>
      <c r="O77" s="2224"/>
      <c r="P77" s="2224"/>
      <c r="Q77" s="2224"/>
      <c r="R77" s="2224"/>
      <c r="S77" s="2224"/>
      <c r="T77" s="2224"/>
      <c r="U77" s="2224"/>
      <c r="V77" s="2224"/>
      <c r="W77" s="2224"/>
      <c r="X77" s="558"/>
    </row>
    <row r="78" spans="1:50" s="554" customFormat="1" ht="12">
      <c r="A78" s="553"/>
      <c r="B78" s="553" t="s">
        <v>3416</v>
      </c>
      <c r="C78" s="553"/>
      <c r="D78" s="553"/>
      <c r="E78" s="553"/>
      <c r="F78" s="553"/>
      <c r="G78" s="819"/>
      <c r="H78" s="819"/>
      <c r="I78" s="819"/>
      <c r="J78" s="2226" t="str">
        <f>cst_wskakunin_sekkei1_DOC</f>
        <v/>
      </c>
      <c r="K78" s="2226"/>
      <c r="L78" s="2226"/>
      <c r="M78" s="2226"/>
      <c r="N78" s="2226"/>
      <c r="O78" s="2226"/>
      <c r="P78" s="2226"/>
      <c r="Q78" s="2226"/>
      <c r="R78" s="2226"/>
      <c r="S78" s="2226"/>
      <c r="T78" s="2226"/>
      <c r="U78" s="2226"/>
      <c r="V78" s="2226"/>
      <c r="W78" s="2226"/>
      <c r="X78" s="558"/>
    </row>
    <row r="79" spans="1:50" s="554" customFormat="1" ht="12">
      <c r="A79" s="553"/>
      <c r="B79" s="553"/>
      <c r="C79" s="553"/>
      <c r="D79" s="553"/>
      <c r="E79" s="553"/>
      <c r="F79" s="553"/>
      <c r="G79" s="553"/>
      <c r="H79" s="553"/>
      <c r="I79" s="553"/>
      <c r="J79" s="553"/>
      <c r="K79" s="553"/>
      <c r="L79" s="553"/>
      <c r="M79" s="553"/>
      <c r="N79" s="553"/>
      <c r="O79" s="553"/>
      <c r="P79" s="553"/>
      <c r="Q79" s="553"/>
      <c r="R79" s="553"/>
      <c r="S79" s="553"/>
      <c r="T79" s="553"/>
      <c r="U79" s="553"/>
      <c r="V79" s="553"/>
      <c r="W79" s="553"/>
      <c r="X79" s="553"/>
    </row>
    <row r="80" spans="1:50" s="554" customFormat="1" ht="12">
      <c r="A80" s="822"/>
      <c r="B80" s="553" t="s">
        <v>561</v>
      </c>
      <c r="C80" s="553"/>
      <c r="D80" s="553"/>
      <c r="E80" s="553"/>
      <c r="F80" s="553"/>
      <c r="G80" s="553"/>
      <c r="H80" s="553"/>
      <c r="I80" s="553"/>
      <c r="J80" s="553"/>
      <c r="K80" s="553"/>
      <c r="L80" s="553"/>
      <c r="M80" s="553"/>
      <c r="N80" s="553"/>
      <c r="O80" s="553"/>
      <c r="P80" s="553"/>
      <c r="Q80" s="553"/>
      <c r="R80" s="553"/>
      <c r="S80" s="553"/>
      <c r="T80" s="553"/>
      <c r="U80" s="553"/>
      <c r="V80" s="553"/>
      <c r="W80" s="553"/>
      <c r="X80" s="553"/>
    </row>
    <row r="81" spans="1:24" s="554" customFormat="1" ht="12">
      <c r="A81" s="553"/>
      <c r="B81" s="553" t="s">
        <v>3409</v>
      </c>
      <c r="C81" s="553"/>
      <c r="D81" s="553"/>
      <c r="E81" s="553"/>
      <c r="F81" s="553"/>
      <c r="G81" s="2230" t="str">
        <f>cst_wskakunin_sekkei2_SIKAKU</f>
        <v/>
      </c>
      <c r="H81" s="2230"/>
      <c r="I81" s="819" t="s">
        <v>552</v>
      </c>
      <c r="J81" s="820"/>
      <c r="K81" s="2230" t="str">
        <f>cst_wskakunin_sekkei2_TOUROKU_KIKAN</f>
        <v/>
      </c>
      <c r="L81" s="2230"/>
      <c r="M81" s="2230"/>
      <c r="N81" s="2230"/>
      <c r="O81" s="819" t="s">
        <v>558</v>
      </c>
      <c r="P81" s="820"/>
      <c r="Q81" s="2231" t="str">
        <f>cst_wskakunin_sekkei2_KENTIKUSI_NO</f>
        <v/>
      </c>
      <c r="R81" s="2231"/>
      <c r="S81" s="2231"/>
      <c r="T81" s="2231"/>
      <c r="U81" s="2231"/>
      <c r="V81" s="2231"/>
      <c r="W81" s="819" t="s">
        <v>375</v>
      </c>
      <c r="X81" s="553"/>
    </row>
    <row r="82" spans="1:24" s="554" customFormat="1" ht="12">
      <c r="A82" s="553"/>
      <c r="B82" s="553" t="s">
        <v>560</v>
      </c>
      <c r="C82" s="553"/>
      <c r="D82" s="553"/>
      <c r="E82" s="553"/>
      <c r="F82" s="553"/>
      <c r="G82" s="2224" t="str">
        <f>cst_wskakunin_sekkei2_NAME</f>
        <v/>
      </c>
      <c r="H82" s="2224"/>
      <c r="I82" s="2224"/>
      <c r="J82" s="2224"/>
      <c r="K82" s="2224"/>
      <c r="L82" s="2224"/>
      <c r="M82" s="2224"/>
      <c r="N82" s="2224"/>
      <c r="O82" s="2224"/>
      <c r="P82" s="2224"/>
      <c r="Q82" s="2224"/>
      <c r="R82" s="2224"/>
      <c r="S82" s="2224"/>
      <c r="T82" s="2224"/>
      <c r="U82" s="2224"/>
      <c r="V82" s="2224"/>
      <c r="W82" s="2224"/>
      <c r="X82" s="558"/>
    </row>
    <row r="83" spans="1:24" s="554" customFormat="1" ht="12">
      <c r="A83" s="553"/>
      <c r="B83" s="553" t="s">
        <v>3410</v>
      </c>
      <c r="C83" s="553"/>
      <c r="D83" s="553"/>
      <c r="E83" s="553"/>
      <c r="F83" s="553"/>
      <c r="G83" s="2230" t="str">
        <f>cst_wskakunin_sekkei2_JIMU_SIKAKU</f>
        <v/>
      </c>
      <c r="H83" s="2230"/>
      <c r="I83" s="2235" t="s">
        <v>553</v>
      </c>
      <c r="J83" s="2235"/>
      <c r="K83" s="2235"/>
      <c r="L83" s="2230" t="str">
        <f>cst_wskakunin_sekkei2_JIMU_TOUROKU_KIKAN</f>
        <v/>
      </c>
      <c r="M83" s="2230"/>
      <c r="N83" s="2230"/>
      <c r="O83" s="819" t="s">
        <v>559</v>
      </c>
      <c r="P83" s="820"/>
      <c r="Q83" s="819"/>
      <c r="R83" s="2231" t="str">
        <f>cst_wskakunin_sekkei2_JIMU_NO</f>
        <v/>
      </c>
      <c r="S83" s="2231"/>
      <c r="T83" s="2231"/>
      <c r="U83" s="2231"/>
      <c r="V83" s="2231"/>
      <c r="W83" s="819" t="s">
        <v>375</v>
      </c>
      <c r="X83" s="558"/>
    </row>
    <row r="84" spans="1:24" s="554" customFormat="1" ht="12">
      <c r="A84" s="553"/>
      <c r="B84" s="553"/>
      <c r="C84" s="553"/>
      <c r="D84" s="553"/>
      <c r="E84" s="553"/>
      <c r="F84" s="553"/>
      <c r="G84" s="2224" t="str">
        <f>cst_wskakunin_sekkei2_JIMU_NAME</f>
        <v/>
      </c>
      <c r="H84" s="2224"/>
      <c r="I84" s="2224"/>
      <c r="J84" s="2224"/>
      <c r="K84" s="2224"/>
      <c r="L84" s="2224"/>
      <c r="M84" s="2224"/>
      <c r="N84" s="2224"/>
      <c r="O84" s="2224"/>
      <c r="P84" s="2224"/>
      <c r="Q84" s="2224"/>
      <c r="R84" s="2224"/>
      <c r="S84" s="2224"/>
      <c r="T84" s="2224"/>
      <c r="U84" s="2224"/>
      <c r="V84" s="2224"/>
      <c r="W84" s="2224"/>
      <c r="X84" s="558"/>
    </row>
    <row r="85" spans="1:24" s="554" customFormat="1" ht="12">
      <c r="A85" s="553"/>
      <c r="B85" s="553" t="s">
        <v>3411</v>
      </c>
      <c r="C85" s="553"/>
      <c r="D85" s="553"/>
      <c r="E85" s="553"/>
      <c r="F85" s="553"/>
      <c r="G85" s="559" t="s">
        <v>2429</v>
      </c>
      <c r="H85" s="2224" t="str">
        <f>cst_wskakunin_sekkei2_ZIP</f>
        <v/>
      </c>
      <c r="I85" s="2224"/>
      <c r="J85" s="2224"/>
      <c r="K85" s="2224"/>
      <c r="L85" s="2224"/>
      <c r="M85" s="2224"/>
      <c r="N85" s="2224"/>
      <c r="O85" s="2224"/>
      <c r="P85" s="2224"/>
      <c r="Q85" s="2224"/>
      <c r="R85" s="2224"/>
      <c r="S85" s="2224"/>
      <c r="T85" s="2224"/>
      <c r="U85" s="2224"/>
      <c r="V85" s="2224"/>
      <c r="W85" s="2224"/>
      <c r="X85" s="553"/>
    </row>
    <row r="86" spans="1:24" s="554" customFormat="1" ht="12">
      <c r="A86" s="553"/>
      <c r="B86" s="553" t="s">
        <v>3412</v>
      </c>
      <c r="C86" s="553"/>
      <c r="D86" s="553"/>
      <c r="E86" s="553"/>
      <c r="F86" s="553"/>
      <c r="G86" s="2223" t="str">
        <f>cst_wskakunin_sekkei2__address</f>
        <v/>
      </c>
      <c r="H86" s="2223"/>
      <c r="I86" s="2223"/>
      <c r="J86" s="2223"/>
      <c r="K86" s="2223"/>
      <c r="L86" s="2223"/>
      <c r="M86" s="2223"/>
      <c r="N86" s="2223"/>
      <c r="O86" s="2223"/>
      <c r="P86" s="2223"/>
      <c r="Q86" s="2223"/>
      <c r="R86" s="2223"/>
      <c r="S86" s="2223"/>
      <c r="T86" s="2223"/>
      <c r="U86" s="2223"/>
      <c r="V86" s="2223"/>
      <c r="W86" s="2223"/>
      <c r="X86" s="558"/>
    </row>
    <row r="87" spans="1:24" s="554" customFormat="1" ht="12">
      <c r="A87" s="553"/>
      <c r="B87" s="553"/>
      <c r="C87" s="553"/>
      <c r="D87" s="553"/>
      <c r="E87" s="553"/>
      <c r="F87" s="553"/>
      <c r="G87" s="2223"/>
      <c r="H87" s="2223"/>
      <c r="I87" s="2223"/>
      <c r="J87" s="2223"/>
      <c r="K87" s="2223"/>
      <c r="L87" s="2223"/>
      <c r="M87" s="2223"/>
      <c r="N87" s="2223"/>
      <c r="O87" s="2223"/>
      <c r="P87" s="2223"/>
      <c r="Q87" s="2223"/>
      <c r="R87" s="2223"/>
      <c r="S87" s="2223"/>
      <c r="T87" s="2223"/>
      <c r="U87" s="2223"/>
      <c r="V87" s="2223"/>
      <c r="W87" s="2223"/>
      <c r="X87" s="558"/>
    </row>
    <row r="88" spans="1:24" s="554" customFormat="1" ht="12">
      <c r="A88" s="553"/>
      <c r="B88" s="553" t="s">
        <v>3413</v>
      </c>
      <c r="C88" s="553"/>
      <c r="D88" s="553"/>
      <c r="E88" s="553"/>
      <c r="F88" s="553"/>
      <c r="G88" s="2224" t="str">
        <f>cst_wskakunin_sekkei2_TEL</f>
        <v/>
      </c>
      <c r="H88" s="2224"/>
      <c r="I88" s="2224"/>
      <c r="J88" s="2224"/>
      <c r="K88" s="2224"/>
      <c r="L88" s="2224"/>
      <c r="M88" s="2224"/>
      <c r="N88" s="2224"/>
      <c r="O88" s="2224"/>
      <c r="P88" s="2224"/>
      <c r="Q88" s="2224"/>
      <c r="R88" s="2224"/>
      <c r="S88" s="2224"/>
      <c r="T88" s="2224"/>
      <c r="U88" s="2224"/>
      <c r="V88" s="2224"/>
      <c r="W88" s="2224"/>
      <c r="X88" s="558"/>
    </row>
    <row r="89" spans="1:24" s="554" customFormat="1" ht="12">
      <c r="A89" s="553"/>
      <c r="B89" s="553" t="s">
        <v>3416</v>
      </c>
      <c r="C89" s="553"/>
      <c r="D89" s="553"/>
      <c r="E89" s="553"/>
      <c r="F89" s="553"/>
      <c r="G89" s="819"/>
      <c r="H89" s="819"/>
      <c r="I89" s="819"/>
      <c r="J89" s="2226" t="str">
        <f>cst_wskakunin_sekkei2_DOC</f>
        <v/>
      </c>
      <c r="K89" s="2226"/>
      <c r="L89" s="2226"/>
      <c r="M89" s="2226"/>
      <c r="N89" s="2226"/>
      <c r="O89" s="2226"/>
      <c r="P89" s="2226"/>
      <c r="Q89" s="2226"/>
      <c r="R89" s="2226"/>
      <c r="S89" s="2226"/>
      <c r="T89" s="2226"/>
      <c r="U89" s="2226"/>
      <c r="V89" s="2226"/>
      <c r="W89" s="2226"/>
      <c r="X89" s="558"/>
    </row>
    <row r="90" spans="1:24" s="554" customFormat="1" ht="12">
      <c r="A90" s="553"/>
      <c r="B90" s="553"/>
      <c r="C90" s="553"/>
      <c r="D90" s="553"/>
      <c r="E90" s="553"/>
      <c r="F90" s="553"/>
      <c r="G90" s="553"/>
      <c r="H90" s="553"/>
      <c r="I90" s="553"/>
      <c r="J90" s="553"/>
      <c r="K90" s="553"/>
      <c r="L90" s="553"/>
      <c r="M90" s="553"/>
      <c r="N90" s="553"/>
      <c r="O90" s="553"/>
      <c r="P90" s="553"/>
      <c r="Q90" s="553"/>
      <c r="R90" s="553"/>
      <c r="S90" s="553"/>
      <c r="T90" s="553"/>
      <c r="U90" s="553"/>
      <c r="V90" s="553"/>
      <c r="W90" s="553"/>
      <c r="X90" s="553"/>
    </row>
    <row r="91" spans="1:24" s="554" customFormat="1" ht="12">
      <c r="A91" s="553"/>
      <c r="B91" s="553" t="s">
        <v>3409</v>
      </c>
      <c r="C91" s="553"/>
      <c r="D91" s="553"/>
      <c r="E91" s="553"/>
      <c r="F91" s="553"/>
      <c r="G91" s="2230" t="str">
        <f>cst_wskakunin_sekkei3_SIKAKU</f>
        <v/>
      </c>
      <c r="H91" s="2230"/>
      <c r="I91" s="819" t="s">
        <v>552</v>
      </c>
      <c r="J91" s="820"/>
      <c r="K91" s="2230" t="str">
        <f>cst_wskakunin_sekkei3_TOUROKU_KIKAN</f>
        <v/>
      </c>
      <c r="L91" s="2230"/>
      <c r="M91" s="2230"/>
      <c r="N91" s="2230"/>
      <c r="O91" s="819" t="s">
        <v>558</v>
      </c>
      <c r="P91" s="820"/>
      <c r="Q91" s="2231" t="str">
        <f>cst_wskakunin_sekkei3_KENTIKUSI_NO</f>
        <v/>
      </c>
      <c r="R91" s="2231"/>
      <c r="S91" s="2231"/>
      <c r="T91" s="2231"/>
      <c r="U91" s="2231"/>
      <c r="V91" s="2231"/>
      <c r="W91" s="819" t="s">
        <v>375</v>
      </c>
      <c r="X91" s="553"/>
    </row>
    <row r="92" spans="1:24" s="554" customFormat="1" ht="12">
      <c r="A92" s="553"/>
      <c r="B92" s="553" t="s">
        <v>560</v>
      </c>
      <c r="C92" s="553"/>
      <c r="D92" s="553"/>
      <c r="E92" s="553"/>
      <c r="F92" s="553"/>
      <c r="G92" s="2224" t="str">
        <f>cst_wskakunin_sekkei3_NAME</f>
        <v/>
      </c>
      <c r="H92" s="2224"/>
      <c r="I92" s="2224"/>
      <c r="J92" s="2224"/>
      <c r="K92" s="2224"/>
      <c r="L92" s="2224"/>
      <c r="M92" s="2224"/>
      <c r="N92" s="2224"/>
      <c r="O92" s="2224"/>
      <c r="P92" s="2224"/>
      <c r="Q92" s="2224"/>
      <c r="R92" s="2224"/>
      <c r="S92" s="2224"/>
      <c r="T92" s="2224"/>
      <c r="U92" s="2224"/>
      <c r="V92" s="2224"/>
      <c r="W92" s="2224"/>
      <c r="X92" s="558"/>
    </row>
    <row r="93" spans="1:24" s="554" customFormat="1" ht="12">
      <c r="A93" s="553"/>
      <c r="B93" s="553" t="s">
        <v>3410</v>
      </c>
      <c r="C93" s="553"/>
      <c r="D93" s="553"/>
      <c r="E93" s="553"/>
      <c r="F93" s="553"/>
      <c r="G93" s="2230" t="str">
        <f>cst_wskakunin_sekkei3_JIMU_SIKAKU</f>
        <v/>
      </c>
      <c r="H93" s="2230"/>
      <c r="I93" s="2235" t="s">
        <v>553</v>
      </c>
      <c r="J93" s="2235"/>
      <c r="K93" s="2235"/>
      <c r="L93" s="2230" t="str">
        <f>cst_wskakunin_sekkei3_JIMU_TOUROKU_KIKAN</f>
        <v/>
      </c>
      <c r="M93" s="2230"/>
      <c r="N93" s="2230"/>
      <c r="O93" s="819" t="s">
        <v>559</v>
      </c>
      <c r="P93" s="820"/>
      <c r="Q93" s="819"/>
      <c r="R93" s="2231" t="str">
        <f>cst_wskakunin_sekkei3_JIMU_NO</f>
        <v/>
      </c>
      <c r="S93" s="2231"/>
      <c r="T93" s="2231"/>
      <c r="U93" s="2231"/>
      <c r="V93" s="2231"/>
      <c r="W93" s="819" t="s">
        <v>375</v>
      </c>
      <c r="X93" s="558"/>
    </row>
    <row r="94" spans="1:24" s="554" customFormat="1" ht="12">
      <c r="A94" s="553"/>
      <c r="B94" s="553"/>
      <c r="C94" s="553"/>
      <c r="D94" s="553"/>
      <c r="E94" s="553"/>
      <c r="F94" s="553"/>
      <c r="G94" s="2224" t="str">
        <f>cst_wskakunin_sekkei3_JIMU_NAME</f>
        <v/>
      </c>
      <c r="H94" s="2224"/>
      <c r="I94" s="2224"/>
      <c r="J94" s="2224"/>
      <c r="K94" s="2224"/>
      <c r="L94" s="2224"/>
      <c r="M94" s="2224"/>
      <c r="N94" s="2224"/>
      <c r="O94" s="2224"/>
      <c r="P94" s="2224"/>
      <c r="Q94" s="2224"/>
      <c r="R94" s="2224"/>
      <c r="S94" s="2224"/>
      <c r="T94" s="2224"/>
      <c r="U94" s="2224"/>
      <c r="V94" s="2224"/>
      <c r="W94" s="2224"/>
      <c r="X94" s="558"/>
    </row>
    <row r="95" spans="1:24" s="554" customFormat="1" ht="12">
      <c r="A95" s="553"/>
      <c r="B95" s="553" t="s">
        <v>3411</v>
      </c>
      <c r="C95" s="553"/>
      <c r="D95" s="553"/>
      <c r="E95" s="553"/>
      <c r="F95" s="553"/>
      <c r="G95" s="559" t="s">
        <v>2429</v>
      </c>
      <c r="H95" s="2224" t="str">
        <f>cst_wskakunin_sekkei3_ZIP</f>
        <v/>
      </c>
      <c r="I95" s="2224"/>
      <c r="J95" s="2224"/>
      <c r="K95" s="2224"/>
      <c r="L95" s="2224"/>
      <c r="M95" s="2224"/>
      <c r="N95" s="2224"/>
      <c r="O95" s="2224"/>
      <c r="P95" s="2224"/>
      <c r="Q95" s="2224"/>
      <c r="R95" s="2224"/>
      <c r="S95" s="2224"/>
      <c r="T95" s="2224"/>
      <c r="U95" s="2224"/>
      <c r="V95" s="2224"/>
      <c r="W95" s="2224"/>
      <c r="X95" s="553"/>
    </row>
    <row r="96" spans="1:24" s="554" customFormat="1" ht="12">
      <c r="A96" s="553"/>
      <c r="B96" s="553" t="s">
        <v>3412</v>
      </c>
      <c r="C96" s="553"/>
      <c r="D96" s="553"/>
      <c r="E96" s="553"/>
      <c r="F96" s="553"/>
      <c r="G96" s="2223" t="str">
        <f>cst_wskakunin_sekkei3__address</f>
        <v/>
      </c>
      <c r="H96" s="2223"/>
      <c r="I96" s="2223"/>
      <c r="J96" s="2223"/>
      <c r="K96" s="2223"/>
      <c r="L96" s="2223"/>
      <c r="M96" s="2223"/>
      <c r="N96" s="2223"/>
      <c r="O96" s="2223"/>
      <c r="P96" s="2223"/>
      <c r="Q96" s="2223"/>
      <c r="R96" s="2223"/>
      <c r="S96" s="2223"/>
      <c r="T96" s="2223"/>
      <c r="U96" s="2223"/>
      <c r="V96" s="2223"/>
      <c r="W96" s="2223"/>
      <c r="X96" s="558"/>
    </row>
    <row r="97" spans="1:50" s="554" customFormat="1" ht="12">
      <c r="A97" s="553"/>
      <c r="B97" s="553"/>
      <c r="C97" s="553"/>
      <c r="D97" s="553"/>
      <c r="E97" s="553"/>
      <c r="F97" s="553"/>
      <c r="G97" s="2223"/>
      <c r="H97" s="2223"/>
      <c r="I97" s="2223"/>
      <c r="J97" s="2223"/>
      <c r="K97" s="2223"/>
      <c r="L97" s="2223"/>
      <c r="M97" s="2223"/>
      <c r="N97" s="2223"/>
      <c r="O97" s="2223"/>
      <c r="P97" s="2223"/>
      <c r="Q97" s="2223"/>
      <c r="R97" s="2223"/>
      <c r="S97" s="2223"/>
      <c r="T97" s="2223"/>
      <c r="U97" s="2223"/>
      <c r="V97" s="2223"/>
      <c r="W97" s="2223"/>
      <c r="X97" s="558"/>
    </row>
    <row r="98" spans="1:50" s="554" customFormat="1" ht="12">
      <c r="A98" s="553"/>
      <c r="B98" s="553" t="s">
        <v>3413</v>
      </c>
      <c r="C98" s="553"/>
      <c r="D98" s="553"/>
      <c r="E98" s="553"/>
      <c r="F98" s="553"/>
      <c r="G98" s="2224" t="str">
        <f>cst_wskakunin_sekkei3_TEL</f>
        <v/>
      </c>
      <c r="H98" s="2224"/>
      <c r="I98" s="2224"/>
      <c r="J98" s="2224"/>
      <c r="K98" s="2224"/>
      <c r="L98" s="2224"/>
      <c r="M98" s="2224"/>
      <c r="N98" s="2224"/>
      <c r="O98" s="2224"/>
      <c r="P98" s="2224"/>
      <c r="Q98" s="2224"/>
      <c r="R98" s="2224"/>
      <c r="S98" s="2224"/>
      <c r="T98" s="2224"/>
      <c r="U98" s="2224"/>
      <c r="V98" s="2224"/>
      <c r="W98" s="2224"/>
      <c r="X98" s="558"/>
    </row>
    <row r="99" spans="1:50" s="554" customFormat="1" ht="12">
      <c r="A99" s="553"/>
      <c r="B99" s="553" t="s">
        <v>3416</v>
      </c>
      <c r="C99" s="553"/>
      <c r="D99" s="553"/>
      <c r="E99" s="553"/>
      <c r="F99" s="553"/>
      <c r="G99" s="819"/>
      <c r="H99" s="819"/>
      <c r="I99" s="819"/>
      <c r="J99" s="2226" t="str">
        <f>cst_wskakunin_sekkei3_DOC</f>
        <v/>
      </c>
      <c r="K99" s="2226"/>
      <c r="L99" s="2226"/>
      <c r="M99" s="2226"/>
      <c r="N99" s="2226"/>
      <c r="O99" s="2226"/>
      <c r="P99" s="2226"/>
      <c r="Q99" s="2226"/>
      <c r="R99" s="2226"/>
      <c r="S99" s="2226"/>
      <c r="T99" s="2226"/>
      <c r="U99" s="2226"/>
      <c r="V99" s="2226"/>
      <c r="W99" s="2226"/>
      <c r="X99" s="558"/>
    </row>
    <row r="100" spans="1:50" s="554" customFormat="1" ht="12">
      <c r="A100" s="553"/>
      <c r="B100" s="553"/>
      <c r="C100" s="553"/>
      <c r="D100" s="553"/>
      <c r="E100" s="553"/>
      <c r="F100" s="553"/>
      <c r="G100" s="553"/>
      <c r="H100" s="553"/>
      <c r="I100" s="553"/>
      <c r="J100" s="553"/>
      <c r="K100" s="553"/>
      <c r="L100" s="553"/>
      <c r="M100" s="553"/>
      <c r="N100" s="553"/>
      <c r="O100" s="553"/>
      <c r="P100" s="553"/>
      <c r="Q100" s="553"/>
      <c r="R100" s="553"/>
      <c r="S100" s="553"/>
      <c r="T100" s="553"/>
      <c r="U100" s="553"/>
      <c r="V100" s="553"/>
      <c r="W100" s="553"/>
      <c r="X100" s="553"/>
    </row>
    <row r="101" spans="1:50" s="554" customFormat="1" ht="13.5">
      <c r="A101" s="553"/>
      <c r="B101" s="553" t="s">
        <v>3409</v>
      </c>
      <c r="C101" s="553"/>
      <c r="D101" s="553"/>
      <c r="E101" s="553"/>
      <c r="F101" s="553"/>
      <c r="G101" s="2230" t="str">
        <f>cst_wskakunin_sekkei4_SIKAKU</f>
        <v/>
      </c>
      <c r="H101" s="2230"/>
      <c r="I101" s="819" t="s">
        <v>552</v>
      </c>
      <c r="J101" s="820"/>
      <c r="K101" s="2230" t="str">
        <f>cst_wskakunin_sekkei4_TOUROKU_KIKAN</f>
        <v/>
      </c>
      <c r="L101" s="2230"/>
      <c r="M101" s="2230"/>
      <c r="N101" s="2230"/>
      <c r="O101" s="819" t="s">
        <v>558</v>
      </c>
      <c r="P101" s="820"/>
      <c r="Q101" s="2231" t="str">
        <f>cst_wskakunin_sekkei4_KENTIKUSI_NO</f>
        <v/>
      </c>
      <c r="R101" s="2231"/>
      <c r="S101" s="2231"/>
      <c r="T101" s="2231"/>
      <c r="U101" s="2231"/>
      <c r="V101" s="2231"/>
      <c r="W101" s="819" t="s">
        <v>375</v>
      </c>
      <c r="X101" s="553"/>
      <c r="AH101" s="793" t="s">
        <v>3093</v>
      </c>
      <c r="AI101" s="793"/>
      <c r="AJ101" s="733"/>
      <c r="AK101" s="792"/>
      <c r="AL101" s="792"/>
      <c r="AM101" s="792"/>
      <c r="AN101" s="792"/>
      <c r="AO101" s="792"/>
    </row>
    <row r="102" spans="1:50" s="554" customFormat="1" ht="12">
      <c r="A102" s="553"/>
      <c r="B102" s="553" t="s">
        <v>560</v>
      </c>
      <c r="C102" s="553"/>
      <c r="D102" s="553"/>
      <c r="E102" s="553"/>
      <c r="F102" s="553"/>
      <c r="G102" s="2224" t="str">
        <f>cst_wskakunin_sekkei4_NAME</f>
        <v/>
      </c>
      <c r="H102" s="2224"/>
      <c r="I102" s="2224"/>
      <c r="J102" s="2224"/>
      <c r="K102" s="2224"/>
      <c r="L102" s="2224"/>
      <c r="M102" s="2224"/>
      <c r="N102" s="2224"/>
      <c r="O102" s="2224"/>
      <c r="P102" s="2224"/>
      <c r="Q102" s="2224"/>
      <c r="R102" s="2224"/>
      <c r="S102" s="2224"/>
      <c r="T102" s="2224"/>
      <c r="U102" s="2224"/>
      <c r="V102" s="2224"/>
      <c r="W102" s="2224"/>
      <c r="X102" s="558"/>
      <c r="AH102" s="794" t="s">
        <v>2845</v>
      </c>
      <c r="AI102" s="793"/>
      <c r="AJ102" s="795"/>
      <c r="AK102" s="792"/>
      <c r="AL102" s="792"/>
      <c r="AM102" s="792"/>
      <c r="AN102" s="792"/>
      <c r="AO102" s="792"/>
    </row>
    <row r="103" spans="1:50" s="554" customFormat="1" ht="13.5">
      <c r="A103" s="553"/>
      <c r="B103" s="553" t="s">
        <v>3410</v>
      </c>
      <c r="C103" s="553"/>
      <c r="D103" s="553"/>
      <c r="E103" s="553"/>
      <c r="F103" s="553"/>
      <c r="G103" s="2230" t="str">
        <f>cst_wskakunin_sekkei4_JIMU_SIKAKU</f>
        <v/>
      </c>
      <c r="H103" s="2230"/>
      <c r="I103" s="2235" t="s">
        <v>553</v>
      </c>
      <c r="J103" s="2235"/>
      <c r="K103" s="2235"/>
      <c r="L103" s="2230" t="str">
        <f>cst_wskakunin_sekkei4_JIMU_TOUROKU_KIKAN</f>
        <v/>
      </c>
      <c r="M103" s="2230"/>
      <c r="N103" s="2230"/>
      <c r="O103" s="819" t="s">
        <v>559</v>
      </c>
      <c r="P103" s="820"/>
      <c r="Q103" s="819"/>
      <c r="R103" s="2231" t="str">
        <f>cst_wskakunin_sekkei4_JIMU_NO</f>
        <v/>
      </c>
      <c r="S103" s="2231"/>
      <c r="T103" s="2231"/>
      <c r="U103" s="2231"/>
      <c r="V103" s="2231"/>
      <c r="W103" s="819" t="s">
        <v>375</v>
      </c>
      <c r="X103" s="558"/>
      <c r="AH103" s="796" t="str">
        <f>HYPERLINK("#A1：X46")</f>
        <v>#A1：X46</v>
      </c>
      <c r="AI103" s="797" t="s">
        <v>2723</v>
      </c>
      <c r="AJ103" s="798"/>
      <c r="AK103" s="799"/>
      <c r="AL103" s="799"/>
      <c r="AM103" s="799"/>
      <c r="AN103" s="799"/>
      <c r="AO103" s="799"/>
    </row>
    <row r="104" spans="1:50" s="554" customFormat="1" ht="13.5">
      <c r="A104" s="553"/>
      <c r="B104" s="553"/>
      <c r="C104" s="553"/>
      <c r="D104" s="553"/>
      <c r="E104" s="553"/>
      <c r="F104" s="553"/>
      <c r="G104" s="2224" t="str">
        <f>cst_wskakunin_sekkei4_JIMU_NAME</f>
        <v/>
      </c>
      <c r="H104" s="2224"/>
      <c r="I104" s="2224"/>
      <c r="J104" s="2224"/>
      <c r="K104" s="2224"/>
      <c r="L104" s="2224"/>
      <c r="M104" s="2224"/>
      <c r="N104" s="2224"/>
      <c r="O104" s="2224"/>
      <c r="P104" s="2224"/>
      <c r="Q104" s="2224"/>
      <c r="R104" s="2224"/>
      <c r="S104" s="2224"/>
      <c r="T104" s="2224"/>
      <c r="U104" s="2224"/>
      <c r="V104" s="2224"/>
      <c r="W104" s="2224"/>
      <c r="X104" s="558"/>
      <c r="AH104" s="796" t="str">
        <f>HYPERLINK("#A47：X100")</f>
        <v>#A47：X100</v>
      </c>
      <c r="AI104" s="800" t="s">
        <v>2726</v>
      </c>
      <c r="AJ104" s="560"/>
      <c r="AK104" s="561"/>
      <c r="AL104" s="561"/>
      <c r="AM104" s="561"/>
      <c r="AN104" s="561"/>
      <c r="AO104" s="801"/>
    </row>
    <row r="105" spans="1:50" s="554" customFormat="1" ht="13.5">
      <c r="A105" s="553"/>
      <c r="B105" s="553" t="s">
        <v>3411</v>
      </c>
      <c r="C105" s="553"/>
      <c r="D105" s="553"/>
      <c r="E105" s="553"/>
      <c r="F105" s="553"/>
      <c r="G105" s="559" t="s">
        <v>2429</v>
      </c>
      <c r="H105" s="2224" t="str">
        <f>cst_wskakunin_sekkei4_ZIP</f>
        <v/>
      </c>
      <c r="I105" s="2224"/>
      <c r="J105" s="2224"/>
      <c r="K105" s="2224"/>
      <c r="L105" s="2224"/>
      <c r="M105" s="2224"/>
      <c r="N105" s="2224"/>
      <c r="O105" s="2224"/>
      <c r="P105" s="2224"/>
      <c r="Q105" s="2224"/>
      <c r="R105" s="2224"/>
      <c r="S105" s="2224"/>
      <c r="T105" s="2224"/>
      <c r="U105" s="2224"/>
      <c r="V105" s="2224"/>
      <c r="W105" s="2224"/>
      <c r="X105" s="553"/>
      <c r="AH105" s="796" t="str">
        <f>HYPERLINK("#A101：X154")</f>
        <v>#A101：X154</v>
      </c>
      <c r="AI105" s="800" t="s">
        <v>3094</v>
      </c>
      <c r="AJ105" s="562"/>
      <c r="AK105" s="561"/>
      <c r="AL105" s="561"/>
      <c r="AM105" s="561"/>
      <c r="AN105" s="561"/>
      <c r="AO105" s="801"/>
    </row>
    <row r="106" spans="1:50" s="554" customFormat="1" ht="13.5">
      <c r="A106" s="553"/>
      <c r="B106" s="553" t="s">
        <v>3412</v>
      </c>
      <c r="C106" s="553"/>
      <c r="D106" s="553"/>
      <c r="E106" s="553"/>
      <c r="F106" s="553"/>
      <c r="G106" s="2223" t="str">
        <f>cst_wskakunin_sekkei4__address</f>
        <v/>
      </c>
      <c r="H106" s="2223"/>
      <c r="I106" s="2223"/>
      <c r="J106" s="2223"/>
      <c r="K106" s="2223"/>
      <c r="L106" s="2223"/>
      <c r="M106" s="2223"/>
      <c r="N106" s="2223"/>
      <c r="O106" s="2223"/>
      <c r="P106" s="2223"/>
      <c r="Q106" s="2223"/>
      <c r="R106" s="2223"/>
      <c r="S106" s="2223"/>
      <c r="T106" s="2223"/>
      <c r="U106" s="2223"/>
      <c r="V106" s="2223"/>
      <c r="W106" s="2223"/>
      <c r="X106" s="558"/>
      <c r="AH106" s="796" t="str">
        <f>HYPERLINK("#A155：X208")</f>
        <v>#A155：X208</v>
      </c>
      <c r="AI106" s="800" t="s">
        <v>3385</v>
      </c>
      <c r="AJ106" s="562"/>
      <c r="AK106" s="561"/>
      <c r="AL106" s="561"/>
      <c r="AM106" s="561"/>
      <c r="AN106" s="561"/>
      <c r="AO106" s="801"/>
    </row>
    <row r="107" spans="1:50" s="554" customFormat="1" ht="13.5">
      <c r="A107" s="553"/>
      <c r="B107" s="553"/>
      <c r="C107" s="553"/>
      <c r="D107" s="553"/>
      <c r="E107" s="553"/>
      <c r="F107" s="553"/>
      <c r="G107" s="2223"/>
      <c r="H107" s="2223"/>
      <c r="I107" s="2223"/>
      <c r="J107" s="2223"/>
      <c r="K107" s="2223"/>
      <c r="L107" s="2223"/>
      <c r="M107" s="2223"/>
      <c r="N107" s="2223"/>
      <c r="O107" s="2223"/>
      <c r="P107" s="2223"/>
      <c r="Q107" s="2223"/>
      <c r="R107" s="2223"/>
      <c r="S107" s="2223"/>
      <c r="T107" s="2223"/>
      <c r="U107" s="2223"/>
      <c r="V107" s="2223"/>
      <c r="W107" s="2223"/>
      <c r="X107" s="558"/>
      <c r="AH107" s="796" t="str">
        <f>HYPERLINK("#A209：X262")</f>
        <v>#A209：X262</v>
      </c>
      <c r="AI107" s="800" t="s">
        <v>3098</v>
      </c>
      <c r="AJ107" s="560"/>
      <c r="AK107" s="561"/>
      <c r="AL107" s="561"/>
      <c r="AM107" s="561"/>
      <c r="AN107" s="561"/>
      <c r="AO107" s="801"/>
    </row>
    <row r="108" spans="1:50" s="554" customFormat="1" ht="13.5">
      <c r="A108" s="553"/>
      <c r="B108" s="553" t="s">
        <v>3413</v>
      </c>
      <c r="C108" s="553"/>
      <c r="D108" s="553"/>
      <c r="E108" s="553"/>
      <c r="F108" s="553"/>
      <c r="G108" s="2224" t="str">
        <f>cst_wskakunin_sekkei4_TEL</f>
        <v/>
      </c>
      <c r="H108" s="2224"/>
      <c r="I108" s="2224"/>
      <c r="J108" s="2224"/>
      <c r="K108" s="2224"/>
      <c r="L108" s="2224"/>
      <c r="M108" s="2224"/>
      <c r="N108" s="2224"/>
      <c r="O108" s="2224"/>
      <c r="P108" s="2224"/>
      <c r="Q108" s="2224"/>
      <c r="R108" s="2224"/>
      <c r="S108" s="2224"/>
      <c r="T108" s="2224"/>
      <c r="U108" s="2224"/>
      <c r="V108" s="2224"/>
      <c r="W108" s="2224"/>
      <c r="X108" s="558"/>
      <c r="AH108" s="796" t="str">
        <f>HYPERLINK("#A263：X305")</f>
        <v>#A263：X305</v>
      </c>
      <c r="AI108" s="800" t="s">
        <v>3095</v>
      </c>
      <c r="AJ108" s="562"/>
      <c r="AK108" s="561"/>
      <c r="AL108" s="561"/>
      <c r="AM108" s="561"/>
      <c r="AN108" s="561"/>
      <c r="AO108" s="801"/>
    </row>
    <row r="109" spans="1:50" s="554" customFormat="1" ht="13.5">
      <c r="A109" s="553"/>
      <c r="B109" s="553" t="s">
        <v>3416</v>
      </c>
      <c r="C109" s="553"/>
      <c r="D109" s="553"/>
      <c r="E109" s="553"/>
      <c r="F109" s="553"/>
      <c r="G109" s="819"/>
      <c r="H109" s="819"/>
      <c r="I109" s="819"/>
      <c r="J109" s="2226" t="str">
        <f>cst_wskakunin_sekkei4_DOC</f>
        <v/>
      </c>
      <c r="K109" s="2226"/>
      <c r="L109" s="2226"/>
      <c r="M109" s="2226"/>
      <c r="N109" s="2226"/>
      <c r="O109" s="2226"/>
      <c r="P109" s="2226"/>
      <c r="Q109" s="2226"/>
      <c r="R109" s="2226"/>
      <c r="S109" s="2226"/>
      <c r="T109" s="2226"/>
      <c r="U109" s="2226"/>
      <c r="V109" s="2226"/>
      <c r="W109" s="2226"/>
      <c r="X109" s="558"/>
      <c r="AH109" s="796" t="str">
        <f>HYPERLINK("#A306：X359")</f>
        <v>#A306：X359</v>
      </c>
      <c r="AI109" s="800" t="s">
        <v>3096</v>
      </c>
      <c r="AJ109" s="801"/>
      <c r="AK109" s="801"/>
      <c r="AL109" s="801"/>
      <c r="AM109" s="801"/>
      <c r="AN109" s="801"/>
      <c r="AO109" s="801"/>
    </row>
    <row r="110" spans="1:50" s="554" customFormat="1" ht="13.5">
      <c r="A110" s="553"/>
      <c r="B110" s="553"/>
      <c r="C110" s="553"/>
      <c r="D110" s="553"/>
      <c r="E110" s="553"/>
      <c r="F110" s="553"/>
      <c r="G110" s="553"/>
      <c r="H110" s="553"/>
      <c r="I110" s="553"/>
      <c r="J110" s="553"/>
      <c r="K110" s="553"/>
      <c r="L110" s="553"/>
      <c r="M110" s="553"/>
      <c r="N110" s="553"/>
      <c r="O110" s="553"/>
      <c r="P110" s="553"/>
      <c r="Q110" s="553"/>
      <c r="R110" s="553"/>
      <c r="S110" s="553"/>
      <c r="T110" s="553"/>
      <c r="U110" s="553"/>
      <c r="V110" s="553"/>
      <c r="W110" s="553"/>
      <c r="X110" s="553"/>
      <c r="AH110" s="796" t="str">
        <f>HYPERLINK("#A360：X413")</f>
        <v>#A360：X413</v>
      </c>
      <c r="AI110" s="800" t="s">
        <v>3387</v>
      </c>
      <c r="AJ110" s="801"/>
      <c r="AK110" s="801"/>
      <c r="AL110" s="801"/>
      <c r="AM110" s="801"/>
      <c r="AN110" s="801"/>
      <c r="AO110" s="801"/>
    </row>
    <row r="111" spans="1:50" s="554" customFormat="1" ht="12">
      <c r="A111" s="818" t="s">
        <v>3417</v>
      </c>
      <c r="B111" s="563"/>
      <c r="C111" s="563"/>
      <c r="D111" s="563"/>
      <c r="E111" s="563"/>
      <c r="F111" s="563"/>
      <c r="G111" s="563"/>
      <c r="H111" s="563"/>
      <c r="I111" s="563"/>
      <c r="J111" s="563"/>
      <c r="K111" s="563"/>
      <c r="L111" s="563"/>
      <c r="M111" s="563"/>
      <c r="N111" s="563"/>
      <c r="O111" s="563"/>
      <c r="P111" s="563"/>
      <c r="Q111" s="563"/>
      <c r="R111" s="563"/>
      <c r="S111" s="563"/>
      <c r="T111" s="563"/>
      <c r="U111" s="563"/>
      <c r="V111" s="563"/>
      <c r="W111" s="563"/>
      <c r="X111" s="563"/>
      <c r="AC111" s="821"/>
      <c r="AD111" s="821"/>
      <c r="AE111" s="821"/>
      <c r="AF111" s="821"/>
      <c r="AG111" s="821"/>
      <c r="AH111" s="821"/>
      <c r="AI111" s="821"/>
      <c r="AJ111" s="821"/>
      <c r="AK111" s="821"/>
      <c r="AL111" s="821"/>
      <c r="AM111" s="821"/>
      <c r="AN111" s="821"/>
      <c r="AO111" s="821"/>
      <c r="AP111" s="821"/>
      <c r="AQ111" s="821"/>
      <c r="AR111" s="821"/>
      <c r="AS111" s="821"/>
      <c r="AT111" s="821"/>
      <c r="AU111" s="821"/>
      <c r="AV111" s="821"/>
      <c r="AW111" s="821"/>
      <c r="AX111" s="821"/>
    </row>
    <row r="112" spans="1:50" s="554" customFormat="1" ht="12">
      <c r="A112" s="822"/>
      <c r="B112" s="553" t="s">
        <v>562</v>
      </c>
      <c r="C112" s="553"/>
      <c r="D112" s="553"/>
      <c r="E112" s="553"/>
      <c r="F112" s="553"/>
      <c r="G112" s="553"/>
      <c r="H112" s="553"/>
      <c r="I112" s="553"/>
      <c r="J112" s="553"/>
      <c r="K112" s="553"/>
      <c r="L112" s="553"/>
      <c r="M112" s="553"/>
      <c r="N112" s="553"/>
      <c r="O112" s="553"/>
      <c r="P112" s="553"/>
      <c r="Q112" s="553"/>
      <c r="R112" s="553"/>
      <c r="S112" s="553"/>
      <c r="T112" s="553"/>
      <c r="U112" s="553"/>
      <c r="V112" s="553"/>
      <c r="W112" s="553"/>
      <c r="X112" s="553"/>
      <c r="AC112" s="821"/>
      <c r="AD112" s="821"/>
      <c r="AE112" s="821"/>
      <c r="AF112" s="821"/>
      <c r="AG112" s="821"/>
      <c r="AH112" s="821"/>
      <c r="AI112" s="821"/>
      <c r="AJ112" s="821"/>
      <c r="AK112" s="821"/>
      <c r="AL112" s="821"/>
      <c r="AM112" s="821"/>
      <c r="AN112" s="821"/>
      <c r="AO112" s="821"/>
      <c r="AP112" s="821"/>
      <c r="AQ112" s="821"/>
      <c r="AR112" s="821"/>
      <c r="AS112" s="821"/>
      <c r="AT112" s="821"/>
      <c r="AU112" s="821"/>
      <c r="AV112" s="821"/>
      <c r="AW112" s="821"/>
      <c r="AX112" s="821"/>
    </row>
    <row r="113" spans="1:24" s="554" customFormat="1" ht="12">
      <c r="A113" s="553"/>
      <c r="B113" s="553" t="s">
        <v>3409</v>
      </c>
      <c r="C113" s="553"/>
      <c r="D113" s="553"/>
      <c r="E113" s="553"/>
      <c r="F113" s="553"/>
      <c r="G113" s="2230" t="str">
        <f>cst_wskakunin_kanri1_SIKAKU</f>
        <v/>
      </c>
      <c r="H113" s="2230"/>
      <c r="I113" s="819" t="s">
        <v>552</v>
      </c>
      <c r="J113" s="820"/>
      <c r="K113" s="2230" t="str">
        <f>cst_wskakunin_kanri1_TOUROKU_KIKAN</f>
        <v/>
      </c>
      <c r="L113" s="2230"/>
      <c r="M113" s="2230"/>
      <c r="N113" s="2230"/>
      <c r="O113" s="819" t="s">
        <v>558</v>
      </c>
      <c r="P113" s="820"/>
      <c r="Q113" s="2231" t="str">
        <f>cst_wskakunin_kanri1_KENTIKUSI_NO</f>
        <v/>
      </c>
      <c r="R113" s="2231"/>
      <c r="S113" s="2231"/>
      <c r="T113" s="2231"/>
      <c r="U113" s="2231"/>
      <c r="V113" s="2231"/>
      <c r="W113" s="819" t="s">
        <v>375</v>
      </c>
      <c r="X113" s="553"/>
    </row>
    <row r="114" spans="1:24" s="554" customFormat="1" ht="12">
      <c r="A114" s="553"/>
      <c r="B114" s="553" t="s">
        <v>560</v>
      </c>
      <c r="C114" s="553"/>
      <c r="D114" s="553"/>
      <c r="E114" s="553"/>
      <c r="F114" s="553"/>
      <c r="G114" s="2224" t="str">
        <f>cst_wskakunin_kanri1_NAME</f>
        <v/>
      </c>
      <c r="H114" s="2224"/>
      <c r="I114" s="2224"/>
      <c r="J114" s="2224"/>
      <c r="K114" s="2224"/>
      <c r="L114" s="2224"/>
      <c r="M114" s="2224"/>
      <c r="N114" s="2224"/>
      <c r="O114" s="2224"/>
      <c r="P114" s="2224"/>
      <c r="Q114" s="2224"/>
      <c r="R114" s="2224"/>
      <c r="S114" s="2224"/>
      <c r="T114" s="2224"/>
      <c r="U114" s="2224"/>
      <c r="V114" s="2224"/>
      <c r="W114" s="2224"/>
      <c r="X114" s="558"/>
    </row>
    <row r="115" spans="1:24" s="554" customFormat="1" ht="12">
      <c r="A115" s="553"/>
      <c r="B115" s="553" t="s">
        <v>3410</v>
      </c>
      <c r="C115" s="553"/>
      <c r="D115" s="553"/>
      <c r="E115" s="553"/>
      <c r="F115" s="553"/>
      <c r="G115" s="2230" t="str">
        <f>cst_wskakunin_kanri1_JIMU_SIKAKU</f>
        <v/>
      </c>
      <c r="H115" s="2230"/>
      <c r="I115" s="2235" t="s">
        <v>553</v>
      </c>
      <c r="J115" s="2235"/>
      <c r="K115" s="2235"/>
      <c r="L115" s="2230" t="str">
        <f>cst_wskakunin_kanri1_JIMU_TOUROKU_KIKAN</f>
        <v/>
      </c>
      <c r="M115" s="2230"/>
      <c r="N115" s="2230"/>
      <c r="O115" s="819" t="s">
        <v>559</v>
      </c>
      <c r="P115" s="820"/>
      <c r="Q115" s="819"/>
      <c r="R115" s="2231" t="str">
        <f>cst_wskakunin_kanri1_JIMU_NO</f>
        <v/>
      </c>
      <c r="S115" s="2231"/>
      <c r="T115" s="2231"/>
      <c r="U115" s="2231"/>
      <c r="V115" s="2231"/>
      <c r="W115" s="819" t="s">
        <v>375</v>
      </c>
      <c r="X115" s="558"/>
    </row>
    <row r="116" spans="1:24" s="554" customFormat="1" ht="12">
      <c r="A116" s="553"/>
      <c r="B116" s="553"/>
      <c r="C116" s="553"/>
      <c r="D116" s="553"/>
      <c r="E116" s="553"/>
      <c r="F116" s="553"/>
      <c r="G116" s="2224" t="str">
        <f>cst_wskakunin_kanri1_JIMU_NAME</f>
        <v/>
      </c>
      <c r="H116" s="2224"/>
      <c r="I116" s="2224"/>
      <c r="J116" s="2224"/>
      <c r="K116" s="2224"/>
      <c r="L116" s="2224"/>
      <c r="M116" s="2224"/>
      <c r="N116" s="2224"/>
      <c r="O116" s="2224"/>
      <c r="P116" s="2224"/>
      <c r="Q116" s="2224"/>
      <c r="R116" s="2224"/>
      <c r="S116" s="2224"/>
      <c r="T116" s="2224"/>
      <c r="U116" s="2224"/>
      <c r="V116" s="2224"/>
      <c r="W116" s="2224"/>
      <c r="X116" s="558"/>
    </row>
    <row r="117" spans="1:24" s="554" customFormat="1" ht="12">
      <c r="A117" s="553"/>
      <c r="B117" s="553" t="s">
        <v>3411</v>
      </c>
      <c r="C117" s="553"/>
      <c r="D117" s="553"/>
      <c r="E117" s="553"/>
      <c r="F117" s="553"/>
      <c r="G117" s="559" t="s">
        <v>2429</v>
      </c>
      <c r="H117" s="2224" t="str">
        <f>cst_wskakunin_kanri1_ZIP</f>
        <v/>
      </c>
      <c r="I117" s="2224"/>
      <c r="J117" s="2224"/>
      <c r="K117" s="2224"/>
      <c r="L117" s="2224"/>
      <c r="M117" s="2224"/>
      <c r="N117" s="2224"/>
      <c r="O117" s="2224"/>
      <c r="P117" s="2224"/>
      <c r="Q117" s="2224"/>
      <c r="R117" s="2224"/>
      <c r="S117" s="2224"/>
      <c r="T117" s="2224"/>
      <c r="U117" s="2224"/>
      <c r="V117" s="2224"/>
      <c r="W117" s="2224"/>
      <c r="X117" s="553"/>
    </row>
    <row r="118" spans="1:24" s="554" customFormat="1" ht="12">
      <c r="A118" s="553"/>
      <c r="B118" s="553" t="s">
        <v>3412</v>
      </c>
      <c r="C118" s="553"/>
      <c r="D118" s="553"/>
      <c r="E118" s="553"/>
      <c r="F118" s="553"/>
      <c r="G118" s="2223" t="str">
        <f>cst_wskakunin_kanri1__address</f>
        <v/>
      </c>
      <c r="H118" s="2223"/>
      <c r="I118" s="2223"/>
      <c r="J118" s="2223"/>
      <c r="K118" s="2223"/>
      <c r="L118" s="2223"/>
      <c r="M118" s="2223"/>
      <c r="N118" s="2223"/>
      <c r="O118" s="2223"/>
      <c r="P118" s="2223"/>
      <c r="Q118" s="2223"/>
      <c r="R118" s="2223"/>
      <c r="S118" s="2223"/>
      <c r="T118" s="2223"/>
      <c r="U118" s="2223"/>
      <c r="V118" s="2223"/>
      <c r="W118" s="2223"/>
      <c r="X118" s="558"/>
    </row>
    <row r="119" spans="1:24" s="554" customFormat="1" ht="12">
      <c r="A119" s="553"/>
      <c r="B119" s="553"/>
      <c r="C119" s="553"/>
      <c r="D119" s="553"/>
      <c r="E119" s="553"/>
      <c r="F119" s="553"/>
      <c r="G119" s="2223"/>
      <c r="H119" s="2223"/>
      <c r="I119" s="2223"/>
      <c r="J119" s="2223"/>
      <c r="K119" s="2223"/>
      <c r="L119" s="2223"/>
      <c r="M119" s="2223"/>
      <c r="N119" s="2223"/>
      <c r="O119" s="2223"/>
      <c r="P119" s="2223"/>
      <c r="Q119" s="2223"/>
      <c r="R119" s="2223"/>
      <c r="S119" s="2223"/>
      <c r="T119" s="2223"/>
      <c r="U119" s="2223"/>
      <c r="V119" s="2223"/>
      <c r="W119" s="2223"/>
      <c r="X119" s="558"/>
    </row>
    <row r="120" spans="1:24" s="554" customFormat="1" ht="12">
      <c r="A120" s="553"/>
      <c r="B120" s="553" t="s">
        <v>3413</v>
      </c>
      <c r="C120" s="553"/>
      <c r="D120" s="553"/>
      <c r="E120" s="553"/>
      <c r="F120" s="553"/>
      <c r="G120" s="2224" t="str">
        <f>cst_wskakunin_kanri1_TEL</f>
        <v/>
      </c>
      <c r="H120" s="2224"/>
      <c r="I120" s="2224"/>
      <c r="J120" s="2224"/>
      <c r="K120" s="2224"/>
      <c r="L120" s="2224"/>
      <c r="M120" s="2224"/>
      <c r="N120" s="2224"/>
      <c r="O120" s="2224"/>
      <c r="P120" s="2224"/>
      <c r="Q120" s="2224"/>
      <c r="R120" s="2224"/>
      <c r="S120" s="2224"/>
      <c r="T120" s="2224"/>
      <c r="U120" s="2224"/>
      <c r="V120" s="2224"/>
      <c r="W120" s="2224"/>
      <c r="X120" s="558"/>
    </row>
    <row r="121" spans="1:24" s="554" customFormat="1" ht="12">
      <c r="A121" s="553"/>
      <c r="B121" s="553" t="s">
        <v>3418</v>
      </c>
      <c r="C121" s="553"/>
      <c r="D121" s="553"/>
      <c r="E121" s="553"/>
      <c r="F121" s="553"/>
      <c r="G121" s="819"/>
      <c r="H121" s="819"/>
      <c r="I121" s="819"/>
      <c r="J121" s="2226" t="str">
        <f>cst_wskakunin_kanri1_DOC</f>
        <v/>
      </c>
      <c r="K121" s="2226"/>
      <c r="L121" s="2226"/>
      <c r="M121" s="2226"/>
      <c r="N121" s="2226"/>
      <c r="O121" s="2226"/>
      <c r="P121" s="2226"/>
      <c r="Q121" s="2226"/>
      <c r="R121" s="2226"/>
      <c r="S121" s="2226"/>
      <c r="T121" s="2226"/>
      <c r="U121" s="2226"/>
      <c r="V121" s="2226"/>
      <c r="W121" s="2226"/>
      <c r="X121" s="558"/>
    </row>
    <row r="122" spans="1:24" s="554" customFormat="1" ht="12">
      <c r="A122" s="553"/>
      <c r="B122" s="553"/>
      <c r="C122" s="553"/>
      <c r="D122" s="553"/>
      <c r="E122" s="553"/>
      <c r="F122" s="553"/>
      <c r="G122" s="553"/>
      <c r="H122" s="553"/>
      <c r="I122" s="553"/>
      <c r="J122" s="553"/>
      <c r="K122" s="553"/>
      <c r="L122" s="553"/>
      <c r="M122" s="553"/>
      <c r="N122" s="553"/>
      <c r="O122" s="553"/>
      <c r="P122" s="553"/>
      <c r="Q122" s="553"/>
      <c r="R122" s="553"/>
      <c r="S122" s="553"/>
      <c r="T122" s="553"/>
      <c r="U122" s="553"/>
      <c r="V122" s="553"/>
      <c r="W122" s="553"/>
      <c r="X122" s="553"/>
    </row>
    <row r="123" spans="1:24" s="554" customFormat="1" ht="12">
      <c r="A123" s="822"/>
      <c r="B123" s="553" t="s">
        <v>1903</v>
      </c>
      <c r="C123" s="553"/>
      <c r="D123" s="553"/>
      <c r="E123" s="553"/>
      <c r="F123" s="553"/>
      <c r="G123" s="553"/>
      <c r="H123" s="553"/>
      <c r="I123" s="553"/>
      <c r="J123" s="553"/>
      <c r="K123" s="553"/>
      <c r="L123" s="553"/>
      <c r="M123" s="553"/>
      <c r="N123" s="553"/>
      <c r="O123" s="553"/>
      <c r="P123" s="553"/>
      <c r="Q123" s="553"/>
      <c r="R123" s="553"/>
      <c r="S123" s="553"/>
      <c r="T123" s="553"/>
      <c r="U123" s="553"/>
      <c r="V123" s="553"/>
      <c r="W123" s="553"/>
      <c r="X123" s="553"/>
    </row>
    <row r="124" spans="1:24" s="554" customFormat="1" ht="12">
      <c r="A124" s="553"/>
      <c r="B124" s="553" t="s">
        <v>3409</v>
      </c>
      <c r="C124" s="553"/>
      <c r="D124" s="553"/>
      <c r="E124" s="553"/>
      <c r="F124" s="553"/>
      <c r="G124" s="2230" t="str">
        <f>cst_wskakunin_kanri2_SIKAKU</f>
        <v/>
      </c>
      <c r="H124" s="2230"/>
      <c r="I124" s="553" t="s">
        <v>552</v>
      </c>
      <c r="K124" s="2230" t="str">
        <f>cst_wskakunin_kanri2_TOUROKU_KIKAN</f>
        <v/>
      </c>
      <c r="L124" s="2230"/>
      <c r="M124" s="2230"/>
      <c r="N124" s="2230"/>
      <c r="O124" s="553" t="s">
        <v>558</v>
      </c>
      <c r="Q124" s="2231" t="str">
        <f>cst_wskakunin_kanri2_KENTIKUSI_NO</f>
        <v/>
      </c>
      <c r="R124" s="2231"/>
      <c r="S124" s="2231"/>
      <c r="T124" s="2231"/>
      <c r="U124" s="2231"/>
      <c r="V124" s="2231"/>
      <c r="W124" s="553" t="s">
        <v>375</v>
      </c>
      <c r="X124" s="553"/>
    </row>
    <row r="125" spans="1:24" s="554" customFormat="1" ht="12">
      <c r="A125" s="553"/>
      <c r="B125" s="553" t="s">
        <v>560</v>
      </c>
      <c r="C125" s="553"/>
      <c r="D125" s="553"/>
      <c r="E125" s="553"/>
      <c r="F125" s="553"/>
      <c r="G125" s="2224" t="str">
        <f>cst_wskakunin_kanri2_NAME</f>
        <v/>
      </c>
      <c r="H125" s="2224"/>
      <c r="I125" s="2224"/>
      <c r="J125" s="2224"/>
      <c r="K125" s="2224"/>
      <c r="L125" s="2224"/>
      <c r="M125" s="2224"/>
      <c r="N125" s="2224"/>
      <c r="O125" s="2224"/>
      <c r="P125" s="2224"/>
      <c r="Q125" s="2224"/>
      <c r="R125" s="2224"/>
      <c r="S125" s="2224"/>
      <c r="T125" s="2224"/>
      <c r="U125" s="2224"/>
      <c r="V125" s="2224"/>
      <c r="W125" s="2224"/>
      <c r="X125" s="558"/>
    </row>
    <row r="126" spans="1:24" s="554" customFormat="1" ht="12">
      <c r="A126" s="553"/>
      <c r="B126" s="553" t="s">
        <v>3410</v>
      </c>
      <c r="C126" s="553"/>
      <c r="D126" s="553"/>
      <c r="E126" s="553"/>
      <c r="F126" s="553"/>
      <c r="G126" s="2230" t="str">
        <f>cst_wskakunin_kanri2_JIMU_SIKAKU</f>
        <v/>
      </c>
      <c r="H126" s="2230"/>
      <c r="I126" s="2237" t="s">
        <v>553</v>
      </c>
      <c r="J126" s="2237"/>
      <c r="K126" s="2237"/>
      <c r="L126" s="2230" t="str">
        <f>cst_wskakunin_kanri2_JIMU_TOUROKU_KIKAN</f>
        <v/>
      </c>
      <c r="M126" s="2230"/>
      <c r="N126" s="2230"/>
      <c r="O126" s="553" t="s">
        <v>559</v>
      </c>
      <c r="Q126" s="553"/>
      <c r="R126" s="2231" t="str">
        <f>cst_wskakunin_kanri2_JIMU_NO</f>
        <v/>
      </c>
      <c r="S126" s="2231"/>
      <c r="T126" s="2231"/>
      <c r="U126" s="2231"/>
      <c r="V126" s="2231"/>
      <c r="W126" s="553" t="s">
        <v>375</v>
      </c>
      <c r="X126" s="558"/>
    </row>
    <row r="127" spans="1:24" s="554" customFormat="1" ht="12">
      <c r="A127" s="553"/>
      <c r="B127" s="553"/>
      <c r="C127" s="553"/>
      <c r="D127" s="553"/>
      <c r="E127" s="553"/>
      <c r="F127" s="553"/>
      <c r="G127" s="2224" t="str">
        <f>cst_wskakunin_kanri2_JIMU_NAME</f>
        <v/>
      </c>
      <c r="H127" s="2224"/>
      <c r="I127" s="2224"/>
      <c r="J127" s="2224"/>
      <c r="K127" s="2224"/>
      <c r="L127" s="2224"/>
      <c r="M127" s="2224"/>
      <c r="N127" s="2224"/>
      <c r="O127" s="2224"/>
      <c r="P127" s="2224"/>
      <c r="Q127" s="2224"/>
      <c r="R127" s="2224"/>
      <c r="S127" s="2224"/>
      <c r="T127" s="2224"/>
      <c r="U127" s="2224"/>
      <c r="V127" s="2224"/>
      <c r="W127" s="2224"/>
      <c r="X127" s="558"/>
    </row>
    <row r="128" spans="1:24" s="554" customFormat="1" ht="12">
      <c r="A128" s="553"/>
      <c r="B128" s="553" t="s">
        <v>3411</v>
      </c>
      <c r="C128" s="553"/>
      <c r="D128" s="553"/>
      <c r="E128" s="553"/>
      <c r="F128" s="553"/>
      <c r="G128" s="555" t="s">
        <v>2429</v>
      </c>
      <c r="H128" s="2236" t="str">
        <f>cst_wskakunin_kanri2_ZIP</f>
        <v/>
      </c>
      <c r="I128" s="2236"/>
      <c r="J128" s="2236"/>
      <c r="K128" s="2236"/>
      <c r="L128" s="2236"/>
      <c r="M128" s="2236"/>
      <c r="N128" s="2236"/>
      <c r="O128" s="2236"/>
      <c r="P128" s="2236"/>
      <c r="Q128" s="2236"/>
      <c r="R128" s="2236"/>
      <c r="S128" s="2236"/>
      <c r="T128" s="2236"/>
      <c r="U128" s="2236"/>
      <c r="V128" s="2236"/>
      <c r="W128" s="2236"/>
      <c r="X128" s="553"/>
    </row>
    <row r="129" spans="1:24" s="554" customFormat="1" ht="12">
      <c r="A129" s="553"/>
      <c r="B129" s="553" t="s">
        <v>3412</v>
      </c>
      <c r="C129" s="553"/>
      <c r="D129" s="553"/>
      <c r="E129" s="553"/>
      <c r="F129" s="553"/>
      <c r="G129" s="2223" t="str">
        <f>cst_wskakunin_owner2_NAME_KANA</f>
        <v/>
      </c>
      <c r="H129" s="2223"/>
      <c r="I129" s="2223"/>
      <c r="J129" s="2223"/>
      <c r="K129" s="2223"/>
      <c r="L129" s="2223"/>
      <c r="M129" s="2223"/>
      <c r="N129" s="2223"/>
      <c r="O129" s="2223"/>
      <c r="P129" s="2223"/>
      <c r="Q129" s="2223"/>
      <c r="R129" s="2223"/>
      <c r="S129" s="2223"/>
      <c r="T129" s="2223"/>
      <c r="U129" s="2223"/>
      <c r="V129" s="2223"/>
      <c r="W129" s="2223"/>
      <c r="X129" s="558"/>
    </row>
    <row r="130" spans="1:24" s="554" customFormat="1" ht="12">
      <c r="A130" s="553"/>
      <c r="B130" s="553"/>
      <c r="C130" s="553"/>
      <c r="D130" s="553"/>
      <c r="E130" s="553"/>
      <c r="F130" s="553"/>
      <c r="G130" s="2223"/>
      <c r="H130" s="2223"/>
      <c r="I130" s="2223"/>
      <c r="J130" s="2223"/>
      <c r="K130" s="2223"/>
      <c r="L130" s="2223"/>
      <c r="M130" s="2223"/>
      <c r="N130" s="2223"/>
      <c r="O130" s="2223"/>
      <c r="P130" s="2223"/>
      <c r="Q130" s="2223"/>
      <c r="R130" s="2223"/>
      <c r="S130" s="2223"/>
      <c r="T130" s="2223"/>
      <c r="U130" s="2223"/>
      <c r="V130" s="2223"/>
      <c r="W130" s="2223"/>
      <c r="X130" s="558"/>
    </row>
    <row r="131" spans="1:24" s="554" customFormat="1" ht="12">
      <c r="A131" s="553"/>
      <c r="B131" s="553" t="s">
        <v>3413</v>
      </c>
      <c r="C131" s="553"/>
      <c r="D131" s="553"/>
      <c r="E131" s="553"/>
      <c r="F131" s="553"/>
      <c r="G131" s="2224" t="str">
        <f>cst_wskakunin_kanri2_TEL</f>
        <v/>
      </c>
      <c r="H131" s="2224"/>
      <c r="I131" s="2224"/>
      <c r="J131" s="2224"/>
      <c r="K131" s="2224"/>
      <c r="L131" s="2224"/>
      <c r="M131" s="2224"/>
      <c r="N131" s="2224"/>
      <c r="O131" s="2224"/>
      <c r="P131" s="2224"/>
      <c r="Q131" s="2224"/>
      <c r="R131" s="2224"/>
      <c r="S131" s="2224"/>
      <c r="T131" s="2224"/>
      <c r="U131" s="2224"/>
      <c r="V131" s="2224"/>
      <c r="W131" s="2224"/>
      <c r="X131" s="558"/>
    </row>
    <row r="132" spans="1:24" s="554" customFormat="1" ht="12">
      <c r="A132" s="553"/>
      <c r="B132" s="553" t="s">
        <v>3418</v>
      </c>
      <c r="C132" s="553"/>
      <c r="D132" s="553"/>
      <c r="E132" s="553"/>
      <c r="F132" s="553"/>
      <c r="G132" s="553"/>
      <c r="H132" s="553"/>
      <c r="I132" s="553"/>
      <c r="J132" s="2224" t="str">
        <f>cst_wskakunin_kanri2_DOC</f>
        <v/>
      </c>
      <c r="K132" s="2224"/>
      <c r="L132" s="2224"/>
      <c r="M132" s="2224"/>
      <c r="N132" s="2224"/>
      <c r="O132" s="2224"/>
      <c r="P132" s="2224"/>
      <c r="Q132" s="2224"/>
      <c r="R132" s="2224"/>
      <c r="S132" s="2224"/>
      <c r="T132" s="2224"/>
      <c r="U132" s="2224"/>
      <c r="V132" s="2224"/>
      <c r="W132" s="2224"/>
      <c r="X132" s="558"/>
    </row>
    <row r="133" spans="1:24" s="554" customFormat="1" ht="12">
      <c r="A133" s="553"/>
      <c r="B133" s="553"/>
      <c r="C133" s="553"/>
      <c r="D133" s="553"/>
      <c r="E133" s="553"/>
      <c r="F133" s="553"/>
      <c r="G133" s="553"/>
      <c r="H133" s="553"/>
      <c r="I133" s="553"/>
      <c r="J133" s="553"/>
      <c r="K133" s="553"/>
      <c r="L133" s="553"/>
      <c r="M133" s="553"/>
      <c r="N133" s="553"/>
      <c r="O133" s="553"/>
      <c r="P133" s="553"/>
      <c r="Q133" s="553"/>
      <c r="R133" s="553"/>
      <c r="S133" s="553"/>
      <c r="T133" s="553"/>
      <c r="U133" s="553"/>
      <c r="V133" s="553"/>
      <c r="W133" s="553"/>
      <c r="X133" s="553"/>
    </row>
    <row r="134" spans="1:24" s="554" customFormat="1" ht="12">
      <c r="A134" s="553"/>
      <c r="B134" s="553" t="s">
        <v>3409</v>
      </c>
      <c r="C134" s="553"/>
      <c r="D134" s="553"/>
      <c r="E134" s="553"/>
      <c r="F134" s="553"/>
      <c r="G134" s="2230" t="str">
        <f>cst_wskakunin_kanri3_SIKAKU</f>
        <v/>
      </c>
      <c r="H134" s="2230"/>
      <c r="I134" s="819" t="s">
        <v>552</v>
      </c>
      <c r="J134" s="820"/>
      <c r="K134" s="2230" t="str">
        <f>cst_wskakunin_kanri3_TOUROKU_KIKAN</f>
        <v/>
      </c>
      <c r="L134" s="2230"/>
      <c r="M134" s="2230"/>
      <c r="N134" s="2230"/>
      <c r="O134" s="819" t="s">
        <v>558</v>
      </c>
      <c r="P134" s="820"/>
      <c r="Q134" s="2231" t="str">
        <f>cst_wskakunin_kanri3_KENTIKUSI_NO</f>
        <v/>
      </c>
      <c r="R134" s="2231"/>
      <c r="S134" s="2231"/>
      <c r="T134" s="2231"/>
      <c r="U134" s="2231"/>
      <c r="V134" s="2231"/>
      <c r="W134" s="819" t="s">
        <v>375</v>
      </c>
      <c r="X134" s="553"/>
    </row>
    <row r="135" spans="1:24" s="554" customFormat="1" ht="12">
      <c r="A135" s="553"/>
      <c r="B135" s="553" t="s">
        <v>560</v>
      </c>
      <c r="C135" s="553"/>
      <c r="D135" s="553"/>
      <c r="E135" s="553"/>
      <c r="F135" s="553"/>
      <c r="G135" s="2224" t="str">
        <f>cst_wskakunin_kanri3_NAME</f>
        <v/>
      </c>
      <c r="H135" s="2224"/>
      <c r="I135" s="2224"/>
      <c r="J135" s="2224"/>
      <c r="K135" s="2224"/>
      <c r="L135" s="2224"/>
      <c r="M135" s="2224"/>
      <c r="N135" s="2224"/>
      <c r="O135" s="2224"/>
      <c r="P135" s="2224"/>
      <c r="Q135" s="2224"/>
      <c r="R135" s="2224"/>
      <c r="S135" s="2224"/>
      <c r="T135" s="2224"/>
      <c r="U135" s="2224"/>
      <c r="V135" s="2224"/>
      <c r="W135" s="2224"/>
      <c r="X135" s="558"/>
    </row>
    <row r="136" spans="1:24" s="554" customFormat="1" ht="12">
      <c r="A136" s="553"/>
      <c r="B136" s="553" t="s">
        <v>3410</v>
      </c>
      <c r="C136" s="553"/>
      <c r="D136" s="553"/>
      <c r="E136" s="553"/>
      <c r="F136" s="553"/>
      <c r="G136" s="2230" t="str">
        <f>cst_wskakunin_kanri3_JIMU_SIKAKU</f>
        <v/>
      </c>
      <c r="H136" s="2230"/>
      <c r="I136" s="2235" t="s">
        <v>553</v>
      </c>
      <c r="J136" s="2235"/>
      <c r="K136" s="2235"/>
      <c r="L136" s="2230" t="str">
        <f>cst_wskakunin_kanri3_JIMU_TOUROKU_KIKAN</f>
        <v/>
      </c>
      <c r="M136" s="2230"/>
      <c r="N136" s="2230"/>
      <c r="O136" s="819" t="s">
        <v>559</v>
      </c>
      <c r="P136" s="820"/>
      <c r="Q136" s="819"/>
      <c r="R136" s="2231" t="str">
        <f>cst_wskakunin_kanri3_JIMU_NO</f>
        <v/>
      </c>
      <c r="S136" s="2231"/>
      <c r="T136" s="2231"/>
      <c r="U136" s="2231"/>
      <c r="V136" s="2231"/>
      <c r="W136" s="819" t="s">
        <v>375</v>
      </c>
      <c r="X136" s="558"/>
    </row>
    <row r="137" spans="1:24" s="554" customFormat="1" ht="12">
      <c r="A137" s="553"/>
      <c r="B137" s="553"/>
      <c r="C137" s="553"/>
      <c r="D137" s="553"/>
      <c r="E137" s="553"/>
      <c r="F137" s="553"/>
      <c r="G137" s="2224" t="str">
        <f>cst_wskakunin_kanri3_JIMU_NAME</f>
        <v/>
      </c>
      <c r="H137" s="2224"/>
      <c r="I137" s="2224"/>
      <c r="J137" s="2224"/>
      <c r="K137" s="2224"/>
      <c r="L137" s="2224"/>
      <c r="M137" s="2224"/>
      <c r="N137" s="2224"/>
      <c r="O137" s="2224"/>
      <c r="P137" s="2224"/>
      <c r="Q137" s="2224"/>
      <c r="R137" s="2224"/>
      <c r="S137" s="2224"/>
      <c r="T137" s="2224"/>
      <c r="U137" s="2224"/>
      <c r="V137" s="2224"/>
      <c r="W137" s="2224"/>
      <c r="X137" s="558"/>
    </row>
    <row r="138" spans="1:24" s="554" customFormat="1" ht="12">
      <c r="A138" s="553"/>
      <c r="B138" s="553" t="s">
        <v>3411</v>
      </c>
      <c r="C138" s="553"/>
      <c r="D138" s="553"/>
      <c r="E138" s="553"/>
      <c r="F138" s="553"/>
      <c r="G138" s="559" t="s">
        <v>2429</v>
      </c>
      <c r="H138" s="2224" t="str">
        <f>cst_wskakunin_kanri3_ZIP</f>
        <v/>
      </c>
      <c r="I138" s="2224"/>
      <c r="J138" s="2224"/>
      <c r="K138" s="2224"/>
      <c r="L138" s="2224"/>
      <c r="M138" s="2224"/>
      <c r="N138" s="2224"/>
      <c r="O138" s="2224"/>
      <c r="P138" s="2224"/>
      <c r="Q138" s="2224"/>
      <c r="R138" s="2224"/>
      <c r="S138" s="2224"/>
      <c r="T138" s="2224"/>
      <c r="U138" s="2224"/>
      <c r="V138" s="2224"/>
      <c r="W138" s="2224"/>
      <c r="X138" s="553"/>
    </row>
    <row r="139" spans="1:24" s="554" customFormat="1" ht="12">
      <c r="A139" s="553"/>
      <c r="B139" s="553" t="s">
        <v>3412</v>
      </c>
      <c r="C139" s="553"/>
      <c r="D139" s="553"/>
      <c r="E139" s="553"/>
      <c r="F139" s="553"/>
      <c r="G139" s="2223" t="str">
        <f>cst_wskakunin_kanri3__address</f>
        <v/>
      </c>
      <c r="H139" s="2223"/>
      <c r="I139" s="2223"/>
      <c r="J139" s="2223"/>
      <c r="K139" s="2223"/>
      <c r="L139" s="2223"/>
      <c r="M139" s="2223"/>
      <c r="N139" s="2223"/>
      <c r="O139" s="2223"/>
      <c r="P139" s="2223"/>
      <c r="Q139" s="2223"/>
      <c r="R139" s="2223"/>
      <c r="S139" s="2223"/>
      <c r="T139" s="2223"/>
      <c r="U139" s="2223"/>
      <c r="V139" s="2223"/>
      <c r="W139" s="2223"/>
      <c r="X139" s="558"/>
    </row>
    <row r="140" spans="1:24" s="554" customFormat="1" ht="12">
      <c r="A140" s="553"/>
      <c r="B140" s="553"/>
      <c r="C140" s="553"/>
      <c r="D140" s="553"/>
      <c r="E140" s="553"/>
      <c r="F140" s="553"/>
      <c r="G140" s="2223"/>
      <c r="H140" s="2223"/>
      <c r="I140" s="2223"/>
      <c r="J140" s="2223"/>
      <c r="K140" s="2223"/>
      <c r="L140" s="2223"/>
      <c r="M140" s="2223"/>
      <c r="N140" s="2223"/>
      <c r="O140" s="2223"/>
      <c r="P140" s="2223"/>
      <c r="Q140" s="2223"/>
      <c r="R140" s="2223"/>
      <c r="S140" s="2223"/>
      <c r="T140" s="2223"/>
      <c r="U140" s="2223"/>
      <c r="V140" s="2223"/>
      <c r="W140" s="2223"/>
      <c r="X140" s="558"/>
    </row>
    <row r="141" spans="1:24" s="554" customFormat="1" ht="12">
      <c r="A141" s="553"/>
      <c r="B141" s="553" t="s">
        <v>3413</v>
      </c>
      <c r="C141" s="553"/>
      <c r="D141" s="553"/>
      <c r="E141" s="553"/>
      <c r="F141" s="553"/>
      <c r="G141" s="2224" t="str">
        <f>cst_wskakunin_kanri3_TEL</f>
        <v/>
      </c>
      <c r="H141" s="2224"/>
      <c r="I141" s="2224"/>
      <c r="J141" s="2224"/>
      <c r="K141" s="2224"/>
      <c r="L141" s="2224"/>
      <c r="M141" s="2224"/>
      <c r="N141" s="2224"/>
      <c r="O141" s="2224"/>
      <c r="P141" s="2224"/>
      <c r="Q141" s="2224"/>
      <c r="R141" s="2224"/>
      <c r="S141" s="2224"/>
      <c r="T141" s="2224"/>
      <c r="U141" s="2224"/>
      <c r="V141" s="2224"/>
      <c r="W141" s="2224"/>
      <c r="X141" s="558"/>
    </row>
    <row r="142" spans="1:24" s="554" customFormat="1" ht="12">
      <c r="A142" s="553"/>
      <c r="B142" s="553" t="s">
        <v>3418</v>
      </c>
      <c r="C142" s="553"/>
      <c r="D142" s="553"/>
      <c r="E142" s="553"/>
      <c r="F142" s="553"/>
      <c r="G142" s="819"/>
      <c r="H142" s="819"/>
      <c r="I142" s="819"/>
      <c r="J142" s="2226" t="str">
        <f>cst_wskakunin_kanri3_DOC</f>
        <v/>
      </c>
      <c r="K142" s="2226"/>
      <c r="L142" s="2226"/>
      <c r="M142" s="2226"/>
      <c r="N142" s="2226"/>
      <c r="O142" s="2226"/>
      <c r="P142" s="2226"/>
      <c r="Q142" s="2226"/>
      <c r="R142" s="2226"/>
      <c r="S142" s="2226"/>
      <c r="T142" s="2226"/>
      <c r="U142" s="2226"/>
      <c r="V142" s="2226"/>
      <c r="W142" s="2226"/>
      <c r="X142" s="558"/>
    </row>
    <row r="143" spans="1:24" s="554" customFormat="1" ht="12">
      <c r="A143" s="553"/>
      <c r="B143" s="553"/>
      <c r="C143" s="553"/>
      <c r="D143" s="553"/>
      <c r="E143" s="553"/>
      <c r="F143" s="553"/>
      <c r="G143" s="553"/>
      <c r="H143" s="553"/>
      <c r="I143" s="553"/>
      <c r="J143" s="553"/>
      <c r="K143" s="553"/>
      <c r="L143" s="553"/>
      <c r="M143" s="553"/>
      <c r="N143" s="553"/>
      <c r="O143" s="553"/>
      <c r="P143" s="553"/>
      <c r="Q143" s="553"/>
      <c r="R143" s="553"/>
      <c r="S143" s="553"/>
      <c r="T143" s="553"/>
      <c r="U143" s="553"/>
      <c r="V143" s="553"/>
      <c r="W143" s="553"/>
      <c r="X143" s="553"/>
    </row>
    <row r="144" spans="1:24" s="554" customFormat="1" ht="12">
      <c r="A144" s="553"/>
      <c r="B144" s="553" t="s">
        <v>3409</v>
      </c>
      <c r="C144" s="553"/>
      <c r="D144" s="553"/>
      <c r="E144" s="553"/>
      <c r="F144" s="553"/>
      <c r="G144" s="2230" t="str">
        <f>cst_wskakunin_kanri4_SIKAKU</f>
        <v/>
      </c>
      <c r="H144" s="2230"/>
      <c r="I144" s="819" t="s">
        <v>552</v>
      </c>
      <c r="J144" s="820"/>
      <c r="K144" s="2230" t="str">
        <f>cst_wskakunin_kanri4_TOUROKU_KIKAN</f>
        <v/>
      </c>
      <c r="L144" s="2230"/>
      <c r="M144" s="2230"/>
      <c r="N144" s="2230"/>
      <c r="O144" s="819" t="s">
        <v>558</v>
      </c>
      <c r="P144" s="820"/>
      <c r="Q144" s="2231" t="str">
        <f>cst_wskakunin_kanri4_KENTIKUSI_NO</f>
        <v/>
      </c>
      <c r="R144" s="2231"/>
      <c r="S144" s="2231"/>
      <c r="T144" s="2231"/>
      <c r="U144" s="2231"/>
      <c r="V144" s="2231"/>
      <c r="W144" s="819" t="s">
        <v>375</v>
      </c>
      <c r="X144" s="553"/>
    </row>
    <row r="145" spans="1:50" s="554" customFormat="1" ht="12">
      <c r="A145" s="553"/>
      <c r="B145" s="553" t="s">
        <v>560</v>
      </c>
      <c r="C145" s="553"/>
      <c r="D145" s="553"/>
      <c r="E145" s="553"/>
      <c r="F145" s="553"/>
      <c r="G145" s="2224" t="str">
        <f>cst_wskakunin_kanri4_NAME</f>
        <v/>
      </c>
      <c r="H145" s="2224"/>
      <c r="I145" s="2224"/>
      <c r="J145" s="2224"/>
      <c r="K145" s="2224"/>
      <c r="L145" s="2224"/>
      <c r="M145" s="2224"/>
      <c r="N145" s="2224"/>
      <c r="O145" s="2224"/>
      <c r="P145" s="2224"/>
      <c r="Q145" s="2224"/>
      <c r="R145" s="2224"/>
      <c r="S145" s="2224"/>
      <c r="T145" s="2224"/>
      <c r="U145" s="2224"/>
      <c r="V145" s="2224"/>
      <c r="W145" s="2224"/>
      <c r="X145" s="558"/>
    </row>
    <row r="146" spans="1:50" s="554" customFormat="1" ht="12">
      <c r="A146" s="553"/>
      <c r="B146" s="553" t="s">
        <v>3410</v>
      </c>
      <c r="C146" s="553"/>
      <c r="D146" s="553"/>
      <c r="E146" s="553"/>
      <c r="F146" s="553"/>
      <c r="G146" s="2230" t="str">
        <f>cst_wskakunin_kanri4_JIMU_SIKAKU</f>
        <v/>
      </c>
      <c r="H146" s="2230"/>
      <c r="I146" s="2235" t="s">
        <v>553</v>
      </c>
      <c r="J146" s="2235"/>
      <c r="K146" s="2235"/>
      <c r="L146" s="2230" t="str">
        <f>cst_wskakunin_kanri4_JIMU_TOUROKU_KIKAN</f>
        <v/>
      </c>
      <c r="M146" s="2230"/>
      <c r="N146" s="2230"/>
      <c r="O146" s="819" t="s">
        <v>559</v>
      </c>
      <c r="P146" s="820"/>
      <c r="Q146" s="819"/>
      <c r="R146" s="2231" t="str">
        <f>cst_wskakunin_kanri4_JIMU_NO</f>
        <v/>
      </c>
      <c r="S146" s="2231"/>
      <c r="T146" s="2231"/>
      <c r="U146" s="2231"/>
      <c r="V146" s="2231"/>
      <c r="W146" s="819" t="s">
        <v>375</v>
      </c>
      <c r="X146" s="558"/>
    </row>
    <row r="147" spans="1:50" s="554" customFormat="1" ht="12">
      <c r="A147" s="553"/>
      <c r="B147" s="553"/>
      <c r="C147" s="553"/>
      <c r="D147" s="553"/>
      <c r="E147" s="553"/>
      <c r="F147" s="553"/>
      <c r="G147" s="2224" t="str">
        <f>cst_wskakunin_kanri4_JIMU_NAME</f>
        <v/>
      </c>
      <c r="H147" s="2224"/>
      <c r="I147" s="2224"/>
      <c r="J147" s="2224"/>
      <c r="K147" s="2224"/>
      <c r="L147" s="2224"/>
      <c r="M147" s="2224"/>
      <c r="N147" s="2224"/>
      <c r="O147" s="2224"/>
      <c r="P147" s="2224"/>
      <c r="Q147" s="2224"/>
      <c r="R147" s="2224"/>
      <c r="S147" s="2224"/>
      <c r="T147" s="2224"/>
      <c r="U147" s="2224"/>
      <c r="V147" s="2224"/>
      <c r="W147" s="2224"/>
      <c r="X147" s="558"/>
    </row>
    <row r="148" spans="1:50" s="554" customFormat="1" ht="12">
      <c r="A148" s="553"/>
      <c r="B148" s="553" t="s">
        <v>3411</v>
      </c>
      <c r="C148" s="553"/>
      <c r="D148" s="553"/>
      <c r="E148" s="553"/>
      <c r="F148" s="553"/>
      <c r="G148" s="559" t="s">
        <v>2429</v>
      </c>
      <c r="H148" s="2224" t="str">
        <f>cst_wskakunin_kanri4_ZIP</f>
        <v/>
      </c>
      <c r="I148" s="2224"/>
      <c r="J148" s="2224"/>
      <c r="K148" s="2224"/>
      <c r="L148" s="2224"/>
      <c r="M148" s="2224"/>
      <c r="N148" s="2224"/>
      <c r="O148" s="2224"/>
      <c r="P148" s="2224"/>
      <c r="Q148" s="2224"/>
      <c r="R148" s="2224"/>
      <c r="S148" s="2224"/>
      <c r="T148" s="2224"/>
      <c r="U148" s="2224"/>
      <c r="V148" s="2224"/>
      <c r="W148" s="2224"/>
      <c r="X148" s="553"/>
    </row>
    <row r="149" spans="1:50" s="554" customFormat="1" ht="12">
      <c r="A149" s="553"/>
      <c r="B149" s="553" t="s">
        <v>3412</v>
      </c>
      <c r="C149" s="553"/>
      <c r="D149" s="553"/>
      <c r="E149" s="553"/>
      <c r="F149" s="553"/>
      <c r="G149" s="2223" t="str">
        <f>cst_wskakunin_kanri4__address</f>
        <v/>
      </c>
      <c r="H149" s="2223"/>
      <c r="I149" s="2223"/>
      <c r="J149" s="2223"/>
      <c r="K149" s="2223"/>
      <c r="L149" s="2223"/>
      <c r="M149" s="2223"/>
      <c r="N149" s="2223"/>
      <c r="O149" s="2223"/>
      <c r="P149" s="2223"/>
      <c r="Q149" s="2223"/>
      <c r="R149" s="2223"/>
      <c r="S149" s="2223"/>
      <c r="T149" s="2223"/>
      <c r="U149" s="2223"/>
      <c r="V149" s="2223"/>
      <c r="W149" s="2223"/>
      <c r="X149" s="558"/>
    </row>
    <row r="150" spans="1:50" s="554" customFormat="1" ht="12">
      <c r="A150" s="553"/>
      <c r="B150" s="553"/>
      <c r="C150" s="553"/>
      <c r="D150" s="553"/>
      <c r="E150" s="553"/>
      <c r="F150" s="553"/>
      <c r="G150" s="2223"/>
      <c r="H150" s="2223"/>
      <c r="I150" s="2223"/>
      <c r="J150" s="2223"/>
      <c r="K150" s="2223"/>
      <c r="L150" s="2223"/>
      <c r="M150" s="2223"/>
      <c r="N150" s="2223"/>
      <c r="O150" s="2223"/>
      <c r="P150" s="2223"/>
      <c r="Q150" s="2223"/>
      <c r="R150" s="2223"/>
      <c r="S150" s="2223"/>
      <c r="T150" s="2223"/>
      <c r="U150" s="2223"/>
      <c r="V150" s="2223"/>
      <c r="W150" s="2223"/>
      <c r="X150" s="558"/>
    </row>
    <row r="151" spans="1:50" s="554" customFormat="1" ht="12">
      <c r="A151" s="553"/>
      <c r="B151" s="553" t="s">
        <v>3413</v>
      </c>
      <c r="C151" s="553"/>
      <c r="D151" s="553"/>
      <c r="E151" s="553"/>
      <c r="F151" s="553"/>
      <c r="G151" s="2224" t="str">
        <f>cst_wskakunin_kanri4_TEL</f>
        <v/>
      </c>
      <c r="H151" s="2224"/>
      <c r="I151" s="2224"/>
      <c r="J151" s="2224"/>
      <c r="K151" s="2224"/>
      <c r="L151" s="2224"/>
      <c r="M151" s="2224"/>
      <c r="N151" s="2224"/>
      <c r="O151" s="2224"/>
      <c r="P151" s="2224"/>
      <c r="Q151" s="2224"/>
      <c r="R151" s="2224"/>
      <c r="S151" s="2224"/>
      <c r="T151" s="2224"/>
      <c r="U151" s="2224"/>
      <c r="V151" s="2224"/>
      <c r="W151" s="2224"/>
      <c r="X151" s="558"/>
    </row>
    <row r="152" spans="1:50" s="554" customFormat="1" ht="12">
      <c r="A152" s="553"/>
      <c r="B152" s="553" t="s">
        <v>3418</v>
      </c>
      <c r="C152" s="553"/>
      <c r="D152" s="553"/>
      <c r="E152" s="553"/>
      <c r="F152" s="553"/>
      <c r="G152" s="819"/>
      <c r="H152" s="819"/>
      <c r="I152" s="819"/>
      <c r="J152" s="2226" t="str">
        <f>cst_wskakunin_kanri4_DOC</f>
        <v/>
      </c>
      <c r="K152" s="2226"/>
      <c r="L152" s="2226"/>
      <c r="M152" s="2226"/>
      <c r="N152" s="2226"/>
      <c r="O152" s="2226"/>
      <c r="P152" s="2226"/>
      <c r="Q152" s="2226"/>
      <c r="R152" s="2226"/>
      <c r="S152" s="2226"/>
      <c r="T152" s="2226"/>
      <c r="U152" s="2226"/>
      <c r="V152" s="2226"/>
      <c r="W152" s="2226"/>
      <c r="X152" s="558"/>
    </row>
    <row r="153" spans="1:50" s="554" customFormat="1" ht="12">
      <c r="A153" s="553"/>
      <c r="B153" s="553"/>
      <c r="C153" s="553"/>
      <c r="D153" s="553"/>
      <c r="E153" s="553"/>
      <c r="F153" s="553"/>
      <c r="G153" s="553"/>
      <c r="H153" s="553"/>
      <c r="I153" s="553"/>
      <c r="J153" s="553"/>
      <c r="K153" s="553"/>
      <c r="L153" s="553"/>
      <c r="M153" s="553"/>
      <c r="N153" s="553"/>
      <c r="O153" s="553"/>
      <c r="P153" s="553"/>
      <c r="Q153" s="553"/>
      <c r="R153" s="553"/>
      <c r="S153" s="553"/>
      <c r="T153" s="553"/>
      <c r="U153" s="553"/>
      <c r="V153" s="553"/>
      <c r="W153" s="553"/>
      <c r="X153" s="558"/>
    </row>
    <row r="154" spans="1:50" s="554" customFormat="1" ht="12">
      <c r="A154" s="553"/>
      <c r="B154" s="553"/>
      <c r="C154" s="553"/>
      <c r="D154" s="553"/>
      <c r="E154" s="553"/>
      <c r="F154" s="553"/>
      <c r="G154" s="553"/>
      <c r="H154" s="553"/>
      <c r="I154" s="553"/>
      <c r="J154" s="553"/>
      <c r="K154" s="553"/>
      <c r="L154" s="553"/>
      <c r="M154" s="553"/>
      <c r="N154" s="553"/>
      <c r="O154" s="553"/>
      <c r="P154" s="553"/>
      <c r="Q154" s="553"/>
      <c r="R154" s="553"/>
      <c r="S154" s="553"/>
      <c r="T154" s="553"/>
      <c r="U154" s="553"/>
      <c r="V154" s="553"/>
      <c r="W154" s="553"/>
      <c r="X154" s="558"/>
    </row>
    <row r="155" spans="1:50" s="554" customFormat="1" ht="13.5">
      <c r="A155" s="818" t="s">
        <v>3419</v>
      </c>
      <c r="B155" s="563"/>
      <c r="C155" s="563"/>
      <c r="D155" s="563"/>
      <c r="E155" s="563"/>
      <c r="F155" s="563"/>
      <c r="G155" s="563"/>
      <c r="H155" s="563"/>
      <c r="I155" s="563"/>
      <c r="J155" s="563"/>
      <c r="K155" s="563"/>
      <c r="L155" s="563"/>
      <c r="M155" s="563"/>
      <c r="N155" s="563"/>
      <c r="O155" s="563"/>
      <c r="P155" s="563"/>
      <c r="Q155" s="563"/>
      <c r="R155" s="563"/>
      <c r="S155" s="563"/>
      <c r="T155" s="563"/>
      <c r="U155" s="563"/>
      <c r="V155" s="563"/>
      <c r="W155" s="563"/>
      <c r="X155" s="563"/>
      <c r="AC155" s="821"/>
      <c r="AD155" s="821"/>
      <c r="AE155" s="821"/>
      <c r="AF155" s="821"/>
      <c r="AG155" s="821"/>
      <c r="AH155" s="793" t="s">
        <v>3093</v>
      </c>
      <c r="AI155" s="793"/>
      <c r="AJ155" s="733"/>
      <c r="AK155" s="792"/>
      <c r="AL155" s="792"/>
      <c r="AM155" s="792"/>
      <c r="AN155" s="792"/>
      <c r="AO155" s="792"/>
      <c r="AP155" s="821"/>
      <c r="AQ155" s="821"/>
      <c r="AR155" s="821"/>
      <c r="AS155" s="821"/>
      <c r="AT155" s="821"/>
      <c r="AU155" s="821"/>
      <c r="AV155" s="821"/>
      <c r="AW155" s="821"/>
      <c r="AX155" s="821"/>
    </row>
    <row r="156" spans="1:50" s="554" customFormat="1" ht="12">
      <c r="A156" s="822"/>
      <c r="B156" s="553" t="s">
        <v>3420</v>
      </c>
      <c r="C156" s="553"/>
      <c r="D156" s="553"/>
      <c r="E156" s="553"/>
      <c r="F156" s="553"/>
      <c r="G156" s="553"/>
      <c r="H156" s="553"/>
      <c r="I156" s="553"/>
      <c r="J156" s="553"/>
      <c r="K156" s="553"/>
      <c r="L156" s="553"/>
      <c r="M156" s="553"/>
      <c r="N156" s="553"/>
      <c r="O156" s="553"/>
      <c r="P156" s="553"/>
      <c r="Q156" s="553"/>
      <c r="R156" s="553"/>
      <c r="S156" s="553"/>
      <c r="T156" s="553"/>
      <c r="U156" s="553"/>
      <c r="V156" s="553"/>
      <c r="W156" s="553"/>
      <c r="X156" s="553"/>
      <c r="AC156" s="821"/>
      <c r="AD156" s="821"/>
      <c r="AE156" s="821"/>
      <c r="AF156" s="821"/>
      <c r="AG156" s="821"/>
      <c r="AH156" s="794" t="s">
        <v>2845</v>
      </c>
      <c r="AI156" s="793"/>
      <c r="AJ156" s="795"/>
      <c r="AK156" s="792"/>
      <c r="AL156" s="792"/>
      <c r="AM156" s="792"/>
      <c r="AN156" s="792"/>
      <c r="AO156" s="792"/>
      <c r="AP156" s="821"/>
      <c r="AQ156" s="821"/>
      <c r="AR156" s="821"/>
      <c r="AS156" s="821"/>
      <c r="AT156" s="821"/>
      <c r="AU156" s="821"/>
      <c r="AV156" s="821"/>
      <c r="AW156" s="821"/>
      <c r="AX156" s="821"/>
    </row>
    <row r="157" spans="1:50" s="554" customFormat="1" ht="13.5">
      <c r="A157" s="553"/>
      <c r="B157" s="553" t="s">
        <v>3409</v>
      </c>
      <c r="C157" s="553"/>
      <c r="D157" s="553"/>
      <c r="E157" s="553"/>
      <c r="F157" s="553"/>
      <c r="G157" s="2192"/>
      <c r="H157" s="2192"/>
      <c r="I157" s="819" t="s">
        <v>552</v>
      </c>
      <c r="J157" s="820"/>
      <c r="K157" s="2192"/>
      <c r="L157" s="2192"/>
      <c r="M157" s="2192"/>
      <c r="N157" s="2192"/>
      <c r="O157" s="819" t="s">
        <v>558</v>
      </c>
      <c r="P157" s="820"/>
      <c r="Q157" s="2232"/>
      <c r="R157" s="2232"/>
      <c r="S157" s="2232"/>
      <c r="T157" s="2232"/>
      <c r="U157" s="2232"/>
      <c r="V157" s="2232"/>
      <c r="W157" s="819" t="s">
        <v>375</v>
      </c>
      <c r="X157" s="553"/>
      <c r="AH157" s="796" t="str">
        <f>HYPERLINK("#A1：X46")</f>
        <v>#A1：X46</v>
      </c>
      <c r="AI157" s="797" t="s">
        <v>2723</v>
      </c>
      <c r="AJ157" s="798"/>
      <c r="AK157" s="799"/>
      <c r="AL157" s="799"/>
      <c r="AM157" s="799"/>
      <c r="AN157" s="799"/>
      <c r="AO157" s="799"/>
    </row>
    <row r="158" spans="1:50" s="554" customFormat="1" ht="13.5">
      <c r="A158" s="553"/>
      <c r="B158" s="553" t="s">
        <v>598</v>
      </c>
      <c r="C158" s="553"/>
      <c r="D158" s="553"/>
      <c r="E158" s="553"/>
      <c r="F158" s="553"/>
      <c r="G158" s="2233"/>
      <c r="H158" s="2233"/>
      <c r="I158" s="2233"/>
      <c r="J158" s="2233"/>
      <c r="K158" s="2233"/>
      <c r="L158" s="2233"/>
      <c r="M158" s="2233"/>
      <c r="N158" s="2233"/>
      <c r="O158" s="2233"/>
      <c r="P158" s="2233"/>
      <c r="Q158" s="2233"/>
      <c r="R158" s="2233"/>
      <c r="S158" s="2233"/>
      <c r="T158" s="2233"/>
      <c r="U158" s="2233"/>
      <c r="V158" s="2233"/>
      <c r="W158" s="2233"/>
      <c r="X158" s="558"/>
      <c r="AH158" s="796" t="str">
        <f>HYPERLINK("#A47：X100")</f>
        <v>#A47：X100</v>
      </c>
      <c r="AI158" s="800" t="s">
        <v>2726</v>
      </c>
      <c r="AJ158" s="560"/>
      <c r="AK158" s="561"/>
      <c r="AL158" s="561"/>
      <c r="AM158" s="561"/>
      <c r="AN158" s="561"/>
      <c r="AO158" s="801"/>
    </row>
    <row r="159" spans="1:50" s="554" customFormat="1" ht="13.5">
      <c r="A159" s="553"/>
      <c r="B159" s="553" t="s">
        <v>551</v>
      </c>
      <c r="C159" s="553"/>
      <c r="D159" s="553"/>
      <c r="E159" s="553"/>
      <c r="F159" s="553"/>
      <c r="G159" s="559" t="s">
        <v>2429</v>
      </c>
      <c r="H159" s="2228"/>
      <c r="I159" s="2228"/>
      <c r="J159" s="2228"/>
      <c r="K159" s="2228"/>
      <c r="L159" s="2228"/>
      <c r="M159" s="2228"/>
      <c r="N159" s="2228"/>
      <c r="O159" s="2228"/>
      <c r="P159" s="2228"/>
      <c r="Q159" s="2228"/>
      <c r="R159" s="2228"/>
      <c r="S159" s="2228"/>
      <c r="T159" s="2228"/>
      <c r="U159" s="2228"/>
      <c r="V159" s="2228"/>
      <c r="W159" s="2228"/>
      <c r="X159" s="553"/>
      <c r="AH159" s="796" t="str">
        <f>HYPERLINK("#A101：X154")</f>
        <v>#A101：X154</v>
      </c>
      <c r="AI159" s="800" t="s">
        <v>3094</v>
      </c>
      <c r="AJ159" s="562"/>
      <c r="AK159" s="561"/>
      <c r="AL159" s="561"/>
      <c r="AM159" s="561"/>
      <c r="AN159" s="561"/>
      <c r="AO159" s="801"/>
    </row>
    <row r="160" spans="1:50" s="554" customFormat="1" ht="13.5">
      <c r="A160" s="553"/>
      <c r="B160" s="553" t="s">
        <v>599</v>
      </c>
      <c r="C160" s="553"/>
      <c r="D160" s="553"/>
      <c r="E160" s="553"/>
      <c r="F160" s="553"/>
      <c r="G160" s="2234"/>
      <c r="H160" s="2234"/>
      <c r="I160" s="2234"/>
      <c r="J160" s="2234"/>
      <c r="K160" s="2234"/>
      <c r="L160" s="2234"/>
      <c r="M160" s="2234"/>
      <c r="N160" s="2234"/>
      <c r="O160" s="2234"/>
      <c r="P160" s="2234"/>
      <c r="Q160" s="2234"/>
      <c r="R160" s="2234"/>
      <c r="S160" s="2234"/>
      <c r="T160" s="2234"/>
      <c r="U160" s="2234"/>
      <c r="V160" s="2234"/>
      <c r="W160" s="2234"/>
      <c r="X160" s="558"/>
      <c r="AH160" s="796" t="str">
        <f>HYPERLINK("#A155：X208")</f>
        <v>#A155：X208</v>
      </c>
      <c r="AI160" s="800" t="s">
        <v>3385</v>
      </c>
      <c r="AJ160" s="562"/>
      <c r="AK160" s="561"/>
      <c r="AL160" s="561"/>
      <c r="AM160" s="561"/>
      <c r="AN160" s="561"/>
      <c r="AO160" s="801"/>
    </row>
    <row r="161" spans="1:50" s="554" customFormat="1" ht="13.5">
      <c r="A161" s="553"/>
      <c r="B161" s="553" t="s">
        <v>555</v>
      </c>
      <c r="C161" s="553"/>
      <c r="D161" s="553"/>
      <c r="E161" s="553"/>
      <c r="F161" s="553"/>
      <c r="G161" s="2228"/>
      <c r="H161" s="2228"/>
      <c r="I161" s="2228"/>
      <c r="J161" s="2228"/>
      <c r="K161" s="2228"/>
      <c r="L161" s="2228"/>
      <c r="M161" s="2228"/>
      <c r="N161" s="2228"/>
      <c r="O161" s="2228"/>
      <c r="P161" s="2228"/>
      <c r="Q161" s="2228"/>
      <c r="R161" s="2228"/>
      <c r="S161" s="2228"/>
      <c r="T161" s="2228"/>
      <c r="U161" s="2228"/>
      <c r="V161" s="2228"/>
      <c r="W161" s="2228"/>
      <c r="X161" s="558"/>
      <c r="AH161" s="796" t="str">
        <f>HYPERLINK("#A209：X262")</f>
        <v>#A209：X262</v>
      </c>
      <c r="AI161" s="800" t="s">
        <v>3098</v>
      </c>
      <c r="AJ161" s="560"/>
      <c r="AK161" s="561"/>
      <c r="AL161" s="561"/>
      <c r="AM161" s="561"/>
      <c r="AN161" s="561"/>
      <c r="AO161" s="801"/>
    </row>
    <row r="162" spans="1:50" s="554" customFormat="1" ht="13.5">
      <c r="A162" s="553"/>
      <c r="B162" s="553" t="s">
        <v>556</v>
      </c>
      <c r="C162" s="553"/>
      <c r="D162" s="553"/>
      <c r="E162" s="553"/>
      <c r="F162" s="553"/>
      <c r="G162" s="2228"/>
      <c r="H162" s="2228"/>
      <c r="I162" s="2228"/>
      <c r="J162" s="2228"/>
      <c r="K162" s="2228"/>
      <c r="L162" s="2228"/>
      <c r="M162" s="2228"/>
      <c r="N162" s="2228"/>
      <c r="O162" s="2228"/>
      <c r="P162" s="2228"/>
      <c r="Q162" s="2228"/>
      <c r="R162" s="2228"/>
      <c r="S162" s="2228"/>
      <c r="T162" s="2228"/>
      <c r="U162" s="2228"/>
      <c r="V162" s="2228"/>
      <c r="W162" s="2228"/>
      <c r="X162" s="558"/>
      <c r="AH162" s="796" t="str">
        <f>HYPERLINK("#A263：X305")</f>
        <v>#A263：X305</v>
      </c>
      <c r="AI162" s="800" t="s">
        <v>3095</v>
      </c>
      <c r="AJ162" s="562"/>
      <c r="AK162" s="561"/>
      <c r="AL162" s="561"/>
      <c r="AM162" s="561"/>
      <c r="AN162" s="561"/>
      <c r="AO162" s="801"/>
    </row>
    <row r="163" spans="1:50" s="554" customFormat="1" ht="13.5">
      <c r="A163" s="553"/>
      <c r="B163" s="553" t="s">
        <v>557</v>
      </c>
      <c r="C163" s="553"/>
      <c r="D163" s="553"/>
      <c r="E163" s="553"/>
      <c r="F163" s="553"/>
      <c r="G163" s="819"/>
      <c r="H163" s="819"/>
      <c r="I163" s="819"/>
      <c r="J163" s="2229"/>
      <c r="K163" s="2229"/>
      <c r="L163" s="2229"/>
      <c r="M163" s="2229"/>
      <c r="N163" s="2229"/>
      <c r="O163" s="2229"/>
      <c r="P163" s="2229"/>
      <c r="Q163" s="2229"/>
      <c r="R163" s="2229"/>
      <c r="S163" s="2229"/>
      <c r="T163" s="2229"/>
      <c r="U163" s="2229"/>
      <c r="V163" s="2229"/>
      <c r="W163" s="2229"/>
      <c r="X163" s="558"/>
      <c r="AH163" s="796" t="str">
        <f>HYPERLINK("#A306：X359")</f>
        <v>#A306：X359</v>
      </c>
      <c r="AI163" s="800" t="s">
        <v>3096</v>
      </c>
      <c r="AJ163" s="801"/>
      <c r="AK163" s="801"/>
      <c r="AL163" s="801"/>
      <c r="AM163" s="801"/>
      <c r="AN163" s="801"/>
      <c r="AO163" s="801"/>
    </row>
    <row r="164" spans="1:50" s="554" customFormat="1" ht="13.5">
      <c r="A164" s="553"/>
      <c r="B164" s="553"/>
      <c r="C164" s="553"/>
      <c r="D164" s="553"/>
      <c r="E164" s="553"/>
      <c r="F164" s="553"/>
      <c r="G164" s="553"/>
      <c r="H164" s="553"/>
      <c r="I164" s="553"/>
      <c r="J164" s="553"/>
      <c r="K164" s="553"/>
      <c r="L164" s="553"/>
      <c r="M164" s="553"/>
      <c r="N164" s="553"/>
      <c r="O164" s="553"/>
      <c r="P164" s="553"/>
      <c r="Q164" s="553"/>
      <c r="R164" s="553"/>
      <c r="S164" s="553"/>
      <c r="T164" s="553"/>
      <c r="U164" s="553"/>
      <c r="V164" s="553"/>
      <c r="W164" s="553"/>
      <c r="X164" s="553"/>
      <c r="AH164" s="796" t="str">
        <f>HYPERLINK("#A360：X413")</f>
        <v>#A360：X413</v>
      </c>
      <c r="AI164" s="800" t="s">
        <v>3387</v>
      </c>
      <c r="AJ164" s="801"/>
      <c r="AK164" s="801"/>
      <c r="AL164" s="801"/>
      <c r="AM164" s="801"/>
      <c r="AN164" s="801"/>
      <c r="AO164" s="801"/>
    </row>
    <row r="165" spans="1:50" s="554" customFormat="1" ht="12">
      <c r="A165" s="822"/>
      <c r="B165" s="553" t="s">
        <v>3421</v>
      </c>
      <c r="C165" s="553"/>
      <c r="D165" s="553"/>
      <c r="E165" s="553"/>
      <c r="F165" s="553"/>
      <c r="G165" s="553"/>
      <c r="H165" s="553"/>
      <c r="I165" s="553"/>
      <c r="J165" s="553"/>
      <c r="K165" s="553"/>
      <c r="L165" s="553"/>
      <c r="M165" s="553"/>
      <c r="N165" s="553"/>
      <c r="O165" s="553"/>
      <c r="P165" s="553"/>
      <c r="Q165" s="553"/>
      <c r="R165" s="553"/>
      <c r="S165" s="553"/>
      <c r="T165" s="553"/>
      <c r="U165" s="553"/>
      <c r="V165" s="553"/>
      <c r="W165" s="553"/>
      <c r="X165" s="553"/>
      <c r="AC165" s="821"/>
      <c r="AD165" s="821"/>
      <c r="AE165" s="821"/>
      <c r="AF165" s="821"/>
      <c r="AG165" s="821"/>
      <c r="AH165" s="821"/>
      <c r="AI165" s="821"/>
      <c r="AJ165" s="821"/>
      <c r="AK165" s="821"/>
      <c r="AL165" s="821"/>
      <c r="AM165" s="821"/>
      <c r="AN165" s="821"/>
      <c r="AO165" s="821"/>
      <c r="AP165" s="821"/>
      <c r="AQ165" s="821"/>
      <c r="AR165" s="821"/>
      <c r="AS165" s="821"/>
      <c r="AT165" s="821"/>
      <c r="AU165" s="821"/>
      <c r="AV165" s="821"/>
      <c r="AW165" s="821"/>
      <c r="AX165" s="821"/>
    </row>
    <row r="166" spans="1:50" s="554" customFormat="1" ht="12">
      <c r="A166" s="553"/>
      <c r="B166" s="553" t="s">
        <v>3409</v>
      </c>
      <c r="C166" s="553"/>
      <c r="D166" s="553"/>
      <c r="E166" s="553"/>
      <c r="F166" s="553"/>
      <c r="G166" s="2192"/>
      <c r="H166" s="2192"/>
      <c r="I166" s="819" t="s">
        <v>552</v>
      </c>
      <c r="J166" s="820"/>
      <c r="K166" s="2192"/>
      <c r="L166" s="2192"/>
      <c r="M166" s="2192"/>
      <c r="N166" s="2192"/>
      <c r="O166" s="819" t="s">
        <v>558</v>
      </c>
      <c r="P166" s="820"/>
      <c r="Q166" s="2232"/>
      <c r="R166" s="2232"/>
      <c r="S166" s="2232"/>
      <c r="T166" s="2232"/>
      <c r="U166" s="2232"/>
      <c r="V166" s="2232"/>
      <c r="W166" s="819" t="s">
        <v>375</v>
      </c>
      <c r="X166" s="553"/>
    </row>
    <row r="167" spans="1:50" s="554" customFormat="1" ht="12">
      <c r="A167" s="553"/>
      <c r="B167" s="553" t="s">
        <v>598</v>
      </c>
      <c r="C167" s="553"/>
      <c r="D167" s="553"/>
      <c r="E167" s="553"/>
      <c r="F167" s="553"/>
      <c r="G167" s="2233"/>
      <c r="H167" s="2233"/>
      <c r="I167" s="2233"/>
      <c r="J167" s="2233"/>
      <c r="K167" s="2233"/>
      <c r="L167" s="2233"/>
      <c r="M167" s="2233"/>
      <c r="N167" s="2233"/>
      <c r="O167" s="2233"/>
      <c r="P167" s="2233"/>
      <c r="Q167" s="2233"/>
      <c r="R167" s="2233"/>
      <c r="S167" s="2233"/>
      <c r="T167" s="2233"/>
      <c r="U167" s="2233"/>
      <c r="V167" s="2233"/>
      <c r="W167" s="2233"/>
      <c r="X167" s="558"/>
    </row>
    <row r="168" spans="1:50" s="554" customFormat="1" ht="12">
      <c r="A168" s="553"/>
      <c r="B168" s="553" t="s">
        <v>551</v>
      </c>
      <c r="C168" s="553"/>
      <c r="D168" s="553"/>
      <c r="E168" s="553"/>
      <c r="F168" s="553"/>
      <c r="G168" s="559" t="s">
        <v>2429</v>
      </c>
      <c r="H168" s="2228"/>
      <c r="I168" s="2228"/>
      <c r="J168" s="2228"/>
      <c r="K168" s="2228"/>
      <c r="L168" s="2228"/>
      <c r="M168" s="2228"/>
      <c r="N168" s="2228"/>
      <c r="O168" s="2228"/>
      <c r="P168" s="2228"/>
      <c r="Q168" s="2228"/>
      <c r="R168" s="2228"/>
      <c r="S168" s="2228"/>
      <c r="T168" s="2228"/>
      <c r="U168" s="2228"/>
      <c r="V168" s="2228"/>
      <c r="W168" s="2228"/>
      <c r="X168" s="553"/>
    </row>
    <row r="169" spans="1:50" s="554" customFormat="1" ht="12">
      <c r="A169" s="553"/>
      <c r="B169" s="553" t="s">
        <v>599</v>
      </c>
      <c r="C169" s="553"/>
      <c r="D169" s="553"/>
      <c r="E169" s="553"/>
      <c r="F169" s="553"/>
      <c r="G169" s="2234"/>
      <c r="H169" s="2234"/>
      <c r="I169" s="2234"/>
      <c r="J169" s="2234"/>
      <c r="K169" s="2234"/>
      <c r="L169" s="2234"/>
      <c r="M169" s="2234"/>
      <c r="N169" s="2234"/>
      <c r="O169" s="2234"/>
      <c r="P169" s="2234"/>
      <c r="Q169" s="2234"/>
      <c r="R169" s="2234"/>
      <c r="S169" s="2234"/>
      <c r="T169" s="2234"/>
      <c r="U169" s="2234"/>
      <c r="V169" s="2234"/>
      <c r="W169" s="2234"/>
      <c r="X169" s="558"/>
    </row>
    <row r="170" spans="1:50" s="554" customFormat="1" ht="12">
      <c r="A170" s="553"/>
      <c r="B170" s="553" t="s">
        <v>555</v>
      </c>
      <c r="C170" s="553"/>
      <c r="D170" s="553"/>
      <c r="E170" s="553"/>
      <c r="F170" s="553"/>
      <c r="G170" s="2228"/>
      <c r="H170" s="2228"/>
      <c r="I170" s="2228"/>
      <c r="J170" s="2228"/>
      <c r="K170" s="2228"/>
      <c r="L170" s="2228"/>
      <c r="M170" s="2228"/>
      <c r="N170" s="2228"/>
      <c r="O170" s="2228"/>
      <c r="P170" s="2228"/>
      <c r="Q170" s="2228"/>
      <c r="R170" s="2228"/>
      <c r="S170" s="2228"/>
      <c r="T170" s="2228"/>
      <c r="U170" s="2228"/>
      <c r="V170" s="2228"/>
      <c r="W170" s="2228"/>
      <c r="X170" s="558"/>
    </row>
    <row r="171" spans="1:50" s="554" customFormat="1" ht="12">
      <c r="A171" s="553"/>
      <c r="B171" s="553" t="s">
        <v>556</v>
      </c>
      <c r="C171" s="553"/>
      <c r="D171" s="553"/>
      <c r="E171" s="553"/>
      <c r="F171" s="553"/>
      <c r="G171" s="2228"/>
      <c r="H171" s="2228"/>
      <c r="I171" s="2228"/>
      <c r="J171" s="2228"/>
      <c r="K171" s="2228"/>
      <c r="L171" s="2228"/>
      <c r="M171" s="2228"/>
      <c r="N171" s="2228"/>
      <c r="O171" s="2228"/>
      <c r="P171" s="2228"/>
      <c r="Q171" s="2228"/>
      <c r="R171" s="2228"/>
      <c r="S171" s="2228"/>
      <c r="T171" s="2228"/>
      <c r="U171" s="2228"/>
      <c r="V171" s="2228"/>
      <c r="W171" s="2228"/>
      <c r="X171" s="558"/>
    </row>
    <row r="172" spans="1:50" s="554" customFormat="1" ht="12">
      <c r="A172" s="553"/>
      <c r="B172" s="553" t="s">
        <v>557</v>
      </c>
      <c r="C172" s="553"/>
      <c r="D172" s="553"/>
      <c r="E172" s="553"/>
      <c r="F172" s="553"/>
      <c r="G172" s="819"/>
      <c r="H172" s="819"/>
      <c r="I172" s="819"/>
      <c r="J172" s="2229"/>
      <c r="K172" s="2229"/>
      <c r="L172" s="2229"/>
      <c r="M172" s="2229"/>
      <c r="N172" s="2229"/>
      <c r="O172" s="2229"/>
      <c r="P172" s="2229"/>
      <c r="Q172" s="2229"/>
      <c r="R172" s="2229"/>
      <c r="S172" s="2229"/>
      <c r="T172" s="2229"/>
      <c r="U172" s="2229"/>
      <c r="V172" s="2229"/>
      <c r="W172" s="2229"/>
      <c r="X172" s="558"/>
    </row>
    <row r="173" spans="1:50" s="554" customFormat="1" ht="12">
      <c r="A173" s="553"/>
      <c r="B173" s="553"/>
      <c r="C173" s="553"/>
      <c r="D173" s="553"/>
      <c r="E173" s="553"/>
      <c r="F173" s="553"/>
      <c r="G173" s="553"/>
      <c r="H173" s="553"/>
      <c r="I173" s="553"/>
      <c r="J173" s="553"/>
      <c r="K173" s="553"/>
      <c r="L173" s="553"/>
      <c r="M173" s="553"/>
      <c r="N173" s="553"/>
      <c r="O173" s="553"/>
      <c r="P173" s="553"/>
      <c r="Q173" s="553"/>
      <c r="R173" s="553"/>
      <c r="S173" s="553"/>
      <c r="T173" s="553"/>
      <c r="U173" s="553"/>
      <c r="V173" s="553"/>
      <c r="W173" s="553"/>
      <c r="X173" s="553"/>
    </row>
    <row r="174" spans="1:50" s="554" customFormat="1" ht="12">
      <c r="A174" s="818" t="s">
        <v>3422</v>
      </c>
      <c r="B174" s="563"/>
      <c r="C174" s="563"/>
      <c r="D174" s="563"/>
      <c r="E174" s="563"/>
      <c r="F174" s="563"/>
      <c r="G174" s="563"/>
      <c r="H174" s="563"/>
      <c r="I174" s="563"/>
      <c r="J174" s="563"/>
      <c r="K174" s="563"/>
      <c r="L174" s="563"/>
      <c r="M174" s="563"/>
      <c r="N174" s="563"/>
      <c r="O174" s="563"/>
      <c r="P174" s="563"/>
      <c r="Q174" s="563"/>
      <c r="R174" s="563"/>
      <c r="S174" s="563"/>
      <c r="T174" s="563"/>
      <c r="U174" s="563"/>
      <c r="V174" s="563"/>
      <c r="W174" s="563"/>
      <c r="X174" s="563"/>
    </row>
    <row r="175" spans="1:50" s="554" customFormat="1" ht="12">
      <c r="A175" s="553"/>
      <c r="B175" s="553" t="s">
        <v>597</v>
      </c>
      <c r="C175" s="553"/>
      <c r="D175" s="553"/>
      <c r="E175" s="553"/>
      <c r="F175" s="553"/>
      <c r="G175" s="2223" t="str">
        <f>cst_wskakunin_sekou1_NAME</f>
        <v/>
      </c>
      <c r="H175" s="2223"/>
      <c r="I175" s="2223"/>
      <c r="J175" s="2223"/>
      <c r="K175" s="2223"/>
      <c r="L175" s="2223"/>
      <c r="M175" s="2223"/>
      <c r="N175" s="2223"/>
      <c r="O175" s="2223"/>
      <c r="P175" s="2223"/>
      <c r="Q175" s="2223"/>
      <c r="R175" s="2223"/>
      <c r="S175" s="2223"/>
      <c r="T175" s="2223"/>
      <c r="U175" s="2223"/>
      <c r="V175" s="2223"/>
      <c r="W175" s="2223"/>
      <c r="X175" s="553"/>
      <c r="Y175" s="557"/>
      <c r="Z175" s="557"/>
    </row>
    <row r="176" spans="1:50" s="557" customFormat="1" ht="12">
      <c r="A176" s="553"/>
      <c r="B176" s="553"/>
      <c r="C176" s="553"/>
      <c r="D176" s="553"/>
      <c r="E176" s="553"/>
      <c r="F176" s="553"/>
      <c r="G176" s="2223"/>
      <c r="H176" s="2223"/>
      <c r="I176" s="2223"/>
      <c r="J176" s="2223"/>
      <c r="K176" s="2223"/>
      <c r="L176" s="2223"/>
      <c r="M176" s="2223"/>
      <c r="N176" s="2223"/>
      <c r="O176" s="2223"/>
      <c r="P176" s="2223"/>
      <c r="Q176" s="2223"/>
      <c r="R176" s="2223"/>
      <c r="S176" s="2223"/>
      <c r="T176" s="2223"/>
      <c r="U176" s="2223"/>
      <c r="V176" s="2223"/>
      <c r="W176" s="2223"/>
      <c r="X176" s="553"/>
    </row>
    <row r="177" spans="1:26" s="557" customFormat="1" ht="12">
      <c r="A177" s="553"/>
      <c r="B177" s="553" t="s">
        <v>3423</v>
      </c>
      <c r="C177" s="553"/>
      <c r="D177" s="553"/>
      <c r="E177" s="553"/>
      <c r="F177" s="553"/>
      <c r="G177" s="819" t="s">
        <v>3424</v>
      </c>
      <c r="H177" s="820"/>
      <c r="I177" s="820"/>
      <c r="J177" s="820"/>
      <c r="K177" s="2230" t="str">
        <f>cst_wskakunin_sekou1_SEKOU_SIKAKU</f>
        <v/>
      </c>
      <c r="L177" s="2230"/>
      <c r="M177" s="2230"/>
      <c r="N177" s="2230"/>
      <c r="O177" s="2192" t="s">
        <v>3425</v>
      </c>
      <c r="P177" s="2192"/>
      <c r="Q177" s="2231" t="str">
        <f>cst_wskakunin_sekou1_SEKOU_NO</f>
        <v/>
      </c>
      <c r="R177" s="2231"/>
      <c r="S177" s="2231"/>
      <c r="T177" s="2231"/>
      <c r="U177" s="2231"/>
      <c r="V177" s="2231"/>
      <c r="W177" s="819" t="s">
        <v>375</v>
      </c>
      <c r="X177" s="564"/>
    </row>
    <row r="178" spans="1:26" s="557" customFormat="1" ht="12">
      <c r="A178" s="553"/>
      <c r="B178" s="553"/>
      <c r="C178" s="553"/>
      <c r="D178" s="553"/>
      <c r="E178" s="553"/>
      <c r="F178" s="553"/>
      <c r="G178" s="2224" t="str">
        <f>cst_wskakunin_sekou1_JIMU_NAME</f>
        <v/>
      </c>
      <c r="H178" s="2224"/>
      <c r="I178" s="2224"/>
      <c r="J178" s="2224"/>
      <c r="K178" s="2224"/>
      <c r="L178" s="2224"/>
      <c r="M178" s="2224"/>
      <c r="N178" s="2224"/>
      <c r="O178" s="2224"/>
      <c r="P178" s="2224"/>
      <c r="Q178" s="2224"/>
      <c r="R178" s="2224"/>
      <c r="S178" s="2224"/>
      <c r="T178" s="2224"/>
      <c r="U178" s="2224"/>
      <c r="V178" s="2224"/>
      <c r="W178" s="2224"/>
      <c r="X178" s="564"/>
    </row>
    <row r="179" spans="1:26" s="557" customFormat="1" ht="12">
      <c r="A179" s="553"/>
      <c r="B179" s="553" t="s">
        <v>551</v>
      </c>
      <c r="C179" s="553"/>
      <c r="D179" s="553"/>
      <c r="E179" s="553"/>
      <c r="F179" s="553"/>
      <c r="G179" s="559" t="s">
        <v>2429</v>
      </c>
      <c r="H179" s="2224" t="str">
        <f>cst_wskakunin_sekou1_ZIP</f>
        <v/>
      </c>
      <c r="I179" s="2224"/>
      <c r="J179" s="2224"/>
      <c r="K179" s="2224"/>
      <c r="L179" s="2224"/>
      <c r="M179" s="2224"/>
      <c r="N179" s="2224"/>
      <c r="O179" s="2224"/>
      <c r="P179" s="2224"/>
      <c r="Q179" s="2224"/>
      <c r="R179" s="2224"/>
      <c r="S179" s="2224"/>
      <c r="T179" s="2224"/>
      <c r="U179" s="2224"/>
      <c r="V179" s="2224"/>
      <c r="W179" s="2224"/>
    </row>
    <row r="180" spans="1:26" s="557" customFormat="1" ht="12">
      <c r="A180" s="553"/>
      <c r="B180" s="553" t="s">
        <v>599</v>
      </c>
      <c r="C180" s="553"/>
      <c r="D180" s="553"/>
      <c r="E180" s="553"/>
      <c r="F180" s="553"/>
      <c r="G180" s="2223" t="str">
        <f>cst_wskakunin_sekou1__address</f>
        <v/>
      </c>
      <c r="H180" s="2223"/>
      <c r="I180" s="2223"/>
      <c r="J180" s="2223"/>
      <c r="K180" s="2223"/>
      <c r="L180" s="2223"/>
      <c r="M180" s="2223"/>
      <c r="N180" s="2223"/>
      <c r="O180" s="2223"/>
      <c r="P180" s="2223"/>
      <c r="Q180" s="2223"/>
      <c r="R180" s="2223"/>
      <c r="S180" s="2223"/>
      <c r="T180" s="2223"/>
      <c r="U180" s="2223"/>
      <c r="V180" s="2223"/>
      <c r="W180" s="2223"/>
    </row>
    <row r="181" spans="1:26" s="557" customFormat="1" ht="12">
      <c r="A181" s="553"/>
      <c r="B181" s="553"/>
      <c r="C181" s="553"/>
      <c r="D181" s="553"/>
      <c r="E181" s="553"/>
      <c r="F181" s="553"/>
      <c r="G181" s="2223"/>
      <c r="H181" s="2223"/>
      <c r="I181" s="2223"/>
      <c r="J181" s="2223"/>
      <c r="K181" s="2223"/>
      <c r="L181" s="2223"/>
      <c r="M181" s="2223"/>
      <c r="N181" s="2223"/>
      <c r="O181" s="2223"/>
      <c r="P181" s="2223"/>
      <c r="Q181" s="2223"/>
      <c r="R181" s="2223"/>
      <c r="S181" s="2223"/>
      <c r="T181" s="2223"/>
      <c r="U181" s="2223"/>
      <c r="V181" s="2223"/>
      <c r="W181" s="2223"/>
    </row>
    <row r="182" spans="1:26" s="557" customFormat="1" ht="12">
      <c r="A182" s="553"/>
      <c r="B182" s="553" t="s">
        <v>555</v>
      </c>
      <c r="C182" s="553"/>
      <c r="D182" s="553"/>
      <c r="E182" s="553"/>
      <c r="F182" s="553"/>
      <c r="G182" s="2224" t="str">
        <f>cst_wskakunin_sekou1_TEL</f>
        <v/>
      </c>
      <c r="H182" s="2224"/>
      <c r="I182" s="2224"/>
      <c r="J182" s="2224"/>
      <c r="K182" s="2224"/>
      <c r="L182" s="2224"/>
      <c r="M182" s="2224"/>
      <c r="N182" s="2224"/>
      <c r="O182" s="2224"/>
      <c r="P182" s="2224"/>
      <c r="Q182" s="2224"/>
      <c r="R182" s="2224"/>
      <c r="S182" s="2224"/>
      <c r="T182" s="2224"/>
      <c r="U182" s="2224"/>
      <c r="V182" s="2224"/>
      <c r="W182" s="2224"/>
    </row>
    <row r="183" spans="1:26" s="557" customFormat="1" ht="12">
      <c r="A183" s="553"/>
      <c r="B183" s="553"/>
      <c r="C183" s="553"/>
      <c r="D183" s="553"/>
      <c r="E183" s="553"/>
      <c r="F183" s="553"/>
      <c r="G183" s="553"/>
      <c r="H183" s="553"/>
      <c r="I183" s="553"/>
      <c r="J183" s="553"/>
      <c r="K183" s="553"/>
      <c r="L183" s="553"/>
      <c r="M183" s="553"/>
      <c r="N183" s="553"/>
      <c r="O183" s="553"/>
      <c r="P183" s="553"/>
      <c r="Q183" s="553"/>
      <c r="R183" s="553"/>
      <c r="S183" s="553"/>
      <c r="T183" s="553"/>
      <c r="U183" s="553"/>
      <c r="V183" s="553"/>
      <c r="W183" s="553"/>
      <c r="Y183" s="792"/>
      <c r="Z183" s="792"/>
    </row>
    <row r="184" spans="1:26" ht="12">
      <c r="A184" s="818" t="s">
        <v>3426</v>
      </c>
      <c r="B184" s="563"/>
      <c r="C184" s="563"/>
      <c r="D184" s="563"/>
      <c r="E184" s="563"/>
      <c r="F184" s="563"/>
      <c r="G184" s="563"/>
      <c r="H184" s="563"/>
      <c r="I184" s="563"/>
      <c r="J184" s="563"/>
      <c r="K184" s="563"/>
      <c r="L184" s="563"/>
      <c r="M184" s="563"/>
      <c r="N184" s="563"/>
      <c r="O184" s="563"/>
      <c r="P184" s="563"/>
      <c r="Q184" s="563"/>
      <c r="R184" s="563"/>
      <c r="S184" s="563"/>
      <c r="T184" s="563"/>
      <c r="U184" s="563"/>
      <c r="V184" s="563"/>
      <c r="W184" s="563"/>
      <c r="X184" s="823"/>
    </row>
    <row r="185" spans="1:26" ht="12">
      <c r="A185" s="553"/>
      <c r="B185" s="2227" t="str">
        <f>cst_wskakunin_BUILD_NAME_KANA</f>
        <v/>
      </c>
      <c r="C185" s="2227"/>
      <c r="D185" s="2227"/>
      <c r="E185" s="2227"/>
      <c r="F185" s="2227"/>
      <c r="G185" s="2227"/>
      <c r="H185" s="2227"/>
      <c r="I185" s="2227"/>
      <c r="J185" s="2227"/>
      <c r="K185" s="2227"/>
      <c r="L185" s="2227"/>
      <c r="M185" s="2227"/>
      <c r="N185" s="2227"/>
      <c r="O185" s="2227"/>
      <c r="P185" s="2227"/>
      <c r="Q185" s="2227"/>
      <c r="R185" s="2227"/>
      <c r="S185" s="2227"/>
      <c r="T185" s="2227"/>
      <c r="U185" s="2227"/>
      <c r="V185" s="2227"/>
      <c r="W185" s="2227"/>
      <c r="X185" s="557"/>
    </row>
    <row r="186" spans="1:26" ht="12">
      <c r="A186" s="553"/>
      <c r="B186" s="2227" t="str">
        <f>cst_wskakunin_BUILD_NAME</f>
        <v>練習３</v>
      </c>
      <c r="C186" s="2227"/>
      <c r="D186" s="2227"/>
      <c r="E186" s="2227"/>
      <c r="F186" s="2227"/>
      <c r="G186" s="2227"/>
      <c r="H186" s="2227"/>
      <c r="I186" s="2227"/>
      <c r="J186" s="2227"/>
      <c r="K186" s="2227"/>
      <c r="L186" s="2227"/>
      <c r="M186" s="2227"/>
      <c r="N186" s="2227"/>
      <c r="O186" s="2227"/>
      <c r="P186" s="2227"/>
      <c r="Q186" s="2227"/>
      <c r="R186" s="2227"/>
      <c r="S186" s="2227"/>
      <c r="T186" s="2227"/>
      <c r="U186" s="2227"/>
      <c r="V186" s="2227"/>
      <c r="W186" s="2227"/>
      <c r="X186" s="557"/>
    </row>
    <row r="187" spans="1:26" ht="12">
      <c r="A187" s="565"/>
      <c r="B187" s="565"/>
      <c r="C187" s="565"/>
      <c r="D187" s="565"/>
      <c r="E187" s="565"/>
      <c r="F187" s="565"/>
      <c r="G187" s="565"/>
      <c r="H187" s="565"/>
      <c r="I187" s="565"/>
      <c r="J187" s="565"/>
      <c r="K187" s="565"/>
      <c r="L187" s="565"/>
      <c r="M187" s="565"/>
      <c r="N187" s="565"/>
      <c r="O187" s="565"/>
      <c r="P187" s="565"/>
      <c r="Q187" s="565"/>
      <c r="R187" s="565"/>
      <c r="S187" s="565"/>
      <c r="T187" s="565"/>
      <c r="U187" s="565"/>
      <c r="V187" s="565"/>
      <c r="W187" s="565"/>
      <c r="X187" s="824"/>
    </row>
    <row r="188" spans="1:26" ht="12">
      <c r="A188" s="553"/>
      <c r="B188" s="553"/>
      <c r="C188" s="553"/>
      <c r="D188" s="553"/>
      <c r="E188" s="553"/>
      <c r="F188" s="553"/>
      <c r="G188" s="553"/>
      <c r="H188" s="553"/>
      <c r="I188" s="553"/>
      <c r="J188" s="553"/>
      <c r="K188" s="553"/>
      <c r="L188" s="553"/>
      <c r="M188" s="553"/>
      <c r="N188" s="553"/>
      <c r="O188" s="553"/>
      <c r="P188" s="553"/>
      <c r="Q188" s="553"/>
      <c r="R188" s="553"/>
      <c r="S188" s="553"/>
      <c r="T188" s="553"/>
      <c r="U188" s="553"/>
      <c r="V188" s="553"/>
      <c r="W188" s="553"/>
      <c r="X188" s="557"/>
    </row>
    <row r="189" spans="1:26" ht="12">
      <c r="A189" s="553"/>
      <c r="B189" s="553"/>
      <c r="C189" s="553"/>
      <c r="D189" s="553"/>
      <c r="E189" s="553"/>
      <c r="F189" s="553"/>
      <c r="G189" s="553"/>
      <c r="H189" s="553"/>
      <c r="I189" s="553"/>
      <c r="J189" s="553"/>
      <c r="K189" s="553"/>
      <c r="L189" s="553"/>
      <c r="M189" s="553"/>
      <c r="N189" s="553"/>
      <c r="O189" s="553"/>
      <c r="P189" s="553"/>
      <c r="Q189" s="553"/>
      <c r="R189" s="553"/>
      <c r="S189" s="553"/>
      <c r="T189" s="553"/>
      <c r="U189" s="553"/>
      <c r="V189" s="553"/>
      <c r="W189" s="553"/>
      <c r="X189" s="557"/>
    </row>
    <row r="190" spans="1:26" ht="12">
      <c r="A190" s="553"/>
      <c r="B190" s="553"/>
      <c r="C190" s="553"/>
      <c r="D190" s="553"/>
      <c r="E190" s="553"/>
      <c r="F190" s="553"/>
      <c r="G190" s="553"/>
      <c r="H190" s="553"/>
      <c r="I190" s="553"/>
      <c r="J190" s="553"/>
      <c r="K190" s="553"/>
      <c r="L190" s="553"/>
      <c r="M190" s="553"/>
      <c r="N190" s="553"/>
      <c r="O190" s="553"/>
      <c r="P190" s="553"/>
      <c r="Q190" s="553"/>
      <c r="R190" s="553"/>
      <c r="S190" s="553"/>
      <c r="T190" s="553"/>
      <c r="U190" s="553"/>
      <c r="V190" s="553"/>
      <c r="W190" s="553"/>
      <c r="X190" s="557"/>
    </row>
    <row r="191" spans="1:26" ht="12">
      <c r="A191" s="553"/>
      <c r="B191" s="553"/>
      <c r="C191" s="553"/>
      <c r="D191" s="553"/>
      <c r="E191" s="553"/>
      <c r="F191" s="553"/>
      <c r="G191" s="553"/>
      <c r="H191" s="553"/>
      <c r="I191" s="553"/>
      <c r="J191" s="553"/>
      <c r="K191" s="553"/>
      <c r="L191" s="553"/>
      <c r="M191" s="553"/>
      <c r="N191" s="553"/>
      <c r="O191" s="553"/>
      <c r="P191" s="553"/>
      <c r="Q191" s="553"/>
      <c r="R191" s="553"/>
      <c r="S191" s="553"/>
      <c r="T191" s="553"/>
      <c r="U191" s="553"/>
      <c r="V191" s="553"/>
      <c r="W191" s="553"/>
      <c r="X191" s="557"/>
    </row>
    <row r="192" spans="1:26" ht="12">
      <c r="A192" s="553"/>
      <c r="B192" s="553"/>
      <c r="C192" s="553"/>
      <c r="D192" s="553"/>
      <c r="E192" s="553"/>
      <c r="F192" s="553"/>
      <c r="G192" s="553"/>
      <c r="H192" s="553"/>
      <c r="I192" s="553"/>
      <c r="J192" s="553"/>
      <c r="K192" s="553"/>
      <c r="L192" s="553"/>
      <c r="M192" s="553"/>
      <c r="N192" s="553"/>
      <c r="O192" s="553"/>
      <c r="P192" s="553"/>
      <c r="Q192" s="553"/>
      <c r="R192" s="553"/>
      <c r="S192" s="553"/>
      <c r="T192" s="553"/>
      <c r="U192" s="553"/>
      <c r="V192" s="553"/>
      <c r="W192" s="553"/>
      <c r="X192" s="557"/>
    </row>
    <row r="193" spans="1:24" ht="12">
      <c r="A193" s="553"/>
      <c r="B193" s="553"/>
      <c r="C193" s="553"/>
      <c r="D193" s="553"/>
      <c r="E193" s="553"/>
      <c r="F193" s="553"/>
      <c r="G193" s="553"/>
      <c r="H193" s="553"/>
      <c r="I193" s="553"/>
      <c r="J193" s="553"/>
      <c r="K193" s="553"/>
      <c r="L193" s="553"/>
      <c r="M193" s="553"/>
      <c r="N193" s="553"/>
      <c r="O193" s="553"/>
      <c r="P193" s="553"/>
      <c r="Q193" s="553"/>
      <c r="R193" s="553"/>
      <c r="S193" s="553"/>
      <c r="T193" s="553"/>
      <c r="U193" s="553"/>
      <c r="V193" s="553"/>
      <c r="W193" s="553"/>
      <c r="X193" s="557"/>
    </row>
    <row r="194" spans="1:24" ht="12">
      <c r="A194" s="553"/>
      <c r="B194" s="553"/>
      <c r="C194" s="553"/>
      <c r="D194" s="553"/>
      <c r="E194" s="553"/>
      <c r="F194" s="553"/>
      <c r="G194" s="553"/>
      <c r="H194" s="553"/>
      <c r="I194" s="553"/>
      <c r="J194" s="553"/>
      <c r="K194" s="553"/>
      <c r="L194" s="553"/>
      <c r="M194" s="553"/>
      <c r="N194" s="553"/>
      <c r="O194" s="553"/>
      <c r="P194" s="553"/>
      <c r="Q194" s="553"/>
      <c r="R194" s="553"/>
      <c r="S194" s="553"/>
      <c r="T194" s="553"/>
      <c r="U194" s="553"/>
      <c r="V194" s="553"/>
      <c r="W194" s="553"/>
      <c r="X194" s="557"/>
    </row>
    <row r="195" spans="1:24" ht="12">
      <c r="A195" s="553"/>
      <c r="B195" s="553"/>
      <c r="C195" s="553"/>
      <c r="D195" s="553"/>
      <c r="E195" s="553"/>
      <c r="F195" s="553"/>
      <c r="G195" s="553"/>
      <c r="H195" s="553"/>
      <c r="I195" s="553"/>
      <c r="J195" s="553"/>
      <c r="K195" s="553"/>
      <c r="L195" s="553"/>
      <c r="M195" s="553"/>
      <c r="N195" s="553"/>
      <c r="O195" s="553"/>
      <c r="P195" s="553"/>
      <c r="Q195" s="553"/>
      <c r="R195" s="553"/>
      <c r="S195" s="553"/>
      <c r="T195" s="553"/>
      <c r="U195" s="553"/>
      <c r="V195" s="553"/>
      <c r="W195" s="553"/>
      <c r="X195" s="557"/>
    </row>
    <row r="196" spans="1:24" ht="12">
      <c r="A196" s="553"/>
      <c r="B196" s="553"/>
      <c r="C196" s="553"/>
      <c r="D196" s="553"/>
      <c r="E196" s="553"/>
      <c r="F196" s="553"/>
      <c r="G196" s="553"/>
      <c r="H196" s="553"/>
      <c r="I196" s="553"/>
      <c r="J196" s="553"/>
      <c r="K196" s="553"/>
      <c r="L196" s="553"/>
      <c r="M196" s="553"/>
      <c r="N196" s="553"/>
      <c r="O196" s="553"/>
      <c r="P196" s="553"/>
      <c r="Q196" s="553"/>
      <c r="R196" s="553"/>
      <c r="S196" s="553"/>
      <c r="T196" s="553"/>
      <c r="U196" s="553"/>
      <c r="V196" s="553"/>
      <c r="W196" s="553"/>
      <c r="X196" s="557"/>
    </row>
    <row r="197" spans="1:24" ht="12">
      <c r="A197" s="553"/>
      <c r="B197" s="553"/>
      <c r="C197" s="553"/>
      <c r="D197" s="553"/>
      <c r="E197" s="553"/>
      <c r="F197" s="553"/>
      <c r="G197" s="553"/>
      <c r="H197" s="553"/>
      <c r="I197" s="553"/>
      <c r="J197" s="553"/>
      <c r="K197" s="553"/>
      <c r="L197" s="553"/>
      <c r="M197" s="553"/>
      <c r="N197" s="553"/>
      <c r="O197" s="553"/>
      <c r="P197" s="553"/>
      <c r="Q197" s="553"/>
      <c r="R197" s="553"/>
      <c r="S197" s="553"/>
      <c r="T197" s="553"/>
      <c r="U197" s="553"/>
      <c r="V197" s="553"/>
      <c r="W197" s="553"/>
      <c r="X197" s="557"/>
    </row>
    <row r="198" spans="1:24" ht="12">
      <c r="A198" s="553"/>
      <c r="B198" s="553"/>
      <c r="C198" s="553"/>
      <c r="D198" s="553"/>
      <c r="E198" s="553"/>
      <c r="F198" s="553"/>
      <c r="G198" s="553"/>
      <c r="H198" s="553"/>
      <c r="I198" s="553"/>
      <c r="J198" s="553"/>
      <c r="K198" s="553"/>
      <c r="L198" s="553"/>
      <c r="M198" s="553"/>
      <c r="N198" s="553"/>
      <c r="O198" s="553"/>
      <c r="P198" s="553"/>
      <c r="Q198" s="553"/>
      <c r="R198" s="553"/>
      <c r="S198" s="553"/>
      <c r="T198" s="553"/>
      <c r="U198" s="553"/>
      <c r="V198" s="553"/>
      <c r="W198" s="553"/>
      <c r="X198" s="557"/>
    </row>
    <row r="199" spans="1:24" ht="12">
      <c r="A199" s="553"/>
      <c r="B199" s="553"/>
      <c r="C199" s="553"/>
      <c r="D199" s="553"/>
      <c r="E199" s="553"/>
      <c r="F199" s="553"/>
      <c r="G199" s="553"/>
      <c r="H199" s="553"/>
      <c r="I199" s="553"/>
      <c r="J199" s="553"/>
      <c r="K199" s="553"/>
      <c r="L199" s="553"/>
      <c r="M199" s="553"/>
      <c r="N199" s="553"/>
      <c r="O199" s="553"/>
      <c r="P199" s="553"/>
      <c r="Q199" s="553"/>
      <c r="R199" s="553"/>
      <c r="S199" s="553"/>
      <c r="T199" s="553"/>
      <c r="U199" s="553"/>
      <c r="V199" s="553"/>
      <c r="W199" s="553"/>
      <c r="X199" s="557"/>
    </row>
    <row r="200" spans="1:24" ht="12">
      <c r="A200" s="553"/>
      <c r="B200" s="553"/>
      <c r="C200" s="553"/>
      <c r="D200" s="553"/>
      <c r="E200" s="553"/>
      <c r="F200" s="553"/>
      <c r="G200" s="553"/>
      <c r="H200" s="553"/>
      <c r="I200" s="553"/>
      <c r="J200" s="553"/>
      <c r="K200" s="553"/>
      <c r="L200" s="553"/>
      <c r="M200" s="553"/>
      <c r="N200" s="553"/>
      <c r="O200" s="553"/>
      <c r="P200" s="553"/>
      <c r="Q200" s="553"/>
      <c r="R200" s="553"/>
      <c r="S200" s="553"/>
      <c r="T200" s="553"/>
      <c r="U200" s="553"/>
      <c r="V200" s="553"/>
      <c r="W200" s="553"/>
      <c r="X200" s="557"/>
    </row>
    <row r="201" spans="1:24" ht="12">
      <c r="A201" s="553"/>
      <c r="B201" s="553"/>
      <c r="C201" s="553"/>
      <c r="D201" s="553"/>
      <c r="E201" s="553"/>
      <c r="F201" s="553"/>
      <c r="G201" s="553"/>
      <c r="H201" s="553"/>
      <c r="I201" s="553"/>
      <c r="J201" s="553"/>
      <c r="K201" s="553"/>
      <c r="L201" s="553"/>
      <c r="M201" s="553"/>
      <c r="N201" s="553"/>
      <c r="O201" s="553"/>
      <c r="P201" s="553"/>
      <c r="Q201" s="553"/>
      <c r="R201" s="553"/>
      <c r="S201" s="553"/>
      <c r="T201" s="553"/>
      <c r="U201" s="553"/>
      <c r="V201" s="553"/>
      <c r="W201" s="553"/>
      <c r="X201" s="557"/>
    </row>
    <row r="202" spans="1:24" ht="12">
      <c r="A202" s="553"/>
      <c r="B202" s="553"/>
      <c r="C202" s="553"/>
      <c r="D202" s="553"/>
      <c r="E202" s="553"/>
      <c r="F202" s="553"/>
      <c r="G202" s="553"/>
      <c r="H202" s="553"/>
      <c r="I202" s="553"/>
      <c r="J202" s="553"/>
      <c r="K202" s="553"/>
      <c r="L202" s="553"/>
      <c r="M202" s="553"/>
      <c r="N202" s="553"/>
      <c r="O202" s="553"/>
      <c r="P202" s="553"/>
      <c r="Q202" s="553"/>
      <c r="R202" s="553"/>
      <c r="S202" s="553"/>
      <c r="T202" s="553"/>
      <c r="U202" s="553"/>
      <c r="V202" s="553"/>
      <c r="W202" s="553"/>
      <c r="X202" s="557"/>
    </row>
    <row r="203" spans="1:24" ht="12">
      <c r="A203" s="553"/>
      <c r="B203" s="553"/>
      <c r="C203" s="553"/>
      <c r="D203" s="553"/>
      <c r="E203" s="553"/>
      <c r="F203" s="553"/>
      <c r="G203" s="553"/>
      <c r="H203" s="553"/>
      <c r="I203" s="553"/>
      <c r="J203" s="553"/>
      <c r="K203" s="553"/>
      <c r="L203" s="553"/>
      <c r="M203" s="553"/>
      <c r="N203" s="553"/>
      <c r="O203" s="553"/>
      <c r="P203" s="553"/>
      <c r="Q203" s="553"/>
      <c r="R203" s="553"/>
      <c r="S203" s="553"/>
      <c r="T203" s="553"/>
      <c r="U203" s="553"/>
      <c r="V203" s="553"/>
      <c r="W203" s="553"/>
      <c r="X203" s="557"/>
    </row>
    <row r="204" spans="1:24" ht="12">
      <c r="A204" s="553"/>
      <c r="B204" s="553"/>
      <c r="C204" s="553"/>
      <c r="D204" s="553"/>
      <c r="E204" s="553"/>
      <c r="F204" s="553"/>
      <c r="G204" s="553"/>
      <c r="H204" s="553"/>
      <c r="I204" s="553"/>
      <c r="J204" s="553"/>
      <c r="K204" s="553"/>
      <c r="L204" s="553"/>
      <c r="M204" s="553"/>
      <c r="N204" s="553"/>
      <c r="O204" s="553"/>
      <c r="P204" s="553"/>
      <c r="Q204" s="553"/>
      <c r="R204" s="553"/>
      <c r="S204" s="553"/>
      <c r="T204" s="553"/>
      <c r="U204" s="553"/>
      <c r="V204" s="553"/>
      <c r="W204" s="553"/>
      <c r="X204" s="557"/>
    </row>
    <row r="205" spans="1:24" ht="12">
      <c r="A205" s="553"/>
      <c r="B205" s="553"/>
      <c r="C205" s="553"/>
      <c r="D205" s="553"/>
      <c r="E205" s="553"/>
      <c r="F205" s="553"/>
      <c r="G205" s="553"/>
      <c r="H205" s="553"/>
      <c r="I205" s="553"/>
      <c r="J205" s="553"/>
      <c r="K205" s="553"/>
      <c r="L205" s="553"/>
      <c r="M205" s="553"/>
      <c r="N205" s="553"/>
      <c r="O205" s="553"/>
      <c r="P205" s="553"/>
      <c r="Q205" s="553"/>
      <c r="R205" s="553"/>
      <c r="S205" s="553"/>
      <c r="T205" s="553"/>
      <c r="U205" s="553"/>
      <c r="V205" s="553"/>
      <c r="W205" s="553"/>
      <c r="X205" s="557"/>
    </row>
    <row r="206" spans="1:24" ht="12">
      <c r="A206" s="553"/>
      <c r="B206" s="553"/>
      <c r="C206" s="553"/>
      <c r="D206" s="553"/>
      <c r="E206" s="553"/>
      <c r="F206" s="553"/>
      <c r="G206" s="553"/>
      <c r="H206" s="553"/>
      <c r="I206" s="553"/>
      <c r="J206" s="553"/>
      <c r="K206" s="553"/>
      <c r="L206" s="553"/>
      <c r="M206" s="553"/>
      <c r="N206" s="553"/>
      <c r="O206" s="553"/>
      <c r="P206" s="553"/>
      <c r="Q206" s="553"/>
      <c r="R206" s="553"/>
      <c r="S206" s="553"/>
      <c r="T206" s="553"/>
      <c r="U206" s="553"/>
      <c r="V206" s="553"/>
      <c r="W206" s="553"/>
      <c r="X206" s="557"/>
    </row>
    <row r="207" spans="1:24" ht="12">
      <c r="A207" s="553"/>
      <c r="B207" s="553"/>
      <c r="C207" s="553"/>
      <c r="D207" s="553"/>
      <c r="E207" s="553"/>
      <c r="F207" s="553"/>
      <c r="G207" s="553"/>
      <c r="H207" s="553"/>
      <c r="I207" s="553"/>
      <c r="J207" s="553"/>
      <c r="K207" s="553"/>
      <c r="L207" s="553"/>
      <c r="M207" s="553"/>
      <c r="N207" s="553"/>
      <c r="O207" s="553"/>
      <c r="P207" s="553"/>
      <c r="Q207" s="553"/>
      <c r="R207" s="553"/>
      <c r="S207" s="553"/>
      <c r="T207" s="553"/>
      <c r="U207" s="553"/>
      <c r="V207" s="553"/>
      <c r="W207" s="553"/>
      <c r="X207" s="557"/>
    </row>
    <row r="208" spans="1:24" ht="12">
      <c r="A208" s="557"/>
      <c r="B208" s="553"/>
      <c r="C208" s="553"/>
      <c r="D208" s="553"/>
      <c r="E208" s="553"/>
      <c r="F208" s="553"/>
      <c r="G208" s="553"/>
      <c r="H208" s="553"/>
      <c r="I208" s="553"/>
      <c r="J208" s="553"/>
      <c r="K208" s="553"/>
      <c r="L208" s="553"/>
      <c r="M208" s="553"/>
      <c r="N208" s="553"/>
      <c r="O208" s="553"/>
      <c r="P208" s="553"/>
      <c r="Q208" s="553"/>
      <c r="R208" s="553"/>
      <c r="S208" s="553"/>
      <c r="T208" s="553"/>
      <c r="U208" s="553"/>
      <c r="V208" s="553"/>
      <c r="W208" s="553"/>
      <c r="X208" s="557"/>
    </row>
    <row r="209" spans="1:41" s="557" customFormat="1" ht="13.5">
      <c r="A209" s="2225" t="s">
        <v>3165</v>
      </c>
      <c r="B209" s="2225"/>
      <c r="C209" s="2225"/>
      <c r="D209" s="2225"/>
      <c r="E209" s="2225"/>
      <c r="F209" s="2225"/>
      <c r="G209" s="2225"/>
      <c r="H209" s="2225"/>
      <c r="I209" s="2225"/>
      <c r="J209" s="2225"/>
      <c r="K209" s="2225"/>
      <c r="L209" s="2225"/>
      <c r="M209" s="2225"/>
      <c r="N209" s="2225"/>
      <c r="O209" s="2225"/>
      <c r="P209" s="2225"/>
      <c r="Q209" s="2225"/>
      <c r="R209" s="2225"/>
      <c r="S209" s="2225"/>
      <c r="T209" s="2225"/>
      <c r="U209" s="2225"/>
      <c r="V209" s="2225"/>
      <c r="W209" s="2225"/>
      <c r="X209" s="2225"/>
      <c r="AB209" s="564"/>
      <c r="AH209" s="793" t="s">
        <v>3093</v>
      </c>
      <c r="AI209" s="793"/>
      <c r="AJ209" s="733"/>
      <c r="AK209" s="792"/>
      <c r="AL209" s="792"/>
      <c r="AM209" s="792"/>
      <c r="AN209" s="792"/>
      <c r="AO209" s="792"/>
    </row>
    <row r="210" spans="1:41" s="557" customFormat="1" ht="12">
      <c r="A210" s="792" t="s">
        <v>3166</v>
      </c>
      <c r="B210" s="555"/>
      <c r="C210" s="555"/>
      <c r="D210" s="555"/>
      <c r="E210" s="555"/>
      <c r="F210" s="555"/>
      <c r="G210" s="555"/>
      <c r="H210" s="555"/>
      <c r="I210" s="555"/>
      <c r="J210" s="555"/>
      <c r="K210" s="555"/>
      <c r="L210" s="555"/>
      <c r="M210" s="555"/>
      <c r="N210" s="555"/>
      <c r="O210" s="555"/>
      <c r="P210" s="555"/>
      <c r="Q210" s="555"/>
      <c r="R210" s="555"/>
      <c r="S210" s="555"/>
      <c r="T210" s="555"/>
      <c r="U210" s="555"/>
      <c r="V210" s="555"/>
      <c r="W210" s="555"/>
      <c r="X210" s="555"/>
      <c r="AH210" s="794" t="s">
        <v>2845</v>
      </c>
      <c r="AI210" s="793"/>
      <c r="AJ210" s="795"/>
      <c r="AK210" s="792"/>
      <c r="AL210" s="792"/>
      <c r="AM210" s="792"/>
      <c r="AN210" s="792"/>
      <c r="AO210" s="792"/>
    </row>
    <row r="211" spans="1:41" s="554" customFormat="1" ht="13.5">
      <c r="A211" s="563" t="s">
        <v>3167</v>
      </c>
      <c r="B211" s="563"/>
      <c r="C211" s="563"/>
      <c r="D211" s="563"/>
      <c r="E211" s="563"/>
      <c r="F211" s="563"/>
      <c r="G211" s="563"/>
      <c r="H211" s="563"/>
      <c r="I211" s="563"/>
      <c r="J211" s="563"/>
      <c r="K211" s="563"/>
      <c r="L211" s="563"/>
      <c r="M211" s="563"/>
      <c r="N211" s="563"/>
      <c r="O211" s="563"/>
      <c r="P211" s="563"/>
      <c r="Q211" s="563"/>
      <c r="R211" s="563"/>
      <c r="S211" s="563"/>
      <c r="T211" s="563"/>
      <c r="U211" s="563"/>
      <c r="V211" s="563"/>
      <c r="W211" s="563"/>
      <c r="X211" s="563"/>
      <c r="AH211" s="796" t="str">
        <f>HYPERLINK("#A1：X46")</f>
        <v>#A1：X46</v>
      </c>
      <c r="AI211" s="797" t="s">
        <v>2723</v>
      </c>
      <c r="AJ211" s="798"/>
      <c r="AK211" s="799"/>
      <c r="AL211" s="799"/>
      <c r="AM211" s="799"/>
      <c r="AN211" s="799"/>
      <c r="AO211" s="799"/>
    </row>
    <row r="212" spans="1:41" s="554" customFormat="1" ht="13.5">
      <c r="B212" s="553" t="s">
        <v>3406</v>
      </c>
      <c r="C212" s="553"/>
      <c r="D212" s="553"/>
      <c r="E212" s="553"/>
      <c r="F212" s="553"/>
      <c r="G212" s="2226" t="str">
        <f>cst_wskakunin_owner2_NAME_KANA</f>
        <v/>
      </c>
      <c r="H212" s="2226"/>
      <c r="I212" s="2226"/>
      <c r="J212" s="2226"/>
      <c r="K212" s="2226"/>
      <c r="L212" s="2226"/>
      <c r="M212" s="2226"/>
      <c r="N212" s="2226"/>
      <c r="O212" s="2226"/>
      <c r="P212" s="2226"/>
      <c r="Q212" s="2226"/>
      <c r="R212" s="2226"/>
      <c r="S212" s="2226"/>
      <c r="T212" s="2226"/>
      <c r="U212" s="2226"/>
      <c r="V212" s="2226"/>
      <c r="W212" s="2226"/>
      <c r="X212" s="557"/>
      <c r="AH212" s="796" t="str">
        <f>HYPERLINK("#A47：X100")</f>
        <v>#A47：X100</v>
      </c>
      <c r="AI212" s="800" t="s">
        <v>2726</v>
      </c>
      <c r="AJ212" s="560"/>
      <c r="AK212" s="561"/>
      <c r="AL212" s="561"/>
      <c r="AM212" s="561"/>
      <c r="AN212" s="561"/>
      <c r="AO212" s="801"/>
    </row>
    <row r="213" spans="1:41" s="554" customFormat="1" ht="13.5">
      <c r="A213" s="553"/>
      <c r="B213" s="553" t="s">
        <v>560</v>
      </c>
      <c r="C213" s="553"/>
      <c r="D213" s="553"/>
      <c r="E213" s="553"/>
      <c r="F213" s="553"/>
      <c r="G213" s="2223" t="str">
        <f>cst_wskakunin_owner2_NAME</f>
        <v/>
      </c>
      <c r="H213" s="2223"/>
      <c r="I213" s="2223"/>
      <c r="J213" s="2223"/>
      <c r="K213" s="2223"/>
      <c r="L213" s="2223"/>
      <c r="M213" s="2223"/>
      <c r="N213" s="2223"/>
      <c r="O213" s="2223"/>
      <c r="P213" s="2223"/>
      <c r="Q213" s="2223"/>
      <c r="R213" s="2223"/>
      <c r="S213" s="2223"/>
      <c r="T213" s="2223"/>
      <c r="U213" s="2223"/>
      <c r="V213" s="2223"/>
      <c r="W213" s="2223"/>
      <c r="X213" s="558"/>
      <c r="AH213" s="796" t="str">
        <f>HYPERLINK("#A101：X154")</f>
        <v>#A101：X154</v>
      </c>
      <c r="AI213" s="800" t="s">
        <v>3094</v>
      </c>
      <c r="AJ213" s="562"/>
      <c r="AK213" s="561"/>
      <c r="AL213" s="561"/>
      <c r="AM213" s="561"/>
      <c r="AN213" s="561"/>
      <c r="AO213" s="801"/>
    </row>
    <row r="214" spans="1:41" s="554" customFormat="1" ht="13.5">
      <c r="A214" s="553"/>
      <c r="B214" s="553"/>
      <c r="C214" s="553"/>
      <c r="D214" s="553"/>
      <c r="E214" s="553"/>
      <c r="F214" s="553"/>
      <c r="G214" s="2223"/>
      <c r="H214" s="2223"/>
      <c r="I214" s="2223"/>
      <c r="J214" s="2223"/>
      <c r="K214" s="2223"/>
      <c r="L214" s="2223"/>
      <c r="M214" s="2223"/>
      <c r="N214" s="2223"/>
      <c r="O214" s="2223"/>
      <c r="P214" s="2223"/>
      <c r="Q214" s="2223"/>
      <c r="R214" s="2223"/>
      <c r="S214" s="2223"/>
      <c r="T214" s="2223"/>
      <c r="U214" s="2223"/>
      <c r="V214" s="2223"/>
      <c r="W214" s="2223"/>
      <c r="X214" s="558"/>
      <c r="AH214" s="796" t="str">
        <f>HYPERLINK("#A155：X208")</f>
        <v>#A155：X208</v>
      </c>
      <c r="AI214" s="800" t="s">
        <v>3385</v>
      </c>
      <c r="AJ214" s="562"/>
      <c r="AK214" s="561"/>
      <c r="AL214" s="561"/>
      <c r="AM214" s="561"/>
      <c r="AN214" s="561"/>
      <c r="AO214" s="801"/>
    </row>
    <row r="215" spans="1:41" s="554" customFormat="1" ht="13.5">
      <c r="A215" s="553"/>
      <c r="B215" s="553" t="s">
        <v>551</v>
      </c>
      <c r="C215" s="553"/>
      <c r="D215" s="553"/>
      <c r="E215" s="553"/>
      <c r="F215" s="553"/>
      <c r="G215" s="559" t="s">
        <v>2429</v>
      </c>
      <c r="H215" s="2224" t="str">
        <f>cst_wskakunin_owner2_ZIP</f>
        <v/>
      </c>
      <c r="I215" s="2224"/>
      <c r="J215" s="2224"/>
      <c r="K215" s="2224"/>
      <c r="L215" s="2224"/>
      <c r="M215" s="2224"/>
      <c r="N215" s="2224"/>
      <c r="O215" s="2224"/>
      <c r="P215" s="2224"/>
      <c r="Q215" s="2224"/>
      <c r="R215" s="2224"/>
      <c r="S215" s="2224"/>
      <c r="T215" s="2224"/>
      <c r="U215" s="2224"/>
      <c r="V215" s="2224"/>
      <c r="W215" s="2224"/>
      <c r="X215" s="553"/>
      <c r="AH215" s="796" t="str">
        <f>HYPERLINK("#A209：X262")</f>
        <v>#A209：X262</v>
      </c>
      <c r="AI215" s="800" t="s">
        <v>3098</v>
      </c>
      <c r="AJ215" s="560"/>
      <c r="AK215" s="561"/>
      <c r="AL215" s="561"/>
      <c r="AM215" s="561"/>
      <c r="AN215" s="561"/>
      <c r="AO215" s="801"/>
    </row>
    <row r="216" spans="1:41" s="554" customFormat="1" ht="13.5">
      <c r="A216" s="553"/>
      <c r="B216" s="553" t="s">
        <v>3407</v>
      </c>
      <c r="C216" s="553"/>
      <c r="D216" s="553"/>
      <c r="E216" s="553"/>
      <c r="F216" s="553"/>
      <c r="G216" s="2223" t="str">
        <f>cst_wskakunin_owner2__address</f>
        <v/>
      </c>
      <c r="H216" s="2223"/>
      <c r="I216" s="2223"/>
      <c r="J216" s="2223"/>
      <c r="K216" s="2223"/>
      <c r="L216" s="2223"/>
      <c r="M216" s="2223"/>
      <c r="N216" s="2223"/>
      <c r="O216" s="2223"/>
      <c r="P216" s="2223"/>
      <c r="Q216" s="2223"/>
      <c r="R216" s="2223"/>
      <c r="S216" s="2223"/>
      <c r="T216" s="2223"/>
      <c r="U216" s="2223"/>
      <c r="V216" s="2223"/>
      <c r="W216" s="2223"/>
      <c r="X216" s="558"/>
      <c r="AH216" s="796" t="str">
        <f>HYPERLINK("#A263：X305")</f>
        <v>#A263：X305</v>
      </c>
      <c r="AI216" s="800" t="s">
        <v>3095</v>
      </c>
      <c r="AJ216" s="562"/>
      <c r="AK216" s="561"/>
      <c r="AL216" s="561"/>
      <c r="AM216" s="561"/>
      <c r="AN216" s="561"/>
      <c r="AO216" s="801"/>
    </row>
    <row r="217" spans="1:41" s="554" customFormat="1" ht="13.5">
      <c r="A217" s="553"/>
      <c r="B217" s="553"/>
      <c r="C217" s="553"/>
      <c r="D217" s="553"/>
      <c r="E217" s="553"/>
      <c r="F217" s="553"/>
      <c r="G217" s="2223"/>
      <c r="H217" s="2223"/>
      <c r="I217" s="2223"/>
      <c r="J217" s="2223"/>
      <c r="K217" s="2223"/>
      <c r="L217" s="2223"/>
      <c r="M217" s="2223"/>
      <c r="N217" s="2223"/>
      <c r="O217" s="2223"/>
      <c r="P217" s="2223"/>
      <c r="Q217" s="2223"/>
      <c r="R217" s="2223"/>
      <c r="S217" s="2223"/>
      <c r="T217" s="2223"/>
      <c r="U217" s="2223"/>
      <c r="V217" s="2223"/>
      <c r="W217" s="2223"/>
      <c r="X217" s="558"/>
      <c r="AH217" s="796" t="str">
        <f>HYPERLINK("#A306：X359")</f>
        <v>#A306：X359</v>
      </c>
      <c r="AI217" s="800" t="s">
        <v>3096</v>
      </c>
      <c r="AJ217" s="801"/>
      <c r="AK217" s="801"/>
      <c r="AL217" s="801"/>
      <c r="AM217" s="801"/>
      <c r="AN217" s="801"/>
      <c r="AO217" s="801"/>
    </row>
    <row r="218" spans="1:41" s="554" customFormat="1" ht="13.5">
      <c r="A218" s="553"/>
      <c r="B218" s="553" t="s">
        <v>555</v>
      </c>
      <c r="C218" s="553"/>
      <c r="D218" s="553"/>
      <c r="E218" s="553"/>
      <c r="F218" s="553"/>
      <c r="G218" s="2224" t="str">
        <f>cst_wskakunin_owner2_TEL</f>
        <v/>
      </c>
      <c r="H218" s="2224"/>
      <c r="I218" s="2224"/>
      <c r="J218" s="2224"/>
      <c r="K218" s="2224"/>
      <c r="L218" s="2224"/>
      <c r="M218" s="2224"/>
      <c r="N218" s="2224"/>
      <c r="O218" s="2224"/>
      <c r="P218" s="2224"/>
      <c r="Q218" s="2224"/>
      <c r="R218" s="2224"/>
      <c r="S218" s="2224"/>
      <c r="T218" s="2224"/>
      <c r="U218" s="2224"/>
      <c r="V218" s="2224"/>
      <c r="W218" s="2224"/>
      <c r="X218" s="558"/>
      <c r="AH218" s="796" t="str">
        <f>HYPERLINK("#A360：X413")</f>
        <v>#A360：X413</v>
      </c>
      <c r="AI218" s="800" t="s">
        <v>3387</v>
      </c>
      <c r="AJ218" s="801"/>
      <c r="AK218" s="801"/>
      <c r="AL218" s="801"/>
      <c r="AM218" s="801"/>
      <c r="AN218" s="801"/>
      <c r="AO218" s="801"/>
    </row>
    <row r="219" spans="1:41" s="554" customFormat="1" ht="12">
      <c r="A219" s="553"/>
      <c r="B219" s="553"/>
      <c r="C219" s="553"/>
      <c r="D219" s="553"/>
      <c r="E219" s="553"/>
      <c r="F219" s="553"/>
      <c r="G219" s="553"/>
      <c r="H219" s="553"/>
      <c r="I219" s="553"/>
      <c r="J219" s="553"/>
      <c r="K219" s="553"/>
      <c r="L219" s="553"/>
      <c r="M219" s="553"/>
      <c r="N219" s="553"/>
      <c r="O219" s="553"/>
      <c r="P219" s="553"/>
      <c r="Q219" s="553"/>
      <c r="R219" s="553"/>
      <c r="S219" s="553"/>
      <c r="T219" s="553"/>
      <c r="U219" s="553"/>
      <c r="V219" s="553"/>
      <c r="W219" s="553"/>
      <c r="X219" s="553"/>
    </row>
    <row r="220" spans="1:41" s="554" customFormat="1" ht="12">
      <c r="A220" s="563" t="s">
        <v>3168</v>
      </c>
      <c r="B220" s="563"/>
      <c r="C220" s="563"/>
      <c r="D220" s="563"/>
      <c r="E220" s="563"/>
      <c r="F220" s="563"/>
      <c r="G220" s="563"/>
      <c r="H220" s="563"/>
      <c r="I220" s="563"/>
      <c r="J220" s="563"/>
      <c r="K220" s="563"/>
      <c r="L220" s="563"/>
      <c r="M220" s="563"/>
      <c r="N220" s="563"/>
      <c r="O220" s="563"/>
      <c r="P220" s="563"/>
      <c r="Q220" s="563"/>
      <c r="R220" s="563"/>
      <c r="S220" s="563"/>
      <c r="T220" s="563"/>
      <c r="U220" s="563"/>
      <c r="V220" s="563"/>
      <c r="W220" s="563"/>
      <c r="X220" s="563"/>
    </row>
    <row r="221" spans="1:41" s="554" customFormat="1" ht="12">
      <c r="B221" s="553" t="s">
        <v>3406</v>
      </c>
      <c r="C221" s="553"/>
      <c r="D221" s="553"/>
      <c r="E221" s="553"/>
      <c r="F221" s="553"/>
      <c r="G221" s="2226" t="str">
        <f>cst_wskakunin_owner3_NAME_KANA</f>
        <v/>
      </c>
      <c r="H221" s="2226"/>
      <c r="I221" s="2226"/>
      <c r="J221" s="2226"/>
      <c r="K221" s="2226"/>
      <c r="L221" s="2226"/>
      <c r="M221" s="2226"/>
      <c r="N221" s="2226"/>
      <c r="O221" s="2226"/>
      <c r="P221" s="2226"/>
      <c r="Q221" s="2226"/>
      <c r="R221" s="2226"/>
      <c r="S221" s="2226"/>
      <c r="T221" s="2226"/>
      <c r="U221" s="2226"/>
      <c r="V221" s="2226"/>
      <c r="W221" s="2226"/>
      <c r="X221" s="557"/>
    </row>
    <row r="222" spans="1:41" s="554" customFormat="1" ht="12">
      <c r="A222" s="553"/>
      <c r="B222" s="553" t="s">
        <v>560</v>
      </c>
      <c r="C222" s="553"/>
      <c r="D222" s="553"/>
      <c r="E222" s="553"/>
      <c r="F222" s="553"/>
      <c r="G222" s="2223" t="str">
        <f>cst_wskakunin_owner3_NAME</f>
        <v/>
      </c>
      <c r="H222" s="2223"/>
      <c r="I222" s="2223"/>
      <c r="J222" s="2223"/>
      <c r="K222" s="2223"/>
      <c r="L222" s="2223"/>
      <c r="M222" s="2223"/>
      <c r="N222" s="2223"/>
      <c r="O222" s="2223"/>
      <c r="P222" s="2223"/>
      <c r="Q222" s="2223"/>
      <c r="R222" s="2223"/>
      <c r="S222" s="2223"/>
      <c r="T222" s="2223"/>
      <c r="U222" s="2223"/>
      <c r="V222" s="2223"/>
      <c r="W222" s="2223"/>
      <c r="X222" s="558"/>
    </row>
    <row r="223" spans="1:41" s="554" customFormat="1" ht="12">
      <c r="A223" s="553"/>
      <c r="B223" s="553"/>
      <c r="C223" s="553"/>
      <c r="D223" s="553"/>
      <c r="E223" s="553"/>
      <c r="F223" s="553"/>
      <c r="G223" s="2223"/>
      <c r="H223" s="2223"/>
      <c r="I223" s="2223"/>
      <c r="J223" s="2223"/>
      <c r="K223" s="2223"/>
      <c r="L223" s="2223"/>
      <c r="M223" s="2223"/>
      <c r="N223" s="2223"/>
      <c r="O223" s="2223"/>
      <c r="P223" s="2223"/>
      <c r="Q223" s="2223"/>
      <c r="R223" s="2223"/>
      <c r="S223" s="2223"/>
      <c r="T223" s="2223"/>
      <c r="U223" s="2223"/>
      <c r="V223" s="2223"/>
      <c r="W223" s="2223"/>
      <c r="X223" s="558"/>
    </row>
    <row r="224" spans="1:41" s="554" customFormat="1" ht="12">
      <c r="A224" s="553"/>
      <c r="B224" s="553" t="s">
        <v>551</v>
      </c>
      <c r="C224" s="553"/>
      <c r="D224" s="553"/>
      <c r="E224" s="553"/>
      <c r="F224" s="553"/>
      <c r="G224" s="559" t="s">
        <v>2429</v>
      </c>
      <c r="H224" s="2224" t="str">
        <f>cst_wskakunin_owner3_ZIP</f>
        <v/>
      </c>
      <c r="I224" s="2224"/>
      <c r="J224" s="2224"/>
      <c r="K224" s="2224"/>
      <c r="L224" s="2224"/>
      <c r="M224" s="2224"/>
      <c r="N224" s="2224"/>
      <c r="O224" s="2224"/>
      <c r="P224" s="2224"/>
      <c r="Q224" s="2224"/>
      <c r="R224" s="2224"/>
      <c r="S224" s="2224"/>
      <c r="T224" s="2224"/>
      <c r="U224" s="2224"/>
      <c r="V224" s="2224"/>
      <c r="W224" s="2224"/>
      <c r="X224" s="553"/>
    </row>
    <row r="225" spans="1:24" s="554" customFormat="1" ht="12">
      <c r="A225" s="553"/>
      <c r="B225" s="553" t="s">
        <v>3407</v>
      </c>
      <c r="C225" s="553"/>
      <c r="D225" s="553"/>
      <c r="E225" s="553"/>
      <c r="F225" s="553"/>
      <c r="G225" s="2223" t="str">
        <f>cst_wskakunin_owner3__address</f>
        <v/>
      </c>
      <c r="H225" s="2223"/>
      <c r="I225" s="2223"/>
      <c r="J225" s="2223"/>
      <c r="K225" s="2223"/>
      <c r="L225" s="2223"/>
      <c r="M225" s="2223"/>
      <c r="N225" s="2223"/>
      <c r="O225" s="2223"/>
      <c r="P225" s="2223"/>
      <c r="Q225" s="2223"/>
      <c r="R225" s="2223"/>
      <c r="S225" s="2223"/>
      <c r="T225" s="2223"/>
      <c r="U225" s="2223"/>
      <c r="V225" s="2223"/>
      <c r="W225" s="2223"/>
      <c r="X225" s="558"/>
    </row>
    <row r="226" spans="1:24" s="554" customFormat="1" ht="12">
      <c r="A226" s="553"/>
      <c r="B226" s="553"/>
      <c r="C226" s="553"/>
      <c r="D226" s="553"/>
      <c r="E226" s="553"/>
      <c r="F226" s="553"/>
      <c r="G226" s="2223"/>
      <c r="H226" s="2223"/>
      <c r="I226" s="2223"/>
      <c r="J226" s="2223"/>
      <c r="K226" s="2223"/>
      <c r="L226" s="2223"/>
      <c r="M226" s="2223"/>
      <c r="N226" s="2223"/>
      <c r="O226" s="2223"/>
      <c r="P226" s="2223"/>
      <c r="Q226" s="2223"/>
      <c r="R226" s="2223"/>
      <c r="S226" s="2223"/>
      <c r="T226" s="2223"/>
      <c r="U226" s="2223"/>
      <c r="V226" s="2223"/>
      <c r="W226" s="2223"/>
      <c r="X226" s="558"/>
    </row>
    <row r="227" spans="1:24" s="554" customFormat="1" ht="12">
      <c r="A227" s="553"/>
      <c r="B227" s="553" t="s">
        <v>555</v>
      </c>
      <c r="C227" s="553"/>
      <c r="D227" s="553"/>
      <c r="E227" s="553"/>
      <c r="F227" s="553"/>
      <c r="G227" s="2224" t="str">
        <f>cst_wskakunin_owner3_TEL</f>
        <v/>
      </c>
      <c r="H227" s="2224"/>
      <c r="I227" s="2224"/>
      <c r="J227" s="2224"/>
      <c r="K227" s="2224"/>
      <c r="L227" s="2224"/>
      <c r="M227" s="2224"/>
      <c r="N227" s="2224"/>
      <c r="O227" s="2224"/>
      <c r="P227" s="2224"/>
      <c r="Q227" s="2224"/>
      <c r="R227" s="2224"/>
      <c r="S227" s="2224"/>
      <c r="T227" s="2224"/>
      <c r="U227" s="2224"/>
      <c r="V227" s="2224"/>
      <c r="W227" s="2224"/>
      <c r="X227" s="558"/>
    </row>
    <row r="228" spans="1:24" s="554" customFormat="1" ht="12">
      <c r="A228" s="553"/>
      <c r="B228" s="553"/>
      <c r="C228" s="553"/>
      <c r="D228" s="553"/>
      <c r="E228" s="553"/>
      <c r="F228" s="553"/>
      <c r="G228" s="553"/>
      <c r="H228" s="553"/>
      <c r="I228" s="553"/>
      <c r="J228" s="553"/>
      <c r="K228" s="553"/>
      <c r="L228" s="553"/>
      <c r="M228" s="553"/>
      <c r="N228" s="553"/>
      <c r="O228" s="553"/>
      <c r="P228" s="553"/>
      <c r="Q228" s="553"/>
      <c r="R228" s="553"/>
      <c r="S228" s="553"/>
      <c r="T228" s="553"/>
      <c r="U228" s="553"/>
      <c r="V228" s="553"/>
      <c r="W228" s="553"/>
      <c r="X228" s="553"/>
    </row>
    <row r="229" spans="1:24" s="554" customFormat="1" ht="12">
      <c r="A229" s="563" t="s">
        <v>3169</v>
      </c>
      <c r="B229" s="563"/>
      <c r="C229" s="563"/>
      <c r="D229" s="563"/>
      <c r="E229" s="563"/>
      <c r="F229" s="563"/>
      <c r="G229" s="563"/>
      <c r="H229" s="563"/>
      <c r="I229" s="563"/>
      <c r="J229" s="563"/>
      <c r="K229" s="563"/>
      <c r="L229" s="563"/>
      <c r="M229" s="563"/>
      <c r="N229" s="563"/>
      <c r="O229" s="563"/>
      <c r="P229" s="563"/>
      <c r="Q229" s="563"/>
      <c r="R229" s="563"/>
      <c r="S229" s="563"/>
      <c r="T229" s="563"/>
      <c r="U229" s="563"/>
      <c r="V229" s="563"/>
      <c r="W229" s="563"/>
      <c r="X229" s="563"/>
    </row>
    <row r="230" spans="1:24" s="554" customFormat="1" ht="12">
      <c r="B230" s="553" t="s">
        <v>3406</v>
      </c>
      <c r="C230" s="553"/>
      <c r="D230" s="553"/>
      <c r="E230" s="553"/>
      <c r="F230" s="553"/>
      <c r="G230" s="2226" t="str">
        <f>cst_wskakunin_owner4_NAME_KANA</f>
        <v/>
      </c>
      <c r="H230" s="2226"/>
      <c r="I230" s="2226"/>
      <c r="J230" s="2226"/>
      <c r="K230" s="2226"/>
      <c r="L230" s="2226"/>
      <c r="M230" s="2226"/>
      <c r="N230" s="2226"/>
      <c r="O230" s="2226"/>
      <c r="P230" s="2226"/>
      <c r="Q230" s="2226"/>
      <c r="R230" s="2226"/>
      <c r="S230" s="2226"/>
      <c r="T230" s="2226"/>
      <c r="U230" s="2226"/>
      <c r="V230" s="2226"/>
      <c r="W230" s="2226"/>
      <c r="X230" s="557"/>
    </row>
    <row r="231" spans="1:24" s="554" customFormat="1" ht="12">
      <c r="A231" s="553"/>
      <c r="B231" s="553" t="s">
        <v>560</v>
      </c>
      <c r="C231" s="553"/>
      <c r="D231" s="553"/>
      <c r="E231" s="553"/>
      <c r="F231" s="553"/>
      <c r="G231" s="2223" t="str">
        <f>cst_wskakunin_owner4_NAME</f>
        <v/>
      </c>
      <c r="H231" s="2223"/>
      <c r="I231" s="2223"/>
      <c r="J231" s="2223"/>
      <c r="K231" s="2223"/>
      <c r="L231" s="2223"/>
      <c r="M231" s="2223"/>
      <c r="N231" s="2223"/>
      <c r="O231" s="2223"/>
      <c r="P231" s="2223"/>
      <c r="Q231" s="2223"/>
      <c r="R231" s="2223"/>
      <c r="S231" s="2223"/>
      <c r="T231" s="2223"/>
      <c r="U231" s="2223"/>
      <c r="V231" s="2223"/>
      <c r="W231" s="2223"/>
      <c r="X231" s="558"/>
    </row>
    <row r="232" spans="1:24" s="554" customFormat="1" ht="12">
      <c r="A232" s="553"/>
      <c r="B232" s="553"/>
      <c r="C232" s="553"/>
      <c r="D232" s="553"/>
      <c r="E232" s="553"/>
      <c r="F232" s="553"/>
      <c r="G232" s="2223"/>
      <c r="H232" s="2223"/>
      <c r="I232" s="2223"/>
      <c r="J232" s="2223"/>
      <c r="K232" s="2223"/>
      <c r="L232" s="2223"/>
      <c r="M232" s="2223"/>
      <c r="N232" s="2223"/>
      <c r="O232" s="2223"/>
      <c r="P232" s="2223"/>
      <c r="Q232" s="2223"/>
      <c r="R232" s="2223"/>
      <c r="S232" s="2223"/>
      <c r="T232" s="2223"/>
      <c r="U232" s="2223"/>
      <c r="V232" s="2223"/>
      <c r="W232" s="2223"/>
      <c r="X232" s="558"/>
    </row>
    <row r="233" spans="1:24" s="554" customFormat="1" ht="12">
      <c r="A233" s="553"/>
      <c r="B233" s="553" t="s">
        <v>551</v>
      </c>
      <c r="C233" s="553"/>
      <c r="D233" s="553"/>
      <c r="E233" s="553"/>
      <c r="F233" s="553"/>
      <c r="G233" s="559" t="s">
        <v>2429</v>
      </c>
      <c r="H233" s="2224" t="str">
        <f>cst_wskakunin_owner4_ZIP</f>
        <v/>
      </c>
      <c r="I233" s="2224"/>
      <c r="J233" s="2224"/>
      <c r="K233" s="2224"/>
      <c r="L233" s="2224"/>
      <c r="M233" s="2224"/>
      <c r="N233" s="2224"/>
      <c r="O233" s="2224"/>
      <c r="P233" s="2224"/>
      <c r="Q233" s="2224"/>
      <c r="R233" s="2224"/>
      <c r="S233" s="2224"/>
      <c r="T233" s="2224"/>
      <c r="U233" s="2224"/>
      <c r="V233" s="2224"/>
      <c r="W233" s="2224"/>
      <c r="X233" s="553"/>
    </row>
    <row r="234" spans="1:24" s="554" customFormat="1" ht="12">
      <c r="A234" s="553"/>
      <c r="B234" s="553" t="s">
        <v>3407</v>
      </c>
      <c r="C234" s="553"/>
      <c r="D234" s="553"/>
      <c r="E234" s="553"/>
      <c r="F234" s="553"/>
      <c r="G234" s="2223" t="str">
        <f>cst_wskakunin_owner4__address</f>
        <v/>
      </c>
      <c r="H234" s="2223"/>
      <c r="I234" s="2223"/>
      <c r="J234" s="2223"/>
      <c r="K234" s="2223"/>
      <c r="L234" s="2223"/>
      <c r="M234" s="2223"/>
      <c r="N234" s="2223"/>
      <c r="O234" s="2223"/>
      <c r="P234" s="2223"/>
      <c r="Q234" s="2223"/>
      <c r="R234" s="2223"/>
      <c r="S234" s="2223"/>
      <c r="T234" s="2223"/>
      <c r="U234" s="2223"/>
      <c r="V234" s="2223"/>
      <c r="W234" s="2223"/>
      <c r="X234" s="558"/>
    </row>
    <row r="235" spans="1:24" s="554" customFormat="1" ht="12">
      <c r="A235" s="553"/>
      <c r="B235" s="553"/>
      <c r="C235" s="553"/>
      <c r="D235" s="553"/>
      <c r="E235" s="553"/>
      <c r="F235" s="553"/>
      <c r="G235" s="2223"/>
      <c r="H235" s="2223"/>
      <c r="I235" s="2223"/>
      <c r="J235" s="2223"/>
      <c r="K235" s="2223"/>
      <c r="L235" s="2223"/>
      <c r="M235" s="2223"/>
      <c r="N235" s="2223"/>
      <c r="O235" s="2223"/>
      <c r="P235" s="2223"/>
      <c r="Q235" s="2223"/>
      <c r="R235" s="2223"/>
      <c r="S235" s="2223"/>
      <c r="T235" s="2223"/>
      <c r="U235" s="2223"/>
      <c r="V235" s="2223"/>
      <c r="W235" s="2223"/>
      <c r="X235" s="558"/>
    </row>
    <row r="236" spans="1:24" s="554" customFormat="1" ht="12">
      <c r="A236" s="553"/>
      <c r="B236" s="553" t="s">
        <v>555</v>
      </c>
      <c r="C236" s="553"/>
      <c r="D236" s="553"/>
      <c r="E236" s="553"/>
      <c r="F236" s="553"/>
      <c r="G236" s="2224" t="str">
        <f>cst_wskakunin_owner4_TEL</f>
        <v/>
      </c>
      <c r="H236" s="2224"/>
      <c r="I236" s="2224"/>
      <c r="J236" s="2224"/>
      <c r="K236" s="2224"/>
      <c r="L236" s="2224"/>
      <c r="M236" s="2224"/>
      <c r="N236" s="2224"/>
      <c r="O236" s="2224"/>
      <c r="P236" s="2224"/>
      <c r="Q236" s="2224"/>
      <c r="R236" s="2224"/>
      <c r="S236" s="2224"/>
      <c r="T236" s="2224"/>
      <c r="U236" s="2224"/>
      <c r="V236" s="2224"/>
      <c r="W236" s="2224"/>
      <c r="X236" s="558"/>
    </row>
    <row r="237" spans="1:24" s="554" customFormat="1" ht="12">
      <c r="A237" s="553"/>
      <c r="B237" s="553"/>
      <c r="C237" s="553"/>
      <c r="D237" s="553"/>
      <c r="E237" s="553"/>
      <c r="F237" s="553"/>
      <c r="G237" s="553"/>
      <c r="H237" s="553"/>
      <c r="I237" s="553"/>
      <c r="J237" s="553"/>
      <c r="K237" s="553"/>
      <c r="L237" s="553"/>
      <c r="M237" s="553"/>
      <c r="N237" s="553"/>
      <c r="O237" s="553"/>
      <c r="P237" s="553"/>
      <c r="Q237" s="553"/>
      <c r="R237" s="553"/>
      <c r="S237" s="553"/>
      <c r="T237" s="553"/>
      <c r="U237" s="553"/>
      <c r="V237" s="553"/>
      <c r="W237" s="553"/>
      <c r="X237" s="553"/>
    </row>
    <row r="238" spans="1:24" s="554" customFormat="1" ht="12">
      <c r="A238" s="553"/>
      <c r="B238" s="553"/>
      <c r="C238" s="553"/>
      <c r="D238" s="553"/>
      <c r="E238" s="553"/>
      <c r="F238" s="553"/>
      <c r="G238" s="553"/>
      <c r="H238" s="553"/>
      <c r="I238" s="553"/>
      <c r="J238" s="553"/>
      <c r="K238" s="553"/>
      <c r="L238" s="553"/>
      <c r="M238" s="553"/>
      <c r="N238" s="553"/>
      <c r="O238" s="553"/>
      <c r="P238" s="553"/>
      <c r="Q238" s="553"/>
      <c r="R238" s="553"/>
      <c r="S238" s="553"/>
      <c r="T238" s="553"/>
      <c r="U238" s="553"/>
      <c r="V238" s="553"/>
      <c r="W238" s="553"/>
      <c r="X238" s="553"/>
    </row>
    <row r="239" spans="1:24" s="554" customFormat="1" ht="12">
      <c r="A239" s="553"/>
      <c r="B239" s="553"/>
      <c r="C239" s="553"/>
      <c r="D239" s="553"/>
      <c r="E239" s="553"/>
      <c r="F239" s="553"/>
      <c r="G239" s="553"/>
      <c r="H239" s="553"/>
      <c r="I239" s="553"/>
      <c r="J239" s="553"/>
      <c r="K239" s="553"/>
      <c r="L239" s="553"/>
      <c r="M239" s="553"/>
      <c r="N239" s="553"/>
      <c r="O239" s="553"/>
      <c r="P239" s="553"/>
      <c r="Q239" s="553"/>
      <c r="R239" s="553"/>
      <c r="S239" s="553"/>
      <c r="T239" s="553"/>
      <c r="U239" s="553"/>
      <c r="V239" s="553"/>
      <c r="W239" s="553"/>
      <c r="X239" s="553"/>
    </row>
    <row r="240" spans="1:24" s="554" customFormat="1" ht="12">
      <c r="A240" s="553"/>
      <c r="B240" s="553"/>
      <c r="C240" s="553"/>
      <c r="D240" s="553"/>
      <c r="E240" s="553"/>
      <c r="F240" s="553"/>
      <c r="G240" s="553"/>
      <c r="H240" s="553"/>
      <c r="I240" s="553"/>
      <c r="J240" s="553"/>
      <c r="K240" s="553"/>
      <c r="L240" s="553"/>
      <c r="M240" s="553"/>
      <c r="N240" s="553"/>
      <c r="O240" s="553"/>
      <c r="P240" s="553"/>
      <c r="Q240" s="553"/>
      <c r="R240" s="553"/>
      <c r="S240" s="553"/>
      <c r="T240" s="553"/>
      <c r="U240" s="553"/>
      <c r="V240" s="553"/>
      <c r="W240" s="553"/>
      <c r="X240" s="553"/>
    </row>
    <row r="241" spans="1:24" s="554" customFormat="1" ht="12">
      <c r="A241" s="553"/>
      <c r="B241" s="553"/>
      <c r="C241" s="553"/>
      <c r="D241" s="553"/>
      <c r="E241" s="553"/>
      <c r="F241" s="553"/>
      <c r="G241" s="553"/>
      <c r="H241" s="553"/>
      <c r="I241" s="553"/>
      <c r="J241" s="553"/>
      <c r="K241" s="553"/>
      <c r="L241" s="553"/>
      <c r="M241" s="553"/>
      <c r="N241" s="553"/>
      <c r="O241" s="553"/>
      <c r="P241" s="553"/>
      <c r="Q241" s="553"/>
      <c r="R241" s="553"/>
      <c r="S241" s="553"/>
      <c r="T241" s="553"/>
      <c r="U241" s="553"/>
      <c r="V241" s="553"/>
      <c r="W241" s="553"/>
      <c r="X241" s="553"/>
    </row>
    <row r="242" spans="1:24" s="554" customFormat="1" ht="12">
      <c r="A242" s="553"/>
      <c r="B242" s="553"/>
      <c r="C242" s="553"/>
      <c r="D242" s="553"/>
      <c r="E242" s="553"/>
      <c r="F242" s="553"/>
      <c r="G242" s="553"/>
      <c r="H242" s="553"/>
      <c r="I242" s="553"/>
      <c r="J242" s="553"/>
      <c r="K242" s="553"/>
      <c r="L242" s="553"/>
      <c r="M242" s="553"/>
      <c r="N242" s="553"/>
      <c r="O242" s="553"/>
      <c r="P242" s="553"/>
      <c r="Q242" s="553"/>
      <c r="R242" s="553"/>
      <c r="S242" s="553"/>
      <c r="T242" s="553"/>
      <c r="U242" s="553"/>
      <c r="V242" s="553"/>
      <c r="W242" s="553"/>
      <c r="X242" s="553"/>
    </row>
    <row r="243" spans="1:24" s="554" customFormat="1" ht="12">
      <c r="A243" s="553"/>
      <c r="B243" s="553"/>
      <c r="C243" s="553"/>
      <c r="D243" s="553"/>
      <c r="E243" s="553"/>
      <c r="F243" s="553"/>
      <c r="G243" s="553"/>
      <c r="H243" s="553"/>
      <c r="I243" s="553"/>
      <c r="J243" s="553"/>
      <c r="K243" s="553"/>
      <c r="L243" s="553"/>
      <c r="M243" s="553"/>
      <c r="N243" s="553"/>
      <c r="O243" s="553"/>
      <c r="P243" s="553"/>
      <c r="Q243" s="553"/>
      <c r="R243" s="553"/>
      <c r="S243" s="553"/>
      <c r="T243" s="553"/>
      <c r="U243" s="553"/>
      <c r="V243" s="553"/>
      <c r="W243" s="553"/>
      <c r="X243" s="553"/>
    </row>
    <row r="244" spans="1:24" s="554" customFormat="1" ht="12">
      <c r="A244" s="553"/>
      <c r="B244" s="553"/>
      <c r="C244" s="553"/>
      <c r="D244" s="553"/>
      <c r="E244" s="553"/>
      <c r="F244" s="553"/>
      <c r="G244" s="553"/>
      <c r="H244" s="553"/>
      <c r="I244" s="553"/>
      <c r="J244" s="553"/>
      <c r="K244" s="553"/>
      <c r="L244" s="553"/>
      <c r="M244" s="553"/>
      <c r="N244" s="553"/>
      <c r="O244" s="553"/>
      <c r="P244" s="553"/>
      <c r="Q244" s="553"/>
      <c r="R244" s="553"/>
      <c r="S244" s="553"/>
      <c r="T244" s="553"/>
      <c r="U244" s="553"/>
      <c r="V244" s="553"/>
      <c r="W244" s="553"/>
      <c r="X244" s="553"/>
    </row>
    <row r="245" spans="1:24" s="554" customFormat="1" ht="12">
      <c r="A245" s="553"/>
      <c r="B245" s="553"/>
      <c r="C245" s="553"/>
      <c r="D245" s="553"/>
      <c r="E245" s="553"/>
      <c r="F245" s="553"/>
      <c r="G245" s="553"/>
      <c r="H245" s="553"/>
      <c r="I245" s="553"/>
      <c r="J245" s="553"/>
      <c r="K245" s="553"/>
      <c r="L245" s="553"/>
      <c r="M245" s="553"/>
      <c r="N245" s="553"/>
      <c r="O245" s="553"/>
      <c r="P245" s="553"/>
      <c r="Q245" s="553"/>
      <c r="R245" s="553"/>
      <c r="S245" s="553"/>
      <c r="T245" s="553"/>
      <c r="U245" s="553"/>
      <c r="V245" s="553"/>
      <c r="W245" s="553"/>
      <c r="X245" s="553"/>
    </row>
    <row r="246" spans="1:24" s="554" customFormat="1" ht="12">
      <c r="A246" s="553"/>
      <c r="B246" s="553"/>
      <c r="C246" s="553"/>
      <c r="D246" s="553"/>
      <c r="E246" s="553"/>
      <c r="F246" s="553"/>
      <c r="G246" s="553"/>
      <c r="H246" s="553"/>
      <c r="I246" s="553"/>
      <c r="J246" s="553"/>
      <c r="K246" s="553"/>
      <c r="L246" s="553"/>
      <c r="M246" s="553"/>
      <c r="N246" s="553"/>
      <c r="O246" s="553"/>
      <c r="P246" s="553"/>
      <c r="Q246" s="553"/>
      <c r="R246" s="553"/>
      <c r="S246" s="553"/>
      <c r="T246" s="553"/>
      <c r="U246" s="553"/>
      <c r="V246" s="553"/>
      <c r="W246" s="553"/>
      <c r="X246" s="553"/>
    </row>
    <row r="247" spans="1:24" s="554" customFormat="1" ht="12">
      <c r="A247" s="553"/>
      <c r="B247" s="553"/>
      <c r="C247" s="553"/>
      <c r="D247" s="553"/>
      <c r="E247" s="553"/>
      <c r="F247" s="553"/>
      <c r="G247" s="553"/>
      <c r="H247" s="553"/>
      <c r="I247" s="553"/>
      <c r="J247" s="553"/>
      <c r="K247" s="553"/>
      <c r="L247" s="553"/>
      <c r="M247" s="553"/>
      <c r="N247" s="553"/>
      <c r="O247" s="553"/>
      <c r="P247" s="553"/>
      <c r="Q247" s="553"/>
      <c r="R247" s="553"/>
      <c r="S247" s="553"/>
      <c r="T247" s="553"/>
      <c r="U247" s="553"/>
      <c r="V247" s="553"/>
      <c r="W247" s="553"/>
      <c r="X247" s="553"/>
    </row>
    <row r="248" spans="1:24" s="554" customFormat="1" ht="12">
      <c r="A248" s="553"/>
      <c r="B248" s="553"/>
      <c r="C248" s="553"/>
      <c r="D248" s="553"/>
      <c r="E248" s="553"/>
      <c r="F248" s="553"/>
      <c r="G248" s="553"/>
      <c r="H248" s="553"/>
      <c r="I248" s="553"/>
      <c r="J248" s="553"/>
      <c r="K248" s="553"/>
      <c r="L248" s="553"/>
      <c r="M248" s="553"/>
      <c r="N248" s="553"/>
      <c r="O248" s="553"/>
      <c r="P248" s="553"/>
      <c r="Q248" s="553"/>
      <c r="R248" s="553"/>
      <c r="S248" s="553"/>
      <c r="T248" s="553"/>
      <c r="U248" s="553"/>
      <c r="V248" s="553"/>
      <c r="W248" s="553"/>
      <c r="X248" s="553"/>
    </row>
    <row r="249" spans="1:24" s="554" customFormat="1" ht="12">
      <c r="A249" s="553"/>
      <c r="B249" s="553"/>
      <c r="C249" s="553"/>
      <c r="D249" s="553"/>
      <c r="E249" s="553"/>
      <c r="F249" s="553"/>
      <c r="G249" s="553"/>
      <c r="H249" s="553"/>
      <c r="I249" s="553"/>
      <c r="J249" s="553"/>
      <c r="K249" s="553"/>
      <c r="L249" s="553"/>
      <c r="M249" s="553"/>
      <c r="N249" s="553"/>
      <c r="O249" s="553"/>
      <c r="P249" s="553"/>
      <c r="Q249" s="553"/>
      <c r="R249" s="553"/>
      <c r="S249" s="553"/>
      <c r="T249" s="553"/>
      <c r="U249" s="553"/>
      <c r="V249" s="553"/>
      <c r="W249" s="553"/>
      <c r="X249" s="553"/>
    </row>
    <row r="250" spans="1:24" s="554" customFormat="1" ht="12">
      <c r="A250" s="553"/>
      <c r="B250" s="553"/>
      <c r="C250" s="553"/>
      <c r="D250" s="553"/>
      <c r="E250" s="553"/>
      <c r="F250" s="553"/>
      <c r="G250" s="553"/>
      <c r="H250" s="553"/>
      <c r="I250" s="553"/>
      <c r="J250" s="553"/>
      <c r="K250" s="553"/>
      <c r="L250" s="553"/>
      <c r="M250" s="553"/>
      <c r="N250" s="553"/>
      <c r="O250" s="553"/>
      <c r="P250" s="553"/>
      <c r="Q250" s="553"/>
      <c r="R250" s="553"/>
      <c r="S250" s="553"/>
      <c r="T250" s="553"/>
      <c r="U250" s="553"/>
      <c r="V250" s="553"/>
      <c r="W250" s="553"/>
      <c r="X250" s="553"/>
    </row>
    <row r="251" spans="1:24" s="554" customFormat="1" ht="12">
      <c r="A251" s="553"/>
      <c r="B251" s="553"/>
      <c r="C251" s="553"/>
      <c r="D251" s="553"/>
      <c r="E251" s="553"/>
      <c r="F251" s="553"/>
      <c r="G251" s="553"/>
      <c r="H251" s="553"/>
      <c r="I251" s="553"/>
      <c r="J251" s="553"/>
      <c r="K251" s="553"/>
      <c r="L251" s="553"/>
      <c r="M251" s="553"/>
      <c r="N251" s="553"/>
      <c r="O251" s="553"/>
      <c r="P251" s="553"/>
      <c r="Q251" s="553"/>
      <c r="R251" s="553"/>
      <c r="S251" s="553"/>
      <c r="T251" s="553"/>
      <c r="U251" s="553"/>
      <c r="V251" s="553"/>
      <c r="W251" s="553"/>
      <c r="X251" s="553"/>
    </row>
    <row r="252" spans="1:24" s="554" customFormat="1" ht="12">
      <c r="A252" s="553"/>
      <c r="B252" s="553"/>
      <c r="C252" s="553"/>
      <c r="D252" s="553"/>
      <c r="E252" s="553"/>
      <c r="F252" s="553"/>
      <c r="G252" s="553"/>
      <c r="H252" s="553"/>
      <c r="I252" s="553"/>
      <c r="J252" s="553"/>
      <c r="K252" s="553"/>
      <c r="L252" s="553"/>
      <c r="M252" s="553"/>
      <c r="N252" s="553"/>
      <c r="O252" s="553"/>
      <c r="P252" s="553"/>
      <c r="Q252" s="553"/>
      <c r="R252" s="553"/>
      <c r="S252" s="553"/>
      <c r="T252" s="553"/>
      <c r="U252" s="553"/>
      <c r="V252" s="553"/>
      <c r="W252" s="553"/>
      <c r="X252" s="553"/>
    </row>
    <row r="253" spans="1:24" s="554" customFormat="1" ht="12">
      <c r="A253" s="553"/>
      <c r="B253" s="553"/>
      <c r="C253" s="553"/>
      <c r="D253" s="553"/>
      <c r="E253" s="553"/>
      <c r="F253" s="553"/>
      <c r="G253" s="553"/>
      <c r="H253" s="553"/>
      <c r="I253" s="553"/>
      <c r="J253" s="553"/>
      <c r="K253" s="553"/>
      <c r="L253" s="553"/>
      <c r="M253" s="553"/>
      <c r="N253" s="553"/>
      <c r="O253" s="553"/>
      <c r="P253" s="553"/>
      <c r="Q253" s="553"/>
      <c r="R253" s="553"/>
      <c r="S253" s="553"/>
      <c r="T253" s="553"/>
      <c r="U253" s="553"/>
      <c r="V253" s="553"/>
      <c r="W253" s="553"/>
      <c r="X253" s="553"/>
    </row>
    <row r="254" spans="1:24" s="554" customFormat="1" ht="12">
      <c r="A254" s="553"/>
      <c r="B254" s="553"/>
      <c r="C254" s="553"/>
      <c r="D254" s="553"/>
      <c r="E254" s="553"/>
      <c r="F254" s="553"/>
      <c r="G254" s="553"/>
      <c r="H254" s="553"/>
      <c r="I254" s="553"/>
      <c r="J254" s="553"/>
      <c r="K254" s="553"/>
      <c r="L254" s="553"/>
      <c r="M254" s="553"/>
      <c r="N254" s="553"/>
      <c r="O254" s="553"/>
      <c r="P254" s="553"/>
      <c r="Q254" s="553"/>
      <c r="R254" s="553"/>
      <c r="S254" s="553"/>
      <c r="T254" s="553"/>
      <c r="U254" s="553"/>
      <c r="V254" s="553"/>
      <c r="W254" s="553"/>
      <c r="X254" s="553"/>
    </row>
    <row r="255" spans="1:24" s="554" customFormat="1" ht="12">
      <c r="A255" s="553"/>
      <c r="B255" s="553"/>
      <c r="C255" s="553"/>
      <c r="D255" s="553"/>
      <c r="E255" s="553"/>
      <c r="F255" s="553"/>
      <c r="G255" s="553"/>
      <c r="H255" s="553"/>
      <c r="I255" s="553"/>
      <c r="J255" s="553"/>
      <c r="K255" s="553"/>
      <c r="L255" s="553"/>
      <c r="M255" s="553"/>
      <c r="N255" s="553"/>
      <c r="O255" s="553"/>
      <c r="P255" s="553"/>
      <c r="Q255" s="553"/>
      <c r="R255" s="553"/>
      <c r="S255" s="553"/>
      <c r="T255" s="553"/>
      <c r="U255" s="553"/>
      <c r="V255" s="553"/>
      <c r="W255" s="553"/>
      <c r="X255" s="553"/>
    </row>
    <row r="256" spans="1:24" s="554" customFormat="1" ht="12">
      <c r="A256" s="553"/>
      <c r="B256" s="553"/>
      <c r="C256" s="553"/>
      <c r="D256" s="553"/>
      <c r="E256" s="553"/>
      <c r="F256" s="553"/>
      <c r="G256" s="553"/>
      <c r="H256" s="553"/>
      <c r="I256" s="553"/>
      <c r="J256" s="553"/>
      <c r="K256" s="553"/>
      <c r="L256" s="553"/>
      <c r="M256" s="553"/>
      <c r="N256" s="553"/>
      <c r="O256" s="553"/>
      <c r="P256" s="553"/>
      <c r="Q256" s="553"/>
      <c r="R256" s="553"/>
      <c r="S256" s="553"/>
      <c r="T256" s="553"/>
      <c r="U256" s="553"/>
      <c r="V256" s="553"/>
      <c r="W256" s="553"/>
      <c r="X256" s="553"/>
    </row>
    <row r="257" spans="1:41" s="554" customFormat="1" ht="12">
      <c r="A257" s="553"/>
      <c r="B257" s="553"/>
      <c r="C257" s="553"/>
      <c r="D257" s="553"/>
      <c r="E257" s="553"/>
      <c r="F257" s="553"/>
      <c r="G257" s="553"/>
      <c r="H257" s="553"/>
      <c r="I257" s="553"/>
      <c r="J257" s="553"/>
      <c r="K257" s="553"/>
      <c r="L257" s="553"/>
      <c r="M257" s="553"/>
      <c r="N257" s="553"/>
      <c r="O257" s="553"/>
      <c r="P257" s="553"/>
      <c r="Q257" s="553"/>
      <c r="R257" s="553"/>
      <c r="S257" s="553"/>
      <c r="T257" s="553"/>
      <c r="U257" s="553"/>
      <c r="V257" s="553"/>
      <c r="W257" s="553"/>
      <c r="X257" s="553"/>
    </row>
    <row r="258" spans="1:41" s="554" customFormat="1" ht="12">
      <c r="A258" s="553"/>
      <c r="B258" s="553"/>
      <c r="C258" s="553"/>
      <c r="D258" s="553"/>
      <c r="E258" s="553"/>
      <c r="F258" s="553"/>
      <c r="G258" s="553"/>
      <c r="H258" s="553"/>
      <c r="I258" s="553"/>
      <c r="J258" s="553"/>
      <c r="K258" s="553"/>
      <c r="L258" s="553"/>
      <c r="M258" s="553"/>
      <c r="N258" s="553"/>
      <c r="O258" s="553"/>
      <c r="P258" s="553"/>
      <c r="Q258" s="553"/>
      <c r="R258" s="553"/>
      <c r="S258" s="553"/>
      <c r="T258" s="553"/>
      <c r="U258" s="553"/>
      <c r="V258" s="553"/>
      <c r="W258" s="553"/>
      <c r="X258" s="553"/>
    </row>
    <row r="259" spans="1:41" s="554" customFormat="1" ht="12">
      <c r="A259" s="553"/>
      <c r="B259" s="553"/>
      <c r="C259" s="553"/>
      <c r="D259" s="553"/>
      <c r="E259" s="553"/>
      <c r="F259" s="553"/>
      <c r="G259" s="553"/>
      <c r="H259" s="553"/>
      <c r="I259" s="553"/>
      <c r="J259" s="553"/>
      <c r="K259" s="553"/>
      <c r="L259" s="553"/>
      <c r="M259" s="553"/>
      <c r="N259" s="553"/>
      <c r="O259" s="553"/>
      <c r="P259" s="553"/>
      <c r="Q259" s="553"/>
      <c r="R259" s="553"/>
      <c r="S259" s="553"/>
      <c r="T259" s="553"/>
      <c r="U259" s="553"/>
      <c r="V259" s="553"/>
      <c r="W259" s="553"/>
      <c r="X259" s="553"/>
    </row>
    <row r="260" spans="1:41" s="554" customFormat="1" ht="12">
      <c r="A260" s="553"/>
      <c r="B260" s="553"/>
      <c r="C260" s="553"/>
      <c r="D260" s="553"/>
      <c r="E260" s="553"/>
      <c r="F260" s="553"/>
      <c r="G260" s="553"/>
      <c r="H260" s="553"/>
      <c r="I260" s="553"/>
      <c r="J260" s="553"/>
      <c r="K260" s="553"/>
      <c r="L260" s="553"/>
      <c r="M260" s="553"/>
      <c r="N260" s="553"/>
      <c r="O260" s="553"/>
      <c r="P260" s="553"/>
      <c r="Q260" s="553"/>
      <c r="R260" s="553"/>
      <c r="S260" s="553"/>
      <c r="T260" s="553"/>
      <c r="U260" s="553"/>
      <c r="V260" s="553"/>
      <c r="W260" s="553"/>
      <c r="X260" s="553"/>
    </row>
    <row r="261" spans="1:41" s="554" customFormat="1" ht="12">
      <c r="A261" s="553"/>
      <c r="B261" s="553"/>
      <c r="C261" s="553"/>
      <c r="D261" s="553"/>
      <c r="E261" s="553"/>
      <c r="F261" s="553"/>
      <c r="G261" s="553"/>
      <c r="H261" s="553"/>
      <c r="I261" s="553"/>
      <c r="J261" s="553"/>
      <c r="K261" s="553"/>
      <c r="L261" s="553"/>
      <c r="M261" s="553"/>
      <c r="N261" s="553"/>
      <c r="O261" s="553"/>
      <c r="P261" s="553"/>
      <c r="Q261" s="553"/>
      <c r="R261" s="553"/>
      <c r="S261" s="553"/>
      <c r="T261" s="553"/>
      <c r="U261" s="553"/>
      <c r="V261" s="553"/>
      <c r="W261" s="553"/>
      <c r="X261" s="553"/>
    </row>
    <row r="262" spans="1:41" s="554" customFormat="1" ht="12">
      <c r="A262" s="553"/>
      <c r="B262" s="553"/>
      <c r="C262" s="553"/>
      <c r="D262" s="553"/>
      <c r="E262" s="553"/>
      <c r="F262" s="553"/>
      <c r="G262" s="553"/>
      <c r="H262" s="553"/>
      <c r="I262" s="553"/>
      <c r="J262" s="553"/>
      <c r="K262" s="553"/>
      <c r="L262" s="553"/>
      <c r="M262" s="553"/>
      <c r="N262" s="553"/>
      <c r="O262" s="553"/>
      <c r="P262" s="553"/>
      <c r="Q262" s="553"/>
      <c r="R262" s="553"/>
      <c r="S262" s="553"/>
      <c r="T262" s="553"/>
      <c r="U262" s="553"/>
      <c r="V262" s="553"/>
      <c r="W262" s="553"/>
      <c r="X262" s="553"/>
    </row>
    <row r="263" spans="1:41" s="557" customFormat="1" ht="13.5">
      <c r="A263" s="2225" t="s">
        <v>419</v>
      </c>
      <c r="B263" s="2225"/>
      <c r="C263" s="2225"/>
      <c r="D263" s="2225"/>
      <c r="E263" s="2225"/>
      <c r="F263" s="2225"/>
      <c r="G263" s="2225"/>
      <c r="H263" s="2225"/>
      <c r="I263" s="2225"/>
      <c r="J263" s="2225"/>
      <c r="K263" s="2225"/>
      <c r="L263" s="2225"/>
      <c r="M263" s="2225"/>
      <c r="N263" s="2225"/>
      <c r="O263" s="2225"/>
      <c r="P263" s="2225"/>
      <c r="Q263" s="2225"/>
      <c r="R263" s="2225"/>
      <c r="S263" s="2225"/>
      <c r="T263" s="2225"/>
      <c r="U263" s="2225"/>
      <c r="V263" s="2225"/>
      <c r="W263" s="2225"/>
      <c r="X263" s="2225"/>
      <c r="AB263" s="564"/>
      <c r="AH263" s="793" t="s">
        <v>3093</v>
      </c>
      <c r="AI263" s="793"/>
      <c r="AJ263" s="733"/>
      <c r="AK263" s="792"/>
      <c r="AL263" s="792"/>
      <c r="AM263" s="792"/>
      <c r="AN263" s="792"/>
      <c r="AO263" s="792"/>
    </row>
    <row r="264" spans="1:41" s="557" customFormat="1" ht="12">
      <c r="A264" s="792" t="s">
        <v>3427</v>
      </c>
      <c r="B264" s="555"/>
      <c r="C264" s="555"/>
      <c r="D264" s="555"/>
      <c r="E264" s="555"/>
      <c r="F264" s="555"/>
      <c r="G264" s="555"/>
      <c r="H264" s="555"/>
      <c r="I264" s="555"/>
      <c r="J264" s="555"/>
      <c r="K264" s="555"/>
      <c r="L264" s="555"/>
      <c r="M264" s="555"/>
      <c r="N264" s="555"/>
      <c r="O264" s="555"/>
      <c r="P264" s="555"/>
      <c r="Q264" s="555"/>
      <c r="R264" s="555"/>
      <c r="S264" s="555"/>
      <c r="T264" s="555"/>
      <c r="U264" s="555"/>
      <c r="V264" s="555"/>
      <c r="W264" s="555"/>
      <c r="X264" s="555"/>
      <c r="AH264" s="794" t="s">
        <v>2845</v>
      </c>
      <c r="AI264" s="793"/>
      <c r="AJ264" s="795"/>
      <c r="AK264" s="792"/>
      <c r="AL264" s="792"/>
      <c r="AM264" s="792"/>
      <c r="AN264" s="792"/>
      <c r="AO264" s="792"/>
    </row>
    <row r="265" spans="1:41" s="554" customFormat="1" ht="30" customHeight="1">
      <c r="A265" s="563" t="s">
        <v>3428</v>
      </c>
      <c r="B265" s="563"/>
      <c r="C265" s="563"/>
      <c r="D265" s="563"/>
      <c r="E265" s="563"/>
      <c r="F265" s="563"/>
      <c r="G265" s="563"/>
      <c r="H265" s="563"/>
      <c r="I265" s="563"/>
      <c r="J265" s="563"/>
      <c r="K265" s="563"/>
      <c r="L265" s="563"/>
      <c r="M265" s="563"/>
      <c r="N265" s="563"/>
      <c r="O265" s="563"/>
      <c r="P265" s="563"/>
      <c r="Q265" s="563"/>
      <c r="R265" s="563"/>
      <c r="S265" s="563"/>
      <c r="T265" s="563"/>
      <c r="U265" s="563"/>
      <c r="V265" s="563"/>
      <c r="W265" s="563"/>
      <c r="X265" s="563"/>
      <c r="AH265" s="796" t="str">
        <f>HYPERLINK("#A1：X46")</f>
        <v>#A1：X46</v>
      </c>
      <c r="AI265" s="797" t="s">
        <v>2723</v>
      </c>
      <c r="AJ265" s="798"/>
      <c r="AK265" s="799"/>
      <c r="AL265" s="799"/>
      <c r="AM265" s="799"/>
      <c r="AN265" s="799"/>
      <c r="AO265" s="799"/>
    </row>
    <row r="266" spans="1:41" s="554" customFormat="1" ht="13.5">
      <c r="B266" s="553" t="s">
        <v>563</v>
      </c>
      <c r="C266" s="553"/>
      <c r="D266" s="553"/>
      <c r="E266" s="553"/>
      <c r="F266" s="2223" t="str">
        <f>cst_wskakunin_BUILD__address</f>
        <v>岩手県盛岡市</v>
      </c>
      <c r="G266" s="2223"/>
      <c r="H266" s="2223"/>
      <c r="I266" s="2223"/>
      <c r="J266" s="2223"/>
      <c r="K266" s="2223"/>
      <c r="L266" s="2223"/>
      <c r="M266" s="2223"/>
      <c r="N266" s="2223"/>
      <c r="O266" s="2223"/>
      <c r="P266" s="2223"/>
      <c r="Q266" s="2223"/>
      <c r="R266" s="2223"/>
      <c r="S266" s="2223"/>
      <c r="T266" s="2223"/>
      <c r="U266" s="2223"/>
      <c r="V266" s="2223"/>
      <c r="W266" s="2223"/>
      <c r="X266" s="557"/>
      <c r="AH266" s="796" t="str">
        <f>HYPERLINK("#A47：X100")</f>
        <v>#A47：X100</v>
      </c>
      <c r="AI266" s="800" t="s">
        <v>2726</v>
      </c>
      <c r="AJ266" s="560"/>
      <c r="AK266" s="561"/>
      <c r="AL266" s="561"/>
      <c r="AM266" s="561"/>
      <c r="AN266" s="561"/>
      <c r="AO266" s="801"/>
    </row>
    <row r="267" spans="1:41" ht="13.5">
      <c r="F267" s="2223"/>
      <c r="G267" s="2223"/>
      <c r="H267" s="2223"/>
      <c r="I267" s="2223"/>
      <c r="J267" s="2223"/>
      <c r="K267" s="2223"/>
      <c r="L267" s="2223"/>
      <c r="M267" s="2223"/>
      <c r="N267" s="2223"/>
      <c r="O267" s="2223"/>
      <c r="P267" s="2223"/>
      <c r="Q267" s="2223"/>
      <c r="R267" s="2223"/>
      <c r="S267" s="2223"/>
      <c r="T267" s="2223"/>
      <c r="U267" s="2223"/>
      <c r="V267" s="2223"/>
      <c r="W267" s="2223"/>
      <c r="AH267" s="796" t="str">
        <f>HYPERLINK("#A101：X154")</f>
        <v>#A101：X154</v>
      </c>
      <c r="AI267" s="800" t="s">
        <v>3094</v>
      </c>
      <c r="AJ267" s="562"/>
      <c r="AK267" s="561"/>
      <c r="AL267" s="561"/>
      <c r="AM267" s="561"/>
      <c r="AN267" s="561"/>
      <c r="AO267" s="801"/>
    </row>
    <row r="268" spans="1:41" ht="13.5">
      <c r="F268" s="2223"/>
      <c r="G268" s="2223"/>
      <c r="H268" s="2223"/>
      <c r="I268" s="2223"/>
      <c r="J268" s="2223"/>
      <c r="K268" s="2223"/>
      <c r="L268" s="2223"/>
      <c r="M268" s="2223"/>
      <c r="N268" s="2223"/>
      <c r="O268" s="2223"/>
      <c r="P268" s="2223"/>
      <c r="Q268" s="2223"/>
      <c r="R268" s="2223"/>
      <c r="S268" s="2223"/>
      <c r="T268" s="2223"/>
      <c r="U268" s="2223"/>
      <c r="V268" s="2223"/>
      <c r="W268" s="2223"/>
      <c r="AH268" s="796" t="str">
        <f>HYPERLINK("#A155：X208")</f>
        <v>#A155：X208</v>
      </c>
      <c r="AI268" s="800" t="s">
        <v>3385</v>
      </c>
      <c r="AJ268" s="562"/>
      <c r="AK268" s="561"/>
      <c r="AL268" s="561"/>
      <c r="AM268" s="561"/>
      <c r="AN268" s="561"/>
      <c r="AO268" s="801"/>
    </row>
    <row r="269" spans="1:41" ht="13.5">
      <c r="B269" s="792" t="s">
        <v>564</v>
      </c>
      <c r="F269" s="2219" t="str">
        <f>cst_wskakunin_BUILD_JYUKYO__address</f>
        <v/>
      </c>
      <c r="G269" s="2219"/>
      <c r="H269" s="2219"/>
      <c r="I269" s="2219"/>
      <c r="J269" s="2219"/>
      <c r="K269" s="2219"/>
      <c r="L269" s="2219"/>
      <c r="M269" s="2219"/>
      <c r="N269" s="2219"/>
      <c r="O269" s="2219"/>
      <c r="P269" s="2219"/>
      <c r="Q269" s="2219"/>
      <c r="R269" s="2219"/>
      <c r="S269" s="2219"/>
      <c r="T269" s="2219"/>
      <c r="U269" s="2219"/>
      <c r="V269" s="2219"/>
      <c r="W269" s="2219"/>
      <c r="AH269" s="796" t="str">
        <f>HYPERLINK("#A209：X262")</f>
        <v>#A209：X262</v>
      </c>
      <c r="AI269" s="800" t="s">
        <v>3098</v>
      </c>
      <c r="AJ269" s="560"/>
      <c r="AK269" s="561"/>
      <c r="AL269" s="561"/>
      <c r="AM269" s="561"/>
      <c r="AN269" s="561"/>
      <c r="AO269" s="801"/>
    </row>
    <row r="270" spans="1:41" ht="13.5">
      <c r="AH270" s="796" t="str">
        <f>HYPERLINK("#A263：X305")</f>
        <v>#A263：X305</v>
      </c>
      <c r="AI270" s="800" t="s">
        <v>3095</v>
      </c>
      <c r="AJ270" s="562"/>
      <c r="AK270" s="561"/>
      <c r="AL270" s="561"/>
      <c r="AM270" s="561"/>
      <c r="AN270" s="561"/>
      <c r="AO270" s="801"/>
    </row>
    <row r="271" spans="1:41" ht="30" customHeight="1">
      <c r="A271" s="804" t="s">
        <v>651</v>
      </c>
      <c r="B271" s="804"/>
      <c r="C271" s="804"/>
      <c r="D271" s="804"/>
      <c r="E271" s="804"/>
      <c r="F271" s="804"/>
      <c r="G271" s="804"/>
      <c r="H271" s="804"/>
      <c r="I271" s="804"/>
      <c r="J271" s="804"/>
      <c r="K271" s="804"/>
      <c r="L271" s="804"/>
      <c r="M271" s="804"/>
      <c r="N271" s="804"/>
      <c r="O271" s="804"/>
      <c r="P271" s="804"/>
      <c r="Q271" s="804"/>
      <c r="R271" s="804"/>
      <c r="S271" s="804"/>
      <c r="T271" s="804"/>
      <c r="U271" s="804"/>
      <c r="V271" s="804"/>
      <c r="W271" s="804"/>
      <c r="X271" s="804"/>
      <c r="AH271" s="796" t="str">
        <f>HYPERLINK("#A306：X359")</f>
        <v>#A306：X359</v>
      </c>
      <c r="AI271" s="800" t="s">
        <v>3096</v>
      </c>
      <c r="AJ271" s="801"/>
      <c r="AK271" s="801"/>
      <c r="AL271" s="801"/>
      <c r="AM271" s="801"/>
      <c r="AN271" s="801"/>
      <c r="AO271" s="801"/>
    </row>
    <row r="272" spans="1:41" ht="13.5">
      <c r="B272" s="792" t="s">
        <v>3429</v>
      </c>
      <c r="AH272" s="796" t="str">
        <f>HYPERLINK("#A360：X413")</f>
        <v>#A360：X413</v>
      </c>
      <c r="AI272" s="800" t="s">
        <v>3387</v>
      </c>
      <c r="AJ272" s="801"/>
      <c r="AK272" s="801"/>
      <c r="AL272" s="801"/>
      <c r="AM272" s="801"/>
      <c r="AN272" s="801"/>
      <c r="AO272" s="801"/>
    </row>
    <row r="273" spans="1:24" s="794" customFormat="1" ht="12">
      <c r="C273" s="794" t="s">
        <v>374</v>
      </c>
      <c r="D273" s="825" t="str">
        <f>cst_wskakunin_p4_1_TOKUREI</f>
        <v/>
      </c>
      <c r="E273" s="794" t="s">
        <v>375</v>
      </c>
    </row>
    <row r="274" spans="1:24" ht="12">
      <c r="B274" s="792" t="s">
        <v>3430</v>
      </c>
      <c r="G274" s="826" t="str">
        <f>cst_wskakunin_KOUJI_SINTIKU_box</f>
        <v>□</v>
      </c>
      <c r="H274" s="792" t="s">
        <v>47</v>
      </c>
      <c r="J274" s="826" t="str">
        <f>cst_wskakunin_KOUJI_ZOUTIKU_box</f>
        <v>■</v>
      </c>
      <c r="K274" s="792" t="s">
        <v>368</v>
      </c>
      <c r="M274" s="826" t="str">
        <f>cst_wskakunin_KOUJI_KAITIKU_box</f>
        <v>□</v>
      </c>
      <c r="N274" s="792" t="s">
        <v>369</v>
      </c>
      <c r="P274" s="826" t="str">
        <f>cst_wskakunin_KOUJI_ITEN_box</f>
        <v>□</v>
      </c>
      <c r="Q274" s="792" t="s">
        <v>370</v>
      </c>
    </row>
    <row r="275" spans="1:24" ht="12">
      <c r="G275" s="826" t="str">
        <f>cst_wskakunin_KOUJI_DAI_SYUUZEN_box</f>
        <v>□</v>
      </c>
      <c r="H275" s="792" t="s">
        <v>1066</v>
      </c>
      <c r="L275" s="826" t="str">
        <f>cst_wskakunin_KOUJI_DAI_MOYOUGAE_box</f>
        <v>□</v>
      </c>
      <c r="M275" s="792" t="s">
        <v>1068</v>
      </c>
      <c r="R275" s="826" t="str">
        <f>cst_wskakunin_KOUJI_SETUBI_box</f>
        <v>□</v>
      </c>
      <c r="S275" s="792" t="s">
        <v>1070</v>
      </c>
    </row>
    <row r="276" spans="1:24" ht="12">
      <c r="B276" s="792" t="s">
        <v>3431</v>
      </c>
    </row>
    <row r="277" spans="1:24" ht="12">
      <c r="C277" s="2220" t="str">
        <f>cst_wskakunin_KENTIKU_NINSYO_NO</f>
        <v/>
      </c>
      <c r="D277" s="2220"/>
      <c r="E277" s="2220"/>
      <c r="F277" s="2220"/>
      <c r="G277" s="2220"/>
      <c r="H277" s="2220"/>
      <c r="I277" s="2220"/>
      <c r="J277" s="2220"/>
      <c r="K277" s="2220"/>
      <c r="L277" s="2220"/>
      <c r="M277" s="2220"/>
      <c r="N277" s="2220"/>
      <c r="O277" s="2220"/>
      <c r="P277" s="2220"/>
      <c r="Q277" s="2220"/>
      <c r="R277" s="2220"/>
      <c r="S277" s="2220"/>
      <c r="T277" s="2220"/>
      <c r="U277" s="2220"/>
      <c r="V277" s="2220"/>
      <c r="W277" s="2220"/>
    </row>
    <row r="279" spans="1:24" ht="30" customHeight="1">
      <c r="A279" s="801" t="s">
        <v>3432</v>
      </c>
      <c r="B279" s="801"/>
      <c r="C279" s="801"/>
      <c r="D279" s="801"/>
      <c r="E279" s="801"/>
      <c r="F279" s="801"/>
      <c r="G279" s="801"/>
      <c r="H279" s="801"/>
      <c r="I279" s="827" t="s">
        <v>374</v>
      </c>
      <c r="J279" s="2221" t="str">
        <f>IF(目次・入力シート!$BK$31="","「目次･入力シート」に入力してください",目次・入力シート!$BK$31)</f>
        <v>「目次･入力シート」に入力してください</v>
      </c>
      <c r="K279" s="2221"/>
      <c r="L279" s="2221"/>
      <c r="M279" s="2221"/>
      <c r="N279" s="2221"/>
      <c r="O279" s="828" t="s">
        <v>375</v>
      </c>
      <c r="P279" s="828"/>
      <c r="Q279" s="829"/>
      <c r="R279" s="829"/>
      <c r="S279" s="829"/>
      <c r="T279" s="829"/>
      <c r="U279" s="829"/>
      <c r="V279" s="829"/>
      <c r="W279" s="829"/>
      <c r="X279" s="829"/>
    </row>
    <row r="280" spans="1:24" ht="30" customHeight="1">
      <c r="A280" s="801" t="s">
        <v>3433</v>
      </c>
      <c r="B280" s="801"/>
      <c r="C280" s="801"/>
      <c r="D280" s="801"/>
      <c r="E280" s="801"/>
      <c r="F280" s="801"/>
      <c r="G280" s="801"/>
      <c r="H280" s="801"/>
      <c r="I280" s="2217" t="str">
        <f>IF(目次・入力シート!$BJ$33="","「目次･入力シート」に入力してください",目次・入力シート!$BJ$33)</f>
        <v>「目次･入力シート」に入力してください</v>
      </c>
      <c r="J280" s="2217"/>
      <c r="K280" s="2217"/>
      <c r="L280" s="2217"/>
      <c r="M280" s="2217"/>
      <c r="N280" s="2217"/>
      <c r="O280" s="2217"/>
      <c r="P280" s="829"/>
      <c r="Q280" s="829"/>
      <c r="R280" s="829"/>
      <c r="S280" s="829"/>
      <c r="T280" s="829"/>
      <c r="U280" s="829"/>
      <c r="V280" s="829"/>
      <c r="W280" s="829"/>
      <c r="X280" s="829"/>
    </row>
    <row r="281" spans="1:24" ht="30" customHeight="1">
      <c r="A281" s="801" t="s">
        <v>3434</v>
      </c>
      <c r="B281" s="801"/>
      <c r="C281" s="801"/>
      <c r="D281" s="801"/>
      <c r="E281" s="801"/>
      <c r="F281" s="801"/>
      <c r="G281" s="801"/>
      <c r="H281" s="801"/>
      <c r="I281" s="2222" t="s">
        <v>3435</v>
      </c>
      <c r="J281" s="2222"/>
      <c r="K281" s="2222"/>
      <c r="L281" s="2222"/>
      <c r="M281" s="2222"/>
      <c r="N281" s="2222"/>
      <c r="O281" s="2222"/>
      <c r="P281" s="2222"/>
      <c r="Q281" s="2222"/>
      <c r="R281" s="2222"/>
      <c r="S281" s="2222"/>
      <c r="T281" s="2222"/>
      <c r="U281" s="2222"/>
      <c r="V281" s="2222"/>
      <c r="W281" s="2222"/>
      <c r="X281" s="2222"/>
    </row>
    <row r="282" spans="1:24" ht="30" customHeight="1">
      <c r="A282" s="801" t="s">
        <v>653</v>
      </c>
      <c r="B282" s="801"/>
      <c r="C282" s="801"/>
      <c r="D282" s="801"/>
      <c r="E282" s="801"/>
      <c r="F282" s="801"/>
      <c r="G282" s="801"/>
      <c r="H282" s="801"/>
      <c r="I282" s="2217" t="str">
        <f>IF(目次・入力シート!$BJ$25="","「目次･入力シート」に入力してください",目次・入力シート!$BJ$25)</f>
        <v>「目次･入力シート」に入力してください</v>
      </c>
      <c r="J282" s="2217"/>
      <c r="K282" s="2217"/>
      <c r="L282" s="2217"/>
      <c r="M282" s="2217"/>
      <c r="N282" s="2217"/>
      <c r="O282" s="2217"/>
      <c r="P282" s="801"/>
      <c r="Q282" s="801"/>
      <c r="R282" s="801"/>
      <c r="S282" s="801"/>
      <c r="T282" s="801"/>
      <c r="U282" s="801"/>
      <c r="V282" s="801"/>
      <c r="W282" s="801"/>
      <c r="X282" s="801"/>
    </row>
    <row r="283" spans="1:24" ht="30" customHeight="1">
      <c r="A283" s="801" t="s">
        <v>2668</v>
      </c>
      <c r="B283" s="801"/>
      <c r="C283" s="801"/>
      <c r="D283" s="801"/>
      <c r="E283" s="801"/>
      <c r="F283" s="801"/>
      <c r="G283" s="801"/>
      <c r="H283" s="801"/>
      <c r="I283" s="2217" t="str">
        <f>IF(目次・入力シート!$BJ$27="","「目次･入力シート」に入力してください",目次・入力シート!$BJ$27)</f>
        <v>「目次･入力シート」に入力してください</v>
      </c>
      <c r="J283" s="2217"/>
      <c r="K283" s="2217"/>
      <c r="L283" s="2217"/>
      <c r="M283" s="2217"/>
      <c r="N283" s="2217"/>
      <c r="O283" s="2217"/>
      <c r="P283" s="801"/>
      <c r="Q283" s="801"/>
      <c r="R283" s="801"/>
      <c r="S283" s="801"/>
      <c r="T283" s="801"/>
      <c r="U283" s="801"/>
      <c r="V283" s="801"/>
      <c r="W283" s="801"/>
      <c r="X283" s="801"/>
    </row>
    <row r="284" spans="1:24" ht="30" customHeight="1">
      <c r="A284" s="801" t="s">
        <v>3436</v>
      </c>
      <c r="B284" s="801"/>
      <c r="C284" s="801"/>
      <c r="D284" s="801"/>
      <c r="E284" s="801"/>
      <c r="F284" s="801"/>
      <c r="G284" s="801"/>
      <c r="H284" s="801"/>
      <c r="I284" s="2218" t="str">
        <f ca="1">cst_wskakunin_KENSA_YUKA_MENSEKI_select</f>
        <v/>
      </c>
      <c r="J284" s="2218"/>
      <c r="K284" s="2218"/>
      <c r="L284" s="2218"/>
      <c r="M284" s="830" t="s">
        <v>3146</v>
      </c>
      <c r="N284" s="801"/>
      <c r="O284" s="801"/>
      <c r="P284" s="801"/>
      <c r="Q284" s="801"/>
      <c r="R284" s="801"/>
      <c r="S284" s="801"/>
      <c r="T284" s="801"/>
      <c r="U284" s="801"/>
      <c r="V284" s="801"/>
      <c r="W284" s="801"/>
      <c r="X284" s="801"/>
    </row>
    <row r="285" spans="1:24" ht="30" customHeight="1">
      <c r="A285" s="792" t="s">
        <v>2345</v>
      </c>
      <c r="K285" s="792" t="s">
        <v>3437</v>
      </c>
      <c r="P285" s="792" t="s">
        <v>3438</v>
      </c>
      <c r="Q285" s="792" t="s">
        <v>3437</v>
      </c>
      <c r="V285" s="792" t="s">
        <v>3438</v>
      </c>
    </row>
    <row r="286" spans="1:24" ht="12">
      <c r="B286" s="792" t="s">
        <v>565</v>
      </c>
      <c r="K286" s="794" t="s">
        <v>401</v>
      </c>
      <c r="L286" s="2216"/>
      <c r="M286" s="2216"/>
      <c r="N286" s="2216"/>
      <c r="O286" s="2216"/>
      <c r="P286" s="794" t="s">
        <v>6</v>
      </c>
      <c r="Q286" s="794" t="s">
        <v>401</v>
      </c>
      <c r="R286" s="2216"/>
      <c r="S286" s="2216"/>
      <c r="T286" s="2216"/>
      <c r="U286" s="2216"/>
      <c r="V286" s="794" t="s">
        <v>6</v>
      </c>
    </row>
    <row r="287" spans="1:24" ht="12">
      <c r="B287" s="792" t="s">
        <v>658</v>
      </c>
      <c r="K287" s="794" t="s">
        <v>401</v>
      </c>
      <c r="L287" s="2216"/>
      <c r="M287" s="2216"/>
      <c r="N287" s="2216"/>
      <c r="O287" s="2216"/>
      <c r="P287" s="794" t="s">
        <v>6</v>
      </c>
      <c r="Q287" s="794" t="s">
        <v>401</v>
      </c>
      <c r="R287" s="2216"/>
      <c r="S287" s="2216"/>
      <c r="T287" s="2216"/>
      <c r="U287" s="2216"/>
      <c r="V287" s="794" t="s">
        <v>6</v>
      </c>
    </row>
    <row r="288" spans="1:24" ht="12">
      <c r="B288" s="792" t="s">
        <v>659</v>
      </c>
      <c r="K288" s="794" t="s">
        <v>401</v>
      </c>
      <c r="L288" s="2216"/>
      <c r="M288" s="2216"/>
      <c r="N288" s="2216"/>
      <c r="O288" s="2216"/>
      <c r="P288" s="794" t="s">
        <v>6</v>
      </c>
      <c r="Q288" s="794" t="s">
        <v>401</v>
      </c>
      <c r="R288" s="2216"/>
      <c r="S288" s="2216"/>
      <c r="T288" s="2216"/>
      <c r="U288" s="2216"/>
      <c r="V288" s="794" t="s">
        <v>6</v>
      </c>
    </row>
    <row r="289" spans="1:24" ht="12">
      <c r="B289" s="792" t="s">
        <v>660</v>
      </c>
      <c r="K289" s="794" t="s">
        <v>401</v>
      </c>
      <c r="L289" s="2216"/>
      <c r="M289" s="2216"/>
      <c r="N289" s="2216"/>
      <c r="O289" s="2216"/>
      <c r="P289" s="794" t="s">
        <v>6</v>
      </c>
      <c r="Q289" s="794" t="s">
        <v>401</v>
      </c>
      <c r="R289" s="2216"/>
      <c r="S289" s="2216"/>
      <c r="T289" s="2216"/>
      <c r="U289" s="2216"/>
      <c r="V289" s="794" t="s">
        <v>6</v>
      </c>
    </row>
    <row r="290" spans="1:24" ht="12">
      <c r="K290" s="794"/>
      <c r="L290" s="794"/>
      <c r="M290" s="794"/>
      <c r="N290" s="794"/>
      <c r="O290" s="794"/>
      <c r="P290" s="794"/>
      <c r="Q290" s="794"/>
      <c r="R290" s="794"/>
      <c r="S290" s="794"/>
      <c r="T290" s="794"/>
      <c r="U290" s="794"/>
      <c r="V290" s="794"/>
    </row>
    <row r="291" spans="1:24" ht="30" customHeight="1">
      <c r="A291" s="804" t="s">
        <v>3439</v>
      </c>
      <c r="B291" s="804"/>
      <c r="C291" s="804"/>
      <c r="D291" s="804"/>
      <c r="E291" s="804"/>
      <c r="F291" s="804"/>
      <c r="G291" s="804"/>
      <c r="H291" s="804"/>
      <c r="I291" s="804"/>
      <c r="J291" s="804"/>
      <c r="K291" s="804"/>
      <c r="L291" s="804"/>
      <c r="M291" s="804"/>
      <c r="N291" s="804"/>
      <c r="O291" s="804"/>
      <c r="P291" s="804"/>
      <c r="Q291" s="804"/>
      <c r="R291" s="804"/>
      <c r="S291" s="804"/>
      <c r="T291" s="804"/>
      <c r="U291" s="804"/>
      <c r="V291" s="804"/>
      <c r="W291" s="804"/>
      <c r="X291" s="804"/>
    </row>
    <row r="292" spans="1:24" ht="12">
      <c r="B292" s="2204" t="s">
        <v>566</v>
      </c>
      <c r="C292" s="2204"/>
      <c r="D292" s="2204"/>
      <c r="E292" s="2204"/>
      <c r="F292" s="2204"/>
      <c r="G292" s="2204"/>
      <c r="H292" s="2204"/>
      <c r="I292" s="2204"/>
      <c r="J292" s="2204"/>
      <c r="K292" s="2194"/>
      <c r="L292" s="2194"/>
      <c r="M292" s="2194"/>
      <c r="N292" s="2194"/>
      <c r="O292" s="2194"/>
      <c r="P292" s="2194"/>
      <c r="Q292" s="2194"/>
      <c r="R292" s="2194"/>
      <c r="S292" s="2194"/>
      <c r="T292" s="2194"/>
      <c r="U292" s="2194"/>
      <c r="V292" s="2194"/>
      <c r="W292" s="2194"/>
      <c r="X292" s="2194"/>
    </row>
    <row r="293" spans="1:24" ht="12">
      <c r="B293" s="2204" t="s">
        <v>567</v>
      </c>
      <c r="C293" s="2204"/>
      <c r="D293" s="2204"/>
      <c r="E293" s="2204"/>
      <c r="F293" s="2204"/>
      <c r="G293" s="2195"/>
      <c r="H293" s="2195"/>
      <c r="I293" s="2195"/>
      <c r="J293" s="2195"/>
      <c r="K293" s="2195"/>
      <c r="L293" s="2195"/>
      <c r="M293" s="2195"/>
      <c r="N293" s="2195"/>
      <c r="O293" s="2195"/>
      <c r="P293" s="2195"/>
      <c r="Q293" s="2195"/>
      <c r="R293" s="2195"/>
      <c r="S293" s="2195"/>
      <c r="T293" s="2195"/>
      <c r="U293" s="2195"/>
      <c r="V293" s="2195"/>
      <c r="W293" s="2195"/>
      <c r="X293" s="2195"/>
    </row>
    <row r="294" spans="1:24" ht="12">
      <c r="G294" s="2195"/>
      <c r="H294" s="2195"/>
      <c r="I294" s="2195"/>
      <c r="J294" s="2195"/>
      <c r="K294" s="2195"/>
      <c r="L294" s="2195"/>
      <c r="M294" s="2195"/>
      <c r="N294" s="2195"/>
      <c r="O294" s="2195"/>
      <c r="P294" s="2195"/>
      <c r="Q294" s="2195"/>
      <c r="R294" s="2195"/>
      <c r="S294" s="2195"/>
      <c r="T294" s="2195"/>
      <c r="U294" s="2195"/>
      <c r="V294" s="2195"/>
      <c r="W294" s="2195"/>
      <c r="X294" s="2195"/>
    </row>
    <row r="295" spans="1:24" ht="12">
      <c r="G295" s="2195"/>
      <c r="H295" s="2195"/>
      <c r="I295" s="2195"/>
      <c r="J295" s="2195"/>
      <c r="K295" s="2195"/>
      <c r="L295" s="2195"/>
      <c r="M295" s="2195"/>
      <c r="N295" s="2195"/>
      <c r="O295" s="2195"/>
      <c r="P295" s="2195"/>
      <c r="Q295" s="2195"/>
      <c r="R295" s="2195"/>
      <c r="S295" s="2195"/>
      <c r="T295" s="2195"/>
      <c r="U295" s="2195"/>
      <c r="V295" s="2195"/>
      <c r="W295" s="2195"/>
      <c r="X295" s="2195"/>
    </row>
    <row r="296" spans="1:24" ht="12">
      <c r="G296" s="2195"/>
      <c r="H296" s="2195"/>
      <c r="I296" s="2195"/>
      <c r="J296" s="2195"/>
      <c r="K296" s="2195"/>
      <c r="L296" s="2195"/>
      <c r="M296" s="2195"/>
      <c r="N296" s="2195"/>
      <c r="O296" s="2195"/>
      <c r="P296" s="2195"/>
      <c r="Q296" s="2195"/>
      <c r="R296" s="2195"/>
      <c r="S296" s="2195"/>
      <c r="T296" s="2195"/>
      <c r="U296" s="2195"/>
      <c r="V296" s="2195"/>
      <c r="W296" s="2195"/>
      <c r="X296" s="2195"/>
    </row>
    <row r="297" spans="1:24" ht="12">
      <c r="G297" s="2195"/>
      <c r="H297" s="2195"/>
      <c r="I297" s="2195"/>
      <c r="J297" s="2195"/>
      <c r="K297" s="2195"/>
      <c r="L297" s="2195"/>
      <c r="M297" s="2195"/>
      <c r="N297" s="2195"/>
      <c r="O297" s="2195"/>
      <c r="P297" s="2195"/>
      <c r="Q297" s="2195"/>
      <c r="R297" s="2195"/>
      <c r="S297" s="2195"/>
      <c r="T297" s="2195"/>
      <c r="U297" s="2195"/>
      <c r="V297" s="2195"/>
      <c r="W297" s="2195"/>
      <c r="X297" s="2195"/>
    </row>
    <row r="298" spans="1:24" ht="12">
      <c r="G298" s="2195"/>
      <c r="H298" s="2195"/>
      <c r="I298" s="2195"/>
      <c r="J298" s="2195"/>
      <c r="K298" s="2195"/>
      <c r="L298" s="2195"/>
      <c r="M298" s="2195"/>
      <c r="N298" s="2195"/>
      <c r="O298" s="2195"/>
      <c r="P298" s="2195"/>
      <c r="Q298" s="2195"/>
      <c r="R298" s="2195"/>
      <c r="S298" s="2195"/>
      <c r="T298" s="2195"/>
      <c r="U298" s="2195"/>
      <c r="V298" s="2195"/>
      <c r="W298" s="2195"/>
      <c r="X298" s="2195"/>
    </row>
    <row r="300" spans="1:24" ht="30" customHeight="1">
      <c r="A300" s="801" t="s">
        <v>3440</v>
      </c>
      <c r="B300" s="801"/>
      <c r="C300" s="801"/>
      <c r="D300" s="801"/>
      <c r="E300" s="801"/>
      <c r="F300" s="801"/>
      <c r="G300" s="801"/>
      <c r="H300" s="801"/>
      <c r="I300" s="801"/>
      <c r="J300" s="801"/>
      <c r="K300" s="801"/>
      <c r="L300" s="801"/>
      <c r="M300" s="801"/>
      <c r="N300" s="801"/>
      <c r="O300" s="801"/>
      <c r="P300" s="801"/>
      <c r="Q300" s="801"/>
      <c r="R300" s="801"/>
      <c r="S300" s="801"/>
      <c r="T300" s="801"/>
      <c r="U300" s="801"/>
      <c r="V300" s="801"/>
      <c r="W300" s="801"/>
      <c r="X300" s="801"/>
    </row>
    <row r="306" spans="1:41" ht="13.5">
      <c r="A306" s="2192" t="s">
        <v>3156</v>
      </c>
      <c r="B306" s="2192"/>
      <c r="C306" s="2192"/>
      <c r="D306" s="2192"/>
      <c r="E306" s="2192"/>
      <c r="F306" s="2192"/>
      <c r="G306" s="2192"/>
      <c r="H306" s="2192"/>
      <c r="I306" s="2192"/>
      <c r="J306" s="2192"/>
      <c r="K306" s="2192"/>
      <c r="L306" s="2192"/>
      <c r="M306" s="2192"/>
      <c r="N306" s="2192"/>
      <c r="O306" s="2192"/>
      <c r="P306" s="2192"/>
      <c r="Q306" s="2192"/>
      <c r="R306" s="2192"/>
      <c r="S306" s="2192"/>
      <c r="T306" s="2192"/>
      <c r="U306" s="2192"/>
      <c r="V306" s="2192"/>
      <c r="W306" s="2192"/>
      <c r="X306" s="2192"/>
      <c r="AH306" s="793" t="s">
        <v>3093</v>
      </c>
      <c r="AI306" s="793"/>
      <c r="AJ306" s="733"/>
    </row>
    <row r="307" spans="1:41" ht="12">
      <c r="A307" s="831" t="s">
        <v>3441</v>
      </c>
      <c r="B307" s="831"/>
      <c r="C307" s="831"/>
      <c r="D307" s="831"/>
      <c r="E307" s="831"/>
      <c r="F307" s="831"/>
      <c r="G307" s="831"/>
      <c r="H307" s="831"/>
      <c r="I307" s="831"/>
      <c r="J307" s="831"/>
      <c r="K307" s="831"/>
      <c r="L307" s="831"/>
      <c r="M307" s="831"/>
      <c r="N307" s="831"/>
      <c r="O307" s="831"/>
      <c r="P307" s="831"/>
      <c r="Q307" s="831"/>
      <c r="R307" s="831"/>
      <c r="S307" s="831"/>
      <c r="T307" s="831"/>
      <c r="U307" s="831"/>
      <c r="V307" s="831"/>
      <c r="W307" s="831"/>
      <c r="X307" s="831"/>
      <c r="AH307" s="794" t="s">
        <v>2845</v>
      </c>
      <c r="AI307" s="793"/>
      <c r="AJ307" s="795"/>
    </row>
    <row r="308" spans="1:41" s="832" customFormat="1" ht="13.5">
      <c r="A308" s="2205"/>
      <c r="B308" s="2205"/>
      <c r="C308" s="2205"/>
      <c r="D308" s="2205"/>
      <c r="E308" s="2206" t="s">
        <v>3442</v>
      </c>
      <c r="F308" s="2206"/>
      <c r="G308" s="2206"/>
      <c r="H308" s="2206" t="s">
        <v>568</v>
      </c>
      <c r="I308" s="2206"/>
      <c r="J308" s="2206"/>
      <c r="K308" s="2206"/>
      <c r="L308" s="2206" t="s">
        <v>3443</v>
      </c>
      <c r="M308" s="2206"/>
      <c r="N308" s="2206"/>
      <c r="O308" s="2206" t="s">
        <v>569</v>
      </c>
      <c r="P308" s="2206"/>
      <c r="Q308" s="2206"/>
      <c r="R308" s="2206" t="s">
        <v>570</v>
      </c>
      <c r="S308" s="2206"/>
      <c r="T308" s="2206"/>
      <c r="U308" s="2207" t="s">
        <v>3444</v>
      </c>
      <c r="V308" s="2208"/>
      <c r="W308" s="2208"/>
      <c r="X308" s="2209"/>
      <c r="AH308" s="796" t="str">
        <f>HYPERLINK("#A1：X46")</f>
        <v>#A1：X46</v>
      </c>
      <c r="AI308" s="797" t="s">
        <v>2723</v>
      </c>
      <c r="AJ308" s="798"/>
      <c r="AK308" s="799"/>
      <c r="AL308" s="799"/>
      <c r="AM308" s="799"/>
      <c r="AN308" s="799"/>
      <c r="AO308" s="799"/>
    </row>
    <row r="309" spans="1:41" s="832" customFormat="1" ht="13.5">
      <c r="A309" s="2205"/>
      <c r="B309" s="2205"/>
      <c r="C309" s="2205"/>
      <c r="D309" s="2205"/>
      <c r="E309" s="2206"/>
      <c r="F309" s="2206"/>
      <c r="G309" s="2206"/>
      <c r="H309" s="2206"/>
      <c r="I309" s="2206"/>
      <c r="J309" s="2206"/>
      <c r="K309" s="2206"/>
      <c r="L309" s="2206"/>
      <c r="M309" s="2206"/>
      <c r="N309" s="2206"/>
      <c r="O309" s="2206"/>
      <c r="P309" s="2206"/>
      <c r="Q309" s="2206"/>
      <c r="R309" s="2206"/>
      <c r="S309" s="2206"/>
      <c r="T309" s="2206"/>
      <c r="U309" s="2210"/>
      <c r="V309" s="2211"/>
      <c r="W309" s="2211"/>
      <c r="X309" s="2212"/>
      <c r="AH309" s="796" t="str">
        <f>HYPERLINK("#A47：X100")</f>
        <v>#A47：X100</v>
      </c>
      <c r="AI309" s="800" t="s">
        <v>2726</v>
      </c>
      <c r="AJ309" s="560"/>
      <c r="AK309" s="561"/>
      <c r="AL309" s="561"/>
      <c r="AM309" s="561"/>
      <c r="AN309" s="561"/>
      <c r="AO309" s="801"/>
    </row>
    <row r="310" spans="1:41" s="832" customFormat="1" ht="13.5">
      <c r="A310" s="2205"/>
      <c r="B310" s="2205"/>
      <c r="C310" s="2205"/>
      <c r="D310" s="2205"/>
      <c r="E310" s="2206"/>
      <c r="F310" s="2206"/>
      <c r="G310" s="2206"/>
      <c r="H310" s="2206"/>
      <c r="I310" s="2206"/>
      <c r="J310" s="2206"/>
      <c r="K310" s="2206"/>
      <c r="L310" s="2206"/>
      <c r="M310" s="2206"/>
      <c r="N310" s="2206"/>
      <c r="O310" s="2206"/>
      <c r="P310" s="2206"/>
      <c r="Q310" s="2206"/>
      <c r="R310" s="2206"/>
      <c r="S310" s="2206"/>
      <c r="T310" s="2206"/>
      <c r="U310" s="2213"/>
      <c r="V310" s="2214"/>
      <c r="W310" s="2214"/>
      <c r="X310" s="2215"/>
      <c r="AH310" s="796" t="str">
        <f>HYPERLINK("#A101：X154")</f>
        <v>#A101：X154</v>
      </c>
      <c r="AI310" s="800" t="s">
        <v>3094</v>
      </c>
      <c r="AJ310" s="562"/>
      <c r="AK310" s="561"/>
      <c r="AL310" s="561"/>
      <c r="AM310" s="561"/>
      <c r="AN310" s="561"/>
      <c r="AO310" s="801"/>
    </row>
    <row r="311" spans="1:41" s="832" customFormat="1" ht="13.5">
      <c r="A311" s="2196" t="s">
        <v>3445</v>
      </c>
      <c r="B311" s="2196"/>
      <c r="C311" s="2196"/>
      <c r="D311" s="2196"/>
      <c r="E311" s="2203"/>
      <c r="F311" s="2203"/>
      <c r="G311" s="2203"/>
      <c r="H311" s="2203"/>
      <c r="I311" s="2203"/>
      <c r="J311" s="2203"/>
      <c r="K311" s="2203"/>
      <c r="L311" s="2203"/>
      <c r="M311" s="2203"/>
      <c r="N311" s="2203"/>
      <c r="O311" s="2203"/>
      <c r="P311" s="2203"/>
      <c r="Q311" s="2203"/>
      <c r="R311" s="2203"/>
      <c r="S311" s="2203"/>
      <c r="T311" s="2203"/>
      <c r="U311" s="833"/>
      <c r="V311" s="834" t="s">
        <v>3446</v>
      </c>
      <c r="W311" s="835"/>
      <c r="X311" s="836" t="s">
        <v>416</v>
      </c>
      <c r="AH311" s="796" t="str">
        <f>HYPERLINK("#A155：X208")</f>
        <v>#A155：X208</v>
      </c>
      <c r="AI311" s="800" t="s">
        <v>3385</v>
      </c>
      <c r="AJ311" s="562"/>
      <c r="AK311" s="561"/>
      <c r="AL311" s="561"/>
      <c r="AM311" s="561"/>
      <c r="AN311" s="561"/>
      <c r="AO311" s="801"/>
    </row>
    <row r="312" spans="1:41" s="832" customFormat="1" ht="13.5">
      <c r="A312" s="2196"/>
      <c r="B312" s="2196"/>
      <c r="C312" s="2196"/>
      <c r="D312" s="2196"/>
      <c r="E312" s="2203"/>
      <c r="F312" s="2203"/>
      <c r="G312" s="2203"/>
      <c r="H312" s="2203"/>
      <c r="I312" s="2203"/>
      <c r="J312" s="2203"/>
      <c r="K312" s="2203"/>
      <c r="L312" s="2203"/>
      <c r="M312" s="2203"/>
      <c r="N312" s="2203"/>
      <c r="O312" s="2203"/>
      <c r="P312" s="2203"/>
      <c r="Q312" s="2203"/>
      <c r="R312" s="2203"/>
      <c r="S312" s="2203"/>
      <c r="T312" s="2203"/>
      <c r="U312" s="837"/>
      <c r="V312" s="838"/>
      <c r="W312" s="838"/>
      <c r="X312" s="839"/>
      <c r="AH312" s="796" t="str">
        <f>HYPERLINK("#A209：X262")</f>
        <v>#A209：X262</v>
      </c>
      <c r="AI312" s="800" t="s">
        <v>3098</v>
      </c>
      <c r="AJ312" s="560"/>
      <c r="AK312" s="561"/>
      <c r="AL312" s="561"/>
      <c r="AM312" s="561"/>
      <c r="AN312" s="561"/>
      <c r="AO312" s="801"/>
    </row>
    <row r="313" spans="1:41" s="832" customFormat="1" ht="13.5">
      <c r="A313" s="2196"/>
      <c r="B313" s="2196"/>
      <c r="C313" s="2196"/>
      <c r="D313" s="2196"/>
      <c r="E313" s="2203"/>
      <c r="F313" s="2203"/>
      <c r="G313" s="2203"/>
      <c r="H313" s="2203"/>
      <c r="I313" s="2203"/>
      <c r="J313" s="2203"/>
      <c r="K313" s="2203"/>
      <c r="L313" s="2203"/>
      <c r="M313" s="2203"/>
      <c r="N313" s="2203"/>
      <c r="O313" s="2203"/>
      <c r="P313" s="2203"/>
      <c r="Q313" s="2203"/>
      <c r="R313" s="2203"/>
      <c r="S313" s="2203"/>
      <c r="T313" s="2203"/>
      <c r="U313" s="840"/>
      <c r="V313" s="841"/>
      <c r="W313" s="841"/>
      <c r="X313" s="842"/>
      <c r="AH313" s="796" t="str">
        <f>HYPERLINK("#A263：X305")</f>
        <v>#A263：X305</v>
      </c>
      <c r="AI313" s="800" t="s">
        <v>3095</v>
      </c>
      <c r="AJ313" s="562"/>
      <c r="AK313" s="561"/>
      <c r="AL313" s="561"/>
      <c r="AM313" s="561"/>
      <c r="AN313" s="561"/>
      <c r="AO313" s="801"/>
    </row>
    <row r="314" spans="1:41" s="832" customFormat="1" ht="13.5">
      <c r="A314" s="2196" t="s">
        <v>3447</v>
      </c>
      <c r="B314" s="2196"/>
      <c r="C314" s="2196"/>
      <c r="D314" s="2196"/>
      <c r="E314" s="2203"/>
      <c r="F314" s="2203"/>
      <c r="G314" s="2203"/>
      <c r="H314" s="2203"/>
      <c r="I314" s="2203"/>
      <c r="J314" s="2203"/>
      <c r="K314" s="2203"/>
      <c r="L314" s="2203"/>
      <c r="M314" s="2203"/>
      <c r="N314" s="2203"/>
      <c r="O314" s="2203"/>
      <c r="P314" s="2203"/>
      <c r="Q314" s="2203"/>
      <c r="R314" s="2203"/>
      <c r="S314" s="2203"/>
      <c r="T314" s="2203"/>
      <c r="U314" s="833"/>
      <c r="V314" s="834" t="s">
        <v>3446</v>
      </c>
      <c r="W314" s="835"/>
      <c r="X314" s="843" t="s">
        <v>416</v>
      </c>
      <c r="AH314" s="796" t="str">
        <f>HYPERLINK("#A306：X359")</f>
        <v>#A306：X359</v>
      </c>
      <c r="AI314" s="800" t="s">
        <v>3096</v>
      </c>
      <c r="AJ314" s="801"/>
      <c r="AK314" s="801"/>
      <c r="AL314" s="801"/>
      <c r="AM314" s="801"/>
      <c r="AN314" s="801"/>
      <c r="AO314" s="801"/>
    </row>
    <row r="315" spans="1:41" s="832" customFormat="1" ht="13.5">
      <c r="A315" s="2196"/>
      <c r="B315" s="2196"/>
      <c r="C315" s="2196"/>
      <c r="D315" s="2196"/>
      <c r="E315" s="2203"/>
      <c r="F315" s="2203"/>
      <c r="G315" s="2203"/>
      <c r="H315" s="2203"/>
      <c r="I315" s="2203"/>
      <c r="J315" s="2203"/>
      <c r="K315" s="2203"/>
      <c r="L315" s="2203"/>
      <c r="M315" s="2203"/>
      <c r="N315" s="2203"/>
      <c r="O315" s="2203"/>
      <c r="P315" s="2203"/>
      <c r="Q315" s="2203"/>
      <c r="R315" s="2203"/>
      <c r="S315" s="2203"/>
      <c r="T315" s="2203"/>
      <c r="U315" s="837"/>
      <c r="V315" s="838"/>
      <c r="W315" s="838"/>
      <c r="X315" s="839"/>
      <c r="AH315" s="796" t="str">
        <f>HYPERLINK("#A360：X413")</f>
        <v>#A360：X413</v>
      </c>
      <c r="AI315" s="800" t="s">
        <v>3387</v>
      </c>
      <c r="AJ315" s="801"/>
      <c r="AK315" s="801"/>
      <c r="AL315" s="801"/>
      <c r="AM315" s="801"/>
      <c r="AN315" s="801"/>
      <c r="AO315" s="801"/>
    </row>
    <row r="316" spans="1:41" s="832" customFormat="1" ht="10.5">
      <c r="A316" s="2196"/>
      <c r="B316" s="2196"/>
      <c r="C316" s="2196"/>
      <c r="D316" s="2196"/>
      <c r="E316" s="2203"/>
      <c r="F316" s="2203"/>
      <c r="G316" s="2203"/>
      <c r="H316" s="2203"/>
      <c r="I316" s="2203"/>
      <c r="J316" s="2203"/>
      <c r="K316" s="2203"/>
      <c r="L316" s="2203"/>
      <c r="M316" s="2203"/>
      <c r="N316" s="2203"/>
      <c r="O316" s="2203"/>
      <c r="P316" s="2203"/>
      <c r="Q316" s="2203"/>
      <c r="R316" s="2203"/>
      <c r="S316" s="2203"/>
      <c r="T316" s="2203"/>
      <c r="U316" s="837"/>
      <c r="V316" s="838"/>
      <c r="W316" s="838"/>
      <c r="X316" s="839"/>
    </row>
    <row r="317" spans="1:41" s="832" customFormat="1" ht="10.5">
      <c r="A317" s="2196"/>
      <c r="B317" s="2196"/>
      <c r="C317" s="2196"/>
      <c r="D317" s="2196"/>
      <c r="E317" s="2203"/>
      <c r="F317" s="2203"/>
      <c r="G317" s="2203"/>
      <c r="H317" s="2203"/>
      <c r="I317" s="2203"/>
      <c r="J317" s="2203"/>
      <c r="K317" s="2203"/>
      <c r="L317" s="2203"/>
      <c r="M317" s="2203"/>
      <c r="N317" s="2203"/>
      <c r="O317" s="2203"/>
      <c r="P317" s="2203"/>
      <c r="Q317" s="2203"/>
      <c r="R317" s="2203"/>
      <c r="S317" s="2203"/>
      <c r="T317" s="2203"/>
      <c r="U317" s="837"/>
      <c r="V317" s="838"/>
      <c r="W317" s="838"/>
      <c r="X317" s="839"/>
    </row>
    <row r="318" spans="1:41" s="832" customFormat="1" ht="10.5">
      <c r="A318" s="2196"/>
      <c r="B318" s="2196"/>
      <c r="C318" s="2196"/>
      <c r="D318" s="2196"/>
      <c r="E318" s="2203"/>
      <c r="F318" s="2203"/>
      <c r="G318" s="2203"/>
      <c r="H318" s="2203"/>
      <c r="I318" s="2203"/>
      <c r="J318" s="2203"/>
      <c r="K318" s="2203"/>
      <c r="L318" s="2203"/>
      <c r="M318" s="2203"/>
      <c r="N318" s="2203"/>
      <c r="O318" s="2203"/>
      <c r="P318" s="2203"/>
      <c r="Q318" s="2203"/>
      <c r="R318" s="2203"/>
      <c r="S318" s="2203"/>
      <c r="T318" s="2203"/>
      <c r="U318" s="837"/>
      <c r="V318" s="838"/>
      <c r="W318" s="838"/>
      <c r="X318" s="839"/>
    </row>
    <row r="319" spans="1:41" s="832" customFormat="1" ht="10.5">
      <c r="A319" s="2196"/>
      <c r="B319" s="2196"/>
      <c r="C319" s="2196"/>
      <c r="D319" s="2196"/>
      <c r="E319" s="2203"/>
      <c r="F319" s="2203"/>
      <c r="G319" s="2203"/>
      <c r="H319" s="2203"/>
      <c r="I319" s="2203"/>
      <c r="J319" s="2203"/>
      <c r="K319" s="2203"/>
      <c r="L319" s="2203"/>
      <c r="M319" s="2203"/>
      <c r="N319" s="2203"/>
      <c r="O319" s="2203"/>
      <c r="P319" s="2203"/>
      <c r="Q319" s="2203"/>
      <c r="R319" s="2203"/>
      <c r="S319" s="2203"/>
      <c r="T319" s="2203"/>
      <c r="U319" s="837"/>
      <c r="V319" s="838"/>
      <c r="W319" s="838"/>
      <c r="X319" s="839"/>
    </row>
    <row r="320" spans="1:41" s="832" customFormat="1" ht="10.5">
      <c r="A320" s="2196" t="s">
        <v>3448</v>
      </c>
      <c r="B320" s="2196"/>
      <c r="C320" s="2196"/>
      <c r="D320" s="2196"/>
      <c r="E320" s="2203"/>
      <c r="F320" s="2203"/>
      <c r="G320" s="2203"/>
      <c r="H320" s="2203"/>
      <c r="I320" s="2203"/>
      <c r="J320" s="2203"/>
      <c r="K320" s="2203"/>
      <c r="L320" s="2203"/>
      <c r="M320" s="2203"/>
      <c r="N320" s="2203"/>
      <c r="O320" s="2203"/>
      <c r="P320" s="2203"/>
      <c r="Q320" s="2203"/>
      <c r="R320" s="2203"/>
      <c r="S320" s="2203"/>
      <c r="T320" s="2203"/>
      <c r="U320" s="833"/>
      <c r="V320" s="834" t="s">
        <v>3446</v>
      </c>
      <c r="W320" s="835"/>
      <c r="X320" s="843" t="s">
        <v>416</v>
      </c>
    </row>
    <row r="321" spans="1:24" s="832" customFormat="1" ht="10.5">
      <c r="A321" s="2196"/>
      <c r="B321" s="2196"/>
      <c r="C321" s="2196"/>
      <c r="D321" s="2196"/>
      <c r="E321" s="2203"/>
      <c r="F321" s="2203"/>
      <c r="G321" s="2203"/>
      <c r="H321" s="2203"/>
      <c r="I321" s="2203"/>
      <c r="J321" s="2203"/>
      <c r="K321" s="2203"/>
      <c r="L321" s="2203"/>
      <c r="M321" s="2203"/>
      <c r="N321" s="2203"/>
      <c r="O321" s="2203"/>
      <c r="P321" s="2203"/>
      <c r="Q321" s="2203"/>
      <c r="R321" s="2203"/>
      <c r="S321" s="2203"/>
      <c r="T321" s="2203"/>
      <c r="U321" s="837"/>
      <c r="V321" s="838"/>
      <c r="W321" s="838"/>
      <c r="X321" s="839"/>
    </row>
    <row r="322" spans="1:24" s="832" customFormat="1" ht="10.5">
      <c r="A322" s="2196"/>
      <c r="B322" s="2196"/>
      <c r="C322" s="2196"/>
      <c r="D322" s="2196"/>
      <c r="E322" s="2203"/>
      <c r="F322" s="2203"/>
      <c r="G322" s="2203"/>
      <c r="H322" s="2203"/>
      <c r="I322" s="2203"/>
      <c r="J322" s="2203"/>
      <c r="K322" s="2203"/>
      <c r="L322" s="2203"/>
      <c r="M322" s="2203"/>
      <c r="N322" s="2203"/>
      <c r="O322" s="2203"/>
      <c r="P322" s="2203"/>
      <c r="Q322" s="2203"/>
      <c r="R322" s="2203"/>
      <c r="S322" s="2203"/>
      <c r="T322" s="2203"/>
      <c r="U322" s="837"/>
      <c r="V322" s="838"/>
      <c r="W322" s="838"/>
      <c r="X322" s="839"/>
    </row>
    <row r="323" spans="1:24" s="832" customFormat="1" ht="10.5">
      <c r="A323" s="2196"/>
      <c r="B323" s="2196"/>
      <c r="C323" s="2196"/>
      <c r="D323" s="2196"/>
      <c r="E323" s="2203"/>
      <c r="F323" s="2203"/>
      <c r="G323" s="2203"/>
      <c r="H323" s="2203"/>
      <c r="I323" s="2203"/>
      <c r="J323" s="2203"/>
      <c r="K323" s="2203"/>
      <c r="L323" s="2203"/>
      <c r="M323" s="2203"/>
      <c r="N323" s="2203"/>
      <c r="O323" s="2203"/>
      <c r="P323" s="2203"/>
      <c r="Q323" s="2203"/>
      <c r="R323" s="2203"/>
      <c r="S323" s="2203"/>
      <c r="T323" s="2203"/>
      <c r="U323" s="837"/>
      <c r="V323" s="838"/>
      <c r="W323" s="838"/>
      <c r="X323" s="839"/>
    </row>
    <row r="324" spans="1:24" s="832" customFormat="1" ht="10.5">
      <c r="A324" s="2196"/>
      <c r="B324" s="2196"/>
      <c r="C324" s="2196"/>
      <c r="D324" s="2196"/>
      <c r="E324" s="2203"/>
      <c r="F324" s="2203"/>
      <c r="G324" s="2203"/>
      <c r="H324" s="2203"/>
      <c r="I324" s="2203"/>
      <c r="J324" s="2203"/>
      <c r="K324" s="2203"/>
      <c r="L324" s="2203"/>
      <c r="M324" s="2203"/>
      <c r="N324" s="2203"/>
      <c r="O324" s="2203"/>
      <c r="P324" s="2203"/>
      <c r="Q324" s="2203"/>
      <c r="R324" s="2203"/>
      <c r="S324" s="2203"/>
      <c r="T324" s="2203"/>
      <c r="U324" s="837"/>
      <c r="V324" s="838"/>
      <c r="W324" s="838"/>
      <c r="X324" s="839"/>
    </row>
    <row r="325" spans="1:24" s="832" customFormat="1" ht="10.5">
      <c r="A325" s="2196"/>
      <c r="B325" s="2196"/>
      <c r="C325" s="2196"/>
      <c r="D325" s="2196"/>
      <c r="E325" s="2203"/>
      <c r="F325" s="2203"/>
      <c r="G325" s="2203"/>
      <c r="H325" s="2203"/>
      <c r="I325" s="2203"/>
      <c r="J325" s="2203"/>
      <c r="K325" s="2203"/>
      <c r="L325" s="2203"/>
      <c r="M325" s="2203"/>
      <c r="N325" s="2203"/>
      <c r="O325" s="2203"/>
      <c r="P325" s="2203"/>
      <c r="Q325" s="2203"/>
      <c r="R325" s="2203"/>
      <c r="S325" s="2203"/>
      <c r="T325" s="2203"/>
      <c r="U325" s="837"/>
      <c r="V325" s="838"/>
      <c r="W325" s="838"/>
      <c r="X325" s="839"/>
    </row>
    <row r="326" spans="1:24" s="832" customFormat="1" ht="10.5">
      <c r="A326" s="2196" t="s">
        <v>3449</v>
      </c>
      <c r="B326" s="2196"/>
      <c r="C326" s="2196"/>
      <c r="D326" s="2196"/>
      <c r="E326" s="2203"/>
      <c r="F326" s="2203"/>
      <c r="G326" s="2203"/>
      <c r="H326" s="2203"/>
      <c r="I326" s="2203"/>
      <c r="J326" s="2203"/>
      <c r="K326" s="2203"/>
      <c r="L326" s="2203"/>
      <c r="M326" s="2203"/>
      <c r="N326" s="2203"/>
      <c r="O326" s="2203"/>
      <c r="P326" s="2203"/>
      <c r="Q326" s="2203"/>
      <c r="R326" s="2203"/>
      <c r="S326" s="2203"/>
      <c r="T326" s="2203"/>
      <c r="U326" s="833"/>
      <c r="V326" s="834" t="s">
        <v>3446</v>
      </c>
      <c r="W326" s="835"/>
      <c r="X326" s="843" t="s">
        <v>416</v>
      </c>
    </row>
    <row r="327" spans="1:24" s="832" customFormat="1" ht="10.5">
      <c r="A327" s="2196"/>
      <c r="B327" s="2196"/>
      <c r="C327" s="2196"/>
      <c r="D327" s="2196"/>
      <c r="E327" s="2203"/>
      <c r="F327" s="2203"/>
      <c r="G327" s="2203"/>
      <c r="H327" s="2203"/>
      <c r="I327" s="2203"/>
      <c r="J327" s="2203"/>
      <c r="K327" s="2203"/>
      <c r="L327" s="2203"/>
      <c r="M327" s="2203"/>
      <c r="N327" s="2203"/>
      <c r="O327" s="2203"/>
      <c r="P327" s="2203"/>
      <c r="Q327" s="2203"/>
      <c r="R327" s="2203"/>
      <c r="S327" s="2203"/>
      <c r="T327" s="2203"/>
      <c r="U327" s="837"/>
      <c r="V327" s="838"/>
      <c r="W327" s="838"/>
      <c r="X327" s="839"/>
    </row>
    <row r="328" spans="1:24" s="832" customFormat="1" ht="10.5">
      <c r="A328" s="2196"/>
      <c r="B328" s="2196"/>
      <c r="C328" s="2196"/>
      <c r="D328" s="2196"/>
      <c r="E328" s="2203"/>
      <c r="F328" s="2203"/>
      <c r="G328" s="2203"/>
      <c r="H328" s="2203"/>
      <c r="I328" s="2203"/>
      <c r="J328" s="2203"/>
      <c r="K328" s="2203"/>
      <c r="L328" s="2203"/>
      <c r="M328" s="2203"/>
      <c r="N328" s="2203"/>
      <c r="O328" s="2203"/>
      <c r="P328" s="2203"/>
      <c r="Q328" s="2203"/>
      <c r="R328" s="2203"/>
      <c r="S328" s="2203"/>
      <c r="T328" s="2203"/>
      <c r="U328" s="837"/>
      <c r="V328" s="838"/>
      <c r="W328" s="838"/>
      <c r="X328" s="839"/>
    </row>
    <row r="329" spans="1:24" s="832" customFormat="1" ht="10.5">
      <c r="A329" s="2196"/>
      <c r="B329" s="2196"/>
      <c r="C329" s="2196"/>
      <c r="D329" s="2196"/>
      <c r="E329" s="2203"/>
      <c r="F329" s="2203"/>
      <c r="G329" s="2203"/>
      <c r="H329" s="2203"/>
      <c r="I329" s="2203"/>
      <c r="J329" s="2203"/>
      <c r="K329" s="2203"/>
      <c r="L329" s="2203"/>
      <c r="M329" s="2203"/>
      <c r="N329" s="2203"/>
      <c r="O329" s="2203"/>
      <c r="P329" s="2203"/>
      <c r="Q329" s="2203"/>
      <c r="R329" s="2203"/>
      <c r="S329" s="2203"/>
      <c r="T329" s="2203"/>
      <c r="U329" s="837"/>
      <c r="V329" s="838"/>
      <c r="W329" s="838"/>
      <c r="X329" s="839"/>
    </row>
    <row r="330" spans="1:24" s="832" customFormat="1" ht="10.5">
      <c r="A330" s="2196" t="s">
        <v>3450</v>
      </c>
      <c r="B330" s="2196"/>
      <c r="C330" s="2196"/>
      <c r="D330" s="2196"/>
      <c r="E330" s="2203"/>
      <c r="F330" s="2203"/>
      <c r="G330" s="2203"/>
      <c r="H330" s="2203"/>
      <c r="I330" s="2203"/>
      <c r="J330" s="2203"/>
      <c r="K330" s="2203"/>
      <c r="L330" s="2203"/>
      <c r="M330" s="2203"/>
      <c r="N330" s="2203"/>
      <c r="O330" s="2203"/>
      <c r="P330" s="2203"/>
      <c r="Q330" s="2203"/>
      <c r="R330" s="2203"/>
      <c r="S330" s="2203"/>
      <c r="T330" s="2203"/>
      <c r="U330" s="833"/>
      <c r="V330" s="834" t="s">
        <v>3446</v>
      </c>
      <c r="W330" s="835"/>
      <c r="X330" s="843" t="s">
        <v>416</v>
      </c>
    </row>
    <row r="331" spans="1:24" s="832" customFormat="1" ht="10.5">
      <c r="A331" s="2196"/>
      <c r="B331" s="2196"/>
      <c r="C331" s="2196"/>
      <c r="D331" s="2196"/>
      <c r="E331" s="2203"/>
      <c r="F331" s="2203"/>
      <c r="G331" s="2203"/>
      <c r="H331" s="2203"/>
      <c r="I331" s="2203"/>
      <c r="J331" s="2203"/>
      <c r="K331" s="2203"/>
      <c r="L331" s="2203"/>
      <c r="M331" s="2203"/>
      <c r="N331" s="2203"/>
      <c r="O331" s="2203"/>
      <c r="P331" s="2203"/>
      <c r="Q331" s="2203"/>
      <c r="R331" s="2203"/>
      <c r="S331" s="2203"/>
      <c r="T331" s="2203"/>
      <c r="U331" s="837"/>
      <c r="V331" s="838"/>
      <c r="W331" s="838"/>
      <c r="X331" s="839"/>
    </row>
    <row r="332" spans="1:24" s="832" customFormat="1" ht="10.5">
      <c r="A332" s="2196"/>
      <c r="B332" s="2196"/>
      <c r="C332" s="2196"/>
      <c r="D332" s="2196"/>
      <c r="E332" s="2203"/>
      <c r="F332" s="2203"/>
      <c r="G332" s="2203"/>
      <c r="H332" s="2203"/>
      <c r="I332" s="2203"/>
      <c r="J332" s="2203"/>
      <c r="K332" s="2203"/>
      <c r="L332" s="2203"/>
      <c r="M332" s="2203"/>
      <c r="N332" s="2203"/>
      <c r="O332" s="2203"/>
      <c r="P332" s="2203"/>
      <c r="Q332" s="2203"/>
      <c r="R332" s="2203"/>
      <c r="S332" s="2203"/>
      <c r="T332" s="2203"/>
      <c r="U332" s="837"/>
      <c r="V332" s="838"/>
      <c r="W332" s="838"/>
      <c r="X332" s="839"/>
    </row>
    <row r="333" spans="1:24" s="832" customFormat="1" ht="10.5">
      <c r="A333" s="2196"/>
      <c r="B333" s="2196"/>
      <c r="C333" s="2196"/>
      <c r="D333" s="2196"/>
      <c r="E333" s="2203"/>
      <c r="F333" s="2203"/>
      <c r="G333" s="2203"/>
      <c r="H333" s="2203"/>
      <c r="I333" s="2203"/>
      <c r="J333" s="2203"/>
      <c r="K333" s="2203"/>
      <c r="L333" s="2203"/>
      <c r="M333" s="2203"/>
      <c r="N333" s="2203"/>
      <c r="O333" s="2203"/>
      <c r="P333" s="2203"/>
      <c r="Q333" s="2203"/>
      <c r="R333" s="2203"/>
      <c r="S333" s="2203"/>
      <c r="T333" s="2203"/>
      <c r="U333" s="837"/>
      <c r="V333" s="838"/>
      <c r="W333" s="838"/>
      <c r="X333" s="839"/>
    </row>
    <row r="334" spans="1:24" s="832" customFormat="1" ht="10.5">
      <c r="A334" s="2196" t="s">
        <v>3451</v>
      </c>
      <c r="B334" s="2196"/>
      <c r="C334" s="2196"/>
      <c r="D334" s="2196"/>
      <c r="E334" s="2203"/>
      <c r="F334" s="2203"/>
      <c r="G334" s="2203"/>
      <c r="H334" s="2203"/>
      <c r="I334" s="2203"/>
      <c r="J334" s="2203"/>
      <c r="K334" s="2203"/>
      <c r="L334" s="2203"/>
      <c r="M334" s="2203"/>
      <c r="N334" s="2203"/>
      <c r="O334" s="2203"/>
      <c r="P334" s="2203"/>
      <c r="Q334" s="2203"/>
      <c r="R334" s="2203"/>
      <c r="S334" s="2203"/>
      <c r="T334" s="2203"/>
      <c r="U334" s="833"/>
      <c r="V334" s="834" t="s">
        <v>3446</v>
      </c>
      <c r="W334" s="835"/>
      <c r="X334" s="843" t="s">
        <v>416</v>
      </c>
    </row>
    <row r="335" spans="1:24" s="832" customFormat="1" ht="10.5">
      <c r="A335" s="2196"/>
      <c r="B335" s="2196"/>
      <c r="C335" s="2196"/>
      <c r="D335" s="2196"/>
      <c r="E335" s="2203"/>
      <c r="F335" s="2203"/>
      <c r="G335" s="2203"/>
      <c r="H335" s="2203"/>
      <c r="I335" s="2203"/>
      <c r="J335" s="2203"/>
      <c r="K335" s="2203"/>
      <c r="L335" s="2203"/>
      <c r="M335" s="2203"/>
      <c r="N335" s="2203"/>
      <c r="O335" s="2203"/>
      <c r="P335" s="2203"/>
      <c r="Q335" s="2203"/>
      <c r="R335" s="2203"/>
      <c r="S335" s="2203"/>
      <c r="T335" s="2203"/>
      <c r="U335" s="837"/>
      <c r="V335" s="838"/>
      <c r="W335" s="838"/>
      <c r="X335" s="839"/>
    </row>
    <row r="336" spans="1:24" s="832" customFormat="1" ht="10.5">
      <c r="A336" s="2196"/>
      <c r="B336" s="2196"/>
      <c r="C336" s="2196"/>
      <c r="D336" s="2196"/>
      <c r="E336" s="2203"/>
      <c r="F336" s="2203"/>
      <c r="G336" s="2203"/>
      <c r="H336" s="2203"/>
      <c r="I336" s="2203"/>
      <c r="J336" s="2203"/>
      <c r="K336" s="2203"/>
      <c r="L336" s="2203"/>
      <c r="M336" s="2203"/>
      <c r="N336" s="2203"/>
      <c r="O336" s="2203"/>
      <c r="P336" s="2203"/>
      <c r="Q336" s="2203"/>
      <c r="R336" s="2203"/>
      <c r="S336" s="2203"/>
      <c r="T336" s="2203"/>
      <c r="U336" s="837"/>
      <c r="V336" s="838"/>
      <c r="W336" s="838"/>
      <c r="X336" s="839"/>
    </row>
    <row r="337" spans="1:24" s="832" customFormat="1" ht="10.5">
      <c r="A337" s="2196" t="s">
        <v>3452</v>
      </c>
      <c r="B337" s="2196"/>
      <c r="C337" s="2196"/>
      <c r="D337" s="2196"/>
      <c r="E337" s="2203"/>
      <c r="F337" s="2203"/>
      <c r="G337" s="2203"/>
      <c r="H337" s="2203"/>
      <c r="I337" s="2203"/>
      <c r="J337" s="2203"/>
      <c r="K337" s="2203"/>
      <c r="L337" s="2203"/>
      <c r="M337" s="2203"/>
      <c r="N337" s="2203"/>
      <c r="O337" s="2203"/>
      <c r="P337" s="2203"/>
      <c r="Q337" s="2203"/>
      <c r="R337" s="2203"/>
      <c r="S337" s="2203"/>
      <c r="T337" s="2203"/>
      <c r="U337" s="833"/>
      <c r="V337" s="834" t="s">
        <v>3446</v>
      </c>
      <c r="W337" s="835"/>
      <c r="X337" s="843" t="s">
        <v>416</v>
      </c>
    </row>
    <row r="338" spans="1:24" s="832" customFormat="1" ht="10.5">
      <c r="A338" s="2196"/>
      <c r="B338" s="2196"/>
      <c r="C338" s="2196"/>
      <c r="D338" s="2196"/>
      <c r="E338" s="2203"/>
      <c r="F338" s="2203"/>
      <c r="G338" s="2203"/>
      <c r="H338" s="2203"/>
      <c r="I338" s="2203"/>
      <c r="J338" s="2203"/>
      <c r="K338" s="2203"/>
      <c r="L338" s="2203"/>
      <c r="M338" s="2203"/>
      <c r="N338" s="2203"/>
      <c r="O338" s="2203"/>
      <c r="P338" s="2203"/>
      <c r="Q338" s="2203"/>
      <c r="R338" s="2203"/>
      <c r="S338" s="2203"/>
      <c r="T338" s="2203"/>
      <c r="U338" s="837"/>
      <c r="V338" s="838"/>
      <c r="W338" s="838"/>
      <c r="X338" s="839"/>
    </row>
    <row r="339" spans="1:24" s="832" customFormat="1" ht="10.5">
      <c r="A339" s="2196"/>
      <c r="B339" s="2196"/>
      <c r="C339" s="2196"/>
      <c r="D339" s="2196"/>
      <c r="E339" s="2203"/>
      <c r="F339" s="2203"/>
      <c r="G339" s="2203"/>
      <c r="H339" s="2203"/>
      <c r="I339" s="2203"/>
      <c r="J339" s="2203"/>
      <c r="K339" s="2203"/>
      <c r="L339" s="2203"/>
      <c r="M339" s="2203"/>
      <c r="N339" s="2203"/>
      <c r="O339" s="2203"/>
      <c r="P339" s="2203"/>
      <c r="Q339" s="2203"/>
      <c r="R339" s="2203"/>
      <c r="S339" s="2203"/>
      <c r="T339" s="2203"/>
      <c r="U339" s="837"/>
      <c r="V339" s="838"/>
      <c r="W339" s="838"/>
      <c r="X339" s="839"/>
    </row>
    <row r="340" spans="1:24" s="832" customFormat="1" ht="10.5">
      <c r="A340" s="2196"/>
      <c r="B340" s="2196"/>
      <c r="C340" s="2196"/>
      <c r="D340" s="2196"/>
      <c r="E340" s="2203"/>
      <c r="F340" s="2203"/>
      <c r="G340" s="2203"/>
      <c r="H340" s="2203"/>
      <c r="I340" s="2203"/>
      <c r="J340" s="2203"/>
      <c r="K340" s="2203"/>
      <c r="L340" s="2203"/>
      <c r="M340" s="2203"/>
      <c r="N340" s="2203"/>
      <c r="O340" s="2203"/>
      <c r="P340" s="2203"/>
      <c r="Q340" s="2203"/>
      <c r="R340" s="2203"/>
      <c r="S340" s="2203"/>
      <c r="T340" s="2203"/>
      <c r="U340" s="837"/>
      <c r="V340" s="838"/>
      <c r="W340" s="838"/>
      <c r="X340" s="839"/>
    </row>
    <row r="341" spans="1:24" s="832" customFormat="1" ht="10.5">
      <c r="A341" s="2196" t="s">
        <v>3453</v>
      </c>
      <c r="B341" s="2196"/>
      <c r="C341" s="2196"/>
      <c r="D341" s="2196"/>
      <c r="E341" s="2203"/>
      <c r="F341" s="2203"/>
      <c r="G341" s="2203"/>
      <c r="H341" s="2203"/>
      <c r="I341" s="2203"/>
      <c r="J341" s="2203"/>
      <c r="K341" s="2203"/>
      <c r="L341" s="2203"/>
      <c r="M341" s="2203"/>
      <c r="N341" s="2203"/>
      <c r="O341" s="2203"/>
      <c r="P341" s="2203"/>
      <c r="Q341" s="2203"/>
      <c r="R341" s="2203"/>
      <c r="S341" s="2203"/>
      <c r="T341" s="2203"/>
      <c r="U341" s="833"/>
      <c r="V341" s="834" t="s">
        <v>3446</v>
      </c>
      <c r="W341" s="835"/>
      <c r="X341" s="843" t="s">
        <v>416</v>
      </c>
    </row>
    <row r="342" spans="1:24" s="832" customFormat="1" ht="10.5">
      <c r="A342" s="2196"/>
      <c r="B342" s="2196"/>
      <c r="C342" s="2196"/>
      <c r="D342" s="2196"/>
      <c r="E342" s="2203"/>
      <c r="F342" s="2203"/>
      <c r="G342" s="2203"/>
      <c r="H342" s="2203"/>
      <c r="I342" s="2203"/>
      <c r="J342" s="2203"/>
      <c r="K342" s="2203"/>
      <c r="L342" s="2203"/>
      <c r="M342" s="2203"/>
      <c r="N342" s="2203"/>
      <c r="O342" s="2203"/>
      <c r="P342" s="2203"/>
      <c r="Q342" s="2203"/>
      <c r="R342" s="2203"/>
      <c r="S342" s="2203"/>
      <c r="T342" s="2203"/>
      <c r="U342" s="837"/>
      <c r="V342" s="838"/>
      <c r="W342" s="838"/>
      <c r="X342" s="839"/>
    </row>
    <row r="343" spans="1:24" s="832" customFormat="1" ht="10.5">
      <c r="A343" s="2196"/>
      <c r="B343" s="2196"/>
      <c r="C343" s="2196"/>
      <c r="D343" s="2196"/>
      <c r="E343" s="2203"/>
      <c r="F343" s="2203"/>
      <c r="G343" s="2203"/>
      <c r="H343" s="2203"/>
      <c r="I343" s="2203"/>
      <c r="J343" s="2203"/>
      <c r="K343" s="2203"/>
      <c r="L343" s="2203"/>
      <c r="M343" s="2203"/>
      <c r="N343" s="2203"/>
      <c r="O343" s="2203"/>
      <c r="P343" s="2203"/>
      <c r="Q343" s="2203"/>
      <c r="R343" s="2203"/>
      <c r="S343" s="2203"/>
      <c r="T343" s="2203"/>
      <c r="U343" s="837"/>
      <c r="V343" s="838"/>
      <c r="W343" s="838"/>
      <c r="X343" s="839"/>
    </row>
    <row r="344" spans="1:24" s="832" customFormat="1" ht="10.5">
      <c r="A344" s="2196"/>
      <c r="B344" s="2196"/>
      <c r="C344" s="2196"/>
      <c r="D344" s="2196"/>
      <c r="E344" s="2203"/>
      <c r="F344" s="2203"/>
      <c r="G344" s="2203"/>
      <c r="H344" s="2203"/>
      <c r="I344" s="2203"/>
      <c r="J344" s="2203"/>
      <c r="K344" s="2203"/>
      <c r="L344" s="2203"/>
      <c r="M344" s="2203"/>
      <c r="N344" s="2203"/>
      <c r="O344" s="2203"/>
      <c r="P344" s="2203"/>
      <c r="Q344" s="2203"/>
      <c r="R344" s="2203"/>
      <c r="S344" s="2203"/>
      <c r="T344" s="2203"/>
      <c r="U344" s="837"/>
      <c r="V344" s="838"/>
      <c r="W344" s="838"/>
      <c r="X344" s="839"/>
    </row>
    <row r="345" spans="1:24" s="832" customFormat="1" ht="10.5">
      <c r="A345" s="2196" t="s">
        <v>3454</v>
      </c>
      <c r="B345" s="2196"/>
      <c r="C345" s="2196"/>
      <c r="D345" s="2196"/>
      <c r="E345" s="2203"/>
      <c r="F345" s="2203"/>
      <c r="G345" s="2203"/>
      <c r="H345" s="2203"/>
      <c r="I345" s="2203"/>
      <c r="J345" s="2203"/>
      <c r="K345" s="2203"/>
      <c r="L345" s="2203"/>
      <c r="M345" s="2203"/>
      <c r="N345" s="2203"/>
      <c r="O345" s="2203"/>
      <c r="P345" s="2203"/>
      <c r="Q345" s="2203"/>
      <c r="R345" s="2203"/>
      <c r="S345" s="2203"/>
      <c r="T345" s="2203"/>
      <c r="U345" s="833"/>
      <c r="V345" s="834" t="s">
        <v>3446</v>
      </c>
      <c r="W345" s="835"/>
      <c r="X345" s="843" t="s">
        <v>416</v>
      </c>
    </row>
    <row r="346" spans="1:24" s="832" customFormat="1" ht="10.5">
      <c r="A346" s="2196"/>
      <c r="B346" s="2196"/>
      <c r="C346" s="2196"/>
      <c r="D346" s="2196"/>
      <c r="E346" s="2203"/>
      <c r="F346" s="2203"/>
      <c r="G346" s="2203"/>
      <c r="H346" s="2203"/>
      <c r="I346" s="2203"/>
      <c r="J346" s="2203"/>
      <c r="K346" s="2203"/>
      <c r="L346" s="2203"/>
      <c r="M346" s="2203"/>
      <c r="N346" s="2203"/>
      <c r="O346" s="2203"/>
      <c r="P346" s="2203"/>
      <c r="Q346" s="2203"/>
      <c r="R346" s="2203"/>
      <c r="S346" s="2203"/>
      <c r="T346" s="2203"/>
      <c r="U346" s="837"/>
      <c r="V346" s="838"/>
      <c r="W346" s="838"/>
      <c r="X346" s="839"/>
    </row>
    <row r="347" spans="1:24" s="832" customFormat="1" ht="10.5">
      <c r="A347" s="2196"/>
      <c r="B347" s="2196"/>
      <c r="C347" s="2196"/>
      <c r="D347" s="2196"/>
      <c r="E347" s="2203"/>
      <c r="F347" s="2203"/>
      <c r="G347" s="2203"/>
      <c r="H347" s="2203"/>
      <c r="I347" s="2203"/>
      <c r="J347" s="2203"/>
      <c r="K347" s="2203"/>
      <c r="L347" s="2203"/>
      <c r="M347" s="2203"/>
      <c r="N347" s="2203"/>
      <c r="O347" s="2203"/>
      <c r="P347" s="2203"/>
      <c r="Q347" s="2203"/>
      <c r="R347" s="2203"/>
      <c r="S347" s="2203"/>
      <c r="T347" s="2203"/>
      <c r="U347" s="837"/>
      <c r="V347" s="838"/>
      <c r="W347" s="838"/>
      <c r="X347" s="839"/>
    </row>
    <row r="348" spans="1:24" s="832" customFormat="1" ht="10.5">
      <c r="A348" s="2196"/>
      <c r="B348" s="2196"/>
      <c r="C348" s="2196"/>
      <c r="D348" s="2196"/>
      <c r="E348" s="2203"/>
      <c r="F348" s="2203"/>
      <c r="G348" s="2203"/>
      <c r="H348" s="2203"/>
      <c r="I348" s="2203"/>
      <c r="J348" s="2203"/>
      <c r="K348" s="2203"/>
      <c r="L348" s="2203"/>
      <c r="M348" s="2203"/>
      <c r="N348" s="2203"/>
      <c r="O348" s="2203"/>
      <c r="P348" s="2203"/>
      <c r="Q348" s="2203"/>
      <c r="R348" s="2203"/>
      <c r="S348" s="2203"/>
      <c r="T348" s="2203"/>
      <c r="U348" s="837"/>
      <c r="V348" s="838"/>
      <c r="W348" s="838"/>
      <c r="X348" s="839"/>
    </row>
    <row r="349" spans="1:24" s="832" customFormat="1" ht="10.5">
      <c r="A349" s="2196" t="s">
        <v>3455</v>
      </c>
      <c r="B349" s="2196"/>
      <c r="C349" s="2196"/>
      <c r="D349" s="2196"/>
      <c r="E349" s="2203"/>
      <c r="F349" s="2203"/>
      <c r="G349" s="2203"/>
      <c r="H349" s="2203"/>
      <c r="I349" s="2203"/>
      <c r="J349" s="2203"/>
      <c r="K349" s="2203"/>
      <c r="L349" s="2203"/>
      <c r="M349" s="2203"/>
      <c r="N349" s="2203"/>
      <c r="O349" s="2203"/>
      <c r="P349" s="2203"/>
      <c r="Q349" s="2203"/>
      <c r="R349" s="2203"/>
      <c r="S349" s="2203"/>
      <c r="T349" s="2203"/>
      <c r="U349" s="833"/>
      <c r="V349" s="834" t="s">
        <v>3446</v>
      </c>
      <c r="W349" s="835"/>
      <c r="X349" s="843" t="s">
        <v>416</v>
      </c>
    </row>
    <row r="350" spans="1:24" s="832" customFormat="1" ht="10.5">
      <c r="A350" s="2196"/>
      <c r="B350" s="2196"/>
      <c r="C350" s="2196"/>
      <c r="D350" s="2196"/>
      <c r="E350" s="2203"/>
      <c r="F350" s="2203"/>
      <c r="G350" s="2203"/>
      <c r="H350" s="2203"/>
      <c r="I350" s="2203"/>
      <c r="J350" s="2203"/>
      <c r="K350" s="2203"/>
      <c r="L350" s="2203"/>
      <c r="M350" s="2203"/>
      <c r="N350" s="2203"/>
      <c r="O350" s="2203"/>
      <c r="P350" s="2203"/>
      <c r="Q350" s="2203"/>
      <c r="R350" s="2203"/>
      <c r="S350" s="2203"/>
      <c r="T350" s="2203"/>
      <c r="U350" s="837"/>
      <c r="V350" s="838"/>
      <c r="W350" s="838"/>
      <c r="X350" s="839"/>
    </row>
    <row r="351" spans="1:24" s="832" customFormat="1" ht="10.5">
      <c r="A351" s="2196"/>
      <c r="B351" s="2196"/>
      <c r="C351" s="2196"/>
      <c r="D351" s="2196"/>
      <c r="E351" s="2203"/>
      <c r="F351" s="2203"/>
      <c r="G351" s="2203"/>
      <c r="H351" s="2203"/>
      <c r="I351" s="2203"/>
      <c r="J351" s="2203"/>
      <c r="K351" s="2203"/>
      <c r="L351" s="2203"/>
      <c r="M351" s="2203"/>
      <c r="N351" s="2203"/>
      <c r="O351" s="2203"/>
      <c r="P351" s="2203"/>
      <c r="Q351" s="2203"/>
      <c r="R351" s="2203"/>
      <c r="S351" s="2203"/>
      <c r="T351" s="2203"/>
      <c r="U351" s="837"/>
      <c r="V351" s="838"/>
      <c r="W351" s="838"/>
      <c r="X351" s="839"/>
    </row>
    <row r="352" spans="1:24" s="832" customFormat="1" ht="10.5">
      <c r="A352" s="2196"/>
      <c r="B352" s="2196"/>
      <c r="C352" s="2196"/>
      <c r="D352" s="2196"/>
      <c r="E352" s="2203"/>
      <c r="F352" s="2203"/>
      <c r="G352" s="2203"/>
      <c r="H352" s="2203"/>
      <c r="I352" s="2203"/>
      <c r="J352" s="2203"/>
      <c r="K352" s="2203"/>
      <c r="L352" s="2203"/>
      <c r="M352" s="2203"/>
      <c r="N352" s="2203"/>
      <c r="O352" s="2203"/>
      <c r="P352" s="2203"/>
      <c r="Q352" s="2203"/>
      <c r="R352" s="2203"/>
      <c r="S352" s="2203"/>
      <c r="T352" s="2203"/>
      <c r="U352" s="837"/>
      <c r="V352" s="838"/>
      <c r="W352" s="838"/>
      <c r="X352" s="839"/>
    </row>
    <row r="353" spans="1:41" s="832" customFormat="1" ht="10.5">
      <c r="A353" s="2196"/>
      <c r="B353" s="2196"/>
      <c r="C353" s="2196"/>
      <c r="D353" s="2196"/>
      <c r="E353" s="2203"/>
      <c r="F353" s="2203"/>
      <c r="G353" s="2203"/>
      <c r="H353" s="2203"/>
      <c r="I353" s="2203"/>
      <c r="J353" s="2203"/>
      <c r="K353" s="2203"/>
      <c r="L353" s="2203"/>
      <c r="M353" s="2203"/>
      <c r="N353" s="2203"/>
      <c r="O353" s="2203"/>
      <c r="P353" s="2203"/>
      <c r="Q353" s="2203"/>
      <c r="R353" s="2203"/>
      <c r="S353" s="2203"/>
      <c r="T353" s="2203"/>
      <c r="U353" s="837"/>
      <c r="V353" s="838"/>
      <c r="W353" s="838"/>
      <c r="X353" s="839"/>
    </row>
    <row r="354" spans="1:41" s="832" customFormat="1" ht="10.5">
      <c r="A354" s="2196" t="s">
        <v>3456</v>
      </c>
      <c r="B354" s="2196"/>
      <c r="C354" s="2196"/>
      <c r="D354" s="2196"/>
      <c r="E354" s="2203"/>
      <c r="F354" s="2203"/>
      <c r="G354" s="2203"/>
      <c r="H354" s="2203"/>
      <c r="I354" s="2203"/>
      <c r="J354" s="2203"/>
      <c r="K354" s="2203"/>
      <c r="L354" s="2203"/>
      <c r="M354" s="2203"/>
      <c r="N354" s="2203"/>
      <c r="O354" s="2203"/>
      <c r="P354" s="2203"/>
      <c r="Q354" s="2203"/>
      <c r="R354" s="2203"/>
      <c r="S354" s="2203"/>
      <c r="T354" s="2203"/>
      <c r="U354" s="833"/>
      <c r="V354" s="834" t="s">
        <v>3446</v>
      </c>
      <c r="W354" s="835"/>
      <c r="X354" s="843" t="s">
        <v>416</v>
      </c>
    </row>
    <row r="355" spans="1:41" s="832" customFormat="1" ht="10.5">
      <c r="A355" s="2196"/>
      <c r="B355" s="2196"/>
      <c r="C355" s="2196"/>
      <c r="D355" s="2196"/>
      <c r="E355" s="2203"/>
      <c r="F355" s="2203"/>
      <c r="G355" s="2203"/>
      <c r="H355" s="2203"/>
      <c r="I355" s="2203"/>
      <c r="J355" s="2203"/>
      <c r="K355" s="2203"/>
      <c r="L355" s="2203"/>
      <c r="M355" s="2203"/>
      <c r="N355" s="2203"/>
      <c r="O355" s="2203"/>
      <c r="P355" s="2203"/>
      <c r="Q355" s="2203"/>
      <c r="R355" s="2203"/>
      <c r="S355" s="2203"/>
      <c r="T355" s="2203"/>
      <c r="U355" s="837"/>
      <c r="V355" s="838"/>
      <c r="W355" s="838"/>
      <c r="X355" s="839"/>
    </row>
    <row r="356" spans="1:41" s="832" customFormat="1" ht="10.5">
      <c r="A356" s="2196"/>
      <c r="B356" s="2196"/>
      <c r="C356" s="2196"/>
      <c r="D356" s="2196"/>
      <c r="E356" s="2203"/>
      <c r="F356" s="2203"/>
      <c r="G356" s="2203"/>
      <c r="H356" s="2203"/>
      <c r="I356" s="2203"/>
      <c r="J356" s="2203"/>
      <c r="K356" s="2203"/>
      <c r="L356" s="2203"/>
      <c r="M356" s="2203"/>
      <c r="N356" s="2203"/>
      <c r="O356" s="2203"/>
      <c r="P356" s="2203"/>
      <c r="Q356" s="2203"/>
      <c r="R356" s="2203"/>
      <c r="S356" s="2203"/>
      <c r="T356" s="2203"/>
      <c r="U356" s="837"/>
      <c r="V356" s="838"/>
      <c r="W356" s="838"/>
      <c r="X356" s="839"/>
    </row>
    <row r="357" spans="1:41" s="832" customFormat="1" ht="10.5">
      <c r="A357" s="2196"/>
      <c r="B357" s="2196"/>
      <c r="C357" s="2196"/>
      <c r="D357" s="2196"/>
      <c r="E357" s="2203"/>
      <c r="F357" s="2203"/>
      <c r="G357" s="2203"/>
      <c r="H357" s="2203"/>
      <c r="I357" s="2203"/>
      <c r="J357" s="2203"/>
      <c r="K357" s="2203"/>
      <c r="L357" s="2203"/>
      <c r="M357" s="2203"/>
      <c r="N357" s="2203"/>
      <c r="O357" s="2203"/>
      <c r="P357" s="2203"/>
      <c r="Q357" s="2203"/>
      <c r="R357" s="2203"/>
      <c r="S357" s="2203"/>
      <c r="T357" s="2203"/>
      <c r="U357" s="837"/>
      <c r="V357" s="838"/>
      <c r="W357" s="838"/>
      <c r="X357" s="839"/>
    </row>
    <row r="358" spans="1:41" s="832" customFormat="1" ht="10.5">
      <c r="A358" s="2196" t="s">
        <v>394</v>
      </c>
      <c r="B358" s="2196"/>
      <c r="C358" s="2196"/>
      <c r="D358" s="2196"/>
      <c r="E358" s="2197"/>
      <c r="F358" s="2198"/>
      <c r="G358" s="2198"/>
      <c r="H358" s="2198"/>
      <c r="I358" s="2198"/>
      <c r="J358" s="2198"/>
      <c r="K358" s="2198"/>
      <c r="L358" s="2198"/>
      <c r="M358" s="2198"/>
      <c r="N358" s="2198"/>
      <c r="O358" s="2198"/>
      <c r="P358" s="2198"/>
      <c r="Q358" s="2198"/>
      <c r="R358" s="2198"/>
      <c r="S358" s="2198"/>
      <c r="T358" s="2199"/>
      <c r="U358" s="833"/>
      <c r="V358" s="834" t="s">
        <v>3446</v>
      </c>
      <c r="W358" s="835"/>
      <c r="X358" s="843" t="s">
        <v>416</v>
      </c>
    </row>
    <row r="359" spans="1:41" s="832" customFormat="1" ht="10.5">
      <c r="A359" s="2196"/>
      <c r="B359" s="2196"/>
      <c r="C359" s="2196"/>
      <c r="D359" s="2196"/>
      <c r="E359" s="2200"/>
      <c r="F359" s="2201"/>
      <c r="G359" s="2201"/>
      <c r="H359" s="2201"/>
      <c r="I359" s="2201"/>
      <c r="J359" s="2201"/>
      <c r="K359" s="2201"/>
      <c r="L359" s="2201"/>
      <c r="M359" s="2201"/>
      <c r="N359" s="2201"/>
      <c r="O359" s="2201"/>
      <c r="P359" s="2201"/>
      <c r="Q359" s="2201"/>
      <c r="R359" s="2201"/>
      <c r="S359" s="2201"/>
      <c r="T359" s="2202"/>
      <c r="U359" s="840"/>
      <c r="V359" s="841"/>
      <c r="W359" s="841"/>
      <c r="X359" s="842"/>
    </row>
    <row r="360" spans="1:41" ht="13.5">
      <c r="A360" s="2192" t="s">
        <v>3457</v>
      </c>
      <c r="B360" s="2192"/>
      <c r="C360" s="2192"/>
      <c r="D360" s="2192"/>
      <c r="E360" s="2192"/>
      <c r="F360" s="2192"/>
      <c r="G360" s="2192"/>
      <c r="H360" s="2192"/>
      <c r="I360" s="2192"/>
      <c r="J360" s="2192"/>
      <c r="K360" s="2192"/>
      <c r="L360" s="2192"/>
      <c r="M360" s="2192"/>
      <c r="N360" s="2192"/>
      <c r="O360" s="2192"/>
      <c r="P360" s="2192"/>
      <c r="Q360" s="2192"/>
      <c r="R360" s="2192"/>
      <c r="S360" s="2192"/>
      <c r="T360" s="2192"/>
      <c r="U360" s="2192"/>
      <c r="V360" s="2192"/>
      <c r="W360" s="2192"/>
      <c r="X360" s="2192"/>
      <c r="AH360" s="793" t="s">
        <v>3093</v>
      </c>
      <c r="AI360" s="793"/>
      <c r="AJ360" s="733"/>
    </row>
    <row r="361" spans="1:41" ht="12">
      <c r="A361" s="831"/>
      <c r="B361" s="831"/>
      <c r="C361" s="831"/>
      <c r="D361" s="831"/>
      <c r="E361" s="831"/>
      <c r="F361" s="831"/>
      <c r="G361" s="831"/>
      <c r="H361" s="831"/>
      <c r="I361" s="831"/>
      <c r="J361" s="831"/>
      <c r="K361" s="831"/>
      <c r="L361" s="831"/>
      <c r="M361" s="831"/>
      <c r="N361" s="831"/>
      <c r="O361" s="831"/>
      <c r="P361" s="831"/>
      <c r="Q361" s="831"/>
      <c r="R361" s="831"/>
      <c r="S361" s="831"/>
      <c r="T361" s="831"/>
      <c r="U361" s="831"/>
      <c r="V361" s="831"/>
      <c r="W361" s="831"/>
      <c r="X361" s="831"/>
      <c r="AH361" s="794" t="s">
        <v>2845</v>
      </c>
      <c r="AI361" s="793"/>
      <c r="AJ361" s="795"/>
    </row>
    <row r="362" spans="1:41" ht="13.5">
      <c r="A362" s="831"/>
      <c r="B362" s="2193" t="s">
        <v>566</v>
      </c>
      <c r="C362" s="2193"/>
      <c r="D362" s="2193"/>
      <c r="E362" s="2193"/>
      <c r="F362" s="2193"/>
      <c r="G362" s="2193"/>
      <c r="H362" s="2193"/>
      <c r="I362" s="2193"/>
      <c r="J362" s="2193"/>
      <c r="K362" s="2194"/>
      <c r="L362" s="2194"/>
      <c r="M362" s="2194"/>
      <c r="N362" s="2194"/>
      <c r="O362" s="2194"/>
      <c r="P362" s="2194"/>
      <c r="Q362" s="2194"/>
      <c r="R362" s="2194"/>
      <c r="S362" s="2194"/>
      <c r="T362" s="2194"/>
      <c r="U362" s="2194"/>
      <c r="V362" s="2194"/>
      <c r="W362" s="2194"/>
      <c r="X362" s="2194"/>
      <c r="AH362" s="796" t="str">
        <f>HYPERLINK("#A1：X46")</f>
        <v>#A1：X46</v>
      </c>
      <c r="AI362" s="797" t="s">
        <v>2723</v>
      </c>
      <c r="AJ362" s="798"/>
      <c r="AK362" s="799"/>
      <c r="AL362" s="799"/>
      <c r="AM362" s="799"/>
      <c r="AN362" s="799"/>
      <c r="AO362" s="799"/>
    </row>
    <row r="363" spans="1:41" ht="13.5">
      <c r="A363" s="831"/>
      <c r="B363" s="2193" t="s">
        <v>567</v>
      </c>
      <c r="C363" s="2193"/>
      <c r="D363" s="2193"/>
      <c r="E363" s="2193"/>
      <c r="F363" s="2193"/>
      <c r="G363" s="2195"/>
      <c r="H363" s="2195"/>
      <c r="I363" s="2195"/>
      <c r="J363" s="2195"/>
      <c r="K363" s="2195"/>
      <c r="L363" s="2195"/>
      <c r="M363" s="2195"/>
      <c r="N363" s="2195"/>
      <c r="O363" s="2195"/>
      <c r="P363" s="2195"/>
      <c r="Q363" s="2195"/>
      <c r="R363" s="2195"/>
      <c r="S363" s="2195"/>
      <c r="T363" s="2195"/>
      <c r="U363" s="2195"/>
      <c r="V363" s="2195"/>
      <c r="W363" s="2195"/>
      <c r="X363" s="2195"/>
      <c r="AH363" s="796" t="str">
        <f>HYPERLINK("#A47：X100")</f>
        <v>#A47：X100</v>
      </c>
      <c r="AI363" s="800" t="s">
        <v>2726</v>
      </c>
      <c r="AJ363" s="560"/>
      <c r="AK363" s="561"/>
      <c r="AL363" s="561"/>
      <c r="AM363" s="561"/>
      <c r="AN363" s="561"/>
      <c r="AO363" s="801"/>
    </row>
    <row r="364" spans="1:41" ht="13.5">
      <c r="A364" s="831"/>
      <c r="B364" s="831"/>
      <c r="C364" s="831"/>
      <c r="D364" s="831"/>
      <c r="E364" s="831"/>
      <c r="F364" s="831"/>
      <c r="G364" s="2195"/>
      <c r="H364" s="2195"/>
      <c r="I364" s="2195"/>
      <c r="J364" s="2195"/>
      <c r="K364" s="2195"/>
      <c r="L364" s="2195"/>
      <c r="M364" s="2195"/>
      <c r="N364" s="2195"/>
      <c r="O364" s="2195"/>
      <c r="P364" s="2195"/>
      <c r="Q364" s="2195"/>
      <c r="R364" s="2195"/>
      <c r="S364" s="2195"/>
      <c r="T364" s="2195"/>
      <c r="U364" s="2195"/>
      <c r="V364" s="2195"/>
      <c r="W364" s="2195"/>
      <c r="X364" s="2195"/>
      <c r="AH364" s="796" t="str">
        <f>HYPERLINK("#A101：X154")</f>
        <v>#A101：X154</v>
      </c>
      <c r="AI364" s="800" t="s">
        <v>3094</v>
      </c>
      <c r="AJ364" s="562"/>
      <c r="AK364" s="561"/>
      <c r="AL364" s="561"/>
      <c r="AM364" s="561"/>
      <c r="AN364" s="561"/>
      <c r="AO364" s="801"/>
    </row>
    <row r="365" spans="1:41" ht="13.5">
      <c r="A365" s="831"/>
      <c r="B365" s="831"/>
      <c r="C365" s="831"/>
      <c r="D365" s="831"/>
      <c r="E365" s="831"/>
      <c r="F365" s="831"/>
      <c r="G365" s="2195"/>
      <c r="H365" s="2195"/>
      <c r="I365" s="2195"/>
      <c r="J365" s="2195"/>
      <c r="K365" s="2195"/>
      <c r="L365" s="2195"/>
      <c r="M365" s="2195"/>
      <c r="N365" s="2195"/>
      <c r="O365" s="2195"/>
      <c r="P365" s="2195"/>
      <c r="Q365" s="2195"/>
      <c r="R365" s="2195"/>
      <c r="S365" s="2195"/>
      <c r="T365" s="2195"/>
      <c r="U365" s="2195"/>
      <c r="V365" s="2195"/>
      <c r="W365" s="2195"/>
      <c r="X365" s="2195"/>
      <c r="AH365" s="796" t="str">
        <f>HYPERLINK("#A155：X208")</f>
        <v>#A155：X208</v>
      </c>
      <c r="AI365" s="800" t="s">
        <v>3385</v>
      </c>
      <c r="AJ365" s="562"/>
      <c r="AK365" s="561"/>
      <c r="AL365" s="561"/>
      <c r="AM365" s="561"/>
      <c r="AN365" s="561"/>
      <c r="AO365" s="801"/>
    </row>
    <row r="366" spans="1:41" ht="13.5">
      <c r="A366" s="831"/>
      <c r="B366" s="831"/>
      <c r="C366" s="831"/>
      <c r="D366" s="831"/>
      <c r="E366" s="831"/>
      <c r="F366" s="831"/>
      <c r="G366" s="2195"/>
      <c r="H366" s="2195"/>
      <c r="I366" s="2195"/>
      <c r="J366" s="2195"/>
      <c r="K366" s="2195"/>
      <c r="L366" s="2195"/>
      <c r="M366" s="2195"/>
      <c r="N366" s="2195"/>
      <c r="O366" s="2195"/>
      <c r="P366" s="2195"/>
      <c r="Q366" s="2195"/>
      <c r="R366" s="2195"/>
      <c r="S366" s="2195"/>
      <c r="T366" s="2195"/>
      <c r="U366" s="2195"/>
      <c r="V366" s="2195"/>
      <c r="W366" s="2195"/>
      <c r="X366" s="2195"/>
      <c r="AH366" s="796" t="str">
        <f>HYPERLINK("#A209：X262")</f>
        <v>#A209：X262</v>
      </c>
      <c r="AI366" s="800" t="s">
        <v>3098</v>
      </c>
      <c r="AJ366" s="560"/>
      <c r="AK366" s="561"/>
      <c r="AL366" s="561"/>
      <c r="AM366" s="561"/>
      <c r="AN366" s="561"/>
      <c r="AO366" s="801"/>
    </row>
    <row r="367" spans="1:41" ht="13.5">
      <c r="A367" s="831"/>
      <c r="B367" s="831"/>
      <c r="C367" s="831"/>
      <c r="D367" s="831"/>
      <c r="E367" s="831"/>
      <c r="F367" s="831"/>
      <c r="G367" s="2195"/>
      <c r="H367" s="2195"/>
      <c r="I367" s="2195"/>
      <c r="J367" s="2195"/>
      <c r="K367" s="2195"/>
      <c r="L367" s="2195"/>
      <c r="M367" s="2195"/>
      <c r="N367" s="2195"/>
      <c r="O367" s="2195"/>
      <c r="P367" s="2195"/>
      <c r="Q367" s="2195"/>
      <c r="R367" s="2195"/>
      <c r="S367" s="2195"/>
      <c r="T367" s="2195"/>
      <c r="U367" s="2195"/>
      <c r="V367" s="2195"/>
      <c r="W367" s="2195"/>
      <c r="X367" s="2195"/>
      <c r="AH367" s="796" t="str">
        <f>HYPERLINK("#A263：X305")</f>
        <v>#A263：X305</v>
      </c>
      <c r="AI367" s="800" t="s">
        <v>3095</v>
      </c>
      <c r="AJ367" s="562"/>
      <c r="AK367" s="561"/>
      <c r="AL367" s="561"/>
      <c r="AM367" s="561"/>
      <c r="AN367" s="561"/>
      <c r="AO367" s="801"/>
    </row>
    <row r="368" spans="1:41" ht="13.5">
      <c r="A368" s="831"/>
      <c r="B368" s="831"/>
      <c r="C368" s="831"/>
      <c r="D368" s="831"/>
      <c r="E368" s="831"/>
      <c r="F368" s="831"/>
      <c r="G368" s="2195"/>
      <c r="H368" s="2195"/>
      <c r="I368" s="2195"/>
      <c r="J368" s="2195"/>
      <c r="K368" s="2195"/>
      <c r="L368" s="2195"/>
      <c r="M368" s="2195"/>
      <c r="N368" s="2195"/>
      <c r="O368" s="2195"/>
      <c r="P368" s="2195"/>
      <c r="Q368" s="2195"/>
      <c r="R368" s="2195"/>
      <c r="S368" s="2195"/>
      <c r="T368" s="2195"/>
      <c r="U368" s="2195"/>
      <c r="V368" s="2195"/>
      <c r="W368" s="2195"/>
      <c r="X368" s="2195"/>
      <c r="AH368" s="796" t="str">
        <f>HYPERLINK("#A306：X359")</f>
        <v>#A306：X359</v>
      </c>
      <c r="AI368" s="800" t="s">
        <v>3096</v>
      </c>
      <c r="AJ368" s="801"/>
      <c r="AK368" s="801"/>
      <c r="AL368" s="801"/>
      <c r="AM368" s="801"/>
      <c r="AN368" s="801"/>
      <c r="AO368" s="801"/>
    </row>
    <row r="369" spans="1:41" ht="13.5">
      <c r="A369" s="831"/>
      <c r="B369" s="831"/>
      <c r="C369" s="831"/>
      <c r="D369" s="831"/>
      <c r="E369" s="831"/>
      <c r="F369" s="831"/>
      <c r="G369" s="831"/>
      <c r="H369" s="831"/>
      <c r="I369" s="831"/>
      <c r="J369" s="831"/>
      <c r="K369" s="831"/>
      <c r="L369" s="831"/>
      <c r="M369" s="831"/>
      <c r="N369" s="831"/>
      <c r="O369" s="831"/>
      <c r="P369" s="831"/>
      <c r="Q369" s="831"/>
      <c r="R369" s="831"/>
      <c r="S369" s="831"/>
      <c r="T369" s="831"/>
      <c r="U369" s="831"/>
      <c r="V369" s="831"/>
      <c r="W369" s="831"/>
      <c r="X369" s="831"/>
      <c r="AH369" s="796" t="str">
        <f>HYPERLINK("#A360：X413")</f>
        <v>#A360：X413</v>
      </c>
      <c r="AI369" s="800" t="s">
        <v>3387</v>
      </c>
      <c r="AJ369" s="801"/>
      <c r="AK369" s="801"/>
      <c r="AL369" s="801"/>
      <c r="AM369" s="801"/>
      <c r="AN369" s="801"/>
      <c r="AO369" s="801"/>
    </row>
    <row r="370" spans="1:41" ht="12">
      <c r="A370" s="831"/>
      <c r="B370" s="831"/>
      <c r="C370" s="831"/>
      <c r="D370" s="831"/>
      <c r="E370" s="831"/>
      <c r="F370" s="831"/>
      <c r="G370" s="831"/>
      <c r="H370" s="831"/>
      <c r="I370" s="831"/>
      <c r="J370" s="831"/>
      <c r="K370" s="831"/>
      <c r="L370" s="831"/>
      <c r="M370" s="831"/>
      <c r="N370" s="831"/>
      <c r="O370" s="831"/>
      <c r="P370" s="831"/>
      <c r="Q370" s="831"/>
      <c r="R370" s="831"/>
      <c r="S370" s="831"/>
      <c r="T370" s="831"/>
      <c r="U370" s="831"/>
      <c r="V370" s="831"/>
      <c r="W370" s="831"/>
      <c r="X370" s="831"/>
    </row>
    <row r="371" spans="1:41" ht="12">
      <c r="A371" s="831"/>
      <c r="B371" s="831"/>
      <c r="C371" s="831"/>
      <c r="D371" s="831"/>
      <c r="E371" s="831"/>
      <c r="F371" s="831"/>
      <c r="G371" s="831"/>
      <c r="H371" s="831"/>
      <c r="I371" s="831"/>
      <c r="J371" s="831"/>
      <c r="K371" s="831"/>
      <c r="L371" s="831"/>
      <c r="M371" s="831"/>
      <c r="N371" s="831"/>
      <c r="O371" s="831"/>
      <c r="P371" s="831"/>
      <c r="Q371" s="831"/>
      <c r="R371" s="831"/>
      <c r="S371" s="831"/>
      <c r="T371" s="831"/>
      <c r="U371" s="831"/>
      <c r="V371" s="831"/>
      <c r="W371" s="831"/>
      <c r="X371" s="831"/>
    </row>
    <row r="372" spans="1:41" ht="12">
      <c r="A372" s="831"/>
      <c r="B372" s="831"/>
      <c r="C372" s="831"/>
      <c r="D372" s="831"/>
      <c r="E372" s="831"/>
      <c r="F372" s="831"/>
      <c r="G372" s="831"/>
      <c r="H372" s="831"/>
      <c r="I372" s="831"/>
      <c r="J372" s="831"/>
      <c r="K372" s="831"/>
      <c r="L372" s="831"/>
      <c r="M372" s="831"/>
      <c r="N372" s="831"/>
      <c r="O372" s="831"/>
      <c r="P372" s="831"/>
      <c r="Q372" s="831"/>
      <c r="R372" s="831"/>
      <c r="S372" s="831"/>
      <c r="T372" s="831"/>
      <c r="U372" s="831"/>
      <c r="V372" s="831"/>
      <c r="W372" s="831"/>
      <c r="X372" s="831"/>
    </row>
    <row r="373" spans="1:41" ht="12">
      <c r="A373" s="831"/>
      <c r="B373" s="831"/>
      <c r="C373" s="831"/>
      <c r="D373" s="831"/>
      <c r="E373" s="831"/>
      <c r="F373" s="831"/>
      <c r="G373" s="831"/>
      <c r="H373" s="831"/>
      <c r="I373" s="831"/>
      <c r="J373" s="831"/>
      <c r="K373" s="831"/>
      <c r="L373" s="831"/>
      <c r="M373" s="831"/>
      <c r="N373" s="831"/>
      <c r="O373" s="831"/>
      <c r="P373" s="831"/>
      <c r="Q373" s="831"/>
      <c r="R373" s="831"/>
      <c r="S373" s="831"/>
      <c r="T373" s="831"/>
      <c r="U373" s="831"/>
      <c r="V373" s="831"/>
      <c r="W373" s="831"/>
      <c r="X373" s="831"/>
    </row>
    <row r="374" spans="1:41" ht="12">
      <c r="A374" s="831"/>
      <c r="B374" s="831"/>
      <c r="C374" s="831"/>
      <c r="D374" s="831"/>
      <c r="E374" s="831"/>
      <c r="F374" s="831"/>
      <c r="G374" s="831"/>
      <c r="H374" s="831"/>
      <c r="I374" s="831"/>
      <c r="J374" s="831"/>
      <c r="K374" s="831"/>
      <c r="L374" s="831"/>
      <c r="M374" s="831"/>
      <c r="N374" s="831"/>
      <c r="O374" s="831"/>
      <c r="P374" s="831"/>
      <c r="Q374" s="831"/>
      <c r="R374" s="831"/>
      <c r="S374" s="831"/>
      <c r="T374" s="831"/>
      <c r="U374" s="831"/>
      <c r="V374" s="831"/>
      <c r="W374" s="831"/>
      <c r="X374" s="831"/>
    </row>
    <row r="375" spans="1:41" ht="12">
      <c r="A375" s="831"/>
      <c r="B375" s="831"/>
      <c r="C375" s="831"/>
      <c r="D375" s="831"/>
      <c r="E375" s="831"/>
      <c r="F375" s="831"/>
      <c r="G375" s="831"/>
      <c r="H375" s="831"/>
      <c r="I375" s="831"/>
      <c r="J375" s="831"/>
      <c r="K375" s="831"/>
      <c r="L375" s="831"/>
      <c r="M375" s="831"/>
      <c r="N375" s="831"/>
      <c r="O375" s="831"/>
      <c r="P375" s="831"/>
      <c r="Q375" s="831"/>
      <c r="R375" s="831"/>
      <c r="S375" s="831"/>
      <c r="T375" s="831"/>
      <c r="U375" s="831"/>
      <c r="V375" s="831"/>
      <c r="W375" s="831"/>
      <c r="X375" s="831"/>
    </row>
    <row r="376" spans="1:41" ht="12">
      <c r="A376" s="831"/>
      <c r="B376" s="831"/>
      <c r="C376" s="831"/>
      <c r="D376" s="831"/>
      <c r="E376" s="831"/>
      <c r="F376" s="831"/>
      <c r="G376" s="831"/>
      <c r="H376" s="831"/>
      <c r="I376" s="831"/>
      <c r="J376" s="831"/>
      <c r="K376" s="831"/>
      <c r="L376" s="831"/>
      <c r="M376" s="831"/>
      <c r="N376" s="831"/>
      <c r="O376" s="831"/>
      <c r="P376" s="831"/>
      <c r="Q376" s="831"/>
      <c r="R376" s="831"/>
      <c r="S376" s="831"/>
      <c r="T376" s="831"/>
      <c r="U376" s="831"/>
      <c r="V376" s="831"/>
      <c r="W376" s="831"/>
      <c r="X376" s="831"/>
    </row>
    <row r="377" spans="1:41" ht="12">
      <c r="A377" s="831"/>
      <c r="B377" s="831"/>
      <c r="C377" s="831"/>
      <c r="D377" s="831"/>
      <c r="E377" s="831"/>
      <c r="F377" s="831"/>
      <c r="G377" s="831"/>
      <c r="H377" s="831"/>
      <c r="I377" s="831"/>
      <c r="J377" s="831"/>
      <c r="K377" s="831"/>
      <c r="L377" s="831"/>
      <c r="M377" s="831"/>
      <c r="N377" s="831"/>
      <c r="O377" s="831"/>
      <c r="P377" s="831"/>
      <c r="Q377" s="831"/>
      <c r="R377" s="831"/>
      <c r="S377" s="831"/>
      <c r="T377" s="831"/>
      <c r="U377" s="831"/>
      <c r="V377" s="831"/>
      <c r="W377" s="831"/>
      <c r="X377" s="831"/>
    </row>
    <row r="378" spans="1:41" ht="12">
      <c r="A378" s="831"/>
      <c r="B378" s="831"/>
      <c r="C378" s="831"/>
      <c r="D378" s="831"/>
      <c r="E378" s="831"/>
      <c r="F378" s="831"/>
      <c r="G378" s="831"/>
      <c r="H378" s="831"/>
      <c r="I378" s="831"/>
      <c r="J378" s="831"/>
      <c r="K378" s="831"/>
      <c r="L378" s="831"/>
      <c r="M378" s="831"/>
      <c r="N378" s="831"/>
      <c r="O378" s="831"/>
      <c r="P378" s="831"/>
      <c r="Q378" s="831"/>
      <c r="R378" s="831"/>
      <c r="S378" s="831"/>
      <c r="T378" s="831"/>
      <c r="U378" s="831"/>
      <c r="V378" s="831"/>
      <c r="W378" s="831"/>
      <c r="X378" s="831"/>
    </row>
    <row r="379" spans="1:41" ht="12">
      <c r="A379" s="831"/>
      <c r="B379" s="831"/>
      <c r="C379" s="831"/>
      <c r="D379" s="831"/>
      <c r="E379" s="831"/>
      <c r="F379" s="831"/>
      <c r="G379" s="831"/>
      <c r="H379" s="831"/>
      <c r="I379" s="831"/>
      <c r="J379" s="831"/>
      <c r="K379" s="831"/>
      <c r="L379" s="831"/>
      <c r="M379" s="831"/>
      <c r="N379" s="831"/>
      <c r="O379" s="831"/>
      <c r="P379" s="831"/>
      <c r="Q379" s="831"/>
      <c r="R379" s="831"/>
      <c r="S379" s="831"/>
      <c r="T379" s="831"/>
      <c r="U379" s="831"/>
      <c r="V379" s="831"/>
      <c r="W379" s="831"/>
      <c r="X379" s="831"/>
    </row>
    <row r="380" spans="1:41" ht="12">
      <c r="A380" s="831"/>
      <c r="B380" s="831"/>
      <c r="C380" s="831"/>
      <c r="D380" s="831"/>
      <c r="E380" s="831"/>
      <c r="F380" s="831"/>
      <c r="G380" s="831"/>
      <c r="H380" s="831"/>
      <c r="I380" s="831"/>
      <c r="J380" s="831"/>
      <c r="K380" s="831"/>
      <c r="L380" s="831"/>
      <c r="M380" s="831"/>
      <c r="N380" s="831"/>
      <c r="O380" s="831"/>
      <c r="P380" s="831"/>
      <c r="Q380" s="831"/>
      <c r="R380" s="831"/>
      <c r="S380" s="831"/>
      <c r="T380" s="831"/>
      <c r="U380" s="831"/>
      <c r="V380" s="831"/>
      <c r="W380" s="831"/>
      <c r="X380" s="831"/>
    </row>
    <row r="381" spans="1:41" ht="12">
      <c r="A381" s="831"/>
      <c r="B381" s="831"/>
      <c r="C381" s="831"/>
      <c r="D381" s="831"/>
      <c r="E381" s="831"/>
      <c r="F381" s="831"/>
      <c r="G381" s="831"/>
      <c r="H381" s="831"/>
      <c r="I381" s="831"/>
      <c r="J381" s="831"/>
      <c r="K381" s="831"/>
      <c r="L381" s="831"/>
      <c r="M381" s="831"/>
      <c r="N381" s="831"/>
      <c r="O381" s="831"/>
      <c r="P381" s="831"/>
      <c r="Q381" s="831"/>
      <c r="R381" s="831"/>
      <c r="S381" s="831"/>
      <c r="T381" s="831"/>
      <c r="U381" s="831"/>
      <c r="V381" s="831"/>
      <c r="W381" s="831"/>
      <c r="X381" s="831"/>
    </row>
    <row r="382" spans="1:41" ht="12">
      <c r="A382" s="831"/>
      <c r="B382" s="831"/>
      <c r="C382" s="831"/>
      <c r="D382" s="831"/>
      <c r="E382" s="831"/>
      <c r="F382" s="831"/>
      <c r="G382" s="831"/>
      <c r="H382" s="831"/>
      <c r="I382" s="831"/>
      <c r="J382" s="831"/>
      <c r="K382" s="831"/>
      <c r="L382" s="831"/>
      <c r="M382" s="831"/>
      <c r="N382" s="831"/>
      <c r="O382" s="831"/>
      <c r="P382" s="831"/>
      <c r="Q382" s="831"/>
      <c r="R382" s="831"/>
      <c r="S382" s="831"/>
      <c r="T382" s="831"/>
      <c r="U382" s="831"/>
      <c r="V382" s="831"/>
      <c r="W382" s="831"/>
      <c r="X382" s="831"/>
    </row>
    <row r="383" spans="1:41" ht="12">
      <c r="A383" s="831"/>
      <c r="B383" s="831"/>
      <c r="C383" s="831"/>
      <c r="D383" s="831"/>
      <c r="E383" s="831"/>
      <c r="F383" s="831"/>
      <c r="G383" s="831"/>
      <c r="H383" s="831"/>
      <c r="I383" s="831"/>
      <c r="J383" s="831"/>
      <c r="K383" s="831"/>
      <c r="L383" s="831"/>
      <c r="M383" s="831"/>
      <c r="N383" s="831"/>
      <c r="O383" s="831"/>
      <c r="P383" s="831"/>
      <c r="Q383" s="831"/>
      <c r="R383" s="831"/>
      <c r="S383" s="831"/>
      <c r="T383" s="831"/>
      <c r="U383" s="831"/>
      <c r="V383" s="831"/>
      <c r="W383" s="831"/>
      <c r="X383" s="831"/>
    </row>
    <row r="384" spans="1:41" ht="12">
      <c r="A384" s="831"/>
      <c r="B384" s="831"/>
      <c r="C384" s="831"/>
      <c r="D384" s="831"/>
      <c r="E384" s="831"/>
      <c r="F384" s="831"/>
      <c r="G384" s="831"/>
      <c r="H384" s="831"/>
      <c r="I384" s="831"/>
      <c r="J384" s="831"/>
      <c r="K384" s="831"/>
      <c r="L384" s="831"/>
      <c r="M384" s="831"/>
      <c r="N384" s="831"/>
      <c r="O384" s="831"/>
      <c r="P384" s="831"/>
      <c r="Q384" s="831"/>
      <c r="R384" s="831"/>
      <c r="S384" s="831"/>
      <c r="T384" s="831"/>
      <c r="U384" s="831"/>
      <c r="V384" s="831"/>
      <c r="W384" s="831"/>
      <c r="X384" s="831"/>
    </row>
    <row r="385" spans="1:24" ht="12">
      <c r="A385" s="831"/>
      <c r="B385" s="831"/>
      <c r="C385" s="831"/>
      <c r="D385" s="831"/>
      <c r="E385" s="831"/>
      <c r="F385" s="831"/>
      <c r="G385" s="831"/>
      <c r="H385" s="831"/>
      <c r="I385" s="831"/>
      <c r="J385" s="831"/>
      <c r="K385" s="831"/>
      <c r="L385" s="831"/>
      <c r="M385" s="831"/>
      <c r="N385" s="831"/>
      <c r="O385" s="831"/>
      <c r="P385" s="831"/>
      <c r="Q385" s="831"/>
      <c r="R385" s="831"/>
      <c r="S385" s="831"/>
      <c r="T385" s="831"/>
      <c r="U385" s="831"/>
      <c r="V385" s="831"/>
      <c r="W385" s="831"/>
      <c r="X385" s="831"/>
    </row>
    <row r="386" spans="1:24" ht="12">
      <c r="A386" s="831"/>
      <c r="B386" s="831"/>
      <c r="C386" s="831"/>
      <c r="D386" s="831"/>
      <c r="E386" s="831"/>
      <c r="F386" s="831"/>
      <c r="G386" s="831"/>
      <c r="H386" s="831"/>
      <c r="I386" s="831"/>
      <c r="J386" s="831"/>
      <c r="K386" s="831"/>
      <c r="L386" s="831"/>
      <c r="M386" s="831"/>
      <c r="N386" s="831"/>
      <c r="O386" s="831"/>
      <c r="P386" s="831"/>
      <c r="Q386" s="831"/>
      <c r="R386" s="831"/>
      <c r="S386" s="831"/>
      <c r="T386" s="831"/>
      <c r="U386" s="831"/>
      <c r="V386" s="831"/>
      <c r="W386" s="831"/>
      <c r="X386" s="831"/>
    </row>
    <row r="387" spans="1:24" ht="12">
      <c r="A387" s="831"/>
      <c r="B387" s="831"/>
      <c r="C387" s="831"/>
      <c r="D387" s="831"/>
      <c r="E387" s="831"/>
      <c r="F387" s="831"/>
      <c r="G387" s="831"/>
      <c r="H387" s="831"/>
      <c r="I387" s="831"/>
      <c r="J387" s="831"/>
      <c r="K387" s="831"/>
      <c r="L387" s="831"/>
      <c r="M387" s="831"/>
      <c r="N387" s="831"/>
      <c r="O387" s="831"/>
      <c r="P387" s="831"/>
      <c r="Q387" s="831"/>
      <c r="R387" s="831"/>
      <c r="S387" s="831"/>
      <c r="T387" s="831"/>
      <c r="U387" s="831"/>
      <c r="V387" s="831"/>
      <c r="W387" s="831"/>
      <c r="X387" s="831"/>
    </row>
    <row r="388" spans="1:24" ht="12">
      <c r="A388" s="831"/>
      <c r="B388" s="831"/>
      <c r="C388" s="831"/>
      <c r="D388" s="831"/>
      <c r="E388" s="831"/>
      <c r="F388" s="831"/>
      <c r="G388" s="831"/>
      <c r="H388" s="831"/>
      <c r="I388" s="831"/>
      <c r="J388" s="831"/>
      <c r="K388" s="831"/>
      <c r="L388" s="831"/>
      <c r="M388" s="831"/>
      <c r="N388" s="831"/>
      <c r="O388" s="831"/>
      <c r="P388" s="831"/>
      <c r="Q388" s="831"/>
      <c r="R388" s="831"/>
      <c r="S388" s="831"/>
      <c r="T388" s="831"/>
      <c r="U388" s="831"/>
      <c r="V388" s="831"/>
      <c r="W388" s="831"/>
      <c r="X388" s="831"/>
    </row>
    <row r="389" spans="1:24" ht="12">
      <c r="A389" s="831"/>
      <c r="B389" s="831"/>
      <c r="C389" s="831"/>
      <c r="D389" s="831"/>
      <c r="E389" s="831"/>
      <c r="F389" s="831"/>
      <c r="G389" s="831"/>
      <c r="H389" s="831"/>
      <c r="I389" s="831"/>
      <c r="J389" s="831"/>
      <c r="K389" s="831"/>
      <c r="L389" s="831"/>
      <c r="M389" s="831"/>
      <c r="N389" s="831"/>
      <c r="O389" s="831"/>
      <c r="P389" s="831"/>
      <c r="Q389" s="831"/>
      <c r="R389" s="831"/>
      <c r="S389" s="831"/>
      <c r="T389" s="831"/>
      <c r="U389" s="831"/>
      <c r="V389" s="831"/>
      <c r="W389" s="831"/>
      <c r="X389" s="831"/>
    </row>
    <row r="390" spans="1:24" ht="12">
      <c r="A390" s="831"/>
      <c r="B390" s="831"/>
      <c r="C390" s="831"/>
      <c r="D390" s="831"/>
      <c r="E390" s="831"/>
      <c r="F390" s="831"/>
      <c r="G390" s="831"/>
      <c r="H390" s="831"/>
      <c r="I390" s="831"/>
      <c r="J390" s="831"/>
      <c r="K390" s="831"/>
      <c r="L390" s="831"/>
      <c r="M390" s="831"/>
      <c r="N390" s="831"/>
      <c r="O390" s="831"/>
      <c r="P390" s="831"/>
      <c r="Q390" s="831"/>
      <c r="R390" s="831"/>
      <c r="S390" s="831"/>
      <c r="T390" s="831"/>
      <c r="U390" s="831"/>
      <c r="V390" s="831"/>
      <c r="W390" s="831"/>
      <c r="X390" s="831"/>
    </row>
    <row r="391" spans="1:24" ht="12">
      <c r="A391" s="831"/>
      <c r="B391" s="831"/>
      <c r="C391" s="831"/>
      <c r="D391" s="831"/>
      <c r="E391" s="831"/>
      <c r="F391" s="831"/>
      <c r="G391" s="831"/>
      <c r="H391" s="831"/>
      <c r="I391" s="831"/>
      <c r="J391" s="831"/>
      <c r="K391" s="831"/>
      <c r="L391" s="831"/>
      <c r="M391" s="831"/>
      <c r="N391" s="831"/>
      <c r="O391" s="831"/>
      <c r="P391" s="831"/>
      <c r="Q391" s="831"/>
      <c r="R391" s="831"/>
      <c r="S391" s="831"/>
      <c r="T391" s="831"/>
      <c r="U391" s="831"/>
      <c r="V391" s="831"/>
      <c r="W391" s="831"/>
      <c r="X391" s="831"/>
    </row>
    <row r="392" spans="1:24" ht="12">
      <c r="A392" s="831"/>
      <c r="B392" s="831"/>
      <c r="C392" s="831"/>
      <c r="D392" s="831"/>
      <c r="E392" s="831"/>
      <c r="F392" s="831"/>
      <c r="G392" s="831"/>
      <c r="H392" s="831"/>
      <c r="I392" s="831"/>
      <c r="J392" s="831"/>
      <c r="K392" s="831"/>
      <c r="L392" s="831"/>
      <c r="M392" s="831"/>
      <c r="N392" s="831"/>
      <c r="O392" s="831"/>
      <c r="P392" s="831"/>
      <c r="Q392" s="831"/>
      <c r="R392" s="831"/>
      <c r="S392" s="831"/>
      <c r="T392" s="831"/>
      <c r="U392" s="831"/>
      <c r="V392" s="831"/>
      <c r="W392" s="831"/>
      <c r="X392" s="831"/>
    </row>
    <row r="393" spans="1:24" ht="12">
      <c r="A393" s="831"/>
      <c r="B393" s="831"/>
      <c r="C393" s="831"/>
      <c r="D393" s="831"/>
      <c r="E393" s="831"/>
      <c r="F393" s="831"/>
      <c r="G393" s="831"/>
      <c r="H393" s="831"/>
      <c r="I393" s="831"/>
      <c r="J393" s="831"/>
      <c r="K393" s="831"/>
      <c r="L393" s="831"/>
      <c r="M393" s="831"/>
      <c r="N393" s="831"/>
      <c r="O393" s="831"/>
      <c r="P393" s="831"/>
      <c r="Q393" s="831"/>
      <c r="R393" s="831"/>
      <c r="S393" s="831"/>
      <c r="T393" s="831"/>
      <c r="U393" s="831"/>
      <c r="V393" s="831"/>
      <c r="W393" s="831"/>
      <c r="X393" s="831"/>
    </row>
    <row r="394" spans="1:24" ht="12">
      <c r="A394" s="831"/>
      <c r="B394" s="831"/>
      <c r="C394" s="831"/>
      <c r="D394" s="831"/>
      <c r="E394" s="831"/>
      <c r="F394" s="831"/>
      <c r="G394" s="831"/>
      <c r="H394" s="831"/>
      <c r="I394" s="831"/>
      <c r="J394" s="831"/>
      <c r="K394" s="831"/>
      <c r="L394" s="831"/>
      <c r="M394" s="831"/>
      <c r="N394" s="831"/>
      <c r="O394" s="831"/>
      <c r="P394" s="831"/>
      <c r="Q394" s="831"/>
      <c r="R394" s="831"/>
      <c r="S394" s="831"/>
      <c r="T394" s="831"/>
      <c r="U394" s="831"/>
      <c r="V394" s="831"/>
      <c r="W394" s="831"/>
      <c r="X394" s="831"/>
    </row>
    <row r="395" spans="1:24" ht="12">
      <c r="A395" s="831"/>
      <c r="B395" s="831"/>
      <c r="C395" s="831"/>
      <c r="D395" s="831"/>
      <c r="E395" s="831"/>
      <c r="F395" s="831"/>
      <c r="G395" s="831"/>
      <c r="H395" s="831"/>
      <c r="I395" s="831"/>
      <c r="J395" s="831"/>
      <c r="K395" s="831"/>
      <c r="L395" s="831"/>
      <c r="M395" s="831"/>
      <c r="N395" s="831"/>
      <c r="O395" s="831"/>
      <c r="P395" s="831"/>
      <c r="Q395" s="831"/>
      <c r="R395" s="831"/>
      <c r="S395" s="831"/>
      <c r="T395" s="831"/>
      <c r="U395" s="831"/>
      <c r="V395" s="831"/>
      <c r="W395" s="831"/>
      <c r="X395" s="831"/>
    </row>
    <row r="396" spans="1:24" ht="12">
      <c r="A396" s="831"/>
      <c r="B396" s="831"/>
      <c r="C396" s="831"/>
      <c r="D396" s="831"/>
      <c r="E396" s="831"/>
      <c r="F396" s="831"/>
      <c r="G396" s="831"/>
      <c r="H396" s="831"/>
      <c r="I396" s="831"/>
      <c r="J396" s="831"/>
      <c r="K396" s="831"/>
      <c r="L396" s="831"/>
      <c r="M396" s="831"/>
      <c r="N396" s="831"/>
      <c r="O396" s="831"/>
      <c r="P396" s="831"/>
      <c r="Q396" s="831"/>
      <c r="R396" s="831"/>
      <c r="S396" s="831"/>
      <c r="T396" s="831"/>
      <c r="U396" s="831"/>
      <c r="V396" s="831"/>
      <c r="W396" s="831"/>
      <c r="X396" s="831"/>
    </row>
    <row r="397" spans="1:24" ht="12">
      <c r="A397" s="831"/>
      <c r="B397" s="831"/>
      <c r="C397" s="831"/>
      <c r="D397" s="831"/>
      <c r="E397" s="831"/>
      <c r="F397" s="831"/>
      <c r="G397" s="831"/>
      <c r="H397" s="831"/>
      <c r="I397" s="831"/>
      <c r="J397" s="831"/>
      <c r="K397" s="831"/>
      <c r="L397" s="831"/>
      <c r="M397" s="831"/>
      <c r="N397" s="831"/>
      <c r="O397" s="831"/>
      <c r="P397" s="831"/>
      <c r="Q397" s="831"/>
      <c r="R397" s="831"/>
      <c r="S397" s="831"/>
      <c r="T397" s="831"/>
      <c r="U397" s="831"/>
      <c r="V397" s="831"/>
      <c r="W397" s="831"/>
      <c r="X397" s="831"/>
    </row>
    <row r="398" spans="1:24" ht="12">
      <c r="A398" s="831"/>
      <c r="B398" s="831"/>
      <c r="C398" s="831"/>
      <c r="D398" s="831"/>
      <c r="E398" s="831"/>
      <c r="F398" s="831"/>
      <c r="G398" s="831"/>
      <c r="H398" s="831"/>
      <c r="I398" s="831"/>
      <c r="J398" s="831"/>
      <c r="K398" s="831"/>
      <c r="L398" s="831"/>
      <c r="M398" s="831"/>
      <c r="N398" s="831"/>
      <c r="O398" s="831"/>
      <c r="P398" s="831"/>
      <c r="Q398" s="831"/>
      <c r="R398" s="831"/>
      <c r="S398" s="831"/>
      <c r="T398" s="831"/>
      <c r="U398" s="831"/>
      <c r="V398" s="831"/>
      <c r="W398" s="831"/>
      <c r="X398" s="831"/>
    </row>
    <row r="399" spans="1:24" ht="12">
      <c r="A399" s="831"/>
      <c r="B399" s="831"/>
      <c r="C399" s="831"/>
      <c r="D399" s="831"/>
      <c r="E399" s="831"/>
      <c r="F399" s="831"/>
      <c r="G399" s="831"/>
      <c r="H399" s="831"/>
      <c r="I399" s="831"/>
      <c r="J399" s="831"/>
      <c r="K399" s="831"/>
      <c r="L399" s="831"/>
      <c r="M399" s="831"/>
      <c r="N399" s="831"/>
      <c r="O399" s="831"/>
      <c r="P399" s="831"/>
      <c r="Q399" s="831"/>
      <c r="R399" s="831"/>
      <c r="S399" s="831"/>
      <c r="T399" s="831"/>
      <c r="U399" s="831"/>
      <c r="V399" s="831"/>
      <c r="W399" s="831"/>
      <c r="X399" s="831"/>
    </row>
    <row r="400" spans="1:24" ht="12">
      <c r="A400" s="831"/>
      <c r="B400" s="831"/>
      <c r="C400" s="831"/>
      <c r="D400" s="831"/>
      <c r="E400" s="831"/>
      <c r="F400" s="831"/>
      <c r="G400" s="831"/>
      <c r="H400" s="831"/>
      <c r="I400" s="831"/>
      <c r="J400" s="831"/>
      <c r="K400" s="831"/>
      <c r="L400" s="831"/>
      <c r="M400" s="831"/>
      <c r="N400" s="831"/>
      <c r="O400" s="831"/>
      <c r="P400" s="831"/>
      <c r="Q400" s="831"/>
      <c r="R400" s="831"/>
      <c r="S400" s="831"/>
      <c r="T400" s="831"/>
      <c r="U400" s="831"/>
      <c r="V400" s="831"/>
      <c r="W400" s="831"/>
      <c r="X400" s="831"/>
    </row>
    <row r="401" spans="1:24" ht="12">
      <c r="A401" s="831"/>
      <c r="B401" s="831"/>
      <c r="C401" s="831"/>
      <c r="D401" s="831"/>
      <c r="E401" s="831"/>
      <c r="F401" s="831"/>
      <c r="G401" s="831"/>
      <c r="H401" s="831"/>
      <c r="I401" s="831"/>
      <c r="J401" s="831"/>
      <c r="K401" s="831"/>
      <c r="L401" s="831"/>
      <c r="M401" s="831"/>
      <c r="N401" s="831"/>
      <c r="O401" s="831"/>
      <c r="P401" s="831"/>
      <c r="Q401" s="831"/>
      <c r="R401" s="831"/>
      <c r="S401" s="831"/>
      <c r="T401" s="831"/>
      <c r="U401" s="831"/>
      <c r="V401" s="831"/>
      <c r="W401" s="831"/>
      <c r="X401" s="831"/>
    </row>
    <row r="402" spans="1:24" ht="12">
      <c r="A402" s="831"/>
      <c r="B402" s="831"/>
      <c r="C402" s="831"/>
      <c r="D402" s="831"/>
      <c r="E402" s="831"/>
      <c r="F402" s="831"/>
      <c r="G402" s="831"/>
      <c r="H402" s="831"/>
      <c r="I402" s="831"/>
      <c r="J402" s="831"/>
      <c r="K402" s="831"/>
      <c r="L402" s="831"/>
      <c r="M402" s="831"/>
      <c r="N402" s="831"/>
      <c r="O402" s="831"/>
      <c r="P402" s="831"/>
      <c r="Q402" s="831"/>
      <c r="R402" s="831"/>
      <c r="S402" s="831"/>
      <c r="T402" s="831"/>
      <c r="U402" s="831"/>
      <c r="V402" s="831"/>
      <c r="W402" s="831"/>
      <c r="X402" s="831"/>
    </row>
    <row r="403" spans="1:24" ht="12">
      <c r="A403" s="831"/>
      <c r="B403" s="831"/>
      <c r="C403" s="831"/>
      <c r="D403" s="831"/>
      <c r="E403" s="831"/>
      <c r="F403" s="831"/>
      <c r="G403" s="831"/>
      <c r="H403" s="831"/>
      <c r="I403" s="831"/>
      <c r="J403" s="831"/>
      <c r="K403" s="831"/>
      <c r="L403" s="831"/>
      <c r="M403" s="831"/>
      <c r="N403" s="831"/>
      <c r="O403" s="831"/>
      <c r="P403" s="831"/>
      <c r="Q403" s="831"/>
      <c r="R403" s="831"/>
      <c r="S403" s="831"/>
      <c r="T403" s="831"/>
      <c r="U403" s="831"/>
      <c r="V403" s="831"/>
      <c r="W403" s="831"/>
      <c r="X403" s="831"/>
    </row>
    <row r="404" spans="1:24" ht="12">
      <c r="A404" s="831"/>
      <c r="B404" s="831"/>
      <c r="C404" s="831"/>
      <c r="D404" s="831"/>
      <c r="E404" s="831"/>
      <c r="F404" s="831"/>
      <c r="G404" s="831"/>
      <c r="H404" s="831"/>
      <c r="I404" s="831"/>
      <c r="J404" s="831"/>
      <c r="K404" s="831"/>
      <c r="L404" s="831"/>
      <c r="M404" s="831"/>
      <c r="N404" s="831"/>
      <c r="O404" s="831"/>
      <c r="P404" s="831"/>
      <c r="Q404" s="831"/>
      <c r="R404" s="831"/>
      <c r="S404" s="831"/>
      <c r="T404" s="831"/>
      <c r="U404" s="831"/>
      <c r="V404" s="831"/>
      <c r="W404" s="831"/>
      <c r="X404" s="831"/>
    </row>
    <row r="405" spans="1:24" ht="12">
      <c r="A405" s="831"/>
      <c r="B405" s="831"/>
      <c r="C405" s="831"/>
      <c r="D405" s="831"/>
      <c r="E405" s="831"/>
      <c r="F405" s="831"/>
      <c r="G405" s="831"/>
      <c r="H405" s="831"/>
      <c r="I405" s="831"/>
      <c r="J405" s="831"/>
      <c r="K405" s="831"/>
      <c r="L405" s="831"/>
      <c r="M405" s="831"/>
      <c r="N405" s="831"/>
      <c r="O405" s="831"/>
      <c r="P405" s="831"/>
      <c r="Q405" s="831"/>
      <c r="R405" s="831"/>
      <c r="S405" s="831"/>
      <c r="T405" s="831"/>
      <c r="U405" s="831"/>
      <c r="V405" s="831"/>
      <c r="W405" s="831"/>
      <c r="X405" s="831"/>
    </row>
    <row r="406" spans="1:24" ht="12">
      <c r="A406" s="831"/>
      <c r="B406" s="831"/>
      <c r="C406" s="831"/>
      <c r="D406" s="831"/>
      <c r="E406" s="831"/>
      <c r="F406" s="831"/>
      <c r="G406" s="831"/>
      <c r="H406" s="831"/>
      <c r="I406" s="831"/>
      <c r="J406" s="831"/>
      <c r="K406" s="831"/>
      <c r="L406" s="831"/>
      <c r="M406" s="831"/>
      <c r="N406" s="831"/>
      <c r="O406" s="831"/>
      <c r="P406" s="831"/>
      <c r="Q406" s="831"/>
      <c r="R406" s="831"/>
      <c r="S406" s="831"/>
      <c r="T406" s="831"/>
      <c r="U406" s="831"/>
      <c r="V406" s="831"/>
      <c r="W406" s="831"/>
      <c r="X406" s="831"/>
    </row>
    <row r="407" spans="1:24" ht="12">
      <c r="A407" s="831"/>
      <c r="B407" s="831"/>
      <c r="C407" s="831"/>
      <c r="D407" s="831"/>
      <c r="E407" s="831"/>
      <c r="F407" s="831"/>
      <c r="G407" s="831"/>
      <c r="H407" s="831"/>
      <c r="I407" s="831"/>
      <c r="J407" s="831"/>
      <c r="K407" s="831"/>
      <c r="L407" s="831"/>
      <c r="M407" s="831"/>
      <c r="N407" s="831"/>
      <c r="O407" s="831"/>
      <c r="P407" s="831"/>
      <c r="Q407" s="831"/>
      <c r="R407" s="831"/>
      <c r="S407" s="831"/>
      <c r="T407" s="831"/>
      <c r="U407" s="831"/>
      <c r="V407" s="831"/>
      <c r="W407" s="831"/>
      <c r="X407" s="831"/>
    </row>
    <row r="408" spans="1:24" ht="12">
      <c r="A408" s="831"/>
      <c r="B408" s="831"/>
      <c r="C408" s="831"/>
      <c r="D408" s="831"/>
      <c r="E408" s="831"/>
      <c r="F408" s="831"/>
      <c r="G408" s="831"/>
      <c r="H408" s="831"/>
      <c r="I408" s="831"/>
      <c r="J408" s="831"/>
      <c r="K408" s="831"/>
      <c r="L408" s="831"/>
      <c r="M408" s="831"/>
      <c r="N408" s="831"/>
      <c r="O408" s="831"/>
      <c r="P408" s="831"/>
      <c r="Q408" s="831"/>
      <c r="R408" s="831"/>
      <c r="S408" s="831"/>
      <c r="T408" s="831"/>
      <c r="U408" s="831"/>
      <c r="V408" s="831"/>
      <c r="W408" s="831"/>
      <c r="X408" s="831"/>
    </row>
    <row r="409" spans="1:24" ht="12">
      <c r="A409" s="831"/>
      <c r="B409" s="831"/>
      <c r="C409" s="831"/>
      <c r="D409" s="831"/>
      <c r="E409" s="831"/>
      <c r="F409" s="831"/>
      <c r="G409" s="831"/>
      <c r="H409" s="831"/>
      <c r="I409" s="831"/>
      <c r="J409" s="831"/>
      <c r="K409" s="831"/>
      <c r="L409" s="831"/>
      <c r="M409" s="831"/>
      <c r="N409" s="831"/>
      <c r="O409" s="831"/>
      <c r="P409" s="831"/>
      <c r="Q409" s="831"/>
      <c r="R409" s="831"/>
      <c r="S409" s="831"/>
      <c r="T409" s="831"/>
      <c r="U409" s="831"/>
      <c r="V409" s="831"/>
      <c r="W409" s="831"/>
      <c r="X409" s="831"/>
    </row>
    <row r="410" spans="1:24" ht="12">
      <c r="A410" s="831"/>
      <c r="B410" s="831"/>
      <c r="C410" s="831"/>
      <c r="D410" s="831"/>
      <c r="E410" s="831"/>
      <c r="F410" s="831"/>
      <c r="G410" s="831"/>
      <c r="H410" s="831"/>
      <c r="I410" s="831"/>
      <c r="J410" s="831"/>
      <c r="K410" s="831"/>
      <c r="L410" s="831"/>
      <c r="M410" s="831"/>
      <c r="N410" s="831"/>
      <c r="O410" s="831"/>
      <c r="P410" s="831"/>
      <c r="Q410" s="831"/>
      <c r="R410" s="831"/>
      <c r="S410" s="831"/>
      <c r="T410" s="831"/>
      <c r="U410" s="831"/>
      <c r="V410" s="831"/>
      <c r="W410" s="831"/>
      <c r="X410" s="831"/>
    </row>
    <row r="411" spans="1:24" ht="12">
      <c r="A411" s="831"/>
      <c r="B411" s="831"/>
      <c r="C411" s="831"/>
      <c r="D411" s="831"/>
      <c r="E411" s="831"/>
      <c r="F411" s="831"/>
      <c r="G411" s="831"/>
      <c r="H411" s="831"/>
      <c r="I411" s="831"/>
      <c r="J411" s="831"/>
      <c r="K411" s="831"/>
      <c r="L411" s="831"/>
      <c r="M411" s="831"/>
      <c r="N411" s="831"/>
      <c r="O411" s="831"/>
      <c r="P411" s="831"/>
      <c r="Q411" s="831"/>
      <c r="R411" s="831"/>
      <c r="S411" s="831"/>
      <c r="T411" s="831"/>
      <c r="U411" s="831"/>
      <c r="V411" s="831"/>
      <c r="W411" s="831"/>
      <c r="X411" s="831"/>
    </row>
    <row r="412" spans="1:24" ht="12">
      <c r="A412" s="831"/>
      <c r="B412" s="831"/>
      <c r="C412" s="831"/>
      <c r="D412" s="831"/>
      <c r="E412" s="831"/>
      <c r="F412" s="831"/>
      <c r="G412" s="831"/>
      <c r="H412" s="831"/>
      <c r="I412" s="831"/>
      <c r="J412" s="831"/>
      <c r="K412" s="831"/>
      <c r="L412" s="831"/>
      <c r="M412" s="831"/>
      <c r="N412" s="831"/>
      <c r="O412" s="831"/>
      <c r="P412" s="831"/>
      <c r="Q412" s="831"/>
      <c r="R412" s="831"/>
      <c r="S412" s="831"/>
      <c r="T412" s="831"/>
      <c r="U412" s="831"/>
      <c r="V412" s="831"/>
      <c r="W412" s="831"/>
      <c r="X412" s="831"/>
    </row>
    <row r="413" spans="1:24" ht="12">
      <c r="A413" s="831"/>
      <c r="B413" s="831"/>
      <c r="C413" s="831"/>
      <c r="D413" s="831"/>
      <c r="E413" s="831"/>
      <c r="F413" s="831"/>
      <c r="G413" s="831"/>
      <c r="H413" s="831"/>
      <c r="I413" s="831"/>
      <c r="J413" s="831"/>
      <c r="K413" s="831"/>
      <c r="L413" s="831"/>
      <c r="M413" s="831"/>
      <c r="N413" s="831"/>
      <c r="O413" s="831"/>
      <c r="P413" s="831"/>
      <c r="Q413" s="831"/>
      <c r="R413" s="831"/>
      <c r="S413" s="831"/>
      <c r="T413" s="831"/>
      <c r="U413" s="831"/>
      <c r="V413" s="831"/>
      <c r="W413" s="831"/>
      <c r="X413" s="831"/>
    </row>
  </sheetData>
  <mergeCells count="291">
    <mergeCell ref="A1:X1"/>
    <mergeCell ref="A4:X5"/>
    <mergeCell ref="A6:X6"/>
    <mergeCell ref="A9:X11"/>
    <mergeCell ref="Q17:R17"/>
    <mergeCell ref="Q22:W23"/>
    <mergeCell ref="Q24:W25"/>
    <mergeCell ref="Q26:W27"/>
    <mergeCell ref="A29:X29"/>
    <mergeCell ref="Q31:W32"/>
    <mergeCell ref="A34:X34"/>
    <mergeCell ref="A43:G43"/>
    <mergeCell ref="H43:K43"/>
    <mergeCell ref="L43:N43"/>
    <mergeCell ref="O43:Q43"/>
    <mergeCell ref="R43:X43"/>
    <mergeCell ref="A47:X47"/>
    <mergeCell ref="G50:W50"/>
    <mergeCell ref="G51:W52"/>
    <mergeCell ref="H53:W53"/>
    <mergeCell ref="G54:W55"/>
    <mergeCell ref="G56:W56"/>
    <mergeCell ref="A44:G44"/>
    <mergeCell ref="R44:X44"/>
    <mergeCell ref="A45:G45"/>
    <mergeCell ref="R45:X45"/>
    <mergeCell ref="A46:G46"/>
    <mergeCell ref="R46:X46"/>
    <mergeCell ref="G62:W62"/>
    <mergeCell ref="H63:W63"/>
    <mergeCell ref="G64:W65"/>
    <mergeCell ref="G66:W66"/>
    <mergeCell ref="G70:H70"/>
    <mergeCell ref="K70:N70"/>
    <mergeCell ref="Q70:V70"/>
    <mergeCell ref="G59:H59"/>
    <mergeCell ref="K59:N59"/>
    <mergeCell ref="Q59:V59"/>
    <mergeCell ref="G60:W60"/>
    <mergeCell ref="G61:H61"/>
    <mergeCell ref="I61:K61"/>
    <mergeCell ref="L61:N61"/>
    <mergeCell ref="R61:V61"/>
    <mergeCell ref="H74:W74"/>
    <mergeCell ref="G75:W76"/>
    <mergeCell ref="G77:W77"/>
    <mergeCell ref="J78:W78"/>
    <mergeCell ref="G81:H81"/>
    <mergeCell ref="K81:N81"/>
    <mergeCell ref="Q81:V81"/>
    <mergeCell ref="G71:W71"/>
    <mergeCell ref="G72:H72"/>
    <mergeCell ref="I72:K72"/>
    <mergeCell ref="L72:N72"/>
    <mergeCell ref="R72:V72"/>
    <mergeCell ref="G73:W73"/>
    <mergeCell ref="H85:W85"/>
    <mergeCell ref="G86:W87"/>
    <mergeCell ref="G88:W88"/>
    <mergeCell ref="J89:W89"/>
    <mergeCell ref="G91:H91"/>
    <mergeCell ref="K91:N91"/>
    <mergeCell ref="Q91:V91"/>
    <mergeCell ref="G82:W82"/>
    <mergeCell ref="G83:H83"/>
    <mergeCell ref="I83:K83"/>
    <mergeCell ref="L83:N83"/>
    <mergeCell ref="R83:V83"/>
    <mergeCell ref="G84:W84"/>
    <mergeCell ref="H95:W95"/>
    <mergeCell ref="G96:W97"/>
    <mergeCell ref="G98:W98"/>
    <mergeCell ref="J99:W99"/>
    <mergeCell ref="G101:H101"/>
    <mergeCell ref="K101:N101"/>
    <mergeCell ref="Q101:V101"/>
    <mergeCell ref="G92:W92"/>
    <mergeCell ref="G93:H93"/>
    <mergeCell ref="I93:K93"/>
    <mergeCell ref="L93:N93"/>
    <mergeCell ref="R93:V93"/>
    <mergeCell ref="G94:W94"/>
    <mergeCell ref="H105:W105"/>
    <mergeCell ref="G106:W107"/>
    <mergeCell ref="G108:W108"/>
    <mergeCell ref="J109:W109"/>
    <mergeCell ref="G113:H113"/>
    <mergeCell ref="K113:N113"/>
    <mergeCell ref="Q113:V113"/>
    <mergeCell ref="G102:W102"/>
    <mergeCell ref="G103:H103"/>
    <mergeCell ref="I103:K103"/>
    <mergeCell ref="L103:N103"/>
    <mergeCell ref="R103:V103"/>
    <mergeCell ref="G104:W104"/>
    <mergeCell ref="H117:W117"/>
    <mergeCell ref="G118:W119"/>
    <mergeCell ref="G120:W120"/>
    <mergeCell ref="J121:W121"/>
    <mergeCell ref="G124:H124"/>
    <mergeCell ref="K124:N124"/>
    <mergeCell ref="Q124:V124"/>
    <mergeCell ref="G114:W114"/>
    <mergeCell ref="G115:H115"/>
    <mergeCell ref="I115:K115"/>
    <mergeCell ref="L115:N115"/>
    <mergeCell ref="R115:V115"/>
    <mergeCell ref="G116:W116"/>
    <mergeCell ref="H128:W128"/>
    <mergeCell ref="G129:W130"/>
    <mergeCell ref="G131:W131"/>
    <mergeCell ref="J132:W132"/>
    <mergeCell ref="G134:H134"/>
    <mergeCell ref="K134:N134"/>
    <mergeCell ref="Q134:V134"/>
    <mergeCell ref="G125:W125"/>
    <mergeCell ref="G126:H126"/>
    <mergeCell ref="I126:K126"/>
    <mergeCell ref="L126:N126"/>
    <mergeCell ref="R126:V126"/>
    <mergeCell ref="G127:W127"/>
    <mergeCell ref="H138:W138"/>
    <mergeCell ref="G139:W140"/>
    <mergeCell ref="G141:W141"/>
    <mergeCell ref="J142:W142"/>
    <mergeCell ref="G144:H144"/>
    <mergeCell ref="K144:N144"/>
    <mergeCell ref="Q144:V144"/>
    <mergeCell ref="G135:W135"/>
    <mergeCell ref="G136:H136"/>
    <mergeCell ref="I136:K136"/>
    <mergeCell ref="L136:N136"/>
    <mergeCell ref="R136:V136"/>
    <mergeCell ref="G137:W137"/>
    <mergeCell ref="H148:W148"/>
    <mergeCell ref="G149:W150"/>
    <mergeCell ref="G151:W151"/>
    <mergeCell ref="J152:W152"/>
    <mergeCell ref="G157:H157"/>
    <mergeCell ref="K157:N157"/>
    <mergeCell ref="Q157:V157"/>
    <mergeCell ref="G145:W145"/>
    <mergeCell ref="G146:H146"/>
    <mergeCell ref="I146:K146"/>
    <mergeCell ref="L146:N146"/>
    <mergeCell ref="R146:V146"/>
    <mergeCell ref="G147:W147"/>
    <mergeCell ref="G166:H166"/>
    <mergeCell ref="K166:N166"/>
    <mergeCell ref="Q166:V166"/>
    <mergeCell ref="G167:W167"/>
    <mergeCell ref="H168:W168"/>
    <mergeCell ref="G169:W169"/>
    <mergeCell ref="G158:W158"/>
    <mergeCell ref="H159:W159"/>
    <mergeCell ref="G160:W160"/>
    <mergeCell ref="G161:W161"/>
    <mergeCell ref="G162:W162"/>
    <mergeCell ref="J163:W163"/>
    <mergeCell ref="G178:W178"/>
    <mergeCell ref="H179:W179"/>
    <mergeCell ref="G180:W181"/>
    <mergeCell ref="G182:W182"/>
    <mergeCell ref="B185:W185"/>
    <mergeCell ref="B186:W186"/>
    <mergeCell ref="G170:W170"/>
    <mergeCell ref="G171:W171"/>
    <mergeCell ref="J172:W172"/>
    <mergeCell ref="G175:W176"/>
    <mergeCell ref="K177:N177"/>
    <mergeCell ref="O177:P177"/>
    <mergeCell ref="Q177:V177"/>
    <mergeCell ref="G221:W221"/>
    <mergeCell ref="G222:W223"/>
    <mergeCell ref="H224:W224"/>
    <mergeCell ref="G225:W226"/>
    <mergeCell ref="G227:W227"/>
    <mergeCell ref="G230:W230"/>
    <mergeCell ref="A209:X209"/>
    <mergeCell ref="G212:W212"/>
    <mergeCell ref="G213:W214"/>
    <mergeCell ref="H215:W215"/>
    <mergeCell ref="G216:W217"/>
    <mergeCell ref="G218:W218"/>
    <mergeCell ref="F269:W269"/>
    <mergeCell ref="C277:W277"/>
    <mergeCell ref="J279:N279"/>
    <mergeCell ref="I280:O280"/>
    <mergeCell ref="I281:X281"/>
    <mergeCell ref="I282:O282"/>
    <mergeCell ref="G231:W232"/>
    <mergeCell ref="H233:W233"/>
    <mergeCell ref="G234:W235"/>
    <mergeCell ref="G236:W236"/>
    <mergeCell ref="A263:X263"/>
    <mergeCell ref="F266:W268"/>
    <mergeCell ref="L288:O288"/>
    <mergeCell ref="R288:U288"/>
    <mergeCell ref="L289:O289"/>
    <mergeCell ref="R289:U289"/>
    <mergeCell ref="B292:J292"/>
    <mergeCell ref="K292:X292"/>
    <mergeCell ref="I283:O283"/>
    <mergeCell ref="I284:L284"/>
    <mergeCell ref="L286:O286"/>
    <mergeCell ref="R286:U286"/>
    <mergeCell ref="L287:O287"/>
    <mergeCell ref="R287:U287"/>
    <mergeCell ref="B293:F293"/>
    <mergeCell ref="G293:X298"/>
    <mergeCell ref="A306:X306"/>
    <mergeCell ref="A308:D310"/>
    <mergeCell ref="E308:G310"/>
    <mergeCell ref="H308:K310"/>
    <mergeCell ref="L308:N310"/>
    <mergeCell ref="O308:Q310"/>
    <mergeCell ref="R308:T310"/>
    <mergeCell ref="U308:X310"/>
    <mergeCell ref="A314:D319"/>
    <mergeCell ref="E314:G319"/>
    <mergeCell ref="H314:K319"/>
    <mergeCell ref="L314:N319"/>
    <mergeCell ref="O314:Q319"/>
    <mergeCell ref="R314:T319"/>
    <mergeCell ref="A311:D313"/>
    <mergeCell ref="E311:G313"/>
    <mergeCell ref="H311:K313"/>
    <mergeCell ref="L311:N313"/>
    <mergeCell ref="O311:Q313"/>
    <mergeCell ref="R311:T313"/>
    <mergeCell ref="A326:D329"/>
    <mergeCell ref="E326:G329"/>
    <mergeCell ref="H326:K329"/>
    <mergeCell ref="L326:N329"/>
    <mergeCell ref="O326:Q329"/>
    <mergeCell ref="R326:T329"/>
    <mergeCell ref="A320:D325"/>
    <mergeCell ref="E320:G325"/>
    <mergeCell ref="H320:K325"/>
    <mergeCell ref="L320:N325"/>
    <mergeCell ref="O320:Q325"/>
    <mergeCell ref="R320:T325"/>
    <mergeCell ref="A334:D336"/>
    <mergeCell ref="E334:G336"/>
    <mergeCell ref="H334:K336"/>
    <mergeCell ref="L334:N336"/>
    <mergeCell ref="O334:Q336"/>
    <mergeCell ref="R334:T336"/>
    <mergeCell ref="A330:D333"/>
    <mergeCell ref="E330:G333"/>
    <mergeCell ref="H330:K333"/>
    <mergeCell ref="L330:N333"/>
    <mergeCell ref="O330:Q333"/>
    <mergeCell ref="R330:T333"/>
    <mergeCell ref="A341:D344"/>
    <mergeCell ref="E341:G344"/>
    <mergeCell ref="H341:K344"/>
    <mergeCell ref="L341:N344"/>
    <mergeCell ref="O341:Q344"/>
    <mergeCell ref="R341:T344"/>
    <mergeCell ref="A337:D340"/>
    <mergeCell ref="E337:G340"/>
    <mergeCell ref="H337:K340"/>
    <mergeCell ref="L337:N340"/>
    <mergeCell ref="O337:Q340"/>
    <mergeCell ref="R337:T340"/>
    <mergeCell ref="A349:D353"/>
    <mergeCell ref="E349:G353"/>
    <mergeCell ref="H349:K353"/>
    <mergeCell ref="L349:N353"/>
    <mergeCell ref="O349:Q353"/>
    <mergeCell ref="R349:T353"/>
    <mergeCell ref="A345:D348"/>
    <mergeCell ref="E345:G348"/>
    <mergeCell ref="H345:K348"/>
    <mergeCell ref="L345:N348"/>
    <mergeCell ref="O345:Q348"/>
    <mergeCell ref="R345:T348"/>
    <mergeCell ref="A360:X360"/>
    <mergeCell ref="B362:J362"/>
    <mergeCell ref="K362:X362"/>
    <mergeCell ref="B363:F363"/>
    <mergeCell ref="G363:X368"/>
    <mergeCell ref="A358:D359"/>
    <mergeCell ref="E358:T359"/>
    <mergeCell ref="A354:D357"/>
    <mergeCell ref="E354:G357"/>
    <mergeCell ref="H354:K357"/>
    <mergeCell ref="L354:N357"/>
    <mergeCell ref="O354:Q357"/>
    <mergeCell ref="R354:T357"/>
  </mergeCells>
  <phoneticPr fontId="165"/>
  <pageMargins left="0.70866141732283472" right="0.70866141732283472" top="0.74803149606299213" bottom="0.74803149606299213" header="0.31496062992125984" footer="0.31496062992125984"/>
  <pageSetup paperSize="9" orientation="portrait" blackAndWhite="1" r:id="rId1"/>
  <rowBreaks count="7" manualBreakCount="7">
    <brk id="46" max="23" man="1"/>
    <brk id="110" max="23" man="1"/>
    <brk id="173" max="23" man="1"/>
    <brk id="208" max="23" man="1"/>
    <brk id="262" max="23" man="1"/>
    <brk id="305" max="23" man="1"/>
    <brk id="359" max="23" man="1"/>
  </rowBreaks>
  <drawing r:id="rId2"/>
  <legacyDrawing r:id="rId3"/>
  <mc:AlternateContent xmlns:mc="http://schemas.openxmlformats.org/markup-compatibility/2006">
    <mc:Choice Requires="x14">
      <controls>
        <mc:AlternateContent xmlns:mc="http://schemas.openxmlformats.org/markup-compatibility/2006">
          <mc:Choice Requires="x14">
            <control shapeId="49153" r:id="rId4" name="Check Box 1">
              <controlPr defaultSize="0" autoFill="0" autoLine="0" autoPict="0" altText="">
                <anchor moveWithCells="1">
                  <from>
                    <xdr:col>10</xdr:col>
                    <xdr:colOff>28575</xdr:colOff>
                    <xdr:row>34</xdr:row>
                    <xdr:rowOff>180975</xdr:rowOff>
                  </from>
                  <to>
                    <xdr:col>11</xdr:col>
                    <xdr:colOff>57150</xdr:colOff>
                    <xdr:row>36</xdr:row>
                    <xdr:rowOff>9525</xdr:rowOff>
                  </to>
                </anchor>
              </controlPr>
            </control>
          </mc:Choice>
        </mc:AlternateContent>
        <mc:AlternateContent xmlns:mc="http://schemas.openxmlformats.org/markup-compatibility/2006">
          <mc:Choice Requires="x14">
            <control shapeId="49154" r:id="rId5" name="Check Box 2">
              <controlPr defaultSize="0" autoFill="0" autoLine="0" autoPict="0" altText="">
                <anchor moveWithCells="1">
                  <from>
                    <xdr:col>10</xdr:col>
                    <xdr:colOff>38100</xdr:colOff>
                    <xdr:row>33</xdr:row>
                    <xdr:rowOff>171450</xdr:rowOff>
                  </from>
                  <to>
                    <xdr:col>11</xdr:col>
                    <xdr:colOff>66675</xdr:colOff>
                    <xdr:row>35</xdr:row>
                    <xdr:rowOff>0</xdr:rowOff>
                  </to>
                </anchor>
              </controlPr>
            </control>
          </mc:Choice>
        </mc:AlternateContent>
        <mc:AlternateContent xmlns:mc="http://schemas.openxmlformats.org/markup-compatibility/2006">
          <mc:Choice Requires="x14">
            <control shapeId="49155" r:id="rId6" name="Check Box 3">
              <controlPr defaultSize="0" autoFill="0" autoLine="0" autoPict="0" altText="">
                <anchor moveWithCells="1">
                  <from>
                    <xdr:col>2</xdr:col>
                    <xdr:colOff>28575</xdr:colOff>
                    <xdr:row>35</xdr:row>
                    <xdr:rowOff>180975</xdr:rowOff>
                  </from>
                  <to>
                    <xdr:col>3</xdr:col>
                    <xdr:colOff>57150</xdr:colOff>
                    <xdr:row>37</xdr:row>
                    <xdr:rowOff>9525</xdr:rowOff>
                  </to>
                </anchor>
              </controlPr>
            </control>
          </mc:Choice>
        </mc:AlternateContent>
        <mc:AlternateContent xmlns:mc="http://schemas.openxmlformats.org/markup-compatibility/2006">
          <mc:Choice Requires="x14">
            <control shapeId="49156" r:id="rId7" name="Check Box 4">
              <controlPr defaultSize="0" autoFill="0" autoLine="0" autoPict="0" altText="">
                <anchor moveWithCells="1">
                  <from>
                    <xdr:col>10</xdr:col>
                    <xdr:colOff>28575</xdr:colOff>
                    <xdr:row>35</xdr:row>
                    <xdr:rowOff>171450</xdr:rowOff>
                  </from>
                  <to>
                    <xdr:col>11</xdr:col>
                    <xdr:colOff>57150</xdr:colOff>
                    <xdr:row>37</xdr:row>
                    <xdr:rowOff>0</xdr:rowOff>
                  </to>
                </anchor>
              </controlPr>
            </control>
          </mc:Choice>
        </mc:AlternateContent>
        <mc:AlternateContent xmlns:mc="http://schemas.openxmlformats.org/markup-compatibility/2006">
          <mc:Choice Requires="x14">
            <control shapeId="49157" r:id="rId8" name="Check Box 5">
              <controlPr defaultSize="0" autoFill="0" autoLine="0" autoPict="0" altText="">
                <anchor moveWithCells="1">
                  <from>
                    <xdr:col>20</xdr:col>
                    <xdr:colOff>38100</xdr:colOff>
                    <xdr:row>310</xdr:row>
                    <xdr:rowOff>0</xdr:rowOff>
                  </from>
                  <to>
                    <xdr:col>21</xdr:col>
                    <xdr:colOff>66675</xdr:colOff>
                    <xdr:row>311</xdr:row>
                    <xdr:rowOff>19050</xdr:rowOff>
                  </to>
                </anchor>
              </controlPr>
            </control>
          </mc:Choice>
        </mc:AlternateContent>
        <mc:AlternateContent xmlns:mc="http://schemas.openxmlformats.org/markup-compatibility/2006">
          <mc:Choice Requires="x14">
            <control shapeId="49158" r:id="rId9" name="Check Box 6">
              <controlPr defaultSize="0" autoFill="0" autoLine="0" autoPict="0" altText="">
                <anchor moveWithCells="1">
                  <from>
                    <xdr:col>22</xdr:col>
                    <xdr:colOff>38100</xdr:colOff>
                    <xdr:row>310</xdr:row>
                    <xdr:rowOff>0</xdr:rowOff>
                  </from>
                  <to>
                    <xdr:col>23</xdr:col>
                    <xdr:colOff>66675</xdr:colOff>
                    <xdr:row>311</xdr:row>
                    <xdr:rowOff>19050</xdr:rowOff>
                  </to>
                </anchor>
              </controlPr>
            </control>
          </mc:Choice>
        </mc:AlternateContent>
        <mc:AlternateContent xmlns:mc="http://schemas.openxmlformats.org/markup-compatibility/2006">
          <mc:Choice Requires="x14">
            <control shapeId="49159" r:id="rId10" name="Check Box 7">
              <controlPr defaultSize="0" autoFill="0" autoLine="0" autoPict="0" altText="">
                <anchor moveWithCells="1">
                  <from>
                    <xdr:col>20</xdr:col>
                    <xdr:colOff>38100</xdr:colOff>
                    <xdr:row>313</xdr:row>
                    <xdr:rowOff>0</xdr:rowOff>
                  </from>
                  <to>
                    <xdr:col>21</xdr:col>
                    <xdr:colOff>66675</xdr:colOff>
                    <xdr:row>314</xdr:row>
                    <xdr:rowOff>19050</xdr:rowOff>
                  </to>
                </anchor>
              </controlPr>
            </control>
          </mc:Choice>
        </mc:AlternateContent>
        <mc:AlternateContent xmlns:mc="http://schemas.openxmlformats.org/markup-compatibility/2006">
          <mc:Choice Requires="x14">
            <control shapeId="49160" r:id="rId11" name="Check Box 8">
              <controlPr defaultSize="0" autoFill="0" autoLine="0" autoPict="0" altText="">
                <anchor moveWithCells="1">
                  <from>
                    <xdr:col>22</xdr:col>
                    <xdr:colOff>38100</xdr:colOff>
                    <xdr:row>313</xdr:row>
                    <xdr:rowOff>0</xdr:rowOff>
                  </from>
                  <to>
                    <xdr:col>23</xdr:col>
                    <xdr:colOff>66675</xdr:colOff>
                    <xdr:row>314</xdr:row>
                    <xdr:rowOff>19050</xdr:rowOff>
                  </to>
                </anchor>
              </controlPr>
            </control>
          </mc:Choice>
        </mc:AlternateContent>
        <mc:AlternateContent xmlns:mc="http://schemas.openxmlformats.org/markup-compatibility/2006">
          <mc:Choice Requires="x14">
            <control shapeId="49161" r:id="rId12" name="Check Box 9">
              <controlPr defaultSize="0" autoFill="0" autoLine="0" autoPict="0" altText="">
                <anchor moveWithCells="1">
                  <from>
                    <xdr:col>20</xdr:col>
                    <xdr:colOff>38100</xdr:colOff>
                    <xdr:row>319</xdr:row>
                    <xdr:rowOff>0</xdr:rowOff>
                  </from>
                  <to>
                    <xdr:col>21</xdr:col>
                    <xdr:colOff>66675</xdr:colOff>
                    <xdr:row>320</xdr:row>
                    <xdr:rowOff>19050</xdr:rowOff>
                  </to>
                </anchor>
              </controlPr>
            </control>
          </mc:Choice>
        </mc:AlternateContent>
        <mc:AlternateContent xmlns:mc="http://schemas.openxmlformats.org/markup-compatibility/2006">
          <mc:Choice Requires="x14">
            <control shapeId="49162" r:id="rId13" name="Check Box 10">
              <controlPr defaultSize="0" autoFill="0" autoLine="0" autoPict="0" altText="">
                <anchor moveWithCells="1">
                  <from>
                    <xdr:col>22</xdr:col>
                    <xdr:colOff>38100</xdr:colOff>
                    <xdr:row>319</xdr:row>
                    <xdr:rowOff>0</xdr:rowOff>
                  </from>
                  <to>
                    <xdr:col>23</xdr:col>
                    <xdr:colOff>66675</xdr:colOff>
                    <xdr:row>320</xdr:row>
                    <xdr:rowOff>19050</xdr:rowOff>
                  </to>
                </anchor>
              </controlPr>
            </control>
          </mc:Choice>
        </mc:AlternateContent>
        <mc:AlternateContent xmlns:mc="http://schemas.openxmlformats.org/markup-compatibility/2006">
          <mc:Choice Requires="x14">
            <control shapeId="49163" r:id="rId14" name="Check Box 11">
              <controlPr defaultSize="0" autoFill="0" autoLine="0" autoPict="0" altText="">
                <anchor moveWithCells="1">
                  <from>
                    <xdr:col>20</xdr:col>
                    <xdr:colOff>38100</xdr:colOff>
                    <xdr:row>325</xdr:row>
                    <xdr:rowOff>0</xdr:rowOff>
                  </from>
                  <to>
                    <xdr:col>21</xdr:col>
                    <xdr:colOff>66675</xdr:colOff>
                    <xdr:row>326</xdr:row>
                    <xdr:rowOff>19050</xdr:rowOff>
                  </to>
                </anchor>
              </controlPr>
            </control>
          </mc:Choice>
        </mc:AlternateContent>
        <mc:AlternateContent xmlns:mc="http://schemas.openxmlformats.org/markup-compatibility/2006">
          <mc:Choice Requires="x14">
            <control shapeId="49164" r:id="rId15" name="Check Box 12">
              <controlPr defaultSize="0" autoFill="0" autoLine="0" autoPict="0" altText="">
                <anchor moveWithCells="1">
                  <from>
                    <xdr:col>22</xdr:col>
                    <xdr:colOff>38100</xdr:colOff>
                    <xdr:row>325</xdr:row>
                    <xdr:rowOff>0</xdr:rowOff>
                  </from>
                  <to>
                    <xdr:col>23</xdr:col>
                    <xdr:colOff>66675</xdr:colOff>
                    <xdr:row>326</xdr:row>
                    <xdr:rowOff>19050</xdr:rowOff>
                  </to>
                </anchor>
              </controlPr>
            </control>
          </mc:Choice>
        </mc:AlternateContent>
        <mc:AlternateContent xmlns:mc="http://schemas.openxmlformats.org/markup-compatibility/2006">
          <mc:Choice Requires="x14">
            <control shapeId="49165" r:id="rId16" name="Check Box 13">
              <controlPr defaultSize="0" autoFill="0" autoLine="0" autoPict="0" altText="">
                <anchor moveWithCells="1">
                  <from>
                    <xdr:col>20</xdr:col>
                    <xdr:colOff>38100</xdr:colOff>
                    <xdr:row>329</xdr:row>
                    <xdr:rowOff>0</xdr:rowOff>
                  </from>
                  <to>
                    <xdr:col>21</xdr:col>
                    <xdr:colOff>66675</xdr:colOff>
                    <xdr:row>330</xdr:row>
                    <xdr:rowOff>19050</xdr:rowOff>
                  </to>
                </anchor>
              </controlPr>
            </control>
          </mc:Choice>
        </mc:AlternateContent>
        <mc:AlternateContent xmlns:mc="http://schemas.openxmlformats.org/markup-compatibility/2006">
          <mc:Choice Requires="x14">
            <control shapeId="49166" r:id="rId17" name="Check Box 14">
              <controlPr defaultSize="0" autoFill="0" autoLine="0" autoPict="0" altText="">
                <anchor moveWithCells="1">
                  <from>
                    <xdr:col>22</xdr:col>
                    <xdr:colOff>38100</xdr:colOff>
                    <xdr:row>329</xdr:row>
                    <xdr:rowOff>0</xdr:rowOff>
                  </from>
                  <to>
                    <xdr:col>23</xdr:col>
                    <xdr:colOff>66675</xdr:colOff>
                    <xdr:row>330</xdr:row>
                    <xdr:rowOff>19050</xdr:rowOff>
                  </to>
                </anchor>
              </controlPr>
            </control>
          </mc:Choice>
        </mc:AlternateContent>
        <mc:AlternateContent xmlns:mc="http://schemas.openxmlformats.org/markup-compatibility/2006">
          <mc:Choice Requires="x14">
            <control shapeId="49167" r:id="rId18" name="Check Box 15">
              <controlPr defaultSize="0" autoFill="0" autoLine="0" autoPict="0" altText="">
                <anchor moveWithCells="1">
                  <from>
                    <xdr:col>20</xdr:col>
                    <xdr:colOff>38100</xdr:colOff>
                    <xdr:row>333</xdr:row>
                    <xdr:rowOff>0</xdr:rowOff>
                  </from>
                  <to>
                    <xdr:col>21</xdr:col>
                    <xdr:colOff>66675</xdr:colOff>
                    <xdr:row>334</xdr:row>
                    <xdr:rowOff>19050</xdr:rowOff>
                  </to>
                </anchor>
              </controlPr>
            </control>
          </mc:Choice>
        </mc:AlternateContent>
        <mc:AlternateContent xmlns:mc="http://schemas.openxmlformats.org/markup-compatibility/2006">
          <mc:Choice Requires="x14">
            <control shapeId="49168" r:id="rId19" name="Check Box 16">
              <controlPr defaultSize="0" autoFill="0" autoLine="0" autoPict="0" altText="">
                <anchor moveWithCells="1">
                  <from>
                    <xdr:col>22</xdr:col>
                    <xdr:colOff>38100</xdr:colOff>
                    <xdr:row>333</xdr:row>
                    <xdr:rowOff>0</xdr:rowOff>
                  </from>
                  <to>
                    <xdr:col>23</xdr:col>
                    <xdr:colOff>66675</xdr:colOff>
                    <xdr:row>334</xdr:row>
                    <xdr:rowOff>19050</xdr:rowOff>
                  </to>
                </anchor>
              </controlPr>
            </control>
          </mc:Choice>
        </mc:AlternateContent>
        <mc:AlternateContent xmlns:mc="http://schemas.openxmlformats.org/markup-compatibility/2006">
          <mc:Choice Requires="x14">
            <control shapeId="49169" r:id="rId20" name="Check Box 17">
              <controlPr defaultSize="0" autoFill="0" autoLine="0" autoPict="0" altText="">
                <anchor moveWithCells="1">
                  <from>
                    <xdr:col>20</xdr:col>
                    <xdr:colOff>38100</xdr:colOff>
                    <xdr:row>336</xdr:row>
                    <xdr:rowOff>0</xdr:rowOff>
                  </from>
                  <to>
                    <xdr:col>21</xdr:col>
                    <xdr:colOff>66675</xdr:colOff>
                    <xdr:row>337</xdr:row>
                    <xdr:rowOff>19050</xdr:rowOff>
                  </to>
                </anchor>
              </controlPr>
            </control>
          </mc:Choice>
        </mc:AlternateContent>
        <mc:AlternateContent xmlns:mc="http://schemas.openxmlformats.org/markup-compatibility/2006">
          <mc:Choice Requires="x14">
            <control shapeId="49170" r:id="rId21" name="Check Box 18">
              <controlPr defaultSize="0" autoFill="0" autoLine="0" autoPict="0" altText="">
                <anchor moveWithCells="1">
                  <from>
                    <xdr:col>22</xdr:col>
                    <xdr:colOff>38100</xdr:colOff>
                    <xdr:row>336</xdr:row>
                    <xdr:rowOff>0</xdr:rowOff>
                  </from>
                  <to>
                    <xdr:col>23</xdr:col>
                    <xdr:colOff>66675</xdr:colOff>
                    <xdr:row>337</xdr:row>
                    <xdr:rowOff>19050</xdr:rowOff>
                  </to>
                </anchor>
              </controlPr>
            </control>
          </mc:Choice>
        </mc:AlternateContent>
        <mc:AlternateContent xmlns:mc="http://schemas.openxmlformats.org/markup-compatibility/2006">
          <mc:Choice Requires="x14">
            <control shapeId="49171" r:id="rId22" name="Check Box 19">
              <controlPr defaultSize="0" autoFill="0" autoLine="0" autoPict="0" altText="">
                <anchor moveWithCells="1">
                  <from>
                    <xdr:col>20</xdr:col>
                    <xdr:colOff>38100</xdr:colOff>
                    <xdr:row>340</xdr:row>
                    <xdr:rowOff>0</xdr:rowOff>
                  </from>
                  <to>
                    <xdr:col>21</xdr:col>
                    <xdr:colOff>66675</xdr:colOff>
                    <xdr:row>341</xdr:row>
                    <xdr:rowOff>19050</xdr:rowOff>
                  </to>
                </anchor>
              </controlPr>
            </control>
          </mc:Choice>
        </mc:AlternateContent>
        <mc:AlternateContent xmlns:mc="http://schemas.openxmlformats.org/markup-compatibility/2006">
          <mc:Choice Requires="x14">
            <control shapeId="49172" r:id="rId23" name="Check Box 20">
              <controlPr defaultSize="0" autoFill="0" autoLine="0" autoPict="0" altText="">
                <anchor moveWithCells="1">
                  <from>
                    <xdr:col>22</xdr:col>
                    <xdr:colOff>38100</xdr:colOff>
                    <xdr:row>340</xdr:row>
                    <xdr:rowOff>0</xdr:rowOff>
                  </from>
                  <to>
                    <xdr:col>23</xdr:col>
                    <xdr:colOff>66675</xdr:colOff>
                    <xdr:row>341</xdr:row>
                    <xdr:rowOff>19050</xdr:rowOff>
                  </to>
                </anchor>
              </controlPr>
            </control>
          </mc:Choice>
        </mc:AlternateContent>
        <mc:AlternateContent xmlns:mc="http://schemas.openxmlformats.org/markup-compatibility/2006">
          <mc:Choice Requires="x14">
            <control shapeId="49173" r:id="rId24" name="Check Box 21">
              <controlPr defaultSize="0" autoFill="0" autoLine="0" autoPict="0" altText="">
                <anchor moveWithCells="1">
                  <from>
                    <xdr:col>20</xdr:col>
                    <xdr:colOff>38100</xdr:colOff>
                    <xdr:row>344</xdr:row>
                    <xdr:rowOff>0</xdr:rowOff>
                  </from>
                  <to>
                    <xdr:col>21</xdr:col>
                    <xdr:colOff>66675</xdr:colOff>
                    <xdr:row>345</xdr:row>
                    <xdr:rowOff>19050</xdr:rowOff>
                  </to>
                </anchor>
              </controlPr>
            </control>
          </mc:Choice>
        </mc:AlternateContent>
        <mc:AlternateContent xmlns:mc="http://schemas.openxmlformats.org/markup-compatibility/2006">
          <mc:Choice Requires="x14">
            <control shapeId="49174" r:id="rId25" name="Check Box 22">
              <controlPr defaultSize="0" autoFill="0" autoLine="0" autoPict="0" altText="">
                <anchor moveWithCells="1">
                  <from>
                    <xdr:col>22</xdr:col>
                    <xdr:colOff>38100</xdr:colOff>
                    <xdr:row>344</xdr:row>
                    <xdr:rowOff>0</xdr:rowOff>
                  </from>
                  <to>
                    <xdr:col>23</xdr:col>
                    <xdr:colOff>66675</xdr:colOff>
                    <xdr:row>345</xdr:row>
                    <xdr:rowOff>19050</xdr:rowOff>
                  </to>
                </anchor>
              </controlPr>
            </control>
          </mc:Choice>
        </mc:AlternateContent>
        <mc:AlternateContent xmlns:mc="http://schemas.openxmlformats.org/markup-compatibility/2006">
          <mc:Choice Requires="x14">
            <control shapeId="49175" r:id="rId26" name="Check Box 23">
              <controlPr defaultSize="0" autoFill="0" autoLine="0" autoPict="0" altText="">
                <anchor moveWithCells="1">
                  <from>
                    <xdr:col>20</xdr:col>
                    <xdr:colOff>38100</xdr:colOff>
                    <xdr:row>348</xdr:row>
                    <xdr:rowOff>0</xdr:rowOff>
                  </from>
                  <to>
                    <xdr:col>21</xdr:col>
                    <xdr:colOff>66675</xdr:colOff>
                    <xdr:row>349</xdr:row>
                    <xdr:rowOff>19050</xdr:rowOff>
                  </to>
                </anchor>
              </controlPr>
            </control>
          </mc:Choice>
        </mc:AlternateContent>
        <mc:AlternateContent xmlns:mc="http://schemas.openxmlformats.org/markup-compatibility/2006">
          <mc:Choice Requires="x14">
            <control shapeId="49176" r:id="rId27" name="Check Box 24">
              <controlPr defaultSize="0" autoFill="0" autoLine="0" autoPict="0" altText="">
                <anchor moveWithCells="1">
                  <from>
                    <xdr:col>22</xdr:col>
                    <xdr:colOff>38100</xdr:colOff>
                    <xdr:row>348</xdr:row>
                    <xdr:rowOff>0</xdr:rowOff>
                  </from>
                  <to>
                    <xdr:col>23</xdr:col>
                    <xdr:colOff>66675</xdr:colOff>
                    <xdr:row>349</xdr:row>
                    <xdr:rowOff>19050</xdr:rowOff>
                  </to>
                </anchor>
              </controlPr>
            </control>
          </mc:Choice>
        </mc:AlternateContent>
        <mc:AlternateContent xmlns:mc="http://schemas.openxmlformats.org/markup-compatibility/2006">
          <mc:Choice Requires="x14">
            <control shapeId="49177" r:id="rId28" name="Check Box 25">
              <controlPr defaultSize="0" autoFill="0" autoLine="0" autoPict="0" altText="">
                <anchor moveWithCells="1">
                  <from>
                    <xdr:col>20</xdr:col>
                    <xdr:colOff>38100</xdr:colOff>
                    <xdr:row>353</xdr:row>
                    <xdr:rowOff>0</xdr:rowOff>
                  </from>
                  <to>
                    <xdr:col>21</xdr:col>
                    <xdr:colOff>66675</xdr:colOff>
                    <xdr:row>354</xdr:row>
                    <xdr:rowOff>19050</xdr:rowOff>
                  </to>
                </anchor>
              </controlPr>
            </control>
          </mc:Choice>
        </mc:AlternateContent>
        <mc:AlternateContent xmlns:mc="http://schemas.openxmlformats.org/markup-compatibility/2006">
          <mc:Choice Requires="x14">
            <control shapeId="49178" r:id="rId29" name="Check Box 26">
              <controlPr defaultSize="0" autoFill="0" autoLine="0" autoPict="0" altText="">
                <anchor moveWithCells="1">
                  <from>
                    <xdr:col>22</xdr:col>
                    <xdr:colOff>38100</xdr:colOff>
                    <xdr:row>353</xdr:row>
                    <xdr:rowOff>0</xdr:rowOff>
                  </from>
                  <to>
                    <xdr:col>23</xdr:col>
                    <xdr:colOff>66675</xdr:colOff>
                    <xdr:row>354</xdr:row>
                    <xdr:rowOff>19050</xdr:rowOff>
                  </to>
                </anchor>
              </controlPr>
            </control>
          </mc:Choice>
        </mc:AlternateContent>
        <mc:AlternateContent xmlns:mc="http://schemas.openxmlformats.org/markup-compatibility/2006">
          <mc:Choice Requires="x14">
            <control shapeId="49179" r:id="rId30" name="Check Box 27">
              <controlPr defaultSize="0" autoFill="0" autoLine="0" autoPict="0" altText="">
                <anchor moveWithCells="1">
                  <from>
                    <xdr:col>20</xdr:col>
                    <xdr:colOff>38100</xdr:colOff>
                    <xdr:row>357</xdr:row>
                    <xdr:rowOff>0</xdr:rowOff>
                  </from>
                  <to>
                    <xdr:col>21</xdr:col>
                    <xdr:colOff>66675</xdr:colOff>
                    <xdr:row>358</xdr:row>
                    <xdr:rowOff>19050</xdr:rowOff>
                  </to>
                </anchor>
              </controlPr>
            </control>
          </mc:Choice>
        </mc:AlternateContent>
        <mc:AlternateContent xmlns:mc="http://schemas.openxmlformats.org/markup-compatibility/2006">
          <mc:Choice Requires="x14">
            <control shapeId="49180" r:id="rId31" name="Check Box 28">
              <controlPr defaultSize="0" autoFill="0" autoLine="0" autoPict="0" altText="">
                <anchor moveWithCells="1">
                  <from>
                    <xdr:col>22</xdr:col>
                    <xdr:colOff>38100</xdr:colOff>
                    <xdr:row>357</xdr:row>
                    <xdr:rowOff>0</xdr:rowOff>
                  </from>
                  <to>
                    <xdr:col>23</xdr:col>
                    <xdr:colOff>66675</xdr:colOff>
                    <xdr:row>358</xdr:row>
                    <xdr:rowOff>19050</xdr:rowOff>
                  </to>
                </anchor>
              </controlPr>
            </control>
          </mc:Choice>
        </mc:AlternateContent>
        <mc:AlternateContent xmlns:mc="http://schemas.openxmlformats.org/markup-compatibility/2006">
          <mc:Choice Requires="x14">
            <control shapeId="49181" r:id="rId32" name="Check Box 29">
              <controlPr defaultSize="0" autoFill="0" autoLine="0" autoPict="0" altText="">
                <anchor moveWithCells="1">
                  <from>
                    <xdr:col>2</xdr:col>
                    <xdr:colOff>28575</xdr:colOff>
                    <xdr:row>34</xdr:row>
                    <xdr:rowOff>171450</xdr:rowOff>
                  </from>
                  <to>
                    <xdr:col>3</xdr:col>
                    <xdr:colOff>57150</xdr:colOff>
                    <xdr:row>36</xdr:row>
                    <xdr:rowOff>0</xdr:rowOff>
                  </to>
                </anchor>
              </controlPr>
            </control>
          </mc:Choice>
        </mc:AlternateContent>
        <mc:AlternateContent xmlns:mc="http://schemas.openxmlformats.org/markup-compatibility/2006">
          <mc:Choice Requires="x14">
            <control shapeId="49182" r:id="rId33" name="Check Box 30">
              <controlPr defaultSize="0" autoFill="0" autoLine="0" autoPict="0" altText="">
                <anchor moveWithCells="1">
                  <from>
                    <xdr:col>2</xdr:col>
                    <xdr:colOff>28575</xdr:colOff>
                    <xdr:row>33</xdr:row>
                    <xdr:rowOff>171450</xdr:rowOff>
                  </from>
                  <to>
                    <xdr:col>3</xdr:col>
                    <xdr:colOff>57150</xdr:colOff>
                    <xdr:row>35</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imeMode="halfAlpha" allowBlank="1" showInputMessage="1" showErrorMessage="1" xr:uid="{00000000-0002-0000-1700-000000000000}">
          <xm:sqref>Q157:V157 JM157:JR157 TI157:TN157 ADE157:ADJ157 ANA157:ANF157 AWW157:AXB157 BGS157:BGX157 BQO157:BQT157 CAK157:CAP157 CKG157:CKL157 CUC157:CUH157 DDY157:DED157 DNU157:DNZ157 DXQ157:DXV157 EHM157:EHR157 ERI157:ERN157 FBE157:FBJ157 FLA157:FLF157 FUW157:FVB157 GES157:GEX157 GOO157:GOT157 GYK157:GYP157 HIG157:HIL157 HSC157:HSH157 IBY157:ICD157 ILU157:ILZ157 IVQ157:IVV157 JFM157:JFR157 JPI157:JPN157 JZE157:JZJ157 KJA157:KJF157 KSW157:KTB157 LCS157:LCX157 LMO157:LMT157 LWK157:LWP157 MGG157:MGL157 MQC157:MQH157 MZY157:NAD157 NJU157:NJZ157 NTQ157:NTV157 ODM157:ODR157 ONI157:ONN157 OXE157:OXJ157 PHA157:PHF157 PQW157:PRB157 QAS157:QAX157 QKO157:QKT157 QUK157:QUP157 REG157:REL157 ROC157:ROH157 RXY157:RYD157 SHU157:SHZ157 SRQ157:SRV157 TBM157:TBR157 TLI157:TLN157 TVE157:TVJ157 UFA157:UFF157 UOW157:UPB157 UYS157:UYX157 VIO157:VIT157 VSK157:VSP157 WCG157:WCL157 WMC157:WMH157 WVY157:WWD157 Q65693:V65693 JM65693:JR65693 TI65693:TN65693 ADE65693:ADJ65693 ANA65693:ANF65693 AWW65693:AXB65693 BGS65693:BGX65693 BQO65693:BQT65693 CAK65693:CAP65693 CKG65693:CKL65693 CUC65693:CUH65693 DDY65693:DED65693 DNU65693:DNZ65693 DXQ65693:DXV65693 EHM65693:EHR65693 ERI65693:ERN65693 FBE65693:FBJ65693 FLA65693:FLF65693 FUW65693:FVB65693 GES65693:GEX65693 GOO65693:GOT65693 GYK65693:GYP65693 HIG65693:HIL65693 HSC65693:HSH65693 IBY65693:ICD65693 ILU65693:ILZ65693 IVQ65693:IVV65693 JFM65693:JFR65693 JPI65693:JPN65693 JZE65693:JZJ65693 KJA65693:KJF65693 KSW65693:KTB65693 LCS65693:LCX65693 LMO65693:LMT65693 LWK65693:LWP65693 MGG65693:MGL65693 MQC65693:MQH65693 MZY65693:NAD65693 NJU65693:NJZ65693 NTQ65693:NTV65693 ODM65693:ODR65693 ONI65693:ONN65693 OXE65693:OXJ65693 PHA65693:PHF65693 PQW65693:PRB65693 QAS65693:QAX65693 QKO65693:QKT65693 QUK65693:QUP65693 REG65693:REL65693 ROC65693:ROH65693 RXY65693:RYD65693 SHU65693:SHZ65693 SRQ65693:SRV65693 TBM65693:TBR65693 TLI65693:TLN65693 TVE65693:TVJ65693 UFA65693:UFF65693 UOW65693:UPB65693 UYS65693:UYX65693 VIO65693:VIT65693 VSK65693:VSP65693 WCG65693:WCL65693 WMC65693:WMH65693 WVY65693:WWD65693 Q131229:V131229 JM131229:JR131229 TI131229:TN131229 ADE131229:ADJ131229 ANA131229:ANF131229 AWW131229:AXB131229 BGS131229:BGX131229 BQO131229:BQT131229 CAK131229:CAP131229 CKG131229:CKL131229 CUC131229:CUH131229 DDY131229:DED131229 DNU131229:DNZ131229 DXQ131229:DXV131229 EHM131229:EHR131229 ERI131229:ERN131229 FBE131229:FBJ131229 FLA131229:FLF131229 FUW131229:FVB131229 GES131229:GEX131229 GOO131229:GOT131229 GYK131229:GYP131229 HIG131229:HIL131229 HSC131229:HSH131229 IBY131229:ICD131229 ILU131229:ILZ131229 IVQ131229:IVV131229 JFM131229:JFR131229 JPI131229:JPN131229 JZE131229:JZJ131229 KJA131229:KJF131229 KSW131229:KTB131229 LCS131229:LCX131229 LMO131229:LMT131229 LWK131229:LWP131229 MGG131229:MGL131229 MQC131229:MQH131229 MZY131229:NAD131229 NJU131229:NJZ131229 NTQ131229:NTV131229 ODM131229:ODR131229 ONI131229:ONN131229 OXE131229:OXJ131229 PHA131229:PHF131229 PQW131229:PRB131229 QAS131229:QAX131229 QKO131229:QKT131229 QUK131229:QUP131229 REG131229:REL131229 ROC131229:ROH131229 RXY131229:RYD131229 SHU131229:SHZ131229 SRQ131229:SRV131229 TBM131229:TBR131229 TLI131229:TLN131229 TVE131229:TVJ131229 UFA131229:UFF131229 UOW131229:UPB131229 UYS131229:UYX131229 VIO131229:VIT131229 VSK131229:VSP131229 WCG131229:WCL131229 WMC131229:WMH131229 WVY131229:WWD131229 Q196765:V196765 JM196765:JR196765 TI196765:TN196765 ADE196765:ADJ196765 ANA196765:ANF196765 AWW196765:AXB196765 BGS196765:BGX196765 BQO196765:BQT196765 CAK196765:CAP196765 CKG196765:CKL196765 CUC196765:CUH196765 DDY196765:DED196765 DNU196765:DNZ196765 DXQ196765:DXV196765 EHM196765:EHR196765 ERI196765:ERN196765 FBE196765:FBJ196765 FLA196765:FLF196765 FUW196765:FVB196765 GES196765:GEX196765 GOO196765:GOT196765 GYK196765:GYP196765 HIG196765:HIL196765 HSC196765:HSH196765 IBY196765:ICD196765 ILU196765:ILZ196765 IVQ196765:IVV196765 JFM196765:JFR196765 JPI196765:JPN196765 JZE196765:JZJ196765 KJA196765:KJF196765 KSW196765:KTB196765 LCS196765:LCX196765 LMO196765:LMT196765 LWK196765:LWP196765 MGG196765:MGL196765 MQC196765:MQH196765 MZY196765:NAD196765 NJU196765:NJZ196765 NTQ196765:NTV196765 ODM196765:ODR196765 ONI196765:ONN196765 OXE196765:OXJ196765 PHA196765:PHF196765 PQW196765:PRB196765 QAS196765:QAX196765 QKO196765:QKT196765 QUK196765:QUP196765 REG196765:REL196765 ROC196765:ROH196765 RXY196765:RYD196765 SHU196765:SHZ196765 SRQ196765:SRV196765 TBM196765:TBR196765 TLI196765:TLN196765 TVE196765:TVJ196765 UFA196765:UFF196765 UOW196765:UPB196765 UYS196765:UYX196765 VIO196765:VIT196765 VSK196765:VSP196765 WCG196765:WCL196765 WMC196765:WMH196765 WVY196765:WWD196765 Q262301:V262301 JM262301:JR262301 TI262301:TN262301 ADE262301:ADJ262301 ANA262301:ANF262301 AWW262301:AXB262301 BGS262301:BGX262301 BQO262301:BQT262301 CAK262301:CAP262301 CKG262301:CKL262301 CUC262301:CUH262301 DDY262301:DED262301 DNU262301:DNZ262301 DXQ262301:DXV262301 EHM262301:EHR262301 ERI262301:ERN262301 FBE262301:FBJ262301 FLA262301:FLF262301 FUW262301:FVB262301 GES262301:GEX262301 GOO262301:GOT262301 GYK262301:GYP262301 HIG262301:HIL262301 HSC262301:HSH262301 IBY262301:ICD262301 ILU262301:ILZ262301 IVQ262301:IVV262301 JFM262301:JFR262301 JPI262301:JPN262301 JZE262301:JZJ262301 KJA262301:KJF262301 KSW262301:KTB262301 LCS262301:LCX262301 LMO262301:LMT262301 LWK262301:LWP262301 MGG262301:MGL262301 MQC262301:MQH262301 MZY262301:NAD262301 NJU262301:NJZ262301 NTQ262301:NTV262301 ODM262301:ODR262301 ONI262301:ONN262301 OXE262301:OXJ262301 PHA262301:PHF262301 PQW262301:PRB262301 QAS262301:QAX262301 QKO262301:QKT262301 QUK262301:QUP262301 REG262301:REL262301 ROC262301:ROH262301 RXY262301:RYD262301 SHU262301:SHZ262301 SRQ262301:SRV262301 TBM262301:TBR262301 TLI262301:TLN262301 TVE262301:TVJ262301 UFA262301:UFF262301 UOW262301:UPB262301 UYS262301:UYX262301 VIO262301:VIT262301 VSK262301:VSP262301 WCG262301:WCL262301 WMC262301:WMH262301 WVY262301:WWD262301 Q327837:V327837 JM327837:JR327837 TI327837:TN327837 ADE327837:ADJ327837 ANA327837:ANF327837 AWW327837:AXB327837 BGS327837:BGX327837 BQO327837:BQT327837 CAK327837:CAP327837 CKG327837:CKL327837 CUC327837:CUH327837 DDY327837:DED327837 DNU327837:DNZ327837 DXQ327837:DXV327837 EHM327837:EHR327837 ERI327837:ERN327837 FBE327837:FBJ327837 FLA327837:FLF327837 FUW327837:FVB327837 GES327837:GEX327837 GOO327837:GOT327837 GYK327837:GYP327837 HIG327837:HIL327837 HSC327837:HSH327837 IBY327837:ICD327837 ILU327837:ILZ327837 IVQ327837:IVV327837 JFM327837:JFR327837 JPI327837:JPN327837 JZE327837:JZJ327837 KJA327837:KJF327837 KSW327837:KTB327837 LCS327837:LCX327837 LMO327837:LMT327837 LWK327837:LWP327837 MGG327837:MGL327837 MQC327837:MQH327837 MZY327837:NAD327837 NJU327837:NJZ327837 NTQ327837:NTV327837 ODM327837:ODR327837 ONI327837:ONN327837 OXE327837:OXJ327837 PHA327837:PHF327837 PQW327837:PRB327837 QAS327837:QAX327837 QKO327837:QKT327837 QUK327837:QUP327837 REG327837:REL327837 ROC327837:ROH327837 RXY327837:RYD327837 SHU327837:SHZ327837 SRQ327837:SRV327837 TBM327837:TBR327837 TLI327837:TLN327837 TVE327837:TVJ327837 UFA327837:UFF327837 UOW327837:UPB327837 UYS327837:UYX327837 VIO327837:VIT327837 VSK327837:VSP327837 WCG327837:WCL327837 WMC327837:WMH327837 WVY327837:WWD327837 Q393373:V393373 JM393373:JR393373 TI393373:TN393373 ADE393373:ADJ393373 ANA393373:ANF393373 AWW393373:AXB393373 BGS393373:BGX393373 BQO393373:BQT393373 CAK393373:CAP393373 CKG393373:CKL393373 CUC393373:CUH393373 DDY393373:DED393373 DNU393373:DNZ393373 DXQ393373:DXV393373 EHM393373:EHR393373 ERI393373:ERN393373 FBE393373:FBJ393373 FLA393373:FLF393373 FUW393373:FVB393373 GES393373:GEX393373 GOO393373:GOT393373 GYK393373:GYP393373 HIG393373:HIL393373 HSC393373:HSH393373 IBY393373:ICD393373 ILU393373:ILZ393373 IVQ393373:IVV393373 JFM393373:JFR393373 JPI393373:JPN393373 JZE393373:JZJ393373 KJA393373:KJF393373 KSW393373:KTB393373 LCS393373:LCX393373 LMO393373:LMT393373 LWK393373:LWP393373 MGG393373:MGL393373 MQC393373:MQH393373 MZY393373:NAD393373 NJU393373:NJZ393373 NTQ393373:NTV393373 ODM393373:ODR393373 ONI393373:ONN393373 OXE393373:OXJ393373 PHA393373:PHF393373 PQW393373:PRB393373 QAS393373:QAX393373 QKO393373:QKT393373 QUK393373:QUP393373 REG393373:REL393373 ROC393373:ROH393373 RXY393373:RYD393373 SHU393373:SHZ393373 SRQ393373:SRV393373 TBM393373:TBR393373 TLI393373:TLN393373 TVE393373:TVJ393373 UFA393373:UFF393373 UOW393373:UPB393373 UYS393373:UYX393373 VIO393373:VIT393373 VSK393373:VSP393373 WCG393373:WCL393373 WMC393373:WMH393373 WVY393373:WWD393373 Q458909:V458909 JM458909:JR458909 TI458909:TN458909 ADE458909:ADJ458909 ANA458909:ANF458909 AWW458909:AXB458909 BGS458909:BGX458909 BQO458909:BQT458909 CAK458909:CAP458909 CKG458909:CKL458909 CUC458909:CUH458909 DDY458909:DED458909 DNU458909:DNZ458909 DXQ458909:DXV458909 EHM458909:EHR458909 ERI458909:ERN458909 FBE458909:FBJ458909 FLA458909:FLF458909 FUW458909:FVB458909 GES458909:GEX458909 GOO458909:GOT458909 GYK458909:GYP458909 HIG458909:HIL458909 HSC458909:HSH458909 IBY458909:ICD458909 ILU458909:ILZ458909 IVQ458909:IVV458909 JFM458909:JFR458909 JPI458909:JPN458909 JZE458909:JZJ458909 KJA458909:KJF458909 KSW458909:KTB458909 LCS458909:LCX458909 LMO458909:LMT458909 LWK458909:LWP458909 MGG458909:MGL458909 MQC458909:MQH458909 MZY458909:NAD458909 NJU458909:NJZ458909 NTQ458909:NTV458909 ODM458909:ODR458909 ONI458909:ONN458909 OXE458909:OXJ458909 PHA458909:PHF458909 PQW458909:PRB458909 QAS458909:QAX458909 QKO458909:QKT458909 QUK458909:QUP458909 REG458909:REL458909 ROC458909:ROH458909 RXY458909:RYD458909 SHU458909:SHZ458909 SRQ458909:SRV458909 TBM458909:TBR458909 TLI458909:TLN458909 TVE458909:TVJ458909 UFA458909:UFF458909 UOW458909:UPB458909 UYS458909:UYX458909 VIO458909:VIT458909 VSK458909:VSP458909 WCG458909:WCL458909 WMC458909:WMH458909 WVY458909:WWD458909 Q524445:V524445 JM524445:JR524445 TI524445:TN524445 ADE524445:ADJ524445 ANA524445:ANF524445 AWW524445:AXB524445 BGS524445:BGX524445 BQO524445:BQT524445 CAK524445:CAP524445 CKG524445:CKL524445 CUC524445:CUH524445 DDY524445:DED524445 DNU524445:DNZ524445 DXQ524445:DXV524445 EHM524445:EHR524445 ERI524445:ERN524445 FBE524445:FBJ524445 FLA524445:FLF524445 FUW524445:FVB524445 GES524445:GEX524445 GOO524445:GOT524445 GYK524445:GYP524445 HIG524445:HIL524445 HSC524445:HSH524445 IBY524445:ICD524445 ILU524445:ILZ524445 IVQ524445:IVV524445 JFM524445:JFR524445 JPI524445:JPN524445 JZE524445:JZJ524445 KJA524445:KJF524445 KSW524445:KTB524445 LCS524445:LCX524445 LMO524445:LMT524445 LWK524445:LWP524445 MGG524445:MGL524445 MQC524445:MQH524445 MZY524445:NAD524445 NJU524445:NJZ524445 NTQ524445:NTV524445 ODM524445:ODR524445 ONI524445:ONN524445 OXE524445:OXJ524445 PHA524445:PHF524445 PQW524445:PRB524445 QAS524445:QAX524445 QKO524445:QKT524445 QUK524445:QUP524445 REG524445:REL524445 ROC524445:ROH524445 RXY524445:RYD524445 SHU524445:SHZ524445 SRQ524445:SRV524445 TBM524445:TBR524445 TLI524445:TLN524445 TVE524445:TVJ524445 UFA524445:UFF524445 UOW524445:UPB524445 UYS524445:UYX524445 VIO524445:VIT524445 VSK524445:VSP524445 WCG524445:WCL524445 WMC524445:WMH524445 WVY524445:WWD524445 Q589981:V589981 JM589981:JR589981 TI589981:TN589981 ADE589981:ADJ589981 ANA589981:ANF589981 AWW589981:AXB589981 BGS589981:BGX589981 BQO589981:BQT589981 CAK589981:CAP589981 CKG589981:CKL589981 CUC589981:CUH589981 DDY589981:DED589981 DNU589981:DNZ589981 DXQ589981:DXV589981 EHM589981:EHR589981 ERI589981:ERN589981 FBE589981:FBJ589981 FLA589981:FLF589981 FUW589981:FVB589981 GES589981:GEX589981 GOO589981:GOT589981 GYK589981:GYP589981 HIG589981:HIL589981 HSC589981:HSH589981 IBY589981:ICD589981 ILU589981:ILZ589981 IVQ589981:IVV589981 JFM589981:JFR589981 JPI589981:JPN589981 JZE589981:JZJ589981 KJA589981:KJF589981 KSW589981:KTB589981 LCS589981:LCX589981 LMO589981:LMT589981 LWK589981:LWP589981 MGG589981:MGL589981 MQC589981:MQH589981 MZY589981:NAD589981 NJU589981:NJZ589981 NTQ589981:NTV589981 ODM589981:ODR589981 ONI589981:ONN589981 OXE589981:OXJ589981 PHA589981:PHF589981 PQW589981:PRB589981 QAS589981:QAX589981 QKO589981:QKT589981 QUK589981:QUP589981 REG589981:REL589981 ROC589981:ROH589981 RXY589981:RYD589981 SHU589981:SHZ589981 SRQ589981:SRV589981 TBM589981:TBR589981 TLI589981:TLN589981 TVE589981:TVJ589981 UFA589981:UFF589981 UOW589981:UPB589981 UYS589981:UYX589981 VIO589981:VIT589981 VSK589981:VSP589981 WCG589981:WCL589981 WMC589981:WMH589981 WVY589981:WWD589981 Q655517:V655517 JM655517:JR655517 TI655517:TN655517 ADE655517:ADJ655517 ANA655517:ANF655517 AWW655517:AXB655517 BGS655517:BGX655517 BQO655517:BQT655517 CAK655517:CAP655517 CKG655517:CKL655517 CUC655517:CUH655517 DDY655517:DED655517 DNU655517:DNZ655517 DXQ655517:DXV655517 EHM655517:EHR655517 ERI655517:ERN655517 FBE655517:FBJ655517 FLA655517:FLF655517 FUW655517:FVB655517 GES655517:GEX655517 GOO655517:GOT655517 GYK655517:GYP655517 HIG655517:HIL655517 HSC655517:HSH655517 IBY655517:ICD655517 ILU655517:ILZ655517 IVQ655517:IVV655517 JFM655517:JFR655517 JPI655517:JPN655517 JZE655517:JZJ655517 KJA655517:KJF655517 KSW655517:KTB655517 LCS655517:LCX655517 LMO655517:LMT655517 LWK655517:LWP655517 MGG655517:MGL655517 MQC655517:MQH655517 MZY655517:NAD655517 NJU655517:NJZ655517 NTQ655517:NTV655517 ODM655517:ODR655517 ONI655517:ONN655517 OXE655517:OXJ655517 PHA655517:PHF655517 PQW655517:PRB655517 QAS655517:QAX655517 QKO655517:QKT655517 QUK655517:QUP655517 REG655517:REL655517 ROC655517:ROH655517 RXY655517:RYD655517 SHU655517:SHZ655517 SRQ655517:SRV655517 TBM655517:TBR655517 TLI655517:TLN655517 TVE655517:TVJ655517 UFA655517:UFF655517 UOW655517:UPB655517 UYS655517:UYX655517 VIO655517:VIT655517 VSK655517:VSP655517 WCG655517:WCL655517 WMC655517:WMH655517 WVY655517:WWD655517 Q721053:V721053 JM721053:JR721053 TI721053:TN721053 ADE721053:ADJ721053 ANA721053:ANF721053 AWW721053:AXB721053 BGS721053:BGX721053 BQO721053:BQT721053 CAK721053:CAP721053 CKG721053:CKL721053 CUC721053:CUH721053 DDY721053:DED721053 DNU721053:DNZ721053 DXQ721053:DXV721053 EHM721053:EHR721053 ERI721053:ERN721053 FBE721053:FBJ721053 FLA721053:FLF721053 FUW721053:FVB721053 GES721053:GEX721053 GOO721053:GOT721053 GYK721053:GYP721053 HIG721053:HIL721053 HSC721053:HSH721053 IBY721053:ICD721053 ILU721053:ILZ721053 IVQ721053:IVV721053 JFM721053:JFR721053 JPI721053:JPN721053 JZE721053:JZJ721053 KJA721053:KJF721053 KSW721053:KTB721053 LCS721053:LCX721053 LMO721053:LMT721053 LWK721053:LWP721053 MGG721053:MGL721053 MQC721053:MQH721053 MZY721053:NAD721053 NJU721053:NJZ721053 NTQ721053:NTV721053 ODM721053:ODR721053 ONI721053:ONN721053 OXE721053:OXJ721053 PHA721053:PHF721053 PQW721053:PRB721053 QAS721053:QAX721053 QKO721053:QKT721053 QUK721053:QUP721053 REG721053:REL721053 ROC721053:ROH721053 RXY721053:RYD721053 SHU721053:SHZ721053 SRQ721053:SRV721053 TBM721053:TBR721053 TLI721053:TLN721053 TVE721053:TVJ721053 UFA721053:UFF721053 UOW721053:UPB721053 UYS721053:UYX721053 VIO721053:VIT721053 VSK721053:VSP721053 WCG721053:WCL721053 WMC721053:WMH721053 WVY721053:WWD721053 Q786589:V786589 JM786589:JR786589 TI786589:TN786589 ADE786589:ADJ786589 ANA786589:ANF786589 AWW786589:AXB786589 BGS786589:BGX786589 BQO786589:BQT786589 CAK786589:CAP786589 CKG786589:CKL786589 CUC786589:CUH786589 DDY786589:DED786589 DNU786589:DNZ786589 DXQ786589:DXV786589 EHM786589:EHR786589 ERI786589:ERN786589 FBE786589:FBJ786589 FLA786589:FLF786589 FUW786589:FVB786589 GES786589:GEX786589 GOO786589:GOT786589 GYK786589:GYP786589 HIG786589:HIL786589 HSC786589:HSH786589 IBY786589:ICD786589 ILU786589:ILZ786589 IVQ786589:IVV786589 JFM786589:JFR786589 JPI786589:JPN786589 JZE786589:JZJ786589 KJA786589:KJF786589 KSW786589:KTB786589 LCS786589:LCX786589 LMO786589:LMT786589 LWK786589:LWP786589 MGG786589:MGL786589 MQC786589:MQH786589 MZY786589:NAD786589 NJU786589:NJZ786589 NTQ786589:NTV786589 ODM786589:ODR786589 ONI786589:ONN786589 OXE786589:OXJ786589 PHA786589:PHF786589 PQW786589:PRB786589 QAS786589:QAX786589 QKO786589:QKT786589 QUK786589:QUP786589 REG786589:REL786589 ROC786589:ROH786589 RXY786589:RYD786589 SHU786589:SHZ786589 SRQ786589:SRV786589 TBM786589:TBR786589 TLI786589:TLN786589 TVE786589:TVJ786589 UFA786589:UFF786589 UOW786589:UPB786589 UYS786589:UYX786589 VIO786589:VIT786589 VSK786589:VSP786589 WCG786589:WCL786589 WMC786589:WMH786589 WVY786589:WWD786589 Q852125:V852125 JM852125:JR852125 TI852125:TN852125 ADE852125:ADJ852125 ANA852125:ANF852125 AWW852125:AXB852125 BGS852125:BGX852125 BQO852125:BQT852125 CAK852125:CAP852125 CKG852125:CKL852125 CUC852125:CUH852125 DDY852125:DED852125 DNU852125:DNZ852125 DXQ852125:DXV852125 EHM852125:EHR852125 ERI852125:ERN852125 FBE852125:FBJ852125 FLA852125:FLF852125 FUW852125:FVB852125 GES852125:GEX852125 GOO852125:GOT852125 GYK852125:GYP852125 HIG852125:HIL852125 HSC852125:HSH852125 IBY852125:ICD852125 ILU852125:ILZ852125 IVQ852125:IVV852125 JFM852125:JFR852125 JPI852125:JPN852125 JZE852125:JZJ852125 KJA852125:KJF852125 KSW852125:KTB852125 LCS852125:LCX852125 LMO852125:LMT852125 LWK852125:LWP852125 MGG852125:MGL852125 MQC852125:MQH852125 MZY852125:NAD852125 NJU852125:NJZ852125 NTQ852125:NTV852125 ODM852125:ODR852125 ONI852125:ONN852125 OXE852125:OXJ852125 PHA852125:PHF852125 PQW852125:PRB852125 QAS852125:QAX852125 QKO852125:QKT852125 QUK852125:QUP852125 REG852125:REL852125 ROC852125:ROH852125 RXY852125:RYD852125 SHU852125:SHZ852125 SRQ852125:SRV852125 TBM852125:TBR852125 TLI852125:TLN852125 TVE852125:TVJ852125 UFA852125:UFF852125 UOW852125:UPB852125 UYS852125:UYX852125 VIO852125:VIT852125 VSK852125:VSP852125 WCG852125:WCL852125 WMC852125:WMH852125 WVY852125:WWD852125 Q917661:V917661 JM917661:JR917661 TI917661:TN917661 ADE917661:ADJ917661 ANA917661:ANF917661 AWW917661:AXB917661 BGS917661:BGX917661 BQO917661:BQT917661 CAK917661:CAP917661 CKG917661:CKL917661 CUC917661:CUH917661 DDY917661:DED917661 DNU917661:DNZ917661 DXQ917661:DXV917661 EHM917661:EHR917661 ERI917661:ERN917661 FBE917661:FBJ917661 FLA917661:FLF917661 FUW917661:FVB917661 GES917661:GEX917661 GOO917661:GOT917661 GYK917661:GYP917661 HIG917661:HIL917661 HSC917661:HSH917661 IBY917661:ICD917661 ILU917661:ILZ917661 IVQ917661:IVV917661 JFM917661:JFR917661 JPI917661:JPN917661 JZE917661:JZJ917661 KJA917661:KJF917661 KSW917661:KTB917661 LCS917661:LCX917661 LMO917661:LMT917661 LWK917661:LWP917661 MGG917661:MGL917661 MQC917661:MQH917661 MZY917661:NAD917661 NJU917661:NJZ917661 NTQ917661:NTV917661 ODM917661:ODR917661 ONI917661:ONN917661 OXE917661:OXJ917661 PHA917661:PHF917661 PQW917661:PRB917661 QAS917661:QAX917661 QKO917661:QKT917661 QUK917661:QUP917661 REG917661:REL917661 ROC917661:ROH917661 RXY917661:RYD917661 SHU917661:SHZ917661 SRQ917661:SRV917661 TBM917661:TBR917661 TLI917661:TLN917661 TVE917661:TVJ917661 UFA917661:UFF917661 UOW917661:UPB917661 UYS917661:UYX917661 VIO917661:VIT917661 VSK917661:VSP917661 WCG917661:WCL917661 WMC917661:WMH917661 WVY917661:WWD917661 Q983197:V983197 JM983197:JR983197 TI983197:TN983197 ADE983197:ADJ983197 ANA983197:ANF983197 AWW983197:AXB983197 BGS983197:BGX983197 BQO983197:BQT983197 CAK983197:CAP983197 CKG983197:CKL983197 CUC983197:CUH983197 DDY983197:DED983197 DNU983197:DNZ983197 DXQ983197:DXV983197 EHM983197:EHR983197 ERI983197:ERN983197 FBE983197:FBJ983197 FLA983197:FLF983197 FUW983197:FVB983197 GES983197:GEX983197 GOO983197:GOT983197 GYK983197:GYP983197 HIG983197:HIL983197 HSC983197:HSH983197 IBY983197:ICD983197 ILU983197:ILZ983197 IVQ983197:IVV983197 JFM983197:JFR983197 JPI983197:JPN983197 JZE983197:JZJ983197 KJA983197:KJF983197 KSW983197:KTB983197 LCS983197:LCX983197 LMO983197:LMT983197 LWK983197:LWP983197 MGG983197:MGL983197 MQC983197:MQH983197 MZY983197:NAD983197 NJU983197:NJZ983197 NTQ983197:NTV983197 ODM983197:ODR983197 ONI983197:ONN983197 OXE983197:OXJ983197 PHA983197:PHF983197 PQW983197:PRB983197 QAS983197:QAX983197 QKO983197:QKT983197 QUK983197:QUP983197 REG983197:REL983197 ROC983197:ROH983197 RXY983197:RYD983197 SHU983197:SHZ983197 SRQ983197:SRV983197 TBM983197:TBR983197 TLI983197:TLN983197 TVE983197:TVJ983197 UFA983197:UFF983197 UOW983197:UPB983197 UYS983197:UYX983197 VIO983197:VIT983197 VSK983197:VSP983197 WCG983197:WCL983197 WMC983197:WMH983197 WVY983197:WWD983197 G182:W182 JC182:JS182 SY182:TO182 ACU182:ADK182 AMQ182:ANG182 AWM182:AXC182 BGI182:BGY182 BQE182:BQU182 CAA182:CAQ182 CJW182:CKM182 CTS182:CUI182 DDO182:DEE182 DNK182:DOA182 DXG182:DXW182 EHC182:EHS182 EQY182:ERO182 FAU182:FBK182 FKQ182:FLG182 FUM182:FVC182 GEI182:GEY182 GOE182:GOU182 GYA182:GYQ182 HHW182:HIM182 HRS182:HSI182 IBO182:ICE182 ILK182:IMA182 IVG182:IVW182 JFC182:JFS182 JOY182:JPO182 JYU182:JZK182 KIQ182:KJG182 KSM182:KTC182 LCI182:LCY182 LME182:LMU182 LWA182:LWQ182 MFW182:MGM182 MPS182:MQI182 MZO182:NAE182 NJK182:NKA182 NTG182:NTW182 ODC182:ODS182 OMY182:ONO182 OWU182:OXK182 PGQ182:PHG182 PQM182:PRC182 QAI182:QAY182 QKE182:QKU182 QUA182:QUQ182 RDW182:REM182 RNS182:ROI182 RXO182:RYE182 SHK182:SIA182 SRG182:SRW182 TBC182:TBS182 TKY182:TLO182 TUU182:TVK182 UEQ182:UFG182 UOM182:UPC182 UYI182:UYY182 VIE182:VIU182 VSA182:VSQ182 WBW182:WCM182 WLS182:WMI182 WVO182:WWE182 G65718:W65718 JC65718:JS65718 SY65718:TO65718 ACU65718:ADK65718 AMQ65718:ANG65718 AWM65718:AXC65718 BGI65718:BGY65718 BQE65718:BQU65718 CAA65718:CAQ65718 CJW65718:CKM65718 CTS65718:CUI65718 DDO65718:DEE65718 DNK65718:DOA65718 DXG65718:DXW65718 EHC65718:EHS65718 EQY65718:ERO65718 FAU65718:FBK65718 FKQ65718:FLG65718 FUM65718:FVC65718 GEI65718:GEY65718 GOE65718:GOU65718 GYA65718:GYQ65718 HHW65718:HIM65718 HRS65718:HSI65718 IBO65718:ICE65718 ILK65718:IMA65718 IVG65718:IVW65718 JFC65718:JFS65718 JOY65718:JPO65718 JYU65718:JZK65718 KIQ65718:KJG65718 KSM65718:KTC65718 LCI65718:LCY65718 LME65718:LMU65718 LWA65718:LWQ65718 MFW65718:MGM65718 MPS65718:MQI65718 MZO65718:NAE65718 NJK65718:NKA65718 NTG65718:NTW65718 ODC65718:ODS65718 OMY65718:ONO65718 OWU65718:OXK65718 PGQ65718:PHG65718 PQM65718:PRC65718 QAI65718:QAY65718 QKE65718:QKU65718 QUA65718:QUQ65718 RDW65718:REM65718 RNS65718:ROI65718 RXO65718:RYE65718 SHK65718:SIA65718 SRG65718:SRW65718 TBC65718:TBS65718 TKY65718:TLO65718 TUU65718:TVK65718 UEQ65718:UFG65718 UOM65718:UPC65718 UYI65718:UYY65718 VIE65718:VIU65718 VSA65718:VSQ65718 WBW65718:WCM65718 WLS65718:WMI65718 WVO65718:WWE65718 G131254:W131254 JC131254:JS131254 SY131254:TO131254 ACU131254:ADK131254 AMQ131254:ANG131254 AWM131254:AXC131254 BGI131254:BGY131254 BQE131254:BQU131254 CAA131254:CAQ131254 CJW131254:CKM131254 CTS131254:CUI131254 DDO131254:DEE131254 DNK131254:DOA131254 DXG131254:DXW131254 EHC131254:EHS131254 EQY131254:ERO131254 FAU131254:FBK131254 FKQ131254:FLG131254 FUM131254:FVC131254 GEI131254:GEY131254 GOE131254:GOU131254 GYA131254:GYQ131254 HHW131254:HIM131254 HRS131254:HSI131254 IBO131254:ICE131254 ILK131254:IMA131254 IVG131254:IVW131254 JFC131254:JFS131254 JOY131254:JPO131254 JYU131254:JZK131254 KIQ131254:KJG131254 KSM131254:KTC131254 LCI131254:LCY131254 LME131254:LMU131254 LWA131254:LWQ131254 MFW131254:MGM131254 MPS131254:MQI131254 MZO131254:NAE131254 NJK131254:NKA131254 NTG131254:NTW131254 ODC131254:ODS131254 OMY131254:ONO131254 OWU131254:OXK131254 PGQ131254:PHG131254 PQM131254:PRC131254 QAI131254:QAY131254 QKE131254:QKU131254 QUA131254:QUQ131254 RDW131254:REM131254 RNS131254:ROI131254 RXO131254:RYE131254 SHK131254:SIA131254 SRG131254:SRW131254 TBC131254:TBS131254 TKY131254:TLO131254 TUU131254:TVK131254 UEQ131254:UFG131254 UOM131254:UPC131254 UYI131254:UYY131254 VIE131254:VIU131254 VSA131254:VSQ131254 WBW131254:WCM131254 WLS131254:WMI131254 WVO131254:WWE131254 G196790:W196790 JC196790:JS196790 SY196790:TO196790 ACU196790:ADK196790 AMQ196790:ANG196790 AWM196790:AXC196790 BGI196790:BGY196790 BQE196790:BQU196790 CAA196790:CAQ196790 CJW196790:CKM196790 CTS196790:CUI196790 DDO196790:DEE196790 DNK196790:DOA196790 DXG196790:DXW196790 EHC196790:EHS196790 EQY196790:ERO196790 FAU196790:FBK196790 FKQ196790:FLG196790 FUM196790:FVC196790 GEI196790:GEY196790 GOE196790:GOU196790 GYA196790:GYQ196790 HHW196790:HIM196790 HRS196790:HSI196790 IBO196790:ICE196790 ILK196790:IMA196790 IVG196790:IVW196790 JFC196790:JFS196790 JOY196790:JPO196790 JYU196790:JZK196790 KIQ196790:KJG196790 KSM196790:KTC196790 LCI196790:LCY196790 LME196790:LMU196790 LWA196790:LWQ196790 MFW196790:MGM196790 MPS196790:MQI196790 MZO196790:NAE196790 NJK196790:NKA196790 NTG196790:NTW196790 ODC196790:ODS196790 OMY196790:ONO196790 OWU196790:OXK196790 PGQ196790:PHG196790 PQM196790:PRC196790 QAI196790:QAY196790 QKE196790:QKU196790 QUA196790:QUQ196790 RDW196790:REM196790 RNS196790:ROI196790 RXO196790:RYE196790 SHK196790:SIA196790 SRG196790:SRW196790 TBC196790:TBS196790 TKY196790:TLO196790 TUU196790:TVK196790 UEQ196790:UFG196790 UOM196790:UPC196790 UYI196790:UYY196790 VIE196790:VIU196790 VSA196790:VSQ196790 WBW196790:WCM196790 WLS196790:WMI196790 WVO196790:WWE196790 G262326:W262326 JC262326:JS262326 SY262326:TO262326 ACU262326:ADK262326 AMQ262326:ANG262326 AWM262326:AXC262326 BGI262326:BGY262326 BQE262326:BQU262326 CAA262326:CAQ262326 CJW262326:CKM262326 CTS262326:CUI262326 DDO262326:DEE262326 DNK262326:DOA262326 DXG262326:DXW262326 EHC262326:EHS262326 EQY262326:ERO262326 FAU262326:FBK262326 FKQ262326:FLG262326 FUM262326:FVC262326 GEI262326:GEY262326 GOE262326:GOU262326 GYA262326:GYQ262326 HHW262326:HIM262326 HRS262326:HSI262326 IBO262326:ICE262326 ILK262326:IMA262326 IVG262326:IVW262326 JFC262326:JFS262326 JOY262326:JPO262326 JYU262326:JZK262326 KIQ262326:KJG262326 KSM262326:KTC262326 LCI262326:LCY262326 LME262326:LMU262326 LWA262326:LWQ262326 MFW262326:MGM262326 MPS262326:MQI262326 MZO262326:NAE262326 NJK262326:NKA262326 NTG262326:NTW262326 ODC262326:ODS262326 OMY262326:ONO262326 OWU262326:OXK262326 PGQ262326:PHG262326 PQM262326:PRC262326 QAI262326:QAY262326 QKE262326:QKU262326 QUA262326:QUQ262326 RDW262326:REM262326 RNS262326:ROI262326 RXO262326:RYE262326 SHK262326:SIA262326 SRG262326:SRW262326 TBC262326:TBS262326 TKY262326:TLO262326 TUU262326:TVK262326 UEQ262326:UFG262326 UOM262326:UPC262326 UYI262326:UYY262326 VIE262326:VIU262326 VSA262326:VSQ262326 WBW262326:WCM262326 WLS262326:WMI262326 WVO262326:WWE262326 G327862:W327862 JC327862:JS327862 SY327862:TO327862 ACU327862:ADK327862 AMQ327862:ANG327862 AWM327862:AXC327862 BGI327862:BGY327862 BQE327862:BQU327862 CAA327862:CAQ327862 CJW327862:CKM327862 CTS327862:CUI327862 DDO327862:DEE327862 DNK327862:DOA327862 DXG327862:DXW327862 EHC327862:EHS327862 EQY327862:ERO327862 FAU327862:FBK327862 FKQ327862:FLG327862 FUM327862:FVC327862 GEI327862:GEY327862 GOE327862:GOU327862 GYA327862:GYQ327862 HHW327862:HIM327862 HRS327862:HSI327862 IBO327862:ICE327862 ILK327862:IMA327862 IVG327862:IVW327862 JFC327862:JFS327862 JOY327862:JPO327862 JYU327862:JZK327862 KIQ327862:KJG327862 KSM327862:KTC327862 LCI327862:LCY327862 LME327862:LMU327862 LWA327862:LWQ327862 MFW327862:MGM327862 MPS327862:MQI327862 MZO327862:NAE327862 NJK327862:NKA327862 NTG327862:NTW327862 ODC327862:ODS327862 OMY327862:ONO327862 OWU327862:OXK327862 PGQ327862:PHG327862 PQM327862:PRC327862 QAI327862:QAY327862 QKE327862:QKU327862 QUA327862:QUQ327862 RDW327862:REM327862 RNS327862:ROI327862 RXO327862:RYE327862 SHK327862:SIA327862 SRG327862:SRW327862 TBC327862:TBS327862 TKY327862:TLO327862 TUU327862:TVK327862 UEQ327862:UFG327862 UOM327862:UPC327862 UYI327862:UYY327862 VIE327862:VIU327862 VSA327862:VSQ327862 WBW327862:WCM327862 WLS327862:WMI327862 WVO327862:WWE327862 G393398:W393398 JC393398:JS393398 SY393398:TO393398 ACU393398:ADK393398 AMQ393398:ANG393398 AWM393398:AXC393398 BGI393398:BGY393398 BQE393398:BQU393398 CAA393398:CAQ393398 CJW393398:CKM393398 CTS393398:CUI393398 DDO393398:DEE393398 DNK393398:DOA393398 DXG393398:DXW393398 EHC393398:EHS393398 EQY393398:ERO393398 FAU393398:FBK393398 FKQ393398:FLG393398 FUM393398:FVC393398 GEI393398:GEY393398 GOE393398:GOU393398 GYA393398:GYQ393398 HHW393398:HIM393398 HRS393398:HSI393398 IBO393398:ICE393398 ILK393398:IMA393398 IVG393398:IVW393398 JFC393398:JFS393398 JOY393398:JPO393398 JYU393398:JZK393398 KIQ393398:KJG393398 KSM393398:KTC393398 LCI393398:LCY393398 LME393398:LMU393398 LWA393398:LWQ393398 MFW393398:MGM393398 MPS393398:MQI393398 MZO393398:NAE393398 NJK393398:NKA393398 NTG393398:NTW393398 ODC393398:ODS393398 OMY393398:ONO393398 OWU393398:OXK393398 PGQ393398:PHG393398 PQM393398:PRC393398 QAI393398:QAY393398 QKE393398:QKU393398 QUA393398:QUQ393398 RDW393398:REM393398 RNS393398:ROI393398 RXO393398:RYE393398 SHK393398:SIA393398 SRG393398:SRW393398 TBC393398:TBS393398 TKY393398:TLO393398 TUU393398:TVK393398 UEQ393398:UFG393398 UOM393398:UPC393398 UYI393398:UYY393398 VIE393398:VIU393398 VSA393398:VSQ393398 WBW393398:WCM393398 WLS393398:WMI393398 WVO393398:WWE393398 G458934:W458934 JC458934:JS458934 SY458934:TO458934 ACU458934:ADK458934 AMQ458934:ANG458934 AWM458934:AXC458934 BGI458934:BGY458934 BQE458934:BQU458934 CAA458934:CAQ458934 CJW458934:CKM458934 CTS458934:CUI458934 DDO458934:DEE458934 DNK458934:DOA458934 DXG458934:DXW458934 EHC458934:EHS458934 EQY458934:ERO458934 FAU458934:FBK458934 FKQ458934:FLG458934 FUM458934:FVC458934 GEI458934:GEY458934 GOE458934:GOU458934 GYA458934:GYQ458934 HHW458934:HIM458934 HRS458934:HSI458934 IBO458934:ICE458934 ILK458934:IMA458934 IVG458934:IVW458934 JFC458934:JFS458934 JOY458934:JPO458934 JYU458934:JZK458934 KIQ458934:KJG458934 KSM458934:KTC458934 LCI458934:LCY458934 LME458934:LMU458934 LWA458934:LWQ458934 MFW458934:MGM458934 MPS458934:MQI458934 MZO458934:NAE458934 NJK458934:NKA458934 NTG458934:NTW458934 ODC458934:ODS458934 OMY458934:ONO458934 OWU458934:OXK458934 PGQ458934:PHG458934 PQM458934:PRC458934 QAI458934:QAY458934 QKE458934:QKU458934 QUA458934:QUQ458934 RDW458934:REM458934 RNS458934:ROI458934 RXO458934:RYE458934 SHK458934:SIA458934 SRG458934:SRW458934 TBC458934:TBS458934 TKY458934:TLO458934 TUU458934:TVK458934 UEQ458934:UFG458934 UOM458934:UPC458934 UYI458934:UYY458934 VIE458934:VIU458934 VSA458934:VSQ458934 WBW458934:WCM458934 WLS458934:WMI458934 WVO458934:WWE458934 G524470:W524470 JC524470:JS524470 SY524470:TO524470 ACU524470:ADK524470 AMQ524470:ANG524470 AWM524470:AXC524470 BGI524470:BGY524470 BQE524470:BQU524470 CAA524470:CAQ524470 CJW524470:CKM524470 CTS524470:CUI524470 DDO524470:DEE524470 DNK524470:DOA524470 DXG524470:DXW524470 EHC524470:EHS524470 EQY524470:ERO524470 FAU524470:FBK524470 FKQ524470:FLG524470 FUM524470:FVC524470 GEI524470:GEY524470 GOE524470:GOU524470 GYA524470:GYQ524470 HHW524470:HIM524470 HRS524470:HSI524470 IBO524470:ICE524470 ILK524470:IMA524470 IVG524470:IVW524470 JFC524470:JFS524470 JOY524470:JPO524470 JYU524470:JZK524470 KIQ524470:KJG524470 KSM524470:KTC524470 LCI524470:LCY524470 LME524470:LMU524470 LWA524470:LWQ524470 MFW524470:MGM524470 MPS524470:MQI524470 MZO524470:NAE524470 NJK524470:NKA524470 NTG524470:NTW524470 ODC524470:ODS524470 OMY524470:ONO524470 OWU524470:OXK524470 PGQ524470:PHG524470 PQM524470:PRC524470 QAI524470:QAY524470 QKE524470:QKU524470 QUA524470:QUQ524470 RDW524470:REM524470 RNS524470:ROI524470 RXO524470:RYE524470 SHK524470:SIA524470 SRG524470:SRW524470 TBC524470:TBS524470 TKY524470:TLO524470 TUU524470:TVK524470 UEQ524470:UFG524470 UOM524470:UPC524470 UYI524470:UYY524470 VIE524470:VIU524470 VSA524470:VSQ524470 WBW524470:WCM524470 WLS524470:WMI524470 WVO524470:WWE524470 G590006:W590006 JC590006:JS590006 SY590006:TO590006 ACU590006:ADK590006 AMQ590006:ANG590006 AWM590006:AXC590006 BGI590006:BGY590006 BQE590006:BQU590006 CAA590006:CAQ590006 CJW590006:CKM590006 CTS590006:CUI590006 DDO590006:DEE590006 DNK590006:DOA590006 DXG590006:DXW590006 EHC590006:EHS590006 EQY590006:ERO590006 FAU590006:FBK590006 FKQ590006:FLG590006 FUM590006:FVC590006 GEI590006:GEY590006 GOE590006:GOU590006 GYA590006:GYQ590006 HHW590006:HIM590006 HRS590006:HSI590006 IBO590006:ICE590006 ILK590006:IMA590006 IVG590006:IVW590006 JFC590006:JFS590006 JOY590006:JPO590006 JYU590006:JZK590006 KIQ590006:KJG590006 KSM590006:KTC590006 LCI590006:LCY590006 LME590006:LMU590006 LWA590006:LWQ590006 MFW590006:MGM590006 MPS590006:MQI590006 MZO590006:NAE590006 NJK590006:NKA590006 NTG590006:NTW590006 ODC590006:ODS590006 OMY590006:ONO590006 OWU590006:OXK590006 PGQ590006:PHG590006 PQM590006:PRC590006 QAI590006:QAY590006 QKE590006:QKU590006 QUA590006:QUQ590006 RDW590006:REM590006 RNS590006:ROI590006 RXO590006:RYE590006 SHK590006:SIA590006 SRG590006:SRW590006 TBC590006:TBS590006 TKY590006:TLO590006 TUU590006:TVK590006 UEQ590006:UFG590006 UOM590006:UPC590006 UYI590006:UYY590006 VIE590006:VIU590006 VSA590006:VSQ590006 WBW590006:WCM590006 WLS590006:WMI590006 WVO590006:WWE590006 G655542:W655542 JC655542:JS655542 SY655542:TO655542 ACU655542:ADK655542 AMQ655542:ANG655542 AWM655542:AXC655542 BGI655542:BGY655542 BQE655542:BQU655542 CAA655542:CAQ655542 CJW655542:CKM655542 CTS655542:CUI655542 DDO655542:DEE655542 DNK655542:DOA655542 DXG655542:DXW655542 EHC655542:EHS655542 EQY655542:ERO655542 FAU655542:FBK655542 FKQ655542:FLG655542 FUM655542:FVC655542 GEI655542:GEY655542 GOE655542:GOU655542 GYA655542:GYQ655542 HHW655542:HIM655542 HRS655542:HSI655542 IBO655542:ICE655542 ILK655542:IMA655542 IVG655542:IVW655542 JFC655542:JFS655542 JOY655542:JPO655542 JYU655542:JZK655542 KIQ655542:KJG655542 KSM655542:KTC655542 LCI655542:LCY655542 LME655542:LMU655542 LWA655542:LWQ655542 MFW655542:MGM655542 MPS655542:MQI655542 MZO655542:NAE655542 NJK655542:NKA655542 NTG655542:NTW655542 ODC655542:ODS655542 OMY655542:ONO655542 OWU655542:OXK655542 PGQ655542:PHG655542 PQM655542:PRC655542 QAI655542:QAY655542 QKE655542:QKU655542 QUA655542:QUQ655542 RDW655542:REM655542 RNS655542:ROI655542 RXO655542:RYE655542 SHK655542:SIA655542 SRG655542:SRW655542 TBC655542:TBS655542 TKY655542:TLO655542 TUU655542:TVK655542 UEQ655542:UFG655542 UOM655542:UPC655542 UYI655542:UYY655542 VIE655542:VIU655542 VSA655542:VSQ655542 WBW655542:WCM655542 WLS655542:WMI655542 WVO655542:WWE655542 G721078:W721078 JC721078:JS721078 SY721078:TO721078 ACU721078:ADK721078 AMQ721078:ANG721078 AWM721078:AXC721078 BGI721078:BGY721078 BQE721078:BQU721078 CAA721078:CAQ721078 CJW721078:CKM721078 CTS721078:CUI721078 DDO721078:DEE721078 DNK721078:DOA721078 DXG721078:DXW721078 EHC721078:EHS721078 EQY721078:ERO721078 FAU721078:FBK721078 FKQ721078:FLG721078 FUM721078:FVC721078 GEI721078:GEY721078 GOE721078:GOU721078 GYA721078:GYQ721078 HHW721078:HIM721078 HRS721078:HSI721078 IBO721078:ICE721078 ILK721078:IMA721078 IVG721078:IVW721078 JFC721078:JFS721078 JOY721078:JPO721078 JYU721078:JZK721078 KIQ721078:KJG721078 KSM721078:KTC721078 LCI721078:LCY721078 LME721078:LMU721078 LWA721078:LWQ721078 MFW721078:MGM721078 MPS721078:MQI721078 MZO721078:NAE721078 NJK721078:NKA721078 NTG721078:NTW721078 ODC721078:ODS721078 OMY721078:ONO721078 OWU721078:OXK721078 PGQ721078:PHG721078 PQM721078:PRC721078 QAI721078:QAY721078 QKE721078:QKU721078 QUA721078:QUQ721078 RDW721078:REM721078 RNS721078:ROI721078 RXO721078:RYE721078 SHK721078:SIA721078 SRG721078:SRW721078 TBC721078:TBS721078 TKY721078:TLO721078 TUU721078:TVK721078 UEQ721078:UFG721078 UOM721078:UPC721078 UYI721078:UYY721078 VIE721078:VIU721078 VSA721078:VSQ721078 WBW721078:WCM721078 WLS721078:WMI721078 WVO721078:WWE721078 G786614:W786614 JC786614:JS786614 SY786614:TO786614 ACU786614:ADK786614 AMQ786614:ANG786614 AWM786614:AXC786614 BGI786614:BGY786614 BQE786614:BQU786614 CAA786614:CAQ786614 CJW786614:CKM786614 CTS786614:CUI786614 DDO786614:DEE786614 DNK786614:DOA786614 DXG786614:DXW786614 EHC786614:EHS786614 EQY786614:ERO786614 FAU786614:FBK786614 FKQ786614:FLG786614 FUM786614:FVC786614 GEI786614:GEY786614 GOE786614:GOU786614 GYA786614:GYQ786614 HHW786614:HIM786614 HRS786614:HSI786614 IBO786614:ICE786614 ILK786614:IMA786614 IVG786614:IVW786614 JFC786614:JFS786614 JOY786614:JPO786614 JYU786614:JZK786614 KIQ786614:KJG786614 KSM786614:KTC786614 LCI786614:LCY786614 LME786614:LMU786614 LWA786614:LWQ786614 MFW786614:MGM786614 MPS786614:MQI786614 MZO786614:NAE786614 NJK786614:NKA786614 NTG786614:NTW786614 ODC786614:ODS786614 OMY786614:ONO786614 OWU786614:OXK786614 PGQ786614:PHG786614 PQM786614:PRC786614 QAI786614:QAY786614 QKE786614:QKU786614 QUA786614:QUQ786614 RDW786614:REM786614 RNS786614:ROI786614 RXO786614:RYE786614 SHK786614:SIA786614 SRG786614:SRW786614 TBC786614:TBS786614 TKY786614:TLO786614 TUU786614:TVK786614 UEQ786614:UFG786614 UOM786614:UPC786614 UYI786614:UYY786614 VIE786614:VIU786614 VSA786614:VSQ786614 WBW786614:WCM786614 WLS786614:WMI786614 WVO786614:WWE786614 G852150:W852150 JC852150:JS852150 SY852150:TO852150 ACU852150:ADK852150 AMQ852150:ANG852150 AWM852150:AXC852150 BGI852150:BGY852150 BQE852150:BQU852150 CAA852150:CAQ852150 CJW852150:CKM852150 CTS852150:CUI852150 DDO852150:DEE852150 DNK852150:DOA852150 DXG852150:DXW852150 EHC852150:EHS852150 EQY852150:ERO852150 FAU852150:FBK852150 FKQ852150:FLG852150 FUM852150:FVC852150 GEI852150:GEY852150 GOE852150:GOU852150 GYA852150:GYQ852150 HHW852150:HIM852150 HRS852150:HSI852150 IBO852150:ICE852150 ILK852150:IMA852150 IVG852150:IVW852150 JFC852150:JFS852150 JOY852150:JPO852150 JYU852150:JZK852150 KIQ852150:KJG852150 KSM852150:KTC852150 LCI852150:LCY852150 LME852150:LMU852150 LWA852150:LWQ852150 MFW852150:MGM852150 MPS852150:MQI852150 MZO852150:NAE852150 NJK852150:NKA852150 NTG852150:NTW852150 ODC852150:ODS852150 OMY852150:ONO852150 OWU852150:OXK852150 PGQ852150:PHG852150 PQM852150:PRC852150 QAI852150:QAY852150 QKE852150:QKU852150 QUA852150:QUQ852150 RDW852150:REM852150 RNS852150:ROI852150 RXO852150:RYE852150 SHK852150:SIA852150 SRG852150:SRW852150 TBC852150:TBS852150 TKY852150:TLO852150 TUU852150:TVK852150 UEQ852150:UFG852150 UOM852150:UPC852150 UYI852150:UYY852150 VIE852150:VIU852150 VSA852150:VSQ852150 WBW852150:WCM852150 WLS852150:WMI852150 WVO852150:WWE852150 G917686:W917686 JC917686:JS917686 SY917686:TO917686 ACU917686:ADK917686 AMQ917686:ANG917686 AWM917686:AXC917686 BGI917686:BGY917686 BQE917686:BQU917686 CAA917686:CAQ917686 CJW917686:CKM917686 CTS917686:CUI917686 DDO917686:DEE917686 DNK917686:DOA917686 DXG917686:DXW917686 EHC917686:EHS917686 EQY917686:ERO917686 FAU917686:FBK917686 FKQ917686:FLG917686 FUM917686:FVC917686 GEI917686:GEY917686 GOE917686:GOU917686 GYA917686:GYQ917686 HHW917686:HIM917686 HRS917686:HSI917686 IBO917686:ICE917686 ILK917686:IMA917686 IVG917686:IVW917686 JFC917686:JFS917686 JOY917686:JPO917686 JYU917686:JZK917686 KIQ917686:KJG917686 KSM917686:KTC917686 LCI917686:LCY917686 LME917686:LMU917686 LWA917686:LWQ917686 MFW917686:MGM917686 MPS917686:MQI917686 MZO917686:NAE917686 NJK917686:NKA917686 NTG917686:NTW917686 ODC917686:ODS917686 OMY917686:ONO917686 OWU917686:OXK917686 PGQ917686:PHG917686 PQM917686:PRC917686 QAI917686:QAY917686 QKE917686:QKU917686 QUA917686:QUQ917686 RDW917686:REM917686 RNS917686:ROI917686 RXO917686:RYE917686 SHK917686:SIA917686 SRG917686:SRW917686 TBC917686:TBS917686 TKY917686:TLO917686 TUU917686:TVK917686 UEQ917686:UFG917686 UOM917686:UPC917686 UYI917686:UYY917686 VIE917686:VIU917686 VSA917686:VSQ917686 WBW917686:WCM917686 WLS917686:WMI917686 WVO917686:WWE917686 G983222:W983222 JC983222:JS983222 SY983222:TO983222 ACU983222:ADK983222 AMQ983222:ANG983222 AWM983222:AXC983222 BGI983222:BGY983222 BQE983222:BQU983222 CAA983222:CAQ983222 CJW983222:CKM983222 CTS983222:CUI983222 DDO983222:DEE983222 DNK983222:DOA983222 DXG983222:DXW983222 EHC983222:EHS983222 EQY983222:ERO983222 FAU983222:FBK983222 FKQ983222:FLG983222 FUM983222:FVC983222 GEI983222:GEY983222 GOE983222:GOU983222 GYA983222:GYQ983222 HHW983222:HIM983222 HRS983222:HSI983222 IBO983222:ICE983222 ILK983222:IMA983222 IVG983222:IVW983222 JFC983222:JFS983222 JOY983222:JPO983222 JYU983222:JZK983222 KIQ983222:KJG983222 KSM983222:KTC983222 LCI983222:LCY983222 LME983222:LMU983222 LWA983222:LWQ983222 MFW983222:MGM983222 MPS983222:MQI983222 MZO983222:NAE983222 NJK983222:NKA983222 NTG983222:NTW983222 ODC983222:ODS983222 OMY983222:ONO983222 OWU983222:OXK983222 PGQ983222:PHG983222 PQM983222:PRC983222 QAI983222:QAY983222 QKE983222:QKU983222 QUA983222:QUQ983222 RDW983222:REM983222 RNS983222:ROI983222 RXO983222:RYE983222 SHK983222:SIA983222 SRG983222:SRW983222 TBC983222:TBS983222 TKY983222:TLO983222 TUU983222:TVK983222 UEQ983222:UFG983222 UOM983222:UPC983222 UYI983222:UYY983222 VIE983222:VIU983222 VSA983222:VSQ983222 WBW983222:WCM983222 WLS983222:WMI983222 WVO983222:WWE983222 G56:W56 JC56:JS56 SY56:TO56 ACU56:ADK56 AMQ56:ANG56 AWM56:AXC56 BGI56:BGY56 BQE56:BQU56 CAA56:CAQ56 CJW56:CKM56 CTS56:CUI56 DDO56:DEE56 DNK56:DOA56 DXG56:DXW56 EHC56:EHS56 EQY56:ERO56 FAU56:FBK56 FKQ56:FLG56 FUM56:FVC56 GEI56:GEY56 GOE56:GOU56 GYA56:GYQ56 HHW56:HIM56 HRS56:HSI56 IBO56:ICE56 ILK56:IMA56 IVG56:IVW56 JFC56:JFS56 JOY56:JPO56 JYU56:JZK56 KIQ56:KJG56 KSM56:KTC56 LCI56:LCY56 LME56:LMU56 LWA56:LWQ56 MFW56:MGM56 MPS56:MQI56 MZO56:NAE56 NJK56:NKA56 NTG56:NTW56 ODC56:ODS56 OMY56:ONO56 OWU56:OXK56 PGQ56:PHG56 PQM56:PRC56 QAI56:QAY56 QKE56:QKU56 QUA56:QUQ56 RDW56:REM56 RNS56:ROI56 RXO56:RYE56 SHK56:SIA56 SRG56:SRW56 TBC56:TBS56 TKY56:TLO56 TUU56:TVK56 UEQ56:UFG56 UOM56:UPC56 UYI56:UYY56 VIE56:VIU56 VSA56:VSQ56 WBW56:WCM56 WLS56:WMI56 WVO56:WWE56 G65592:W65592 JC65592:JS65592 SY65592:TO65592 ACU65592:ADK65592 AMQ65592:ANG65592 AWM65592:AXC65592 BGI65592:BGY65592 BQE65592:BQU65592 CAA65592:CAQ65592 CJW65592:CKM65592 CTS65592:CUI65592 DDO65592:DEE65592 DNK65592:DOA65592 DXG65592:DXW65592 EHC65592:EHS65592 EQY65592:ERO65592 FAU65592:FBK65592 FKQ65592:FLG65592 FUM65592:FVC65592 GEI65592:GEY65592 GOE65592:GOU65592 GYA65592:GYQ65592 HHW65592:HIM65592 HRS65592:HSI65592 IBO65592:ICE65592 ILK65592:IMA65592 IVG65592:IVW65592 JFC65592:JFS65592 JOY65592:JPO65592 JYU65592:JZK65592 KIQ65592:KJG65592 KSM65592:KTC65592 LCI65592:LCY65592 LME65592:LMU65592 LWA65592:LWQ65592 MFW65592:MGM65592 MPS65592:MQI65592 MZO65592:NAE65592 NJK65592:NKA65592 NTG65592:NTW65592 ODC65592:ODS65592 OMY65592:ONO65592 OWU65592:OXK65592 PGQ65592:PHG65592 PQM65592:PRC65592 QAI65592:QAY65592 QKE65592:QKU65592 QUA65592:QUQ65592 RDW65592:REM65592 RNS65592:ROI65592 RXO65592:RYE65592 SHK65592:SIA65592 SRG65592:SRW65592 TBC65592:TBS65592 TKY65592:TLO65592 TUU65592:TVK65592 UEQ65592:UFG65592 UOM65592:UPC65592 UYI65592:UYY65592 VIE65592:VIU65592 VSA65592:VSQ65592 WBW65592:WCM65592 WLS65592:WMI65592 WVO65592:WWE65592 G131128:W131128 JC131128:JS131128 SY131128:TO131128 ACU131128:ADK131128 AMQ131128:ANG131128 AWM131128:AXC131128 BGI131128:BGY131128 BQE131128:BQU131128 CAA131128:CAQ131128 CJW131128:CKM131128 CTS131128:CUI131128 DDO131128:DEE131128 DNK131128:DOA131128 DXG131128:DXW131128 EHC131128:EHS131128 EQY131128:ERO131128 FAU131128:FBK131128 FKQ131128:FLG131128 FUM131128:FVC131128 GEI131128:GEY131128 GOE131128:GOU131128 GYA131128:GYQ131128 HHW131128:HIM131128 HRS131128:HSI131128 IBO131128:ICE131128 ILK131128:IMA131128 IVG131128:IVW131128 JFC131128:JFS131128 JOY131128:JPO131128 JYU131128:JZK131128 KIQ131128:KJG131128 KSM131128:KTC131128 LCI131128:LCY131128 LME131128:LMU131128 LWA131128:LWQ131128 MFW131128:MGM131128 MPS131128:MQI131128 MZO131128:NAE131128 NJK131128:NKA131128 NTG131128:NTW131128 ODC131128:ODS131128 OMY131128:ONO131128 OWU131128:OXK131128 PGQ131128:PHG131128 PQM131128:PRC131128 QAI131128:QAY131128 QKE131128:QKU131128 QUA131128:QUQ131128 RDW131128:REM131128 RNS131128:ROI131128 RXO131128:RYE131128 SHK131128:SIA131128 SRG131128:SRW131128 TBC131128:TBS131128 TKY131128:TLO131128 TUU131128:TVK131128 UEQ131128:UFG131128 UOM131128:UPC131128 UYI131128:UYY131128 VIE131128:VIU131128 VSA131128:VSQ131128 WBW131128:WCM131128 WLS131128:WMI131128 WVO131128:WWE131128 G196664:W196664 JC196664:JS196664 SY196664:TO196664 ACU196664:ADK196664 AMQ196664:ANG196664 AWM196664:AXC196664 BGI196664:BGY196664 BQE196664:BQU196664 CAA196664:CAQ196664 CJW196664:CKM196664 CTS196664:CUI196664 DDO196664:DEE196664 DNK196664:DOA196664 DXG196664:DXW196664 EHC196664:EHS196664 EQY196664:ERO196664 FAU196664:FBK196664 FKQ196664:FLG196664 FUM196664:FVC196664 GEI196664:GEY196664 GOE196664:GOU196664 GYA196664:GYQ196664 HHW196664:HIM196664 HRS196664:HSI196664 IBO196664:ICE196664 ILK196664:IMA196664 IVG196664:IVW196664 JFC196664:JFS196664 JOY196664:JPO196664 JYU196664:JZK196664 KIQ196664:KJG196664 KSM196664:KTC196664 LCI196664:LCY196664 LME196664:LMU196664 LWA196664:LWQ196664 MFW196664:MGM196664 MPS196664:MQI196664 MZO196664:NAE196664 NJK196664:NKA196664 NTG196664:NTW196664 ODC196664:ODS196664 OMY196664:ONO196664 OWU196664:OXK196664 PGQ196664:PHG196664 PQM196664:PRC196664 QAI196664:QAY196664 QKE196664:QKU196664 QUA196664:QUQ196664 RDW196664:REM196664 RNS196664:ROI196664 RXO196664:RYE196664 SHK196664:SIA196664 SRG196664:SRW196664 TBC196664:TBS196664 TKY196664:TLO196664 TUU196664:TVK196664 UEQ196664:UFG196664 UOM196664:UPC196664 UYI196664:UYY196664 VIE196664:VIU196664 VSA196664:VSQ196664 WBW196664:WCM196664 WLS196664:WMI196664 WVO196664:WWE196664 G262200:W262200 JC262200:JS262200 SY262200:TO262200 ACU262200:ADK262200 AMQ262200:ANG262200 AWM262200:AXC262200 BGI262200:BGY262200 BQE262200:BQU262200 CAA262200:CAQ262200 CJW262200:CKM262200 CTS262200:CUI262200 DDO262200:DEE262200 DNK262200:DOA262200 DXG262200:DXW262200 EHC262200:EHS262200 EQY262200:ERO262200 FAU262200:FBK262200 FKQ262200:FLG262200 FUM262200:FVC262200 GEI262200:GEY262200 GOE262200:GOU262200 GYA262200:GYQ262200 HHW262200:HIM262200 HRS262200:HSI262200 IBO262200:ICE262200 ILK262200:IMA262200 IVG262200:IVW262200 JFC262200:JFS262200 JOY262200:JPO262200 JYU262200:JZK262200 KIQ262200:KJG262200 KSM262200:KTC262200 LCI262200:LCY262200 LME262200:LMU262200 LWA262200:LWQ262200 MFW262200:MGM262200 MPS262200:MQI262200 MZO262200:NAE262200 NJK262200:NKA262200 NTG262200:NTW262200 ODC262200:ODS262200 OMY262200:ONO262200 OWU262200:OXK262200 PGQ262200:PHG262200 PQM262200:PRC262200 QAI262200:QAY262200 QKE262200:QKU262200 QUA262200:QUQ262200 RDW262200:REM262200 RNS262200:ROI262200 RXO262200:RYE262200 SHK262200:SIA262200 SRG262200:SRW262200 TBC262200:TBS262200 TKY262200:TLO262200 TUU262200:TVK262200 UEQ262200:UFG262200 UOM262200:UPC262200 UYI262200:UYY262200 VIE262200:VIU262200 VSA262200:VSQ262200 WBW262200:WCM262200 WLS262200:WMI262200 WVO262200:WWE262200 G327736:W327736 JC327736:JS327736 SY327736:TO327736 ACU327736:ADK327736 AMQ327736:ANG327736 AWM327736:AXC327736 BGI327736:BGY327736 BQE327736:BQU327736 CAA327736:CAQ327736 CJW327736:CKM327736 CTS327736:CUI327736 DDO327736:DEE327736 DNK327736:DOA327736 DXG327736:DXW327736 EHC327736:EHS327736 EQY327736:ERO327736 FAU327736:FBK327736 FKQ327736:FLG327736 FUM327736:FVC327736 GEI327736:GEY327736 GOE327736:GOU327736 GYA327736:GYQ327736 HHW327736:HIM327736 HRS327736:HSI327736 IBO327736:ICE327736 ILK327736:IMA327736 IVG327736:IVW327736 JFC327736:JFS327736 JOY327736:JPO327736 JYU327736:JZK327736 KIQ327736:KJG327736 KSM327736:KTC327736 LCI327736:LCY327736 LME327736:LMU327736 LWA327736:LWQ327736 MFW327736:MGM327736 MPS327736:MQI327736 MZO327736:NAE327736 NJK327736:NKA327736 NTG327736:NTW327736 ODC327736:ODS327736 OMY327736:ONO327736 OWU327736:OXK327736 PGQ327736:PHG327736 PQM327736:PRC327736 QAI327736:QAY327736 QKE327736:QKU327736 QUA327736:QUQ327736 RDW327736:REM327736 RNS327736:ROI327736 RXO327736:RYE327736 SHK327736:SIA327736 SRG327736:SRW327736 TBC327736:TBS327736 TKY327736:TLO327736 TUU327736:TVK327736 UEQ327736:UFG327736 UOM327736:UPC327736 UYI327736:UYY327736 VIE327736:VIU327736 VSA327736:VSQ327736 WBW327736:WCM327736 WLS327736:WMI327736 WVO327736:WWE327736 G393272:W393272 JC393272:JS393272 SY393272:TO393272 ACU393272:ADK393272 AMQ393272:ANG393272 AWM393272:AXC393272 BGI393272:BGY393272 BQE393272:BQU393272 CAA393272:CAQ393272 CJW393272:CKM393272 CTS393272:CUI393272 DDO393272:DEE393272 DNK393272:DOA393272 DXG393272:DXW393272 EHC393272:EHS393272 EQY393272:ERO393272 FAU393272:FBK393272 FKQ393272:FLG393272 FUM393272:FVC393272 GEI393272:GEY393272 GOE393272:GOU393272 GYA393272:GYQ393272 HHW393272:HIM393272 HRS393272:HSI393272 IBO393272:ICE393272 ILK393272:IMA393272 IVG393272:IVW393272 JFC393272:JFS393272 JOY393272:JPO393272 JYU393272:JZK393272 KIQ393272:KJG393272 KSM393272:KTC393272 LCI393272:LCY393272 LME393272:LMU393272 LWA393272:LWQ393272 MFW393272:MGM393272 MPS393272:MQI393272 MZO393272:NAE393272 NJK393272:NKA393272 NTG393272:NTW393272 ODC393272:ODS393272 OMY393272:ONO393272 OWU393272:OXK393272 PGQ393272:PHG393272 PQM393272:PRC393272 QAI393272:QAY393272 QKE393272:QKU393272 QUA393272:QUQ393272 RDW393272:REM393272 RNS393272:ROI393272 RXO393272:RYE393272 SHK393272:SIA393272 SRG393272:SRW393272 TBC393272:TBS393272 TKY393272:TLO393272 TUU393272:TVK393272 UEQ393272:UFG393272 UOM393272:UPC393272 UYI393272:UYY393272 VIE393272:VIU393272 VSA393272:VSQ393272 WBW393272:WCM393272 WLS393272:WMI393272 WVO393272:WWE393272 G458808:W458808 JC458808:JS458808 SY458808:TO458808 ACU458808:ADK458808 AMQ458808:ANG458808 AWM458808:AXC458808 BGI458808:BGY458808 BQE458808:BQU458808 CAA458808:CAQ458808 CJW458808:CKM458808 CTS458808:CUI458808 DDO458808:DEE458808 DNK458808:DOA458808 DXG458808:DXW458808 EHC458808:EHS458808 EQY458808:ERO458808 FAU458808:FBK458808 FKQ458808:FLG458808 FUM458808:FVC458808 GEI458808:GEY458808 GOE458808:GOU458808 GYA458808:GYQ458808 HHW458808:HIM458808 HRS458808:HSI458808 IBO458808:ICE458808 ILK458808:IMA458808 IVG458808:IVW458808 JFC458808:JFS458808 JOY458808:JPO458808 JYU458808:JZK458808 KIQ458808:KJG458808 KSM458808:KTC458808 LCI458808:LCY458808 LME458808:LMU458808 LWA458808:LWQ458808 MFW458808:MGM458808 MPS458808:MQI458808 MZO458808:NAE458808 NJK458808:NKA458808 NTG458808:NTW458808 ODC458808:ODS458808 OMY458808:ONO458808 OWU458808:OXK458808 PGQ458808:PHG458808 PQM458808:PRC458808 QAI458808:QAY458808 QKE458808:QKU458808 QUA458808:QUQ458808 RDW458808:REM458808 RNS458808:ROI458808 RXO458808:RYE458808 SHK458808:SIA458808 SRG458808:SRW458808 TBC458808:TBS458808 TKY458808:TLO458808 TUU458808:TVK458808 UEQ458808:UFG458808 UOM458808:UPC458808 UYI458808:UYY458808 VIE458808:VIU458808 VSA458808:VSQ458808 WBW458808:WCM458808 WLS458808:WMI458808 WVO458808:WWE458808 G524344:W524344 JC524344:JS524344 SY524344:TO524344 ACU524344:ADK524344 AMQ524344:ANG524344 AWM524344:AXC524344 BGI524344:BGY524344 BQE524344:BQU524344 CAA524344:CAQ524344 CJW524344:CKM524344 CTS524344:CUI524344 DDO524344:DEE524344 DNK524344:DOA524344 DXG524344:DXW524344 EHC524344:EHS524344 EQY524344:ERO524344 FAU524344:FBK524344 FKQ524344:FLG524344 FUM524344:FVC524344 GEI524344:GEY524344 GOE524344:GOU524344 GYA524344:GYQ524344 HHW524344:HIM524344 HRS524344:HSI524344 IBO524344:ICE524344 ILK524344:IMA524344 IVG524344:IVW524344 JFC524344:JFS524344 JOY524344:JPO524344 JYU524344:JZK524344 KIQ524344:KJG524344 KSM524344:KTC524344 LCI524344:LCY524344 LME524344:LMU524344 LWA524344:LWQ524344 MFW524344:MGM524344 MPS524344:MQI524344 MZO524344:NAE524344 NJK524344:NKA524344 NTG524344:NTW524344 ODC524344:ODS524344 OMY524344:ONO524344 OWU524344:OXK524344 PGQ524344:PHG524344 PQM524344:PRC524344 QAI524344:QAY524344 QKE524344:QKU524344 QUA524344:QUQ524344 RDW524344:REM524344 RNS524344:ROI524344 RXO524344:RYE524344 SHK524344:SIA524344 SRG524344:SRW524344 TBC524344:TBS524344 TKY524344:TLO524344 TUU524344:TVK524344 UEQ524344:UFG524344 UOM524344:UPC524344 UYI524344:UYY524344 VIE524344:VIU524344 VSA524344:VSQ524344 WBW524344:WCM524344 WLS524344:WMI524344 WVO524344:WWE524344 G589880:W589880 JC589880:JS589880 SY589880:TO589880 ACU589880:ADK589880 AMQ589880:ANG589880 AWM589880:AXC589880 BGI589880:BGY589880 BQE589880:BQU589880 CAA589880:CAQ589880 CJW589880:CKM589880 CTS589880:CUI589880 DDO589880:DEE589880 DNK589880:DOA589880 DXG589880:DXW589880 EHC589880:EHS589880 EQY589880:ERO589880 FAU589880:FBK589880 FKQ589880:FLG589880 FUM589880:FVC589880 GEI589880:GEY589880 GOE589880:GOU589880 GYA589880:GYQ589880 HHW589880:HIM589880 HRS589880:HSI589880 IBO589880:ICE589880 ILK589880:IMA589880 IVG589880:IVW589880 JFC589880:JFS589880 JOY589880:JPO589880 JYU589880:JZK589880 KIQ589880:KJG589880 KSM589880:KTC589880 LCI589880:LCY589880 LME589880:LMU589880 LWA589880:LWQ589880 MFW589880:MGM589880 MPS589880:MQI589880 MZO589880:NAE589880 NJK589880:NKA589880 NTG589880:NTW589880 ODC589880:ODS589880 OMY589880:ONO589880 OWU589880:OXK589880 PGQ589880:PHG589880 PQM589880:PRC589880 QAI589880:QAY589880 QKE589880:QKU589880 QUA589880:QUQ589880 RDW589880:REM589880 RNS589880:ROI589880 RXO589880:RYE589880 SHK589880:SIA589880 SRG589880:SRW589880 TBC589880:TBS589880 TKY589880:TLO589880 TUU589880:TVK589880 UEQ589880:UFG589880 UOM589880:UPC589880 UYI589880:UYY589880 VIE589880:VIU589880 VSA589880:VSQ589880 WBW589880:WCM589880 WLS589880:WMI589880 WVO589880:WWE589880 G655416:W655416 JC655416:JS655416 SY655416:TO655416 ACU655416:ADK655416 AMQ655416:ANG655416 AWM655416:AXC655416 BGI655416:BGY655416 BQE655416:BQU655416 CAA655416:CAQ655416 CJW655416:CKM655416 CTS655416:CUI655416 DDO655416:DEE655416 DNK655416:DOA655416 DXG655416:DXW655416 EHC655416:EHS655416 EQY655416:ERO655416 FAU655416:FBK655416 FKQ655416:FLG655416 FUM655416:FVC655416 GEI655416:GEY655416 GOE655416:GOU655416 GYA655416:GYQ655416 HHW655416:HIM655416 HRS655416:HSI655416 IBO655416:ICE655416 ILK655416:IMA655416 IVG655416:IVW655416 JFC655416:JFS655416 JOY655416:JPO655416 JYU655416:JZK655416 KIQ655416:KJG655416 KSM655416:KTC655416 LCI655416:LCY655416 LME655416:LMU655416 LWA655416:LWQ655416 MFW655416:MGM655416 MPS655416:MQI655416 MZO655416:NAE655416 NJK655416:NKA655416 NTG655416:NTW655416 ODC655416:ODS655416 OMY655416:ONO655416 OWU655416:OXK655416 PGQ655416:PHG655416 PQM655416:PRC655416 QAI655416:QAY655416 QKE655416:QKU655416 QUA655416:QUQ655416 RDW655416:REM655416 RNS655416:ROI655416 RXO655416:RYE655416 SHK655416:SIA655416 SRG655416:SRW655416 TBC655416:TBS655416 TKY655416:TLO655416 TUU655416:TVK655416 UEQ655416:UFG655416 UOM655416:UPC655416 UYI655416:UYY655416 VIE655416:VIU655416 VSA655416:VSQ655416 WBW655416:WCM655416 WLS655416:WMI655416 WVO655416:WWE655416 G720952:W720952 JC720952:JS720952 SY720952:TO720952 ACU720952:ADK720952 AMQ720952:ANG720952 AWM720952:AXC720952 BGI720952:BGY720952 BQE720952:BQU720952 CAA720952:CAQ720952 CJW720952:CKM720952 CTS720952:CUI720952 DDO720952:DEE720952 DNK720952:DOA720952 DXG720952:DXW720952 EHC720952:EHS720952 EQY720952:ERO720952 FAU720952:FBK720952 FKQ720952:FLG720952 FUM720952:FVC720952 GEI720952:GEY720952 GOE720952:GOU720952 GYA720952:GYQ720952 HHW720952:HIM720952 HRS720952:HSI720952 IBO720952:ICE720952 ILK720952:IMA720952 IVG720952:IVW720952 JFC720952:JFS720952 JOY720952:JPO720952 JYU720952:JZK720952 KIQ720952:KJG720952 KSM720952:KTC720952 LCI720952:LCY720952 LME720952:LMU720952 LWA720952:LWQ720952 MFW720952:MGM720952 MPS720952:MQI720952 MZO720952:NAE720952 NJK720952:NKA720952 NTG720952:NTW720952 ODC720952:ODS720952 OMY720952:ONO720952 OWU720952:OXK720952 PGQ720952:PHG720952 PQM720952:PRC720952 QAI720952:QAY720952 QKE720952:QKU720952 QUA720952:QUQ720952 RDW720952:REM720952 RNS720952:ROI720952 RXO720952:RYE720952 SHK720952:SIA720952 SRG720952:SRW720952 TBC720952:TBS720952 TKY720952:TLO720952 TUU720952:TVK720952 UEQ720952:UFG720952 UOM720952:UPC720952 UYI720952:UYY720952 VIE720952:VIU720952 VSA720952:VSQ720952 WBW720952:WCM720952 WLS720952:WMI720952 WVO720952:WWE720952 G786488:W786488 JC786488:JS786488 SY786488:TO786488 ACU786488:ADK786488 AMQ786488:ANG786488 AWM786488:AXC786488 BGI786488:BGY786488 BQE786488:BQU786488 CAA786488:CAQ786488 CJW786488:CKM786488 CTS786488:CUI786488 DDO786488:DEE786488 DNK786488:DOA786488 DXG786488:DXW786488 EHC786488:EHS786488 EQY786488:ERO786488 FAU786488:FBK786488 FKQ786488:FLG786488 FUM786488:FVC786488 GEI786488:GEY786488 GOE786488:GOU786488 GYA786488:GYQ786488 HHW786488:HIM786488 HRS786488:HSI786488 IBO786488:ICE786488 ILK786488:IMA786488 IVG786488:IVW786488 JFC786488:JFS786488 JOY786488:JPO786488 JYU786488:JZK786488 KIQ786488:KJG786488 KSM786488:KTC786488 LCI786488:LCY786488 LME786488:LMU786488 LWA786488:LWQ786488 MFW786488:MGM786488 MPS786488:MQI786488 MZO786488:NAE786488 NJK786488:NKA786488 NTG786488:NTW786488 ODC786488:ODS786488 OMY786488:ONO786488 OWU786488:OXK786488 PGQ786488:PHG786488 PQM786488:PRC786488 QAI786488:QAY786488 QKE786488:QKU786488 QUA786488:QUQ786488 RDW786488:REM786488 RNS786488:ROI786488 RXO786488:RYE786488 SHK786488:SIA786488 SRG786488:SRW786488 TBC786488:TBS786488 TKY786488:TLO786488 TUU786488:TVK786488 UEQ786488:UFG786488 UOM786488:UPC786488 UYI786488:UYY786488 VIE786488:VIU786488 VSA786488:VSQ786488 WBW786488:WCM786488 WLS786488:WMI786488 WVO786488:WWE786488 G852024:W852024 JC852024:JS852024 SY852024:TO852024 ACU852024:ADK852024 AMQ852024:ANG852024 AWM852024:AXC852024 BGI852024:BGY852024 BQE852024:BQU852024 CAA852024:CAQ852024 CJW852024:CKM852024 CTS852024:CUI852024 DDO852024:DEE852024 DNK852024:DOA852024 DXG852024:DXW852024 EHC852024:EHS852024 EQY852024:ERO852024 FAU852024:FBK852024 FKQ852024:FLG852024 FUM852024:FVC852024 GEI852024:GEY852024 GOE852024:GOU852024 GYA852024:GYQ852024 HHW852024:HIM852024 HRS852024:HSI852024 IBO852024:ICE852024 ILK852024:IMA852024 IVG852024:IVW852024 JFC852024:JFS852024 JOY852024:JPO852024 JYU852024:JZK852024 KIQ852024:KJG852024 KSM852024:KTC852024 LCI852024:LCY852024 LME852024:LMU852024 LWA852024:LWQ852024 MFW852024:MGM852024 MPS852024:MQI852024 MZO852024:NAE852024 NJK852024:NKA852024 NTG852024:NTW852024 ODC852024:ODS852024 OMY852024:ONO852024 OWU852024:OXK852024 PGQ852024:PHG852024 PQM852024:PRC852024 QAI852024:QAY852024 QKE852024:QKU852024 QUA852024:QUQ852024 RDW852024:REM852024 RNS852024:ROI852024 RXO852024:RYE852024 SHK852024:SIA852024 SRG852024:SRW852024 TBC852024:TBS852024 TKY852024:TLO852024 TUU852024:TVK852024 UEQ852024:UFG852024 UOM852024:UPC852024 UYI852024:UYY852024 VIE852024:VIU852024 VSA852024:VSQ852024 WBW852024:WCM852024 WLS852024:WMI852024 WVO852024:WWE852024 G917560:W917560 JC917560:JS917560 SY917560:TO917560 ACU917560:ADK917560 AMQ917560:ANG917560 AWM917560:AXC917560 BGI917560:BGY917560 BQE917560:BQU917560 CAA917560:CAQ917560 CJW917560:CKM917560 CTS917560:CUI917560 DDO917560:DEE917560 DNK917560:DOA917560 DXG917560:DXW917560 EHC917560:EHS917560 EQY917560:ERO917560 FAU917560:FBK917560 FKQ917560:FLG917560 FUM917560:FVC917560 GEI917560:GEY917560 GOE917560:GOU917560 GYA917560:GYQ917560 HHW917560:HIM917560 HRS917560:HSI917560 IBO917560:ICE917560 ILK917560:IMA917560 IVG917560:IVW917560 JFC917560:JFS917560 JOY917560:JPO917560 JYU917560:JZK917560 KIQ917560:KJG917560 KSM917560:KTC917560 LCI917560:LCY917560 LME917560:LMU917560 LWA917560:LWQ917560 MFW917560:MGM917560 MPS917560:MQI917560 MZO917560:NAE917560 NJK917560:NKA917560 NTG917560:NTW917560 ODC917560:ODS917560 OMY917560:ONO917560 OWU917560:OXK917560 PGQ917560:PHG917560 PQM917560:PRC917560 QAI917560:QAY917560 QKE917560:QKU917560 QUA917560:QUQ917560 RDW917560:REM917560 RNS917560:ROI917560 RXO917560:RYE917560 SHK917560:SIA917560 SRG917560:SRW917560 TBC917560:TBS917560 TKY917560:TLO917560 TUU917560:TVK917560 UEQ917560:UFG917560 UOM917560:UPC917560 UYI917560:UYY917560 VIE917560:VIU917560 VSA917560:VSQ917560 WBW917560:WCM917560 WLS917560:WMI917560 WVO917560:WWE917560 G983096:W983096 JC983096:JS983096 SY983096:TO983096 ACU983096:ADK983096 AMQ983096:ANG983096 AWM983096:AXC983096 BGI983096:BGY983096 BQE983096:BQU983096 CAA983096:CAQ983096 CJW983096:CKM983096 CTS983096:CUI983096 DDO983096:DEE983096 DNK983096:DOA983096 DXG983096:DXW983096 EHC983096:EHS983096 EQY983096:ERO983096 FAU983096:FBK983096 FKQ983096:FLG983096 FUM983096:FVC983096 GEI983096:GEY983096 GOE983096:GOU983096 GYA983096:GYQ983096 HHW983096:HIM983096 HRS983096:HSI983096 IBO983096:ICE983096 ILK983096:IMA983096 IVG983096:IVW983096 JFC983096:JFS983096 JOY983096:JPO983096 JYU983096:JZK983096 KIQ983096:KJG983096 KSM983096:KTC983096 LCI983096:LCY983096 LME983096:LMU983096 LWA983096:LWQ983096 MFW983096:MGM983096 MPS983096:MQI983096 MZO983096:NAE983096 NJK983096:NKA983096 NTG983096:NTW983096 ODC983096:ODS983096 OMY983096:ONO983096 OWU983096:OXK983096 PGQ983096:PHG983096 PQM983096:PRC983096 QAI983096:QAY983096 QKE983096:QKU983096 QUA983096:QUQ983096 RDW983096:REM983096 RNS983096:ROI983096 RXO983096:RYE983096 SHK983096:SIA983096 SRG983096:SRW983096 TBC983096:TBS983096 TKY983096:TLO983096 TUU983096:TVK983096 UEQ983096:UFG983096 UOM983096:UPC983096 UYI983096:UYY983096 VIE983096:VIU983096 VSA983096:VSQ983096 WBW983096:WCM983096 WLS983096:WMI983096 WVO983096:WWE983096 G161:W162 JC161:JS162 SY161:TO162 ACU161:ADK162 AMQ161:ANG162 AWM161:AXC162 BGI161:BGY162 BQE161:BQU162 CAA161:CAQ162 CJW161:CKM162 CTS161:CUI162 DDO161:DEE162 DNK161:DOA162 DXG161:DXW162 EHC161:EHS162 EQY161:ERO162 FAU161:FBK162 FKQ161:FLG162 FUM161:FVC162 GEI161:GEY162 GOE161:GOU162 GYA161:GYQ162 HHW161:HIM162 HRS161:HSI162 IBO161:ICE162 ILK161:IMA162 IVG161:IVW162 JFC161:JFS162 JOY161:JPO162 JYU161:JZK162 KIQ161:KJG162 KSM161:KTC162 LCI161:LCY162 LME161:LMU162 LWA161:LWQ162 MFW161:MGM162 MPS161:MQI162 MZO161:NAE162 NJK161:NKA162 NTG161:NTW162 ODC161:ODS162 OMY161:ONO162 OWU161:OXK162 PGQ161:PHG162 PQM161:PRC162 QAI161:QAY162 QKE161:QKU162 QUA161:QUQ162 RDW161:REM162 RNS161:ROI162 RXO161:RYE162 SHK161:SIA162 SRG161:SRW162 TBC161:TBS162 TKY161:TLO162 TUU161:TVK162 UEQ161:UFG162 UOM161:UPC162 UYI161:UYY162 VIE161:VIU162 VSA161:VSQ162 WBW161:WCM162 WLS161:WMI162 WVO161:WWE162 G65697:W65698 JC65697:JS65698 SY65697:TO65698 ACU65697:ADK65698 AMQ65697:ANG65698 AWM65697:AXC65698 BGI65697:BGY65698 BQE65697:BQU65698 CAA65697:CAQ65698 CJW65697:CKM65698 CTS65697:CUI65698 DDO65697:DEE65698 DNK65697:DOA65698 DXG65697:DXW65698 EHC65697:EHS65698 EQY65697:ERO65698 FAU65697:FBK65698 FKQ65697:FLG65698 FUM65697:FVC65698 GEI65697:GEY65698 GOE65697:GOU65698 GYA65697:GYQ65698 HHW65697:HIM65698 HRS65697:HSI65698 IBO65697:ICE65698 ILK65697:IMA65698 IVG65697:IVW65698 JFC65697:JFS65698 JOY65697:JPO65698 JYU65697:JZK65698 KIQ65697:KJG65698 KSM65697:KTC65698 LCI65697:LCY65698 LME65697:LMU65698 LWA65697:LWQ65698 MFW65697:MGM65698 MPS65697:MQI65698 MZO65697:NAE65698 NJK65697:NKA65698 NTG65697:NTW65698 ODC65697:ODS65698 OMY65697:ONO65698 OWU65697:OXK65698 PGQ65697:PHG65698 PQM65697:PRC65698 QAI65697:QAY65698 QKE65697:QKU65698 QUA65697:QUQ65698 RDW65697:REM65698 RNS65697:ROI65698 RXO65697:RYE65698 SHK65697:SIA65698 SRG65697:SRW65698 TBC65697:TBS65698 TKY65697:TLO65698 TUU65697:TVK65698 UEQ65697:UFG65698 UOM65697:UPC65698 UYI65697:UYY65698 VIE65697:VIU65698 VSA65697:VSQ65698 WBW65697:WCM65698 WLS65697:WMI65698 WVO65697:WWE65698 G131233:W131234 JC131233:JS131234 SY131233:TO131234 ACU131233:ADK131234 AMQ131233:ANG131234 AWM131233:AXC131234 BGI131233:BGY131234 BQE131233:BQU131234 CAA131233:CAQ131234 CJW131233:CKM131234 CTS131233:CUI131234 DDO131233:DEE131234 DNK131233:DOA131234 DXG131233:DXW131234 EHC131233:EHS131234 EQY131233:ERO131234 FAU131233:FBK131234 FKQ131233:FLG131234 FUM131233:FVC131234 GEI131233:GEY131234 GOE131233:GOU131234 GYA131233:GYQ131234 HHW131233:HIM131234 HRS131233:HSI131234 IBO131233:ICE131234 ILK131233:IMA131234 IVG131233:IVW131234 JFC131233:JFS131234 JOY131233:JPO131234 JYU131233:JZK131234 KIQ131233:KJG131234 KSM131233:KTC131234 LCI131233:LCY131234 LME131233:LMU131234 LWA131233:LWQ131234 MFW131233:MGM131234 MPS131233:MQI131234 MZO131233:NAE131234 NJK131233:NKA131234 NTG131233:NTW131234 ODC131233:ODS131234 OMY131233:ONO131234 OWU131233:OXK131234 PGQ131233:PHG131234 PQM131233:PRC131234 QAI131233:QAY131234 QKE131233:QKU131234 QUA131233:QUQ131234 RDW131233:REM131234 RNS131233:ROI131234 RXO131233:RYE131234 SHK131233:SIA131234 SRG131233:SRW131234 TBC131233:TBS131234 TKY131233:TLO131234 TUU131233:TVK131234 UEQ131233:UFG131234 UOM131233:UPC131234 UYI131233:UYY131234 VIE131233:VIU131234 VSA131233:VSQ131234 WBW131233:WCM131234 WLS131233:WMI131234 WVO131233:WWE131234 G196769:W196770 JC196769:JS196770 SY196769:TO196770 ACU196769:ADK196770 AMQ196769:ANG196770 AWM196769:AXC196770 BGI196769:BGY196770 BQE196769:BQU196770 CAA196769:CAQ196770 CJW196769:CKM196770 CTS196769:CUI196770 DDO196769:DEE196770 DNK196769:DOA196770 DXG196769:DXW196770 EHC196769:EHS196770 EQY196769:ERO196770 FAU196769:FBK196770 FKQ196769:FLG196770 FUM196769:FVC196770 GEI196769:GEY196770 GOE196769:GOU196770 GYA196769:GYQ196770 HHW196769:HIM196770 HRS196769:HSI196770 IBO196769:ICE196770 ILK196769:IMA196770 IVG196769:IVW196770 JFC196769:JFS196770 JOY196769:JPO196770 JYU196769:JZK196770 KIQ196769:KJG196770 KSM196769:KTC196770 LCI196769:LCY196770 LME196769:LMU196770 LWA196769:LWQ196770 MFW196769:MGM196770 MPS196769:MQI196770 MZO196769:NAE196770 NJK196769:NKA196770 NTG196769:NTW196770 ODC196769:ODS196770 OMY196769:ONO196770 OWU196769:OXK196770 PGQ196769:PHG196770 PQM196769:PRC196770 QAI196769:QAY196770 QKE196769:QKU196770 QUA196769:QUQ196770 RDW196769:REM196770 RNS196769:ROI196770 RXO196769:RYE196770 SHK196769:SIA196770 SRG196769:SRW196770 TBC196769:TBS196770 TKY196769:TLO196770 TUU196769:TVK196770 UEQ196769:UFG196770 UOM196769:UPC196770 UYI196769:UYY196770 VIE196769:VIU196770 VSA196769:VSQ196770 WBW196769:WCM196770 WLS196769:WMI196770 WVO196769:WWE196770 G262305:W262306 JC262305:JS262306 SY262305:TO262306 ACU262305:ADK262306 AMQ262305:ANG262306 AWM262305:AXC262306 BGI262305:BGY262306 BQE262305:BQU262306 CAA262305:CAQ262306 CJW262305:CKM262306 CTS262305:CUI262306 DDO262305:DEE262306 DNK262305:DOA262306 DXG262305:DXW262306 EHC262305:EHS262306 EQY262305:ERO262306 FAU262305:FBK262306 FKQ262305:FLG262306 FUM262305:FVC262306 GEI262305:GEY262306 GOE262305:GOU262306 GYA262305:GYQ262306 HHW262305:HIM262306 HRS262305:HSI262306 IBO262305:ICE262306 ILK262305:IMA262306 IVG262305:IVW262306 JFC262305:JFS262306 JOY262305:JPO262306 JYU262305:JZK262306 KIQ262305:KJG262306 KSM262305:KTC262306 LCI262305:LCY262306 LME262305:LMU262306 LWA262305:LWQ262306 MFW262305:MGM262306 MPS262305:MQI262306 MZO262305:NAE262306 NJK262305:NKA262306 NTG262305:NTW262306 ODC262305:ODS262306 OMY262305:ONO262306 OWU262305:OXK262306 PGQ262305:PHG262306 PQM262305:PRC262306 QAI262305:QAY262306 QKE262305:QKU262306 QUA262305:QUQ262306 RDW262305:REM262306 RNS262305:ROI262306 RXO262305:RYE262306 SHK262305:SIA262306 SRG262305:SRW262306 TBC262305:TBS262306 TKY262305:TLO262306 TUU262305:TVK262306 UEQ262305:UFG262306 UOM262305:UPC262306 UYI262305:UYY262306 VIE262305:VIU262306 VSA262305:VSQ262306 WBW262305:WCM262306 WLS262305:WMI262306 WVO262305:WWE262306 G327841:W327842 JC327841:JS327842 SY327841:TO327842 ACU327841:ADK327842 AMQ327841:ANG327842 AWM327841:AXC327842 BGI327841:BGY327842 BQE327841:BQU327842 CAA327841:CAQ327842 CJW327841:CKM327842 CTS327841:CUI327842 DDO327841:DEE327842 DNK327841:DOA327842 DXG327841:DXW327842 EHC327841:EHS327842 EQY327841:ERO327842 FAU327841:FBK327842 FKQ327841:FLG327842 FUM327841:FVC327842 GEI327841:GEY327842 GOE327841:GOU327842 GYA327841:GYQ327842 HHW327841:HIM327842 HRS327841:HSI327842 IBO327841:ICE327842 ILK327841:IMA327842 IVG327841:IVW327842 JFC327841:JFS327842 JOY327841:JPO327842 JYU327841:JZK327842 KIQ327841:KJG327842 KSM327841:KTC327842 LCI327841:LCY327842 LME327841:LMU327842 LWA327841:LWQ327842 MFW327841:MGM327842 MPS327841:MQI327842 MZO327841:NAE327842 NJK327841:NKA327842 NTG327841:NTW327842 ODC327841:ODS327842 OMY327841:ONO327842 OWU327841:OXK327842 PGQ327841:PHG327842 PQM327841:PRC327842 QAI327841:QAY327842 QKE327841:QKU327842 QUA327841:QUQ327842 RDW327841:REM327842 RNS327841:ROI327842 RXO327841:RYE327842 SHK327841:SIA327842 SRG327841:SRW327842 TBC327841:TBS327842 TKY327841:TLO327842 TUU327841:TVK327842 UEQ327841:UFG327842 UOM327841:UPC327842 UYI327841:UYY327842 VIE327841:VIU327842 VSA327841:VSQ327842 WBW327841:WCM327842 WLS327841:WMI327842 WVO327841:WWE327842 G393377:W393378 JC393377:JS393378 SY393377:TO393378 ACU393377:ADK393378 AMQ393377:ANG393378 AWM393377:AXC393378 BGI393377:BGY393378 BQE393377:BQU393378 CAA393377:CAQ393378 CJW393377:CKM393378 CTS393377:CUI393378 DDO393377:DEE393378 DNK393377:DOA393378 DXG393377:DXW393378 EHC393377:EHS393378 EQY393377:ERO393378 FAU393377:FBK393378 FKQ393377:FLG393378 FUM393377:FVC393378 GEI393377:GEY393378 GOE393377:GOU393378 GYA393377:GYQ393378 HHW393377:HIM393378 HRS393377:HSI393378 IBO393377:ICE393378 ILK393377:IMA393378 IVG393377:IVW393378 JFC393377:JFS393378 JOY393377:JPO393378 JYU393377:JZK393378 KIQ393377:KJG393378 KSM393377:KTC393378 LCI393377:LCY393378 LME393377:LMU393378 LWA393377:LWQ393378 MFW393377:MGM393378 MPS393377:MQI393378 MZO393377:NAE393378 NJK393377:NKA393378 NTG393377:NTW393378 ODC393377:ODS393378 OMY393377:ONO393378 OWU393377:OXK393378 PGQ393377:PHG393378 PQM393377:PRC393378 QAI393377:QAY393378 QKE393377:QKU393378 QUA393377:QUQ393378 RDW393377:REM393378 RNS393377:ROI393378 RXO393377:RYE393378 SHK393377:SIA393378 SRG393377:SRW393378 TBC393377:TBS393378 TKY393377:TLO393378 TUU393377:TVK393378 UEQ393377:UFG393378 UOM393377:UPC393378 UYI393377:UYY393378 VIE393377:VIU393378 VSA393377:VSQ393378 WBW393377:WCM393378 WLS393377:WMI393378 WVO393377:WWE393378 G458913:W458914 JC458913:JS458914 SY458913:TO458914 ACU458913:ADK458914 AMQ458913:ANG458914 AWM458913:AXC458914 BGI458913:BGY458914 BQE458913:BQU458914 CAA458913:CAQ458914 CJW458913:CKM458914 CTS458913:CUI458914 DDO458913:DEE458914 DNK458913:DOA458914 DXG458913:DXW458914 EHC458913:EHS458914 EQY458913:ERO458914 FAU458913:FBK458914 FKQ458913:FLG458914 FUM458913:FVC458914 GEI458913:GEY458914 GOE458913:GOU458914 GYA458913:GYQ458914 HHW458913:HIM458914 HRS458913:HSI458914 IBO458913:ICE458914 ILK458913:IMA458914 IVG458913:IVW458914 JFC458913:JFS458914 JOY458913:JPO458914 JYU458913:JZK458914 KIQ458913:KJG458914 KSM458913:KTC458914 LCI458913:LCY458914 LME458913:LMU458914 LWA458913:LWQ458914 MFW458913:MGM458914 MPS458913:MQI458914 MZO458913:NAE458914 NJK458913:NKA458914 NTG458913:NTW458914 ODC458913:ODS458914 OMY458913:ONO458914 OWU458913:OXK458914 PGQ458913:PHG458914 PQM458913:PRC458914 QAI458913:QAY458914 QKE458913:QKU458914 QUA458913:QUQ458914 RDW458913:REM458914 RNS458913:ROI458914 RXO458913:RYE458914 SHK458913:SIA458914 SRG458913:SRW458914 TBC458913:TBS458914 TKY458913:TLO458914 TUU458913:TVK458914 UEQ458913:UFG458914 UOM458913:UPC458914 UYI458913:UYY458914 VIE458913:VIU458914 VSA458913:VSQ458914 WBW458913:WCM458914 WLS458913:WMI458914 WVO458913:WWE458914 G524449:W524450 JC524449:JS524450 SY524449:TO524450 ACU524449:ADK524450 AMQ524449:ANG524450 AWM524449:AXC524450 BGI524449:BGY524450 BQE524449:BQU524450 CAA524449:CAQ524450 CJW524449:CKM524450 CTS524449:CUI524450 DDO524449:DEE524450 DNK524449:DOA524450 DXG524449:DXW524450 EHC524449:EHS524450 EQY524449:ERO524450 FAU524449:FBK524450 FKQ524449:FLG524450 FUM524449:FVC524450 GEI524449:GEY524450 GOE524449:GOU524450 GYA524449:GYQ524450 HHW524449:HIM524450 HRS524449:HSI524450 IBO524449:ICE524450 ILK524449:IMA524450 IVG524449:IVW524450 JFC524449:JFS524450 JOY524449:JPO524450 JYU524449:JZK524450 KIQ524449:KJG524450 KSM524449:KTC524450 LCI524449:LCY524450 LME524449:LMU524450 LWA524449:LWQ524450 MFW524449:MGM524450 MPS524449:MQI524450 MZO524449:NAE524450 NJK524449:NKA524450 NTG524449:NTW524450 ODC524449:ODS524450 OMY524449:ONO524450 OWU524449:OXK524450 PGQ524449:PHG524450 PQM524449:PRC524450 QAI524449:QAY524450 QKE524449:QKU524450 QUA524449:QUQ524450 RDW524449:REM524450 RNS524449:ROI524450 RXO524449:RYE524450 SHK524449:SIA524450 SRG524449:SRW524450 TBC524449:TBS524450 TKY524449:TLO524450 TUU524449:TVK524450 UEQ524449:UFG524450 UOM524449:UPC524450 UYI524449:UYY524450 VIE524449:VIU524450 VSA524449:VSQ524450 WBW524449:WCM524450 WLS524449:WMI524450 WVO524449:WWE524450 G589985:W589986 JC589985:JS589986 SY589985:TO589986 ACU589985:ADK589986 AMQ589985:ANG589986 AWM589985:AXC589986 BGI589985:BGY589986 BQE589985:BQU589986 CAA589985:CAQ589986 CJW589985:CKM589986 CTS589985:CUI589986 DDO589985:DEE589986 DNK589985:DOA589986 DXG589985:DXW589986 EHC589985:EHS589986 EQY589985:ERO589986 FAU589985:FBK589986 FKQ589985:FLG589986 FUM589985:FVC589986 GEI589985:GEY589986 GOE589985:GOU589986 GYA589985:GYQ589986 HHW589985:HIM589986 HRS589985:HSI589986 IBO589985:ICE589986 ILK589985:IMA589986 IVG589985:IVW589986 JFC589985:JFS589986 JOY589985:JPO589986 JYU589985:JZK589986 KIQ589985:KJG589986 KSM589985:KTC589986 LCI589985:LCY589986 LME589985:LMU589986 LWA589985:LWQ589986 MFW589985:MGM589986 MPS589985:MQI589986 MZO589985:NAE589986 NJK589985:NKA589986 NTG589985:NTW589986 ODC589985:ODS589986 OMY589985:ONO589986 OWU589985:OXK589986 PGQ589985:PHG589986 PQM589985:PRC589986 QAI589985:QAY589986 QKE589985:QKU589986 QUA589985:QUQ589986 RDW589985:REM589986 RNS589985:ROI589986 RXO589985:RYE589986 SHK589985:SIA589986 SRG589985:SRW589986 TBC589985:TBS589986 TKY589985:TLO589986 TUU589985:TVK589986 UEQ589985:UFG589986 UOM589985:UPC589986 UYI589985:UYY589986 VIE589985:VIU589986 VSA589985:VSQ589986 WBW589985:WCM589986 WLS589985:WMI589986 WVO589985:WWE589986 G655521:W655522 JC655521:JS655522 SY655521:TO655522 ACU655521:ADK655522 AMQ655521:ANG655522 AWM655521:AXC655522 BGI655521:BGY655522 BQE655521:BQU655522 CAA655521:CAQ655522 CJW655521:CKM655522 CTS655521:CUI655522 DDO655521:DEE655522 DNK655521:DOA655522 DXG655521:DXW655522 EHC655521:EHS655522 EQY655521:ERO655522 FAU655521:FBK655522 FKQ655521:FLG655522 FUM655521:FVC655522 GEI655521:GEY655522 GOE655521:GOU655522 GYA655521:GYQ655522 HHW655521:HIM655522 HRS655521:HSI655522 IBO655521:ICE655522 ILK655521:IMA655522 IVG655521:IVW655522 JFC655521:JFS655522 JOY655521:JPO655522 JYU655521:JZK655522 KIQ655521:KJG655522 KSM655521:KTC655522 LCI655521:LCY655522 LME655521:LMU655522 LWA655521:LWQ655522 MFW655521:MGM655522 MPS655521:MQI655522 MZO655521:NAE655522 NJK655521:NKA655522 NTG655521:NTW655522 ODC655521:ODS655522 OMY655521:ONO655522 OWU655521:OXK655522 PGQ655521:PHG655522 PQM655521:PRC655522 QAI655521:QAY655522 QKE655521:QKU655522 QUA655521:QUQ655522 RDW655521:REM655522 RNS655521:ROI655522 RXO655521:RYE655522 SHK655521:SIA655522 SRG655521:SRW655522 TBC655521:TBS655522 TKY655521:TLO655522 TUU655521:TVK655522 UEQ655521:UFG655522 UOM655521:UPC655522 UYI655521:UYY655522 VIE655521:VIU655522 VSA655521:VSQ655522 WBW655521:WCM655522 WLS655521:WMI655522 WVO655521:WWE655522 G721057:W721058 JC721057:JS721058 SY721057:TO721058 ACU721057:ADK721058 AMQ721057:ANG721058 AWM721057:AXC721058 BGI721057:BGY721058 BQE721057:BQU721058 CAA721057:CAQ721058 CJW721057:CKM721058 CTS721057:CUI721058 DDO721057:DEE721058 DNK721057:DOA721058 DXG721057:DXW721058 EHC721057:EHS721058 EQY721057:ERO721058 FAU721057:FBK721058 FKQ721057:FLG721058 FUM721057:FVC721058 GEI721057:GEY721058 GOE721057:GOU721058 GYA721057:GYQ721058 HHW721057:HIM721058 HRS721057:HSI721058 IBO721057:ICE721058 ILK721057:IMA721058 IVG721057:IVW721058 JFC721057:JFS721058 JOY721057:JPO721058 JYU721057:JZK721058 KIQ721057:KJG721058 KSM721057:KTC721058 LCI721057:LCY721058 LME721057:LMU721058 LWA721057:LWQ721058 MFW721057:MGM721058 MPS721057:MQI721058 MZO721057:NAE721058 NJK721057:NKA721058 NTG721057:NTW721058 ODC721057:ODS721058 OMY721057:ONO721058 OWU721057:OXK721058 PGQ721057:PHG721058 PQM721057:PRC721058 QAI721057:QAY721058 QKE721057:QKU721058 QUA721057:QUQ721058 RDW721057:REM721058 RNS721057:ROI721058 RXO721057:RYE721058 SHK721057:SIA721058 SRG721057:SRW721058 TBC721057:TBS721058 TKY721057:TLO721058 TUU721057:TVK721058 UEQ721057:UFG721058 UOM721057:UPC721058 UYI721057:UYY721058 VIE721057:VIU721058 VSA721057:VSQ721058 WBW721057:WCM721058 WLS721057:WMI721058 WVO721057:WWE721058 G786593:W786594 JC786593:JS786594 SY786593:TO786594 ACU786593:ADK786594 AMQ786593:ANG786594 AWM786593:AXC786594 BGI786593:BGY786594 BQE786593:BQU786594 CAA786593:CAQ786594 CJW786593:CKM786594 CTS786593:CUI786594 DDO786593:DEE786594 DNK786593:DOA786594 DXG786593:DXW786594 EHC786593:EHS786594 EQY786593:ERO786594 FAU786593:FBK786594 FKQ786593:FLG786594 FUM786593:FVC786594 GEI786593:GEY786594 GOE786593:GOU786594 GYA786593:GYQ786594 HHW786593:HIM786594 HRS786593:HSI786594 IBO786593:ICE786594 ILK786593:IMA786594 IVG786593:IVW786594 JFC786593:JFS786594 JOY786593:JPO786594 JYU786593:JZK786594 KIQ786593:KJG786594 KSM786593:KTC786594 LCI786593:LCY786594 LME786593:LMU786594 LWA786593:LWQ786594 MFW786593:MGM786594 MPS786593:MQI786594 MZO786593:NAE786594 NJK786593:NKA786594 NTG786593:NTW786594 ODC786593:ODS786594 OMY786593:ONO786594 OWU786593:OXK786594 PGQ786593:PHG786594 PQM786593:PRC786594 QAI786593:QAY786594 QKE786593:QKU786594 QUA786593:QUQ786594 RDW786593:REM786594 RNS786593:ROI786594 RXO786593:RYE786594 SHK786593:SIA786594 SRG786593:SRW786594 TBC786593:TBS786594 TKY786593:TLO786594 TUU786593:TVK786594 UEQ786593:UFG786594 UOM786593:UPC786594 UYI786593:UYY786594 VIE786593:VIU786594 VSA786593:VSQ786594 WBW786593:WCM786594 WLS786593:WMI786594 WVO786593:WWE786594 G852129:W852130 JC852129:JS852130 SY852129:TO852130 ACU852129:ADK852130 AMQ852129:ANG852130 AWM852129:AXC852130 BGI852129:BGY852130 BQE852129:BQU852130 CAA852129:CAQ852130 CJW852129:CKM852130 CTS852129:CUI852130 DDO852129:DEE852130 DNK852129:DOA852130 DXG852129:DXW852130 EHC852129:EHS852130 EQY852129:ERO852130 FAU852129:FBK852130 FKQ852129:FLG852130 FUM852129:FVC852130 GEI852129:GEY852130 GOE852129:GOU852130 GYA852129:GYQ852130 HHW852129:HIM852130 HRS852129:HSI852130 IBO852129:ICE852130 ILK852129:IMA852130 IVG852129:IVW852130 JFC852129:JFS852130 JOY852129:JPO852130 JYU852129:JZK852130 KIQ852129:KJG852130 KSM852129:KTC852130 LCI852129:LCY852130 LME852129:LMU852130 LWA852129:LWQ852130 MFW852129:MGM852130 MPS852129:MQI852130 MZO852129:NAE852130 NJK852129:NKA852130 NTG852129:NTW852130 ODC852129:ODS852130 OMY852129:ONO852130 OWU852129:OXK852130 PGQ852129:PHG852130 PQM852129:PRC852130 QAI852129:QAY852130 QKE852129:QKU852130 QUA852129:QUQ852130 RDW852129:REM852130 RNS852129:ROI852130 RXO852129:RYE852130 SHK852129:SIA852130 SRG852129:SRW852130 TBC852129:TBS852130 TKY852129:TLO852130 TUU852129:TVK852130 UEQ852129:UFG852130 UOM852129:UPC852130 UYI852129:UYY852130 VIE852129:VIU852130 VSA852129:VSQ852130 WBW852129:WCM852130 WLS852129:WMI852130 WVO852129:WWE852130 G917665:W917666 JC917665:JS917666 SY917665:TO917666 ACU917665:ADK917666 AMQ917665:ANG917666 AWM917665:AXC917666 BGI917665:BGY917666 BQE917665:BQU917666 CAA917665:CAQ917666 CJW917665:CKM917666 CTS917665:CUI917666 DDO917665:DEE917666 DNK917665:DOA917666 DXG917665:DXW917666 EHC917665:EHS917666 EQY917665:ERO917666 FAU917665:FBK917666 FKQ917665:FLG917666 FUM917665:FVC917666 GEI917665:GEY917666 GOE917665:GOU917666 GYA917665:GYQ917666 HHW917665:HIM917666 HRS917665:HSI917666 IBO917665:ICE917666 ILK917665:IMA917666 IVG917665:IVW917666 JFC917665:JFS917666 JOY917665:JPO917666 JYU917665:JZK917666 KIQ917665:KJG917666 KSM917665:KTC917666 LCI917665:LCY917666 LME917665:LMU917666 LWA917665:LWQ917666 MFW917665:MGM917666 MPS917665:MQI917666 MZO917665:NAE917666 NJK917665:NKA917666 NTG917665:NTW917666 ODC917665:ODS917666 OMY917665:ONO917666 OWU917665:OXK917666 PGQ917665:PHG917666 PQM917665:PRC917666 QAI917665:QAY917666 QKE917665:QKU917666 QUA917665:QUQ917666 RDW917665:REM917666 RNS917665:ROI917666 RXO917665:RYE917666 SHK917665:SIA917666 SRG917665:SRW917666 TBC917665:TBS917666 TKY917665:TLO917666 TUU917665:TVK917666 UEQ917665:UFG917666 UOM917665:UPC917666 UYI917665:UYY917666 VIE917665:VIU917666 VSA917665:VSQ917666 WBW917665:WCM917666 WLS917665:WMI917666 WVO917665:WWE917666 G983201:W983202 JC983201:JS983202 SY983201:TO983202 ACU983201:ADK983202 AMQ983201:ANG983202 AWM983201:AXC983202 BGI983201:BGY983202 BQE983201:BQU983202 CAA983201:CAQ983202 CJW983201:CKM983202 CTS983201:CUI983202 DDO983201:DEE983202 DNK983201:DOA983202 DXG983201:DXW983202 EHC983201:EHS983202 EQY983201:ERO983202 FAU983201:FBK983202 FKQ983201:FLG983202 FUM983201:FVC983202 GEI983201:GEY983202 GOE983201:GOU983202 GYA983201:GYQ983202 HHW983201:HIM983202 HRS983201:HSI983202 IBO983201:ICE983202 ILK983201:IMA983202 IVG983201:IVW983202 JFC983201:JFS983202 JOY983201:JPO983202 JYU983201:JZK983202 KIQ983201:KJG983202 KSM983201:KTC983202 LCI983201:LCY983202 LME983201:LMU983202 LWA983201:LWQ983202 MFW983201:MGM983202 MPS983201:MQI983202 MZO983201:NAE983202 NJK983201:NKA983202 NTG983201:NTW983202 ODC983201:ODS983202 OMY983201:ONO983202 OWU983201:OXK983202 PGQ983201:PHG983202 PQM983201:PRC983202 QAI983201:QAY983202 QKE983201:QKU983202 QUA983201:QUQ983202 RDW983201:REM983202 RNS983201:ROI983202 RXO983201:RYE983202 SHK983201:SIA983202 SRG983201:SRW983202 TBC983201:TBS983202 TKY983201:TLO983202 TUU983201:TVK983202 UEQ983201:UFG983202 UOM983201:UPC983202 UYI983201:UYY983202 VIE983201:VIU983202 VSA983201:VSQ983202 WBW983201:WCM983202 WLS983201:WMI983202 WVO983201:WWE983202 Q177:V177 JM177:JR177 TI177:TN177 ADE177:ADJ177 ANA177:ANF177 AWW177:AXB177 BGS177:BGX177 BQO177:BQT177 CAK177:CAP177 CKG177:CKL177 CUC177:CUH177 DDY177:DED177 DNU177:DNZ177 DXQ177:DXV177 EHM177:EHR177 ERI177:ERN177 FBE177:FBJ177 FLA177:FLF177 FUW177:FVB177 GES177:GEX177 GOO177:GOT177 GYK177:GYP177 HIG177:HIL177 HSC177:HSH177 IBY177:ICD177 ILU177:ILZ177 IVQ177:IVV177 JFM177:JFR177 JPI177:JPN177 JZE177:JZJ177 KJA177:KJF177 KSW177:KTB177 LCS177:LCX177 LMO177:LMT177 LWK177:LWP177 MGG177:MGL177 MQC177:MQH177 MZY177:NAD177 NJU177:NJZ177 NTQ177:NTV177 ODM177:ODR177 ONI177:ONN177 OXE177:OXJ177 PHA177:PHF177 PQW177:PRB177 QAS177:QAX177 QKO177:QKT177 QUK177:QUP177 REG177:REL177 ROC177:ROH177 RXY177:RYD177 SHU177:SHZ177 SRQ177:SRV177 TBM177:TBR177 TLI177:TLN177 TVE177:TVJ177 UFA177:UFF177 UOW177:UPB177 UYS177:UYX177 VIO177:VIT177 VSK177:VSP177 WCG177:WCL177 WMC177:WMH177 WVY177:WWD177 Q65713:V65713 JM65713:JR65713 TI65713:TN65713 ADE65713:ADJ65713 ANA65713:ANF65713 AWW65713:AXB65713 BGS65713:BGX65713 BQO65713:BQT65713 CAK65713:CAP65713 CKG65713:CKL65713 CUC65713:CUH65713 DDY65713:DED65713 DNU65713:DNZ65713 DXQ65713:DXV65713 EHM65713:EHR65713 ERI65713:ERN65713 FBE65713:FBJ65713 FLA65713:FLF65713 FUW65713:FVB65713 GES65713:GEX65713 GOO65713:GOT65713 GYK65713:GYP65713 HIG65713:HIL65713 HSC65713:HSH65713 IBY65713:ICD65713 ILU65713:ILZ65713 IVQ65713:IVV65713 JFM65713:JFR65713 JPI65713:JPN65713 JZE65713:JZJ65713 KJA65713:KJF65713 KSW65713:KTB65713 LCS65713:LCX65713 LMO65713:LMT65713 LWK65713:LWP65713 MGG65713:MGL65713 MQC65713:MQH65713 MZY65713:NAD65713 NJU65713:NJZ65713 NTQ65713:NTV65713 ODM65713:ODR65713 ONI65713:ONN65713 OXE65713:OXJ65713 PHA65713:PHF65713 PQW65713:PRB65713 QAS65713:QAX65713 QKO65713:QKT65713 QUK65713:QUP65713 REG65713:REL65713 ROC65713:ROH65713 RXY65713:RYD65713 SHU65713:SHZ65713 SRQ65713:SRV65713 TBM65713:TBR65713 TLI65713:TLN65713 TVE65713:TVJ65713 UFA65713:UFF65713 UOW65713:UPB65713 UYS65713:UYX65713 VIO65713:VIT65713 VSK65713:VSP65713 WCG65713:WCL65713 WMC65713:WMH65713 WVY65713:WWD65713 Q131249:V131249 JM131249:JR131249 TI131249:TN131249 ADE131249:ADJ131249 ANA131249:ANF131249 AWW131249:AXB131249 BGS131249:BGX131249 BQO131249:BQT131249 CAK131249:CAP131249 CKG131249:CKL131249 CUC131249:CUH131249 DDY131249:DED131249 DNU131249:DNZ131249 DXQ131249:DXV131249 EHM131249:EHR131249 ERI131249:ERN131249 FBE131249:FBJ131249 FLA131249:FLF131249 FUW131249:FVB131249 GES131249:GEX131249 GOO131249:GOT131249 GYK131249:GYP131249 HIG131249:HIL131249 HSC131249:HSH131249 IBY131249:ICD131249 ILU131249:ILZ131249 IVQ131249:IVV131249 JFM131249:JFR131249 JPI131249:JPN131249 JZE131249:JZJ131249 KJA131249:KJF131249 KSW131249:KTB131249 LCS131249:LCX131249 LMO131249:LMT131249 LWK131249:LWP131249 MGG131249:MGL131249 MQC131249:MQH131249 MZY131249:NAD131249 NJU131249:NJZ131249 NTQ131249:NTV131249 ODM131249:ODR131249 ONI131249:ONN131249 OXE131249:OXJ131249 PHA131249:PHF131249 PQW131249:PRB131249 QAS131249:QAX131249 QKO131249:QKT131249 QUK131249:QUP131249 REG131249:REL131249 ROC131249:ROH131249 RXY131249:RYD131249 SHU131249:SHZ131249 SRQ131249:SRV131249 TBM131249:TBR131249 TLI131249:TLN131249 TVE131249:TVJ131249 UFA131249:UFF131249 UOW131249:UPB131249 UYS131249:UYX131249 VIO131249:VIT131249 VSK131249:VSP131249 WCG131249:WCL131249 WMC131249:WMH131249 WVY131249:WWD131249 Q196785:V196785 JM196785:JR196785 TI196785:TN196785 ADE196785:ADJ196785 ANA196785:ANF196785 AWW196785:AXB196785 BGS196785:BGX196785 BQO196785:BQT196785 CAK196785:CAP196785 CKG196785:CKL196785 CUC196785:CUH196785 DDY196785:DED196785 DNU196785:DNZ196785 DXQ196785:DXV196785 EHM196785:EHR196785 ERI196785:ERN196785 FBE196785:FBJ196785 FLA196785:FLF196785 FUW196785:FVB196785 GES196785:GEX196785 GOO196785:GOT196785 GYK196785:GYP196785 HIG196785:HIL196785 HSC196785:HSH196785 IBY196785:ICD196785 ILU196785:ILZ196785 IVQ196785:IVV196785 JFM196785:JFR196785 JPI196785:JPN196785 JZE196785:JZJ196785 KJA196785:KJF196785 KSW196785:KTB196785 LCS196785:LCX196785 LMO196785:LMT196785 LWK196785:LWP196785 MGG196785:MGL196785 MQC196785:MQH196785 MZY196785:NAD196785 NJU196785:NJZ196785 NTQ196785:NTV196785 ODM196785:ODR196785 ONI196785:ONN196785 OXE196785:OXJ196785 PHA196785:PHF196785 PQW196785:PRB196785 QAS196785:QAX196785 QKO196785:QKT196785 QUK196785:QUP196785 REG196785:REL196785 ROC196785:ROH196785 RXY196785:RYD196785 SHU196785:SHZ196785 SRQ196785:SRV196785 TBM196785:TBR196785 TLI196785:TLN196785 TVE196785:TVJ196785 UFA196785:UFF196785 UOW196785:UPB196785 UYS196785:UYX196785 VIO196785:VIT196785 VSK196785:VSP196785 WCG196785:WCL196785 WMC196785:WMH196785 WVY196785:WWD196785 Q262321:V262321 JM262321:JR262321 TI262321:TN262321 ADE262321:ADJ262321 ANA262321:ANF262321 AWW262321:AXB262321 BGS262321:BGX262321 BQO262321:BQT262321 CAK262321:CAP262321 CKG262321:CKL262321 CUC262321:CUH262321 DDY262321:DED262321 DNU262321:DNZ262321 DXQ262321:DXV262321 EHM262321:EHR262321 ERI262321:ERN262321 FBE262321:FBJ262321 FLA262321:FLF262321 FUW262321:FVB262321 GES262321:GEX262321 GOO262321:GOT262321 GYK262321:GYP262321 HIG262321:HIL262321 HSC262321:HSH262321 IBY262321:ICD262321 ILU262321:ILZ262321 IVQ262321:IVV262321 JFM262321:JFR262321 JPI262321:JPN262321 JZE262321:JZJ262321 KJA262321:KJF262321 KSW262321:KTB262321 LCS262321:LCX262321 LMO262321:LMT262321 LWK262321:LWP262321 MGG262321:MGL262321 MQC262321:MQH262321 MZY262321:NAD262321 NJU262321:NJZ262321 NTQ262321:NTV262321 ODM262321:ODR262321 ONI262321:ONN262321 OXE262321:OXJ262321 PHA262321:PHF262321 PQW262321:PRB262321 QAS262321:QAX262321 QKO262321:QKT262321 QUK262321:QUP262321 REG262321:REL262321 ROC262321:ROH262321 RXY262321:RYD262321 SHU262321:SHZ262321 SRQ262321:SRV262321 TBM262321:TBR262321 TLI262321:TLN262321 TVE262321:TVJ262321 UFA262321:UFF262321 UOW262321:UPB262321 UYS262321:UYX262321 VIO262321:VIT262321 VSK262321:VSP262321 WCG262321:WCL262321 WMC262321:WMH262321 WVY262321:WWD262321 Q327857:V327857 JM327857:JR327857 TI327857:TN327857 ADE327857:ADJ327857 ANA327857:ANF327857 AWW327857:AXB327857 BGS327857:BGX327857 BQO327857:BQT327857 CAK327857:CAP327857 CKG327857:CKL327857 CUC327857:CUH327857 DDY327857:DED327857 DNU327857:DNZ327857 DXQ327857:DXV327857 EHM327857:EHR327857 ERI327857:ERN327857 FBE327857:FBJ327857 FLA327857:FLF327857 FUW327857:FVB327857 GES327857:GEX327857 GOO327857:GOT327857 GYK327857:GYP327857 HIG327857:HIL327857 HSC327857:HSH327857 IBY327857:ICD327857 ILU327857:ILZ327857 IVQ327857:IVV327857 JFM327857:JFR327857 JPI327857:JPN327857 JZE327857:JZJ327857 KJA327857:KJF327857 KSW327857:KTB327857 LCS327857:LCX327857 LMO327857:LMT327857 LWK327857:LWP327857 MGG327857:MGL327857 MQC327857:MQH327857 MZY327857:NAD327857 NJU327857:NJZ327857 NTQ327857:NTV327857 ODM327857:ODR327857 ONI327857:ONN327857 OXE327857:OXJ327857 PHA327857:PHF327857 PQW327857:PRB327857 QAS327857:QAX327857 QKO327857:QKT327857 QUK327857:QUP327857 REG327857:REL327857 ROC327857:ROH327857 RXY327857:RYD327857 SHU327857:SHZ327857 SRQ327857:SRV327857 TBM327857:TBR327857 TLI327857:TLN327857 TVE327857:TVJ327857 UFA327857:UFF327857 UOW327857:UPB327857 UYS327857:UYX327857 VIO327857:VIT327857 VSK327857:VSP327857 WCG327857:WCL327857 WMC327857:WMH327857 WVY327857:WWD327857 Q393393:V393393 JM393393:JR393393 TI393393:TN393393 ADE393393:ADJ393393 ANA393393:ANF393393 AWW393393:AXB393393 BGS393393:BGX393393 BQO393393:BQT393393 CAK393393:CAP393393 CKG393393:CKL393393 CUC393393:CUH393393 DDY393393:DED393393 DNU393393:DNZ393393 DXQ393393:DXV393393 EHM393393:EHR393393 ERI393393:ERN393393 FBE393393:FBJ393393 FLA393393:FLF393393 FUW393393:FVB393393 GES393393:GEX393393 GOO393393:GOT393393 GYK393393:GYP393393 HIG393393:HIL393393 HSC393393:HSH393393 IBY393393:ICD393393 ILU393393:ILZ393393 IVQ393393:IVV393393 JFM393393:JFR393393 JPI393393:JPN393393 JZE393393:JZJ393393 KJA393393:KJF393393 KSW393393:KTB393393 LCS393393:LCX393393 LMO393393:LMT393393 LWK393393:LWP393393 MGG393393:MGL393393 MQC393393:MQH393393 MZY393393:NAD393393 NJU393393:NJZ393393 NTQ393393:NTV393393 ODM393393:ODR393393 ONI393393:ONN393393 OXE393393:OXJ393393 PHA393393:PHF393393 PQW393393:PRB393393 QAS393393:QAX393393 QKO393393:QKT393393 QUK393393:QUP393393 REG393393:REL393393 ROC393393:ROH393393 RXY393393:RYD393393 SHU393393:SHZ393393 SRQ393393:SRV393393 TBM393393:TBR393393 TLI393393:TLN393393 TVE393393:TVJ393393 UFA393393:UFF393393 UOW393393:UPB393393 UYS393393:UYX393393 VIO393393:VIT393393 VSK393393:VSP393393 WCG393393:WCL393393 WMC393393:WMH393393 WVY393393:WWD393393 Q458929:V458929 JM458929:JR458929 TI458929:TN458929 ADE458929:ADJ458929 ANA458929:ANF458929 AWW458929:AXB458929 BGS458929:BGX458929 BQO458929:BQT458929 CAK458929:CAP458929 CKG458929:CKL458929 CUC458929:CUH458929 DDY458929:DED458929 DNU458929:DNZ458929 DXQ458929:DXV458929 EHM458929:EHR458929 ERI458929:ERN458929 FBE458929:FBJ458929 FLA458929:FLF458929 FUW458929:FVB458929 GES458929:GEX458929 GOO458929:GOT458929 GYK458929:GYP458929 HIG458929:HIL458929 HSC458929:HSH458929 IBY458929:ICD458929 ILU458929:ILZ458929 IVQ458929:IVV458929 JFM458929:JFR458929 JPI458929:JPN458929 JZE458929:JZJ458929 KJA458929:KJF458929 KSW458929:KTB458929 LCS458929:LCX458929 LMO458929:LMT458929 LWK458929:LWP458929 MGG458929:MGL458929 MQC458929:MQH458929 MZY458929:NAD458929 NJU458929:NJZ458929 NTQ458929:NTV458929 ODM458929:ODR458929 ONI458929:ONN458929 OXE458929:OXJ458929 PHA458929:PHF458929 PQW458929:PRB458929 QAS458929:QAX458929 QKO458929:QKT458929 QUK458929:QUP458929 REG458929:REL458929 ROC458929:ROH458929 RXY458929:RYD458929 SHU458929:SHZ458929 SRQ458929:SRV458929 TBM458929:TBR458929 TLI458929:TLN458929 TVE458929:TVJ458929 UFA458929:UFF458929 UOW458929:UPB458929 UYS458929:UYX458929 VIO458929:VIT458929 VSK458929:VSP458929 WCG458929:WCL458929 WMC458929:WMH458929 WVY458929:WWD458929 Q524465:V524465 JM524465:JR524465 TI524465:TN524465 ADE524465:ADJ524465 ANA524465:ANF524465 AWW524465:AXB524465 BGS524465:BGX524465 BQO524465:BQT524465 CAK524465:CAP524465 CKG524465:CKL524465 CUC524465:CUH524465 DDY524465:DED524465 DNU524465:DNZ524465 DXQ524465:DXV524465 EHM524465:EHR524465 ERI524465:ERN524465 FBE524465:FBJ524465 FLA524465:FLF524465 FUW524465:FVB524465 GES524465:GEX524465 GOO524465:GOT524465 GYK524465:GYP524465 HIG524465:HIL524465 HSC524465:HSH524465 IBY524465:ICD524465 ILU524465:ILZ524465 IVQ524465:IVV524465 JFM524465:JFR524465 JPI524465:JPN524465 JZE524465:JZJ524465 KJA524465:KJF524465 KSW524465:KTB524465 LCS524465:LCX524465 LMO524465:LMT524465 LWK524465:LWP524465 MGG524465:MGL524465 MQC524465:MQH524465 MZY524465:NAD524465 NJU524465:NJZ524465 NTQ524465:NTV524465 ODM524465:ODR524465 ONI524465:ONN524465 OXE524465:OXJ524465 PHA524465:PHF524465 PQW524465:PRB524465 QAS524465:QAX524465 QKO524465:QKT524465 QUK524465:QUP524465 REG524465:REL524465 ROC524465:ROH524465 RXY524465:RYD524465 SHU524465:SHZ524465 SRQ524465:SRV524465 TBM524465:TBR524465 TLI524465:TLN524465 TVE524465:TVJ524465 UFA524465:UFF524465 UOW524465:UPB524465 UYS524465:UYX524465 VIO524465:VIT524465 VSK524465:VSP524465 WCG524465:WCL524465 WMC524465:WMH524465 WVY524465:WWD524465 Q590001:V590001 JM590001:JR590001 TI590001:TN590001 ADE590001:ADJ590001 ANA590001:ANF590001 AWW590001:AXB590001 BGS590001:BGX590001 BQO590001:BQT590001 CAK590001:CAP590001 CKG590001:CKL590001 CUC590001:CUH590001 DDY590001:DED590001 DNU590001:DNZ590001 DXQ590001:DXV590001 EHM590001:EHR590001 ERI590001:ERN590001 FBE590001:FBJ590001 FLA590001:FLF590001 FUW590001:FVB590001 GES590001:GEX590001 GOO590001:GOT590001 GYK590001:GYP590001 HIG590001:HIL590001 HSC590001:HSH590001 IBY590001:ICD590001 ILU590001:ILZ590001 IVQ590001:IVV590001 JFM590001:JFR590001 JPI590001:JPN590001 JZE590001:JZJ590001 KJA590001:KJF590001 KSW590001:KTB590001 LCS590001:LCX590001 LMO590001:LMT590001 LWK590001:LWP590001 MGG590001:MGL590001 MQC590001:MQH590001 MZY590001:NAD590001 NJU590001:NJZ590001 NTQ590001:NTV590001 ODM590001:ODR590001 ONI590001:ONN590001 OXE590001:OXJ590001 PHA590001:PHF590001 PQW590001:PRB590001 QAS590001:QAX590001 QKO590001:QKT590001 QUK590001:QUP590001 REG590001:REL590001 ROC590001:ROH590001 RXY590001:RYD590001 SHU590001:SHZ590001 SRQ590001:SRV590001 TBM590001:TBR590001 TLI590001:TLN590001 TVE590001:TVJ590001 UFA590001:UFF590001 UOW590001:UPB590001 UYS590001:UYX590001 VIO590001:VIT590001 VSK590001:VSP590001 WCG590001:WCL590001 WMC590001:WMH590001 WVY590001:WWD590001 Q655537:V655537 JM655537:JR655537 TI655537:TN655537 ADE655537:ADJ655537 ANA655537:ANF655537 AWW655537:AXB655537 BGS655537:BGX655537 BQO655537:BQT655537 CAK655537:CAP655537 CKG655537:CKL655537 CUC655537:CUH655537 DDY655537:DED655537 DNU655537:DNZ655537 DXQ655537:DXV655537 EHM655537:EHR655537 ERI655537:ERN655537 FBE655537:FBJ655537 FLA655537:FLF655537 FUW655537:FVB655537 GES655537:GEX655537 GOO655537:GOT655537 GYK655537:GYP655537 HIG655537:HIL655537 HSC655537:HSH655537 IBY655537:ICD655537 ILU655537:ILZ655537 IVQ655537:IVV655537 JFM655537:JFR655537 JPI655537:JPN655537 JZE655537:JZJ655537 KJA655537:KJF655537 KSW655537:KTB655537 LCS655537:LCX655537 LMO655537:LMT655537 LWK655537:LWP655537 MGG655537:MGL655537 MQC655537:MQH655537 MZY655537:NAD655537 NJU655537:NJZ655537 NTQ655537:NTV655537 ODM655537:ODR655537 ONI655537:ONN655537 OXE655537:OXJ655537 PHA655537:PHF655537 PQW655537:PRB655537 QAS655537:QAX655537 QKO655537:QKT655537 QUK655537:QUP655537 REG655537:REL655537 ROC655537:ROH655537 RXY655537:RYD655537 SHU655537:SHZ655537 SRQ655537:SRV655537 TBM655537:TBR655537 TLI655537:TLN655537 TVE655537:TVJ655537 UFA655537:UFF655537 UOW655537:UPB655537 UYS655537:UYX655537 VIO655537:VIT655537 VSK655537:VSP655537 WCG655537:WCL655537 WMC655537:WMH655537 WVY655537:WWD655537 Q721073:V721073 JM721073:JR721073 TI721073:TN721073 ADE721073:ADJ721073 ANA721073:ANF721073 AWW721073:AXB721073 BGS721073:BGX721073 BQO721073:BQT721073 CAK721073:CAP721073 CKG721073:CKL721073 CUC721073:CUH721073 DDY721073:DED721073 DNU721073:DNZ721073 DXQ721073:DXV721073 EHM721073:EHR721073 ERI721073:ERN721073 FBE721073:FBJ721073 FLA721073:FLF721073 FUW721073:FVB721073 GES721073:GEX721073 GOO721073:GOT721073 GYK721073:GYP721073 HIG721073:HIL721073 HSC721073:HSH721073 IBY721073:ICD721073 ILU721073:ILZ721073 IVQ721073:IVV721073 JFM721073:JFR721073 JPI721073:JPN721073 JZE721073:JZJ721073 KJA721073:KJF721073 KSW721073:KTB721073 LCS721073:LCX721073 LMO721073:LMT721073 LWK721073:LWP721073 MGG721073:MGL721073 MQC721073:MQH721073 MZY721073:NAD721073 NJU721073:NJZ721073 NTQ721073:NTV721073 ODM721073:ODR721073 ONI721073:ONN721073 OXE721073:OXJ721073 PHA721073:PHF721073 PQW721073:PRB721073 QAS721073:QAX721073 QKO721073:QKT721073 QUK721073:QUP721073 REG721073:REL721073 ROC721073:ROH721073 RXY721073:RYD721073 SHU721073:SHZ721073 SRQ721073:SRV721073 TBM721073:TBR721073 TLI721073:TLN721073 TVE721073:TVJ721073 UFA721073:UFF721073 UOW721073:UPB721073 UYS721073:UYX721073 VIO721073:VIT721073 VSK721073:VSP721073 WCG721073:WCL721073 WMC721073:WMH721073 WVY721073:WWD721073 Q786609:V786609 JM786609:JR786609 TI786609:TN786609 ADE786609:ADJ786609 ANA786609:ANF786609 AWW786609:AXB786609 BGS786609:BGX786609 BQO786609:BQT786609 CAK786609:CAP786609 CKG786609:CKL786609 CUC786609:CUH786609 DDY786609:DED786609 DNU786609:DNZ786609 DXQ786609:DXV786609 EHM786609:EHR786609 ERI786609:ERN786609 FBE786609:FBJ786609 FLA786609:FLF786609 FUW786609:FVB786609 GES786609:GEX786609 GOO786609:GOT786609 GYK786609:GYP786609 HIG786609:HIL786609 HSC786609:HSH786609 IBY786609:ICD786609 ILU786609:ILZ786609 IVQ786609:IVV786609 JFM786609:JFR786609 JPI786609:JPN786609 JZE786609:JZJ786609 KJA786609:KJF786609 KSW786609:KTB786609 LCS786609:LCX786609 LMO786609:LMT786609 LWK786609:LWP786609 MGG786609:MGL786609 MQC786609:MQH786609 MZY786609:NAD786609 NJU786609:NJZ786609 NTQ786609:NTV786609 ODM786609:ODR786609 ONI786609:ONN786609 OXE786609:OXJ786609 PHA786609:PHF786609 PQW786609:PRB786609 QAS786609:QAX786609 QKO786609:QKT786609 QUK786609:QUP786609 REG786609:REL786609 ROC786609:ROH786609 RXY786609:RYD786609 SHU786609:SHZ786609 SRQ786609:SRV786609 TBM786609:TBR786609 TLI786609:TLN786609 TVE786609:TVJ786609 UFA786609:UFF786609 UOW786609:UPB786609 UYS786609:UYX786609 VIO786609:VIT786609 VSK786609:VSP786609 WCG786609:WCL786609 WMC786609:WMH786609 WVY786609:WWD786609 Q852145:V852145 JM852145:JR852145 TI852145:TN852145 ADE852145:ADJ852145 ANA852145:ANF852145 AWW852145:AXB852145 BGS852145:BGX852145 BQO852145:BQT852145 CAK852145:CAP852145 CKG852145:CKL852145 CUC852145:CUH852145 DDY852145:DED852145 DNU852145:DNZ852145 DXQ852145:DXV852145 EHM852145:EHR852145 ERI852145:ERN852145 FBE852145:FBJ852145 FLA852145:FLF852145 FUW852145:FVB852145 GES852145:GEX852145 GOO852145:GOT852145 GYK852145:GYP852145 HIG852145:HIL852145 HSC852145:HSH852145 IBY852145:ICD852145 ILU852145:ILZ852145 IVQ852145:IVV852145 JFM852145:JFR852145 JPI852145:JPN852145 JZE852145:JZJ852145 KJA852145:KJF852145 KSW852145:KTB852145 LCS852145:LCX852145 LMO852145:LMT852145 LWK852145:LWP852145 MGG852145:MGL852145 MQC852145:MQH852145 MZY852145:NAD852145 NJU852145:NJZ852145 NTQ852145:NTV852145 ODM852145:ODR852145 ONI852145:ONN852145 OXE852145:OXJ852145 PHA852145:PHF852145 PQW852145:PRB852145 QAS852145:QAX852145 QKO852145:QKT852145 QUK852145:QUP852145 REG852145:REL852145 ROC852145:ROH852145 RXY852145:RYD852145 SHU852145:SHZ852145 SRQ852145:SRV852145 TBM852145:TBR852145 TLI852145:TLN852145 TVE852145:TVJ852145 UFA852145:UFF852145 UOW852145:UPB852145 UYS852145:UYX852145 VIO852145:VIT852145 VSK852145:VSP852145 WCG852145:WCL852145 WMC852145:WMH852145 WVY852145:WWD852145 Q917681:V917681 JM917681:JR917681 TI917681:TN917681 ADE917681:ADJ917681 ANA917681:ANF917681 AWW917681:AXB917681 BGS917681:BGX917681 BQO917681:BQT917681 CAK917681:CAP917681 CKG917681:CKL917681 CUC917681:CUH917681 DDY917681:DED917681 DNU917681:DNZ917681 DXQ917681:DXV917681 EHM917681:EHR917681 ERI917681:ERN917681 FBE917681:FBJ917681 FLA917681:FLF917681 FUW917681:FVB917681 GES917681:GEX917681 GOO917681:GOT917681 GYK917681:GYP917681 HIG917681:HIL917681 HSC917681:HSH917681 IBY917681:ICD917681 ILU917681:ILZ917681 IVQ917681:IVV917681 JFM917681:JFR917681 JPI917681:JPN917681 JZE917681:JZJ917681 KJA917681:KJF917681 KSW917681:KTB917681 LCS917681:LCX917681 LMO917681:LMT917681 LWK917681:LWP917681 MGG917681:MGL917681 MQC917681:MQH917681 MZY917681:NAD917681 NJU917681:NJZ917681 NTQ917681:NTV917681 ODM917681:ODR917681 ONI917681:ONN917681 OXE917681:OXJ917681 PHA917681:PHF917681 PQW917681:PRB917681 QAS917681:QAX917681 QKO917681:QKT917681 QUK917681:QUP917681 REG917681:REL917681 ROC917681:ROH917681 RXY917681:RYD917681 SHU917681:SHZ917681 SRQ917681:SRV917681 TBM917681:TBR917681 TLI917681:TLN917681 TVE917681:TVJ917681 UFA917681:UFF917681 UOW917681:UPB917681 UYS917681:UYX917681 VIO917681:VIT917681 VSK917681:VSP917681 WCG917681:WCL917681 WMC917681:WMH917681 WVY917681:WWD917681 Q983217:V983217 JM983217:JR983217 TI983217:TN983217 ADE983217:ADJ983217 ANA983217:ANF983217 AWW983217:AXB983217 BGS983217:BGX983217 BQO983217:BQT983217 CAK983217:CAP983217 CKG983217:CKL983217 CUC983217:CUH983217 DDY983217:DED983217 DNU983217:DNZ983217 DXQ983217:DXV983217 EHM983217:EHR983217 ERI983217:ERN983217 FBE983217:FBJ983217 FLA983217:FLF983217 FUW983217:FVB983217 GES983217:GEX983217 GOO983217:GOT983217 GYK983217:GYP983217 HIG983217:HIL983217 HSC983217:HSH983217 IBY983217:ICD983217 ILU983217:ILZ983217 IVQ983217:IVV983217 JFM983217:JFR983217 JPI983217:JPN983217 JZE983217:JZJ983217 KJA983217:KJF983217 KSW983217:KTB983217 LCS983217:LCX983217 LMO983217:LMT983217 LWK983217:LWP983217 MGG983217:MGL983217 MQC983217:MQH983217 MZY983217:NAD983217 NJU983217:NJZ983217 NTQ983217:NTV983217 ODM983217:ODR983217 ONI983217:ONN983217 OXE983217:OXJ983217 PHA983217:PHF983217 PQW983217:PRB983217 QAS983217:QAX983217 QKO983217:QKT983217 QUK983217:QUP983217 REG983217:REL983217 ROC983217:ROH983217 RXY983217:RYD983217 SHU983217:SHZ983217 SRQ983217:SRV983217 TBM983217:TBR983217 TLI983217:TLN983217 TVE983217:TVJ983217 UFA983217:UFF983217 UOW983217:UPB983217 UYS983217:UYX983217 VIO983217:VIT983217 VSK983217:VSP983217 WCG983217:WCL983217 WMC983217:WMH983217 WVY983217:WWD983217 J78 JF78 TB78 ACX78 AMT78 AWP78 BGL78 BQH78 CAD78 CJZ78 CTV78 DDR78 DNN78 DXJ78 EHF78 ERB78 FAX78 FKT78 FUP78 GEL78 GOH78 GYD78 HHZ78 HRV78 IBR78 ILN78 IVJ78 JFF78 JPB78 JYX78 KIT78 KSP78 LCL78 LMH78 LWD78 MFZ78 MPV78 MZR78 NJN78 NTJ78 ODF78 ONB78 OWX78 PGT78 PQP78 QAL78 QKH78 QUD78 RDZ78 RNV78 RXR78 SHN78 SRJ78 TBF78 TLB78 TUX78 UET78 UOP78 UYL78 VIH78 VSD78 WBZ78 WLV78 WVR78 J65614 JF65614 TB65614 ACX65614 AMT65614 AWP65614 BGL65614 BQH65614 CAD65614 CJZ65614 CTV65614 DDR65614 DNN65614 DXJ65614 EHF65614 ERB65614 FAX65614 FKT65614 FUP65614 GEL65614 GOH65614 GYD65614 HHZ65614 HRV65614 IBR65614 ILN65614 IVJ65614 JFF65614 JPB65614 JYX65614 KIT65614 KSP65614 LCL65614 LMH65614 LWD65614 MFZ65614 MPV65614 MZR65614 NJN65614 NTJ65614 ODF65614 ONB65614 OWX65614 PGT65614 PQP65614 QAL65614 QKH65614 QUD65614 RDZ65614 RNV65614 RXR65614 SHN65614 SRJ65614 TBF65614 TLB65614 TUX65614 UET65614 UOP65614 UYL65614 VIH65614 VSD65614 WBZ65614 WLV65614 WVR65614 J131150 JF131150 TB131150 ACX131150 AMT131150 AWP131150 BGL131150 BQH131150 CAD131150 CJZ131150 CTV131150 DDR131150 DNN131150 DXJ131150 EHF131150 ERB131150 FAX131150 FKT131150 FUP131150 GEL131150 GOH131150 GYD131150 HHZ131150 HRV131150 IBR131150 ILN131150 IVJ131150 JFF131150 JPB131150 JYX131150 KIT131150 KSP131150 LCL131150 LMH131150 LWD131150 MFZ131150 MPV131150 MZR131150 NJN131150 NTJ131150 ODF131150 ONB131150 OWX131150 PGT131150 PQP131150 QAL131150 QKH131150 QUD131150 RDZ131150 RNV131150 RXR131150 SHN131150 SRJ131150 TBF131150 TLB131150 TUX131150 UET131150 UOP131150 UYL131150 VIH131150 VSD131150 WBZ131150 WLV131150 WVR131150 J196686 JF196686 TB196686 ACX196686 AMT196686 AWP196686 BGL196686 BQH196686 CAD196686 CJZ196686 CTV196686 DDR196686 DNN196686 DXJ196686 EHF196686 ERB196686 FAX196686 FKT196686 FUP196686 GEL196686 GOH196686 GYD196686 HHZ196686 HRV196686 IBR196686 ILN196686 IVJ196686 JFF196686 JPB196686 JYX196686 KIT196686 KSP196686 LCL196686 LMH196686 LWD196686 MFZ196686 MPV196686 MZR196686 NJN196686 NTJ196686 ODF196686 ONB196686 OWX196686 PGT196686 PQP196686 QAL196686 QKH196686 QUD196686 RDZ196686 RNV196686 RXR196686 SHN196686 SRJ196686 TBF196686 TLB196686 TUX196686 UET196686 UOP196686 UYL196686 VIH196686 VSD196686 WBZ196686 WLV196686 WVR196686 J262222 JF262222 TB262222 ACX262222 AMT262222 AWP262222 BGL262222 BQH262222 CAD262222 CJZ262222 CTV262222 DDR262222 DNN262222 DXJ262222 EHF262222 ERB262222 FAX262222 FKT262222 FUP262222 GEL262222 GOH262222 GYD262222 HHZ262222 HRV262222 IBR262222 ILN262222 IVJ262222 JFF262222 JPB262222 JYX262222 KIT262222 KSP262222 LCL262222 LMH262222 LWD262222 MFZ262222 MPV262222 MZR262222 NJN262222 NTJ262222 ODF262222 ONB262222 OWX262222 PGT262222 PQP262222 QAL262222 QKH262222 QUD262222 RDZ262222 RNV262222 RXR262222 SHN262222 SRJ262222 TBF262222 TLB262222 TUX262222 UET262222 UOP262222 UYL262222 VIH262222 VSD262222 WBZ262222 WLV262222 WVR262222 J327758 JF327758 TB327758 ACX327758 AMT327758 AWP327758 BGL327758 BQH327758 CAD327758 CJZ327758 CTV327758 DDR327758 DNN327758 DXJ327758 EHF327758 ERB327758 FAX327758 FKT327758 FUP327758 GEL327758 GOH327758 GYD327758 HHZ327758 HRV327758 IBR327758 ILN327758 IVJ327758 JFF327758 JPB327758 JYX327758 KIT327758 KSP327758 LCL327758 LMH327758 LWD327758 MFZ327758 MPV327758 MZR327758 NJN327758 NTJ327758 ODF327758 ONB327758 OWX327758 PGT327758 PQP327758 QAL327758 QKH327758 QUD327758 RDZ327758 RNV327758 RXR327758 SHN327758 SRJ327758 TBF327758 TLB327758 TUX327758 UET327758 UOP327758 UYL327758 VIH327758 VSD327758 WBZ327758 WLV327758 WVR327758 J393294 JF393294 TB393294 ACX393294 AMT393294 AWP393294 BGL393294 BQH393294 CAD393294 CJZ393294 CTV393294 DDR393294 DNN393294 DXJ393294 EHF393294 ERB393294 FAX393294 FKT393294 FUP393294 GEL393294 GOH393294 GYD393294 HHZ393294 HRV393294 IBR393294 ILN393294 IVJ393294 JFF393294 JPB393294 JYX393294 KIT393294 KSP393294 LCL393294 LMH393294 LWD393294 MFZ393294 MPV393294 MZR393294 NJN393294 NTJ393294 ODF393294 ONB393294 OWX393294 PGT393294 PQP393294 QAL393294 QKH393294 QUD393294 RDZ393294 RNV393294 RXR393294 SHN393294 SRJ393294 TBF393294 TLB393294 TUX393294 UET393294 UOP393294 UYL393294 VIH393294 VSD393294 WBZ393294 WLV393294 WVR393294 J458830 JF458830 TB458830 ACX458830 AMT458830 AWP458830 BGL458830 BQH458830 CAD458830 CJZ458830 CTV458830 DDR458830 DNN458830 DXJ458830 EHF458830 ERB458830 FAX458830 FKT458830 FUP458830 GEL458830 GOH458830 GYD458830 HHZ458830 HRV458830 IBR458830 ILN458830 IVJ458830 JFF458830 JPB458830 JYX458830 KIT458830 KSP458830 LCL458830 LMH458830 LWD458830 MFZ458830 MPV458830 MZR458830 NJN458830 NTJ458830 ODF458830 ONB458830 OWX458830 PGT458830 PQP458830 QAL458830 QKH458830 QUD458830 RDZ458830 RNV458830 RXR458830 SHN458830 SRJ458830 TBF458830 TLB458830 TUX458830 UET458830 UOP458830 UYL458830 VIH458830 VSD458830 WBZ458830 WLV458830 WVR458830 J524366 JF524366 TB524366 ACX524366 AMT524366 AWP524366 BGL524366 BQH524366 CAD524366 CJZ524366 CTV524366 DDR524366 DNN524366 DXJ524366 EHF524366 ERB524366 FAX524366 FKT524366 FUP524366 GEL524366 GOH524366 GYD524366 HHZ524366 HRV524366 IBR524366 ILN524366 IVJ524366 JFF524366 JPB524366 JYX524366 KIT524366 KSP524366 LCL524366 LMH524366 LWD524366 MFZ524366 MPV524366 MZR524366 NJN524366 NTJ524366 ODF524366 ONB524366 OWX524366 PGT524366 PQP524366 QAL524366 QKH524366 QUD524366 RDZ524366 RNV524366 RXR524366 SHN524366 SRJ524366 TBF524366 TLB524366 TUX524366 UET524366 UOP524366 UYL524366 VIH524366 VSD524366 WBZ524366 WLV524366 WVR524366 J589902 JF589902 TB589902 ACX589902 AMT589902 AWP589902 BGL589902 BQH589902 CAD589902 CJZ589902 CTV589902 DDR589902 DNN589902 DXJ589902 EHF589902 ERB589902 FAX589902 FKT589902 FUP589902 GEL589902 GOH589902 GYD589902 HHZ589902 HRV589902 IBR589902 ILN589902 IVJ589902 JFF589902 JPB589902 JYX589902 KIT589902 KSP589902 LCL589902 LMH589902 LWD589902 MFZ589902 MPV589902 MZR589902 NJN589902 NTJ589902 ODF589902 ONB589902 OWX589902 PGT589902 PQP589902 QAL589902 QKH589902 QUD589902 RDZ589902 RNV589902 RXR589902 SHN589902 SRJ589902 TBF589902 TLB589902 TUX589902 UET589902 UOP589902 UYL589902 VIH589902 VSD589902 WBZ589902 WLV589902 WVR589902 J655438 JF655438 TB655438 ACX655438 AMT655438 AWP655438 BGL655438 BQH655438 CAD655438 CJZ655438 CTV655438 DDR655438 DNN655438 DXJ655438 EHF655438 ERB655438 FAX655438 FKT655438 FUP655438 GEL655438 GOH655438 GYD655438 HHZ655438 HRV655438 IBR655438 ILN655438 IVJ655438 JFF655438 JPB655438 JYX655438 KIT655438 KSP655438 LCL655438 LMH655438 LWD655438 MFZ655438 MPV655438 MZR655438 NJN655438 NTJ655438 ODF655438 ONB655438 OWX655438 PGT655438 PQP655438 QAL655438 QKH655438 QUD655438 RDZ655438 RNV655438 RXR655438 SHN655438 SRJ655438 TBF655438 TLB655438 TUX655438 UET655438 UOP655438 UYL655438 VIH655438 VSD655438 WBZ655438 WLV655438 WVR655438 J720974 JF720974 TB720974 ACX720974 AMT720974 AWP720974 BGL720974 BQH720974 CAD720974 CJZ720974 CTV720974 DDR720974 DNN720974 DXJ720974 EHF720974 ERB720974 FAX720974 FKT720974 FUP720974 GEL720974 GOH720974 GYD720974 HHZ720974 HRV720974 IBR720974 ILN720974 IVJ720974 JFF720974 JPB720974 JYX720974 KIT720974 KSP720974 LCL720974 LMH720974 LWD720974 MFZ720974 MPV720974 MZR720974 NJN720974 NTJ720974 ODF720974 ONB720974 OWX720974 PGT720974 PQP720974 QAL720974 QKH720974 QUD720974 RDZ720974 RNV720974 RXR720974 SHN720974 SRJ720974 TBF720974 TLB720974 TUX720974 UET720974 UOP720974 UYL720974 VIH720974 VSD720974 WBZ720974 WLV720974 WVR720974 J786510 JF786510 TB786510 ACX786510 AMT786510 AWP786510 BGL786510 BQH786510 CAD786510 CJZ786510 CTV786510 DDR786510 DNN786510 DXJ786510 EHF786510 ERB786510 FAX786510 FKT786510 FUP786510 GEL786510 GOH786510 GYD786510 HHZ786510 HRV786510 IBR786510 ILN786510 IVJ786510 JFF786510 JPB786510 JYX786510 KIT786510 KSP786510 LCL786510 LMH786510 LWD786510 MFZ786510 MPV786510 MZR786510 NJN786510 NTJ786510 ODF786510 ONB786510 OWX786510 PGT786510 PQP786510 QAL786510 QKH786510 QUD786510 RDZ786510 RNV786510 RXR786510 SHN786510 SRJ786510 TBF786510 TLB786510 TUX786510 UET786510 UOP786510 UYL786510 VIH786510 VSD786510 WBZ786510 WLV786510 WVR786510 J852046 JF852046 TB852046 ACX852046 AMT852046 AWP852046 BGL852046 BQH852046 CAD852046 CJZ852046 CTV852046 DDR852046 DNN852046 DXJ852046 EHF852046 ERB852046 FAX852046 FKT852046 FUP852046 GEL852046 GOH852046 GYD852046 HHZ852046 HRV852046 IBR852046 ILN852046 IVJ852046 JFF852046 JPB852046 JYX852046 KIT852046 KSP852046 LCL852046 LMH852046 LWD852046 MFZ852046 MPV852046 MZR852046 NJN852046 NTJ852046 ODF852046 ONB852046 OWX852046 PGT852046 PQP852046 QAL852046 QKH852046 QUD852046 RDZ852046 RNV852046 RXR852046 SHN852046 SRJ852046 TBF852046 TLB852046 TUX852046 UET852046 UOP852046 UYL852046 VIH852046 VSD852046 WBZ852046 WLV852046 WVR852046 J917582 JF917582 TB917582 ACX917582 AMT917582 AWP917582 BGL917582 BQH917582 CAD917582 CJZ917582 CTV917582 DDR917582 DNN917582 DXJ917582 EHF917582 ERB917582 FAX917582 FKT917582 FUP917582 GEL917582 GOH917582 GYD917582 HHZ917582 HRV917582 IBR917582 ILN917582 IVJ917582 JFF917582 JPB917582 JYX917582 KIT917582 KSP917582 LCL917582 LMH917582 LWD917582 MFZ917582 MPV917582 MZR917582 NJN917582 NTJ917582 ODF917582 ONB917582 OWX917582 PGT917582 PQP917582 QAL917582 QKH917582 QUD917582 RDZ917582 RNV917582 RXR917582 SHN917582 SRJ917582 TBF917582 TLB917582 TUX917582 UET917582 UOP917582 UYL917582 VIH917582 VSD917582 WBZ917582 WLV917582 WVR917582 J983118 JF983118 TB983118 ACX983118 AMT983118 AWP983118 BGL983118 BQH983118 CAD983118 CJZ983118 CTV983118 DDR983118 DNN983118 DXJ983118 EHF983118 ERB983118 FAX983118 FKT983118 FUP983118 GEL983118 GOH983118 GYD983118 HHZ983118 HRV983118 IBR983118 ILN983118 IVJ983118 JFF983118 JPB983118 JYX983118 KIT983118 KSP983118 LCL983118 LMH983118 LWD983118 MFZ983118 MPV983118 MZR983118 NJN983118 NTJ983118 ODF983118 ONB983118 OWX983118 PGT983118 PQP983118 QAL983118 QKH983118 QUD983118 RDZ983118 RNV983118 RXR983118 SHN983118 SRJ983118 TBF983118 TLB983118 TUX983118 UET983118 UOP983118 UYL983118 VIH983118 VSD983118 WBZ983118 WLV983118 WVR983118 G66:W66 JC66:JS66 SY66:TO66 ACU66:ADK66 AMQ66:ANG66 AWM66:AXC66 BGI66:BGY66 BQE66:BQU66 CAA66:CAQ66 CJW66:CKM66 CTS66:CUI66 DDO66:DEE66 DNK66:DOA66 DXG66:DXW66 EHC66:EHS66 EQY66:ERO66 FAU66:FBK66 FKQ66:FLG66 FUM66:FVC66 GEI66:GEY66 GOE66:GOU66 GYA66:GYQ66 HHW66:HIM66 HRS66:HSI66 IBO66:ICE66 ILK66:IMA66 IVG66:IVW66 JFC66:JFS66 JOY66:JPO66 JYU66:JZK66 KIQ66:KJG66 KSM66:KTC66 LCI66:LCY66 LME66:LMU66 LWA66:LWQ66 MFW66:MGM66 MPS66:MQI66 MZO66:NAE66 NJK66:NKA66 NTG66:NTW66 ODC66:ODS66 OMY66:ONO66 OWU66:OXK66 PGQ66:PHG66 PQM66:PRC66 QAI66:QAY66 QKE66:QKU66 QUA66:QUQ66 RDW66:REM66 RNS66:ROI66 RXO66:RYE66 SHK66:SIA66 SRG66:SRW66 TBC66:TBS66 TKY66:TLO66 TUU66:TVK66 UEQ66:UFG66 UOM66:UPC66 UYI66:UYY66 VIE66:VIU66 VSA66:VSQ66 WBW66:WCM66 WLS66:WMI66 WVO66:WWE66 G65602:W65602 JC65602:JS65602 SY65602:TO65602 ACU65602:ADK65602 AMQ65602:ANG65602 AWM65602:AXC65602 BGI65602:BGY65602 BQE65602:BQU65602 CAA65602:CAQ65602 CJW65602:CKM65602 CTS65602:CUI65602 DDO65602:DEE65602 DNK65602:DOA65602 DXG65602:DXW65602 EHC65602:EHS65602 EQY65602:ERO65602 FAU65602:FBK65602 FKQ65602:FLG65602 FUM65602:FVC65602 GEI65602:GEY65602 GOE65602:GOU65602 GYA65602:GYQ65602 HHW65602:HIM65602 HRS65602:HSI65602 IBO65602:ICE65602 ILK65602:IMA65602 IVG65602:IVW65602 JFC65602:JFS65602 JOY65602:JPO65602 JYU65602:JZK65602 KIQ65602:KJG65602 KSM65602:KTC65602 LCI65602:LCY65602 LME65602:LMU65602 LWA65602:LWQ65602 MFW65602:MGM65602 MPS65602:MQI65602 MZO65602:NAE65602 NJK65602:NKA65602 NTG65602:NTW65602 ODC65602:ODS65602 OMY65602:ONO65602 OWU65602:OXK65602 PGQ65602:PHG65602 PQM65602:PRC65602 QAI65602:QAY65602 QKE65602:QKU65602 QUA65602:QUQ65602 RDW65602:REM65602 RNS65602:ROI65602 RXO65602:RYE65602 SHK65602:SIA65602 SRG65602:SRW65602 TBC65602:TBS65602 TKY65602:TLO65602 TUU65602:TVK65602 UEQ65602:UFG65602 UOM65602:UPC65602 UYI65602:UYY65602 VIE65602:VIU65602 VSA65602:VSQ65602 WBW65602:WCM65602 WLS65602:WMI65602 WVO65602:WWE65602 G131138:W131138 JC131138:JS131138 SY131138:TO131138 ACU131138:ADK131138 AMQ131138:ANG131138 AWM131138:AXC131138 BGI131138:BGY131138 BQE131138:BQU131138 CAA131138:CAQ131138 CJW131138:CKM131138 CTS131138:CUI131138 DDO131138:DEE131138 DNK131138:DOA131138 DXG131138:DXW131138 EHC131138:EHS131138 EQY131138:ERO131138 FAU131138:FBK131138 FKQ131138:FLG131138 FUM131138:FVC131138 GEI131138:GEY131138 GOE131138:GOU131138 GYA131138:GYQ131138 HHW131138:HIM131138 HRS131138:HSI131138 IBO131138:ICE131138 ILK131138:IMA131138 IVG131138:IVW131138 JFC131138:JFS131138 JOY131138:JPO131138 JYU131138:JZK131138 KIQ131138:KJG131138 KSM131138:KTC131138 LCI131138:LCY131138 LME131138:LMU131138 LWA131138:LWQ131138 MFW131138:MGM131138 MPS131138:MQI131138 MZO131138:NAE131138 NJK131138:NKA131138 NTG131138:NTW131138 ODC131138:ODS131138 OMY131138:ONO131138 OWU131138:OXK131138 PGQ131138:PHG131138 PQM131138:PRC131138 QAI131138:QAY131138 QKE131138:QKU131138 QUA131138:QUQ131138 RDW131138:REM131138 RNS131138:ROI131138 RXO131138:RYE131138 SHK131138:SIA131138 SRG131138:SRW131138 TBC131138:TBS131138 TKY131138:TLO131138 TUU131138:TVK131138 UEQ131138:UFG131138 UOM131138:UPC131138 UYI131138:UYY131138 VIE131138:VIU131138 VSA131138:VSQ131138 WBW131138:WCM131138 WLS131138:WMI131138 WVO131138:WWE131138 G196674:W196674 JC196674:JS196674 SY196674:TO196674 ACU196674:ADK196674 AMQ196674:ANG196674 AWM196674:AXC196674 BGI196674:BGY196674 BQE196674:BQU196674 CAA196674:CAQ196674 CJW196674:CKM196674 CTS196674:CUI196674 DDO196674:DEE196674 DNK196674:DOA196674 DXG196674:DXW196674 EHC196674:EHS196674 EQY196674:ERO196674 FAU196674:FBK196674 FKQ196674:FLG196674 FUM196674:FVC196674 GEI196674:GEY196674 GOE196674:GOU196674 GYA196674:GYQ196674 HHW196674:HIM196674 HRS196674:HSI196674 IBO196674:ICE196674 ILK196674:IMA196674 IVG196674:IVW196674 JFC196674:JFS196674 JOY196674:JPO196674 JYU196674:JZK196674 KIQ196674:KJG196674 KSM196674:KTC196674 LCI196674:LCY196674 LME196674:LMU196674 LWA196674:LWQ196674 MFW196674:MGM196674 MPS196674:MQI196674 MZO196674:NAE196674 NJK196674:NKA196674 NTG196674:NTW196674 ODC196674:ODS196674 OMY196674:ONO196674 OWU196674:OXK196674 PGQ196674:PHG196674 PQM196674:PRC196674 QAI196674:QAY196674 QKE196674:QKU196674 QUA196674:QUQ196674 RDW196674:REM196674 RNS196674:ROI196674 RXO196674:RYE196674 SHK196674:SIA196674 SRG196674:SRW196674 TBC196674:TBS196674 TKY196674:TLO196674 TUU196674:TVK196674 UEQ196674:UFG196674 UOM196674:UPC196674 UYI196674:UYY196674 VIE196674:VIU196674 VSA196674:VSQ196674 WBW196674:WCM196674 WLS196674:WMI196674 WVO196674:WWE196674 G262210:W262210 JC262210:JS262210 SY262210:TO262210 ACU262210:ADK262210 AMQ262210:ANG262210 AWM262210:AXC262210 BGI262210:BGY262210 BQE262210:BQU262210 CAA262210:CAQ262210 CJW262210:CKM262210 CTS262210:CUI262210 DDO262210:DEE262210 DNK262210:DOA262210 DXG262210:DXW262210 EHC262210:EHS262210 EQY262210:ERO262210 FAU262210:FBK262210 FKQ262210:FLG262210 FUM262210:FVC262210 GEI262210:GEY262210 GOE262210:GOU262210 GYA262210:GYQ262210 HHW262210:HIM262210 HRS262210:HSI262210 IBO262210:ICE262210 ILK262210:IMA262210 IVG262210:IVW262210 JFC262210:JFS262210 JOY262210:JPO262210 JYU262210:JZK262210 KIQ262210:KJG262210 KSM262210:KTC262210 LCI262210:LCY262210 LME262210:LMU262210 LWA262210:LWQ262210 MFW262210:MGM262210 MPS262210:MQI262210 MZO262210:NAE262210 NJK262210:NKA262210 NTG262210:NTW262210 ODC262210:ODS262210 OMY262210:ONO262210 OWU262210:OXK262210 PGQ262210:PHG262210 PQM262210:PRC262210 QAI262210:QAY262210 QKE262210:QKU262210 QUA262210:QUQ262210 RDW262210:REM262210 RNS262210:ROI262210 RXO262210:RYE262210 SHK262210:SIA262210 SRG262210:SRW262210 TBC262210:TBS262210 TKY262210:TLO262210 TUU262210:TVK262210 UEQ262210:UFG262210 UOM262210:UPC262210 UYI262210:UYY262210 VIE262210:VIU262210 VSA262210:VSQ262210 WBW262210:WCM262210 WLS262210:WMI262210 WVO262210:WWE262210 G327746:W327746 JC327746:JS327746 SY327746:TO327746 ACU327746:ADK327746 AMQ327746:ANG327746 AWM327746:AXC327746 BGI327746:BGY327746 BQE327746:BQU327746 CAA327746:CAQ327746 CJW327746:CKM327746 CTS327746:CUI327746 DDO327746:DEE327746 DNK327746:DOA327746 DXG327746:DXW327746 EHC327746:EHS327746 EQY327746:ERO327746 FAU327746:FBK327746 FKQ327746:FLG327746 FUM327746:FVC327746 GEI327746:GEY327746 GOE327746:GOU327746 GYA327746:GYQ327746 HHW327746:HIM327746 HRS327746:HSI327746 IBO327746:ICE327746 ILK327746:IMA327746 IVG327746:IVW327746 JFC327746:JFS327746 JOY327746:JPO327746 JYU327746:JZK327746 KIQ327746:KJG327746 KSM327746:KTC327746 LCI327746:LCY327746 LME327746:LMU327746 LWA327746:LWQ327746 MFW327746:MGM327746 MPS327746:MQI327746 MZO327746:NAE327746 NJK327746:NKA327746 NTG327746:NTW327746 ODC327746:ODS327746 OMY327746:ONO327746 OWU327746:OXK327746 PGQ327746:PHG327746 PQM327746:PRC327746 QAI327746:QAY327746 QKE327746:QKU327746 QUA327746:QUQ327746 RDW327746:REM327746 RNS327746:ROI327746 RXO327746:RYE327746 SHK327746:SIA327746 SRG327746:SRW327746 TBC327746:TBS327746 TKY327746:TLO327746 TUU327746:TVK327746 UEQ327746:UFG327746 UOM327746:UPC327746 UYI327746:UYY327746 VIE327746:VIU327746 VSA327746:VSQ327746 WBW327746:WCM327746 WLS327746:WMI327746 WVO327746:WWE327746 G393282:W393282 JC393282:JS393282 SY393282:TO393282 ACU393282:ADK393282 AMQ393282:ANG393282 AWM393282:AXC393282 BGI393282:BGY393282 BQE393282:BQU393282 CAA393282:CAQ393282 CJW393282:CKM393282 CTS393282:CUI393282 DDO393282:DEE393282 DNK393282:DOA393282 DXG393282:DXW393282 EHC393282:EHS393282 EQY393282:ERO393282 FAU393282:FBK393282 FKQ393282:FLG393282 FUM393282:FVC393282 GEI393282:GEY393282 GOE393282:GOU393282 GYA393282:GYQ393282 HHW393282:HIM393282 HRS393282:HSI393282 IBO393282:ICE393282 ILK393282:IMA393282 IVG393282:IVW393282 JFC393282:JFS393282 JOY393282:JPO393282 JYU393282:JZK393282 KIQ393282:KJG393282 KSM393282:KTC393282 LCI393282:LCY393282 LME393282:LMU393282 LWA393282:LWQ393282 MFW393282:MGM393282 MPS393282:MQI393282 MZO393282:NAE393282 NJK393282:NKA393282 NTG393282:NTW393282 ODC393282:ODS393282 OMY393282:ONO393282 OWU393282:OXK393282 PGQ393282:PHG393282 PQM393282:PRC393282 QAI393282:QAY393282 QKE393282:QKU393282 QUA393282:QUQ393282 RDW393282:REM393282 RNS393282:ROI393282 RXO393282:RYE393282 SHK393282:SIA393282 SRG393282:SRW393282 TBC393282:TBS393282 TKY393282:TLO393282 TUU393282:TVK393282 UEQ393282:UFG393282 UOM393282:UPC393282 UYI393282:UYY393282 VIE393282:VIU393282 VSA393282:VSQ393282 WBW393282:WCM393282 WLS393282:WMI393282 WVO393282:WWE393282 G458818:W458818 JC458818:JS458818 SY458818:TO458818 ACU458818:ADK458818 AMQ458818:ANG458818 AWM458818:AXC458818 BGI458818:BGY458818 BQE458818:BQU458818 CAA458818:CAQ458818 CJW458818:CKM458818 CTS458818:CUI458818 DDO458818:DEE458818 DNK458818:DOA458818 DXG458818:DXW458818 EHC458818:EHS458818 EQY458818:ERO458818 FAU458818:FBK458818 FKQ458818:FLG458818 FUM458818:FVC458818 GEI458818:GEY458818 GOE458818:GOU458818 GYA458818:GYQ458818 HHW458818:HIM458818 HRS458818:HSI458818 IBO458818:ICE458818 ILK458818:IMA458818 IVG458818:IVW458818 JFC458818:JFS458818 JOY458818:JPO458818 JYU458818:JZK458818 KIQ458818:KJG458818 KSM458818:KTC458818 LCI458818:LCY458818 LME458818:LMU458818 LWA458818:LWQ458818 MFW458818:MGM458818 MPS458818:MQI458818 MZO458818:NAE458818 NJK458818:NKA458818 NTG458818:NTW458818 ODC458818:ODS458818 OMY458818:ONO458818 OWU458818:OXK458818 PGQ458818:PHG458818 PQM458818:PRC458818 QAI458818:QAY458818 QKE458818:QKU458818 QUA458818:QUQ458818 RDW458818:REM458818 RNS458818:ROI458818 RXO458818:RYE458818 SHK458818:SIA458818 SRG458818:SRW458818 TBC458818:TBS458818 TKY458818:TLO458818 TUU458818:TVK458818 UEQ458818:UFG458818 UOM458818:UPC458818 UYI458818:UYY458818 VIE458818:VIU458818 VSA458818:VSQ458818 WBW458818:WCM458818 WLS458818:WMI458818 WVO458818:WWE458818 G524354:W524354 JC524354:JS524354 SY524354:TO524354 ACU524354:ADK524354 AMQ524354:ANG524354 AWM524354:AXC524354 BGI524354:BGY524354 BQE524354:BQU524354 CAA524354:CAQ524354 CJW524354:CKM524354 CTS524354:CUI524354 DDO524354:DEE524354 DNK524354:DOA524354 DXG524354:DXW524354 EHC524354:EHS524354 EQY524354:ERO524354 FAU524354:FBK524354 FKQ524354:FLG524354 FUM524354:FVC524354 GEI524354:GEY524354 GOE524354:GOU524354 GYA524354:GYQ524354 HHW524354:HIM524354 HRS524354:HSI524354 IBO524354:ICE524354 ILK524354:IMA524354 IVG524354:IVW524354 JFC524354:JFS524354 JOY524354:JPO524354 JYU524354:JZK524354 KIQ524354:KJG524354 KSM524354:KTC524354 LCI524354:LCY524354 LME524354:LMU524354 LWA524354:LWQ524354 MFW524354:MGM524354 MPS524354:MQI524354 MZO524354:NAE524354 NJK524354:NKA524354 NTG524354:NTW524354 ODC524354:ODS524354 OMY524354:ONO524354 OWU524354:OXK524354 PGQ524354:PHG524354 PQM524354:PRC524354 QAI524354:QAY524354 QKE524354:QKU524354 QUA524354:QUQ524354 RDW524354:REM524354 RNS524354:ROI524354 RXO524354:RYE524354 SHK524354:SIA524354 SRG524354:SRW524354 TBC524354:TBS524354 TKY524354:TLO524354 TUU524354:TVK524354 UEQ524354:UFG524354 UOM524354:UPC524354 UYI524354:UYY524354 VIE524354:VIU524354 VSA524354:VSQ524354 WBW524354:WCM524354 WLS524354:WMI524354 WVO524354:WWE524354 G589890:W589890 JC589890:JS589890 SY589890:TO589890 ACU589890:ADK589890 AMQ589890:ANG589890 AWM589890:AXC589890 BGI589890:BGY589890 BQE589890:BQU589890 CAA589890:CAQ589890 CJW589890:CKM589890 CTS589890:CUI589890 DDO589890:DEE589890 DNK589890:DOA589890 DXG589890:DXW589890 EHC589890:EHS589890 EQY589890:ERO589890 FAU589890:FBK589890 FKQ589890:FLG589890 FUM589890:FVC589890 GEI589890:GEY589890 GOE589890:GOU589890 GYA589890:GYQ589890 HHW589890:HIM589890 HRS589890:HSI589890 IBO589890:ICE589890 ILK589890:IMA589890 IVG589890:IVW589890 JFC589890:JFS589890 JOY589890:JPO589890 JYU589890:JZK589890 KIQ589890:KJG589890 KSM589890:KTC589890 LCI589890:LCY589890 LME589890:LMU589890 LWA589890:LWQ589890 MFW589890:MGM589890 MPS589890:MQI589890 MZO589890:NAE589890 NJK589890:NKA589890 NTG589890:NTW589890 ODC589890:ODS589890 OMY589890:ONO589890 OWU589890:OXK589890 PGQ589890:PHG589890 PQM589890:PRC589890 QAI589890:QAY589890 QKE589890:QKU589890 QUA589890:QUQ589890 RDW589890:REM589890 RNS589890:ROI589890 RXO589890:RYE589890 SHK589890:SIA589890 SRG589890:SRW589890 TBC589890:TBS589890 TKY589890:TLO589890 TUU589890:TVK589890 UEQ589890:UFG589890 UOM589890:UPC589890 UYI589890:UYY589890 VIE589890:VIU589890 VSA589890:VSQ589890 WBW589890:WCM589890 WLS589890:WMI589890 WVO589890:WWE589890 G655426:W655426 JC655426:JS655426 SY655426:TO655426 ACU655426:ADK655426 AMQ655426:ANG655426 AWM655426:AXC655426 BGI655426:BGY655426 BQE655426:BQU655426 CAA655426:CAQ655426 CJW655426:CKM655426 CTS655426:CUI655426 DDO655426:DEE655426 DNK655426:DOA655426 DXG655426:DXW655426 EHC655426:EHS655426 EQY655426:ERO655426 FAU655426:FBK655426 FKQ655426:FLG655426 FUM655426:FVC655426 GEI655426:GEY655426 GOE655426:GOU655426 GYA655426:GYQ655426 HHW655426:HIM655426 HRS655426:HSI655426 IBO655426:ICE655426 ILK655426:IMA655426 IVG655426:IVW655426 JFC655426:JFS655426 JOY655426:JPO655426 JYU655426:JZK655426 KIQ655426:KJG655426 KSM655426:KTC655426 LCI655426:LCY655426 LME655426:LMU655426 LWA655426:LWQ655426 MFW655426:MGM655426 MPS655426:MQI655426 MZO655426:NAE655426 NJK655426:NKA655426 NTG655426:NTW655426 ODC655426:ODS655426 OMY655426:ONO655426 OWU655426:OXK655426 PGQ655426:PHG655426 PQM655426:PRC655426 QAI655426:QAY655426 QKE655426:QKU655426 QUA655426:QUQ655426 RDW655426:REM655426 RNS655426:ROI655426 RXO655426:RYE655426 SHK655426:SIA655426 SRG655426:SRW655426 TBC655426:TBS655426 TKY655426:TLO655426 TUU655426:TVK655426 UEQ655426:UFG655426 UOM655426:UPC655426 UYI655426:UYY655426 VIE655426:VIU655426 VSA655426:VSQ655426 WBW655426:WCM655426 WLS655426:WMI655426 WVO655426:WWE655426 G720962:W720962 JC720962:JS720962 SY720962:TO720962 ACU720962:ADK720962 AMQ720962:ANG720962 AWM720962:AXC720962 BGI720962:BGY720962 BQE720962:BQU720962 CAA720962:CAQ720962 CJW720962:CKM720962 CTS720962:CUI720962 DDO720962:DEE720962 DNK720962:DOA720962 DXG720962:DXW720962 EHC720962:EHS720962 EQY720962:ERO720962 FAU720962:FBK720962 FKQ720962:FLG720962 FUM720962:FVC720962 GEI720962:GEY720962 GOE720962:GOU720962 GYA720962:GYQ720962 HHW720962:HIM720962 HRS720962:HSI720962 IBO720962:ICE720962 ILK720962:IMA720962 IVG720962:IVW720962 JFC720962:JFS720962 JOY720962:JPO720962 JYU720962:JZK720962 KIQ720962:KJG720962 KSM720962:KTC720962 LCI720962:LCY720962 LME720962:LMU720962 LWA720962:LWQ720962 MFW720962:MGM720962 MPS720962:MQI720962 MZO720962:NAE720962 NJK720962:NKA720962 NTG720962:NTW720962 ODC720962:ODS720962 OMY720962:ONO720962 OWU720962:OXK720962 PGQ720962:PHG720962 PQM720962:PRC720962 QAI720962:QAY720962 QKE720962:QKU720962 QUA720962:QUQ720962 RDW720962:REM720962 RNS720962:ROI720962 RXO720962:RYE720962 SHK720962:SIA720962 SRG720962:SRW720962 TBC720962:TBS720962 TKY720962:TLO720962 TUU720962:TVK720962 UEQ720962:UFG720962 UOM720962:UPC720962 UYI720962:UYY720962 VIE720962:VIU720962 VSA720962:VSQ720962 WBW720962:WCM720962 WLS720962:WMI720962 WVO720962:WWE720962 G786498:W786498 JC786498:JS786498 SY786498:TO786498 ACU786498:ADK786498 AMQ786498:ANG786498 AWM786498:AXC786498 BGI786498:BGY786498 BQE786498:BQU786498 CAA786498:CAQ786498 CJW786498:CKM786498 CTS786498:CUI786498 DDO786498:DEE786498 DNK786498:DOA786498 DXG786498:DXW786498 EHC786498:EHS786498 EQY786498:ERO786498 FAU786498:FBK786498 FKQ786498:FLG786498 FUM786498:FVC786498 GEI786498:GEY786498 GOE786498:GOU786498 GYA786498:GYQ786498 HHW786498:HIM786498 HRS786498:HSI786498 IBO786498:ICE786498 ILK786498:IMA786498 IVG786498:IVW786498 JFC786498:JFS786498 JOY786498:JPO786498 JYU786498:JZK786498 KIQ786498:KJG786498 KSM786498:KTC786498 LCI786498:LCY786498 LME786498:LMU786498 LWA786498:LWQ786498 MFW786498:MGM786498 MPS786498:MQI786498 MZO786498:NAE786498 NJK786498:NKA786498 NTG786498:NTW786498 ODC786498:ODS786498 OMY786498:ONO786498 OWU786498:OXK786498 PGQ786498:PHG786498 PQM786498:PRC786498 QAI786498:QAY786498 QKE786498:QKU786498 QUA786498:QUQ786498 RDW786498:REM786498 RNS786498:ROI786498 RXO786498:RYE786498 SHK786498:SIA786498 SRG786498:SRW786498 TBC786498:TBS786498 TKY786498:TLO786498 TUU786498:TVK786498 UEQ786498:UFG786498 UOM786498:UPC786498 UYI786498:UYY786498 VIE786498:VIU786498 VSA786498:VSQ786498 WBW786498:WCM786498 WLS786498:WMI786498 WVO786498:WWE786498 G852034:W852034 JC852034:JS852034 SY852034:TO852034 ACU852034:ADK852034 AMQ852034:ANG852034 AWM852034:AXC852034 BGI852034:BGY852034 BQE852034:BQU852034 CAA852034:CAQ852034 CJW852034:CKM852034 CTS852034:CUI852034 DDO852034:DEE852034 DNK852034:DOA852034 DXG852034:DXW852034 EHC852034:EHS852034 EQY852034:ERO852034 FAU852034:FBK852034 FKQ852034:FLG852034 FUM852034:FVC852034 GEI852034:GEY852034 GOE852034:GOU852034 GYA852034:GYQ852034 HHW852034:HIM852034 HRS852034:HSI852034 IBO852034:ICE852034 ILK852034:IMA852034 IVG852034:IVW852034 JFC852034:JFS852034 JOY852034:JPO852034 JYU852034:JZK852034 KIQ852034:KJG852034 KSM852034:KTC852034 LCI852034:LCY852034 LME852034:LMU852034 LWA852034:LWQ852034 MFW852034:MGM852034 MPS852034:MQI852034 MZO852034:NAE852034 NJK852034:NKA852034 NTG852034:NTW852034 ODC852034:ODS852034 OMY852034:ONO852034 OWU852034:OXK852034 PGQ852034:PHG852034 PQM852034:PRC852034 QAI852034:QAY852034 QKE852034:QKU852034 QUA852034:QUQ852034 RDW852034:REM852034 RNS852034:ROI852034 RXO852034:RYE852034 SHK852034:SIA852034 SRG852034:SRW852034 TBC852034:TBS852034 TKY852034:TLO852034 TUU852034:TVK852034 UEQ852034:UFG852034 UOM852034:UPC852034 UYI852034:UYY852034 VIE852034:VIU852034 VSA852034:VSQ852034 WBW852034:WCM852034 WLS852034:WMI852034 WVO852034:WWE852034 G917570:W917570 JC917570:JS917570 SY917570:TO917570 ACU917570:ADK917570 AMQ917570:ANG917570 AWM917570:AXC917570 BGI917570:BGY917570 BQE917570:BQU917570 CAA917570:CAQ917570 CJW917570:CKM917570 CTS917570:CUI917570 DDO917570:DEE917570 DNK917570:DOA917570 DXG917570:DXW917570 EHC917570:EHS917570 EQY917570:ERO917570 FAU917570:FBK917570 FKQ917570:FLG917570 FUM917570:FVC917570 GEI917570:GEY917570 GOE917570:GOU917570 GYA917570:GYQ917570 HHW917570:HIM917570 HRS917570:HSI917570 IBO917570:ICE917570 ILK917570:IMA917570 IVG917570:IVW917570 JFC917570:JFS917570 JOY917570:JPO917570 JYU917570:JZK917570 KIQ917570:KJG917570 KSM917570:KTC917570 LCI917570:LCY917570 LME917570:LMU917570 LWA917570:LWQ917570 MFW917570:MGM917570 MPS917570:MQI917570 MZO917570:NAE917570 NJK917570:NKA917570 NTG917570:NTW917570 ODC917570:ODS917570 OMY917570:ONO917570 OWU917570:OXK917570 PGQ917570:PHG917570 PQM917570:PRC917570 QAI917570:QAY917570 QKE917570:QKU917570 QUA917570:QUQ917570 RDW917570:REM917570 RNS917570:ROI917570 RXO917570:RYE917570 SHK917570:SIA917570 SRG917570:SRW917570 TBC917570:TBS917570 TKY917570:TLO917570 TUU917570:TVK917570 UEQ917570:UFG917570 UOM917570:UPC917570 UYI917570:UYY917570 VIE917570:VIU917570 VSA917570:VSQ917570 WBW917570:WCM917570 WLS917570:WMI917570 WVO917570:WWE917570 G983106:W983106 JC983106:JS983106 SY983106:TO983106 ACU983106:ADK983106 AMQ983106:ANG983106 AWM983106:AXC983106 BGI983106:BGY983106 BQE983106:BQU983106 CAA983106:CAQ983106 CJW983106:CKM983106 CTS983106:CUI983106 DDO983106:DEE983106 DNK983106:DOA983106 DXG983106:DXW983106 EHC983106:EHS983106 EQY983106:ERO983106 FAU983106:FBK983106 FKQ983106:FLG983106 FUM983106:FVC983106 GEI983106:GEY983106 GOE983106:GOU983106 GYA983106:GYQ983106 HHW983106:HIM983106 HRS983106:HSI983106 IBO983106:ICE983106 ILK983106:IMA983106 IVG983106:IVW983106 JFC983106:JFS983106 JOY983106:JPO983106 JYU983106:JZK983106 KIQ983106:KJG983106 KSM983106:KTC983106 LCI983106:LCY983106 LME983106:LMU983106 LWA983106:LWQ983106 MFW983106:MGM983106 MPS983106:MQI983106 MZO983106:NAE983106 NJK983106:NKA983106 NTG983106:NTW983106 ODC983106:ODS983106 OMY983106:ONO983106 OWU983106:OXK983106 PGQ983106:PHG983106 PQM983106:PRC983106 QAI983106:QAY983106 QKE983106:QKU983106 QUA983106:QUQ983106 RDW983106:REM983106 RNS983106:ROI983106 RXO983106:RYE983106 SHK983106:SIA983106 SRG983106:SRW983106 TBC983106:TBS983106 TKY983106:TLO983106 TUU983106:TVK983106 UEQ983106:UFG983106 UOM983106:UPC983106 UYI983106:UYY983106 VIE983106:VIU983106 VSA983106:VSQ983106 WBW983106:WCM983106 WLS983106:WMI983106 WVO983106:WWE983106 Q59:V59 JM59:JR59 TI59:TN59 ADE59:ADJ59 ANA59:ANF59 AWW59:AXB59 BGS59:BGX59 BQO59:BQT59 CAK59:CAP59 CKG59:CKL59 CUC59:CUH59 DDY59:DED59 DNU59:DNZ59 DXQ59:DXV59 EHM59:EHR59 ERI59:ERN59 FBE59:FBJ59 FLA59:FLF59 FUW59:FVB59 GES59:GEX59 GOO59:GOT59 GYK59:GYP59 HIG59:HIL59 HSC59:HSH59 IBY59:ICD59 ILU59:ILZ59 IVQ59:IVV59 JFM59:JFR59 JPI59:JPN59 JZE59:JZJ59 KJA59:KJF59 KSW59:KTB59 LCS59:LCX59 LMO59:LMT59 LWK59:LWP59 MGG59:MGL59 MQC59:MQH59 MZY59:NAD59 NJU59:NJZ59 NTQ59:NTV59 ODM59:ODR59 ONI59:ONN59 OXE59:OXJ59 PHA59:PHF59 PQW59:PRB59 QAS59:QAX59 QKO59:QKT59 QUK59:QUP59 REG59:REL59 ROC59:ROH59 RXY59:RYD59 SHU59:SHZ59 SRQ59:SRV59 TBM59:TBR59 TLI59:TLN59 TVE59:TVJ59 UFA59:UFF59 UOW59:UPB59 UYS59:UYX59 VIO59:VIT59 VSK59:VSP59 WCG59:WCL59 WMC59:WMH59 WVY59:WWD59 Q65595:V65595 JM65595:JR65595 TI65595:TN65595 ADE65595:ADJ65595 ANA65595:ANF65595 AWW65595:AXB65595 BGS65595:BGX65595 BQO65595:BQT65595 CAK65595:CAP65595 CKG65595:CKL65595 CUC65595:CUH65595 DDY65595:DED65595 DNU65595:DNZ65595 DXQ65595:DXV65595 EHM65595:EHR65595 ERI65595:ERN65595 FBE65595:FBJ65595 FLA65595:FLF65595 FUW65595:FVB65595 GES65595:GEX65595 GOO65595:GOT65595 GYK65595:GYP65595 HIG65595:HIL65595 HSC65595:HSH65595 IBY65595:ICD65595 ILU65595:ILZ65595 IVQ65595:IVV65595 JFM65595:JFR65595 JPI65595:JPN65595 JZE65595:JZJ65595 KJA65595:KJF65595 KSW65595:KTB65595 LCS65595:LCX65595 LMO65595:LMT65595 LWK65595:LWP65595 MGG65595:MGL65595 MQC65595:MQH65595 MZY65595:NAD65595 NJU65595:NJZ65595 NTQ65595:NTV65595 ODM65595:ODR65595 ONI65595:ONN65595 OXE65595:OXJ65595 PHA65595:PHF65595 PQW65595:PRB65595 QAS65595:QAX65595 QKO65595:QKT65595 QUK65595:QUP65595 REG65595:REL65595 ROC65595:ROH65595 RXY65595:RYD65595 SHU65595:SHZ65595 SRQ65595:SRV65595 TBM65595:TBR65595 TLI65595:TLN65595 TVE65595:TVJ65595 UFA65595:UFF65595 UOW65595:UPB65595 UYS65595:UYX65595 VIO65595:VIT65595 VSK65595:VSP65595 WCG65595:WCL65595 WMC65595:WMH65595 WVY65595:WWD65595 Q131131:V131131 JM131131:JR131131 TI131131:TN131131 ADE131131:ADJ131131 ANA131131:ANF131131 AWW131131:AXB131131 BGS131131:BGX131131 BQO131131:BQT131131 CAK131131:CAP131131 CKG131131:CKL131131 CUC131131:CUH131131 DDY131131:DED131131 DNU131131:DNZ131131 DXQ131131:DXV131131 EHM131131:EHR131131 ERI131131:ERN131131 FBE131131:FBJ131131 FLA131131:FLF131131 FUW131131:FVB131131 GES131131:GEX131131 GOO131131:GOT131131 GYK131131:GYP131131 HIG131131:HIL131131 HSC131131:HSH131131 IBY131131:ICD131131 ILU131131:ILZ131131 IVQ131131:IVV131131 JFM131131:JFR131131 JPI131131:JPN131131 JZE131131:JZJ131131 KJA131131:KJF131131 KSW131131:KTB131131 LCS131131:LCX131131 LMO131131:LMT131131 LWK131131:LWP131131 MGG131131:MGL131131 MQC131131:MQH131131 MZY131131:NAD131131 NJU131131:NJZ131131 NTQ131131:NTV131131 ODM131131:ODR131131 ONI131131:ONN131131 OXE131131:OXJ131131 PHA131131:PHF131131 PQW131131:PRB131131 QAS131131:QAX131131 QKO131131:QKT131131 QUK131131:QUP131131 REG131131:REL131131 ROC131131:ROH131131 RXY131131:RYD131131 SHU131131:SHZ131131 SRQ131131:SRV131131 TBM131131:TBR131131 TLI131131:TLN131131 TVE131131:TVJ131131 UFA131131:UFF131131 UOW131131:UPB131131 UYS131131:UYX131131 VIO131131:VIT131131 VSK131131:VSP131131 WCG131131:WCL131131 WMC131131:WMH131131 WVY131131:WWD131131 Q196667:V196667 JM196667:JR196667 TI196667:TN196667 ADE196667:ADJ196667 ANA196667:ANF196667 AWW196667:AXB196667 BGS196667:BGX196667 BQO196667:BQT196667 CAK196667:CAP196667 CKG196667:CKL196667 CUC196667:CUH196667 DDY196667:DED196667 DNU196667:DNZ196667 DXQ196667:DXV196667 EHM196667:EHR196667 ERI196667:ERN196667 FBE196667:FBJ196667 FLA196667:FLF196667 FUW196667:FVB196667 GES196667:GEX196667 GOO196667:GOT196667 GYK196667:GYP196667 HIG196667:HIL196667 HSC196667:HSH196667 IBY196667:ICD196667 ILU196667:ILZ196667 IVQ196667:IVV196667 JFM196667:JFR196667 JPI196667:JPN196667 JZE196667:JZJ196667 KJA196667:KJF196667 KSW196667:KTB196667 LCS196667:LCX196667 LMO196667:LMT196667 LWK196667:LWP196667 MGG196667:MGL196667 MQC196667:MQH196667 MZY196667:NAD196667 NJU196667:NJZ196667 NTQ196667:NTV196667 ODM196667:ODR196667 ONI196667:ONN196667 OXE196667:OXJ196667 PHA196667:PHF196667 PQW196667:PRB196667 QAS196667:QAX196667 QKO196667:QKT196667 QUK196667:QUP196667 REG196667:REL196667 ROC196667:ROH196667 RXY196667:RYD196667 SHU196667:SHZ196667 SRQ196667:SRV196667 TBM196667:TBR196667 TLI196667:TLN196667 TVE196667:TVJ196667 UFA196667:UFF196667 UOW196667:UPB196667 UYS196667:UYX196667 VIO196667:VIT196667 VSK196667:VSP196667 WCG196667:WCL196667 WMC196667:WMH196667 WVY196667:WWD196667 Q262203:V262203 JM262203:JR262203 TI262203:TN262203 ADE262203:ADJ262203 ANA262203:ANF262203 AWW262203:AXB262203 BGS262203:BGX262203 BQO262203:BQT262203 CAK262203:CAP262203 CKG262203:CKL262203 CUC262203:CUH262203 DDY262203:DED262203 DNU262203:DNZ262203 DXQ262203:DXV262203 EHM262203:EHR262203 ERI262203:ERN262203 FBE262203:FBJ262203 FLA262203:FLF262203 FUW262203:FVB262203 GES262203:GEX262203 GOO262203:GOT262203 GYK262203:GYP262203 HIG262203:HIL262203 HSC262203:HSH262203 IBY262203:ICD262203 ILU262203:ILZ262203 IVQ262203:IVV262203 JFM262203:JFR262203 JPI262203:JPN262203 JZE262203:JZJ262203 KJA262203:KJF262203 KSW262203:KTB262203 LCS262203:LCX262203 LMO262203:LMT262203 LWK262203:LWP262203 MGG262203:MGL262203 MQC262203:MQH262203 MZY262203:NAD262203 NJU262203:NJZ262203 NTQ262203:NTV262203 ODM262203:ODR262203 ONI262203:ONN262203 OXE262203:OXJ262203 PHA262203:PHF262203 PQW262203:PRB262203 QAS262203:QAX262203 QKO262203:QKT262203 QUK262203:QUP262203 REG262203:REL262203 ROC262203:ROH262203 RXY262203:RYD262203 SHU262203:SHZ262203 SRQ262203:SRV262203 TBM262203:TBR262203 TLI262203:TLN262203 TVE262203:TVJ262203 UFA262203:UFF262203 UOW262203:UPB262203 UYS262203:UYX262203 VIO262203:VIT262203 VSK262203:VSP262203 WCG262203:WCL262203 WMC262203:WMH262203 WVY262203:WWD262203 Q327739:V327739 JM327739:JR327739 TI327739:TN327739 ADE327739:ADJ327739 ANA327739:ANF327739 AWW327739:AXB327739 BGS327739:BGX327739 BQO327739:BQT327739 CAK327739:CAP327739 CKG327739:CKL327739 CUC327739:CUH327739 DDY327739:DED327739 DNU327739:DNZ327739 DXQ327739:DXV327739 EHM327739:EHR327739 ERI327739:ERN327739 FBE327739:FBJ327739 FLA327739:FLF327739 FUW327739:FVB327739 GES327739:GEX327739 GOO327739:GOT327739 GYK327739:GYP327739 HIG327739:HIL327739 HSC327739:HSH327739 IBY327739:ICD327739 ILU327739:ILZ327739 IVQ327739:IVV327739 JFM327739:JFR327739 JPI327739:JPN327739 JZE327739:JZJ327739 KJA327739:KJF327739 KSW327739:KTB327739 LCS327739:LCX327739 LMO327739:LMT327739 LWK327739:LWP327739 MGG327739:MGL327739 MQC327739:MQH327739 MZY327739:NAD327739 NJU327739:NJZ327739 NTQ327739:NTV327739 ODM327739:ODR327739 ONI327739:ONN327739 OXE327739:OXJ327739 PHA327739:PHF327739 PQW327739:PRB327739 QAS327739:QAX327739 QKO327739:QKT327739 QUK327739:QUP327739 REG327739:REL327739 ROC327739:ROH327739 RXY327739:RYD327739 SHU327739:SHZ327739 SRQ327739:SRV327739 TBM327739:TBR327739 TLI327739:TLN327739 TVE327739:TVJ327739 UFA327739:UFF327739 UOW327739:UPB327739 UYS327739:UYX327739 VIO327739:VIT327739 VSK327739:VSP327739 WCG327739:WCL327739 WMC327739:WMH327739 WVY327739:WWD327739 Q393275:V393275 JM393275:JR393275 TI393275:TN393275 ADE393275:ADJ393275 ANA393275:ANF393275 AWW393275:AXB393275 BGS393275:BGX393275 BQO393275:BQT393275 CAK393275:CAP393275 CKG393275:CKL393275 CUC393275:CUH393275 DDY393275:DED393275 DNU393275:DNZ393275 DXQ393275:DXV393275 EHM393275:EHR393275 ERI393275:ERN393275 FBE393275:FBJ393275 FLA393275:FLF393275 FUW393275:FVB393275 GES393275:GEX393275 GOO393275:GOT393275 GYK393275:GYP393275 HIG393275:HIL393275 HSC393275:HSH393275 IBY393275:ICD393275 ILU393275:ILZ393275 IVQ393275:IVV393275 JFM393275:JFR393275 JPI393275:JPN393275 JZE393275:JZJ393275 KJA393275:KJF393275 KSW393275:KTB393275 LCS393275:LCX393275 LMO393275:LMT393275 LWK393275:LWP393275 MGG393275:MGL393275 MQC393275:MQH393275 MZY393275:NAD393275 NJU393275:NJZ393275 NTQ393275:NTV393275 ODM393275:ODR393275 ONI393275:ONN393275 OXE393275:OXJ393275 PHA393275:PHF393275 PQW393275:PRB393275 QAS393275:QAX393275 QKO393275:QKT393275 QUK393275:QUP393275 REG393275:REL393275 ROC393275:ROH393275 RXY393275:RYD393275 SHU393275:SHZ393275 SRQ393275:SRV393275 TBM393275:TBR393275 TLI393275:TLN393275 TVE393275:TVJ393275 UFA393275:UFF393275 UOW393275:UPB393275 UYS393275:UYX393275 VIO393275:VIT393275 VSK393275:VSP393275 WCG393275:WCL393275 WMC393275:WMH393275 WVY393275:WWD393275 Q458811:V458811 JM458811:JR458811 TI458811:TN458811 ADE458811:ADJ458811 ANA458811:ANF458811 AWW458811:AXB458811 BGS458811:BGX458811 BQO458811:BQT458811 CAK458811:CAP458811 CKG458811:CKL458811 CUC458811:CUH458811 DDY458811:DED458811 DNU458811:DNZ458811 DXQ458811:DXV458811 EHM458811:EHR458811 ERI458811:ERN458811 FBE458811:FBJ458811 FLA458811:FLF458811 FUW458811:FVB458811 GES458811:GEX458811 GOO458811:GOT458811 GYK458811:GYP458811 HIG458811:HIL458811 HSC458811:HSH458811 IBY458811:ICD458811 ILU458811:ILZ458811 IVQ458811:IVV458811 JFM458811:JFR458811 JPI458811:JPN458811 JZE458811:JZJ458811 KJA458811:KJF458811 KSW458811:KTB458811 LCS458811:LCX458811 LMO458811:LMT458811 LWK458811:LWP458811 MGG458811:MGL458811 MQC458811:MQH458811 MZY458811:NAD458811 NJU458811:NJZ458811 NTQ458811:NTV458811 ODM458811:ODR458811 ONI458811:ONN458811 OXE458811:OXJ458811 PHA458811:PHF458811 PQW458811:PRB458811 QAS458811:QAX458811 QKO458811:QKT458811 QUK458811:QUP458811 REG458811:REL458811 ROC458811:ROH458811 RXY458811:RYD458811 SHU458811:SHZ458811 SRQ458811:SRV458811 TBM458811:TBR458811 TLI458811:TLN458811 TVE458811:TVJ458811 UFA458811:UFF458811 UOW458811:UPB458811 UYS458811:UYX458811 VIO458811:VIT458811 VSK458811:VSP458811 WCG458811:WCL458811 WMC458811:WMH458811 WVY458811:WWD458811 Q524347:V524347 JM524347:JR524347 TI524347:TN524347 ADE524347:ADJ524347 ANA524347:ANF524347 AWW524347:AXB524347 BGS524347:BGX524347 BQO524347:BQT524347 CAK524347:CAP524347 CKG524347:CKL524347 CUC524347:CUH524347 DDY524347:DED524347 DNU524347:DNZ524347 DXQ524347:DXV524347 EHM524347:EHR524347 ERI524347:ERN524347 FBE524347:FBJ524347 FLA524347:FLF524347 FUW524347:FVB524347 GES524347:GEX524347 GOO524347:GOT524347 GYK524347:GYP524347 HIG524347:HIL524347 HSC524347:HSH524347 IBY524347:ICD524347 ILU524347:ILZ524347 IVQ524347:IVV524347 JFM524347:JFR524347 JPI524347:JPN524347 JZE524347:JZJ524347 KJA524347:KJF524347 KSW524347:KTB524347 LCS524347:LCX524347 LMO524347:LMT524347 LWK524347:LWP524347 MGG524347:MGL524347 MQC524347:MQH524347 MZY524347:NAD524347 NJU524347:NJZ524347 NTQ524347:NTV524347 ODM524347:ODR524347 ONI524347:ONN524347 OXE524347:OXJ524347 PHA524347:PHF524347 PQW524347:PRB524347 QAS524347:QAX524347 QKO524347:QKT524347 QUK524347:QUP524347 REG524347:REL524347 ROC524347:ROH524347 RXY524347:RYD524347 SHU524347:SHZ524347 SRQ524347:SRV524347 TBM524347:TBR524347 TLI524347:TLN524347 TVE524347:TVJ524347 UFA524347:UFF524347 UOW524347:UPB524347 UYS524347:UYX524347 VIO524347:VIT524347 VSK524347:VSP524347 WCG524347:WCL524347 WMC524347:WMH524347 WVY524347:WWD524347 Q589883:V589883 JM589883:JR589883 TI589883:TN589883 ADE589883:ADJ589883 ANA589883:ANF589883 AWW589883:AXB589883 BGS589883:BGX589883 BQO589883:BQT589883 CAK589883:CAP589883 CKG589883:CKL589883 CUC589883:CUH589883 DDY589883:DED589883 DNU589883:DNZ589883 DXQ589883:DXV589883 EHM589883:EHR589883 ERI589883:ERN589883 FBE589883:FBJ589883 FLA589883:FLF589883 FUW589883:FVB589883 GES589883:GEX589883 GOO589883:GOT589883 GYK589883:GYP589883 HIG589883:HIL589883 HSC589883:HSH589883 IBY589883:ICD589883 ILU589883:ILZ589883 IVQ589883:IVV589883 JFM589883:JFR589883 JPI589883:JPN589883 JZE589883:JZJ589883 KJA589883:KJF589883 KSW589883:KTB589883 LCS589883:LCX589883 LMO589883:LMT589883 LWK589883:LWP589883 MGG589883:MGL589883 MQC589883:MQH589883 MZY589883:NAD589883 NJU589883:NJZ589883 NTQ589883:NTV589883 ODM589883:ODR589883 ONI589883:ONN589883 OXE589883:OXJ589883 PHA589883:PHF589883 PQW589883:PRB589883 QAS589883:QAX589883 QKO589883:QKT589883 QUK589883:QUP589883 REG589883:REL589883 ROC589883:ROH589883 RXY589883:RYD589883 SHU589883:SHZ589883 SRQ589883:SRV589883 TBM589883:TBR589883 TLI589883:TLN589883 TVE589883:TVJ589883 UFA589883:UFF589883 UOW589883:UPB589883 UYS589883:UYX589883 VIO589883:VIT589883 VSK589883:VSP589883 WCG589883:WCL589883 WMC589883:WMH589883 WVY589883:WWD589883 Q655419:V655419 JM655419:JR655419 TI655419:TN655419 ADE655419:ADJ655419 ANA655419:ANF655419 AWW655419:AXB655419 BGS655419:BGX655419 BQO655419:BQT655419 CAK655419:CAP655419 CKG655419:CKL655419 CUC655419:CUH655419 DDY655419:DED655419 DNU655419:DNZ655419 DXQ655419:DXV655419 EHM655419:EHR655419 ERI655419:ERN655419 FBE655419:FBJ655419 FLA655419:FLF655419 FUW655419:FVB655419 GES655419:GEX655419 GOO655419:GOT655419 GYK655419:GYP655419 HIG655419:HIL655419 HSC655419:HSH655419 IBY655419:ICD655419 ILU655419:ILZ655419 IVQ655419:IVV655419 JFM655419:JFR655419 JPI655419:JPN655419 JZE655419:JZJ655419 KJA655419:KJF655419 KSW655419:KTB655419 LCS655419:LCX655419 LMO655419:LMT655419 LWK655419:LWP655419 MGG655419:MGL655419 MQC655419:MQH655419 MZY655419:NAD655419 NJU655419:NJZ655419 NTQ655419:NTV655419 ODM655419:ODR655419 ONI655419:ONN655419 OXE655419:OXJ655419 PHA655419:PHF655419 PQW655419:PRB655419 QAS655419:QAX655419 QKO655419:QKT655419 QUK655419:QUP655419 REG655419:REL655419 ROC655419:ROH655419 RXY655419:RYD655419 SHU655419:SHZ655419 SRQ655419:SRV655419 TBM655419:TBR655419 TLI655419:TLN655419 TVE655419:TVJ655419 UFA655419:UFF655419 UOW655419:UPB655419 UYS655419:UYX655419 VIO655419:VIT655419 VSK655419:VSP655419 WCG655419:WCL655419 WMC655419:WMH655419 WVY655419:WWD655419 Q720955:V720955 JM720955:JR720955 TI720955:TN720955 ADE720955:ADJ720955 ANA720955:ANF720955 AWW720955:AXB720955 BGS720955:BGX720955 BQO720955:BQT720955 CAK720955:CAP720955 CKG720955:CKL720955 CUC720955:CUH720955 DDY720955:DED720955 DNU720955:DNZ720955 DXQ720955:DXV720955 EHM720955:EHR720955 ERI720955:ERN720955 FBE720955:FBJ720955 FLA720955:FLF720955 FUW720955:FVB720955 GES720955:GEX720955 GOO720955:GOT720955 GYK720955:GYP720955 HIG720955:HIL720955 HSC720955:HSH720955 IBY720955:ICD720955 ILU720955:ILZ720955 IVQ720955:IVV720955 JFM720955:JFR720955 JPI720955:JPN720955 JZE720955:JZJ720955 KJA720955:KJF720955 KSW720955:KTB720955 LCS720955:LCX720955 LMO720955:LMT720955 LWK720955:LWP720955 MGG720955:MGL720955 MQC720955:MQH720955 MZY720955:NAD720955 NJU720955:NJZ720955 NTQ720955:NTV720955 ODM720955:ODR720955 ONI720955:ONN720955 OXE720955:OXJ720955 PHA720955:PHF720955 PQW720955:PRB720955 QAS720955:QAX720955 QKO720955:QKT720955 QUK720955:QUP720955 REG720955:REL720955 ROC720955:ROH720955 RXY720955:RYD720955 SHU720955:SHZ720955 SRQ720955:SRV720955 TBM720955:TBR720955 TLI720955:TLN720955 TVE720955:TVJ720955 UFA720955:UFF720955 UOW720955:UPB720955 UYS720955:UYX720955 VIO720955:VIT720955 VSK720955:VSP720955 WCG720955:WCL720955 WMC720955:WMH720955 WVY720955:WWD720955 Q786491:V786491 JM786491:JR786491 TI786491:TN786491 ADE786491:ADJ786491 ANA786491:ANF786491 AWW786491:AXB786491 BGS786491:BGX786491 BQO786491:BQT786491 CAK786491:CAP786491 CKG786491:CKL786491 CUC786491:CUH786491 DDY786491:DED786491 DNU786491:DNZ786491 DXQ786491:DXV786491 EHM786491:EHR786491 ERI786491:ERN786491 FBE786491:FBJ786491 FLA786491:FLF786491 FUW786491:FVB786491 GES786491:GEX786491 GOO786491:GOT786491 GYK786491:GYP786491 HIG786491:HIL786491 HSC786491:HSH786491 IBY786491:ICD786491 ILU786491:ILZ786491 IVQ786491:IVV786491 JFM786491:JFR786491 JPI786491:JPN786491 JZE786491:JZJ786491 KJA786491:KJF786491 KSW786491:KTB786491 LCS786491:LCX786491 LMO786491:LMT786491 LWK786491:LWP786491 MGG786491:MGL786491 MQC786491:MQH786491 MZY786491:NAD786491 NJU786491:NJZ786491 NTQ786491:NTV786491 ODM786491:ODR786491 ONI786491:ONN786491 OXE786491:OXJ786491 PHA786491:PHF786491 PQW786491:PRB786491 QAS786491:QAX786491 QKO786491:QKT786491 QUK786491:QUP786491 REG786491:REL786491 ROC786491:ROH786491 RXY786491:RYD786491 SHU786491:SHZ786491 SRQ786491:SRV786491 TBM786491:TBR786491 TLI786491:TLN786491 TVE786491:TVJ786491 UFA786491:UFF786491 UOW786491:UPB786491 UYS786491:UYX786491 VIO786491:VIT786491 VSK786491:VSP786491 WCG786491:WCL786491 WMC786491:WMH786491 WVY786491:WWD786491 Q852027:V852027 JM852027:JR852027 TI852027:TN852027 ADE852027:ADJ852027 ANA852027:ANF852027 AWW852027:AXB852027 BGS852027:BGX852027 BQO852027:BQT852027 CAK852027:CAP852027 CKG852027:CKL852027 CUC852027:CUH852027 DDY852027:DED852027 DNU852027:DNZ852027 DXQ852027:DXV852027 EHM852027:EHR852027 ERI852027:ERN852027 FBE852027:FBJ852027 FLA852027:FLF852027 FUW852027:FVB852027 GES852027:GEX852027 GOO852027:GOT852027 GYK852027:GYP852027 HIG852027:HIL852027 HSC852027:HSH852027 IBY852027:ICD852027 ILU852027:ILZ852027 IVQ852027:IVV852027 JFM852027:JFR852027 JPI852027:JPN852027 JZE852027:JZJ852027 KJA852027:KJF852027 KSW852027:KTB852027 LCS852027:LCX852027 LMO852027:LMT852027 LWK852027:LWP852027 MGG852027:MGL852027 MQC852027:MQH852027 MZY852027:NAD852027 NJU852027:NJZ852027 NTQ852027:NTV852027 ODM852027:ODR852027 ONI852027:ONN852027 OXE852027:OXJ852027 PHA852027:PHF852027 PQW852027:PRB852027 QAS852027:QAX852027 QKO852027:QKT852027 QUK852027:QUP852027 REG852027:REL852027 ROC852027:ROH852027 RXY852027:RYD852027 SHU852027:SHZ852027 SRQ852027:SRV852027 TBM852027:TBR852027 TLI852027:TLN852027 TVE852027:TVJ852027 UFA852027:UFF852027 UOW852027:UPB852027 UYS852027:UYX852027 VIO852027:VIT852027 VSK852027:VSP852027 WCG852027:WCL852027 WMC852027:WMH852027 WVY852027:WWD852027 Q917563:V917563 JM917563:JR917563 TI917563:TN917563 ADE917563:ADJ917563 ANA917563:ANF917563 AWW917563:AXB917563 BGS917563:BGX917563 BQO917563:BQT917563 CAK917563:CAP917563 CKG917563:CKL917563 CUC917563:CUH917563 DDY917563:DED917563 DNU917563:DNZ917563 DXQ917563:DXV917563 EHM917563:EHR917563 ERI917563:ERN917563 FBE917563:FBJ917563 FLA917563:FLF917563 FUW917563:FVB917563 GES917563:GEX917563 GOO917563:GOT917563 GYK917563:GYP917563 HIG917563:HIL917563 HSC917563:HSH917563 IBY917563:ICD917563 ILU917563:ILZ917563 IVQ917563:IVV917563 JFM917563:JFR917563 JPI917563:JPN917563 JZE917563:JZJ917563 KJA917563:KJF917563 KSW917563:KTB917563 LCS917563:LCX917563 LMO917563:LMT917563 LWK917563:LWP917563 MGG917563:MGL917563 MQC917563:MQH917563 MZY917563:NAD917563 NJU917563:NJZ917563 NTQ917563:NTV917563 ODM917563:ODR917563 ONI917563:ONN917563 OXE917563:OXJ917563 PHA917563:PHF917563 PQW917563:PRB917563 QAS917563:QAX917563 QKO917563:QKT917563 QUK917563:QUP917563 REG917563:REL917563 ROC917563:ROH917563 RXY917563:RYD917563 SHU917563:SHZ917563 SRQ917563:SRV917563 TBM917563:TBR917563 TLI917563:TLN917563 TVE917563:TVJ917563 UFA917563:UFF917563 UOW917563:UPB917563 UYS917563:UYX917563 VIO917563:VIT917563 VSK917563:VSP917563 WCG917563:WCL917563 WMC917563:WMH917563 WVY917563:WWD917563 Q983099:V983099 JM983099:JR983099 TI983099:TN983099 ADE983099:ADJ983099 ANA983099:ANF983099 AWW983099:AXB983099 BGS983099:BGX983099 BQO983099:BQT983099 CAK983099:CAP983099 CKG983099:CKL983099 CUC983099:CUH983099 DDY983099:DED983099 DNU983099:DNZ983099 DXQ983099:DXV983099 EHM983099:EHR983099 ERI983099:ERN983099 FBE983099:FBJ983099 FLA983099:FLF983099 FUW983099:FVB983099 GES983099:GEX983099 GOO983099:GOT983099 GYK983099:GYP983099 HIG983099:HIL983099 HSC983099:HSH983099 IBY983099:ICD983099 ILU983099:ILZ983099 IVQ983099:IVV983099 JFM983099:JFR983099 JPI983099:JPN983099 JZE983099:JZJ983099 KJA983099:KJF983099 KSW983099:KTB983099 LCS983099:LCX983099 LMO983099:LMT983099 LWK983099:LWP983099 MGG983099:MGL983099 MQC983099:MQH983099 MZY983099:NAD983099 NJU983099:NJZ983099 NTQ983099:NTV983099 ODM983099:ODR983099 ONI983099:ONN983099 OXE983099:OXJ983099 PHA983099:PHF983099 PQW983099:PRB983099 QAS983099:QAX983099 QKO983099:QKT983099 QUK983099:QUP983099 REG983099:REL983099 ROC983099:ROH983099 RXY983099:RYD983099 SHU983099:SHZ983099 SRQ983099:SRV983099 TBM983099:TBR983099 TLI983099:TLN983099 TVE983099:TVJ983099 UFA983099:UFF983099 UOW983099:UPB983099 UYS983099:UYX983099 VIO983099:VIT983099 VSK983099:VSP983099 WCG983099:WCL983099 WMC983099:WMH983099 WVY983099:WWD983099 G77:W77 JC77:JS77 SY77:TO77 ACU77:ADK77 AMQ77:ANG77 AWM77:AXC77 BGI77:BGY77 BQE77:BQU77 CAA77:CAQ77 CJW77:CKM77 CTS77:CUI77 DDO77:DEE77 DNK77:DOA77 DXG77:DXW77 EHC77:EHS77 EQY77:ERO77 FAU77:FBK77 FKQ77:FLG77 FUM77:FVC77 GEI77:GEY77 GOE77:GOU77 GYA77:GYQ77 HHW77:HIM77 HRS77:HSI77 IBO77:ICE77 ILK77:IMA77 IVG77:IVW77 JFC77:JFS77 JOY77:JPO77 JYU77:JZK77 KIQ77:KJG77 KSM77:KTC77 LCI77:LCY77 LME77:LMU77 LWA77:LWQ77 MFW77:MGM77 MPS77:MQI77 MZO77:NAE77 NJK77:NKA77 NTG77:NTW77 ODC77:ODS77 OMY77:ONO77 OWU77:OXK77 PGQ77:PHG77 PQM77:PRC77 QAI77:QAY77 QKE77:QKU77 QUA77:QUQ77 RDW77:REM77 RNS77:ROI77 RXO77:RYE77 SHK77:SIA77 SRG77:SRW77 TBC77:TBS77 TKY77:TLO77 TUU77:TVK77 UEQ77:UFG77 UOM77:UPC77 UYI77:UYY77 VIE77:VIU77 VSA77:VSQ77 WBW77:WCM77 WLS77:WMI77 WVO77:WWE77 G65613:W65613 JC65613:JS65613 SY65613:TO65613 ACU65613:ADK65613 AMQ65613:ANG65613 AWM65613:AXC65613 BGI65613:BGY65613 BQE65613:BQU65613 CAA65613:CAQ65613 CJW65613:CKM65613 CTS65613:CUI65613 DDO65613:DEE65613 DNK65613:DOA65613 DXG65613:DXW65613 EHC65613:EHS65613 EQY65613:ERO65613 FAU65613:FBK65613 FKQ65613:FLG65613 FUM65613:FVC65613 GEI65613:GEY65613 GOE65613:GOU65613 GYA65613:GYQ65613 HHW65613:HIM65613 HRS65613:HSI65613 IBO65613:ICE65613 ILK65613:IMA65613 IVG65613:IVW65613 JFC65613:JFS65613 JOY65613:JPO65613 JYU65613:JZK65613 KIQ65613:KJG65613 KSM65613:KTC65613 LCI65613:LCY65613 LME65613:LMU65613 LWA65613:LWQ65613 MFW65613:MGM65613 MPS65613:MQI65613 MZO65613:NAE65613 NJK65613:NKA65613 NTG65613:NTW65613 ODC65613:ODS65613 OMY65613:ONO65613 OWU65613:OXK65613 PGQ65613:PHG65613 PQM65613:PRC65613 QAI65613:QAY65613 QKE65613:QKU65613 QUA65613:QUQ65613 RDW65613:REM65613 RNS65613:ROI65613 RXO65613:RYE65613 SHK65613:SIA65613 SRG65613:SRW65613 TBC65613:TBS65613 TKY65613:TLO65613 TUU65613:TVK65613 UEQ65613:UFG65613 UOM65613:UPC65613 UYI65613:UYY65613 VIE65613:VIU65613 VSA65613:VSQ65613 WBW65613:WCM65613 WLS65613:WMI65613 WVO65613:WWE65613 G131149:W131149 JC131149:JS131149 SY131149:TO131149 ACU131149:ADK131149 AMQ131149:ANG131149 AWM131149:AXC131149 BGI131149:BGY131149 BQE131149:BQU131149 CAA131149:CAQ131149 CJW131149:CKM131149 CTS131149:CUI131149 DDO131149:DEE131149 DNK131149:DOA131149 DXG131149:DXW131149 EHC131149:EHS131149 EQY131149:ERO131149 FAU131149:FBK131149 FKQ131149:FLG131149 FUM131149:FVC131149 GEI131149:GEY131149 GOE131149:GOU131149 GYA131149:GYQ131149 HHW131149:HIM131149 HRS131149:HSI131149 IBO131149:ICE131149 ILK131149:IMA131149 IVG131149:IVW131149 JFC131149:JFS131149 JOY131149:JPO131149 JYU131149:JZK131149 KIQ131149:KJG131149 KSM131149:KTC131149 LCI131149:LCY131149 LME131149:LMU131149 LWA131149:LWQ131149 MFW131149:MGM131149 MPS131149:MQI131149 MZO131149:NAE131149 NJK131149:NKA131149 NTG131149:NTW131149 ODC131149:ODS131149 OMY131149:ONO131149 OWU131149:OXK131149 PGQ131149:PHG131149 PQM131149:PRC131149 QAI131149:QAY131149 QKE131149:QKU131149 QUA131149:QUQ131149 RDW131149:REM131149 RNS131149:ROI131149 RXO131149:RYE131149 SHK131149:SIA131149 SRG131149:SRW131149 TBC131149:TBS131149 TKY131149:TLO131149 TUU131149:TVK131149 UEQ131149:UFG131149 UOM131149:UPC131149 UYI131149:UYY131149 VIE131149:VIU131149 VSA131149:VSQ131149 WBW131149:WCM131149 WLS131149:WMI131149 WVO131149:WWE131149 G196685:W196685 JC196685:JS196685 SY196685:TO196685 ACU196685:ADK196685 AMQ196685:ANG196685 AWM196685:AXC196685 BGI196685:BGY196685 BQE196685:BQU196685 CAA196685:CAQ196685 CJW196685:CKM196685 CTS196685:CUI196685 DDO196685:DEE196685 DNK196685:DOA196685 DXG196685:DXW196685 EHC196685:EHS196685 EQY196685:ERO196685 FAU196685:FBK196685 FKQ196685:FLG196685 FUM196685:FVC196685 GEI196685:GEY196685 GOE196685:GOU196685 GYA196685:GYQ196685 HHW196685:HIM196685 HRS196685:HSI196685 IBO196685:ICE196685 ILK196685:IMA196685 IVG196685:IVW196685 JFC196685:JFS196685 JOY196685:JPO196685 JYU196685:JZK196685 KIQ196685:KJG196685 KSM196685:KTC196685 LCI196685:LCY196685 LME196685:LMU196685 LWA196685:LWQ196685 MFW196685:MGM196685 MPS196685:MQI196685 MZO196685:NAE196685 NJK196685:NKA196685 NTG196685:NTW196685 ODC196685:ODS196685 OMY196685:ONO196685 OWU196685:OXK196685 PGQ196685:PHG196685 PQM196685:PRC196685 QAI196685:QAY196685 QKE196685:QKU196685 QUA196685:QUQ196685 RDW196685:REM196685 RNS196685:ROI196685 RXO196685:RYE196685 SHK196685:SIA196685 SRG196685:SRW196685 TBC196685:TBS196685 TKY196685:TLO196685 TUU196685:TVK196685 UEQ196685:UFG196685 UOM196685:UPC196685 UYI196685:UYY196685 VIE196685:VIU196685 VSA196685:VSQ196685 WBW196685:WCM196685 WLS196685:WMI196685 WVO196685:WWE196685 G262221:W262221 JC262221:JS262221 SY262221:TO262221 ACU262221:ADK262221 AMQ262221:ANG262221 AWM262221:AXC262221 BGI262221:BGY262221 BQE262221:BQU262221 CAA262221:CAQ262221 CJW262221:CKM262221 CTS262221:CUI262221 DDO262221:DEE262221 DNK262221:DOA262221 DXG262221:DXW262221 EHC262221:EHS262221 EQY262221:ERO262221 FAU262221:FBK262221 FKQ262221:FLG262221 FUM262221:FVC262221 GEI262221:GEY262221 GOE262221:GOU262221 GYA262221:GYQ262221 HHW262221:HIM262221 HRS262221:HSI262221 IBO262221:ICE262221 ILK262221:IMA262221 IVG262221:IVW262221 JFC262221:JFS262221 JOY262221:JPO262221 JYU262221:JZK262221 KIQ262221:KJG262221 KSM262221:KTC262221 LCI262221:LCY262221 LME262221:LMU262221 LWA262221:LWQ262221 MFW262221:MGM262221 MPS262221:MQI262221 MZO262221:NAE262221 NJK262221:NKA262221 NTG262221:NTW262221 ODC262221:ODS262221 OMY262221:ONO262221 OWU262221:OXK262221 PGQ262221:PHG262221 PQM262221:PRC262221 QAI262221:QAY262221 QKE262221:QKU262221 QUA262221:QUQ262221 RDW262221:REM262221 RNS262221:ROI262221 RXO262221:RYE262221 SHK262221:SIA262221 SRG262221:SRW262221 TBC262221:TBS262221 TKY262221:TLO262221 TUU262221:TVK262221 UEQ262221:UFG262221 UOM262221:UPC262221 UYI262221:UYY262221 VIE262221:VIU262221 VSA262221:VSQ262221 WBW262221:WCM262221 WLS262221:WMI262221 WVO262221:WWE262221 G327757:W327757 JC327757:JS327757 SY327757:TO327757 ACU327757:ADK327757 AMQ327757:ANG327757 AWM327757:AXC327757 BGI327757:BGY327757 BQE327757:BQU327757 CAA327757:CAQ327757 CJW327757:CKM327757 CTS327757:CUI327757 DDO327757:DEE327757 DNK327757:DOA327757 DXG327757:DXW327757 EHC327757:EHS327757 EQY327757:ERO327757 FAU327757:FBK327757 FKQ327757:FLG327757 FUM327757:FVC327757 GEI327757:GEY327757 GOE327757:GOU327757 GYA327757:GYQ327757 HHW327757:HIM327757 HRS327757:HSI327757 IBO327757:ICE327757 ILK327757:IMA327757 IVG327757:IVW327757 JFC327757:JFS327757 JOY327757:JPO327757 JYU327757:JZK327757 KIQ327757:KJG327757 KSM327757:KTC327757 LCI327757:LCY327757 LME327757:LMU327757 LWA327757:LWQ327757 MFW327757:MGM327757 MPS327757:MQI327757 MZO327757:NAE327757 NJK327757:NKA327757 NTG327757:NTW327757 ODC327757:ODS327757 OMY327757:ONO327757 OWU327757:OXK327757 PGQ327757:PHG327757 PQM327757:PRC327757 QAI327757:QAY327757 QKE327757:QKU327757 QUA327757:QUQ327757 RDW327757:REM327757 RNS327757:ROI327757 RXO327757:RYE327757 SHK327757:SIA327757 SRG327757:SRW327757 TBC327757:TBS327757 TKY327757:TLO327757 TUU327757:TVK327757 UEQ327757:UFG327757 UOM327757:UPC327757 UYI327757:UYY327757 VIE327757:VIU327757 VSA327757:VSQ327757 WBW327757:WCM327757 WLS327757:WMI327757 WVO327757:WWE327757 G393293:W393293 JC393293:JS393293 SY393293:TO393293 ACU393293:ADK393293 AMQ393293:ANG393293 AWM393293:AXC393293 BGI393293:BGY393293 BQE393293:BQU393293 CAA393293:CAQ393293 CJW393293:CKM393293 CTS393293:CUI393293 DDO393293:DEE393293 DNK393293:DOA393293 DXG393293:DXW393293 EHC393293:EHS393293 EQY393293:ERO393293 FAU393293:FBK393293 FKQ393293:FLG393293 FUM393293:FVC393293 GEI393293:GEY393293 GOE393293:GOU393293 GYA393293:GYQ393293 HHW393293:HIM393293 HRS393293:HSI393293 IBO393293:ICE393293 ILK393293:IMA393293 IVG393293:IVW393293 JFC393293:JFS393293 JOY393293:JPO393293 JYU393293:JZK393293 KIQ393293:KJG393293 KSM393293:KTC393293 LCI393293:LCY393293 LME393293:LMU393293 LWA393293:LWQ393293 MFW393293:MGM393293 MPS393293:MQI393293 MZO393293:NAE393293 NJK393293:NKA393293 NTG393293:NTW393293 ODC393293:ODS393293 OMY393293:ONO393293 OWU393293:OXK393293 PGQ393293:PHG393293 PQM393293:PRC393293 QAI393293:QAY393293 QKE393293:QKU393293 QUA393293:QUQ393293 RDW393293:REM393293 RNS393293:ROI393293 RXO393293:RYE393293 SHK393293:SIA393293 SRG393293:SRW393293 TBC393293:TBS393293 TKY393293:TLO393293 TUU393293:TVK393293 UEQ393293:UFG393293 UOM393293:UPC393293 UYI393293:UYY393293 VIE393293:VIU393293 VSA393293:VSQ393293 WBW393293:WCM393293 WLS393293:WMI393293 WVO393293:WWE393293 G458829:W458829 JC458829:JS458829 SY458829:TO458829 ACU458829:ADK458829 AMQ458829:ANG458829 AWM458829:AXC458829 BGI458829:BGY458829 BQE458829:BQU458829 CAA458829:CAQ458829 CJW458829:CKM458829 CTS458829:CUI458829 DDO458829:DEE458829 DNK458829:DOA458829 DXG458829:DXW458829 EHC458829:EHS458829 EQY458829:ERO458829 FAU458829:FBK458829 FKQ458829:FLG458829 FUM458829:FVC458829 GEI458829:GEY458829 GOE458829:GOU458829 GYA458829:GYQ458829 HHW458829:HIM458829 HRS458829:HSI458829 IBO458829:ICE458829 ILK458829:IMA458829 IVG458829:IVW458829 JFC458829:JFS458829 JOY458829:JPO458829 JYU458829:JZK458829 KIQ458829:KJG458829 KSM458829:KTC458829 LCI458829:LCY458829 LME458829:LMU458829 LWA458829:LWQ458829 MFW458829:MGM458829 MPS458829:MQI458829 MZO458829:NAE458829 NJK458829:NKA458829 NTG458829:NTW458829 ODC458829:ODS458829 OMY458829:ONO458829 OWU458829:OXK458829 PGQ458829:PHG458829 PQM458829:PRC458829 QAI458829:QAY458829 QKE458829:QKU458829 QUA458829:QUQ458829 RDW458829:REM458829 RNS458829:ROI458829 RXO458829:RYE458829 SHK458829:SIA458829 SRG458829:SRW458829 TBC458829:TBS458829 TKY458829:TLO458829 TUU458829:TVK458829 UEQ458829:UFG458829 UOM458829:UPC458829 UYI458829:UYY458829 VIE458829:VIU458829 VSA458829:VSQ458829 WBW458829:WCM458829 WLS458829:WMI458829 WVO458829:WWE458829 G524365:W524365 JC524365:JS524365 SY524365:TO524365 ACU524365:ADK524365 AMQ524365:ANG524365 AWM524365:AXC524365 BGI524365:BGY524365 BQE524365:BQU524365 CAA524365:CAQ524365 CJW524365:CKM524365 CTS524365:CUI524365 DDO524365:DEE524365 DNK524365:DOA524365 DXG524365:DXW524365 EHC524365:EHS524365 EQY524365:ERO524365 FAU524365:FBK524365 FKQ524365:FLG524365 FUM524365:FVC524365 GEI524365:GEY524365 GOE524365:GOU524365 GYA524365:GYQ524365 HHW524365:HIM524365 HRS524365:HSI524365 IBO524365:ICE524365 ILK524365:IMA524365 IVG524365:IVW524365 JFC524365:JFS524365 JOY524365:JPO524365 JYU524365:JZK524365 KIQ524365:KJG524365 KSM524365:KTC524365 LCI524365:LCY524365 LME524365:LMU524365 LWA524365:LWQ524365 MFW524365:MGM524365 MPS524365:MQI524365 MZO524365:NAE524365 NJK524365:NKA524365 NTG524365:NTW524365 ODC524365:ODS524365 OMY524365:ONO524365 OWU524365:OXK524365 PGQ524365:PHG524365 PQM524365:PRC524365 QAI524365:QAY524365 QKE524365:QKU524365 QUA524365:QUQ524365 RDW524365:REM524365 RNS524365:ROI524365 RXO524365:RYE524365 SHK524365:SIA524365 SRG524365:SRW524365 TBC524365:TBS524365 TKY524365:TLO524365 TUU524365:TVK524365 UEQ524365:UFG524365 UOM524365:UPC524365 UYI524365:UYY524365 VIE524365:VIU524365 VSA524365:VSQ524365 WBW524365:WCM524365 WLS524365:WMI524365 WVO524365:WWE524365 G589901:W589901 JC589901:JS589901 SY589901:TO589901 ACU589901:ADK589901 AMQ589901:ANG589901 AWM589901:AXC589901 BGI589901:BGY589901 BQE589901:BQU589901 CAA589901:CAQ589901 CJW589901:CKM589901 CTS589901:CUI589901 DDO589901:DEE589901 DNK589901:DOA589901 DXG589901:DXW589901 EHC589901:EHS589901 EQY589901:ERO589901 FAU589901:FBK589901 FKQ589901:FLG589901 FUM589901:FVC589901 GEI589901:GEY589901 GOE589901:GOU589901 GYA589901:GYQ589901 HHW589901:HIM589901 HRS589901:HSI589901 IBO589901:ICE589901 ILK589901:IMA589901 IVG589901:IVW589901 JFC589901:JFS589901 JOY589901:JPO589901 JYU589901:JZK589901 KIQ589901:KJG589901 KSM589901:KTC589901 LCI589901:LCY589901 LME589901:LMU589901 LWA589901:LWQ589901 MFW589901:MGM589901 MPS589901:MQI589901 MZO589901:NAE589901 NJK589901:NKA589901 NTG589901:NTW589901 ODC589901:ODS589901 OMY589901:ONO589901 OWU589901:OXK589901 PGQ589901:PHG589901 PQM589901:PRC589901 QAI589901:QAY589901 QKE589901:QKU589901 QUA589901:QUQ589901 RDW589901:REM589901 RNS589901:ROI589901 RXO589901:RYE589901 SHK589901:SIA589901 SRG589901:SRW589901 TBC589901:TBS589901 TKY589901:TLO589901 TUU589901:TVK589901 UEQ589901:UFG589901 UOM589901:UPC589901 UYI589901:UYY589901 VIE589901:VIU589901 VSA589901:VSQ589901 WBW589901:WCM589901 WLS589901:WMI589901 WVO589901:WWE589901 G655437:W655437 JC655437:JS655437 SY655437:TO655437 ACU655437:ADK655437 AMQ655437:ANG655437 AWM655437:AXC655437 BGI655437:BGY655437 BQE655437:BQU655437 CAA655437:CAQ655437 CJW655437:CKM655437 CTS655437:CUI655437 DDO655437:DEE655437 DNK655437:DOA655437 DXG655437:DXW655437 EHC655437:EHS655437 EQY655437:ERO655437 FAU655437:FBK655437 FKQ655437:FLG655437 FUM655437:FVC655437 GEI655437:GEY655437 GOE655437:GOU655437 GYA655437:GYQ655437 HHW655437:HIM655437 HRS655437:HSI655437 IBO655437:ICE655437 ILK655437:IMA655437 IVG655437:IVW655437 JFC655437:JFS655437 JOY655437:JPO655437 JYU655437:JZK655437 KIQ655437:KJG655437 KSM655437:KTC655437 LCI655437:LCY655437 LME655437:LMU655437 LWA655437:LWQ655437 MFW655437:MGM655437 MPS655437:MQI655437 MZO655437:NAE655437 NJK655437:NKA655437 NTG655437:NTW655437 ODC655437:ODS655437 OMY655437:ONO655437 OWU655437:OXK655437 PGQ655437:PHG655437 PQM655437:PRC655437 QAI655437:QAY655437 QKE655437:QKU655437 QUA655437:QUQ655437 RDW655437:REM655437 RNS655437:ROI655437 RXO655437:RYE655437 SHK655437:SIA655437 SRG655437:SRW655437 TBC655437:TBS655437 TKY655437:TLO655437 TUU655437:TVK655437 UEQ655437:UFG655437 UOM655437:UPC655437 UYI655437:UYY655437 VIE655437:VIU655437 VSA655437:VSQ655437 WBW655437:WCM655437 WLS655437:WMI655437 WVO655437:WWE655437 G720973:W720973 JC720973:JS720973 SY720973:TO720973 ACU720973:ADK720973 AMQ720973:ANG720973 AWM720973:AXC720973 BGI720973:BGY720973 BQE720973:BQU720973 CAA720973:CAQ720973 CJW720973:CKM720973 CTS720973:CUI720973 DDO720973:DEE720973 DNK720973:DOA720973 DXG720973:DXW720973 EHC720973:EHS720973 EQY720973:ERO720973 FAU720973:FBK720973 FKQ720973:FLG720973 FUM720973:FVC720973 GEI720973:GEY720973 GOE720973:GOU720973 GYA720973:GYQ720973 HHW720973:HIM720973 HRS720973:HSI720973 IBO720973:ICE720973 ILK720973:IMA720973 IVG720973:IVW720973 JFC720973:JFS720973 JOY720973:JPO720973 JYU720973:JZK720973 KIQ720973:KJG720973 KSM720973:KTC720973 LCI720973:LCY720973 LME720973:LMU720973 LWA720973:LWQ720973 MFW720973:MGM720973 MPS720973:MQI720973 MZO720973:NAE720973 NJK720973:NKA720973 NTG720973:NTW720973 ODC720973:ODS720973 OMY720973:ONO720973 OWU720973:OXK720973 PGQ720973:PHG720973 PQM720973:PRC720973 QAI720973:QAY720973 QKE720973:QKU720973 QUA720973:QUQ720973 RDW720973:REM720973 RNS720973:ROI720973 RXO720973:RYE720973 SHK720973:SIA720973 SRG720973:SRW720973 TBC720973:TBS720973 TKY720973:TLO720973 TUU720973:TVK720973 UEQ720973:UFG720973 UOM720973:UPC720973 UYI720973:UYY720973 VIE720973:VIU720973 VSA720973:VSQ720973 WBW720973:WCM720973 WLS720973:WMI720973 WVO720973:WWE720973 G786509:W786509 JC786509:JS786509 SY786509:TO786509 ACU786509:ADK786509 AMQ786509:ANG786509 AWM786509:AXC786509 BGI786509:BGY786509 BQE786509:BQU786509 CAA786509:CAQ786509 CJW786509:CKM786509 CTS786509:CUI786509 DDO786509:DEE786509 DNK786509:DOA786509 DXG786509:DXW786509 EHC786509:EHS786509 EQY786509:ERO786509 FAU786509:FBK786509 FKQ786509:FLG786509 FUM786509:FVC786509 GEI786509:GEY786509 GOE786509:GOU786509 GYA786509:GYQ786509 HHW786509:HIM786509 HRS786509:HSI786509 IBO786509:ICE786509 ILK786509:IMA786509 IVG786509:IVW786509 JFC786509:JFS786509 JOY786509:JPO786509 JYU786509:JZK786509 KIQ786509:KJG786509 KSM786509:KTC786509 LCI786509:LCY786509 LME786509:LMU786509 LWA786509:LWQ786509 MFW786509:MGM786509 MPS786509:MQI786509 MZO786509:NAE786509 NJK786509:NKA786509 NTG786509:NTW786509 ODC786509:ODS786509 OMY786509:ONO786509 OWU786509:OXK786509 PGQ786509:PHG786509 PQM786509:PRC786509 QAI786509:QAY786509 QKE786509:QKU786509 QUA786509:QUQ786509 RDW786509:REM786509 RNS786509:ROI786509 RXO786509:RYE786509 SHK786509:SIA786509 SRG786509:SRW786509 TBC786509:TBS786509 TKY786509:TLO786509 TUU786509:TVK786509 UEQ786509:UFG786509 UOM786509:UPC786509 UYI786509:UYY786509 VIE786509:VIU786509 VSA786509:VSQ786509 WBW786509:WCM786509 WLS786509:WMI786509 WVO786509:WWE786509 G852045:W852045 JC852045:JS852045 SY852045:TO852045 ACU852045:ADK852045 AMQ852045:ANG852045 AWM852045:AXC852045 BGI852045:BGY852045 BQE852045:BQU852045 CAA852045:CAQ852045 CJW852045:CKM852045 CTS852045:CUI852045 DDO852045:DEE852045 DNK852045:DOA852045 DXG852045:DXW852045 EHC852045:EHS852045 EQY852045:ERO852045 FAU852045:FBK852045 FKQ852045:FLG852045 FUM852045:FVC852045 GEI852045:GEY852045 GOE852045:GOU852045 GYA852045:GYQ852045 HHW852045:HIM852045 HRS852045:HSI852045 IBO852045:ICE852045 ILK852045:IMA852045 IVG852045:IVW852045 JFC852045:JFS852045 JOY852045:JPO852045 JYU852045:JZK852045 KIQ852045:KJG852045 KSM852045:KTC852045 LCI852045:LCY852045 LME852045:LMU852045 LWA852045:LWQ852045 MFW852045:MGM852045 MPS852045:MQI852045 MZO852045:NAE852045 NJK852045:NKA852045 NTG852045:NTW852045 ODC852045:ODS852045 OMY852045:ONO852045 OWU852045:OXK852045 PGQ852045:PHG852045 PQM852045:PRC852045 QAI852045:QAY852045 QKE852045:QKU852045 QUA852045:QUQ852045 RDW852045:REM852045 RNS852045:ROI852045 RXO852045:RYE852045 SHK852045:SIA852045 SRG852045:SRW852045 TBC852045:TBS852045 TKY852045:TLO852045 TUU852045:TVK852045 UEQ852045:UFG852045 UOM852045:UPC852045 UYI852045:UYY852045 VIE852045:VIU852045 VSA852045:VSQ852045 WBW852045:WCM852045 WLS852045:WMI852045 WVO852045:WWE852045 G917581:W917581 JC917581:JS917581 SY917581:TO917581 ACU917581:ADK917581 AMQ917581:ANG917581 AWM917581:AXC917581 BGI917581:BGY917581 BQE917581:BQU917581 CAA917581:CAQ917581 CJW917581:CKM917581 CTS917581:CUI917581 DDO917581:DEE917581 DNK917581:DOA917581 DXG917581:DXW917581 EHC917581:EHS917581 EQY917581:ERO917581 FAU917581:FBK917581 FKQ917581:FLG917581 FUM917581:FVC917581 GEI917581:GEY917581 GOE917581:GOU917581 GYA917581:GYQ917581 HHW917581:HIM917581 HRS917581:HSI917581 IBO917581:ICE917581 ILK917581:IMA917581 IVG917581:IVW917581 JFC917581:JFS917581 JOY917581:JPO917581 JYU917581:JZK917581 KIQ917581:KJG917581 KSM917581:KTC917581 LCI917581:LCY917581 LME917581:LMU917581 LWA917581:LWQ917581 MFW917581:MGM917581 MPS917581:MQI917581 MZO917581:NAE917581 NJK917581:NKA917581 NTG917581:NTW917581 ODC917581:ODS917581 OMY917581:ONO917581 OWU917581:OXK917581 PGQ917581:PHG917581 PQM917581:PRC917581 QAI917581:QAY917581 QKE917581:QKU917581 QUA917581:QUQ917581 RDW917581:REM917581 RNS917581:ROI917581 RXO917581:RYE917581 SHK917581:SIA917581 SRG917581:SRW917581 TBC917581:TBS917581 TKY917581:TLO917581 TUU917581:TVK917581 UEQ917581:UFG917581 UOM917581:UPC917581 UYI917581:UYY917581 VIE917581:VIU917581 VSA917581:VSQ917581 WBW917581:WCM917581 WLS917581:WMI917581 WVO917581:WWE917581 G983117:W983117 JC983117:JS983117 SY983117:TO983117 ACU983117:ADK983117 AMQ983117:ANG983117 AWM983117:AXC983117 BGI983117:BGY983117 BQE983117:BQU983117 CAA983117:CAQ983117 CJW983117:CKM983117 CTS983117:CUI983117 DDO983117:DEE983117 DNK983117:DOA983117 DXG983117:DXW983117 EHC983117:EHS983117 EQY983117:ERO983117 FAU983117:FBK983117 FKQ983117:FLG983117 FUM983117:FVC983117 GEI983117:GEY983117 GOE983117:GOU983117 GYA983117:GYQ983117 HHW983117:HIM983117 HRS983117:HSI983117 IBO983117:ICE983117 ILK983117:IMA983117 IVG983117:IVW983117 JFC983117:JFS983117 JOY983117:JPO983117 JYU983117:JZK983117 KIQ983117:KJG983117 KSM983117:KTC983117 LCI983117:LCY983117 LME983117:LMU983117 LWA983117:LWQ983117 MFW983117:MGM983117 MPS983117:MQI983117 MZO983117:NAE983117 NJK983117:NKA983117 NTG983117:NTW983117 ODC983117:ODS983117 OMY983117:ONO983117 OWU983117:OXK983117 PGQ983117:PHG983117 PQM983117:PRC983117 QAI983117:QAY983117 QKE983117:QKU983117 QUA983117:QUQ983117 RDW983117:REM983117 RNS983117:ROI983117 RXO983117:RYE983117 SHK983117:SIA983117 SRG983117:SRW983117 TBC983117:TBS983117 TKY983117:TLO983117 TUU983117:TVK983117 UEQ983117:UFG983117 UOM983117:UPC983117 UYI983117:UYY983117 VIE983117:VIU983117 VSA983117:VSQ983117 WBW983117:WCM983117 WLS983117:WMI983117 WVO983117:WWE983117 R61:V61 JN61:JR61 TJ61:TN61 ADF61:ADJ61 ANB61:ANF61 AWX61:AXB61 BGT61:BGX61 BQP61:BQT61 CAL61:CAP61 CKH61:CKL61 CUD61:CUH61 DDZ61:DED61 DNV61:DNZ61 DXR61:DXV61 EHN61:EHR61 ERJ61:ERN61 FBF61:FBJ61 FLB61:FLF61 FUX61:FVB61 GET61:GEX61 GOP61:GOT61 GYL61:GYP61 HIH61:HIL61 HSD61:HSH61 IBZ61:ICD61 ILV61:ILZ61 IVR61:IVV61 JFN61:JFR61 JPJ61:JPN61 JZF61:JZJ61 KJB61:KJF61 KSX61:KTB61 LCT61:LCX61 LMP61:LMT61 LWL61:LWP61 MGH61:MGL61 MQD61:MQH61 MZZ61:NAD61 NJV61:NJZ61 NTR61:NTV61 ODN61:ODR61 ONJ61:ONN61 OXF61:OXJ61 PHB61:PHF61 PQX61:PRB61 QAT61:QAX61 QKP61:QKT61 QUL61:QUP61 REH61:REL61 ROD61:ROH61 RXZ61:RYD61 SHV61:SHZ61 SRR61:SRV61 TBN61:TBR61 TLJ61:TLN61 TVF61:TVJ61 UFB61:UFF61 UOX61:UPB61 UYT61:UYX61 VIP61:VIT61 VSL61:VSP61 WCH61:WCL61 WMD61:WMH61 WVZ61:WWD61 R65597:V65597 JN65597:JR65597 TJ65597:TN65597 ADF65597:ADJ65597 ANB65597:ANF65597 AWX65597:AXB65597 BGT65597:BGX65597 BQP65597:BQT65597 CAL65597:CAP65597 CKH65597:CKL65597 CUD65597:CUH65597 DDZ65597:DED65597 DNV65597:DNZ65597 DXR65597:DXV65597 EHN65597:EHR65597 ERJ65597:ERN65597 FBF65597:FBJ65597 FLB65597:FLF65597 FUX65597:FVB65597 GET65597:GEX65597 GOP65597:GOT65597 GYL65597:GYP65597 HIH65597:HIL65597 HSD65597:HSH65597 IBZ65597:ICD65597 ILV65597:ILZ65597 IVR65597:IVV65597 JFN65597:JFR65597 JPJ65597:JPN65597 JZF65597:JZJ65597 KJB65597:KJF65597 KSX65597:KTB65597 LCT65597:LCX65597 LMP65597:LMT65597 LWL65597:LWP65597 MGH65597:MGL65597 MQD65597:MQH65597 MZZ65597:NAD65597 NJV65597:NJZ65597 NTR65597:NTV65597 ODN65597:ODR65597 ONJ65597:ONN65597 OXF65597:OXJ65597 PHB65597:PHF65597 PQX65597:PRB65597 QAT65597:QAX65597 QKP65597:QKT65597 QUL65597:QUP65597 REH65597:REL65597 ROD65597:ROH65597 RXZ65597:RYD65597 SHV65597:SHZ65597 SRR65597:SRV65597 TBN65597:TBR65597 TLJ65597:TLN65597 TVF65597:TVJ65597 UFB65597:UFF65597 UOX65597:UPB65597 UYT65597:UYX65597 VIP65597:VIT65597 VSL65597:VSP65597 WCH65597:WCL65597 WMD65597:WMH65597 WVZ65597:WWD65597 R131133:V131133 JN131133:JR131133 TJ131133:TN131133 ADF131133:ADJ131133 ANB131133:ANF131133 AWX131133:AXB131133 BGT131133:BGX131133 BQP131133:BQT131133 CAL131133:CAP131133 CKH131133:CKL131133 CUD131133:CUH131133 DDZ131133:DED131133 DNV131133:DNZ131133 DXR131133:DXV131133 EHN131133:EHR131133 ERJ131133:ERN131133 FBF131133:FBJ131133 FLB131133:FLF131133 FUX131133:FVB131133 GET131133:GEX131133 GOP131133:GOT131133 GYL131133:GYP131133 HIH131133:HIL131133 HSD131133:HSH131133 IBZ131133:ICD131133 ILV131133:ILZ131133 IVR131133:IVV131133 JFN131133:JFR131133 JPJ131133:JPN131133 JZF131133:JZJ131133 KJB131133:KJF131133 KSX131133:KTB131133 LCT131133:LCX131133 LMP131133:LMT131133 LWL131133:LWP131133 MGH131133:MGL131133 MQD131133:MQH131133 MZZ131133:NAD131133 NJV131133:NJZ131133 NTR131133:NTV131133 ODN131133:ODR131133 ONJ131133:ONN131133 OXF131133:OXJ131133 PHB131133:PHF131133 PQX131133:PRB131133 QAT131133:QAX131133 QKP131133:QKT131133 QUL131133:QUP131133 REH131133:REL131133 ROD131133:ROH131133 RXZ131133:RYD131133 SHV131133:SHZ131133 SRR131133:SRV131133 TBN131133:TBR131133 TLJ131133:TLN131133 TVF131133:TVJ131133 UFB131133:UFF131133 UOX131133:UPB131133 UYT131133:UYX131133 VIP131133:VIT131133 VSL131133:VSP131133 WCH131133:WCL131133 WMD131133:WMH131133 WVZ131133:WWD131133 R196669:V196669 JN196669:JR196669 TJ196669:TN196669 ADF196669:ADJ196669 ANB196669:ANF196669 AWX196669:AXB196669 BGT196669:BGX196669 BQP196669:BQT196669 CAL196669:CAP196669 CKH196669:CKL196669 CUD196669:CUH196669 DDZ196669:DED196669 DNV196669:DNZ196669 DXR196669:DXV196669 EHN196669:EHR196669 ERJ196669:ERN196669 FBF196669:FBJ196669 FLB196669:FLF196669 FUX196669:FVB196669 GET196669:GEX196669 GOP196669:GOT196669 GYL196669:GYP196669 HIH196669:HIL196669 HSD196669:HSH196669 IBZ196669:ICD196669 ILV196669:ILZ196669 IVR196669:IVV196669 JFN196669:JFR196669 JPJ196669:JPN196669 JZF196669:JZJ196669 KJB196669:KJF196669 KSX196669:KTB196669 LCT196669:LCX196669 LMP196669:LMT196669 LWL196669:LWP196669 MGH196669:MGL196669 MQD196669:MQH196669 MZZ196669:NAD196669 NJV196669:NJZ196669 NTR196669:NTV196669 ODN196669:ODR196669 ONJ196669:ONN196669 OXF196669:OXJ196669 PHB196669:PHF196669 PQX196669:PRB196669 QAT196669:QAX196669 QKP196669:QKT196669 QUL196669:QUP196669 REH196669:REL196669 ROD196669:ROH196669 RXZ196669:RYD196669 SHV196669:SHZ196669 SRR196669:SRV196669 TBN196669:TBR196669 TLJ196669:TLN196669 TVF196669:TVJ196669 UFB196669:UFF196669 UOX196669:UPB196669 UYT196669:UYX196669 VIP196669:VIT196669 VSL196669:VSP196669 WCH196669:WCL196669 WMD196669:WMH196669 WVZ196669:WWD196669 R262205:V262205 JN262205:JR262205 TJ262205:TN262205 ADF262205:ADJ262205 ANB262205:ANF262205 AWX262205:AXB262205 BGT262205:BGX262205 BQP262205:BQT262205 CAL262205:CAP262205 CKH262205:CKL262205 CUD262205:CUH262205 DDZ262205:DED262205 DNV262205:DNZ262205 DXR262205:DXV262205 EHN262205:EHR262205 ERJ262205:ERN262205 FBF262205:FBJ262205 FLB262205:FLF262205 FUX262205:FVB262205 GET262205:GEX262205 GOP262205:GOT262205 GYL262205:GYP262205 HIH262205:HIL262205 HSD262205:HSH262205 IBZ262205:ICD262205 ILV262205:ILZ262205 IVR262205:IVV262205 JFN262205:JFR262205 JPJ262205:JPN262205 JZF262205:JZJ262205 KJB262205:KJF262205 KSX262205:KTB262205 LCT262205:LCX262205 LMP262205:LMT262205 LWL262205:LWP262205 MGH262205:MGL262205 MQD262205:MQH262205 MZZ262205:NAD262205 NJV262205:NJZ262205 NTR262205:NTV262205 ODN262205:ODR262205 ONJ262205:ONN262205 OXF262205:OXJ262205 PHB262205:PHF262205 PQX262205:PRB262205 QAT262205:QAX262205 QKP262205:QKT262205 QUL262205:QUP262205 REH262205:REL262205 ROD262205:ROH262205 RXZ262205:RYD262205 SHV262205:SHZ262205 SRR262205:SRV262205 TBN262205:TBR262205 TLJ262205:TLN262205 TVF262205:TVJ262205 UFB262205:UFF262205 UOX262205:UPB262205 UYT262205:UYX262205 VIP262205:VIT262205 VSL262205:VSP262205 WCH262205:WCL262205 WMD262205:WMH262205 WVZ262205:WWD262205 R327741:V327741 JN327741:JR327741 TJ327741:TN327741 ADF327741:ADJ327741 ANB327741:ANF327741 AWX327741:AXB327741 BGT327741:BGX327741 BQP327741:BQT327741 CAL327741:CAP327741 CKH327741:CKL327741 CUD327741:CUH327741 DDZ327741:DED327741 DNV327741:DNZ327741 DXR327741:DXV327741 EHN327741:EHR327741 ERJ327741:ERN327741 FBF327741:FBJ327741 FLB327741:FLF327741 FUX327741:FVB327741 GET327741:GEX327741 GOP327741:GOT327741 GYL327741:GYP327741 HIH327741:HIL327741 HSD327741:HSH327741 IBZ327741:ICD327741 ILV327741:ILZ327741 IVR327741:IVV327741 JFN327741:JFR327741 JPJ327741:JPN327741 JZF327741:JZJ327741 KJB327741:KJF327741 KSX327741:KTB327741 LCT327741:LCX327741 LMP327741:LMT327741 LWL327741:LWP327741 MGH327741:MGL327741 MQD327741:MQH327741 MZZ327741:NAD327741 NJV327741:NJZ327741 NTR327741:NTV327741 ODN327741:ODR327741 ONJ327741:ONN327741 OXF327741:OXJ327741 PHB327741:PHF327741 PQX327741:PRB327741 QAT327741:QAX327741 QKP327741:QKT327741 QUL327741:QUP327741 REH327741:REL327741 ROD327741:ROH327741 RXZ327741:RYD327741 SHV327741:SHZ327741 SRR327741:SRV327741 TBN327741:TBR327741 TLJ327741:TLN327741 TVF327741:TVJ327741 UFB327741:UFF327741 UOX327741:UPB327741 UYT327741:UYX327741 VIP327741:VIT327741 VSL327741:VSP327741 WCH327741:WCL327741 WMD327741:WMH327741 WVZ327741:WWD327741 R393277:V393277 JN393277:JR393277 TJ393277:TN393277 ADF393277:ADJ393277 ANB393277:ANF393277 AWX393277:AXB393277 BGT393277:BGX393277 BQP393277:BQT393277 CAL393277:CAP393277 CKH393277:CKL393277 CUD393277:CUH393277 DDZ393277:DED393277 DNV393277:DNZ393277 DXR393277:DXV393277 EHN393277:EHR393277 ERJ393277:ERN393277 FBF393277:FBJ393277 FLB393277:FLF393277 FUX393277:FVB393277 GET393277:GEX393277 GOP393277:GOT393277 GYL393277:GYP393277 HIH393277:HIL393277 HSD393277:HSH393277 IBZ393277:ICD393277 ILV393277:ILZ393277 IVR393277:IVV393277 JFN393277:JFR393277 JPJ393277:JPN393277 JZF393277:JZJ393277 KJB393277:KJF393277 KSX393277:KTB393277 LCT393277:LCX393277 LMP393277:LMT393277 LWL393277:LWP393277 MGH393277:MGL393277 MQD393277:MQH393277 MZZ393277:NAD393277 NJV393277:NJZ393277 NTR393277:NTV393277 ODN393277:ODR393277 ONJ393277:ONN393277 OXF393277:OXJ393277 PHB393277:PHF393277 PQX393277:PRB393277 QAT393277:QAX393277 QKP393277:QKT393277 QUL393277:QUP393277 REH393277:REL393277 ROD393277:ROH393277 RXZ393277:RYD393277 SHV393277:SHZ393277 SRR393277:SRV393277 TBN393277:TBR393277 TLJ393277:TLN393277 TVF393277:TVJ393277 UFB393277:UFF393277 UOX393277:UPB393277 UYT393277:UYX393277 VIP393277:VIT393277 VSL393277:VSP393277 WCH393277:WCL393277 WMD393277:WMH393277 WVZ393277:WWD393277 R458813:V458813 JN458813:JR458813 TJ458813:TN458813 ADF458813:ADJ458813 ANB458813:ANF458813 AWX458813:AXB458813 BGT458813:BGX458813 BQP458813:BQT458813 CAL458813:CAP458813 CKH458813:CKL458813 CUD458813:CUH458813 DDZ458813:DED458813 DNV458813:DNZ458813 DXR458813:DXV458813 EHN458813:EHR458813 ERJ458813:ERN458813 FBF458813:FBJ458813 FLB458813:FLF458813 FUX458813:FVB458813 GET458813:GEX458813 GOP458813:GOT458813 GYL458813:GYP458813 HIH458813:HIL458813 HSD458813:HSH458813 IBZ458813:ICD458813 ILV458813:ILZ458813 IVR458813:IVV458813 JFN458813:JFR458813 JPJ458813:JPN458813 JZF458813:JZJ458813 KJB458813:KJF458813 KSX458813:KTB458813 LCT458813:LCX458813 LMP458813:LMT458813 LWL458813:LWP458813 MGH458813:MGL458813 MQD458813:MQH458813 MZZ458813:NAD458813 NJV458813:NJZ458813 NTR458813:NTV458813 ODN458813:ODR458813 ONJ458813:ONN458813 OXF458813:OXJ458813 PHB458813:PHF458813 PQX458813:PRB458813 QAT458813:QAX458813 QKP458813:QKT458813 QUL458813:QUP458813 REH458813:REL458813 ROD458813:ROH458813 RXZ458813:RYD458813 SHV458813:SHZ458813 SRR458813:SRV458813 TBN458813:TBR458813 TLJ458813:TLN458813 TVF458813:TVJ458813 UFB458813:UFF458813 UOX458813:UPB458813 UYT458813:UYX458813 VIP458813:VIT458813 VSL458813:VSP458813 WCH458813:WCL458813 WMD458813:WMH458813 WVZ458813:WWD458813 R524349:V524349 JN524349:JR524349 TJ524349:TN524349 ADF524349:ADJ524349 ANB524349:ANF524349 AWX524349:AXB524349 BGT524349:BGX524349 BQP524349:BQT524349 CAL524349:CAP524349 CKH524349:CKL524349 CUD524349:CUH524349 DDZ524349:DED524349 DNV524349:DNZ524349 DXR524349:DXV524349 EHN524349:EHR524349 ERJ524349:ERN524349 FBF524349:FBJ524349 FLB524349:FLF524349 FUX524349:FVB524349 GET524349:GEX524349 GOP524349:GOT524349 GYL524349:GYP524349 HIH524349:HIL524349 HSD524349:HSH524349 IBZ524349:ICD524349 ILV524349:ILZ524349 IVR524349:IVV524349 JFN524349:JFR524349 JPJ524349:JPN524349 JZF524349:JZJ524349 KJB524349:KJF524349 KSX524349:KTB524349 LCT524349:LCX524349 LMP524349:LMT524349 LWL524349:LWP524349 MGH524349:MGL524349 MQD524349:MQH524349 MZZ524349:NAD524349 NJV524349:NJZ524349 NTR524349:NTV524349 ODN524349:ODR524349 ONJ524349:ONN524349 OXF524349:OXJ524349 PHB524349:PHF524349 PQX524349:PRB524349 QAT524349:QAX524349 QKP524349:QKT524349 QUL524349:QUP524349 REH524349:REL524349 ROD524349:ROH524349 RXZ524349:RYD524349 SHV524349:SHZ524349 SRR524349:SRV524349 TBN524349:TBR524349 TLJ524349:TLN524349 TVF524349:TVJ524349 UFB524349:UFF524349 UOX524349:UPB524349 UYT524349:UYX524349 VIP524349:VIT524349 VSL524349:VSP524349 WCH524349:WCL524349 WMD524349:WMH524349 WVZ524349:WWD524349 R589885:V589885 JN589885:JR589885 TJ589885:TN589885 ADF589885:ADJ589885 ANB589885:ANF589885 AWX589885:AXB589885 BGT589885:BGX589885 BQP589885:BQT589885 CAL589885:CAP589885 CKH589885:CKL589885 CUD589885:CUH589885 DDZ589885:DED589885 DNV589885:DNZ589885 DXR589885:DXV589885 EHN589885:EHR589885 ERJ589885:ERN589885 FBF589885:FBJ589885 FLB589885:FLF589885 FUX589885:FVB589885 GET589885:GEX589885 GOP589885:GOT589885 GYL589885:GYP589885 HIH589885:HIL589885 HSD589885:HSH589885 IBZ589885:ICD589885 ILV589885:ILZ589885 IVR589885:IVV589885 JFN589885:JFR589885 JPJ589885:JPN589885 JZF589885:JZJ589885 KJB589885:KJF589885 KSX589885:KTB589885 LCT589885:LCX589885 LMP589885:LMT589885 LWL589885:LWP589885 MGH589885:MGL589885 MQD589885:MQH589885 MZZ589885:NAD589885 NJV589885:NJZ589885 NTR589885:NTV589885 ODN589885:ODR589885 ONJ589885:ONN589885 OXF589885:OXJ589885 PHB589885:PHF589885 PQX589885:PRB589885 QAT589885:QAX589885 QKP589885:QKT589885 QUL589885:QUP589885 REH589885:REL589885 ROD589885:ROH589885 RXZ589885:RYD589885 SHV589885:SHZ589885 SRR589885:SRV589885 TBN589885:TBR589885 TLJ589885:TLN589885 TVF589885:TVJ589885 UFB589885:UFF589885 UOX589885:UPB589885 UYT589885:UYX589885 VIP589885:VIT589885 VSL589885:VSP589885 WCH589885:WCL589885 WMD589885:WMH589885 WVZ589885:WWD589885 R655421:V655421 JN655421:JR655421 TJ655421:TN655421 ADF655421:ADJ655421 ANB655421:ANF655421 AWX655421:AXB655421 BGT655421:BGX655421 BQP655421:BQT655421 CAL655421:CAP655421 CKH655421:CKL655421 CUD655421:CUH655421 DDZ655421:DED655421 DNV655421:DNZ655421 DXR655421:DXV655421 EHN655421:EHR655421 ERJ655421:ERN655421 FBF655421:FBJ655421 FLB655421:FLF655421 FUX655421:FVB655421 GET655421:GEX655421 GOP655421:GOT655421 GYL655421:GYP655421 HIH655421:HIL655421 HSD655421:HSH655421 IBZ655421:ICD655421 ILV655421:ILZ655421 IVR655421:IVV655421 JFN655421:JFR655421 JPJ655421:JPN655421 JZF655421:JZJ655421 KJB655421:KJF655421 KSX655421:KTB655421 LCT655421:LCX655421 LMP655421:LMT655421 LWL655421:LWP655421 MGH655421:MGL655421 MQD655421:MQH655421 MZZ655421:NAD655421 NJV655421:NJZ655421 NTR655421:NTV655421 ODN655421:ODR655421 ONJ655421:ONN655421 OXF655421:OXJ655421 PHB655421:PHF655421 PQX655421:PRB655421 QAT655421:QAX655421 QKP655421:QKT655421 QUL655421:QUP655421 REH655421:REL655421 ROD655421:ROH655421 RXZ655421:RYD655421 SHV655421:SHZ655421 SRR655421:SRV655421 TBN655421:TBR655421 TLJ655421:TLN655421 TVF655421:TVJ655421 UFB655421:UFF655421 UOX655421:UPB655421 UYT655421:UYX655421 VIP655421:VIT655421 VSL655421:VSP655421 WCH655421:WCL655421 WMD655421:WMH655421 WVZ655421:WWD655421 R720957:V720957 JN720957:JR720957 TJ720957:TN720957 ADF720957:ADJ720957 ANB720957:ANF720957 AWX720957:AXB720957 BGT720957:BGX720957 BQP720957:BQT720957 CAL720957:CAP720957 CKH720957:CKL720957 CUD720957:CUH720957 DDZ720957:DED720957 DNV720957:DNZ720957 DXR720957:DXV720957 EHN720957:EHR720957 ERJ720957:ERN720957 FBF720957:FBJ720957 FLB720957:FLF720957 FUX720957:FVB720957 GET720957:GEX720957 GOP720957:GOT720957 GYL720957:GYP720957 HIH720957:HIL720957 HSD720957:HSH720957 IBZ720957:ICD720957 ILV720957:ILZ720957 IVR720957:IVV720957 JFN720957:JFR720957 JPJ720957:JPN720957 JZF720957:JZJ720957 KJB720957:KJF720957 KSX720957:KTB720957 LCT720957:LCX720957 LMP720957:LMT720957 LWL720957:LWP720957 MGH720957:MGL720957 MQD720957:MQH720957 MZZ720957:NAD720957 NJV720957:NJZ720957 NTR720957:NTV720957 ODN720957:ODR720957 ONJ720957:ONN720957 OXF720957:OXJ720957 PHB720957:PHF720957 PQX720957:PRB720957 QAT720957:QAX720957 QKP720957:QKT720957 QUL720957:QUP720957 REH720957:REL720957 ROD720957:ROH720957 RXZ720957:RYD720957 SHV720957:SHZ720957 SRR720957:SRV720957 TBN720957:TBR720957 TLJ720957:TLN720957 TVF720957:TVJ720957 UFB720957:UFF720957 UOX720957:UPB720957 UYT720957:UYX720957 VIP720957:VIT720957 VSL720957:VSP720957 WCH720957:WCL720957 WMD720957:WMH720957 WVZ720957:WWD720957 R786493:V786493 JN786493:JR786493 TJ786493:TN786493 ADF786493:ADJ786493 ANB786493:ANF786493 AWX786493:AXB786493 BGT786493:BGX786493 BQP786493:BQT786493 CAL786493:CAP786493 CKH786493:CKL786493 CUD786493:CUH786493 DDZ786493:DED786493 DNV786493:DNZ786493 DXR786493:DXV786493 EHN786493:EHR786493 ERJ786493:ERN786493 FBF786493:FBJ786493 FLB786493:FLF786493 FUX786493:FVB786493 GET786493:GEX786493 GOP786493:GOT786493 GYL786493:GYP786493 HIH786493:HIL786493 HSD786493:HSH786493 IBZ786493:ICD786493 ILV786493:ILZ786493 IVR786493:IVV786493 JFN786493:JFR786493 JPJ786493:JPN786493 JZF786493:JZJ786493 KJB786493:KJF786493 KSX786493:KTB786493 LCT786493:LCX786493 LMP786493:LMT786493 LWL786493:LWP786493 MGH786493:MGL786493 MQD786493:MQH786493 MZZ786493:NAD786493 NJV786493:NJZ786493 NTR786493:NTV786493 ODN786493:ODR786493 ONJ786493:ONN786493 OXF786493:OXJ786493 PHB786493:PHF786493 PQX786493:PRB786493 QAT786493:QAX786493 QKP786493:QKT786493 QUL786493:QUP786493 REH786493:REL786493 ROD786493:ROH786493 RXZ786493:RYD786493 SHV786493:SHZ786493 SRR786493:SRV786493 TBN786493:TBR786493 TLJ786493:TLN786493 TVF786493:TVJ786493 UFB786493:UFF786493 UOX786493:UPB786493 UYT786493:UYX786493 VIP786493:VIT786493 VSL786493:VSP786493 WCH786493:WCL786493 WMD786493:WMH786493 WVZ786493:WWD786493 R852029:V852029 JN852029:JR852029 TJ852029:TN852029 ADF852029:ADJ852029 ANB852029:ANF852029 AWX852029:AXB852029 BGT852029:BGX852029 BQP852029:BQT852029 CAL852029:CAP852029 CKH852029:CKL852029 CUD852029:CUH852029 DDZ852029:DED852029 DNV852029:DNZ852029 DXR852029:DXV852029 EHN852029:EHR852029 ERJ852029:ERN852029 FBF852029:FBJ852029 FLB852029:FLF852029 FUX852029:FVB852029 GET852029:GEX852029 GOP852029:GOT852029 GYL852029:GYP852029 HIH852029:HIL852029 HSD852029:HSH852029 IBZ852029:ICD852029 ILV852029:ILZ852029 IVR852029:IVV852029 JFN852029:JFR852029 JPJ852029:JPN852029 JZF852029:JZJ852029 KJB852029:KJF852029 KSX852029:KTB852029 LCT852029:LCX852029 LMP852029:LMT852029 LWL852029:LWP852029 MGH852029:MGL852029 MQD852029:MQH852029 MZZ852029:NAD852029 NJV852029:NJZ852029 NTR852029:NTV852029 ODN852029:ODR852029 ONJ852029:ONN852029 OXF852029:OXJ852029 PHB852029:PHF852029 PQX852029:PRB852029 QAT852029:QAX852029 QKP852029:QKT852029 QUL852029:QUP852029 REH852029:REL852029 ROD852029:ROH852029 RXZ852029:RYD852029 SHV852029:SHZ852029 SRR852029:SRV852029 TBN852029:TBR852029 TLJ852029:TLN852029 TVF852029:TVJ852029 UFB852029:UFF852029 UOX852029:UPB852029 UYT852029:UYX852029 VIP852029:VIT852029 VSL852029:VSP852029 WCH852029:WCL852029 WMD852029:WMH852029 WVZ852029:WWD852029 R917565:V917565 JN917565:JR917565 TJ917565:TN917565 ADF917565:ADJ917565 ANB917565:ANF917565 AWX917565:AXB917565 BGT917565:BGX917565 BQP917565:BQT917565 CAL917565:CAP917565 CKH917565:CKL917565 CUD917565:CUH917565 DDZ917565:DED917565 DNV917565:DNZ917565 DXR917565:DXV917565 EHN917565:EHR917565 ERJ917565:ERN917565 FBF917565:FBJ917565 FLB917565:FLF917565 FUX917565:FVB917565 GET917565:GEX917565 GOP917565:GOT917565 GYL917565:GYP917565 HIH917565:HIL917565 HSD917565:HSH917565 IBZ917565:ICD917565 ILV917565:ILZ917565 IVR917565:IVV917565 JFN917565:JFR917565 JPJ917565:JPN917565 JZF917565:JZJ917565 KJB917565:KJF917565 KSX917565:KTB917565 LCT917565:LCX917565 LMP917565:LMT917565 LWL917565:LWP917565 MGH917565:MGL917565 MQD917565:MQH917565 MZZ917565:NAD917565 NJV917565:NJZ917565 NTR917565:NTV917565 ODN917565:ODR917565 ONJ917565:ONN917565 OXF917565:OXJ917565 PHB917565:PHF917565 PQX917565:PRB917565 QAT917565:QAX917565 QKP917565:QKT917565 QUL917565:QUP917565 REH917565:REL917565 ROD917565:ROH917565 RXZ917565:RYD917565 SHV917565:SHZ917565 SRR917565:SRV917565 TBN917565:TBR917565 TLJ917565:TLN917565 TVF917565:TVJ917565 UFB917565:UFF917565 UOX917565:UPB917565 UYT917565:UYX917565 VIP917565:VIT917565 VSL917565:VSP917565 WCH917565:WCL917565 WMD917565:WMH917565 WVZ917565:WWD917565 R983101:V983101 JN983101:JR983101 TJ983101:TN983101 ADF983101:ADJ983101 ANB983101:ANF983101 AWX983101:AXB983101 BGT983101:BGX983101 BQP983101:BQT983101 CAL983101:CAP983101 CKH983101:CKL983101 CUD983101:CUH983101 DDZ983101:DED983101 DNV983101:DNZ983101 DXR983101:DXV983101 EHN983101:EHR983101 ERJ983101:ERN983101 FBF983101:FBJ983101 FLB983101:FLF983101 FUX983101:FVB983101 GET983101:GEX983101 GOP983101:GOT983101 GYL983101:GYP983101 HIH983101:HIL983101 HSD983101:HSH983101 IBZ983101:ICD983101 ILV983101:ILZ983101 IVR983101:IVV983101 JFN983101:JFR983101 JPJ983101:JPN983101 JZF983101:JZJ983101 KJB983101:KJF983101 KSX983101:KTB983101 LCT983101:LCX983101 LMP983101:LMT983101 LWL983101:LWP983101 MGH983101:MGL983101 MQD983101:MQH983101 MZZ983101:NAD983101 NJV983101:NJZ983101 NTR983101:NTV983101 ODN983101:ODR983101 ONJ983101:ONN983101 OXF983101:OXJ983101 PHB983101:PHF983101 PQX983101:PRB983101 QAT983101:QAX983101 QKP983101:QKT983101 QUL983101:QUP983101 REH983101:REL983101 ROD983101:ROH983101 RXZ983101:RYD983101 SHV983101:SHZ983101 SRR983101:SRV983101 TBN983101:TBR983101 TLJ983101:TLN983101 TVF983101:TVJ983101 UFB983101:UFF983101 UOX983101:UPB983101 UYT983101:UYX983101 VIP983101:VIT983101 VSL983101:VSP983101 WCH983101:WCL983101 WMD983101:WMH983101 WVZ983101:WWD983101 Q70:V70 JM70:JR70 TI70:TN70 ADE70:ADJ70 ANA70:ANF70 AWW70:AXB70 BGS70:BGX70 BQO70:BQT70 CAK70:CAP70 CKG70:CKL70 CUC70:CUH70 DDY70:DED70 DNU70:DNZ70 DXQ70:DXV70 EHM70:EHR70 ERI70:ERN70 FBE70:FBJ70 FLA70:FLF70 FUW70:FVB70 GES70:GEX70 GOO70:GOT70 GYK70:GYP70 HIG70:HIL70 HSC70:HSH70 IBY70:ICD70 ILU70:ILZ70 IVQ70:IVV70 JFM70:JFR70 JPI70:JPN70 JZE70:JZJ70 KJA70:KJF70 KSW70:KTB70 LCS70:LCX70 LMO70:LMT70 LWK70:LWP70 MGG70:MGL70 MQC70:MQH70 MZY70:NAD70 NJU70:NJZ70 NTQ70:NTV70 ODM70:ODR70 ONI70:ONN70 OXE70:OXJ70 PHA70:PHF70 PQW70:PRB70 QAS70:QAX70 QKO70:QKT70 QUK70:QUP70 REG70:REL70 ROC70:ROH70 RXY70:RYD70 SHU70:SHZ70 SRQ70:SRV70 TBM70:TBR70 TLI70:TLN70 TVE70:TVJ70 UFA70:UFF70 UOW70:UPB70 UYS70:UYX70 VIO70:VIT70 VSK70:VSP70 WCG70:WCL70 WMC70:WMH70 WVY70:WWD70 Q65606:V65606 JM65606:JR65606 TI65606:TN65606 ADE65606:ADJ65606 ANA65606:ANF65606 AWW65606:AXB65606 BGS65606:BGX65606 BQO65606:BQT65606 CAK65606:CAP65606 CKG65606:CKL65606 CUC65606:CUH65606 DDY65606:DED65606 DNU65606:DNZ65606 DXQ65606:DXV65606 EHM65606:EHR65606 ERI65606:ERN65606 FBE65606:FBJ65606 FLA65606:FLF65606 FUW65606:FVB65606 GES65606:GEX65606 GOO65606:GOT65606 GYK65606:GYP65606 HIG65606:HIL65606 HSC65606:HSH65606 IBY65606:ICD65606 ILU65606:ILZ65606 IVQ65606:IVV65606 JFM65606:JFR65606 JPI65606:JPN65606 JZE65606:JZJ65606 KJA65606:KJF65606 KSW65606:KTB65606 LCS65606:LCX65606 LMO65606:LMT65606 LWK65606:LWP65606 MGG65606:MGL65606 MQC65606:MQH65606 MZY65606:NAD65606 NJU65606:NJZ65606 NTQ65606:NTV65606 ODM65606:ODR65606 ONI65606:ONN65606 OXE65606:OXJ65606 PHA65606:PHF65606 PQW65606:PRB65606 QAS65606:QAX65606 QKO65606:QKT65606 QUK65606:QUP65606 REG65606:REL65606 ROC65606:ROH65606 RXY65606:RYD65606 SHU65606:SHZ65606 SRQ65606:SRV65606 TBM65606:TBR65606 TLI65606:TLN65606 TVE65606:TVJ65606 UFA65606:UFF65606 UOW65606:UPB65606 UYS65606:UYX65606 VIO65606:VIT65606 VSK65606:VSP65606 WCG65606:WCL65606 WMC65606:WMH65606 WVY65606:WWD65606 Q131142:V131142 JM131142:JR131142 TI131142:TN131142 ADE131142:ADJ131142 ANA131142:ANF131142 AWW131142:AXB131142 BGS131142:BGX131142 BQO131142:BQT131142 CAK131142:CAP131142 CKG131142:CKL131142 CUC131142:CUH131142 DDY131142:DED131142 DNU131142:DNZ131142 DXQ131142:DXV131142 EHM131142:EHR131142 ERI131142:ERN131142 FBE131142:FBJ131142 FLA131142:FLF131142 FUW131142:FVB131142 GES131142:GEX131142 GOO131142:GOT131142 GYK131142:GYP131142 HIG131142:HIL131142 HSC131142:HSH131142 IBY131142:ICD131142 ILU131142:ILZ131142 IVQ131142:IVV131142 JFM131142:JFR131142 JPI131142:JPN131142 JZE131142:JZJ131142 KJA131142:KJF131142 KSW131142:KTB131142 LCS131142:LCX131142 LMO131142:LMT131142 LWK131142:LWP131142 MGG131142:MGL131142 MQC131142:MQH131142 MZY131142:NAD131142 NJU131142:NJZ131142 NTQ131142:NTV131142 ODM131142:ODR131142 ONI131142:ONN131142 OXE131142:OXJ131142 PHA131142:PHF131142 PQW131142:PRB131142 QAS131142:QAX131142 QKO131142:QKT131142 QUK131142:QUP131142 REG131142:REL131142 ROC131142:ROH131142 RXY131142:RYD131142 SHU131142:SHZ131142 SRQ131142:SRV131142 TBM131142:TBR131142 TLI131142:TLN131142 TVE131142:TVJ131142 UFA131142:UFF131142 UOW131142:UPB131142 UYS131142:UYX131142 VIO131142:VIT131142 VSK131142:VSP131142 WCG131142:WCL131142 WMC131142:WMH131142 WVY131142:WWD131142 Q196678:V196678 JM196678:JR196678 TI196678:TN196678 ADE196678:ADJ196678 ANA196678:ANF196678 AWW196678:AXB196678 BGS196678:BGX196678 BQO196678:BQT196678 CAK196678:CAP196678 CKG196678:CKL196678 CUC196678:CUH196678 DDY196678:DED196678 DNU196678:DNZ196678 DXQ196678:DXV196678 EHM196678:EHR196678 ERI196678:ERN196678 FBE196678:FBJ196678 FLA196678:FLF196678 FUW196678:FVB196678 GES196678:GEX196678 GOO196678:GOT196678 GYK196678:GYP196678 HIG196678:HIL196678 HSC196678:HSH196678 IBY196678:ICD196678 ILU196678:ILZ196678 IVQ196678:IVV196678 JFM196678:JFR196678 JPI196678:JPN196678 JZE196678:JZJ196678 KJA196678:KJF196678 KSW196678:KTB196678 LCS196678:LCX196678 LMO196678:LMT196678 LWK196678:LWP196678 MGG196678:MGL196678 MQC196678:MQH196678 MZY196678:NAD196678 NJU196678:NJZ196678 NTQ196678:NTV196678 ODM196678:ODR196678 ONI196678:ONN196678 OXE196678:OXJ196678 PHA196678:PHF196678 PQW196678:PRB196678 QAS196678:QAX196678 QKO196678:QKT196678 QUK196678:QUP196678 REG196678:REL196678 ROC196678:ROH196678 RXY196678:RYD196678 SHU196678:SHZ196678 SRQ196678:SRV196678 TBM196678:TBR196678 TLI196678:TLN196678 TVE196678:TVJ196678 UFA196678:UFF196678 UOW196678:UPB196678 UYS196678:UYX196678 VIO196678:VIT196678 VSK196678:VSP196678 WCG196678:WCL196678 WMC196678:WMH196678 WVY196678:WWD196678 Q262214:V262214 JM262214:JR262214 TI262214:TN262214 ADE262214:ADJ262214 ANA262214:ANF262214 AWW262214:AXB262214 BGS262214:BGX262214 BQO262214:BQT262214 CAK262214:CAP262214 CKG262214:CKL262214 CUC262214:CUH262214 DDY262214:DED262214 DNU262214:DNZ262214 DXQ262214:DXV262214 EHM262214:EHR262214 ERI262214:ERN262214 FBE262214:FBJ262214 FLA262214:FLF262214 FUW262214:FVB262214 GES262214:GEX262214 GOO262214:GOT262214 GYK262214:GYP262214 HIG262214:HIL262214 HSC262214:HSH262214 IBY262214:ICD262214 ILU262214:ILZ262214 IVQ262214:IVV262214 JFM262214:JFR262214 JPI262214:JPN262214 JZE262214:JZJ262214 KJA262214:KJF262214 KSW262214:KTB262214 LCS262214:LCX262214 LMO262214:LMT262214 LWK262214:LWP262214 MGG262214:MGL262214 MQC262214:MQH262214 MZY262214:NAD262214 NJU262214:NJZ262214 NTQ262214:NTV262214 ODM262214:ODR262214 ONI262214:ONN262214 OXE262214:OXJ262214 PHA262214:PHF262214 PQW262214:PRB262214 QAS262214:QAX262214 QKO262214:QKT262214 QUK262214:QUP262214 REG262214:REL262214 ROC262214:ROH262214 RXY262214:RYD262214 SHU262214:SHZ262214 SRQ262214:SRV262214 TBM262214:TBR262214 TLI262214:TLN262214 TVE262214:TVJ262214 UFA262214:UFF262214 UOW262214:UPB262214 UYS262214:UYX262214 VIO262214:VIT262214 VSK262214:VSP262214 WCG262214:WCL262214 WMC262214:WMH262214 WVY262214:WWD262214 Q327750:V327750 JM327750:JR327750 TI327750:TN327750 ADE327750:ADJ327750 ANA327750:ANF327750 AWW327750:AXB327750 BGS327750:BGX327750 BQO327750:BQT327750 CAK327750:CAP327750 CKG327750:CKL327750 CUC327750:CUH327750 DDY327750:DED327750 DNU327750:DNZ327750 DXQ327750:DXV327750 EHM327750:EHR327750 ERI327750:ERN327750 FBE327750:FBJ327750 FLA327750:FLF327750 FUW327750:FVB327750 GES327750:GEX327750 GOO327750:GOT327750 GYK327750:GYP327750 HIG327750:HIL327750 HSC327750:HSH327750 IBY327750:ICD327750 ILU327750:ILZ327750 IVQ327750:IVV327750 JFM327750:JFR327750 JPI327750:JPN327750 JZE327750:JZJ327750 KJA327750:KJF327750 KSW327750:KTB327750 LCS327750:LCX327750 LMO327750:LMT327750 LWK327750:LWP327750 MGG327750:MGL327750 MQC327750:MQH327750 MZY327750:NAD327750 NJU327750:NJZ327750 NTQ327750:NTV327750 ODM327750:ODR327750 ONI327750:ONN327750 OXE327750:OXJ327750 PHA327750:PHF327750 PQW327750:PRB327750 QAS327750:QAX327750 QKO327750:QKT327750 QUK327750:QUP327750 REG327750:REL327750 ROC327750:ROH327750 RXY327750:RYD327750 SHU327750:SHZ327750 SRQ327750:SRV327750 TBM327750:TBR327750 TLI327750:TLN327750 TVE327750:TVJ327750 UFA327750:UFF327750 UOW327750:UPB327750 UYS327750:UYX327750 VIO327750:VIT327750 VSK327750:VSP327750 WCG327750:WCL327750 WMC327750:WMH327750 WVY327750:WWD327750 Q393286:V393286 JM393286:JR393286 TI393286:TN393286 ADE393286:ADJ393286 ANA393286:ANF393286 AWW393286:AXB393286 BGS393286:BGX393286 BQO393286:BQT393286 CAK393286:CAP393286 CKG393286:CKL393286 CUC393286:CUH393286 DDY393286:DED393286 DNU393286:DNZ393286 DXQ393286:DXV393286 EHM393286:EHR393286 ERI393286:ERN393286 FBE393286:FBJ393286 FLA393286:FLF393286 FUW393286:FVB393286 GES393286:GEX393286 GOO393286:GOT393286 GYK393286:GYP393286 HIG393286:HIL393286 HSC393286:HSH393286 IBY393286:ICD393286 ILU393286:ILZ393286 IVQ393286:IVV393286 JFM393286:JFR393286 JPI393286:JPN393286 JZE393286:JZJ393286 KJA393286:KJF393286 KSW393286:KTB393286 LCS393286:LCX393286 LMO393286:LMT393286 LWK393286:LWP393286 MGG393286:MGL393286 MQC393286:MQH393286 MZY393286:NAD393286 NJU393286:NJZ393286 NTQ393286:NTV393286 ODM393286:ODR393286 ONI393286:ONN393286 OXE393286:OXJ393286 PHA393286:PHF393286 PQW393286:PRB393286 QAS393286:QAX393286 QKO393286:QKT393286 QUK393286:QUP393286 REG393286:REL393286 ROC393286:ROH393286 RXY393286:RYD393286 SHU393286:SHZ393286 SRQ393286:SRV393286 TBM393286:TBR393286 TLI393286:TLN393286 TVE393286:TVJ393286 UFA393286:UFF393286 UOW393286:UPB393286 UYS393286:UYX393286 VIO393286:VIT393286 VSK393286:VSP393286 WCG393286:WCL393286 WMC393286:WMH393286 WVY393286:WWD393286 Q458822:V458822 JM458822:JR458822 TI458822:TN458822 ADE458822:ADJ458822 ANA458822:ANF458822 AWW458822:AXB458822 BGS458822:BGX458822 BQO458822:BQT458822 CAK458822:CAP458822 CKG458822:CKL458822 CUC458822:CUH458822 DDY458822:DED458822 DNU458822:DNZ458822 DXQ458822:DXV458822 EHM458822:EHR458822 ERI458822:ERN458822 FBE458822:FBJ458822 FLA458822:FLF458822 FUW458822:FVB458822 GES458822:GEX458822 GOO458822:GOT458822 GYK458822:GYP458822 HIG458822:HIL458822 HSC458822:HSH458822 IBY458822:ICD458822 ILU458822:ILZ458822 IVQ458822:IVV458822 JFM458822:JFR458822 JPI458822:JPN458822 JZE458822:JZJ458822 KJA458822:KJF458822 KSW458822:KTB458822 LCS458822:LCX458822 LMO458822:LMT458822 LWK458822:LWP458822 MGG458822:MGL458822 MQC458822:MQH458822 MZY458822:NAD458822 NJU458822:NJZ458822 NTQ458822:NTV458822 ODM458822:ODR458822 ONI458822:ONN458822 OXE458822:OXJ458822 PHA458822:PHF458822 PQW458822:PRB458822 QAS458822:QAX458822 QKO458822:QKT458822 QUK458822:QUP458822 REG458822:REL458822 ROC458822:ROH458822 RXY458822:RYD458822 SHU458822:SHZ458822 SRQ458822:SRV458822 TBM458822:TBR458822 TLI458822:TLN458822 TVE458822:TVJ458822 UFA458822:UFF458822 UOW458822:UPB458822 UYS458822:UYX458822 VIO458822:VIT458822 VSK458822:VSP458822 WCG458822:WCL458822 WMC458822:WMH458822 WVY458822:WWD458822 Q524358:V524358 JM524358:JR524358 TI524358:TN524358 ADE524358:ADJ524358 ANA524358:ANF524358 AWW524358:AXB524358 BGS524358:BGX524358 BQO524358:BQT524358 CAK524358:CAP524358 CKG524358:CKL524358 CUC524358:CUH524358 DDY524358:DED524358 DNU524358:DNZ524358 DXQ524358:DXV524358 EHM524358:EHR524358 ERI524358:ERN524358 FBE524358:FBJ524358 FLA524358:FLF524358 FUW524358:FVB524358 GES524358:GEX524358 GOO524358:GOT524358 GYK524358:GYP524358 HIG524358:HIL524358 HSC524358:HSH524358 IBY524358:ICD524358 ILU524358:ILZ524358 IVQ524358:IVV524358 JFM524358:JFR524358 JPI524358:JPN524358 JZE524358:JZJ524358 KJA524358:KJF524358 KSW524358:KTB524358 LCS524358:LCX524358 LMO524358:LMT524358 LWK524358:LWP524358 MGG524358:MGL524358 MQC524358:MQH524358 MZY524358:NAD524358 NJU524358:NJZ524358 NTQ524358:NTV524358 ODM524358:ODR524358 ONI524358:ONN524358 OXE524358:OXJ524358 PHA524358:PHF524358 PQW524358:PRB524358 QAS524358:QAX524358 QKO524358:QKT524358 QUK524358:QUP524358 REG524358:REL524358 ROC524358:ROH524358 RXY524358:RYD524358 SHU524358:SHZ524358 SRQ524358:SRV524358 TBM524358:TBR524358 TLI524358:TLN524358 TVE524358:TVJ524358 UFA524358:UFF524358 UOW524358:UPB524358 UYS524358:UYX524358 VIO524358:VIT524358 VSK524358:VSP524358 WCG524358:WCL524358 WMC524358:WMH524358 WVY524358:WWD524358 Q589894:V589894 JM589894:JR589894 TI589894:TN589894 ADE589894:ADJ589894 ANA589894:ANF589894 AWW589894:AXB589894 BGS589894:BGX589894 BQO589894:BQT589894 CAK589894:CAP589894 CKG589894:CKL589894 CUC589894:CUH589894 DDY589894:DED589894 DNU589894:DNZ589894 DXQ589894:DXV589894 EHM589894:EHR589894 ERI589894:ERN589894 FBE589894:FBJ589894 FLA589894:FLF589894 FUW589894:FVB589894 GES589894:GEX589894 GOO589894:GOT589894 GYK589894:GYP589894 HIG589894:HIL589894 HSC589894:HSH589894 IBY589894:ICD589894 ILU589894:ILZ589894 IVQ589894:IVV589894 JFM589894:JFR589894 JPI589894:JPN589894 JZE589894:JZJ589894 KJA589894:KJF589894 KSW589894:KTB589894 LCS589894:LCX589894 LMO589894:LMT589894 LWK589894:LWP589894 MGG589894:MGL589894 MQC589894:MQH589894 MZY589894:NAD589894 NJU589894:NJZ589894 NTQ589894:NTV589894 ODM589894:ODR589894 ONI589894:ONN589894 OXE589894:OXJ589894 PHA589894:PHF589894 PQW589894:PRB589894 QAS589894:QAX589894 QKO589894:QKT589894 QUK589894:QUP589894 REG589894:REL589894 ROC589894:ROH589894 RXY589894:RYD589894 SHU589894:SHZ589894 SRQ589894:SRV589894 TBM589894:TBR589894 TLI589894:TLN589894 TVE589894:TVJ589894 UFA589894:UFF589894 UOW589894:UPB589894 UYS589894:UYX589894 VIO589894:VIT589894 VSK589894:VSP589894 WCG589894:WCL589894 WMC589894:WMH589894 WVY589894:WWD589894 Q655430:V655430 JM655430:JR655430 TI655430:TN655430 ADE655430:ADJ655430 ANA655430:ANF655430 AWW655430:AXB655430 BGS655430:BGX655430 BQO655430:BQT655430 CAK655430:CAP655430 CKG655430:CKL655430 CUC655430:CUH655430 DDY655430:DED655430 DNU655430:DNZ655430 DXQ655430:DXV655430 EHM655430:EHR655430 ERI655430:ERN655430 FBE655430:FBJ655430 FLA655430:FLF655430 FUW655430:FVB655430 GES655430:GEX655430 GOO655430:GOT655430 GYK655430:GYP655430 HIG655430:HIL655430 HSC655430:HSH655430 IBY655430:ICD655430 ILU655430:ILZ655430 IVQ655430:IVV655430 JFM655430:JFR655430 JPI655430:JPN655430 JZE655430:JZJ655430 KJA655430:KJF655430 KSW655430:KTB655430 LCS655430:LCX655430 LMO655430:LMT655430 LWK655430:LWP655430 MGG655430:MGL655430 MQC655430:MQH655430 MZY655430:NAD655430 NJU655430:NJZ655430 NTQ655430:NTV655430 ODM655430:ODR655430 ONI655430:ONN655430 OXE655430:OXJ655430 PHA655430:PHF655430 PQW655430:PRB655430 QAS655430:QAX655430 QKO655430:QKT655430 QUK655430:QUP655430 REG655430:REL655430 ROC655430:ROH655430 RXY655430:RYD655430 SHU655430:SHZ655430 SRQ655430:SRV655430 TBM655430:TBR655430 TLI655430:TLN655430 TVE655430:TVJ655430 UFA655430:UFF655430 UOW655430:UPB655430 UYS655430:UYX655430 VIO655430:VIT655430 VSK655430:VSP655430 WCG655430:WCL655430 WMC655430:WMH655430 WVY655430:WWD655430 Q720966:V720966 JM720966:JR720966 TI720966:TN720966 ADE720966:ADJ720966 ANA720966:ANF720966 AWW720966:AXB720966 BGS720966:BGX720966 BQO720966:BQT720966 CAK720966:CAP720966 CKG720966:CKL720966 CUC720966:CUH720966 DDY720966:DED720966 DNU720966:DNZ720966 DXQ720966:DXV720966 EHM720966:EHR720966 ERI720966:ERN720966 FBE720966:FBJ720966 FLA720966:FLF720966 FUW720966:FVB720966 GES720966:GEX720966 GOO720966:GOT720966 GYK720966:GYP720966 HIG720966:HIL720966 HSC720966:HSH720966 IBY720966:ICD720966 ILU720966:ILZ720966 IVQ720966:IVV720966 JFM720966:JFR720966 JPI720966:JPN720966 JZE720966:JZJ720966 KJA720966:KJF720966 KSW720966:KTB720966 LCS720966:LCX720966 LMO720966:LMT720966 LWK720966:LWP720966 MGG720966:MGL720966 MQC720966:MQH720966 MZY720966:NAD720966 NJU720966:NJZ720966 NTQ720966:NTV720966 ODM720966:ODR720966 ONI720966:ONN720966 OXE720966:OXJ720966 PHA720966:PHF720966 PQW720966:PRB720966 QAS720966:QAX720966 QKO720966:QKT720966 QUK720966:QUP720966 REG720966:REL720966 ROC720966:ROH720966 RXY720966:RYD720966 SHU720966:SHZ720966 SRQ720966:SRV720966 TBM720966:TBR720966 TLI720966:TLN720966 TVE720966:TVJ720966 UFA720966:UFF720966 UOW720966:UPB720966 UYS720966:UYX720966 VIO720966:VIT720966 VSK720966:VSP720966 WCG720966:WCL720966 WMC720966:WMH720966 WVY720966:WWD720966 Q786502:V786502 JM786502:JR786502 TI786502:TN786502 ADE786502:ADJ786502 ANA786502:ANF786502 AWW786502:AXB786502 BGS786502:BGX786502 BQO786502:BQT786502 CAK786502:CAP786502 CKG786502:CKL786502 CUC786502:CUH786502 DDY786502:DED786502 DNU786502:DNZ786502 DXQ786502:DXV786502 EHM786502:EHR786502 ERI786502:ERN786502 FBE786502:FBJ786502 FLA786502:FLF786502 FUW786502:FVB786502 GES786502:GEX786502 GOO786502:GOT786502 GYK786502:GYP786502 HIG786502:HIL786502 HSC786502:HSH786502 IBY786502:ICD786502 ILU786502:ILZ786502 IVQ786502:IVV786502 JFM786502:JFR786502 JPI786502:JPN786502 JZE786502:JZJ786502 KJA786502:KJF786502 KSW786502:KTB786502 LCS786502:LCX786502 LMO786502:LMT786502 LWK786502:LWP786502 MGG786502:MGL786502 MQC786502:MQH786502 MZY786502:NAD786502 NJU786502:NJZ786502 NTQ786502:NTV786502 ODM786502:ODR786502 ONI786502:ONN786502 OXE786502:OXJ786502 PHA786502:PHF786502 PQW786502:PRB786502 QAS786502:QAX786502 QKO786502:QKT786502 QUK786502:QUP786502 REG786502:REL786502 ROC786502:ROH786502 RXY786502:RYD786502 SHU786502:SHZ786502 SRQ786502:SRV786502 TBM786502:TBR786502 TLI786502:TLN786502 TVE786502:TVJ786502 UFA786502:UFF786502 UOW786502:UPB786502 UYS786502:UYX786502 VIO786502:VIT786502 VSK786502:VSP786502 WCG786502:WCL786502 WMC786502:WMH786502 WVY786502:WWD786502 Q852038:V852038 JM852038:JR852038 TI852038:TN852038 ADE852038:ADJ852038 ANA852038:ANF852038 AWW852038:AXB852038 BGS852038:BGX852038 BQO852038:BQT852038 CAK852038:CAP852038 CKG852038:CKL852038 CUC852038:CUH852038 DDY852038:DED852038 DNU852038:DNZ852038 DXQ852038:DXV852038 EHM852038:EHR852038 ERI852038:ERN852038 FBE852038:FBJ852038 FLA852038:FLF852038 FUW852038:FVB852038 GES852038:GEX852038 GOO852038:GOT852038 GYK852038:GYP852038 HIG852038:HIL852038 HSC852038:HSH852038 IBY852038:ICD852038 ILU852038:ILZ852038 IVQ852038:IVV852038 JFM852038:JFR852038 JPI852038:JPN852038 JZE852038:JZJ852038 KJA852038:KJF852038 KSW852038:KTB852038 LCS852038:LCX852038 LMO852038:LMT852038 LWK852038:LWP852038 MGG852038:MGL852038 MQC852038:MQH852038 MZY852038:NAD852038 NJU852038:NJZ852038 NTQ852038:NTV852038 ODM852038:ODR852038 ONI852038:ONN852038 OXE852038:OXJ852038 PHA852038:PHF852038 PQW852038:PRB852038 QAS852038:QAX852038 QKO852038:QKT852038 QUK852038:QUP852038 REG852038:REL852038 ROC852038:ROH852038 RXY852038:RYD852038 SHU852038:SHZ852038 SRQ852038:SRV852038 TBM852038:TBR852038 TLI852038:TLN852038 TVE852038:TVJ852038 UFA852038:UFF852038 UOW852038:UPB852038 UYS852038:UYX852038 VIO852038:VIT852038 VSK852038:VSP852038 WCG852038:WCL852038 WMC852038:WMH852038 WVY852038:WWD852038 Q917574:V917574 JM917574:JR917574 TI917574:TN917574 ADE917574:ADJ917574 ANA917574:ANF917574 AWW917574:AXB917574 BGS917574:BGX917574 BQO917574:BQT917574 CAK917574:CAP917574 CKG917574:CKL917574 CUC917574:CUH917574 DDY917574:DED917574 DNU917574:DNZ917574 DXQ917574:DXV917574 EHM917574:EHR917574 ERI917574:ERN917574 FBE917574:FBJ917574 FLA917574:FLF917574 FUW917574:FVB917574 GES917574:GEX917574 GOO917574:GOT917574 GYK917574:GYP917574 HIG917574:HIL917574 HSC917574:HSH917574 IBY917574:ICD917574 ILU917574:ILZ917574 IVQ917574:IVV917574 JFM917574:JFR917574 JPI917574:JPN917574 JZE917574:JZJ917574 KJA917574:KJF917574 KSW917574:KTB917574 LCS917574:LCX917574 LMO917574:LMT917574 LWK917574:LWP917574 MGG917574:MGL917574 MQC917574:MQH917574 MZY917574:NAD917574 NJU917574:NJZ917574 NTQ917574:NTV917574 ODM917574:ODR917574 ONI917574:ONN917574 OXE917574:OXJ917574 PHA917574:PHF917574 PQW917574:PRB917574 QAS917574:QAX917574 QKO917574:QKT917574 QUK917574:QUP917574 REG917574:REL917574 ROC917574:ROH917574 RXY917574:RYD917574 SHU917574:SHZ917574 SRQ917574:SRV917574 TBM917574:TBR917574 TLI917574:TLN917574 TVE917574:TVJ917574 UFA917574:UFF917574 UOW917574:UPB917574 UYS917574:UYX917574 VIO917574:VIT917574 VSK917574:VSP917574 WCG917574:WCL917574 WMC917574:WMH917574 WVY917574:WWD917574 Q983110:V983110 JM983110:JR983110 TI983110:TN983110 ADE983110:ADJ983110 ANA983110:ANF983110 AWW983110:AXB983110 BGS983110:BGX983110 BQO983110:BQT983110 CAK983110:CAP983110 CKG983110:CKL983110 CUC983110:CUH983110 DDY983110:DED983110 DNU983110:DNZ983110 DXQ983110:DXV983110 EHM983110:EHR983110 ERI983110:ERN983110 FBE983110:FBJ983110 FLA983110:FLF983110 FUW983110:FVB983110 GES983110:GEX983110 GOO983110:GOT983110 GYK983110:GYP983110 HIG983110:HIL983110 HSC983110:HSH983110 IBY983110:ICD983110 ILU983110:ILZ983110 IVQ983110:IVV983110 JFM983110:JFR983110 JPI983110:JPN983110 JZE983110:JZJ983110 KJA983110:KJF983110 KSW983110:KTB983110 LCS983110:LCX983110 LMO983110:LMT983110 LWK983110:LWP983110 MGG983110:MGL983110 MQC983110:MQH983110 MZY983110:NAD983110 NJU983110:NJZ983110 NTQ983110:NTV983110 ODM983110:ODR983110 ONI983110:ONN983110 OXE983110:OXJ983110 PHA983110:PHF983110 PQW983110:PRB983110 QAS983110:QAX983110 QKO983110:QKT983110 QUK983110:QUP983110 REG983110:REL983110 ROC983110:ROH983110 RXY983110:RYD983110 SHU983110:SHZ983110 SRQ983110:SRV983110 TBM983110:TBR983110 TLI983110:TLN983110 TVE983110:TVJ983110 UFA983110:UFF983110 UOW983110:UPB983110 UYS983110:UYX983110 VIO983110:VIT983110 VSK983110:VSP983110 WCG983110:WCL983110 WMC983110:WMH983110 WVY983110:WWD983110 R72:V72 JN72:JR72 TJ72:TN72 ADF72:ADJ72 ANB72:ANF72 AWX72:AXB72 BGT72:BGX72 BQP72:BQT72 CAL72:CAP72 CKH72:CKL72 CUD72:CUH72 DDZ72:DED72 DNV72:DNZ72 DXR72:DXV72 EHN72:EHR72 ERJ72:ERN72 FBF72:FBJ72 FLB72:FLF72 FUX72:FVB72 GET72:GEX72 GOP72:GOT72 GYL72:GYP72 HIH72:HIL72 HSD72:HSH72 IBZ72:ICD72 ILV72:ILZ72 IVR72:IVV72 JFN72:JFR72 JPJ72:JPN72 JZF72:JZJ72 KJB72:KJF72 KSX72:KTB72 LCT72:LCX72 LMP72:LMT72 LWL72:LWP72 MGH72:MGL72 MQD72:MQH72 MZZ72:NAD72 NJV72:NJZ72 NTR72:NTV72 ODN72:ODR72 ONJ72:ONN72 OXF72:OXJ72 PHB72:PHF72 PQX72:PRB72 QAT72:QAX72 QKP72:QKT72 QUL72:QUP72 REH72:REL72 ROD72:ROH72 RXZ72:RYD72 SHV72:SHZ72 SRR72:SRV72 TBN72:TBR72 TLJ72:TLN72 TVF72:TVJ72 UFB72:UFF72 UOX72:UPB72 UYT72:UYX72 VIP72:VIT72 VSL72:VSP72 WCH72:WCL72 WMD72:WMH72 WVZ72:WWD72 R65608:V65608 JN65608:JR65608 TJ65608:TN65608 ADF65608:ADJ65608 ANB65608:ANF65608 AWX65608:AXB65608 BGT65608:BGX65608 BQP65608:BQT65608 CAL65608:CAP65608 CKH65608:CKL65608 CUD65608:CUH65608 DDZ65608:DED65608 DNV65608:DNZ65608 DXR65608:DXV65608 EHN65608:EHR65608 ERJ65608:ERN65608 FBF65608:FBJ65608 FLB65608:FLF65608 FUX65608:FVB65608 GET65608:GEX65608 GOP65608:GOT65608 GYL65608:GYP65608 HIH65608:HIL65608 HSD65608:HSH65608 IBZ65608:ICD65608 ILV65608:ILZ65608 IVR65608:IVV65608 JFN65608:JFR65608 JPJ65608:JPN65608 JZF65608:JZJ65608 KJB65608:KJF65608 KSX65608:KTB65608 LCT65608:LCX65608 LMP65608:LMT65608 LWL65608:LWP65608 MGH65608:MGL65608 MQD65608:MQH65608 MZZ65608:NAD65608 NJV65608:NJZ65608 NTR65608:NTV65608 ODN65608:ODR65608 ONJ65608:ONN65608 OXF65608:OXJ65608 PHB65608:PHF65608 PQX65608:PRB65608 QAT65608:QAX65608 QKP65608:QKT65608 QUL65608:QUP65608 REH65608:REL65608 ROD65608:ROH65608 RXZ65608:RYD65608 SHV65608:SHZ65608 SRR65608:SRV65608 TBN65608:TBR65608 TLJ65608:TLN65608 TVF65608:TVJ65608 UFB65608:UFF65608 UOX65608:UPB65608 UYT65608:UYX65608 VIP65608:VIT65608 VSL65608:VSP65608 WCH65608:WCL65608 WMD65608:WMH65608 WVZ65608:WWD65608 R131144:V131144 JN131144:JR131144 TJ131144:TN131144 ADF131144:ADJ131144 ANB131144:ANF131144 AWX131144:AXB131144 BGT131144:BGX131144 BQP131144:BQT131144 CAL131144:CAP131144 CKH131144:CKL131144 CUD131144:CUH131144 DDZ131144:DED131144 DNV131144:DNZ131144 DXR131144:DXV131144 EHN131144:EHR131144 ERJ131144:ERN131144 FBF131144:FBJ131144 FLB131144:FLF131144 FUX131144:FVB131144 GET131144:GEX131144 GOP131144:GOT131144 GYL131144:GYP131144 HIH131144:HIL131144 HSD131144:HSH131144 IBZ131144:ICD131144 ILV131144:ILZ131144 IVR131144:IVV131144 JFN131144:JFR131144 JPJ131144:JPN131144 JZF131144:JZJ131144 KJB131144:KJF131144 KSX131144:KTB131144 LCT131144:LCX131144 LMP131144:LMT131144 LWL131144:LWP131144 MGH131144:MGL131144 MQD131144:MQH131144 MZZ131144:NAD131144 NJV131144:NJZ131144 NTR131144:NTV131144 ODN131144:ODR131144 ONJ131144:ONN131144 OXF131144:OXJ131144 PHB131144:PHF131144 PQX131144:PRB131144 QAT131144:QAX131144 QKP131144:QKT131144 QUL131144:QUP131144 REH131144:REL131144 ROD131144:ROH131144 RXZ131144:RYD131144 SHV131144:SHZ131144 SRR131144:SRV131144 TBN131144:TBR131144 TLJ131144:TLN131144 TVF131144:TVJ131144 UFB131144:UFF131144 UOX131144:UPB131144 UYT131144:UYX131144 VIP131144:VIT131144 VSL131144:VSP131144 WCH131144:WCL131144 WMD131144:WMH131144 WVZ131144:WWD131144 R196680:V196680 JN196680:JR196680 TJ196680:TN196680 ADF196680:ADJ196680 ANB196680:ANF196680 AWX196680:AXB196680 BGT196680:BGX196680 BQP196680:BQT196680 CAL196680:CAP196680 CKH196680:CKL196680 CUD196680:CUH196680 DDZ196680:DED196680 DNV196680:DNZ196680 DXR196680:DXV196680 EHN196680:EHR196680 ERJ196680:ERN196680 FBF196680:FBJ196680 FLB196680:FLF196680 FUX196680:FVB196680 GET196680:GEX196680 GOP196680:GOT196680 GYL196680:GYP196680 HIH196680:HIL196680 HSD196680:HSH196680 IBZ196680:ICD196680 ILV196680:ILZ196680 IVR196680:IVV196680 JFN196680:JFR196680 JPJ196680:JPN196680 JZF196680:JZJ196680 KJB196680:KJF196680 KSX196680:KTB196680 LCT196680:LCX196680 LMP196680:LMT196680 LWL196680:LWP196680 MGH196680:MGL196680 MQD196680:MQH196680 MZZ196680:NAD196680 NJV196680:NJZ196680 NTR196680:NTV196680 ODN196680:ODR196680 ONJ196680:ONN196680 OXF196680:OXJ196680 PHB196680:PHF196680 PQX196680:PRB196680 QAT196680:QAX196680 QKP196680:QKT196680 QUL196680:QUP196680 REH196680:REL196680 ROD196680:ROH196680 RXZ196680:RYD196680 SHV196680:SHZ196680 SRR196680:SRV196680 TBN196680:TBR196680 TLJ196680:TLN196680 TVF196680:TVJ196680 UFB196680:UFF196680 UOX196680:UPB196680 UYT196680:UYX196680 VIP196680:VIT196680 VSL196680:VSP196680 WCH196680:WCL196680 WMD196680:WMH196680 WVZ196680:WWD196680 R262216:V262216 JN262216:JR262216 TJ262216:TN262216 ADF262216:ADJ262216 ANB262216:ANF262216 AWX262216:AXB262216 BGT262216:BGX262216 BQP262216:BQT262216 CAL262216:CAP262216 CKH262216:CKL262216 CUD262216:CUH262216 DDZ262216:DED262216 DNV262216:DNZ262216 DXR262216:DXV262216 EHN262216:EHR262216 ERJ262216:ERN262216 FBF262216:FBJ262216 FLB262216:FLF262216 FUX262216:FVB262216 GET262216:GEX262216 GOP262216:GOT262216 GYL262216:GYP262216 HIH262216:HIL262216 HSD262216:HSH262216 IBZ262216:ICD262216 ILV262216:ILZ262216 IVR262216:IVV262216 JFN262216:JFR262216 JPJ262216:JPN262216 JZF262216:JZJ262216 KJB262216:KJF262216 KSX262216:KTB262216 LCT262216:LCX262216 LMP262216:LMT262216 LWL262216:LWP262216 MGH262216:MGL262216 MQD262216:MQH262216 MZZ262216:NAD262216 NJV262216:NJZ262216 NTR262216:NTV262216 ODN262216:ODR262216 ONJ262216:ONN262216 OXF262216:OXJ262216 PHB262216:PHF262216 PQX262216:PRB262216 QAT262216:QAX262216 QKP262216:QKT262216 QUL262216:QUP262216 REH262216:REL262216 ROD262216:ROH262216 RXZ262216:RYD262216 SHV262216:SHZ262216 SRR262216:SRV262216 TBN262216:TBR262216 TLJ262216:TLN262216 TVF262216:TVJ262216 UFB262216:UFF262216 UOX262216:UPB262216 UYT262216:UYX262216 VIP262216:VIT262216 VSL262216:VSP262216 WCH262216:WCL262216 WMD262216:WMH262216 WVZ262216:WWD262216 R327752:V327752 JN327752:JR327752 TJ327752:TN327752 ADF327752:ADJ327752 ANB327752:ANF327752 AWX327752:AXB327752 BGT327752:BGX327752 BQP327752:BQT327752 CAL327752:CAP327752 CKH327752:CKL327752 CUD327752:CUH327752 DDZ327752:DED327752 DNV327752:DNZ327752 DXR327752:DXV327752 EHN327752:EHR327752 ERJ327752:ERN327752 FBF327752:FBJ327752 FLB327752:FLF327752 FUX327752:FVB327752 GET327752:GEX327752 GOP327752:GOT327752 GYL327752:GYP327752 HIH327752:HIL327752 HSD327752:HSH327752 IBZ327752:ICD327752 ILV327752:ILZ327752 IVR327752:IVV327752 JFN327752:JFR327752 JPJ327752:JPN327752 JZF327752:JZJ327752 KJB327752:KJF327752 KSX327752:KTB327752 LCT327752:LCX327752 LMP327752:LMT327752 LWL327752:LWP327752 MGH327752:MGL327752 MQD327752:MQH327752 MZZ327752:NAD327752 NJV327752:NJZ327752 NTR327752:NTV327752 ODN327752:ODR327752 ONJ327752:ONN327752 OXF327752:OXJ327752 PHB327752:PHF327752 PQX327752:PRB327752 QAT327752:QAX327752 QKP327752:QKT327752 QUL327752:QUP327752 REH327752:REL327752 ROD327752:ROH327752 RXZ327752:RYD327752 SHV327752:SHZ327752 SRR327752:SRV327752 TBN327752:TBR327752 TLJ327752:TLN327752 TVF327752:TVJ327752 UFB327752:UFF327752 UOX327752:UPB327752 UYT327752:UYX327752 VIP327752:VIT327752 VSL327752:VSP327752 WCH327752:WCL327752 WMD327752:WMH327752 WVZ327752:WWD327752 R393288:V393288 JN393288:JR393288 TJ393288:TN393288 ADF393288:ADJ393288 ANB393288:ANF393288 AWX393288:AXB393288 BGT393288:BGX393288 BQP393288:BQT393288 CAL393288:CAP393288 CKH393288:CKL393288 CUD393288:CUH393288 DDZ393288:DED393288 DNV393288:DNZ393288 DXR393288:DXV393288 EHN393288:EHR393288 ERJ393288:ERN393288 FBF393288:FBJ393288 FLB393288:FLF393288 FUX393288:FVB393288 GET393288:GEX393288 GOP393288:GOT393288 GYL393288:GYP393288 HIH393288:HIL393288 HSD393288:HSH393288 IBZ393288:ICD393288 ILV393288:ILZ393288 IVR393288:IVV393288 JFN393288:JFR393288 JPJ393288:JPN393288 JZF393288:JZJ393288 KJB393288:KJF393288 KSX393288:KTB393288 LCT393288:LCX393288 LMP393288:LMT393288 LWL393288:LWP393288 MGH393288:MGL393288 MQD393288:MQH393288 MZZ393288:NAD393288 NJV393288:NJZ393288 NTR393288:NTV393288 ODN393288:ODR393288 ONJ393288:ONN393288 OXF393288:OXJ393288 PHB393288:PHF393288 PQX393288:PRB393288 QAT393288:QAX393288 QKP393288:QKT393288 QUL393288:QUP393288 REH393288:REL393288 ROD393288:ROH393288 RXZ393288:RYD393288 SHV393288:SHZ393288 SRR393288:SRV393288 TBN393288:TBR393288 TLJ393288:TLN393288 TVF393288:TVJ393288 UFB393288:UFF393288 UOX393288:UPB393288 UYT393288:UYX393288 VIP393288:VIT393288 VSL393288:VSP393288 WCH393288:WCL393288 WMD393288:WMH393288 WVZ393288:WWD393288 R458824:V458824 JN458824:JR458824 TJ458824:TN458824 ADF458824:ADJ458824 ANB458824:ANF458824 AWX458824:AXB458824 BGT458824:BGX458824 BQP458824:BQT458824 CAL458824:CAP458824 CKH458824:CKL458824 CUD458824:CUH458824 DDZ458824:DED458824 DNV458824:DNZ458824 DXR458824:DXV458824 EHN458824:EHR458824 ERJ458824:ERN458824 FBF458824:FBJ458824 FLB458824:FLF458824 FUX458824:FVB458824 GET458824:GEX458824 GOP458824:GOT458824 GYL458824:GYP458824 HIH458824:HIL458824 HSD458824:HSH458824 IBZ458824:ICD458824 ILV458824:ILZ458824 IVR458824:IVV458824 JFN458824:JFR458824 JPJ458824:JPN458824 JZF458824:JZJ458824 KJB458824:KJF458824 KSX458824:KTB458824 LCT458824:LCX458824 LMP458824:LMT458824 LWL458824:LWP458824 MGH458824:MGL458824 MQD458824:MQH458824 MZZ458824:NAD458824 NJV458824:NJZ458824 NTR458824:NTV458824 ODN458824:ODR458824 ONJ458824:ONN458824 OXF458824:OXJ458824 PHB458824:PHF458824 PQX458824:PRB458824 QAT458824:QAX458824 QKP458824:QKT458824 QUL458824:QUP458824 REH458824:REL458824 ROD458824:ROH458824 RXZ458824:RYD458824 SHV458824:SHZ458824 SRR458824:SRV458824 TBN458824:TBR458824 TLJ458824:TLN458824 TVF458824:TVJ458824 UFB458824:UFF458824 UOX458824:UPB458824 UYT458824:UYX458824 VIP458824:VIT458824 VSL458824:VSP458824 WCH458824:WCL458824 WMD458824:WMH458824 WVZ458824:WWD458824 R524360:V524360 JN524360:JR524360 TJ524360:TN524360 ADF524360:ADJ524360 ANB524360:ANF524360 AWX524360:AXB524360 BGT524360:BGX524360 BQP524360:BQT524360 CAL524360:CAP524360 CKH524360:CKL524360 CUD524360:CUH524360 DDZ524360:DED524360 DNV524360:DNZ524360 DXR524360:DXV524360 EHN524360:EHR524360 ERJ524360:ERN524360 FBF524360:FBJ524360 FLB524360:FLF524360 FUX524360:FVB524360 GET524360:GEX524360 GOP524360:GOT524360 GYL524360:GYP524360 HIH524360:HIL524360 HSD524360:HSH524360 IBZ524360:ICD524360 ILV524360:ILZ524360 IVR524360:IVV524360 JFN524360:JFR524360 JPJ524360:JPN524360 JZF524360:JZJ524360 KJB524360:KJF524360 KSX524360:KTB524360 LCT524360:LCX524360 LMP524360:LMT524360 LWL524360:LWP524360 MGH524360:MGL524360 MQD524360:MQH524360 MZZ524360:NAD524360 NJV524360:NJZ524360 NTR524360:NTV524360 ODN524360:ODR524360 ONJ524360:ONN524360 OXF524360:OXJ524360 PHB524360:PHF524360 PQX524360:PRB524360 QAT524360:QAX524360 QKP524360:QKT524360 QUL524360:QUP524360 REH524360:REL524360 ROD524360:ROH524360 RXZ524360:RYD524360 SHV524360:SHZ524360 SRR524360:SRV524360 TBN524360:TBR524360 TLJ524360:TLN524360 TVF524360:TVJ524360 UFB524360:UFF524360 UOX524360:UPB524360 UYT524360:UYX524360 VIP524360:VIT524360 VSL524360:VSP524360 WCH524360:WCL524360 WMD524360:WMH524360 WVZ524360:WWD524360 R589896:V589896 JN589896:JR589896 TJ589896:TN589896 ADF589896:ADJ589896 ANB589896:ANF589896 AWX589896:AXB589896 BGT589896:BGX589896 BQP589896:BQT589896 CAL589896:CAP589896 CKH589896:CKL589896 CUD589896:CUH589896 DDZ589896:DED589896 DNV589896:DNZ589896 DXR589896:DXV589896 EHN589896:EHR589896 ERJ589896:ERN589896 FBF589896:FBJ589896 FLB589896:FLF589896 FUX589896:FVB589896 GET589896:GEX589896 GOP589896:GOT589896 GYL589896:GYP589896 HIH589896:HIL589896 HSD589896:HSH589896 IBZ589896:ICD589896 ILV589896:ILZ589896 IVR589896:IVV589896 JFN589896:JFR589896 JPJ589896:JPN589896 JZF589896:JZJ589896 KJB589896:KJF589896 KSX589896:KTB589896 LCT589896:LCX589896 LMP589896:LMT589896 LWL589896:LWP589896 MGH589896:MGL589896 MQD589896:MQH589896 MZZ589896:NAD589896 NJV589896:NJZ589896 NTR589896:NTV589896 ODN589896:ODR589896 ONJ589896:ONN589896 OXF589896:OXJ589896 PHB589896:PHF589896 PQX589896:PRB589896 QAT589896:QAX589896 QKP589896:QKT589896 QUL589896:QUP589896 REH589896:REL589896 ROD589896:ROH589896 RXZ589896:RYD589896 SHV589896:SHZ589896 SRR589896:SRV589896 TBN589896:TBR589896 TLJ589896:TLN589896 TVF589896:TVJ589896 UFB589896:UFF589896 UOX589896:UPB589896 UYT589896:UYX589896 VIP589896:VIT589896 VSL589896:VSP589896 WCH589896:WCL589896 WMD589896:WMH589896 WVZ589896:WWD589896 R655432:V655432 JN655432:JR655432 TJ655432:TN655432 ADF655432:ADJ655432 ANB655432:ANF655432 AWX655432:AXB655432 BGT655432:BGX655432 BQP655432:BQT655432 CAL655432:CAP655432 CKH655432:CKL655432 CUD655432:CUH655432 DDZ655432:DED655432 DNV655432:DNZ655432 DXR655432:DXV655432 EHN655432:EHR655432 ERJ655432:ERN655432 FBF655432:FBJ655432 FLB655432:FLF655432 FUX655432:FVB655432 GET655432:GEX655432 GOP655432:GOT655432 GYL655432:GYP655432 HIH655432:HIL655432 HSD655432:HSH655432 IBZ655432:ICD655432 ILV655432:ILZ655432 IVR655432:IVV655432 JFN655432:JFR655432 JPJ655432:JPN655432 JZF655432:JZJ655432 KJB655432:KJF655432 KSX655432:KTB655432 LCT655432:LCX655432 LMP655432:LMT655432 LWL655432:LWP655432 MGH655432:MGL655432 MQD655432:MQH655432 MZZ655432:NAD655432 NJV655432:NJZ655432 NTR655432:NTV655432 ODN655432:ODR655432 ONJ655432:ONN655432 OXF655432:OXJ655432 PHB655432:PHF655432 PQX655432:PRB655432 QAT655432:QAX655432 QKP655432:QKT655432 QUL655432:QUP655432 REH655432:REL655432 ROD655432:ROH655432 RXZ655432:RYD655432 SHV655432:SHZ655432 SRR655432:SRV655432 TBN655432:TBR655432 TLJ655432:TLN655432 TVF655432:TVJ655432 UFB655432:UFF655432 UOX655432:UPB655432 UYT655432:UYX655432 VIP655432:VIT655432 VSL655432:VSP655432 WCH655432:WCL655432 WMD655432:WMH655432 WVZ655432:WWD655432 R720968:V720968 JN720968:JR720968 TJ720968:TN720968 ADF720968:ADJ720968 ANB720968:ANF720968 AWX720968:AXB720968 BGT720968:BGX720968 BQP720968:BQT720968 CAL720968:CAP720968 CKH720968:CKL720968 CUD720968:CUH720968 DDZ720968:DED720968 DNV720968:DNZ720968 DXR720968:DXV720968 EHN720968:EHR720968 ERJ720968:ERN720968 FBF720968:FBJ720968 FLB720968:FLF720968 FUX720968:FVB720968 GET720968:GEX720968 GOP720968:GOT720968 GYL720968:GYP720968 HIH720968:HIL720968 HSD720968:HSH720968 IBZ720968:ICD720968 ILV720968:ILZ720968 IVR720968:IVV720968 JFN720968:JFR720968 JPJ720968:JPN720968 JZF720968:JZJ720968 KJB720968:KJF720968 KSX720968:KTB720968 LCT720968:LCX720968 LMP720968:LMT720968 LWL720968:LWP720968 MGH720968:MGL720968 MQD720968:MQH720968 MZZ720968:NAD720968 NJV720968:NJZ720968 NTR720968:NTV720968 ODN720968:ODR720968 ONJ720968:ONN720968 OXF720968:OXJ720968 PHB720968:PHF720968 PQX720968:PRB720968 QAT720968:QAX720968 QKP720968:QKT720968 QUL720968:QUP720968 REH720968:REL720968 ROD720968:ROH720968 RXZ720968:RYD720968 SHV720968:SHZ720968 SRR720968:SRV720968 TBN720968:TBR720968 TLJ720968:TLN720968 TVF720968:TVJ720968 UFB720968:UFF720968 UOX720968:UPB720968 UYT720968:UYX720968 VIP720968:VIT720968 VSL720968:VSP720968 WCH720968:WCL720968 WMD720968:WMH720968 WVZ720968:WWD720968 R786504:V786504 JN786504:JR786504 TJ786504:TN786504 ADF786504:ADJ786504 ANB786504:ANF786504 AWX786504:AXB786504 BGT786504:BGX786504 BQP786504:BQT786504 CAL786504:CAP786504 CKH786504:CKL786504 CUD786504:CUH786504 DDZ786504:DED786504 DNV786504:DNZ786504 DXR786504:DXV786504 EHN786504:EHR786504 ERJ786504:ERN786504 FBF786504:FBJ786504 FLB786504:FLF786504 FUX786504:FVB786504 GET786504:GEX786504 GOP786504:GOT786504 GYL786504:GYP786504 HIH786504:HIL786504 HSD786504:HSH786504 IBZ786504:ICD786504 ILV786504:ILZ786504 IVR786504:IVV786504 JFN786504:JFR786504 JPJ786504:JPN786504 JZF786504:JZJ786504 KJB786504:KJF786504 KSX786504:KTB786504 LCT786504:LCX786504 LMP786504:LMT786504 LWL786504:LWP786504 MGH786504:MGL786504 MQD786504:MQH786504 MZZ786504:NAD786504 NJV786504:NJZ786504 NTR786504:NTV786504 ODN786504:ODR786504 ONJ786504:ONN786504 OXF786504:OXJ786504 PHB786504:PHF786504 PQX786504:PRB786504 QAT786504:QAX786504 QKP786504:QKT786504 QUL786504:QUP786504 REH786504:REL786504 ROD786504:ROH786504 RXZ786504:RYD786504 SHV786504:SHZ786504 SRR786504:SRV786504 TBN786504:TBR786504 TLJ786504:TLN786504 TVF786504:TVJ786504 UFB786504:UFF786504 UOX786504:UPB786504 UYT786504:UYX786504 VIP786504:VIT786504 VSL786504:VSP786504 WCH786504:WCL786504 WMD786504:WMH786504 WVZ786504:WWD786504 R852040:V852040 JN852040:JR852040 TJ852040:TN852040 ADF852040:ADJ852040 ANB852040:ANF852040 AWX852040:AXB852040 BGT852040:BGX852040 BQP852040:BQT852040 CAL852040:CAP852040 CKH852040:CKL852040 CUD852040:CUH852040 DDZ852040:DED852040 DNV852040:DNZ852040 DXR852040:DXV852040 EHN852040:EHR852040 ERJ852040:ERN852040 FBF852040:FBJ852040 FLB852040:FLF852040 FUX852040:FVB852040 GET852040:GEX852040 GOP852040:GOT852040 GYL852040:GYP852040 HIH852040:HIL852040 HSD852040:HSH852040 IBZ852040:ICD852040 ILV852040:ILZ852040 IVR852040:IVV852040 JFN852040:JFR852040 JPJ852040:JPN852040 JZF852040:JZJ852040 KJB852040:KJF852040 KSX852040:KTB852040 LCT852040:LCX852040 LMP852040:LMT852040 LWL852040:LWP852040 MGH852040:MGL852040 MQD852040:MQH852040 MZZ852040:NAD852040 NJV852040:NJZ852040 NTR852040:NTV852040 ODN852040:ODR852040 ONJ852040:ONN852040 OXF852040:OXJ852040 PHB852040:PHF852040 PQX852040:PRB852040 QAT852040:QAX852040 QKP852040:QKT852040 QUL852040:QUP852040 REH852040:REL852040 ROD852040:ROH852040 RXZ852040:RYD852040 SHV852040:SHZ852040 SRR852040:SRV852040 TBN852040:TBR852040 TLJ852040:TLN852040 TVF852040:TVJ852040 UFB852040:UFF852040 UOX852040:UPB852040 UYT852040:UYX852040 VIP852040:VIT852040 VSL852040:VSP852040 WCH852040:WCL852040 WMD852040:WMH852040 WVZ852040:WWD852040 R917576:V917576 JN917576:JR917576 TJ917576:TN917576 ADF917576:ADJ917576 ANB917576:ANF917576 AWX917576:AXB917576 BGT917576:BGX917576 BQP917576:BQT917576 CAL917576:CAP917576 CKH917576:CKL917576 CUD917576:CUH917576 DDZ917576:DED917576 DNV917576:DNZ917576 DXR917576:DXV917576 EHN917576:EHR917576 ERJ917576:ERN917576 FBF917576:FBJ917576 FLB917576:FLF917576 FUX917576:FVB917576 GET917576:GEX917576 GOP917576:GOT917576 GYL917576:GYP917576 HIH917576:HIL917576 HSD917576:HSH917576 IBZ917576:ICD917576 ILV917576:ILZ917576 IVR917576:IVV917576 JFN917576:JFR917576 JPJ917576:JPN917576 JZF917576:JZJ917576 KJB917576:KJF917576 KSX917576:KTB917576 LCT917576:LCX917576 LMP917576:LMT917576 LWL917576:LWP917576 MGH917576:MGL917576 MQD917576:MQH917576 MZZ917576:NAD917576 NJV917576:NJZ917576 NTR917576:NTV917576 ODN917576:ODR917576 ONJ917576:ONN917576 OXF917576:OXJ917576 PHB917576:PHF917576 PQX917576:PRB917576 QAT917576:QAX917576 QKP917576:QKT917576 QUL917576:QUP917576 REH917576:REL917576 ROD917576:ROH917576 RXZ917576:RYD917576 SHV917576:SHZ917576 SRR917576:SRV917576 TBN917576:TBR917576 TLJ917576:TLN917576 TVF917576:TVJ917576 UFB917576:UFF917576 UOX917576:UPB917576 UYT917576:UYX917576 VIP917576:VIT917576 VSL917576:VSP917576 WCH917576:WCL917576 WMD917576:WMH917576 WVZ917576:WWD917576 R983112:V983112 JN983112:JR983112 TJ983112:TN983112 ADF983112:ADJ983112 ANB983112:ANF983112 AWX983112:AXB983112 BGT983112:BGX983112 BQP983112:BQT983112 CAL983112:CAP983112 CKH983112:CKL983112 CUD983112:CUH983112 DDZ983112:DED983112 DNV983112:DNZ983112 DXR983112:DXV983112 EHN983112:EHR983112 ERJ983112:ERN983112 FBF983112:FBJ983112 FLB983112:FLF983112 FUX983112:FVB983112 GET983112:GEX983112 GOP983112:GOT983112 GYL983112:GYP983112 HIH983112:HIL983112 HSD983112:HSH983112 IBZ983112:ICD983112 ILV983112:ILZ983112 IVR983112:IVV983112 JFN983112:JFR983112 JPJ983112:JPN983112 JZF983112:JZJ983112 KJB983112:KJF983112 KSX983112:KTB983112 LCT983112:LCX983112 LMP983112:LMT983112 LWL983112:LWP983112 MGH983112:MGL983112 MQD983112:MQH983112 MZZ983112:NAD983112 NJV983112:NJZ983112 NTR983112:NTV983112 ODN983112:ODR983112 ONJ983112:ONN983112 OXF983112:OXJ983112 PHB983112:PHF983112 PQX983112:PRB983112 QAT983112:QAX983112 QKP983112:QKT983112 QUL983112:QUP983112 REH983112:REL983112 ROD983112:ROH983112 RXZ983112:RYD983112 SHV983112:SHZ983112 SRR983112:SRV983112 TBN983112:TBR983112 TLJ983112:TLN983112 TVF983112:TVJ983112 UFB983112:UFF983112 UOX983112:UPB983112 UYT983112:UYX983112 VIP983112:VIT983112 VSL983112:VSP983112 WCH983112:WCL983112 WMD983112:WMH983112 WVZ983112:WWD983112 J89 JF89 TB89 ACX89 AMT89 AWP89 BGL89 BQH89 CAD89 CJZ89 CTV89 DDR89 DNN89 DXJ89 EHF89 ERB89 FAX89 FKT89 FUP89 GEL89 GOH89 GYD89 HHZ89 HRV89 IBR89 ILN89 IVJ89 JFF89 JPB89 JYX89 KIT89 KSP89 LCL89 LMH89 LWD89 MFZ89 MPV89 MZR89 NJN89 NTJ89 ODF89 ONB89 OWX89 PGT89 PQP89 QAL89 QKH89 QUD89 RDZ89 RNV89 RXR89 SHN89 SRJ89 TBF89 TLB89 TUX89 UET89 UOP89 UYL89 VIH89 VSD89 WBZ89 WLV89 WVR89 J65625 JF65625 TB65625 ACX65625 AMT65625 AWP65625 BGL65625 BQH65625 CAD65625 CJZ65625 CTV65625 DDR65625 DNN65625 DXJ65625 EHF65625 ERB65625 FAX65625 FKT65625 FUP65625 GEL65625 GOH65625 GYD65625 HHZ65625 HRV65625 IBR65625 ILN65625 IVJ65625 JFF65625 JPB65625 JYX65625 KIT65625 KSP65625 LCL65625 LMH65625 LWD65625 MFZ65625 MPV65625 MZR65625 NJN65625 NTJ65625 ODF65625 ONB65625 OWX65625 PGT65625 PQP65625 QAL65625 QKH65625 QUD65625 RDZ65625 RNV65625 RXR65625 SHN65625 SRJ65625 TBF65625 TLB65625 TUX65625 UET65625 UOP65625 UYL65625 VIH65625 VSD65625 WBZ65625 WLV65625 WVR65625 J131161 JF131161 TB131161 ACX131161 AMT131161 AWP131161 BGL131161 BQH131161 CAD131161 CJZ131161 CTV131161 DDR131161 DNN131161 DXJ131161 EHF131161 ERB131161 FAX131161 FKT131161 FUP131161 GEL131161 GOH131161 GYD131161 HHZ131161 HRV131161 IBR131161 ILN131161 IVJ131161 JFF131161 JPB131161 JYX131161 KIT131161 KSP131161 LCL131161 LMH131161 LWD131161 MFZ131161 MPV131161 MZR131161 NJN131161 NTJ131161 ODF131161 ONB131161 OWX131161 PGT131161 PQP131161 QAL131161 QKH131161 QUD131161 RDZ131161 RNV131161 RXR131161 SHN131161 SRJ131161 TBF131161 TLB131161 TUX131161 UET131161 UOP131161 UYL131161 VIH131161 VSD131161 WBZ131161 WLV131161 WVR131161 J196697 JF196697 TB196697 ACX196697 AMT196697 AWP196697 BGL196697 BQH196697 CAD196697 CJZ196697 CTV196697 DDR196697 DNN196697 DXJ196697 EHF196697 ERB196697 FAX196697 FKT196697 FUP196697 GEL196697 GOH196697 GYD196697 HHZ196697 HRV196697 IBR196697 ILN196697 IVJ196697 JFF196697 JPB196697 JYX196697 KIT196697 KSP196697 LCL196697 LMH196697 LWD196697 MFZ196697 MPV196697 MZR196697 NJN196697 NTJ196697 ODF196697 ONB196697 OWX196697 PGT196697 PQP196697 QAL196697 QKH196697 QUD196697 RDZ196697 RNV196697 RXR196697 SHN196697 SRJ196697 TBF196697 TLB196697 TUX196697 UET196697 UOP196697 UYL196697 VIH196697 VSD196697 WBZ196697 WLV196697 WVR196697 J262233 JF262233 TB262233 ACX262233 AMT262233 AWP262233 BGL262233 BQH262233 CAD262233 CJZ262233 CTV262233 DDR262233 DNN262233 DXJ262233 EHF262233 ERB262233 FAX262233 FKT262233 FUP262233 GEL262233 GOH262233 GYD262233 HHZ262233 HRV262233 IBR262233 ILN262233 IVJ262233 JFF262233 JPB262233 JYX262233 KIT262233 KSP262233 LCL262233 LMH262233 LWD262233 MFZ262233 MPV262233 MZR262233 NJN262233 NTJ262233 ODF262233 ONB262233 OWX262233 PGT262233 PQP262233 QAL262233 QKH262233 QUD262233 RDZ262233 RNV262233 RXR262233 SHN262233 SRJ262233 TBF262233 TLB262233 TUX262233 UET262233 UOP262233 UYL262233 VIH262233 VSD262233 WBZ262233 WLV262233 WVR262233 J327769 JF327769 TB327769 ACX327769 AMT327769 AWP327769 BGL327769 BQH327769 CAD327769 CJZ327769 CTV327769 DDR327769 DNN327769 DXJ327769 EHF327769 ERB327769 FAX327769 FKT327769 FUP327769 GEL327769 GOH327769 GYD327769 HHZ327769 HRV327769 IBR327769 ILN327769 IVJ327769 JFF327769 JPB327769 JYX327769 KIT327769 KSP327769 LCL327769 LMH327769 LWD327769 MFZ327769 MPV327769 MZR327769 NJN327769 NTJ327769 ODF327769 ONB327769 OWX327769 PGT327769 PQP327769 QAL327769 QKH327769 QUD327769 RDZ327769 RNV327769 RXR327769 SHN327769 SRJ327769 TBF327769 TLB327769 TUX327769 UET327769 UOP327769 UYL327769 VIH327769 VSD327769 WBZ327769 WLV327769 WVR327769 J393305 JF393305 TB393305 ACX393305 AMT393305 AWP393305 BGL393305 BQH393305 CAD393305 CJZ393305 CTV393305 DDR393305 DNN393305 DXJ393305 EHF393305 ERB393305 FAX393305 FKT393305 FUP393305 GEL393305 GOH393305 GYD393305 HHZ393305 HRV393305 IBR393305 ILN393305 IVJ393305 JFF393305 JPB393305 JYX393305 KIT393305 KSP393305 LCL393305 LMH393305 LWD393305 MFZ393305 MPV393305 MZR393305 NJN393305 NTJ393305 ODF393305 ONB393305 OWX393305 PGT393305 PQP393305 QAL393305 QKH393305 QUD393305 RDZ393305 RNV393305 RXR393305 SHN393305 SRJ393305 TBF393305 TLB393305 TUX393305 UET393305 UOP393305 UYL393305 VIH393305 VSD393305 WBZ393305 WLV393305 WVR393305 J458841 JF458841 TB458841 ACX458841 AMT458841 AWP458841 BGL458841 BQH458841 CAD458841 CJZ458841 CTV458841 DDR458841 DNN458841 DXJ458841 EHF458841 ERB458841 FAX458841 FKT458841 FUP458841 GEL458841 GOH458841 GYD458841 HHZ458841 HRV458841 IBR458841 ILN458841 IVJ458841 JFF458841 JPB458841 JYX458841 KIT458841 KSP458841 LCL458841 LMH458841 LWD458841 MFZ458841 MPV458841 MZR458841 NJN458841 NTJ458841 ODF458841 ONB458841 OWX458841 PGT458841 PQP458841 QAL458841 QKH458841 QUD458841 RDZ458841 RNV458841 RXR458841 SHN458841 SRJ458841 TBF458841 TLB458841 TUX458841 UET458841 UOP458841 UYL458841 VIH458841 VSD458841 WBZ458841 WLV458841 WVR458841 J524377 JF524377 TB524377 ACX524377 AMT524377 AWP524377 BGL524377 BQH524377 CAD524377 CJZ524377 CTV524377 DDR524377 DNN524377 DXJ524377 EHF524377 ERB524377 FAX524377 FKT524377 FUP524377 GEL524377 GOH524377 GYD524377 HHZ524377 HRV524377 IBR524377 ILN524377 IVJ524377 JFF524377 JPB524377 JYX524377 KIT524377 KSP524377 LCL524377 LMH524377 LWD524377 MFZ524377 MPV524377 MZR524377 NJN524377 NTJ524377 ODF524377 ONB524377 OWX524377 PGT524377 PQP524377 QAL524377 QKH524377 QUD524377 RDZ524377 RNV524377 RXR524377 SHN524377 SRJ524377 TBF524377 TLB524377 TUX524377 UET524377 UOP524377 UYL524377 VIH524377 VSD524377 WBZ524377 WLV524377 WVR524377 J589913 JF589913 TB589913 ACX589913 AMT589913 AWP589913 BGL589913 BQH589913 CAD589913 CJZ589913 CTV589913 DDR589913 DNN589913 DXJ589913 EHF589913 ERB589913 FAX589913 FKT589913 FUP589913 GEL589913 GOH589913 GYD589913 HHZ589913 HRV589913 IBR589913 ILN589913 IVJ589913 JFF589913 JPB589913 JYX589913 KIT589913 KSP589913 LCL589913 LMH589913 LWD589913 MFZ589913 MPV589913 MZR589913 NJN589913 NTJ589913 ODF589913 ONB589913 OWX589913 PGT589913 PQP589913 QAL589913 QKH589913 QUD589913 RDZ589913 RNV589913 RXR589913 SHN589913 SRJ589913 TBF589913 TLB589913 TUX589913 UET589913 UOP589913 UYL589913 VIH589913 VSD589913 WBZ589913 WLV589913 WVR589913 J655449 JF655449 TB655449 ACX655449 AMT655449 AWP655449 BGL655449 BQH655449 CAD655449 CJZ655449 CTV655449 DDR655449 DNN655449 DXJ655449 EHF655449 ERB655449 FAX655449 FKT655449 FUP655449 GEL655449 GOH655449 GYD655449 HHZ655449 HRV655449 IBR655449 ILN655449 IVJ655449 JFF655449 JPB655449 JYX655449 KIT655449 KSP655449 LCL655449 LMH655449 LWD655449 MFZ655449 MPV655449 MZR655449 NJN655449 NTJ655449 ODF655449 ONB655449 OWX655449 PGT655449 PQP655449 QAL655449 QKH655449 QUD655449 RDZ655449 RNV655449 RXR655449 SHN655449 SRJ655449 TBF655449 TLB655449 TUX655449 UET655449 UOP655449 UYL655449 VIH655449 VSD655449 WBZ655449 WLV655449 WVR655449 J720985 JF720985 TB720985 ACX720985 AMT720985 AWP720985 BGL720985 BQH720985 CAD720985 CJZ720985 CTV720985 DDR720985 DNN720985 DXJ720985 EHF720985 ERB720985 FAX720985 FKT720985 FUP720985 GEL720985 GOH720985 GYD720985 HHZ720985 HRV720985 IBR720985 ILN720985 IVJ720985 JFF720985 JPB720985 JYX720985 KIT720985 KSP720985 LCL720985 LMH720985 LWD720985 MFZ720985 MPV720985 MZR720985 NJN720985 NTJ720985 ODF720985 ONB720985 OWX720985 PGT720985 PQP720985 QAL720985 QKH720985 QUD720985 RDZ720985 RNV720985 RXR720985 SHN720985 SRJ720985 TBF720985 TLB720985 TUX720985 UET720985 UOP720985 UYL720985 VIH720985 VSD720985 WBZ720985 WLV720985 WVR720985 J786521 JF786521 TB786521 ACX786521 AMT786521 AWP786521 BGL786521 BQH786521 CAD786521 CJZ786521 CTV786521 DDR786521 DNN786521 DXJ786521 EHF786521 ERB786521 FAX786521 FKT786521 FUP786521 GEL786521 GOH786521 GYD786521 HHZ786521 HRV786521 IBR786521 ILN786521 IVJ786521 JFF786521 JPB786521 JYX786521 KIT786521 KSP786521 LCL786521 LMH786521 LWD786521 MFZ786521 MPV786521 MZR786521 NJN786521 NTJ786521 ODF786521 ONB786521 OWX786521 PGT786521 PQP786521 QAL786521 QKH786521 QUD786521 RDZ786521 RNV786521 RXR786521 SHN786521 SRJ786521 TBF786521 TLB786521 TUX786521 UET786521 UOP786521 UYL786521 VIH786521 VSD786521 WBZ786521 WLV786521 WVR786521 J852057 JF852057 TB852057 ACX852057 AMT852057 AWP852057 BGL852057 BQH852057 CAD852057 CJZ852057 CTV852057 DDR852057 DNN852057 DXJ852057 EHF852057 ERB852057 FAX852057 FKT852057 FUP852057 GEL852057 GOH852057 GYD852057 HHZ852057 HRV852057 IBR852057 ILN852057 IVJ852057 JFF852057 JPB852057 JYX852057 KIT852057 KSP852057 LCL852057 LMH852057 LWD852057 MFZ852057 MPV852057 MZR852057 NJN852057 NTJ852057 ODF852057 ONB852057 OWX852057 PGT852057 PQP852057 QAL852057 QKH852057 QUD852057 RDZ852057 RNV852057 RXR852057 SHN852057 SRJ852057 TBF852057 TLB852057 TUX852057 UET852057 UOP852057 UYL852057 VIH852057 VSD852057 WBZ852057 WLV852057 WVR852057 J917593 JF917593 TB917593 ACX917593 AMT917593 AWP917593 BGL917593 BQH917593 CAD917593 CJZ917593 CTV917593 DDR917593 DNN917593 DXJ917593 EHF917593 ERB917593 FAX917593 FKT917593 FUP917593 GEL917593 GOH917593 GYD917593 HHZ917593 HRV917593 IBR917593 ILN917593 IVJ917593 JFF917593 JPB917593 JYX917593 KIT917593 KSP917593 LCL917593 LMH917593 LWD917593 MFZ917593 MPV917593 MZR917593 NJN917593 NTJ917593 ODF917593 ONB917593 OWX917593 PGT917593 PQP917593 QAL917593 QKH917593 QUD917593 RDZ917593 RNV917593 RXR917593 SHN917593 SRJ917593 TBF917593 TLB917593 TUX917593 UET917593 UOP917593 UYL917593 VIH917593 VSD917593 WBZ917593 WLV917593 WVR917593 J983129 JF983129 TB983129 ACX983129 AMT983129 AWP983129 BGL983129 BQH983129 CAD983129 CJZ983129 CTV983129 DDR983129 DNN983129 DXJ983129 EHF983129 ERB983129 FAX983129 FKT983129 FUP983129 GEL983129 GOH983129 GYD983129 HHZ983129 HRV983129 IBR983129 ILN983129 IVJ983129 JFF983129 JPB983129 JYX983129 KIT983129 KSP983129 LCL983129 LMH983129 LWD983129 MFZ983129 MPV983129 MZR983129 NJN983129 NTJ983129 ODF983129 ONB983129 OWX983129 PGT983129 PQP983129 QAL983129 QKH983129 QUD983129 RDZ983129 RNV983129 RXR983129 SHN983129 SRJ983129 TBF983129 TLB983129 TUX983129 UET983129 UOP983129 UYL983129 VIH983129 VSD983129 WBZ983129 WLV983129 WVR983129 G88:W88 JC88:JS88 SY88:TO88 ACU88:ADK88 AMQ88:ANG88 AWM88:AXC88 BGI88:BGY88 BQE88:BQU88 CAA88:CAQ88 CJW88:CKM88 CTS88:CUI88 DDO88:DEE88 DNK88:DOA88 DXG88:DXW88 EHC88:EHS88 EQY88:ERO88 FAU88:FBK88 FKQ88:FLG88 FUM88:FVC88 GEI88:GEY88 GOE88:GOU88 GYA88:GYQ88 HHW88:HIM88 HRS88:HSI88 IBO88:ICE88 ILK88:IMA88 IVG88:IVW88 JFC88:JFS88 JOY88:JPO88 JYU88:JZK88 KIQ88:KJG88 KSM88:KTC88 LCI88:LCY88 LME88:LMU88 LWA88:LWQ88 MFW88:MGM88 MPS88:MQI88 MZO88:NAE88 NJK88:NKA88 NTG88:NTW88 ODC88:ODS88 OMY88:ONO88 OWU88:OXK88 PGQ88:PHG88 PQM88:PRC88 QAI88:QAY88 QKE88:QKU88 QUA88:QUQ88 RDW88:REM88 RNS88:ROI88 RXO88:RYE88 SHK88:SIA88 SRG88:SRW88 TBC88:TBS88 TKY88:TLO88 TUU88:TVK88 UEQ88:UFG88 UOM88:UPC88 UYI88:UYY88 VIE88:VIU88 VSA88:VSQ88 WBW88:WCM88 WLS88:WMI88 WVO88:WWE88 G65624:W65624 JC65624:JS65624 SY65624:TO65624 ACU65624:ADK65624 AMQ65624:ANG65624 AWM65624:AXC65624 BGI65624:BGY65624 BQE65624:BQU65624 CAA65624:CAQ65624 CJW65624:CKM65624 CTS65624:CUI65624 DDO65624:DEE65624 DNK65624:DOA65624 DXG65624:DXW65624 EHC65624:EHS65624 EQY65624:ERO65624 FAU65624:FBK65624 FKQ65624:FLG65624 FUM65624:FVC65624 GEI65624:GEY65624 GOE65624:GOU65624 GYA65624:GYQ65624 HHW65624:HIM65624 HRS65624:HSI65624 IBO65624:ICE65624 ILK65624:IMA65624 IVG65624:IVW65624 JFC65624:JFS65624 JOY65624:JPO65624 JYU65624:JZK65624 KIQ65624:KJG65624 KSM65624:KTC65624 LCI65624:LCY65624 LME65624:LMU65624 LWA65624:LWQ65624 MFW65624:MGM65624 MPS65624:MQI65624 MZO65624:NAE65624 NJK65624:NKA65624 NTG65624:NTW65624 ODC65624:ODS65624 OMY65624:ONO65624 OWU65624:OXK65624 PGQ65624:PHG65624 PQM65624:PRC65624 QAI65624:QAY65624 QKE65624:QKU65624 QUA65624:QUQ65624 RDW65624:REM65624 RNS65624:ROI65624 RXO65624:RYE65624 SHK65624:SIA65624 SRG65624:SRW65624 TBC65624:TBS65624 TKY65624:TLO65624 TUU65624:TVK65624 UEQ65624:UFG65624 UOM65624:UPC65624 UYI65624:UYY65624 VIE65624:VIU65624 VSA65624:VSQ65624 WBW65624:WCM65624 WLS65624:WMI65624 WVO65624:WWE65624 G131160:W131160 JC131160:JS131160 SY131160:TO131160 ACU131160:ADK131160 AMQ131160:ANG131160 AWM131160:AXC131160 BGI131160:BGY131160 BQE131160:BQU131160 CAA131160:CAQ131160 CJW131160:CKM131160 CTS131160:CUI131160 DDO131160:DEE131160 DNK131160:DOA131160 DXG131160:DXW131160 EHC131160:EHS131160 EQY131160:ERO131160 FAU131160:FBK131160 FKQ131160:FLG131160 FUM131160:FVC131160 GEI131160:GEY131160 GOE131160:GOU131160 GYA131160:GYQ131160 HHW131160:HIM131160 HRS131160:HSI131160 IBO131160:ICE131160 ILK131160:IMA131160 IVG131160:IVW131160 JFC131160:JFS131160 JOY131160:JPO131160 JYU131160:JZK131160 KIQ131160:KJG131160 KSM131160:KTC131160 LCI131160:LCY131160 LME131160:LMU131160 LWA131160:LWQ131160 MFW131160:MGM131160 MPS131160:MQI131160 MZO131160:NAE131160 NJK131160:NKA131160 NTG131160:NTW131160 ODC131160:ODS131160 OMY131160:ONO131160 OWU131160:OXK131160 PGQ131160:PHG131160 PQM131160:PRC131160 QAI131160:QAY131160 QKE131160:QKU131160 QUA131160:QUQ131160 RDW131160:REM131160 RNS131160:ROI131160 RXO131160:RYE131160 SHK131160:SIA131160 SRG131160:SRW131160 TBC131160:TBS131160 TKY131160:TLO131160 TUU131160:TVK131160 UEQ131160:UFG131160 UOM131160:UPC131160 UYI131160:UYY131160 VIE131160:VIU131160 VSA131160:VSQ131160 WBW131160:WCM131160 WLS131160:WMI131160 WVO131160:WWE131160 G196696:W196696 JC196696:JS196696 SY196696:TO196696 ACU196696:ADK196696 AMQ196696:ANG196696 AWM196696:AXC196696 BGI196696:BGY196696 BQE196696:BQU196696 CAA196696:CAQ196696 CJW196696:CKM196696 CTS196696:CUI196696 DDO196696:DEE196696 DNK196696:DOA196696 DXG196696:DXW196696 EHC196696:EHS196696 EQY196696:ERO196696 FAU196696:FBK196696 FKQ196696:FLG196696 FUM196696:FVC196696 GEI196696:GEY196696 GOE196696:GOU196696 GYA196696:GYQ196696 HHW196696:HIM196696 HRS196696:HSI196696 IBO196696:ICE196696 ILK196696:IMA196696 IVG196696:IVW196696 JFC196696:JFS196696 JOY196696:JPO196696 JYU196696:JZK196696 KIQ196696:KJG196696 KSM196696:KTC196696 LCI196696:LCY196696 LME196696:LMU196696 LWA196696:LWQ196696 MFW196696:MGM196696 MPS196696:MQI196696 MZO196696:NAE196696 NJK196696:NKA196696 NTG196696:NTW196696 ODC196696:ODS196696 OMY196696:ONO196696 OWU196696:OXK196696 PGQ196696:PHG196696 PQM196696:PRC196696 QAI196696:QAY196696 QKE196696:QKU196696 QUA196696:QUQ196696 RDW196696:REM196696 RNS196696:ROI196696 RXO196696:RYE196696 SHK196696:SIA196696 SRG196696:SRW196696 TBC196696:TBS196696 TKY196696:TLO196696 TUU196696:TVK196696 UEQ196696:UFG196696 UOM196696:UPC196696 UYI196696:UYY196696 VIE196696:VIU196696 VSA196696:VSQ196696 WBW196696:WCM196696 WLS196696:WMI196696 WVO196696:WWE196696 G262232:W262232 JC262232:JS262232 SY262232:TO262232 ACU262232:ADK262232 AMQ262232:ANG262232 AWM262232:AXC262232 BGI262232:BGY262232 BQE262232:BQU262232 CAA262232:CAQ262232 CJW262232:CKM262232 CTS262232:CUI262232 DDO262232:DEE262232 DNK262232:DOA262232 DXG262232:DXW262232 EHC262232:EHS262232 EQY262232:ERO262232 FAU262232:FBK262232 FKQ262232:FLG262232 FUM262232:FVC262232 GEI262232:GEY262232 GOE262232:GOU262232 GYA262232:GYQ262232 HHW262232:HIM262232 HRS262232:HSI262232 IBO262232:ICE262232 ILK262232:IMA262232 IVG262232:IVW262232 JFC262232:JFS262232 JOY262232:JPO262232 JYU262232:JZK262232 KIQ262232:KJG262232 KSM262232:KTC262232 LCI262232:LCY262232 LME262232:LMU262232 LWA262232:LWQ262232 MFW262232:MGM262232 MPS262232:MQI262232 MZO262232:NAE262232 NJK262232:NKA262232 NTG262232:NTW262232 ODC262232:ODS262232 OMY262232:ONO262232 OWU262232:OXK262232 PGQ262232:PHG262232 PQM262232:PRC262232 QAI262232:QAY262232 QKE262232:QKU262232 QUA262232:QUQ262232 RDW262232:REM262232 RNS262232:ROI262232 RXO262232:RYE262232 SHK262232:SIA262232 SRG262232:SRW262232 TBC262232:TBS262232 TKY262232:TLO262232 TUU262232:TVK262232 UEQ262232:UFG262232 UOM262232:UPC262232 UYI262232:UYY262232 VIE262232:VIU262232 VSA262232:VSQ262232 WBW262232:WCM262232 WLS262232:WMI262232 WVO262232:WWE262232 G327768:W327768 JC327768:JS327768 SY327768:TO327768 ACU327768:ADK327768 AMQ327768:ANG327768 AWM327768:AXC327768 BGI327768:BGY327768 BQE327768:BQU327768 CAA327768:CAQ327768 CJW327768:CKM327768 CTS327768:CUI327768 DDO327768:DEE327768 DNK327768:DOA327768 DXG327768:DXW327768 EHC327768:EHS327768 EQY327768:ERO327768 FAU327768:FBK327768 FKQ327768:FLG327768 FUM327768:FVC327768 GEI327768:GEY327768 GOE327768:GOU327768 GYA327768:GYQ327768 HHW327768:HIM327768 HRS327768:HSI327768 IBO327768:ICE327768 ILK327768:IMA327768 IVG327768:IVW327768 JFC327768:JFS327768 JOY327768:JPO327768 JYU327768:JZK327768 KIQ327768:KJG327768 KSM327768:KTC327768 LCI327768:LCY327768 LME327768:LMU327768 LWA327768:LWQ327768 MFW327768:MGM327768 MPS327768:MQI327768 MZO327768:NAE327768 NJK327768:NKA327768 NTG327768:NTW327768 ODC327768:ODS327768 OMY327768:ONO327768 OWU327768:OXK327768 PGQ327768:PHG327768 PQM327768:PRC327768 QAI327768:QAY327768 QKE327768:QKU327768 QUA327768:QUQ327768 RDW327768:REM327768 RNS327768:ROI327768 RXO327768:RYE327768 SHK327768:SIA327768 SRG327768:SRW327768 TBC327768:TBS327768 TKY327768:TLO327768 TUU327768:TVK327768 UEQ327768:UFG327768 UOM327768:UPC327768 UYI327768:UYY327768 VIE327768:VIU327768 VSA327768:VSQ327768 WBW327768:WCM327768 WLS327768:WMI327768 WVO327768:WWE327768 G393304:W393304 JC393304:JS393304 SY393304:TO393304 ACU393304:ADK393304 AMQ393304:ANG393304 AWM393304:AXC393304 BGI393304:BGY393304 BQE393304:BQU393304 CAA393304:CAQ393304 CJW393304:CKM393304 CTS393304:CUI393304 DDO393304:DEE393304 DNK393304:DOA393304 DXG393304:DXW393304 EHC393304:EHS393304 EQY393304:ERO393304 FAU393304:FBK393304 FKQ393304:FLG393304 FUM393304:FVC393304 GEI393304:GEY393304 GOE393304:GOU393304 GYA393304:GYQ393304 HHW393304:HIM393304 HRS393304:HSI393304 IBO393304:ICE393304 ILK393304:IMA393304 IVG393304:IVW393304 JFC393304:JFS393304 JOY393304:JPO393304 JYU393304:JZK393304 KIQ393304:KJG393304 KSM393304:KTC393304 LCI393304:LCY393304 LME393304:LMU393304 LWA393304:LWQ393304 MFW393304:MGM393304 MPS393304:MQI393304 MZO393304:NAE393304 NJK393304:NKA393304 NTG393304:NTW393304 ODC393304:ODS393304 OMY393304:ONO393304 OWU393304:OXK393304 PGQ393304:PHG393304 PQM393304:PRC393304 QAI393304:QAY393304 QKE393304:QKU393304 QUA393304:QUQ393304 RDW393304:REM393304 RNS393304:ROI393304 RXO393304:RYE393304 SHK393304:SIA393304 SRG393304:SRW393304 TBC393304:TBS393304 TKY393304:TLO393304 TUU393304:TVK393304 UEQ393304:UFG393304 UOM393304:UPC393304 UYI393304:UYY393304 VIE393304:VIU393304 VSA393304:VSQ393304 WBW393304:WCM393304 WLS393304:WMI393304 WVO393304:WWE393304 G458840:W458840 JC458840:JS458840 SY458840:TO458840 ACU458840:ADK458840 AMQ458840:ANG458840 AWM458840:AXC458840 BGI458840:BGY458840 BQE458840:BQU458840 CAA458840:CAQ458840 CJW458840:CKM458840 CTS458840:CUI458840 DDO458840:DEE458840 DNK458840:DOA458840 DXG458840:DXW458840 EHC458840:EHS458840 EQY458840:ERO458840 FAU458840:FBK458840 FKQ458840:FLG458840 FUM458840:FVC458840 GEI458840:GEY458840 GOE458840:GOU458840 GYA458840:GYQ458840 HHW458840:HIM458840 HRS458840:HSI458840 IBO458840:ICE458840 ILK458840:IMA458840 IVG458840:IVW458840 JFC458840:JFS458840 JOY458840:JPO458840 JYU458840:JZK458840 KIQ458840:KJG458840 KSM458840:KTC458840 LCI458840:LCY458840 LME458840:LMU458840 LWA458840:LWQ458840 MFW458840:MGM458840 MPS458840:MQI458840 MZO458840:NAE458840 NJK458840:NKA458840 NTG458840:NTW458840 ODC458840:ODS458840 OMY458840:ONO458840 OWU458840:OXK458840 PGQ458840:PHG458840 PQM458840:PRC458840 QAI458840:QAY458840 QKE458840:QKU458840 QUA458840:QUQ458840 RDW458840:REM458840 RNS458840:ROI458840 RXO458840:RYE458840 SHK458840:SIA458840 SRG458840:SRW458840 TBC458840:TBS458840 TKY458840:TLO458840 TUU458840:TVK458840 UEQ458840:UFG458840 UOM458840:UPC458840 UYI458840:UYY458840 VIE458840:VIU458840 VSA458840:VSQ458840 WBW458840:WCM458840 WLS458840:WMI458840 WVO458840:WWE458840 G524376:W524376 JC524376:JS524376 SY524376:TO524376 ACU524376:ADK524376 AMQ524376:ANG524376 AWM524376:AXC524376 BGI524376:BGY524376 BQE524376:BQU524376 CAA524376:CAQ524376 CJW524376:CKM524376 CTS524376:CUI524376 DDO524376:DEE524376 DNK524376:DOA524376 DXG524376:DXW524376 EHC524376:EHS524376 EQY524376:ERO524376 FAU524376:FBK524376 FKQ524376:FLG524376 FUM524376:FVC524376 GEI524376:GEY524376 GOE524376:GOU524376 GYA524376:GYQ524376 HHW524376:HIM524376 HRS524376:HSI524376 IBO524376:ICE524376 ILK524376:IMA524376 IVG524376:IVW524376 JFC524376:JFS524376 JOY524376:JPO524376 JYU524376:JZK524376 KIQ524376:KJG524376 KSM524376:KTC524376 LCI524376:LCY524376 LME524376:LMU524376 LWA524376:LWQ524376 MFW524376:MGM524376 MPS524376:MQI524376 MZO524376:NAE524376 NJK524376:NKA524376 NTG524376:NTW524376 ODC524376:ODS524376 OMY524376:ONO524376 OWU524376:OXK524376 PGQ524376:PHG524376 PQM524376:PRC524376 QAI524376:QAY524376 QKE524376:QKU524376 QUA524376:QUQ524376 RDW524376:REM524376 RNS524376:ROI524376 RXO524376:RYE524376 SHK524376:SIA524376 SRG524376:SRW524376 TBC524376:TBS524376 TKY524376:TLO524376 TUU524376:TVK524376 UEQ524376:UFG524376 UOM524376:UPC524376 UYI524376:UYY524376 VIE524376:VIU524376 VSA524376:VSQ524376 WBW524376:WCM524376 WLS524376:WMI524376 WVO524376:WWE524376 G589912:W589912 JC589912:JS589912 SY589912:TO589912 ACU589912:ADK589912 AMQ589912:ANG589912 AWM589912:AXC589912 BGI589912:BGY589912 BQE589912:BQU589912 CAA589912:CAQ589912 CJW589912:CKM589912 CTS589912:CUI589912 DDO589912:DEE589912 DNK589912:DOA589912 DXG589912:DXW589912 EHC589912:EHS589912 EQY589912:ERO589912 FAU589912:FBK589912 FKQ589912:FLG589912 FUM589912:FVC589912 GEI589912:GEY589912 GOE589912:GOU589912 GYA589912:GYQ589912 HHW589912:HIM589912 HRS589912:HSI589912 IBO589912:ICE589912 ILK589912:IMA589912 IVG589912:IVW589912 JFC589912:JFS589912 JOY589912:JPO589912 JYU589912:JZK589912 KIQ589912:KJG589912 KSM589912:KTC589912 LCI589912:LCY589912 LME589912:LMU589912 LWA589912:LWQ589912 MFW589912:MGM589912 MPS589912:MQI589912 MZO589912:NAE589912 NJK589912:NKA589912 NTG589912:NTW589912 ODC589912:ODS589912 OMY589912:ONO589912 OWU589912:OXK589912 PGQ589912:PHG589912 PQM589912:PRC589912 QAI589912:QAY589912 QKE589912:QKU589912 QUA589912:QUQ589912 RDW589912:REM589912 RNS589912:ROI589912 RXO589912:RYE589912 SHK589912:SIA589912 SRG589912:SRW589912 TBC589912:TBS589912 TKY589912:TLO589912 TUU589912:TVK589912 UEQ589912:UFG589912 UOM589912:UPC589912 UYI589912:UYY589912 VIE589912:VIU589912 VSA589912:VSQ589912 WBW589912:WCM589912 WLS589912:WMI589912 WVO589912:WWE589912 G655448:W655448 JC655448:JS655448 SY655448:TO655448 ACU655448:ADK655448 AMQ655448:ANG655448 AWM655448:AXC655448 BGI655448:BGY655448 BQE655448:BQU655448 CAA655448:CAQ655448 CJW655448:CKM655448 CTS655448:CUI655448 DDO655448:DEE655448 DNK655448:DOA655448 DXG655448:DXW655448 EHC655448:EHS655448 EQY655448:ERO655448 FAU655448:FBK655448 FKQ655448:FLG655448 FUM655448:FVC655448 GEI655448:GEY655448 GOE655448:GOU655448 GYA655448:GYQ655448 HHW655448:HIM655448 HRS655448:HSI655448 IBO655448:ICE655448 ILK655448:IMA655448 IVG655448:IVW655448 JFC655448:JFS655448 JOY655448:JPO655448 JYU655448:JZK655448 KIQ655448:KJG655448 KSM655448:KTC655448 LCI655448:LCY655448 LME655448:LMU655448 LWA655448:LWQ655448 MFW655448:MGM655448 MPS655448:MQI655448 MZO655448:NAE655448 NJK655448:NKA655448 NTG655448:NTW655448 ODC655448:ODS655448 OMY655448:ONO655448 OWU655448:OXK655448 PGQ655448:PHG655448 PQM655448:PRC655448 QAI655448:QAY655448 QKE655448:QKU655448 QUA655448:QUQ655448 RDW655448:REM655448 RNS655448:ROI655448 RXO655448:RYE655448 SHK655448:SIA655448 SRG655448:SRW655448 TBC655448:TBS655448 TKY655448:TLO655448 TUU655448:TVK655448 UEQ655448:UFG655448 UOM655448:UPC655448 UYI655448:UYY655448 VIE655448:VIU655448 VSA655448:VSQ655448 WBW655448:WCM655448 WLS655448:WMI655448 WVO655448:WWE655448 G720984:W720984 JC720984:JS720984 SY720984:TO720984 ACU720984:ADK720984 AMQ720984:ANG720984 AWM720984:AXC720984 BGI720984:BGY720984 BQE720984:BQU720984 CAA720984:CAQ720984 CJW720984:CKM720984 CTS720984:CUI720984 DDO720984:DEE720984 DNK720984:DOA720984 DXG720984:DXW720984 EHC720984:EHS720984 EQY720984:ERO720984 FAU720984:FBK720984 FKQ720984:FLG720984 FUM720984:FVC720984 GEI720984:GEY720984 GOE720984:GOU720984 GYA720984:GYQ720984 HHW720984:HIM720984 HRS720984:HSI720984 IBO720984:ICE720984 ILK720984:IMA720984 IVG720984:IVW720984 JFC720984:JFS720984 JOY720984:JPO720984 JYU720984:JZK720984 KIQ720984:KJG720984 KSM720984:KTC720984 LCI720984:LCY720984 LME720984:LMU720984 LWA720984:LWQ720984 MFW720984:MGM720984 MPS720984:MQI720984 MZO720984:NAE720984 NJK720984:NKA720984 NTG720984:NTW720984 ODC720984:ODS720984 OMY720984:ONO720984 OWU720984:OXK720984 PGQ720984:PHG720984 PQM720984:PRC720984 QAI720984:QAY720984 QKE720984:QKU720984 QUA720984:QUQ720984 RDW720984:REM720984 RNS720984:ROI720984 RXO720984:RYE720984 SHK720984:SIA720984 SRG720984:SRW720984 TBC720984:TBS720984 TKY720984:TLO720984 TUU720984:TVK720984 UEQ720984:UFG720984 UOM720984:UPC720984 UYI720984:UYY720984 VIE720984:VIU720984 VSA720984:VSQ720984 WBW720984:WCM720984 WLS720984:WMI720984 WVO720984:WWE720984 G786520:W786520 JC786520:JS786520 SY786520:TO786520 ACU786520:ADK786520 AMQ786520:ANG786520 AWM786520:AXC786520 BGI786520:BGY786520 BQE786520:BQU786520 CAA786520:CAQ786520 CJW786520:CKM786520 CTS786520:CUI786520 DDO786520:DEE786520 DNK786520:DOA786520 DXG786520:DXW786520 EHC786520:EHS786520 EQY786520:ERO786520 FAU786520:FBK786520 FKQ786520:FLG786520 FUM786520:FVC786520 GEI786520:GEY786520 GOE786520:GOU786520 GYA786520:GYQ786520 HHW786520:HIM786520 HRS786520:HSI786520 IBO786520:ICE786520 ILK786520:IMA786520 IVG786520:IVW786520 JFC786520:JFS786520 JOY786520:JPO786520 JYU786520:JZK786520 KIQ786520:KJG786520 KSM786520:KTC786520 LCI786520:LCY786520 LME786520:LMU786520 LWA786520:LWQ786520 MFW786520:MGM786520 MPS786520:MQI786520 MZO786520:NAE786520 NJK786520:NKA786520 NTG786520:NTW786520 ODC786520:ODS786520 OMY786520:ONO786520 OWU786520:OXK786520 PGQ786520:PHG786520 PQM786520:PRC786520 QAI786520:QAY786520 QKE786520:QKU786520 QUA786520:QUQ786520 RDW786520:REM786520 RNS786520:ROI786520 RXO786520:RYE786520 SHK786520:SIA786520 SRG786520:SRW786520 TBC786520:TBS786520 TKY786520:TLO786520 TUU786520:TVK786520 UEQ786520:UFG786520 UOM786520:UPC786520 UYI786520:UYY786520 VIE786520:VIU786520 VSA786520:VSQ786520 WBW786520:WCM786520 WLS786520:WMI786520 WVO786520:WWE786520 G852056:W852056 JC852056:JS852056 SY852056:TO852056 ACU852056:ADK852056 AMQ852056:ANG852056 AWM852056:AXC852056 BGI852056:BGY852056 BQE852056:BQU852056 CAA852056:CAQ852056 CJW852056:CKM852056 CTS852056:CUI852056 DDO852056:DEE852056 DNK852056:DOA852056 DXG852056:DXW852056 EHC852056:EHS852056 EQY852056:ERO852056 FAU852056:FBK852056 FKQ852056:FLG852056 FUM852056:FVC852056 GEI852056:GEY852056 GOE852056:GOU852056 GYA852056:GYQ852056 HHW852056:HIM852056 HRS852056:HSI852056 IBO852056:ICE852056 ILK852056:IMA852056 IVG852056:IVW852056 JFC852056:JFS852056 JOY852056:JPO852056 JYU852056:JZK852056 KIQ852056:KJG852056 KSM852056:KTC852056 LCI852056:LCY852056 LME852056:LMU852056 LWA852056:LWQ852056 MFW852056:MGM852056 MPS852056:MQI852056 MZO852056:NAE852056 NJK852056:NKA852056 NTG852056:NTW852056 ODC852056:ODS852056 OMY852056:ONO852056 OWU852056:OXK852056 PGQ852056:PHG852056 PQM852056:PRC852056 QAI852056:QAY852056 QKE852056:QKU852056 QUA852056:QUQ852056 RDW852056:REM852056 RNS852056:ROI852056 RXO852056:RYE852056 SHK852056:SIA852056 SRG852056:SRW852056 TBC852056:TBS852056 TKY852056:TLO852056 TUU852056:TVK852056 UEQ852056:UFG852056 UOM852056:UPC852056 UYI852056:UYY852056 VIE852056:VIU852056 VSA852056:VSQ852056 WBW852056:WCM852056 WLS852056:WMI852056 WVO852056:WWE852056 G917592:W917592 JC917592:JS917592 SY917592:TO917592 ACU917592:ADK917592 AMQ917592:ANG917592 AWM917592:AXC917592 BGI917592:BGY917592 BQE917592:BQU917592 CAA917592:CAQ917592 CJW917592:CKM917592 CTS917592:CUI917592 DDO917592:DEE917592 DNK917592:DOA917592 DXG917592:DXW917592 EHC917592:EHS917592 EQY917592:ERO917592 FAU917592:FBK917592 FKQ917592:FLG917592 FUM917592:FVC917592 GEI917592:GEY917592 GOE917592:GOU917592 GYA917592:GYQ917592 HHW917592:HIM917592 HRS917592:HSI917592 IBO917592:ICE917592 ILK917592:IMA917592 IVG917592:IVW917592 JFC917592:JFS917592 JOY917592:JPO917592 JYU917592:JZK917592 KIQ917592:KJG917592 KSM917592:KTC917592 LCI917592:LCY917592 LME917592:LMU917592 LWA917592:LWQ917592 MFW917592:MGM917592 MPS917592:MQI917592 MZO917592:NAE917592 NJK917592:NKA917592 NTG917592:NTW917592 ODC917592:ODS917592 OMY917592:ONO917592 OWU917592:OXK917592 PGQ917592:PHG917592 PQM917592:PRC917592 QAI917592:QAY917592 QKE917592:QKU917592 QUA917592:QUQ917592 RDW917592:REM917592 RNS917592:ROI917592 RXO917592:RYE917592 SHK917592:SIA917592 SRG917592:SRW917592 TBC917592:TBS917592 TKY917592:TLO917592 TUU917592:TVK917592 UEQ917592:UFG917592 UOM917592:UPC917592 UYI917592:UYY917592 VIE917592:VIU917592 VSA917592:VSQ917592 WBW917592:WCM917592 WLS917592:WMI917592 WVO917592:WWE917592 G983128:W983128 JC983128:JS983128 SY983128:TO983128 ACU983128:ADK983128 AMQ983128:ANG983128 AWM983128:AXC983128 BGI983128:BGY983128 BQE983128:BQU983128 CAA983128:CAQ983128 CJW983128:CKM983128 CTS983128:CUI983128 DDO983128:DEE983128 DNK983128:DOA983128 DXG983128:DXW983128 EHC983128:EHS983128 EQY983128:ERO983128 FAU983128:FBK983128 FKQ983128:FLG983128 FUM983128:FVC983128 GEI983128:GEY983128 GOE983128:GOU983128 GYA983128:GYQ983128 HHW983128:HIM983128 HRS983128:HSI983128 IBO983128:ICE983128 ILK983128:IMA983128 IVG983128:IVW983128 JFC983128:JFS983128 JOY983128:JPO983128 JYU983128:JZK983128 KIQ983128:KJG983128 KSM983128:KTC983128 LCI983128:LCY983128 LME983128:LMU983128 LWA983128:LWQ983128 MFW983128:MGM983128 MPS983128:MQI983128 MZO983128:NAE983128 NJK983128:NKA983128 NTG983128:NTW983128 ODC983128:ODS983128 OMY983128:ONO983128 OWU983128:OXK983128 PGQ983128:PHG983128 PQM983128:PRC983128 QAI983128:QAY983128 QKE983128:QKU983128 QUA983128:QUQ983128 RDW983128:REM983128 RNS983128:ROI983128 RXO983128:RYE983128 SHK983128:SIA983128 SRG983128:SRW983128 TBC983128:TBS983128 TKY983128:TLO983128 TUU983128:TVK983128 UEQ983128:UFG983128 UOM983128:UPC983128 UYI983128:UYY983128 VIE983128:VIU983128 VSA983128:VSQ983128 WBW983128:WCM983128 WLS983128:WMI983128 WVO983128:WWE983128 Q81:V81 JM81:JR81 TI81:TN81 ADE81:ADJ81 ANA81:ANF81 AWW81:AXB81 BGS81:BGX81 BQO81:BQT81 CAK81:CAP81 CKG81:CKL81 CUC81:CUH81 DDY81:DED81 DNU81:DNZ81 DXQ81:DXV81 EHM81:EHR81 ERI81:ERN81 FBE81:FBJ81 FLA81:FLF81 FUW81:FVB81 GES81:GEX81 GOO81:GOT81 GYK81:GYP81 HIG81:HIL81 HSC81:HSH81 IBY81:ICD81 ILU81:ILZ81 IVQ81:IVV81 JFM81:JFR81 JPI81:JPN81 JZE81:JZJ81 KJA81:KJF81 KSW81:KTB81 LCS81:LCX81 LMO81:LMT81 LWK81:LWP81 MGG81:MGL81 MQC81:MQH81 MZY81:NAD81 NJU81:NJZ81 NTQ81:NTV81 ODM81:ODR81 ONI81:ONN81 OXE81:OXJ81 PHA81:PHF81 PQW81:PRB81 QAS81:QAX81 QKO81:QKT81 QUK81:QUP81 REG81:REL81 ROC81:ROH81 RXY81:RYD81 SHU81:SHZ81 SRQ81:SRV81 TBM81:TBR81 TLI81:TLN81 TVE81:TVJ81 UFA81:UFF81 UOW81:UPB81 UYS81:UYX81 VIO81:VIT81 VSK81:VSP81 WCG81:WCL81 WMC81:WMH81 WVY81:WWD81 Q65617:V65617 JM65617:JR65617 TI65617:TN65617 ADE65617:ADJ65617 ANA65617:ANF65617 AWW65617:AXB65617 BGS65617:BGX65617 BQO65617:BQT65617 CAK65617:CAP65617 CKG65617:CKL65617 CUC65617:CUH65617 DDY65617:DED65617 DNU65617:DNZ65617 DXQ65617:DXV65617 EHM65617:EHR65617 ERI65617:ERN65617 FBE65617:FBJ65617 FLA65617:FLF65617 FUW65617:FVB65617 GES65617:GEX65617 GOO65617:GOT65617 GYK65617:GYP65617 HIG65617:HIL65617 HSC65617:HSH65617 IBY65617:ICD65617 ILU65617:ILZ65617 IVQ65617:IVV65617 JFM65617:JFR65617 JPI65617:JPN65617 JZE65617:JZJ65617 KJA65617:KJF65617 KSW65617:KTB65617 LCS65617:LCX65617 LMO65617:LMT65617 LWK65617:LWP65617 MGG65617:MGL65617 MQC65617:MQH65617 MZY65617:NAD65617 NJU65617:NJZ65617 NTQ65617:NTV65617 ODM65617:ODR65617 ONI65617:ONN65617 OXE65617:OXJ65617 PHA65617:PHF65617 PQW65617:PRB65617 QAS65617:QAX65617 QKO65617:QKT65617 QUK65617:QUP65617 REG65617:REL65617 ROC65617:ROH65617 RXY65617:RYD65617 SHU65617:SHZ65617 SRQ65617:SRV65617 TBM65617:TBR65617 TLI65617:TLN65617 TVE65617:TVJ65617 UFA65617:UFF65617 UOW65617:UPB65617 UYS65617:UYX65617 VIO65617:VIT65617 VSK65617:VSP65617 WCG65617:WCL65617 WMC65617:WMH65617 WVY65617:WWD65617 Q131153:V131153 JM131153:JR131153 TI131153:TN131153 ADE131153:ADJ131153 ANA131153:ANF131153 AWW131153:AXB131153 BGS131153:BGX131153 BQO131153:BQT131153 CAK131153:CAP131153 CKG131153:CKL131153 CUC131153:CUH131153 DDY131153:DED131153 DNU131153:DNZ131153 DXQ131153:DXV131153 EHM131153:EHR131153 ERI131153:ERN131153 FBE131153:FBJ131153 FLA131153:FLF131153 FUW131153:FVB131153 GES131153:GEX131153 GOO131153:GOT131153 GYK131153:GYP131153 HIG131153:HIL131153 HSC131153:HSH131153 IBY131153:ICD131153 ILU131153:ILZ131153 IVQ131153:IVV131153 JFM131153:JFR131153 JPI131153:JPN131153 JZE131153:JZJ131153 KJA131153:KJF131153 KSW131153:KTB131153 LCS131153:LCX131153 LMO131153:LMT131153 LWK131153:LWP131153 MGG131153:MGL131153 MQC131153:MQH131153 MZY131153:NAD131153 NJU131153:NJZ131153 NTQ131153:NTV131153 ODM131153:ODR131153 ONI131153:ONN131153 OXE131153:OXJ131153 PHA131153:PHF131153 PQW131153:PRB131153 QAS131153:QAX131153 QKO131153:QKT131153 QUK131153:QUP131153 REG131153:REL131153 ROC131153:ROH131153 RXY131153:RYD131153 SHU131153:SHZ131153 SRQ131153:SRV131153 TBM131153:TBR131153 TLI131153:TLN131153 TVE131153:TVJ131153 UFA131153:UFF131153 UOW131153:UPB131153 UYS131153:UYX131153 VIO131153:VIT131153 VSK131153:VSP131153 WCG131153:WCL131153 WMC131153:WMH131153 WVY131153:WWD131153 Q196689:V196689 JM196689:JR196689 TI196689:TN196689 ADE196689:ADJ196689 ANA196689:ANF196689 AWW196689:AXB196689 BGS196689:BGX196689 BQO196689:BQT196689 CAK196689:CAP196689 CKG196689:CKL196689 CUC196689:CUH196689 DDY196689:DED196689 DNU196689:DNZ196689 DXQ196689:DXV196689 EHM196689:EHR196689 ERI196689:ERN196689 FBE196689:FBJ196689 FLA196689:FLF196689 FUW196689:FVB196689 GES196689:GEX196689 GOO196689:GOT196689 GYK196689:GYP196689 HIG196689:HIL196689 HSC196689:HSH196689 IBY196689:ICD196689 ILU196689:ILZ196689 IVQ196689:IVV196689 JFM196689:JFR196689 JPI196689:JPN196689 JZE196689:JZJ196689 KJA196689:KJF196689 KSW196689:KTB196689 LCS196689:LCX196689 LMO196689:LMT196689 LWK196689:LWP196689 MGG196689:MGL196689 MQC196689:MQH196689 MZY196689:NAD196689 NJU196689:NJZ196689 NTQ196689:NTV196689 ODM196689:ODR196689 ONI196689:ONN196689 OXE196689:OXJ196689 PHA196689:PHF196689 PQW196689:PRB196689 QAS196689:QAX196689 QKO196689:QKT196689 QUK196689:QUP196689 REG196689:REL196689 ROC196689:ROH196689 RXY196689:RYD196689 SHU196689:SHZ196689 SRQ196689:SRV196689 TBM196689:TBR196689 TLI196689:TLN196689 TVE196689:TVJ196689 UFA196689:UFF196689 UOW196689:UPB196689 UYS196689:UYX196689 VIO196689:VIT196689 VSK196689:VSP196689 WCG196689:WCL196689 WMC196689:WMH196689 WVY196689:WWD196689 Q262225:V262225 JM262225:JR262225 TI262225:TN262225 ADE262225:ADJ262225 ANA262225:ANF262225 AWW262225:AXB262225 BGS262225:BGX262225 BQO262225:BQT262225 CAK262225:CAP262225 CKG262225:CKL262225 CUC262225:CUH262225 DDY262225:DED262225 DNU262225:DNZ262225 DXQ262225:DXV262225 EHM262225:EHR262225 ERI262225:ERN262225 FBE262225:FBJ262225 FLA262225:FLF262225 FUW262225:FVB262225 GES262225:GEX262225 GOO262225:GOT262225 GYK262225:GYP262225 HIG262225:HIL262225 HSC262225:HSH262225 IBY262225:ICD262225 ILU262225:ILZ262225 IVQ262225:IVV262225 JFM262225:JFR262225 JPI262225:JPN262225 JZE262225:JZJ262225 KJA262225:KJF262225 KSW262225:KTB262225 LCS262225:LCX262225 LMO262225:LMT262225 LWK262225:LWP262225 MGG262225:MGL262225 MQC262225:MQH262225 MZY262225:NAD262225 NJU262225:NJZ262225 NTQ262225:NTV262225 ODM262225:ODR262225 ONI262225:ONN262225 OXE262225:OXJ262225 PHA262225:PHF262225 PQW262225:PRB262225 QAS262225:QAX262225 QKO262225:QKT262225 QUK262225:QUP262225 REG262225:REL262225 ROC262225:ROH262225 RXY262225:RYD262225 SHU262225:SHZ262225 SRQ262225:SRV262225 TBM262225:TBR262225 TLI262225:TLN262225 TVE262225:TVJ262225 UFA262225:UFF262225 UOW262225:UPB262225 UYS262225:UYX262225 VIO262225:VIT262225 VSK262225:VSP262225 WCG262225:WCL262225 WMC262225:WMH262225 WVY262225:WWD262225 Q327761:V327761 JM327761:JR327761 TI327761:TN327761 ADE327761:ADJ327761 ANA327761:ANF327761 AWW327761:AXB327761 BGS327761:BGX327761 BQO327761:BQT327761 CAK327761:CAP327761 CKG327761:CKL327761 CUC327761:CUH327761 DDY327761:DED327761 DNU327761:DNZ327761 DXQ327761:DXV327761 EHM327761:EHR327761 ERI327761:ERN327761 FBE327761:FBJ327761 FLA327761:FLF327761 FUW327761:FVB327761 GES327761:GEX327761 GOO327761:GOT327761 GYK327761:GYP327761 HIG327761:HIL327761 HSC327761:HSH327761 IBY327761:ICD327761 ILU327761:ILZ327761 IVQ327761:IVV327761 JFM327761:JFR327761 JPI327761:JPN327761 JZE327761:JZJ327761 KJA327761:KJF327761 KSW327761:KTB327761 LCS327761:LCX327761 LMO327761:LMT327761 LWK327761:LWP327761 MGG327761:MGL327761 MQC327761:MQH327761 MZY327761:NAD327761 NJU327761:NJZ327761 NTQ327761:NTV327761 ODM327761:ODR327761 ONI327761:ONN327761 OXE327761:OXJ327761 PHA327761:PHF327761 PQW327761:PRB327761 QAS327761:QAX327761 QKO327761:QKT327761 QUK327761:QUP327761 REG327761:REL327761 ROC327761:ROH327761 RXY327761:RYD327761 SHU327761:SHZ327761 SRQ327761:SRV327761 TBM327761:TBR327761 TLI327761:TLN327761 TVE327761:TVJ327761 UFA327761:UFF327761 UOW327761:UPB327761 UYS327761:UYX327761 VIO327761:VIT327761 VSK327761:VSP327761 WCG327761:WCL327761 WMC327761:WMH327761 WVY327761:WWD327761 Q393297:V393297 JM393297:JR393297 TI393297:TN393297 ADE393297:ADJ393297 ANA393297:ANF393297 AWW393297:AXB393297 BGS393297:BGX393297 BQO393297:BQT393297 CAK393297:CAP393297 CKG393297:CKL393297 CUC393297:CUH393297 DDY393297:DED393297 DNU393297:DNZ393297 DXQ393297:DXV393297 EHM393297:EHR393297 ERI393297:ERN393297 FBE393297:FBJ393297 FLA393297:FLF393297 FUW393297:FVB393297 GES393297:GEX393297 GOO393297:GOT393297 GYK393297:GYP393297 HIG393297:HIL393297 HSC393297:HSH393297 IBY393297:ICD393297 ILU393297:ILZ393297 IVQ393297:IVV393297 JFM393297:JFR393297 JPI393297:JPN393297 JZE393297:JZJ393297 KJA393297:KJF393297 KSW393297:KTB393297 LCS393297:LCX393297 LMO393297:LMT393297 LWK393297:LWP393297 MGG393297:MGL393297 MQC393297:MQH393297 MZY393297:NAD393297 NJU393297:NJZ393297 NTQ393297:NTV393297 ODM393297:ODR393297 ONI393297:ONN393297 OXE393297:OXJ393297 PHA393297:PHF393297 PQW393297:PRB393297 QAS393297:QAX393297 QKO393297:QKT393297 QUK393297:QUP393297 REG393297:REL393297 ROC393297:ROH393297 RXY393297:RYD393297 SHU393297:SHZ393297 SRQ393297:SRV393297 TBM393297:TBR393297 TLI393297:TLN393297 TVE393297:TVJ393297 UFA393297:UFF393297 UOW393297:UPB393297 UYS393297:UYX393297 VIO393297:VIT393297 VSK393297:VSP393297 WCG393297:WCL393297 WMC393297:WMH393297 WVY393297:WWD393297 Q458833:V458833 JM458833:JR458833 TI458833:TN458833 ADE458833:ADJ458833 ANA458833:ANF458833 AWW458833:AXB458833 BGS458833:BGX458833 BQO458833:BQT458833 CAK458833:CAP458833 CKG458833:CKL458833 CUC458833:CUH458833 DDY458833:DED458833 DNU458833:DNZ458833 DXQ458833:DXV458833 EHM458833:EHR458833 ERI458833:ERN458833 FBE458833:FBJ458833 FLA458833:FLF458833 FUW458833:FVB458833 GES458833:GEX458833 GOO458833:GOT458833 GYK458833:GYP458833 HIG458833:HIL458833 HSC458833:HSH458833 IBY458833:ICD458833 ILU458833:ILZ458833 IVQ458833:IVV458833 JFM458833:JFR458833 JPI458833:JPN458833 JZE458833:JZJ458833 KJA458833:KJF458833 KSW458833:KTB458833 LCS458833:LCX458833 LMO458833:LMT458833 LWK458833:LWP458833 MGG458833:MGL458833 MQC458833:MQH458833 MZY458833:NAD458833 NJU458833:NJZ458833 NTQ458833:NTV458833 ODM458833:ODR458833 ONI458833:ONN458833 OXE458833:OXJ458833 PHA458833:PHF458833 PQW458833:PRB458833 QAS458833:QAX458833 QKO458833:QKT458833 QUK458833:QUP458833 REG458833:REL458833 ROC458833:ROH458833 RXY458833:RYD458833 SHU458833:SHZ458833 SRQ458833:SRV458833 TBM458833:TBR458833 TLI458833:TLN458833 TVE458833:TVJ458833 UFA458833:UFF458833 UOW458833:UPB458833 UYS458833:UYX458833 VIO458833:VIT458833 VSK458833:VSP458833 WCG458833:WCL458833 WMC458833:WMH458833 WVY458833:WWD458833 Q524369:V524369 JM524369:JR524369 TI524369:TN524369 ADE524369:ADJ524369 ANA524369:ANF524369 AWW524369:AXB524369 BGS524369:BGX524369 BQO524369:BQT524369 CAK524369:CAP524369 CKG524369:CKL524369 CUC524369:CUH524369 DDY524369:DED524369 DNU524369:DNZ524369 DXQ524369:DXV524369 EHM524369:EHR524369 ERI524369:ERN524369 FBE524369:FBJ524369 FLA524369:FLF524369 FUW524369:FVB524369 GES524369:GEX524369 GOO524369:GOT524369 GYK524369:GYP524369 HIG524369:HIL524369 HSC524369:HSH524369 IBY524369:ICD524369 ILU524369:ILZ524369 IVQ524369:IVV524369 JFM524369:JFR524369 JPI524369:JPN524369 JZE524369:JZJ524369 KJA524369:KJF524369 KSW524369:KTB524369 LCS524369:LCX524369 LMO524369:LMT524369 LWK524369:LWP524369 MGG524369:MGL524369 MQC524369:MQH524369 MZY524369:NAD524369 NJU524369:NJZ524369 NTQ524369:NTV524369 ODM524369:ODR524369 ONI524369:ONN524369 OXE524369:OXJ524369 PHA524369:PHF524369 PQW524369:PRB524369 QAS524369:QAX524369 QKO524369:QKT524369 QUK524369:QUP524369 REG524369:REL524369 ROC524369:ROH524369 RXY524369:RYD524369 SHU524369:SHZ524369 SRQ524369:SRV524369 TBM524369:TBR524369 TLI524369:TLN524369 TVE524369:TVJ524369 UFA524369:UFF524369 UOW524369:UPB524369 UYS524369:UYX524369 VIO524369:VIT524369 VSK524369:VSP524369 WCG524369:WCL524369 WMC524369:WMH524369 WVY524369:WWD524369 Q589905:V589905 JM589905:JR589905 TI589905:TN589905 ADE589905:ADJ589905 ANA589905:ANF589905 AWW589905:AXB589905 BGS589905:BGX589905 BQO589905:BQT589905 CAK589905:CAP589905 CKG589905:CKL589905 CUC589905:CUH589905 DDY589905:DED589905 DNU589905:DNZ589905 DXQ589905:DXV589905 EHM589905:EHR589905 ERI589905:ERN589905 FBE589905:FBJ589905 FLA589905:FLF589905 FUW589905:FVB589905 GES589905:GEX589905 GOO589905:GOT589905 GYK589905:GYP589905 HIG589905:HIL589905 HSC589905:HSH589905 IBY589905:ICD589905 ILU589905:ILZ589905 IVQ589905:IVV589905 JFM589905:JFR589905 JPI589905:JPN589905 JZE589905:JZJ589905 KJA589905:KJF589905 KSW589905:KTB589905 LCS589905:LCX589905 LMO589905:LMT589905 LWK589905:LWP589905 MGG589905:MGL589905 MQC589905:MQH589905 MZY589905:NAD589905 NJU589905:NJZ589905 NTQ589905:NTV589905 ODM589905:ODR589905 ONI589905:ONN589905 OXE589905:OXJ589905 PHA589905:PHF589905 PQW589905:PRB589905 QAS589905:QAX589905 QKO589905:QKT589905 QUK589905:QUP589905 REG589905:REL589905 ROC589905:ROH589905 RXY589905:RYD589905 SHU589905:SHZ589905 SRQ589905:SRV589905 TBM589905:TBR589905 TLI589905:TLN589905 TVE589905:TVJ589905 UFA589905:UFF589905 UOW589905:UPB589905 UYS589905:UYX589905 VIO589905:VIT589905 VSK589905:VSP589905 WCG589905:WCL589905 WMC589905:WMH589905 WVY589905:WWD589905 Q655441:V655441 JM655441:JR655441 TI655441:TN655441 ADE655441:ADJ655441 ANA655441:ANF655441 AWW655441:AXB655441 BGS655441:BGX655441 BQO655441:BQT655441 CAK655441:CAP655441 CKG655441:CKL655441 CUC655441:CUH655441 DDY655441:DED655441 DNU655441:DNZ655441 DXQ655441:DXV655441 EHM655441:EHR655441 ERI655441:ERN655441 FBE655441:FBJ655441 FLA655441:FLF655441 FUW655441:FVB655441 GES655441:GEX655441 GOO655441:GOT655441 GYK655441:GYP655441 HIG655441:HIL655441 HSC655441:HSH655441 IBY655441:ICD655441 ILU655441:ILZ655441 IVQ655441:IVV655441 JFM655441:JFR655441 JPI655441:JPN655441 JZE655441:JZJ655441 KJA655441:KJF655441 KSW655441:KTB655441 LCS655441:LCX655441 LMO655441:LMT655441 LWK655441:LWP655441 MGG655441:MGL655441 MQC655441:MQH655441 MZY655441:NAD655441 NJU655441:NJZ655441 NTQ655441:NTV655441 ODM655441:ODR655441 ONI655441:ONN655441 OXE655441:OXJ655441 PHA655441:PHF655441 PQW655441:PRB655441 QAS655441:QAX655441 QKO655441:QKT655441 QUK655441:QUP655441 REG655441:REL655441 ROC655441:ROH655441 RXY655441:RYD655441 SHU655441:SHZ655441 SRQ655441:SRV655441 TBM655441:TBR655441 TLI655441:TLN655441 TVE655441:TVJ655441 UFA655441:UFF655441 UOW655441:UPB655441 UYS655441:UYX655441 VIO655441:VIT655441 VSK655441:VSP655441 WCG655441:WCL655441 WMC655441:WMH655441 WVY655441:WWD655441 Q720977:V720977 JM720977:JR720977 TI720977:TN720977 ADE720977:ADJ720977 ANA720977:ANF720977 AWW720977:AXB720977 BGS720977:BGX720977 BQO720977:BQT720977 CAK720977:CAP720977 CKG720977:CKL720977 CUC720977:CUH720977 DDY720977:DED720977 DNU720977:DNZ720977 DXQ720977:DXV720977 EHM720977:EHR720977 ERI720977:ERN720977 FBE720977:FBJ720977 FLA720977:FLF720977 FUW720977:FVB720977 GES720977:GEX720977 GOO720977:GOT720977 GYK720977:GYP720977 HIG720977:HIL720977 HSC720977:HSH720977 IBY720977:ICD720977 ILU720977:ILZ720977 IVQ720977:IVV720977 JFM720977:JFR720977 JPI720977:JPN720977 JZE720977:JZJ720977 KJA720977:KJF720977 KSW720977:KTB720977 LCS720977:LCX720977 LMO720977:LMT720977 LWK720977:LWP720977 MGG720977:MGL720977 MQC720977:MQH720977 MZY720977:NAD720977 NJU720977:NJZ720977 NTQ720977:NTV720977 ODM720977:ODR720977 ONI720977:ONN720977 OXE720977:OXJ720977 PHA720977:PHF720977 PQW720977:PRB720977 QAS720977:QAX720977 QKO720977:QKT720977 QUK720977:QUP720977 REG720977:REL720977 ROC720977:ROH720977 RXY720977:RYD720977 SHU720977:SHZ720977 SRQ720977:SRV720977 TBM720977:TBR720977 TLI720977:TLN720977 TVE720977:TVJ720977 UFA720977:UFF720977 UOW720977:UPB720977 UYS720977:UYX720977 VIO720977:VIT720977 VSK720977:VSP720977 WCG720977:WCL720977 WMC720977:WMH720977 WVY720977:WWD720977 Q786513:V786513 JM786513:JR786513 TI786513:TN786513 ADE786513:ADJ786513 ANA786513:ANF786513 AWW786513:AXB786513 BGS786513:BGX786513 BQO786513:BQT786513 CAK786513:CAP786513 CKG786513:CKL786513 CUC786513:CUH786513 DDY786513:DED786513 DNU786513:DNZ786513 DXQ786513:DXV786513 EHM786513:EHR786513 ERI786513:ERN786513 FBE786513:FBJ786513 FLA786513:FLF786513 FUW786513:FVB786513 GES786513:GEX786513 GOO786513:GOT786513 GYK786513:GYP786513 HIG786513:HIL786513 HSC786513:HSH786513 IBY786513:ICD786513 ILU786513:ILZ786513 IVQ786513:IVV786513 JFM786513:JFR786513 JPI786513:JPN786513 JZE786513:JZJ786513 KJA786513:KJF786513 KSW786513:KTB786513 LCS786513:LCX786513 LMO786513:LMT786513 LWK786513:LWP786513 MGG786513:MGL786513 MQC786513:MQH786513 MZY786513:NAD786513 NJU786513:NJZ786513 NTQ786513:NTV786513 ODM786513:ODR786513 ONI786513:ONN786513 OXE786513:OXJ786513 PHA786513:PHF786513 PQW786513:PRB786513 QAS786513:QAX786513 QKO786513:QKT786513 QUK786513:QUP786513 REG786513:REL786513 ROC786513:ROH786513 RXY786513:RYD786513 SHU786513:SHZ786513 SRQ786513:SRV786513 TBM786513:TBR786513 TLI786513:TLN786513 TVE786513:TVJ786513 UFA786513:UFF786513 UOW786513:UPB786513 UYS786513:UYX786513 VIO786513:VIT786513 VSK786513:VSP786513 WCG786513:WCL786513 WMC786513:WMH786513 WVY786513:WWD786513 Q852049:V852049 JM852049:JR852049 TI852049:TN852049 ADE852049:ADJ852049 ANA852049:ANF852049 AWW852049:AXB852049 BGS852049:BGX852049 BQO852049:BQT852049 CAK852049:CAP852049 CKG852049:CKL852049 CUC852049:CUH852049 DDY852049:DED852049 DNU852049:DNZ852049 DXQ852049:DXV852049 EHM852049:EHR852049 ERI852049:ERN852049 FBE852049:FBJ852049 FLA852049:FLF852049 FUW852049:FVB852049 GES852049:GEX852049 GOO852049:GOT852049 GYK852049:GYP852049 HIG852049:HIL852049 HSC852049:HSH852049 IBY852049:ICD852049 ILU852049:ILZ852049 IVQ852049:IVV852049 JFM852049:JFR852049 JPI852049:JPN852049 JZE852049:JZJ852049 KJA852049:KJF852049 KSW852049:KTB852049 LCS852049:LCX852049 LMO852049:LMT852049 LWK852049:LWP852049 MGG852049:MGL852049 MQC852049:MQH852049 MZY852049:NAD852049 NJU852049:NJZ852049 NTQ852049:NTV852049 ODM852049:ODR852049 ONI852049:ONN852049 OXE852049:OXJ852049 PHA852049:PHF852049 PQW852049:PRB852049 QAS852049:QAX852049 QKO852049:QKT852049 QUK852049:QUP852049 REG852049:REL852049 ROC852049:ROH852049 RXY852049:RYD852049 SHU852049:SHZ852049 SRQ852049:SRV852049 TBM852049:TBR852049 TLI852049:TLN852049 TVE852049:TVJ852049 UFA852049:UFF852049 UOW852049:UPB852049 UYS852049:UYX852049 VIO852049:VIT852049 VSK852049:VSP852049 WCG852049:WCL852049 WMC852049:WMH852049 WVY852049:WWD852049 Q917585:V917585 JM917585:JR917585 TI917585:TN917585 ADE917585:ADJ917585 ANA917585:ANF917585 AWW917585:AXB917585 BGS917585:BGX917585 BQO917585:BQT917585 CAK917585:CAP917585 CKG917585:CKL917585 CUC917585:CUH917585 DDY917585:DED917585 DNU917585:DNZ917585 DXQ917585:DXV917585 EHM917585:EHR917585 ERI917585:ERN917585 FBE917585:FBJ917585 FLA917585:FLF917585 FUW917585:FVB917585 GES917585:GEX917585 GOO917585:GOT917585 GYK917585:GYP917585 HIG917585:HIL917585 HSC917585:HSH917585 IBY917585:ICD917585 ILU917585:ILZ917585 IVQ917585:IVV917585 JFM917585:JFR917585 JPI917585:JPN917585 JZE917585:JZJ917585 KJA917585:KJF917585 KSW917585:KTB917585 LCS917585:LCX917585 LMO917585:LMT917585 LWK917585:LWP917585 MGG917585:MGL917585 MQC917585:MQH917585 MZY917585:NAD917585 NJU917585:NJZ917585 NTQ917585:NTV917585 ODM917585:ODR917585 ONI917585:ONN917585 OXE917585:OXJ917585 PHA917585:PHF917585 PQW917585:PRB917585 QAS917585:QAX917585 QKO917585:QKT917585 QUK917585:QUP917585 REG917585:REL917585 ROC917585:ROH917585 RXY917585:RYD917585 SHU917585:SHZ917585 SRQ917585:SRV917585 TBM917585:TBR917585 TLI917585:TLN917585 TVE917585:TVJ917585 UFA917585:UFF917585 UOW917585:UPB917585 UYS917585:UYX917585 VIO917585:VIT917585 VSK917585:VSP917585 WCG917585:WCL917585 WMC917585:WMH917585 WVY917585:WWD917585 Q983121:V983121 JM983121:JR983121 TI983121:TN983121 ADE983121:ADJ983121 ANA983121:ANF983121 AWW983121:AXB983121 BGS983121:BGX983121 BQO983121:BQT983121 CAK983121:CAP983121 CKG983121:CKL983121 CUC983121:CUH983121 DDY983121:DED983121 DNU983121:DNZ983121 DXQ983121:DXV983121 EHM983121:EHR983121 ERI983121:ERN983121 FBE983121:FBJ983121 FLA983121:FLF983121 FUW983121:FVB983121 GES983121:GEX983121 GOO983121:GOT983121 GYK983121:GYP983121 HIG983121:HIL983121 HSC983121:HSH983121 IBY983121:ICD983121 ILU983121:ILZ983121 IVQ983121:IVV983121 JFM983121:JFR983121 JPI983121:JPN983121 JZE983121:JZJ983121 KJA983121:KJF983121 KSW983121:KTB983121 LCS983121:LCX983121 LMO983121:LMT983121 LWK983121:LWP983121 MGG983121:MGL983121 MQC983121:MQH983121 MZY983121:NAD983121 NJU983121:NJZ983121 NTQ983121:NTV983121 ODM983121:ODR983121 ONI983121:ONN983121 OXE983121:OXJ983121 PHA983121:PHF983121 PQW983121:PRB983121 QAS983121:QAX983121 QKO983121:QKT983121 QUK983121:QUP983121 REG983121:REL983121 ROC983121:ROH983121 RXY983121:RYD983121 SHU983121:SHZ983121 SRQ983121:SRV983121 TBM983121:TBR983121 TLI983121:TLN983121 TVE983121:TVJ983121 UFA983121:UFF983121 UOW983121:UPB983121 UYS983121:UYX983121 VIO983121:VIT983121 VSK983121:VSP983121 WCG983121:WCL983121 WMC983121:WMH983121 WVY983121:WWD983121 R83:V83 JN83:JR83 TJ83:TN83 ADF83:ADJ83 ANB83:ANF83 AWX83:AXB83 BGT83:BGX83 BQP83:BQT83 CAL83:CAP83 CKH83:CKL83 CUD83:CUH83 DDZ83:DED83 DNV83:DNZ83 DXR83:DXV83 EHN83:EHR83 ERJ83:ERN83 FBF83:FBJ83 FLB83:FLF83 FUX83:FVB83 GET83:GEX83 GOP83:GOT83 GYL83:GYP83 HIH83:HIL83 HSD83:HSH83 IBZ83:ICD83 ILV83:ILZ83 IVR83:IVV83 JFN83:JFR83 JPJ83:JPN83 JZF83:JZJ83 KJB83:KJF83 KSX83:KTB83 LCT83:LCX83 LMP83:LMT83 LWL83:LWP83 MGH83:MGL83 MQD83:MQH83 MZZ83:NAD83 NJV83:NJZ83 NTR83:NTV83 ODN83:ODR83 ONJ83:ONN83 OXF83:OXJ83 PHB83:PHF83 PQX83:PRB83 QAT83:QAX83 QKP83:QKT83 QUL83:QUP83 REH83:REL83 ROD83:ROH83 RXZ83:RYD83 SHV83:SHZ83 SRR83:SRV83 TBN83:TBR83 TLJ83:TLN83 TVF83:TVJ83 UFB83:UFF83 UOX83:UPB83 UYT83:UYX83 VIP83:VIT83 VSL83:VSP83 WCH83:WCL83 WMD83:WMH83 WVZ83:WWD83 R65619:V65619 JN65619:JR65619 TJ65619:TN65619 ADF65619:ADJ65619 ANB65619:ANF65619 AWX65619:AXB65619 BGT65619:BGX65619 BQP65619:BQT65619 CAL65619:CAP65619 CKH65619:CKL65619 CUD65619:CUH65619 DDZ65619:DED65619 DNV65619:DNZ65619 DXR65619:DXV65619 EHN65619:EHR65619 ERJ65619:ERN65619 FBF65619:FBJ65619 FLB65619:FLF65619 FUX65619:FVB65619 GET65619:GEX65619 GOP65619:GOT65619 GYL65619:GYP65619 HIH65619:HIL65619 HSD65619:HSH65619 IBZ65619:ICD65619 ILV65619:ILZ65619 IVR65619:IVV65619 JFN65619:JFR65619 JPJ65619:JPN65619 JZF65619:JZJ65619 KJB65619:KJF65619 KSX65619:KTB65619 LCT65619:LCX65619 LMP65619:LMT65619 LWL65619:LWP65619 MGH65619:MGL65619 MQD65619:MQH65619 MZZ65619:NAD65619 NJV65619:NJZ65619 NTR65619:NTV65619 ODN65619:ODR65619 ONJ65619:ONN65619 OXF65619:OXJ65619 PHB65619:PHF65619 PQX65619:PRB65619 QAT65619:QAX65619 QKP65619:QKT65619 QUL65619:QUP65619 REH65619:REL65619 ROD65619:ROH65619 RXZ65619:RYD65619 SHV65619:SHZ65619 SRR65619:SRV65619 TBN65619:TBR65619 TLJ65619:TLN65619 TVF65619:TVJ65619 UFB65619:UFF65619 UOX65619:UPB65619 UYT65619:UYX65619 VIP65619:VIT65619 VSL65619:VSP65619 WCH65619:WCL65619 WMD65619:WMH65619 WVZ65619:WWD65619 R131155:V131155 JN131155:JR131155 TJ131155:TN131155 ADF131155:ADJ131155 ANB131155:ANF131155 AWX131155:AXB131155 BGT131155:BGX131155 BQP131155:BQT131155 CAL131155:CAP131155 CKH131155:CKL131155 CUD131155:CUH131155 DDZ131155:DED131155 DNV131155:DNZ131155 DXR131155:DXV131155 EHN131155:EHR131155 ERJ131155:ERN131155 FBF131155:FBJ131155 FLB131155:FLF131155 FUX131155:FVB131155 GET131155:GEX131155 GOP131155:GOT131155 GYL131155:GYP131155 HIH131155:HIL131155 HSD131155:HSH131155 IBZ131155:ICD131155 ILV131155:ILZ131155 IVR131155:IVV131155 JFN131155:JFR131155 JPJ131155:JPN131155 JZF131155:JZJ131155 KJB131155:KJF131155 KSX131155:KTB131155 LCT131155:LCX131155 LMP131155:LMT131155 LWL131155:LWP131155 MGH131155:MGL131155 MQD131155:MQH131155 MZZ131155:NAD131155 NJV131155:NJZ131155 NTR131155:NTV131155 ODN131155:ODR131155 ONJ131155:ONN131155 OXF131155:OXJ131155 PHB131155:PHF131155 PQX131155:PRB131155 QAT131155:QAX131155 QKP131155:QKT131155 QUL131155:QUP131155 REH131155:REL131155 ROD131155:ROH131155 RXZ131155:RYD131155 SHV131155:SHZ131155 SRR131155:SRV131155 TBN131155:TBR131155 TLJ131155:TLN131155 TVF131155:TVJ131155 UFB131155:UFF131155 UOX131155:UPB131155 UYT131155:UYX131155 VIP131155:VIT131155 VSL131155:VSP131155 WCH131155:WCL131155 WMD131155:WMH131155 WVZ131155:WWD131155 R196691:V196691 JN196691:JR196691 TJ196691:TN196691 ADF196691:ADJ196691 ANB196691:ANF196691 AWX196691:AXB196691 BGT196691:BGX196691 BQP196691:BQT196691 CAL196691:CAP196691 CKH196691:CKL196691 CUD196691:CUH196691 DDZ196691:DED196691 DNV196691:DNZ196691 DXR196691:DXV196691 EHN196691:EHR196691 ERJ196691:ERN196691 FBF196691:FBJ196691 FLB196691:FLF196691 FUX196691:FVB196691 GET196691:GEX196691 GOP196691:GOT196691 GYL196691:GYP196691 HIH196691:HIL196691 HSD196691:HSH196691 IBZ196691:ICD196691 ILV196691:ILZ196691 IVR196691:IVV196691 JFN196691:JFR196691 JPJ196691:JPN196691 JZF196691:JZJ196691 KJB196691:KJF196691 KSX196691:KTB196691 LCT196691:LCX196691 LMP196691:LMT196691 LWL196691:LWP196691 MGH196691:MGL196691 MQD196691:MQH196691 MZZ196691:NAD196691 NJV196691:NJZ196691 NTR196691:NTV196691 ODN196691:ODR196691 ONJ196691:ONN196691 OXF196691:OXJ196691 PHB196691:PHF196691 PQX196691:PRB196691 QAT196691:QAX196691 QKP196691:QKT196691 QUL196691:QUP196691 REH196691:REL196691 ROD196691:ROH196691 RXZ196691:RYD196691 SHV196691:SHZ196691 SRR196691:SRV196691 TBN196691:TBR196691 TLJ196691:TLN196691 TVF196691:TVJ196691 UFB196691:UFF196691 UOX196691:UPB196691 UYT196691:UYX196691 VIP196691:VIT196691 VSL196691:VSP196691 WCH196691:WCL196691 WMD196691:WMH196691 WVZ196691:WWD196691 R262227:V262227 JN262227:JR262227 TJ262227:TN262227 ADF262227:ADJ262227 ANB262227:ANF262227 AWX262227:AXB262227 BGT262227:BGX262227 BQP262227:BQT262227 CAL262227:CAP262227 CKH262227:CKL262227 CUD262227:CUH262227 DDZ262227:DED262227 DNV262227:DNZ262227 DXR262227:DXV262227 EHN262227:EHR262227 ERJ262227:ERN262227 FBF262227:FBJ262227 FLB262227:FLF262227 FUX262227:FVB262227 GET262227:GEX262227 GOP262227:GOT262227 GYL262227:GYP262227 HIH262227:HIL262227 HSD262227:HSH262227 IBZ262227:ICD262227 ILV262227:ILZ262227 IVR262227:IVV262227 JFN262227:JFR262227 JPJ262227:JPN262227 JZF262227:JZJ262227 KJB262227:KJF262227 KSX262227:KTB262227 LCT262227:LCX262227 LMP262227:LMT262227 LWL262227:LWP262227 MGH262227:MGL262227 MQD262227:MQH262227 MZZ262227:NAD262227 NJV262227:NJZ262227 NTR262227:NTV262227 ODN262227:ODR262227 ONJ262227:ONN262227 OXF262227:OXJ262227 PHB262227:PHF262227 PQX262227:PRB262227 QAT262227:QAX262227 QKP262227:QKT262227 QUL262227:QUP262227 REH262227:REL262227 ROD262227:ROH262227 RXZ262227:RYD262227 SHV262227:SHZ262227 SRR262227:SRV262227 TBN262227:TBR262227 TLJ262227:TLN262227 TVF262227:TVJ262227 UFB262227:UFF262227 UOX262227:UPB262227 UYT262227:UYX262227 VIP262227:VIT262227 VSL262227:VSP262227 WCH262227:WCL262227 WMD262227:WMH262227 WVZ262227:WWD262227 R327763:V327763 JN327763:JR327763 TJ327763:TN327763 ADF327763:ADJ327763 ANB327763:ANF327763 AWX327763:AXB327763 BGT327763:BGX327763 BQP327763:BQT327763 CAL327763:CAP327763 CKH327763:CKL327763 CUD327763:CUH327763 DDZ327763:DED327763 DNV327763:DNZ327763 DXR327763:DXV327763 EHN327763:EHR327763 ERJ327763:ERN327763 FBF327763:FBJ327763 FLB327763:FLF327763 FUX327763:FVB327763 GET327763:GEX327763 GOP327763:GOT327763 GYL327763:GYP327763 HIH327763:HIL327763 HSD327763:HSH327763 IBZ327763:ICD327763 ILV327763:ILZ327763 IVR327763:IVV327763 JFN327763:JFR327763 JPJ327763:JPN327763 JZF327763:JZJ327763 KJB327763:KJF327763 KSX327763:KTB327763 LCT327763:LCX327763 LMP327763:LMT327763 LWL327763:LWP327763 MGH327763:MGL327763 MQD327763:MQH327763 MZZ327763:NAD327763 NJV327763:NJZ327763 NTR327763:NTV327763 ODN327763:ODR327763 ONJ327763:ONN327763 OXF327763:OXJ327763 PHB327763:PHF327763 PQX327763:PRB327763 QAT327763:QAX327763 QKP327763:QKT327763 QUL327763:QUP327763 REH327763:REL327763 ROD327763:ROH327763 RXZ327763:RYD327763 SHV327763:SHZ327763 SRR327763:SRV327763 TBN327763:TBR327763 TLJ327763:TLN327763 TVF327763:TVJ327763 UFB327763:UFF327763 UOX327763:UPB327763 UYT327763:UYX327763 VIP327763:VIT327763 VSL327763:VSP327763 WCH327763:WCL327763 WMD327763:WMH327763 WVZ327763:WWD327763 R393299:V393299 JN393299:JR393299 TJ393299:TN393299 ADF393299:ADJ393299 ANB393299:ANF393299 AWX393299:AXB393299 BGT393299:BGX393299 BQP393299:BQT393299 CAL393299:CAP393299 CKH393299:CKL393299 CUD393299:CUH393299 DDZ393299:DED393299 DNV393299:DNZ393299 DXR393299:DXV393299 EHN393299:EHR393299 ERJ393299:ERN393299 FBF393299:FBJ393299 FLB393299:FLF393299 FUX393299:FVB393299 GET393299:GEX393299 GOP393299:GOT393299 GYL393299:GYP393299 HIH393299:HIL393299 HSD393299:HSH393299 IBZ393299:ICD393299 ILV393299:ILZ393299 IVR393299:IVV393299 JFN393299:JFR393299 JPJ393299:JPN393299 JZF393299:JZJ393299 KJB393299:KJF393299 KSX393299:KTB393299 LCT393299:LCX393299 LMP393299:LMT393299 LWL393299:LWP393299 MGH393299:MGL393299 MQD393299:MQH393299 MZZ393299:NAD393299 NJV393299:NJZ393299 NTR393299:NTV393299 ODN393299:ODR393299 ONJ393299:ONN393299 OXF393299:OXJ393299 PHB393299:PHF393299 PQX393299:PRB393299 QAT393299:QAX393299 QKP393299:QKT393299 QUL393299:QUP393299 REH393299:REL393299 ROD393299:ROH393299 RXZ393299:RYD393299 SHV393299:SHZ393299 SRR393299:SRV393299 TBN393299:TBR393299 TLJ393299:TLN393299 TVF393299:TVJ393299 UFB393299:UFF393299 UOX393299:UPB393299 UYT393299:UYX393299 VIP393299:VIT393299 VSL393299:VSP393299 WCH393299:WCL393299 WMD393299:WMH393299 WVZ393299:WWD393299 R458835:V458835 JN458835:JR458835 TJ458835:TN458835 ADF458835:ADJ458835 ANB458835:ANF458835 AWX458835:AXB458835 BGT458835:BGX458835 BQP458835:BQT458835 CAL458835:CAP458835 CKH458835:CKL458835 CUD458835:CUH458835 DDZ458835:DED458835 DNV458835:DNZ458835 DXR458835:DXV458835 EHN458835:EHR458835 ERJ458835:ERN458835 FBF458835:FBJ458835 FLB458835:FLF458835 FUX458835:FVB458835 GET458835:GEX458835 GOP458835:GOT458835 GYL458835:GYP458835 HIH458835:HIL458835 HSD458835:HSH458835 IBZ458835:ICD458835 ILV458835:ILZ458835 IVR458835:IVV458835 JFN458835:JFR458835 JPJ458835:JPN458835 JZF458835:JZJ458835 KJB458835:KJF458835 KSX458835:KTB458835 LCT458835:LCX458835 LMP458835:LMT458835 LWL458835:LWP458835 MGH458835:MGL458835 MQD458835:MQH458835 MZZ458835:NAD458835 NJV458835:NJZ458835 NTR458835:NTV458835 ODN458835:ODR458835 ONJ458835:ONN458835 OXF458835:OXJ458835 PHB458835:PHF458835 PQX458835:PRB458835 QAT458835:QAX458835 QKP458835:QKT458835 QUL458835:QUP458835 REH458835:REL458835 ROD458835:ROH458835 RXZ458835:RYD458835 SHV458835:SHZ458835 SRR458835:SRV458835 TBN458835:TBR458835 TLJ458835:TLN458835 TVF458835:TVJ458835 UFB458835:UFF458835 UOX458835:UPB458835 UYT458835:UYX458835 VIP458835:VIT458835 VSL458835:VSP458835 WCH458835:WCL458835 WMD458835:WMH458835 WVZ458835:WWD458835 R524371:V524371 JN524371:JR524371 TJ524371:TN524371 ADF524371:ADJ524371 ANB524371:ANF524371 AWX524371:AXB524371 BGT524371:BGX524371 BQP524371:BQT524371 CAL524371:CAP524371 CKH524371:CKL524371 CUD524371:CUH524371 DDZ524371:DED524371 DNV524371:DNZ524371 DXR524371:DXV524371 EHN524371:EHR524371 ERJ524371:ERN524371 FBF524371:FBJ524371 FLB524371:FLF524371 FUX524371:FVB524371 GET524371:GEX524371 GOP524371:GOT524371 GYL524371:GYP524371 HIH524371:HIL524371 HSD524371:HSH524371 IBZ524371:ICD524371 ILV524371:ILZ524371 IVR524371:IVV524371 JFN524371:JFR524371 JPJ524371:JPN524371 JZF524371:JZJ524371 KJB524371:KJF524371 KSX524371:KTB524371 LCT524371:LCX524371 LMP524371:LMT524371 LWL524371:LWP524371 MGH524371:MGL524371 MQD524371:MQH524371 MZZ524371:NAD524371 NJV524371:NJZ524371 NTR524371:NTV524371 ODN524371:ODR524371 ONJ524371:ONN524371 OXF524371:OXJ524371 PHB524371:PHF524371 PQX524371:PRB524371 QAT524371:QAX524371 QKP524371:QKT524371 QUL524371:QUP524371 REH524371:REL524371 ROD524371:ROH524371 RXZ524371:RYD524371 SHV524371:SHZ524371 SRR524371:SRV524371 TBN524371:TBR524371 TLJ524371:TLN524371 TVF524371:TVJ524371 UFB524371:UFF524371 UOX524371:UPB524371 UYT524371:UYX524371 VIP524371:VIT524371 VSL524371:VSP524371 WCH524371:WCL524371 WMD524371:WMH524371 WVZ524371:WWD524371 R589907:V589907 JN589907:JR589907 TJ589907:TN589907 ADF589907:ADJ589907 ANB589907:ANF589907 AWX589907:AXB589907 BGT589907:BGX589907 BQP589907:BQT589907 CAL589907:CAP589907 CKH589907:CKL589907 CUD589907:CUH589907 DDZ589907:DED589907 DNV589907:DNZ589907 DXR589907:DXV589907 EHN589907:EHR589907 ERJ589907:ERN589907 FBF589907:FBJ589907 FLB589907:FLF589907 FUX589907:FVB589907 GET589907:GEX589907 GOP589907:GOT589907 GYL589907:GYP589907 HIH589907:HIL589907 HSD589907:HSH589907 IBZ589907:ICD589907 ILV589907:ILZ589907 IVR589907:IVV589907 JFN589907:JFR589907 JPJ589907:JPN589907 JZF589907:JZJ589907 KJB589907:KJF589907 KSX589907:KTB589907 LCT589907:LCX589907 LMP589907:LMT589907 LWL589907:LWP589907 MGH589907:MGL589907 MQD589907:MQH589907 MZZ589907:NAD589907 NJV589907:NJZ589907 NTR589907:NTV589907 ODN589907:ODR589907 ONJ589907:ONN589907 OXF589907:OXJ589907 PHB589907:PHF589907 PQX589907:PRB589907 QAT589907:QAX589907 QKP589907:QKT589907 QUL589907:QUP589907 REH589907:REL589907 ROD589907:ROH589907 RXZ589907:RYD589907 SHV589907:SHZ589907 SRR589907:SRV589907 TBN589907:TBR589907 TLJ589907:TLN589907 TVF589907:TVJ589907 UFB589907:UFF589907 UOX589907:UPB589907 UYT589907:UYX589907 VIP589907:VIT589907 VSL589907:VSP589907 WCH589907:WCL589907 WMD589907:WMH589907 WVZ589907:WWD589907 R655443:V655443 JN655443:JR655443 TJ655443:TN655443 ADF655443:ADJ655443 ANB655443:ANF655443 AWX655443:AXB655443 BGT655443:BGX655443 BQP655443:BQT655443 CAL655443:CAP655443 CKH655443:CKL655443 CUD655443:CUH655443 DDZ655443:DED655443 DNV655443:DNZ655443 DXR655443:DXV655443 EHN655443:EHR655443 ERJ655443:ERN655443 FBF655443:FBJ655443 FLB655443:FLF655443 FUX655443:FVB655443 GET655443:GEX655443 GOP655443:GOT655443 GYL655443:GYP655443 HIH655443:HIL655443 HSD655443:HSH655443 IBZ655443:ICD655443 ILV655443:ILZ655443 IVR655443:IVV655443 JFN655443:JFR655443 JPJ655443:JPN655443 JZF655443:JZJ655443 KJB655443:KJF655443 KSX655443:KTB655443 LCT655443:LCX655443 LMP655443:LMT655443 LWL655443:LWP655443 MGH655443:MGL655443 MQD655443:MQH655443 MZZ655443:NAD655443 NJV655443:NJZ655443 NTR655443:NTV655443 ODN655443:ODR655443 ONJ655443:ONN655443 OXF655443:OXJ655443 PHB655443:PHF655443 PQX655443:PRB655443 QAT655443:QAX655443 QKP655443:QKT655443 QUL655443:QUP655443 REH655443:REL655443 ROD655443:ROH655443 RXZ655443:RYD655443 SHV655443:SHZ655443 SRR655443:SRV655443 TBN655443:TBR655443 TLJ655443:TLN655443 TVF655443:TVJ655443 UFB655443:UFF655443 UOX655443:UPB655443 UYT655443:UYX655443 VIP655443:VIT655443 VSL655443:VSP655443 WCH655443:WCL655443 WMD655443:WMH655443 WVZ655443:WWD655443 R720979:V720979 JN720979:JR720979 TJ720979:TN720979 ADF720979:ADJ720979 ANB720979:ANF720979 AWX720979:AXB720979 BGT720979:BGX720979 BQP720979:BQT720979 CAL720979:CAP720979 CKH720979:CKL720979 CUD720979:CUH720979 DDZ720979:DED720979 DNV720979:DNZ720979 DXR720979:DXV720979 EHN720979:EHR720979 ERJ720979:ERN720979 FBF720979:FBJ720979 FLB720979:FLF720979 FUX720979:FVB720979 GET720979:GEX720979 GOP720979:GOT720979 GYL720979:GYP720979 HIH720979:HIL720979 HSD720979:HSH720979 IBZ720979:ICD720979 ILV720979:ILZ720979 IVR720979:IVV720979 JFN720979:JFR720979 JPJ720979:JPN720979 JZF720979:JZJ720979 KJB720979:KJF720979 KSX720979:KTB720979 LCT720979:LCX720979 LMP720979:LMT720979 LWL720979:LWP720979 MGH720979:MGL720979 MQD720979:MQH720979 MZZ720979:NAD720979 NJV720979:NJZ720979 NTR720979:NTV720979 ODN720979:ODR720979 ONJ720979:ONN720979 OXF720979:OXJ720979 PHB720979:PHF720979 PQX720979:PRB720979 QAT720979:QAX720979 QKP720979:QKT720979 QUL720979:QUP720979 REH720979:REL720979 ROD720979:ROH720979 RXZ720979:RYD720979 SHV720979:SHZ720979 SRR720979:SRV720979 TBN720979:TBR720979 TLJ720979:TLN720979 TVF720979:TVJ720979 UFB720979:UFF720979 UOX720979:UPB720979 UYT720979:UYX720979 VIP720979:VIT720979 VSL720979:VSP720979 WCH720979:WCL720979 WMD720979:WMH720979 WVZ720979:WWD720979 R786515:V786515 JN786515:JR786515 TJ786515:TN786515 ADF786515:ADJ786515 ANB786515:ANF786515 AWX786515:AXB786515 BGT786515:BGX786515 BQP786515:BQT786515 CAL786515:CAP786515 CKH786515:CKL786515 CUD786515:CUH786515 DDZ786515:DED786515 DNV786515:DNZ786515 DXR786515:DXV786515 EHN786515:EHR786515 ERJ786515:ERN786515 FBF786515:FBJ786515 FLB786515:FLF786515 FUX786515:FVB786515 GET786515:GEX786515 GOP786515:GOT786515 GYL786515:GYP786515 HIH786515:HIL786515 HSD786515:HSH786515 IBZ786515:ICD786515 ILV786515:ILZ786515 IVR786515:IVV786515 JFN786515:JFR786515 JPJ786515:JPN786515 JZF786515:JZJ786515 KJB786515:KJF786515 KSX786515:KTB786515 LCT786515:LCX786515 LMP786515:LMT786515 LWL786515:LWP786515 MGH786515:MGL786515 MQD786515:MQH786515 MZZ786515:NAD786515 NJV786515:NJZ786515 NTR786515:NTV786515 ODN786515:ODR786515 ONJ786515:ONN786515 OXF786515:OXJ786515 PHB786515:PHF786515 PQX786515:PRB786515 QAT786515:QAX786515 QKP786515:QKT786515 QUL786515:QUP786515 REH786515:REL786515 ROD786515:ROH786515 RXZ786515:RYD786515 SHV786515:SHZ786515 SRR786515:SRV786515 TBN786515:TBR786515 TLJ786515:TLN786515 TVF786515:TVJ786515 UFB786515:UFF786515 UOX786515:UPB786515 UYT786515:UYX786515 VIP786515:VIT786515 VSL786515:VSP786515 WCH786515:WCL786515 WMD786515:WMH786515 WVZ786515:WWD786515 R852051:V852051 JN852051:JR852051 TJ852051:TN852051 ADF852051:ADJ852051 ANB852051:ANF852051 AWX852051:AXB852051 BGT852051:BGX852051 BQP852051:BQT852051 CAL852051:CAP852051 CKH852051:CKL852051 CUD852051:CUH852051 DDZ852051:DED852051 DNV852051:DNZ852051 DXR852051:DXV852051 EHN852051:EHR852051 ERJ852051:ERN852051 FBF852051:FBJ852051 FLB852051:FLF852051 FUX852051:FVB852051 GET852051:GEX852051 GOP852051:GOT852051 GYL852051:GYP852051 HIH852051:HIL852051 HSD852051:HSH852051 IBZ852051:ICD852051 ILV852051:ILZ852051 IVR852051:IVV852051 JFN852051:JFR852051 JPJ852051:JPN852051 JZF852051:JZJ852051 KJB852051:KJF852051 KSX852051:KTB852051 LCT852051:LCX852051 LMP852051:LMT852051 LWL852051:LWP852051 MGH852051:MGL852051 MQD852051:MQH852051 MZZ852051:NAD852051 NJV852051:NJZ852051 NTR852051:NTV852051 ODN852051:ODR852051 ONJ852051:ONN852051 OXF852051:OXJ852051 PHB852051:PHF852051 PQX852051:PRB852051 QAT852051:QAX852051 QKP852051:QKT852051 QUL852051:QUP852051 REH852051:REL852051 ROD852051:ROH852051 RXZ852051:RYD852051 SHV852051:SHZ852051 SRR852051:SRV852051 TBN852051:TBR852051 TLJ852051:TLN852051 TVF852051:TVJ852051 UFB852051:UFF852051 UOX852051:UPB852051 UYT852051:UYX852051 VIP852051:VIT852051 VSL852051:VSP852051 WCH852051:WCL852051 WMD852051:WMH852051 WVZ852051:WWD852051 R917587:V917587 JN917587:JR917587 TJ917587:TN917587 ADF917587:ADJ917587 ANB917587:ANF917587 AWX917587:AXB917587 BGT917587:BGX917587 BQP917587:BQT917587 CAL917587:CAP917587 CKH917587:CKL917587 CUD917587:CUH917587 DDZ917587:DED917587 DNV917587:DNZ917587 DXR917587:DXV917587 EHN917587:EHR917587 ERJ917587:ERN917587 FBF917587:FBJ917587 FLB917587:FLF917587 FUX917587:FVB917587 GET917587:GEX917587 GOP917587:GOT917587 GYL917587:GYP917587 HIH917587:HIL917587 HSD917587:HSH917587 IBZ917587:ICD917587 ILV917587:ILZ917587 IVR917587:IVV917587 JFN917587:JFR917587 JPJ917587:JPN917587 JZF917587:JZJ917587 KJB917587:KJF917587 KSX917587:KTB917587 LCT917587:LCX917587 LMP917587:LMT917587 LWL917587:LWP917587 MGH917587:MGL917587 MQD917587:MQH917587 MZZ917587:NAD917587 NJV917587:NJZ917587 NTR917587:NTV917587 ODN917587:ODR917587 ONJ917587:ONN917587 OXF917587:OXJ917587 PHB917587:PHF917587 PQX917587:PRB917587 QAT917587:QAX917587 QKP917587:QKT917587 QUL917587:QUP917587 REH917587:REL917587 ROD917587:ROH917587 RXZ917587:RYD917587 SHV917587:SHZ917587 SRR917587:SRV917587 TBN917587:TBR917587 TLJ917587:TLN917587 TVF917587:TVJ917587 UFB917587:UFF917587 UOX917587:UPB917587 UYT917587:UYX917587 VIP917587:VIT917587 VSL917587:VSP917587 WCH917587:WCL917587 WMD917587:WMH917587 WVZ917587:WWD917587 R983123:V983123 JN983123:JR983123 TJ983123:TN983123 ADF983123:ADJ983123 ANB983123:ANF983123 AWX983123:AXB983123 BGT983123:BGX983123 BQP983123:BQT983123 CAL983123:CAP983123 CKH983123:CKL983123 CUD983123:CUH983123 DDZ983123:DED983123 DNV983123:DNZ983123 DXR983123:DXV983123 EHN983123:EHR983123 ERJ983123:ERN983123 FBF983123:FBJ983123 FLB983123:FLF983123 FUX983123:FVB983123 GET983123:GEX983123 GOP983123:GOT983123 GYL983123:GYP983123 HIH983123:HIL983123 HSD983123:HSH983123 IBZ983123:ICD983123 ILV983123:ILZ983123 IVR983123:IVV983123 JFN983123:JFR983123 JPJ983123:JPN983123 JZF983123:JZJ983123 KJB983123:KJF983123 KSX983123:KTB983123 LCT983123:LCX983123 LMP983123:LMT983123 LWL983123:LWP983123 MGH983123:MGL983123 MQD983123:MQH983123 MZZ983123:NAD983123 NJV983123:NJZ983123 NTR983123:NTV983123 ODN983123:ODR983123 ONJ983123:ONN983123 OXF983123:OXJ983123 PHB983123:PHF983123 PQX983123:PRB983123 QAT983123:QAX983123 QKP983123:QKT983123 QUL983123:QUP983123 REH983123:REL983123 ROD983123:ROH983123 RXZ983123:RYD983123 SHV983123:SHZ983123 SRR983123:SRV983123 TBN983123:TBR983123 TLJ983123:TLN983123 TVF983123:TVJ983123 UFB983123:UFF983123 UOX983123:UPB983123 UYT983123:UYX983123 VIP983123:VIT983123 VSL983123:VSP983123 WCH983123:WCL983123 WMD983123:WMH983123 WVZ983123:WWD983123 J99 JF99 TB99 ACX99 AMT99 AWP99 BGL99 BQH99 CAD99 CJZ99 CTV99 DDR99 DNN99 DXJ99 EHF99 ERB99 FAX99 FKT99 FUP99 GEL99 GOH99 GYD99 HHZ99 HRV99 IBR99 ILN99 IVJ99 JFF99 JPB99 JYX99 KIT99 KSP99 LCL99 LMH99 LWD99 MFZ99 MPV99 MZR99 NJN99 NTJ99 ODF99 ONB99 OWX99 PGT99 PQP99 QAL99 QKH99 QUD99 RDZ99 RNV99 RXR99 SHN99 SRJ99 TBF99 TLB99 TUX99 UET99 UOP99 UYL99 VIH99 VSD99 WBZ99 WLV99 WVR99 J65635 JF65635 TB65635 ACX65635 AMT65635 AWP65635 BGL65635 BQH65635 CAD65635 CJZ65635 CTV65635 DDR65635 DNN65635 DXJ65635 EHF65635 ERB65635 FAX65635 FKT65635 FUP65635 GEL65635 GOH65635 GYD65635 HHZ65635 HRV65635 IBR65635 ILN65635 IVJ65635 JFF65635 JPB65635 JYX65635 KIT65635 KSP65635 LCL65635 LMH65635 LWD65635 MFZ65635 MPV65635 MZR65635 NJN65635 NTJ65635 ODF65635 ONB65635 OWX65635 PGT65635 PQP65635 QAL65635 QKH65635 QUD65635 RDZ65635 RNV65635 RXR65635 SHN65635 SRJ65635 TBF65635 TLB65635 TUX65635 UET65635 UOP65635 UYL65635 VIH65635 VSD65635 WBZ65635 WLV65635 WVR65635 J131171 JF131171 TB131171 ACX131171 AMT131171 AWP131171 BGL131171 BQH131171 CAD131171 CJZ131171 CTV131171 DDR131171 DNN131171 DXJ131171 EHF131171 ERB131171 FAX131171 FKT131171 FUP131171 GEL131171 GOH131171 GYD131171 HHZ131171 HRV131171 IBR131171 ILN131171 IVJ131171 JFF131171 JPB131171 JYX131171 KIT131171 KSP131171 LCL131171 LMH131171 LWD131171 MFZ131171 MPV131171 MZR131171 NJN131171 NTJ131171 ODF131171 ONB131171 OWX131171 PGT131171 PQP131171 QAL131171 QKH131171 QUD131171 RDZ131171 RNV131171 RXR131171 SHN131171 SRJ131171 TBF131171 TLB131171 TUX131171 UET131171 UOP131171 UYL131171 VIH131171 VSD131171 WBZ131171 WLV131171 WVR131171 J196707 JF196707 TB196707 ACX196707 AMT196707 AWP196707 BGL196707 BQH196707 CAD196707 CJZ196707 CTV196707 DDR196707 DNN196707 DXJ196707 EHF196707 ERB196707 FAX196707 FKT196707 FUP196707 GEL196707 GOH196707 GYD196707 HHZ196707 HRV196707 IBR196707 ILN196707 IVJ196707 JFF196707 JPB196707 JYX196707 KIT196707 KSP196707 LCL196707 LMH196707 LWD196707 MFZ196707 MPV196707 MZR196707 NJN196707 NTJ196707 ODF196707 ONB196707 OWX196707 PGT196707 PQP196707 QAL196707 QKH196707 QUD196707 RDZ196707 RNV196707 RXR196707 SHN196707 SRJ196707 TBF196707 TLB196707 TUX196707 UET196707 UOP196707 UYL196707 VIH196707 VSD196707 WBZ196707 WLV196707 WVR196707 J262243 JF262243 TB262243 ACX262243 AMT262243 AWP262243 BGL262243 BQH262243 CAD262243 CJZ262243 CTV262243 DDR262243 DNN262243 DXJ262243 EHF262243 ERB262243 FAX262243 FKT262243 FUP262243 GEL262243 GOH262243 GYD262243 HHZ262243 HRV262243 IBR262243 ILN262243 IVJ262243 JFF262243 JPB262243 JYX262243 KIT262243 KSP262243 LCL262243 LMH262243 LWD262243 MFZ262243 MPV262243 MZR262243 NJN262243 NTJ262243 ODF262243 ONB262243 OWX262243 PGT262243 PQP262243 QAL262243 QKH262243 QUD262243 RDZ262243 RNV262243 RXR262243 SHN262243 SRJ262243 TBF262243 TLB262243 TUX262243 UET262243 UOP262243 UYL262243 VIH262243 VSD262243 WBZ262243 WLV262243 WVR262243 J327779 JF327779 TB327779 ACX327779 AMT327779 AWP327779 BGL327779 BQH327779 CAD327779 CJZ327779 CTV327779 DDR327779 DNN327779 DXJ327779 EHF327779 ERB327779 FAX327779 FKT327779 FUP327779 GEL327779 GOH327779 GYD327779 HHZ327779 HRV327779 IBR327779 ILN327779 IVJ327779 JFF327779 JPB327779 JYX327779 KIT327779 KSP327779 LCL327779 LMH327779 LWD327779 MFZ327779 MPV327779 MZR327779 NJN327779 NTJ327779 ODF327779 ONB327779 OWX327779 PGT327779 PQP327779 QAL327779 QKH327779 QUD327779 RDZ327779 RNV327779 RXR327779 SHN327779 SRJ327779 TBF327779 TLB327779 TUX327779 UET327779 UOP327779 UYL327779 VIH327779 VSD327779 WBZ327779 WLV327779 WVR327779 J393315 JF393315 TB393315 ACX393315 AMT393315 AWP393315 BGL393315 BQH393315 CAD393315 CJZ393315 CTV393315 DDR393315 DNN393315 DXJ393315 EHF393315 ERB393315 FAX393315 FKT393315 FUP393315 GEL393315 GOH393315 GYD393315 HHZ393315 HRV393315 IBR393315 ILN393315 IVJ393315 JFF393315 JPB393315 JYX393315 KIT393315 KSP393315 LCL393315 LMH393315 LWD393315 MFZ393315 MPV393315 MZR393315 NJN393315 NTJ393315 ODF393315 ONB393315 OWX393315 PGT393315 PQP393315 QAL393315 QKH393315 QUD393315 RDZ393315 RNV393315 RXR393315 SHN393315 SRJ393315 TBF393315 TLB393315 TUX393315 UET393315 UOP393315 UYL393315 VIH393315 VSD393315 WBZ393315 WLV393315 WVR393315 J458851 JF458851 TB458851 ACX458851 AMT458851 AWP458851 BGL458851 BQH458851 CAD458851 CJZ458851 CTV458851 DDR458851 DNN458851 DXJ458851 EHF458851 ERB458851 FAX458851 FKT458851 FUP458851 GEL458851 GOH458851 GYD458851 HHZ458851 HRV458851 IBR458851 ILN458851 IVJ458851 JFF458851 JPB458851 JYX458851 KIT458851 KSP458851 LCL458851 LMH458851 LWD458851 MFZ458851 MPV458851 MZR458851 NJN458851 NTJ458851 ODF458851 ONB458851 OWX458851 PGT458851 PQP458851 QAL458851 QKH458851 QUD458851 RDZ458851 RNV458851 RXR458851 SHN458851 SRJ458851 TBF458851 TLB458851 TUX458851 UET458851 UOP458851 UYL458851 VIH458851 VSD458851 WBZ458851 WLV458851 WVR458851 J524387 JF524387 TB524387 ACX524387 AMT524387 AWP524387 BGL524387 BQH524387 CAD524387 CJZ524387 CTV524387 DDR524387 DNN524387 DXJ524387 EHF524387 ERB524387 FAX524387 FKT524387 FUP524387 GEL524387 GOH524387 GYD524387 HHZ524387 HRV524387 IBR524387 ILN524387 IVJ524387 JFF524387 JPB524387 JYX524387 KIT524387 KSP524387 LCL524387 LMH524387 LWD524387 MFZ524387 MPV524387 MZR524387 NJN524387 NTJ524387 ODF524387 ONB524387 OWX524387 PGT524387 PQP524387 QAL524387 QKH524387 QUD524387 RDZ524387 RNV524387 RXR524387 SHN524387 SRJ524387 TBF524387 TLB524387 TUX524387 UET524387 UOP524387 UYL524387 VIH524387 VSD524387 WBZ524387 WLV524387 WVR524387 J589923 JF589923 TB589923 ACX589923 AMT589923 AWP589923 BGL589923 BQH589923 CAD589923 CJZ589923 CTV589923 DDR589923 DNN589923 DXJ589923 EHF589923 ERB589923 FAX589923 FKT589923 FUP589923 GEL589923 GOH589923 GYD589923 HHZ589923 HRV589923 IBR589923 ILN589923 IVJ589923 JFF589923 JPB589923 JYX589923 KIT589923 KSP589923 LCL589923 LMH589923 LWD589923 MFZ589923 MPV589923 MZR589923 NJN589923 NTJ589923 ODF589923 ONB589923 OWX589923 PGT589923 PQP589923 QAL589923 QKH589923 QUD589923 RDZ589923 RNV589923 RXR589923 SHN589923 SRJ589923 TBF589923 TLB589923 TUX589923 UET589923 UOP589923 UYL589923 VIH589923 VSD589923 WBZ589923 WLV589923 WVR589923 J655459 JF655459 TB655459 ACX655459 AMT655459 AWP655459 BGL655459 BQH655459 CAD655459 CJZ655459 CTV655459 DDR655459 DNN655459 DXJ655459 EHF655459 ERB655459 FAX655459 FKT655459 FUP655459 GEL655459 GOH655459 GYD655459 HHZ655459 HRV655459 IBR655459 ILN655459 IVJ655459 JFF655459 JPB655459 JYX655459 KIT655459 KSP655459 LCL655459 LMH655459 LWD655459 MFZ655459 MPV655459 MZR655459 NJN655459 NTJ655459 ODF655459 ONB655459 OWX655459 PGT655459 PQP655459 QAL655459 QKH655459 QUD655459 RDZ655459 RNV655459 RXR655459 SHN655459 SRJ655459 TBF655459 TLB655459 TUX655459 UET655459 UOP655459 UYL655459 VIH655459 VSD655459 WBZ655459 WLV655459 WVR655459 J720995 JF720995 TB720995 ACX720995 AMT720995 AWP720995 BGL720995 BQH720995 CAD720995 CJZ720995 CTV720995 DDR720995 DNN720995 DXJ720995 EHF720995 ERB720995 FAX720995 FKT720995 FUP720995 GEL720995 GOH720995 GYD720995 HHZ720995 HRV720995 IBR720995 ILN720995 IVJ720995 JFF720995 JPB720995 JYX720995 KIT720995 KSP720995 LCL720995 LMH720995 LWD720995 MFZ720995 MPV720995 MZR720995 NJN720995 NTJ720995 ODF720995 ONB720995 OWX720995 PGT720995 PQP720995 QAL720995 QKH720995 QUD720995 RDZ720995 RNV720995 RXR720995 SHN720995 SRJ720995 TBF720995 TLB720995 TUX720995 UET720995 UOP720995 UYL720995 VIH720995 VSD720995 WBZ720995 WLV720995 WVR720995 J786531 JF786531 TB786531 ACX786531 AMT786531 AWP786531 BGL786531 BQH786531 CAD786531 CJZ786531 CTV786531 DDR786531 DNN786531 DXJ786531 EHF786531 ERB786531 FAX786531 FKT786531 FUP786531 GEL786531 GOH786531 GYD786531 HHZ786531 HRV786531 IBR786531 ILN786531 IVJ786531 JFF786531 JPB786531 JYX786531 KIT786531 KSP786531 LCL786531 LMH786531 LWD786531 MFZ786531 MPV786531 MZR786531 NJN786531 NTJ786531 ODF786531 ONB786531 OWX786531 PGT786531 PQP786531 QAL786531 QKH786531 QUD786531 RDZ786531 RNV786531 RXR786531 SHN786531 SRJ786531 TBF786531 TLB786531 TUX786531 UET786531 UOP786531 UYL786531 VIH786531 VSD786531 WBZ786531 WLV786531 WVR786531 J852067 JF852067 TB852067 ACX852067 AMT852067 AWP852067 BGL852067 BQH852067 CAD852067 CJZ852067 CTV852067 DDR852067 DNN852067 DXJ852067 EHF852067 ERB852067 FAX852067 FKT852067 FUP852067 GEL852067 GOH852067 GYD852067 HHZ852067 HRV852067 IBR852067 ILN852067 IVJ852067 JFF852067 JPB852067 JYX852067 KIT852067 KSP852067 LCL852067 LMH852067 LWD852067 MFZ852067 MPV852067 MZR852067 NJN852067 NTJ852067 ODF852067 ONB852067 OWX852067 PGT852067 PQP852067 QAL852067 QKH852067 QUD852067 RDZ852067 RNV852067 RXR852067 SHN852067 SRJ852067 TBF852067 TLB852067 TUX852067 UET852067 UOP852067 UYL852067 VIH852067 VSD852067 WBZ852067 WLV852067 WVR852067 J917603 JF917603 TB917603 ACX917603 AMT917603 AWP917603 BGL917603 BQH917603 CAD917603 CJZ917603 CTV917603 DDR917603 DNN917603 DXJ917603 EHF917603 ERB917603 FAX917603 FKT917603 FUP917603 GEL917603 GOH917603 GYD917603 HHZ917603 HRV917603 IBR917603 ILN917603 IVJ917603 JFF917603 JPB917603 JYX917603 KIT917603 KSP917603 LCL917603 LMH917603 LWD917603 MFZ917603 MPV917603 MZR917603 NJN917603 NTJ917603 ODF917603 ONB917603 OWX917603 PGT917603 PQP917603 QAL917603 QKH917603 QUD917603 RDZ917603 RNV917603 RXR917603 SHN917603 SRJ917603 TBF917603 TLB917603 TUX917603 UET917603 UOP917603 UYL917603 VIH917603 VSD917603 WBZ917603 WLV917603 WVR917603 J983139 JF983139 TB983139 ACX983139 AMT983139 AWP983139 BGL983139 BQH983139 CAD983139 CJZ983139 CTV983139 DDR983139 DNN983139 DXJ983139 EHF983139 ERB983139 FAX983139 FKT983139 FUP983139 GEL983139 GOH983139 GYD983139 HHZ983139 HRV983139 IBR983139 ILN983139 IVJ983139 JFF983139 JPB983139 JYX983139 KIT983139 KSP983139 LCL983139 LMH983139 LWD983139 MFZ983139 MPV983139 MZR983139 NJN983139 NTJ983139 ODF983139 ONB983139 OWX983139 PGT983139 PQP983139 QAL983139 QKH983139 QUD983139 RDZ983139 RNV983139 RXR983139 SHN983139 SRJ983139 TBF983139 TLB983139 TUX983139 UET983139 UOP983139 UYL983139 VIH983139 VSD983139 WBZ983139 WLV983139 WVR983139 G98:W98 JC98:JS98 SY98:TO98 ACU98:ADK98 AMQ98:ANG98 AWM98:AXC98 BGI98:BGY98 BQE98:BQU98 CAA98:CAQ98 CJW98:CKM98 CTS98:CUI98 DDO98:DEE98 DNK98:DOA98 DXG98:DXW98 EHC98:EHS98 EQY98:ERO98 FAU98:FBK98 FKQ98:FLG98 FUM98:FVC98 GEI98:GEY98 GOE98:GOU98 GYA98:GYQ98 HHW98:HIM98 HRS98:HSI98 IBO98:ICE98 ILK98:IMA98 IVG98:IVW98 JFC98:JFS98 JOY98:JPO98 JYU98:JZK98 KIQ98:KJG98 KSM98:KTC98 LCI98:LCY98 LME98:LMU98 LWA98:LWQ98 MFW98:MGM98 MPS98:MQI98 MZO98:NAE98 NJK98:NKA98 NTG98:NTW98 ODC98:ODS98 OMY98:ONO98 OWU98:OXK98 PGQ98:PHG98 PQM98:PRC98 QAI98:QAY98 QKE98:QKU98 QUA98:QUQ98 RDW98:REM98 RNS98:ROI98 RXO98:RYE98 SHK98:SIA98 SRG98:SRW98 TBC98:TBS98 TKY98:TLO98 TUU98:TVK98 UEQ98:UFG98 UOM98:UPC98 UYI98:UYY98 VIE98:VIU98 VSA98:VSQ98 WBW98:WCM98 WLS98:WMI98 WVO98:WWE98 G65634:W65634 JC65634:JS65634 SY65634:TO65634 ACU65634:ADK65634 AMQ65634:ANG65634 AWM65634:AXC65634 BGI65634:BGY65634 BQE65634:BQU65634 CAA65634:CAQ65634 CJW65634:CKM65634 CTS65634:CUI65634 DDO65634:DEE65634 DNK65634:DOA65634 DXG65634:DXW65634 EHC65634:EHS65634 EQY65634:ERO65634 FAU65634:FBK65634 FKQ65634:FLG65634 FUM65634:FVC65634 GEI65634:GEY65634 GOE65634:GOU65634 GYA65634:GYQ65634 HHW65634:HIM65634 HRS65634:HSI65634 IBO65634:ICE65634 ILK65634:IMA65634 IVG65634:IVW65634 JFC65634:JFS65634 JOY65634:JPO65634 JYU65634:JZK65634 KIQ65634:KJG65634 KSM65634:KTC65634 LCI65634:LCY65634 LME65634:LMU65634 LWA65634:LWQ65634 MFW65634:MGM65634 MPS65634:MQI65634 MZO65634:NAE65634 NJK65634:NKA65634 NTG65634:NTW65634 ODC65634:ODS65634 OMY65634:ONO65634 OWU65634:OXK65634 PGQ65634:PHG65634 PQM65634:PRC65634 QAI65634:QAY65634 QKE65634:QKU65634 QUA65634:QUQ65634 RDW65634:REM65634 RNS65634:ROI65634 RXO65634:RYE65634 SHK65634:SIA65634 SRG65634:SRW65634 TBC65634:TBS65634 TKY65634:TLO65634 TUU65634:TVK65634 UEQ65634:UFG65634 UOM65634:UPC65634 UYI65634:UYY65634 VIE65634:VIU65634 VSA65634:VSQ65634 WBW65634:WCM65634 WLS65634:WMI65634 WVO65634:WWE65634 G131170:W131170 JC131170:JS131170 SY131170:TO131170 ACU131170:ADK131170 AMQ131170:ANG131170 AWM131170:AXC131170 BGI131170:BGY131170 BQE131170:BQU131170 CAA131170:CAQ131170 CJW131170:CKM131170 CTS131170:CUI131170 DDO131170:DEE131170 DNK131170:DOA131170 DXG131170:DXW131170 EHC131170:EHS131170 EQY131170:ERO131170 FAU131170:FBK131170 FKQ131170:FLG131170 FUM131170:FVC131170 GEI131170:GEY131170 GOE131170:GOU131170 GYA131170:GYQ131170 HHW131170:HIM131170 HRS131170:HSI131170 IBO131170:ICE131170 ILK131170:IMA131170 IVG131170:IVW131170 JFC131170:JFS131170 JOY131170:JPO131170 JYU131170:JZK131170 KIQ131170:KJG131170 KSM131170:KTC131170 LCI131170:LCY131170 LME131170:LMU131170 LWA131170:LWQ131170 MFW131170:MGM131170 MPS131170:MQI131170 MZO131170:NAE131170 NJK131170:NKA131170 NTG131170:NTW131170 ODC131170:ODS131170 OMY131170:ONO131170 OWU131170:OXK131170 PGQ131170:PHG131170 PQM131170:PRC131170 QAI131170:QAY131170 QKE131170:QKU131170 QUA131170:QUQ131170 RDW131170:REM131170 RNS131170:ROI131170 RXO131170:RYE131170 SHK131170:SIA131170 SRG131170:SRW131170 TBC131170:TBS131170 TKY131170:TLO131170 TUU131170:TVK131170 UEQ131170:UFG131170 UOM131170:UPC131170 UYI131170:UYY131170 VIE131170:VIU131170 VSA131170:VSQ131170 WBW131170:WCM131170 WLS131170:WMI131170 WVO131170:WWE131170 G196706:W196706 JC196706:JS196706 SY196706:TO196706 ACU196706:ADK196706 AMQ196706:ANG196706 AWM196706:AXC196706 BGI196706:BGY196706 BQE196706:BQU196706 CAA196706:CAQ196706 CJW196706:CKM196706 CTS196706:CUI196706 DDO196706:DEE196706 DNK196706:DOA196706 DXG196706:DXW196706 EHC196706:EHS196706 EQY196706:ERO196706 FAU196706:FBK196706 FKQ196706:FLG196706 FUM196706:FVC196706 GEI196706:GEY196706 GOE196706:GOU196706 GYA196706:GYQ196706 HHW196706:HIM196706 HRS196706:HSI196706 IBO196706:ICE196706 ILK196706:IMA196706 IVG196706:IVW196706 JFC196706:JFS196706 JOY196706:JPO196706 JYU196706:JZK196706 KIQ196706:KJG196706 KSM196706:KTC196706 LCI196706:LCY196706 LME196706:LMU196706 LWA196706:LWQ196706 MFW196706:MGM196706 MPS196706:MQI196706 MZO196706:NAE196706 NJK196706:NKA196706 NTG196706:NTW196706 ODC196706:ODS196706 OMY196706:ONO196706 OWU196706:OXK196706 PGQ196706:PHG196706 PQM196706:PRC196706 QAI196706:QAY196706 QKE196706:QKU196706 QUA196706:QUQ196706 RDW196706:REM196706 RNS196706:ROI196706 RXO196706:RYE196706 SHK196706:SIA196706 SRG196706:SRW196706 TBC196706:TBS196706 TKY196706:TLO196706 TUU196706:TVK196706 UEQ196706:UFG196706 UOM196706:UPC196706 UYI196706:UYY196706 VIE196706:VIU196706 VSA196706:VSQ196706 WBW196706:WCM196706 WLS196706:WMI196706 WVO196706:WWE196706 G262242:W262242 JC262242:JS262242 SY262242:TO262242 ACU262242:ADK262242 AMQ262242:ANG262242 AWM262242:AXC262242 BGI262242:BGY262242 BQE262242:BQU262242 CAA262242:CAQ262242 CJW262242:CKM262242 CTS262242:CUI262242 DDO262242:DEE262242 DNK262242:DOA262242 DXG262242:DXW262242 EHC262242:EHS262242 EQY262242:ERO262242 FAU262242:FBK262242 FKQ262242:FLG262242 FUM262242:FVC262242 GEI262242:GEY262242 GOE262242:GOU262242 GYA262242:GYQ262242 HHW262242:HIM262242 HRS262242:HSI262242 IBO262242:ICE262242 ILK262242:IMA262242 IVG262242:IVW262242 JFC262242:JFS262242 JOY262242:JPO262242 JYU262242:JZK262242 KIQ262242:KJG262242 KSM262242:KTC262242 LCI262242:LCY262242 LME262242:LMU262242 LWA262242:LWQ262242 MFW262242:MGM262242 MPS262242:MQI262242 MZO262242:NAE262242 NJK262242:NKA262242 NTG262242:NTW262242 ODC262242:ODS262242 OMY262242:ONO262242 OWU262242:OXK262242 PGQ262242:PHG262242 PQM262242:PRC262242 QAI262242:QAY262242 QKE262242:QKU262242 QUA262242:QUQ262242 RDW262242:REM262242 RNS262242:ROI262242 RXO262242:RYE262242 SHK262242:SIA262242 SRG262242:SRW262242 TBC262242:TBS262242 TKY262242:TLO262242 TUU262242:TVK262242 UEQ262242:UFG262242 UOM262242:UPC262242 UYI262242:UYY262242 VIE262242:VIU262242 VSA262242:VSQ262242 WBW262242:WCM262242 WLS262242:WMI262242 WVO262242:WWE262242 G327778:W327778 JC327778:JS327778 SY327778:TO327778 ACU327778:ADK327778 AMQ327778:ANG327778 AWM327778:AXC327778 BGI327778:BGY327778 BQE327778:BQU327778 CAA327778:CAQ327778 CJW327778:CKM327778 CTS327778:CUI327778 DDO327778:DEE327778 DNK327778:DOA327778 DXG327778:DXW327778 EHC327778:EHS327778 EQY327778:ERO327778 FAU327778:FBK327778 FKQ327778:FLG327778 FUM327778:FVC327778 GEI327778:GEY327778 GOE327778:GOU327778 GYA327778:GYQ327778 HHW327778:HIM327778 HRS327778:HSI327778 IBO327778:ICE327778 ILK327778:IMA327778 IVG327778:IVW327778 JFC327778:JFS327778 JOY327778:JPO327778 JYU327778:JZK327778 KIQ327778:KJG327778 KSM327778:KTC327778 LCI327778:LCY327778 LME327778:LMU327778 LWA327778:LWQ327778 MFW327778:MGM327778 MPS327778:MQI327778 MZO327778:NAE327778 NJK327778:NKA327778 NTG327778:NTW327778 ODC327778:ODS327778 OMY327778:ONO327778 OWU327778:OXK327778 PGQ327778:PHG327778 PQM327778:PRC327778 QAI327778:QAY327778 QKE327778:QKU327778 QUA327778:QUQ327778 RDW327778:REM327778 RNS327778:ROI327778 RXO327778:RYE327778 SHK327778:SIA327778 SRG327778:SRW327778 TBC327778:TBS327778 TKY327778:TLO327778 TUU327778:TVK327778 UEQ327778:UFG327778 UOM327778:UPC327778 UYI327778:UYY327778 VIE327778:VIU327778 VSA327778:VSQ327778 WBW327778:WCM327778 WLS327778:WMI327778 WVO327778:WWE327778 G393314:W393314 JC393314:JS393314 SY393314:TO393314 ACU393314:ADK393314 AMQ393314:ANG393314 AWM393314:AXC393314 BGI393314:BGY393314 BQE393314:BQU393314 CAA393314:CAQ393314 CJW393314:CKM393314 CTS393314:CUI393314 DDO393314:DEE393314 DNK393314:DOA393314 DXG393314:DXW393314 EHC393314:EHS393314 EQY393314:ERO393314 FAU393314:FBK393314 FKQ393314:FLG393314 FUM393314:FVC393314 GEI393314:GEY393314 GOE393314:GOU393314 GYA393314:GYQ393314 HHW393314:HIM393314 HRS393314:HSI393314 IBO393314:ICE393314 ILK393314:IMA393314 IVG393314:IVW393314 JFC393314:JFS393314 JOY393314:JPO393314 JYU393314:JZK393314 KIQ393314:KJG393314 KSM393314:KTC393314 LCI393314:LCY393314 LME393314:LMU393314 LWA393314:LWQ393314 MFW393314:MGM393314 MPS393314:MQI393314 MZO393314:NAE393314 NJK393314:NKA393314 NTG393314:NTW393314 ODC393314:ODS393314 OMY393314:ONO393314 OWU393314:OXK393314 PGQ393314:PHG393314 PQM393314:PRC393314 QAI393314:QAY393314 QKE393314:QKU393314 QUA393314:QUQ393314 RDW393314:REM393314 RNS393314:ROI393314 RXO393314:RYE393314 SHK393314:SIA393314 SRG393314:SRW393314 TBC393314:TBS393314 TKY393314:TLO393314 TUU393314:TVK393314 UEQ393314:UFG393314 UOM393314:UPC393314 UYI393314:UYY393314 VIE393314:VIU393314 VSA393314:VSQ393314 WBW393314:WCM393314 WLS393314:WMI393314 WVO393314:WWE393314 G458850:W458850 JC458850:JS458850 SY458850:TO458850 ACU458850:ADK458850 AMQ458850:ANG458850 AWM458850:AXC458850 BGI458850:BGY458850 BQE458850:BQU458850 CAA458850:CAQ458850 CJW458850:CKM458850 CTS458850:CUI458850 DDO458850:DEE458850 DNK458850:DOA458850 DXG458850:DXW458850 EHC458850:EHS458850 EQY458850:ERO458850 FAU458850:FBK458850 FKQ458850:FLG458850 FUM458850:FVC458850 GEI458850:GEY458850 GOE458850:GOU458850 GYA458850:GYQ458850 HHW458850:HIM458850 HRS458850:HSI458850 IBO458850:ICE458850 ILK458850:IMA458850 IVG458850:IVW458850 JFC458850:JFS458850 JOY458850:JPO458850 JYU458850:JZK458850 KIQ458850:KJG458850 KSM458850:KTC458850 LCI458850:LCY458850 LME458850:LMU458850 LWA458850:LWQ458850 MFW458850:MGM458850 MPS458850:MQI458850 MZO458850:NAE458850 NJK458850:NKA458850 NTG458850:NTW458850 ODC458850:ODS458850 OMY458850:ONO458850 OWU458850:OXK458850 PGQ458850:PHG458850 PQM458850:PRC458850 QAI458850:QAY458850 QKE458850:QKU458850 QUA458850:QUQ458850 RDW458850:REM458850 RNS458850:ROI458850 RXO458850:RYE458850 SHK458850:SIA458850 SRG458850:SRW458850 TBC458850:TBS458850 TKY458850:TLO458850 TUU458850:TVK458850 UEQ458850:UFG458850 UOM458850:UPC458850 UYI458850:UYY458850 VIE458850:VIU458850 VSA458850:VSQ458850 WBW458850:WCM458850 WLS458850:WMI458850 WVO458850:WWE458850 G524386:W524386 JC524386:JS524386 SY524386:TO524386 ACU524386:ADK524386 AMQ524386:ANG524386 AWM524386:AXC524386 BGI524386:BGY524386 BQE524386:BQU524386 CAA524386:CAQ524386 CJW524386:CKM524386 CTS524386:CUI524386 DDO524386:DEE524386 DNK524386:DOA524386 DXG524386:DXW524386 EHC524386:EHS524386 EQY524386:ERO524386 FAU524386:FBK524386 FKQ524386:FLG524386 FUM524386:FVC524386 GEI524386:GEY524386 GOE524386:GOU524386 GYA524386:GYQ524386 HHW524386:HIM524386 HRS524386:HSI524386 IBO524386:ICE524386 ILK524386:IMA524386 IVG524386:IVW524386 JFC524386:JFS524386 JOY524386:JPO524386 JYU524386:JZK524386 KIQ524386:KJG524386 KSM524386:KTC524386 LCI524386:LCY524386 LME524386:LMU524386 LWA524386:LWQ524386 MFW524386:MGM524386 MPS524386:MQI524386 MZO524386:NAE524386 NJK524386:NKA524386 NTG524386:NTW524386 ODC524386:ODS524386 OMY524386:ONO524386 OWU524386:OXK524386 PGQ524386:PHG524386 PQM524386:PRC524386 QAI524386:QAY524386 QKE524386:QKU524386 QUA524386:QUQ524386 RDW524386:REM524386 RNS524386:ROI524386 RXO524386:RYE524386 SHK524386:SIA524386 SRG524386:SRW524386 TBC524386:TBS524386 TKY524386:TLO524386 TUU524386:TVK524386 UEQ524386:UFG524386 UOM524386:UPC524386 UYI524386:UYY524386 VIE524386:VIU524386 VSA524386:VSQ524386 WBW524386:WCM524386 WLS524386:WMI524386 WVO524386:WWE524386 G589922:W589922 JC589922:JS589922 SY589922:TO589922 ACU589922:ADK589922 AMQ589922:ANG589922 AWM589922:AXC589922 BGI589922:BGY589922 BQE589922:BQU589922 CAA589922:CAQ589922 CJW589922:CKM589922 CTS589922:CUI589922 DDO589922:DEE589922 DNK589922:DOA589922 DXG589922:DXW589922 EHC589922:EHS589922 EQY589922:ERO589922 FAU589922:FBK589922 FKQ589922:FLG589922 FUM589922:FVC589922 GEI589922:GEY589922 GOE589922:GOU589922 GYA589922:GYQ589922 HHW589922:HIM589922 HRS589922:HSI589922 IBO589922:ICE589922 ILK589922:IMA589922 IVG589922:IVW589922 JFC589922:JFS589922 JOY589922:JPO589922 JYU589922:JZK589922 KIQ589922:KJG589922 KSM589922:KTC589922 LCI589922:LCY589922 LME589922:LMU589922 LWA589922:LWQ589922 MFW589922:MGM589922 MPS589922:MQI589922 MZO589922:NAE589922 NJK589922:NKA589922 NTG589922:NTW589922 ODC589922:ODS589922 OMY589922:ONO589922 OWU589922:OXK589922 PGQ589922:PHG589922 PQM589922:PRC589922 QAI589922:QAY589922 QKE589922:QKU589922 QUA589922:QUQ589922 RDW589922:REM589922 RNS589922:ROI589922 RXO589922:RYE589922 SHK589922:SIA589922 SRG589922:SRW589922 TBC589922:TBS589922 TKY589922:TLO589922 TUU589922:TVK589922 UEQ589922:UFG589922 UOM589922:UPC589922 UYI589922:UYY589922 VIE589922:VIU589922 VSA589922:VSQ589922 WBW589922:WCM589922 WLS589922:WMI589922 WVO589922:WWE589922 G655458:W655458 JC655458:JS655458 SY655458:TO655458 ACU655458:ADK655458 AMQ655458:ANG655458 AWM655458:AXC655458 BGI655458:BGY655458 BQE655458:BQU655458 CAA655458:CAQ655458 CJW655458:CKM655458 CTS655458:CUI655458 DDO655458:DEE655458 DNK655458:DOA655458 DXG655458:DXW655458 EHC655458:EHS655458 EQY655458:ERO655458 FAU655458:FBK655458 FKQ655458:FLG655458 FUM655458:FVC655458 GEI655458:GEY655458 GOE655458:GOU655458 GYA655458:GYQ655458 HHW655458:HIM655458 HRS655458:HSI655458 IBO655458:ICE655458 ILK655458:IMA655458 IVG655458:IVW655458 JFC655458:JFS655458 JOY655458:JPO655458 JYU655458:JZK655458 KIQ655458:KJG655458 KSM655458:KTC655458 LCI655458:LCY655458 LME655458:LMU655458 LWA655458:LWQ655458 MFW655458:MGM655458 MPS655458:MQI655458 MZO655458:NAE655458 NJK655458:NKA655458 NTG655458:NTW655458 ODC655458:ODS655458 OMY655458:ONO655458 OWU655458:OXK655458 PGQ655458:PHG655458 PQM655458:PRC655458 QAI655458:QAY655458 QKE655458:QKU655458 QUA655458:QUQ655458 RDW655458:REM655458 RNS655458:ROI655458 RXO655458:RYE655458 SHK655458:SIA655458 SRG655458:SRW655458 TBC655458:TBS655458 TKY655458:TLO655458 TUU655458:TVK655458 UEQ655458:UFG655458 UOM655458:UPC655458 UYI655458:UYY655458 VIE655458:VIU655458 VSA655458:VSQ655458 WBW655458:WCM655458 WLS655458:WMI655458 WVO655458:WWE655458 G720994:W720994 JC720994:JS720994 SY720994:TO720994 ACU720994:ADK720994 AMQ720994:ANG720994 AWM720994:AXC720994 BGI720994:BGY720994 BQE720994:BQU720994 CAA720994:CAQ720994 CJW720994:CKM720994 CTS720994:CUI720994 DDO720994:DEE720994 DNK720994:DOA720994 DXG720994:DXW720994 EHC720994:EHS720994 EQY720994:ERO720994 FAU720994:FBK720994 FKQ720994:FLG720994 FUM720994:FVC720994 GEI720994:GEY720994 GOE720994:GOU720994 GYA720994:GYQ720994 HHW720994:HIM720994 HRS720994:HSI720994 IBO720994:ICE720994 ILK720994:IMA720994 IVG720994:IVW720994 JFC720994:JFS720994 JOY720994:JPO720994 JYU720994:JZK720994 KIQ720994:KJG720994 KSM720994:KTC720994 LCI720994:LCY720994 LME720994:LMU720994 LWA720994:LWQ720994 MFW720994:MGM720994 MPS720994:MQI720994 MZO720994:NAE720994 NJK720994:NKA720994 NTG720994:NTW720994 ODC720994:ODS720994 OMY720994:ONO720994 OWU720994:OXK720994 PGQ720994:PHG720994 PQM720994:PRC720994 QAI720994:QAY720994 QKE720994:QKU720994 QUA720994:QUQ720994 RDW720994:REM720994 RNS720994:ROI720994 RXO720994:RYE720994 SHK720994:SIA720994 SRG720994:SRW720994 TBC720994:TBS720994 TKY720994:TLO720994 TUU720994:TVK720994 UEQ720994:UFG720994 UOM720994:UPC720994 UYI720994:UYY720994 VIE720994:VIU720994 VSA720994:VSQ720994 WBW720994:WCM720994 WLS720994:WMI720994 WVO720994:WWE720994 G786530:W786530 JC786530:JS786530 SY786530:TO786530 ACU786530:ADK786530 AMQ786530:ANG786530 AWM786530:AXC786530 BGI786530:BGY786530 BQE786530:BQU786530 CAA786530:CAQ786530 CJW786530:CKM786530 CTS786530:CUI786530 DDO786530:DEE786530 DNK786530:DOA786530 DXG786530:DXW786530 EHC786530:EHS786530 EQY786530:ERO786530 FAU786530:FBK786530 FKQ786530:FLG786530 FUM786530:FVC786530 GEI786530:GEY786530 GOE786530:GOU786530 GYA786530:GYQ786530 HHW786530:HIM786530 HRS786530:HSI786530 IBO786530:ICE786530 ILK786530:IMA786530 IVG786530:IVW786530 JFC786530:JFS786530 JOY786530:JPO786530 JYU786530:JZK786530 KIQ786530:KJG786530 KSM786530:KTC786530 LCI786530:LCY786530 LME786530:LMU786530 LWA786530:LWQ786530 MFW786530:MGM786530 MPS786530:MQI786530 MZO786530:NAE786530 NJK786530:NKA786530 NTG786530:NTW786530 ODC786530:ODS786530 OMY786530:ONO786530 OWU786530:OXK786530 PGQ786530:PHG786530 PQM786530:PRC786530 QAI786530:QAY786530 QKE786530:QKU786530 QUA786530:QUQ786530 RDW786530:REM786530 RNS786530:ROI786530 RXO786530:RYE786530 SHK786530:SIA786530 SRG786530:SRW786530 TBC786530:TBS786530 TKY786530:TLO786530 TUU786530:TVK786530 UEQ786530:UFG786530 UOM786530:UPC786530 UYI786530:UYY786530 VIE786530:VIU786530 VSA786530:VSQ786530 WBW786530:WCM786530 WLS786530:WMI786530 WVO786530:WWE786530 G852066:W852066 JC852066:JS852066 SY852066:TO852066 ACU852066:ADK852066 AMQ852066:ANG852066 AWM852066:AXC852066 BGI852066:BGY852066 BQE852066:BQU852066 CAA852066:CAQ852066 CJW852066:CKM852066 CTS852066:CUI852066 DDO852066:DEE852066 DNK852066:DOA852066 DXG852066:DXW852066 EHC852066:EHS852066 EQY852066:ERO852066 FAU852066:FBK852066 FKQ852066:FLG852066 FUM852066:FVC852066 GEI852066:GEY852066 GOE852066:GOU852066 GYA852066:GYQ852066 HHW852066:HIM852066 HRS852066:HSI852066 IBO852066:ICE852066 ILK852066:IMA852066 IVG852066:IVW852066 JFC852066:JFS852066 JOY852066:JPO852066 JYU852066:JZK852066 KIQ852066:KJG852066 KSM852066:KTC852066 LCI852066:LCY852066 LME852066:LMU852066 LWA852066:LWQ852066 MFW852066:MGM852066 MPS852066:MQI852066 MZO852066:NAE852066 NJK852066:NKA852066 NTG852066:NTW852066 ODC852066:ODS852066 OMY852066:ONO852066 OWU852066:OXK852066 PGQ852066:PHG852066 PQM852066:PRC852066 QAI852066:QAY852066 QKE852066:QKU852066 QUA852066:QUQ852066 RDW852066:REM852066 RNS852066:ROI852066 RXO852066:RYE852066 SHK852066:SIA852066 SRG852066:SRW852066 TBC852066:TBS852066 TKY852066:TLO852066 TUU852066:TVK852066 UEQ852066:UFG852066 UOM852066:UPC852066 UYI852066:UYY852066 VIE852066:VIU852066 VSA852066:VSQ852066 WBW852066:WCM852066 WLS852066:WMI852066 WVO852066:WWE852066 G917602:W917602 JC917602:JS917602 SY917602:TO917602 ACU917602:ADK917602 AMQ917602:ANG917602 AWM917602:AXC917602 BGI917602:BGY917602 BQE917602:BQU917602 CAA917602:CAQ917602 CJW917602:CKM917602 CTS917602:CUI917602 DDO917602:DEE917602 DNK917602:DOA917602 DXG917602:DXW917602 EHC917602:EHS917602 EQY917602:ERO917602 FAU917602:FBK917602 FKQ917602:FLG917602 FUM917602:FVC917602 GEI917602:GEY917602 GOE917602:GOU917602 GYA917602:GYQ917602 HHW917602:HIM917602 HRS917602:HSI917602 IBO917602:ICE917602 ILK917602:IMA917602 IVG917602:IVW917602 JFC917602:JFS917602 JOY917602:JPO917602 JYU917602:JZK917602 KIQ917602:KJG917602 KSM917602:KTC917602 LCI917602:LCY917602 LME917602:LMU917602 LWA917602:LWQ917602 MFW917602:MGM917602 MPS917602:MQI917602 MZO917602:NAE917602 NJK917602:NKA917602 NTG917602:NTW917602 ODC917602:ODS917602 OMY917602:ONO917602 OWU917602:OXK917602 PGQ917602:PHG917602 PQM917602:PRC917602 QAI917602:QAY917602 QKE917602:QKU917602 QUA917602:QUQ917602 RDW917602:REM917602 RNS917602:ROI917602 RXO917602:RYE917602 SHK917602:SIA917602 SRG917602:SRW917602 TBC917602:TBS917602 TKY917602:TLO917602 TUU917602:TVK917602 UEQ917602:UFG917602 UOM917602:UPC917602 UYI917602:UYY917602 VIE917602:VIU917602 VSA917602:VSQ917602 WBW917602:WCM917602 WLS917602:WMI917602 WVO917602:WWE917602 G983138:W983138 JC983138:JS983138 SY983138:TO983138 ACU983138:ADK983138 AMQ983138:ANG983138 AWM983138:AXC983138 BGI983138:BGY983138 BQE983138:BQU983138 CAA983138:CAQ983138 CJW983138:CKM983138 CTS983138:CUI983138 DDO983138:DEE983138 DNK983138:DOA983138 DXG983138:DXW983138 EHC983138:EHS983138 EQY983138:ERO983138 FAU983138:FBK983138 FKQ983138:FLG983138 FUM983138:FVC983138 GEI983138:GEY983138 GOE983138:GOU983138 GYA983138:GYQ983138 HHW983138:HIM983138 HRS983138:HSI983138 IBO983138:ICE983138 ILK983138:IMA983138 IVG983138:IVW983138 JFC983138:JFS983138 JOY983138:JPO983138 JYU983138:JZK983138 KIQ983138:KJG983138 KSM983138:KTC983138 LCI983138:LCY983138 LME983138:LMU983138 LWA983138:LWQ983138 MFW983138:MGM983138 MPS983138:MQI983138 MZO983138:NAE983138 NJK983138:NKA983138 NTG983138:NTW983138 ODC983138:ODS983138 OMY983138:ONO983138 OWU983138:OXK983138 PGQ983138:PHG983138 PQM983138:PRC983138 QAI983138:QAY983138 QKE983138:QKU983138 QUA983138:QUQ983138 RDW983138:REM983138 RNS983138:ROI983138 RXO983138:RYE983138 SHK983138:SIA983138 SRG983138:SRW983138 TBC983138:TBS983138 TKY983138:TLO983138 TUU983138:TVK983138 UEQ983138:UFG983138 UOM983138:UPC983138 UYI983138:UYY983138 VIE983138:VIU983138 VSA983138:VSQ983138 WBW983138:WCM983138 WLS983138:WMI983138 WVO983138:WWE983138 Q91:V91 JM91:JR91 TI91:TN91 ADE91:ADJ91 ANA91:ANF91 AWW91:AXB91 BGS91:BGX91 BQO91:BQT91 CAK91:CAP91 CKG91:CKL91 CUC91:CUH91 DDY91:DED91 DNU91:DNZ91 DXQ91:DXV91 EHM91:EHR91 ERI91:ERN91 FBE91:FBJ91 FLA91:FLF91 FUW91:FVB91 GES91:GEX91 GOO91:GOT91 GYK91:GYP91 HIG91:HIL91 HSC91:HSH91 IBY91:ICD91 ILU91:ILZ91 IVQ91:IVV91 JFM91:JFR91 JPI91:JPN91 JZE91:JZJ91 KJA91:KJF91 KSW91:KTB91 LCS91:LCX91 LMO91:LMT91 LWK91:LWP91 MGG91:MGL91 MQC91:MQH91 MZY91:NAD91 NJU91:NJZ91 NTQ91:NTV91 ODM91:ODR91 ONI91:ONN91 OXE91:OXJ91 PHA91:PHF91 PQW91:PRB91 QAS91:QAX91 QKO91:QKT91 QUK91:QUP91 REG91:REL91 ROC91:ROH91 RXY91:RYD91 SHU91:SHZ91 SRQ91:SRV91 TBM91:TBR91 TLI91:TLN91 TVE91:TVJ91 UFA91:UFF91 UOW91:UPB91 UYS91:UYX91 VIO91:VIT91 VSK91:VSP91 WCG91:WCL91 WMC91:WMH91 WVY91:WWD91 Q65627:V65627 JM65627:JR65627 TI65627:TN65627 ADE65627:ADJ65627 ANA65627:ANF65627 AWW65627:AXB65627 BGS65627:BGX65627 BQO65627:BQT65627 CAK65627:CAP65627 CKG65627:CKL65627 CUC65627:CUH65627 DDY65627:DED65627 DNU65627:DNZ65627 DXQ65627:DXV65627 EHM65627:EHR65627 ERI65627:ERN65627 FBE65627:FBJ65627 FLA65627:FLF65627 FUW65627:FVB65627 GES65627:GEX65627 GOO65627:GOT65627 GYK65627:GYP65627 HIG65627:HIL65627 HSC65627:HSH65627 IBY65627:ICD65627 ILU65627:ILZ65627 IVQ65627:IVV65627 JFM65627:JFR65627 JPI65627:JPN65627 JZE65627:JZJ65627 KJA65627:KJF65627 KSW65627:KTB65627 LCS65627:LCX65627 LMO65627:LMT65627 LWK65627:LWP65627 MGG65627:MGL65627 MQC65627:MQH65627 MZY65627:NAD65627 NJU65627:NJZ65627 NTQ65627:NTV65627 ODM65627:ODR65627 ONI65627:ONN65627 OXE65627:OXJ65627 PHA65627:PHF65627 PQW65627:PRB65627 QAS65627:QAX65627 QKO65627:QKT65627 QUK65627:QUP65627 REG65627:REL65627 ROC65627:ROH65627 RXY65627:RYD65627 SHU65627:SHZ65627 SRQ65627:SRV65627 TBM65627:TBR65627 TLI65627:TLN65627 TVE65627:TVJ65627 UFA65627:UFF65627 UOW65627:UPB65627 UYS65627:UYX65627 VIO65627:VIT65627 VSK65627:VSP65627 WCG65627:WCL65627 WMC65627:WMH65627 WVY65627:WWD65627 Q131163:V131163 JM131163:JR131163 TI131163:TN131163 ADE131163:ADJ131163 ANA131163:ANF131163 AWW131163:AXB131163 BGS131163:BGX131163 BQO131163:BQT131163 CAK131163:CAP131163 CKG131163:CKL131163 CUC131163:CUH131163 DDY131163:DED131163 DNU131163:DNZ131163 DXQ131163:DXV131163 EHM131163:EHR131163 ERI131163:ERN131163 FBE131163:FBJ131163 FLA131163:FLF131163 FUW131163:FVB131163 GES131163:GEX131163 GOO131163:GOT131163 GYK131163:GYP131163 HIG131163:HIL131163 HSC131163:HSH131163 IBY131163:ICD131163 ILU131163:ILZ131163 IVQ131163:IVV131163 JFM131163:JFR131163 JPI131163:JPN131163 JZE131163:JZJ131163 KJA131163:KJF131163 KSW131163:KTB131163 LCS131163:LCX131163 LMO131163:LMT131163 LWK131163:LWP131163 MGG131163:MGL131163 MQC131163:MQH131163 MZY131163:NAD131163 NJU131163:NJZ131163 NTQ131163:NTV131163 ODM131163:ODR131163 ONI131163:ONN131163 OXE131163:OXJ131163 PHA131163:PHF131163 PQW131163:PRB131163 QAS131163:QAX131163 QKO131163:QKT131163 QUK131163:QUP131163 REG131163:REL131163 ROC131163:ROH131163 RXY131163:RYD131163 SHU131163:SHZ131163 SRQ131163:SRV131163 TBM131163:TBR131163 TLI131163:TLN131163 TVE131163:TVJ131163 UFA131163:UFF131163 UOW131163:UPB131163 UYS131163:UYX131163 VIO131163:VIT131163 VSK131163:VSP131163 WCG131163:WCL131163 WMC131163:WMH131163 WVY131163:WWD131163 Q196699:V196699 JM196699:JR196699 TI196699:TN196699 ADE196699:ADJ196699 ANA196699:ANF196699 AWW196699:AXB196699 BGS196699:BGX196699 BQO196699:BQT196699 CAK196699:CAP196699 CKG196699:CKL196699 CUC196699:CUH196699 DDY196699:DED196699 DNU196699:DNZ196699 DXQ196699:DXV196699 EHM196699:EHR196699 ERI196699:ERN196699 FBE196699:FBJ196699 FLA196699:FLF196699 FUW196699:FVB196699 GES196699:GEX196699 GOO196699:GOT196699 GYK196699:GYP196699 HIG196699:HIL196699 HSC196699:HSH196699 IBY196699:ICD196699 ILU196699:ILZ196699 IVQ196699:IVV196699 JFM196699:JFR196699 JPI196699:JPN196699 JZE196699:JZJ196699 KJA196699:KJF196699 KSW196699:KTB196699 LCS196699:LCX196699 LMO196699:LMT196699 LWK196699:LWP196699 MGG196699:MGL196699 MQC196699:MQH196699 MZY196699:NAD196699 NJU196699:NJZ196699 NTQ196699:NTV196699 ODM196699:ODR196699 ONI196699:ONN196699 OXE196699:OXJ196699 PHA196699:PHF196699 PQW196699:PRB196699 QAS196699:QAX196699 QKO196699:QKT196699 QUK196699:QUP196699 REG196699:REL196699 ROC196699:ROH196699 RXY196699:RYD196699 SHU196699:SHZ196699 SRQ196699:SRV196699 TBM196699:TBR196699 TLI196699:TLN196699 TVE196699:TVJ196699 UFA196699:UFF196699 UOW196699:UPB196699 UYS196699:UYX196699 VIO196699:VIT196699 VSK196699:VSP196699 WCG196699:WCL196699 WMC196699:WMH196699 WVY196699:WWD196699 Q262235:V262235 JM262235:JR262235 TI262235:TN262235 ADE262235:ADJ262235 ANA262235:ANF262235 AWW262235:AXB262235 BGS262235:BGX262235 BQO262235:BQT262235 CAK262235:CAP262235 CKG262235:CKL262235 CUC262235:CUH262235 DDY262235:DED262235 DNU262235:DNZ262235 DXQ262235:DXV262235 EHM262235:EHR262235 ERI262235:ERN262235 FBE262235:FBJ262235 FLA262235:FLF262235 FUW262235:FVB262235 GES262235:GEX262235 GOO262235:GOT262235 GYK262235:GYP262235 HIG262235:HIL262235 HSC262235:HSH262235 IBY262235:ICD262235 ILU262235:ILZ262235 IVQ262235:IVV262235 JFM262235:JFR262235 JPI262235:JPN262235 JZE262235:JZJ262235 KJA262235:KJF262235 KSW262235:KTB262235 LCS262235:LCX262235 LMO262235:LMT262235 LWK262235:LWP262235 MGG262235:MGL262235 MQC262235:MQH262235 MZY262235:NAD262235 NJU262235:NJZ262235 NTQ262235:NTV262235 ODM262235:ODR262235 ONI262235:ONN262235 OXE262235:OXJ262235 PHA262235:PHF262235 PQW262235:PRB262235 QAS262235:QAX262235 QKO262235:QKT262235 QUK262235:QUP262235 REG262235:REL262235 ROC262235:ROH262235 RXY262235:RYD262235 SHU262235:SHZ262235 SRQ262235:SRV262235 TBM262235:TBR262235 TLI262235:TLN262235 TVE262235:TVJ262235 UFA262235:UFF262235 UOW262235:UPB262235 UYS262235:UYX262235 VIO262235:VIT262235 VSK262235:VSP262235 WCG262235:WCL262235 WMC262235:WMH262235 WVY262235:WWD262235 Q327771:V327771 JM327771:JR327771 TI327771:TN327771 ADE327771:ADJ327771 ANA327771:ANF327771 AWW327771:AXB327771 BGS327771:BGX327771 BQO327771:BQT327771 CAK327771:CAP327771 CKG327771:CKL327771 CUC327771:CUH327771 DDY327771:DED327771 DNU327771:DNZ327771 DXQ327771:DXV327771 EHM327771:EHR327771 ERI327771:ERN327771 FBE327771:FBJ327771 FLA327771:FLF327771 FUW327771:FVB327771 GES327771:GEX327771 GOO327771:GOT327771 GYK327771:GYP327771 HIG327771:HIL327771 HSC327771:HSH327771 IBY327771:ICD327771 ILU327771:ILZ327771 IVQ327771:IVV327771 JFM327771:JFR327771 JPI327771:JPN327771 JZE327771:JZJ327771 KJA327771:KJF327771 KSW327771:KTB327771 LCS327771:LCX327771 LMO327771:LMT327771 LWK327771:LWP327771 MGG327771:MGL327771 MQC327771:MQH327771 MZY327771:NAD327771 NJU327771:NJZ327771 NTQ327771:NTV327771 ODM327771:ODR327771 ONI327771:ONN327771 OXE327771:OXJ327771 PHA327771:PHF327771 PQW327771:PRB327771 QAS327771:QAX327771 QKO327771:QKT327771 QUK327771:QUP327771 REG327771:REL327771 ROC327771:ROH327771 RXY327771:RYD327771 SHU327771:SHZ327771 SRQ327771:SRV327771 TBM327771:TBR327771 TLI327771:TLN327771 TVE327771:TVJ327771 UFA327771:UFF327771 UOW327771:UPB327771 UYS327771:UYX327771 VIO327771:VIT327771 VSK327771:VSP327771 WCG327771:WCL327771 WMC327771:WMH327771 WVY327771:WWD327771 Q393307:V393307 JM393307:JR393307 TI393307:TN393307 ADE393307:ADJ393307 ANA393307:ANF393307 AWW393307:AXB393307 BGS393307:BGX393307 BQO393307:BQT393307 CAK393307:CAP393307 CKG393307:CKL393307 CUC393307:CUH393307 DDY393307:DED393307 DNU393307:DNZ393307 DXQ393307:DXV393307 EHM393307:EHR393307 ERI393307:ERN393307 FBE393307:FBJ393307 FLA393307:FLF393307 FUW393307:FVB393307 GES393307:GEX393307 GOO393307:GOT393307 GYK393307:GYP393307 HIG393307:HIL393307 HSC393307:HSH393307 IBY393307:ICD393307 ILU393307:ILZ393307 IVQ393307:IVV393307 JFM393307:JFR393307 JPI393307:JPN393307 JZE393307:JZJ393307 KJA393307:KJF393307 KSW393307:KTB393307 LCS393307:LCX393307 LMO393307:LMT393307 LWK393307:LWP393307 MGG393307:MGL393307 MQC393307:MQH393307 MZY393307:NAD393307 NJU393307:NJZ393307 NTQ393307:NTV393307 ODM393307:ODR393307 ONI393307:ONN393307 OXE393307:OXJ393307 PHA393307:PHF393307 PQW393307:PRB393307 QAS393307:QAX393307 QKO393307:QKT393307 QUK393307:QUP393307 REG393307:REL393307 ROC393307:ROH393307 RXY393307:RYD393307 SHU393307:SHZ393307 SRQ393307:SRV393307 TBM393307:TBR393307 TLI393307:TLN393307 TVE393307:TVJ393307 UFA393307:UFF393307 UOW393307:UPB393307 UYS393307:UYX393307 VIO393307:VIT393307 VSK393307:VSP393307 WCG393307:WCL393307 WMC393307:WMH393307 WVY393307:WWD393307 Q458843:V458843 JM458843:JR458843 TI458843:TN458843 ADE458843:ADJ458843 ANA458843:ANF458843 AWW458843:AXB458843 BGS458843:BGX458843 BQO458843:BQT458843 CAK458843:CAP458843 CKG458843:CKL458843 CUC458843:CUH458843 DDY458843:DED458843 DNU458843:DNZ458843 DXQ458843:DXV458843 EHM458843:EHR458843 ERI458843:ERN458843 FBE458843:FBJ458843 FLA458843:FLF458843 FUW458843:FVB458843 GES458843:GEX458843 GOO458843:GOT458843 GYK458843:GYP458843 HIG458843:HIL458843 HSC458843:HSH458843 IBY458843:ICD458843 ILU458843:ILZ458843 IVQ458843:IVV458843 JFM458843:JFR458843 JPI458843:JPN458843 JZE458843:JZJ458843 KJA458843:KJF458843 KSW458843:KTB458843 LCS458843:LCX458843 LMO458843:LMT458843 LWK458843:LWP458843 MGG458843:MGL458843 MQC458843:MQH458843 MZY458843:NAD458843 NJU458843:NJZ458843 NTQ458843:NTV458843 ODM458843:ODR458843 ONI458843:ONN458843 OXE458843:OXJ458843 PHA458843:PHF458843 PQW458843:PRB458843 QAS458843:QAX458843 QKO458843:QKT458843 QUK458843:QUP458843 REG458843:REL458843 ROC458843:ROH458843 RXY458843:RYD458843 SHU458843:SHZ458843 SRQ458843:SRV458843 TBM458843:TBR458843 TLI458843:TLN458843 TVE458843:TVJ458843 UFA458843:UFF458843 UOW458843:UPB458843 UYS458843:UYX458843 VIO458843:VIT458843 VSK458843:VSP458843 WCG458843:WCL458843 WMC458843:WMH458843 WVY458843:WWD458843 Q524379:V524379 JM524379:JR524379 TI524379:TN524379 ADE524379:ADJ524379 ANA524379:ANF524379 AWW524379:AXB524379 BGS524379:BGX524379 BQO524379:BQT524379 CAK524379:CAP524379 CKG524379:CKL524379 CUC524379:CUH524379 DDY524379:DED524379 DNU524379:DNZ524379 DXQ524379:DXV524379 EHM524379:EHR524379 ERI524379:ERN524379 FBE524379:FBJ524379 FLA524379:FLF524379 FUW524379:FVB524379 GES524379:GEX524379 GOO524379:GOT524379 GYK524379:GYP524379 HIG524379:HIL524379 HSC524379:HSH524379 IBY524379:ICD524379 ILU524379:ILZ524379 IVQ524379:IVV524379 JFM524379:JFR524379 JPI524379:JPN524379 JZE524379:JZJ524379 KJA524379:KJF524379 KSW524379:KTB524379 LCS524379:LCX524379 LMO524379:LMT524379 LWK524379:LWP524379 MGG524379:MGL524379 MQC524379:MQH524379 MZY524379:NAD524379 NJU524379:NJZ524379 NTQ524379:NTV524379 ODM524379:ODR524379 ONI524379:ONN524379 OXE524379:OXJ524379 PHA524379:PHF524379 PQW524379:PRB524379 QAS524379:QAX524379 QKO524379:QKT524379 QUK524379:QUP524379 REG524379:REL524379 ROC524379:ROH524379 RXY524379:RYD524379 SHU524379:SHZ524379 SRQ524379:SRV524379 TBM524379:TBR524379 TLI524379:TLN524379 TVE524379:TVJ524379 UFA524379:UFF524379 UOW524379:UPB524379 UYS524379:UYX524379 VIO524379:VIT524379 VSK524379:VSP524379 WCG524379:WCL524379 WMC524379:WMH524379 WVY524379:WWD524379 Q589915:V589915 JM589915:JR589915 TI589915:TN589915 ADE589915:ADJ589915 ANA589915:ANF589915 AWW589915:AXB589915 BGS589915:BGX589915 BQO589915:BQT589915 CAK589915:CAP589915 CKG589915:CKL589915 CUC589915:CUH589915 DDY589915:DED589915 DNU589915:DNZ589915 DXQ589915:DXV589915 EHM589915:EHR589915 ERI589915:ERN589915 FBE589915:FBJ589915 FLA589915:FLF589915 FUW589915:FVB589915 GES589915:GEX589915 GOO589915:GOT589915 GYK589915:GYP589915 HIG589915:HIL589915 HSC589915:HSH589915 IBY589915:ICD589915 ILU589915:ILZ589915 IVQ589915:IVV589915 JFM589915:JFR589915 JPI589915:JPN589915 JZE589915:JZJ589915 KJA589915:KJF589915 KSW589915:KTB589915 LCS589915:LCX589915 LMO589915:LMT589915 LWK589915:LWP589915 MGG589915:MGL589915 MQC589915:MQH589915 MZY589915:NAD589915 NJU589915:NJZ589915 NTQ589915:NTV589915 ODM589915:ODR589915 ONI589915:ONN589915 OXE589915:OXJ589915 PHA589915:PHF589915 PQW589915:PRB589915 QAS589915:QAX589915 QKO589915:QKT589915 QUK589915:QUP589915 REG589915:REL589915 ROC589915:ROH589915 RXY589915:RYD589915 SHU589915:SHZ589915 SRQ589915:SRV589915 TBM589915:TBR589915 TLI589915:TLN589915 TVE589915:TVJ589915 UFA589915:UFF589915 UOW589915:UPB589915 UYS589915:UYX589915 VIO589915:VIT589915 VSK589915:VSP589915 WCG589915:WCL589915 WMC589915:WMH589915 WVY589915:WWD589915 Q655451:V655451 JM655451:JR655451 TI655451:TN655451 ADE655451:ADJ655451 ANA655451:ANF655451 AWW655451:AXB655451 BGS655451:BGX655451 BQO655451:BQT655451 CAK655451:CAP655451 CKG655451:CKL655451 CUC655451:CUH655451 DDY655451:DED655451 DNU655451:DNZ655451 DXQ655451:DXV655451 EHM655451:EHR655451 ERI655451:ERN655451 FBE655451:FBJ655451 FLA655451:FLF655451 FUW655451:FVB655451 GES655451:GEX655451 GOO655451:GOT655451 GYK655451:GYP655451 HIG655451:HIL655451 HSC655451:HSH655451 IBY655451:ICD655451 ILU655451:ILZ655451 IVQ655451:IVV655451 JFM655451:JFR655451 JPI655451:JPN655451 JZE655451:JZJ655451 KJA655451:KJF655451 KSW655451:KTB655451 LCS655451:LCX655451 LMO655451:LMT655451 LWK655451:LWP655451 MGG655451:MGL655451 MQC655451:MQH655451 MZY655451:NAD655451 NJU655451:NJZ655451 NTQ655451:NTV655451 ODM655451:ODR655451 ONI655451:ONN655451 OXE655451:OXJ655451 PHA655451:PHF655451 PQW655451:PRB655451 QAS655451:QAX655451 QKO655451:QKT655451 QUK655451:QUP655451 REG655451:REL655451 ROC655451:ROH655451 RXY655451:RYD655451 SHU655451:SHZ655451 SRQ655451:SRV655451 TBM655451:TBR655451 TLI655451:TLN655451 TVE655451:TVJ655451 UFA655451:UFF655451 UOW655451:UPB655451 UYS655451:UYX655451 VIO655451:VIT655451 VSK655451:VSP655451 WCG655451:WCL655451 WMC655451:WMH655451 WVY655451:WWD655451 Q720987:V720987 JM720987:JR720987 TI720987:TN720987 ADE720987:ADJ720987 ANA720987:ANF720987 AWW720987:AXB720987 BGS720987:BGX720987 BQO720987:BQT720987 CAK720987:CAP720987 CKG720987:CKL720987 CUC720987:CUH720987 DDY720987:DED720987 DNU720987:DNZ720987 DXQ720987:DXV720987 EHM720987:EHR720987 ERI720987:ERN720987 FBE720987:FBJ720987 FLA720987:FLF720987 FUW720987:FVB720987 GES720987:GEX720987 GOO720987:GOT720987 GYK720987:GYP720987 HIG720987:HIL720987 HSC720987:HSH720987 IBY720987:ICD720987 ILU720987:ILZ720987 IVQ720987:IVV720987 JFM720987:JFR720987 JPI720987:JPN720987 JZE720987:JZJ720987 KJA720987:KJF720987 KSW720987:KTB720987 LCS720987:LCX720987 LMO720987:LMT720987 LWK720987:LWP720987 MGG720987:MGL720987 MQC720987:MQH720987 MZY720987:NAD720987 NJU720987:NJZ720987 NTQ720987:NTV720987 ODM720987:ODR720987 ONI720987:ONN720987 OXE720987:OXJ720987 PHA720987:PHF720987 PQW720987:PRB720987 QAS720987:QAX720987 QKO720987:QKT720987 QUK720987:QUP720987 REG720987:REL720987 ROC720987:ROH720987 RXY720987:RYD720987 SHU720987:SHZ720987 SRQ720987:SRV720987 TBM720987:TBR720987 TLI720987:TLN720987 TVE720987:TVJ720987 UFA720987:UFF720987 UOW720987:UPB720987 UYS720987:UYX720987 VIO720987:VIT720987 VSK720987:VSP720987 WCG720987:WCL720987 WMC720987:WMH720987 WVY720987:WWD720987 Q786523:V786523 JM786523:JR786523 TI786523:TN786523 ADE786523:ADJ786523 ANA786523:ANF786523 AWW786523:AXB786523 BGS786523:BGX786523 BQO786523:BQT786523 CAK786523:CAP786523 CKG786523:CKL786523 CUC786523:CUH786523 DDY786523:DED786523 DNU786523:DNZ786523 DXQ786523:DXV786523 EHM786523:EHR786523 ERI786523:ERN786523 FBE786523:FBJ786523 FLA786523:FLF786523 FUW786523:FVB786523 GES786523:GEX786523 GOO786523:GOT786523 GYK786523:GYP786523 HIG786523:HIL786523 HSC786523:HSH786523 IBY786523:ICD786523 ILU786523:ILZ786523 IVQ786523:IVV786523 JFM786523:JFR786523 JPI786523:JPN786523 JZE786523:JZJ786523 KJA786523:KJF786523 KSW786523:KTB786523 LCS786523:LCX786523 LMO786523:LMT786523 LWK786523:LWP786523 MGG786523:MGL786523 MQC786523:MQH786523 MZY786523:NAD786523 NJU786523:NJZ786523 NTQ786523:NTV786523 ODM786523:ODR786523 ONI786523:ONN786523 OXE786523:OXJ786523 PHA786523:PHF786523 PQW786523:PRB786523 QAS786523:QAX786523 QKO786523:QKT786523 QUK786523:QUP786523 REG786523:REL786523 ROC786523:ROH786523 RXY786523:RYD786523 SHU786523:SHZ786523 SRQ786523:SRV786523 TBM786523:TBR786523 TLI786523:TLN786523 TVE786523:TVJ786523 UFA786523:UFF786523 UOW786523:UPB786523 UYS786523:UYX786523 VIO786523:VIT786523 VSK786523:VSP786523 WCG786523:WCL786523 WMC786523:WMH786523 WVY786523:WWD786523 Q852059:V852059 JM852059:JR852059 TI852059:TN852059 ADE852059:ADJ852059 ANA852059:ANF852059 AWW852059:AXB852059 BGS852059:BGX852059 BQO852059:BQT852059 CAK852059:CAP852059 CKG852059:CKL852059 CUC852059:CUH852059 DDY852059:DED852059 DNU852059:DNZ852059 DXQ852059:DXV852059 EHM852059:EHR852059 ERI852059:ERN852059 FBE852059:FBJ852059 FLA852059:FLF852059 FUW852059:FVB852059 GES852059:GEX852059 GOO852059:GOT852059 GYK852059:GYP852059 HIG852059:HIL852059 HSC852059:HSH852059 IBY852059:ICD852059 ILU852059:ILZ852059 IVQ852059:IVV852059 JFM852059:JFR852059 JPI852059:JPN852059 JZE852059:JZJ852059 KJA852059:KJF852059 KSW852059:KTB852059 LCS852059:LCX852059 LMO852059:LMT852059 LWK852059:LWP852059 MGG852059:MGL852059 MQC852059:MQH852059 MZY852059:NAD852059 NJU852059:NJZ852059 NTQ852059:NTV852059 ODM852059:ODR852059 ONI852059:ONN852059 OXE852059:OXJ852059 PHA852059:PHF852059 PQW852059:PRB852059 QAS852059:QAX852059 QKO852059:QKT852059 QUK852059:QUP852059 REG852059:REL852059 ROC852059:ROH852059 RXY852059:RYD852059 SHU852059:SHZ852059 SRQ852059:SRV852059 TBM852059:TBR852059 TLI852059:TLN852059 TVE852059:TVJ852059 UFA852059:UFF852059 UOW852059:UPB852059 UYS852059:UYX852059 VIO852059:VIT852059 VSK852059:VSP852059 WCG852059:WCL852059 WMC852059:WMH852059 WVY852059:WWD852059 Q917595:V917595 JM917595:JR917595 TI917595:TN917595 ADE917595:ADJ917595 ANA917595:ANF917595 AWW917595:AXB917595 BGS917595:BGX917595 BQO917595:BQT917595 CAK917595:CAP917595 CKG917595:CKL917595 CUC917595:CUH917595 DDY917595:DED917595 DNU917595:DNZ917595 DXQ917595:DXV917595 EHM917595:EHR917595 ERI917595:ERN917595 FBE917595:FBJ917595 FLA917595:FLF917595 FUW917595:FVB917595 GES917595:GEX917595 GOO917595:GOT917595 GYK917595:GYP917595 HIG917595:HIL917595 HSC917595:HSH917595 IBY917595:ICD917595 ILU917595:ILZ917595 IVQ917595:IVV917595 JFM917595:JFR917595 JPI917595:JPN917595 JZE917595:JZJ917595 KJA917595:KJF917595 KSW917595:KTB917595 LCS917595:LCX917595 LMO917595:LMT917595 LWK917595:LWP917595 MGG917595:MGL917595 MQC917595:MQH917595 MZY917595:NAD917595 NJU917595:NJZ917595 NTQ917595:NTV917595 ODM917595:ODR917595 ONI917595:ONN917595 OXE917595:OXJ917595 PHA917595:PHF917595 PQW917595:PRB917595 QAS917595:QAX917595 QKO917595:QKT917595 QUK917595:QUP917595 REG917595:REL917595 ROC917595:ROH917595 RXY917595:RYD917595 SHU917595:SHZ917595 SRQ917595:SRV917595 TBM917595:TBR917595 TLI917595:TLN917595 TVE917595:TVJ917595 UFA917595:UFF917595 UOW917595:UPB917595 UYS917595:UYX917595 VIO917595:VIT917595 VSK917595:VSP917595 WCG917595:WCL917595 WMC917595:WMH917595 WVY917595:WWD917595 Q983131:V983131 JM983131:JR983131 TI983131:TN983131 ADE983131:ADJ983131 ANA983131:ANF983131 AWW983131:AXB983131 BGS983131:BGX983131 BQO983131:BQT983131 CAK983131:CAP983131 CKG983131:CKL983131 CUC983131:CUH983131 DDY983131:DED983131 DNU983131:DNZ983131 DXQ983131:DXV983131 EHM983131:EHR983131 ERI983131:ERN983131 FBE983131:FBJ983131 FLA983131:FLF983131 FUW983131:FVB983131 GES983131:GEX983131 GOO983131:GOT983131 GYK983131:GYP983131 HIG983131:HIL983131 HSC983131:HSH983131 IBY983131:ICD983131 ILU983131:ILZ983131 IVQ983131:IVV983131 JFM983131:JFR983131 JPI983131:JPN983131 JZE983131:JZJ983131 KJA983131:KJF983131 KSW983131:KTB983131 LCS983131:LCX983131 LMO983131:LMT983131 LWK983131:LWP983131 MGG983131:MGL983131 MQC983131:MQH983131 MZY983131:NAD983131 NJU983131:NJZ983131 NTQ983131:NTV983131 ODM983131:ODR983131 ONI983131:ONN983131 OXE983131:OXJ983131 PHA983131:PHF983131 PQW983131:PRB983131 QAS983131:QAX983131 QKO983131:QKT983131 QUK983131:QUP983131 REG983131:REL983131 ROC983131:ROH983131 RXY983131:RYD983131 SHU983131:SHZ983131 SRQ983131:SRV983131 TBM983131:TBR983131 TLI983131:TLN983131 TVE983131:TVJ983131 UFA983131:UFF983131 UOW983131:UPB983131 UYS983131:UYX983131 VIO983131:VIT983131 VSK983131:VSP983131 WCG983131:WCL983131 WMC983131:WMH983131 WVY983131:WWD983131 R93:V93 JN93:JR93 TJ93:TN93 ADF93:ADJ93 ANB93:ANF93 AWX93:AXB93 BGT93:BGX93 BQP93:BQT93 CAL93:CAP93 CKH93:CKL93 CUD93:CUH93 DDZ93:DED93 DNV93:DNZ93 DXR93:DXV93 EHN93:EHR93 ERJ93:ERN93 FBF93:FBJ93 FLB93:FLF93 FUX93:FVB93 GET93:GEX93 GOP93:GOT93 GYL93:GYP93 HIH93:HIL93 HSD93:HSH93 IBZ93:ICD93 ILV93:ILZ93 IVR93:IVV93 JFN93:JFR93 JPJ93:JPN93 JZF93:JZJ93 KJB93:KJF93 KSX93:KTB93 LCT93:LCX93 LMP93:LMT93 LWL93:LWP93 MGH93:MGL93 MQD93:MQH93 MZZ93:NAD93 NJV93:NJZ93 NTR93:NTV93 ODN93:ODR93 ONJ93:ONN93 OXF93:OXJ93 PHB93:PHF93 PQX93:PRB93 QAT93:QAX93 QKP93:QKT93 QUL93:QUP93 REH93:REL93 ROD93:ROH93 RXZ93:RYD93 SHV93:SHZ93 SRR93:SRV93 TBN93:TBR93 TLJ93:TLN93 TVF93:TVJ93 UFB93:UFF93 UOX93:UPB93 UYT93:UYX93 VIP93:VIT93 VSL93:VSP93 WCH93:WCL93 WMD93:WMH93 WVZ93:WWD93 R65629:V65629 JN65629:JR65629 TJ65629:TN65629 ADF65629:ADJ65629 ANB65629:ANF65629 AWX65629:AXB65629 BGT65629:BGX65629 BQP65629:BQT65629 CAL65629:CAP65629 CKH65629:CKL65629 CUD65629:CUH65629 DDZ65629:DED65629 DNV65629:DNZ65629 DXR65629:DXV65629 EHN65629:EHR65629 ERJ65629:ERN65629 FBF65629:FBJ65629 FLB65629:FLF65629 FUX65629:FVB65629 GET65629:GEX65629 GOP65629:GOT65629 GYL65629:GYP65629 HIH65629:HIL65629 HSD65629:HSH65629 IBZ65629:ICD65629 ILV65629:ILZ65629 IVR65629:IVV65629 JFN65629:JFR65629 JPJ65629:JPN65629 JZF65629:JZJ65629 KJB65629:KJF65629 KSX65629:KTB65629 LCT65629:LCX65629 LMP65629:LMT65629 LWL65629:LWP65629 MGH65629:MGL65629 MQD65629:MQH65629 MZZ65629:NAD65629 NJV65629:NJZ65629 NTR65629:NTV65629 ODN65629:ODR65629 ONJ65629:ONN65629 OXF65629:OXJ65629 PHB65629:PHF65629 PQX65629:PRB65629 QAT65629:QAX65629 QKP65629:QKT65629 QUL65629:QUP65629 REH65629:REL65629 ROD65629:ROH65629 RXZ65629:RYD65629 SHV65629:SHZ65629 SRR65629:SRV65629 TBN65629:TBR65629 TLJ65629:TLN65629 TVF65629:TVJ65629 UFB65629:UFF65629 UOX65629:UPB65629 UYT65629:UYX65629 VIP65629:VIT65629 VSL65629:VSP65629 WCH65629:WCL65629 WMD65629:WMH65629 WVZ65629:WWD65629 R131165:V131165 JN131165:JR131165 TJ131165:TN131165 ADF131165:ADJ131165 ANB131165:ANF131165 AWX131165:AXB131165 BGT131165:BGX131165 BQP131165:BQT131165 CAL131165:CAP131165 CKH131165:CKL131165 CUD131165:CUH131165 DDZ131165:DED131165 DNV131165:DNZ131165 DXR131165:DXV131165 EHN131165:EHR131165 ERJ131165:ERN131165 FBF131165:FBJ131165 FLB131165:FLF131165 FUX131165:FVB131165 GET131165:GEX131165 GOP131165:GOT131165 GYL131165:GYP131165 HIH131165:HIL131165 HSD131165:HSH131165 IBZ131165:ICD131165 ILV131165:ILZ131165 IVR131165:IVV131165 JFN131165:JFR131165 JPJ131165:JPN131165 JZF131165:JZJ131165 KJB131165:KJF131165 KSX131165:KTB131165 LCT131165:LCX131165 LMP131165:LMT131165 LWL131165:LWP131165 MGH131165:MGL131165 MQD131165:MQH131165 MZZ131165:NAD131165 NJV131165:NJZ131165 NTR131165:NTV131165 ODN131165:ODR131165 ONJ131165:ONN131165 OXF131165:OXJ131165 PHB131165:PHF131165 PQX131165:PRB131165 QAT131165:QAX131165 QKP131165:QKT131165 QUL131165:QUP131165 REH131165:REL131165 ROD131165:ROH131165 RXZ131165:RYD131165 SHV131165:SHZ131165 SRR131165:SRV131165 TBN131165:TBR131165 TLJ131165:TLN131165 TVF131165:TVJ131165 UFB131165:UFF131165 UOX131165:UPB131165 UYT131165:UYX131165 VIP131165:VIT131165 VSL131165:VSP131165 WCH131165:WCL131165 WMD131165:WMH131165 WVZ131165:WWD131165 R196701:V196701 JN196701:JR196701 TJ196701:TN196701 ADF196701:ADJ196701 ANB196701:ANF196701 AWX196701:AXB196701 BGT196701:BGX196701 BQP196701:BQT196701 CAL196701:CAP196701 CKH196701:CKL196701 CUD196701:CUH196701 DDZ196701:DED196701 DNV196701:DNZ196701 DXR196701:DXV196701 EHN196701:EHR196701 ERJ196701:ERN196701 FBF196701:FBJ196701 FLB196701:FLF196701 FUX196701:FVB196701 GET196701:GEX196701 GOP196701:GOT196701 GYL196701:GYP196701 HIH196701:HIL196701 HSD196701:HSH196701 IBZ196701:ICD196701 ILV196701:ILZ196701 IVR196701:IVV196701 JFN196701:JFR196701 JPJ196701:JPN196701 JZF196701:JZJ196701 KJB196701:KJF196701 KSX196701:KTB196701 LCT196701:LCX196701 LMP196701:LMT196701 LWL196701:LWP196701 MGH196701:MGL196701 MQD196701:MQH196701 MZZ196701:NAD196701 NJV196701:NJZ196701 NTR196701:NTV196701 ODN196701:ODR196701 ONJ196701:ONN196701 OXF196701:OXJ196701 PHB196701:PHF196701 PQX196701:PRB196701 QAT196701:QAX196701 QKP196701:QKT196701 QUL196701:QUP196701 REH196701:REL196701 ROD196701:ROH196701 RXZ196701:RYD196701 SHV196701:SHZ196701 SRR196701:SRV196701 TBN196701:TBR196701 TLJ196701:TLN196701 TVF196701:TVJ196701 UFB196701:UFF196701 UOX196701:UPB196701 UYT196701:UYX196701 VIP196701:VIT196701 VSL196701:VSP196701 WCH196701:WCL196701 WMD196701:WMH196701 WVZ196701:WWD196701 R262237:V262237 JN262237:JR262237 TJ262237:TN262237 ADF262237:ADJ262237 ANB262237:ANF262237 AWX262237:AXB262237 BGT262237:BGX262237 BQP262237:BQT262237 CAL262237:CAP262237 CKH262237:CKL262237 CUD262237:CUH262237 DDZ262237:DED262237 DNV262237:DNZ262237 DXR262237:DXV262237 EHN262237:EHR262237 ERJ262237:ERN262237 FBF262237:FBJ262237 FLB262237:FLF262237 FUX262237:FVB262237 GET262237:GEX262237 GOP262237:GOT262237 GYL262237:GYP262237 HIH262237:HIL262237 HSD262237:HSH262237 IBZ262237:ICD262237 ILV262237:ILZ262237 IVR262237:IVV262237 JFN262237:JFR262237 JPJ262237:JPN262237 JZF262237:JZJ262237 KJB262237:KJF262237 KSX262237:KTB262237 LCT262237:LCX262237 LMP262237:LMT262237 LWL262237:LWP262237 MGH262237:MGL262237 MQD262237:MQH262237 MZZ262237:NAD262237 NJV262237:NJZ262237 NTR262237:NTV262237 ODN262237:ODR262237 ONJ262237:ONN262237 OXF262237:OXJ262237 PHB262237:PHF262237 PQX262237:PRB262237 QAT262237:QAX262237 QKP262237:QKT262237 QUL262237:QUP262237 REH262237:REL262237 ROD262237:ROH262237 RXZ262237:RYD262237 SHV262237:SHZ262237 SRR262237:SRV262237 TBN262237:TBR262237 TLJ262237:TLN262237 TVF262237:TVJ262237 UFB262237:UFF262237 UOX262237:UPB262237 UYT262237:UYX262237 VIP262237:VIT262237 VSL262237:VSP262237 WCH262237:WCL262237 WMD262237:WMH262237 WVZ262237:WWD262237 R327773:V327773 JN327773:JR327773 TJ327773:TN327773 ADF327773:ADJ327773 ANB327773:ANF327773 AWX327773:AXB327773 BGT327773:BGX327773 BQP327773:BQT327773 CAL327773:CAP327773 CKH327773:CKL327773 CUD327773:CUH327773 DDZ327773:DED327773 DNV327773:DNZ327773 DXR327773:DXV327773 EHN327773:EHR327773 ERJ327773:ERN327773 FBF327773:FBJ327773 FLB327773:FLF327773 FUX327773:FVB327773 GET327773:GEX327773 GOP327773:GOT327773 GYL327773:GYP327773 HIH327773:HIL327773 HSD327773:HSH327773 IBZ327773:ICD327773 ILV327773:ILZ327773 IVR327773:IVV327773 JFN327773:JFR327773 JPJ327773:JPN327773 JZF327773:JZJ327773 KJB327773:KJF327773 KSX327773:KTB327773 LCT327773:LCX327773 LMP327773:LMT327773 LWL327773:LWP327773 MGH327773:MGL327773 MQD327773:MQH327773 MZZ327773:NAD327773 NJV327773:NJZ327773 NTR327773:NTV327773 ODN327773:ODR327773 ONJ327773:ONN327773 OXF327773:OXJ327773 PHB327773:PHF327773 PQX327773:PRB327773 QAT327773:QAX327773 QKP327773:QKT327773 QUL327773:QUP327773 REH327773:REL327773 ROD327773:ROH327773 RXZ327773:RYD327773 SHV327773:SHZ327773 SRR327773:SRV327773 TBN327773:TBR327773 TLJ327773:TLN327773 TVF327773:TVJ327773 UFB327773:UFF327773 UOX327773:UPB327773 UYT327773:UYX327773 VIP327773:VIT327773 VSL327773:VSP327773 WCH327773:WCL327773 WMD327773:WMH327773 WVZ327773:WWD327773 R393309:V393309 JN393309:JR393309 TJ393309:TN393309 ADF393309:ADJ393309 ANB393309:ANF393309 AWX393309:AXB393309 BGT393309:BGX393309 BQP393309:BQT393309 CAL393309:CAP393309 CKH393309:CKL393309 CUD393309:CUH393309 DDZ393309:DED393309 DNV393309:DNZ393309 DXR393309:DXV393309 EHN393309:EHR393309 ERJ393309:ERN393309 FBF393309:FBJ393309 FLB393309:FLF393309 FUX393309:FVB393309 GET393309:GEX393309 GOP393309:GOT393309 GYL393309:GYP393309 HIH393309:HIL393309 HSD393309:HSH393309 IBZ393309:ICD393309 ILV393309:ILZ393309 IVR393309:IVV393309 JFN393309:JFR393309 JPJ393309:JPN393309 JZF393309:JZJ393309 KJB393309:KJF393309 KSX393309:KTB393309 LCT393309:LCX393309 LMP393309:LMT393309 LWL393309:LWP393309 MGH393309:MGL393309 MQD393309:MQH393309 MZZ393309:NAD393309 NJV393309:NJZ393309 NTR393309:NTV393309 ODN393309:ODR393309 ONJ393309:ONN393309 OXF393309:OXJ393309 PHB393309:PHF393309 PQX393309:PRB393309 QAT393309:QAX393309 QKP393309:QKT393309 QUL393309:QUP393309 REH393309:REL393309 ROD393309:ROH393309 RXZ393309:RYD393309 SHV393309:SHZ393309 SRR393309:SRV393309 TBN393309:TBR393309 TLJ393309:TLN393309 TVF393309:TVJ393309 UFB393309:UFF393309 UOX393309:UPB393309 UYT393309:UYX393309 VIP393309:VIT393309 VSL393309:VSP393309 WCH393309:WCL393309 WMD393309:WMH393309 WVZ393309:WWD393309 R458845:V458845 JN458845:JR458845 TJ458845:TN458845 ADF458845:ADJ458845 ANB458845:ANF458845 AWX458845:AXB458845 BGT458845:BGX458845 BQP458845:BQT458845 CAL458845:CAP458845 CKH458845:CKL458845 CUD458845:CUH458845 DDZ458845:DED458845 DNV458845:DNZ458845 DXR458845:DXV458845 EHN458845:EHR458845 ERJ458845:ERN458845 FBF458845:FBJ458845 FLB458845:FLF458845 FUX458845:FVB458845 GET458845:GEX458845 GOP458845:GOT458845 GYL458845:GYP458845 HIH458845:HIL458845 HSD458845:HSH458845 IBZ458845:ICD458845 ILV458845:ILZ458845 IVR458845:IVV458845 JFN458845:JFR458845 JPJ458845:JPN458845 JZF458845:JZJ458845 KJB458845:KJF458845 KSX458845:KTB458845 LCT458845:LCX458845 LMP458845:LMT458845 LWL458845:LWP458845 MGH458845:MGL458845 MQD458845:MQH458845 MZZ458845:NAD458845 NJV458845:NJZ458845 NTR458845:NTV458845 ODN458845:ODR458845 ONJ458845:ONN458845 OXF458845:OXJ458845 PHB458845:PHF458845 PQX458845:PRB458845 QAT458845:QAX458845 QKP458845:QKT458845 QUL458845:QUP458845 REH458845:REL458845 ROD458845:ROH458845 RXZ458845:RYD458845 SHV458845:SHZ458845 SRR458845:SRV458845 TBN458845:TBR458845 TLJ458845:TLN458845 TVF458845:TVJ458845 UFB458845:UFF458845 UOX458845:UPB458845 UYT458845:UYX458845 VIP458845:VIT458845 VSL458845:VSP458845 WCH458845:WCL458845 WMD458845:WMH458845 WVZ458845:WWD458845 R524381:V524381 JN524381:JR524381 TJ524381:TN524381 ADF524381:ADJ524381 ANB524381:ANF524381 AWX524381:AXB524381 BGT524381:BGX524381 BQP524381:BQT524381 CAL524381:CAP524381 CKH524381:CKL524381 CUD524381:CUH524381 DDZ524381:DED524381 DNV524381:DNZ524381 DXR524381:DXV524381 EHN524381:EHR524381 ERJ524381:ERN524381 FBF524381:FBJ524381 FLB524381:FLF524381 FUX524381:FVB524381 GET524381:GEX524381 GOP524381:GOT524381 GYL524381:GYP524381 HIH524381:HIL524381 HSD524381:HSH524381 IBZ524381:ICD524381 ILV524381:ILZ524381 IVR524381:IVV524381 JFN524381:JFR524381 JPJ524381:JPN524381 JZF524381:JZJ524381 KJB524381:KJF524381 KSX524381:KTB524381 LCT524381:LCX524381 LMP524381:LMT524381 LWL524381:LWP524381 MGH524381:MGL524381 MQD524381:MQH524381 MZZ524381:NAD524381 NJV524381:NJZ524381 NTR524381:NTV524381 ODN524381:ODR524381 ONJ524381:ONN524381 OXF524381:OXJ524381 PHB524381:PHF524381 PQX524381:PRB524381 QAT524381:QAX524381 QKP524381:QKT524381 QUL524381:QUP524381 REH524381:REL524381 ROD524381:ROH524381 RXZ524381:RYD524381 SHV524381:SHZ524381 SRR524381:SRV524381 TBN524381:TBR524381 TLJ524381:TLN524381 TVF524381:TVJ524381 UFB524381:UFF524381 UOX524381:UPB524381 UYT524381:UYX524381 VIP524381:VIT524381 VSL524381:VSP524381 WCH524381:WCL524381 WMD524381:WMH524381 WVZ524381:WWD524381 R589917:V589917 JN589917:JR589917 TJ589917:TN589917 ADF589917:ADJ589917 ANB589917:ANF589917 AWX589917:AXB589917 BGT589917:BGX589917 BQP589917:BQT589917 CAL589917:CAP589917 CKH589917:CKL589917 CUD589917:CUH589917 DDZ589917:DED589917 DNV589917:DNZ589917 DXR589917:DXV589917 EHN589917:EHR589917 ERJ589917:ERN589917 FBF589917:FBJ589917 FLB589917:FLF589917 FUX589917:FVB589917 GET589917:GEX589917 GOP589917:GOT589917 GYL589917:GYP589917 HIH589917:HIL589917 HSD589917:HSH589917 IBZ589917:ICD589917 ILV589917:ILZ589917 IVR589917:IVV589917 JFN589917:JFR589917 JPJ589917:JPN589917 JZF589917:JZJ589917 KJB589917:KJF589917 KSX589917:KTB589917 LCT589917:LCX589917 LMP589917:LMT589917 LWL589917:LWP589917 MGH589917:MGL589917 MQD589917:MQH589917 MZZ589917:NAD589917 NJV589917:NJZ589917 NTR589917:NTV589917 ODN589917:ODR589917 ONJ589917:ONN589917 OXF589917:OXJ589917 PHB589917:PHF589917 PQX589917:PRB589917 QAT589917:QAX589917 QKP589917:QKT589917 QUL589917:QUP589917 REH589917:REL589917 ROD589917:ROH589917 RXZ589917:RYD589917 SHV589917:SHZ589917 SRR589917:SRV589917 TBN589917:TBR589917 TLJ589917:TLN589917 TVF589917:TVJ589917 UFB589917:UFF589917 UOX589917:UPB589917 UYT589917:UYX589917 VIP589917:VIT589917 VSL589917:VSP589917 WCH589917:WCL589917 WMD589917:WMH589917 WVZ589917:WWD589917 R655453:V655453 JN655453:JR655453 TJ655453:TN655453 ADF655453:ADJ655453 ANB655453:ANF655453 AWX655453:AXB655453 BGT655453:BGX655453 BQP655453:BQT655453 CAL655453:CAP655453 CKH655453:CKL655453 CUD655453:CUH655453 DDZ655453:DED655453 DNV655453:DNZ655453 DXR655453:DXV655453 EHN655453:EHR655453 ERJ655453:ERN655453 FBF655453:FBJ655453 FLB655453:FLF655453 FUX655453:FVB655453 GET655453:GEX655453 GOP655453:GOT655453 GYL655453:GYP655453 HIH655453:HIL655453 HSD655453:HSH655453 IBZ655453:ICD655453 ILV655453:ILZ655453 IVR655453:IVV655453 JFN655453:JFR655453 JPJ655453:JPN655453 JZF655453:JZJ655453 KJB655453:KJF655453 KSX655453:KTB655453 LCT655453:LCX655453 LMP655453:LMT655453 LWL655453:LWP655453 MGH655453:MGL655453 MQD655453:MQH655453 MZZ655453:NAD655453 NJV655453:NJZ655453 NTR655453:NTV655453 ODN655453:ODR655453 ONJ655453:ONN655453 OXF655453:OXJ655453 PHB655453:PHF655453 PQX655453:PRB655453 QAT655453:QAX655453 QKP655453:QKT655453 QUL655453:QUP655453 REH655453:REL655453 ROD655453:ROH655453 RXZ655453:RYD655453 SHV655453:SHZ655453 SRR655453:SRV655453 TBN655453:TBR655453 TLJ655453:TLN655453 TVF655453:TVJ655453 UFB655453:UFF655453 UOX655453:UPB655453 UYT655453:UYX655453 VIP655453:VIT655453 VSL655453:VSP655453 WCH655453:WCL655453 WMD655453:WMH655453 WVZ655453:WWD655453 R720989:V720989 JN720989:JR720989 TJ720989:TN720989 ADF720989:ADJ720989 ANB720989:ANF720989 AWX720989:AXB720989 BGT720989:BGX720989 BQP720989:BQT720989 CAL720989:CAP720989 CKH720989:CKL720989 CUD720989:CUH720989 DDZ720989:DED720989 DNV720989:DNZ720989 DXR720989:DXV720989 EHN720989:EHR720989 ERJ720989:ERN720989 FBF720989:FBJ720989 FLB720989:FLF720989 FUX720989:FVB720989 GET720989:GEX720989 GOP720989:GOT720989 GYL720989:GYP720989 HIH720989:HIL720989 HSD720989:HSH720989 IBZ720989:ICD720989 ILV720989:ILZ720989 IVR720989:IVV720989 JFN720989:JFR720989 JPJ720989:JPN720989 JZF720989:JZJ720989 KJB720989:KJF720989 KSX720989:KTB720989 LCT720989:LCX720989 LMP720989:LMT720989 LWL720989:LWP720989 MGH720989:MGL720989 MQD720989:MQH720989 MZZ720989:NAD720989 NJV720989:NJZ720989 NTR720989:NTV720989 ODN720989:ODR720989 ONJ720989:ONN720989 OXF720989:OXJ720989 PHB720989:PHF720989 PQX720989:PRB720989 QAT720989:QAX720989 QKP720989:QKT720989 QUL720989:QUP720989 REH720989:REL720989 ROD720989:ROH720989 RXZ720989:RYD720989 SHV720989:SHZ720989 SRR720989:SRV720989 TBN720989:TBR720989 TLJ720989:TLN720989 TVF720989:TVJ720989 UFB720989:UFF720989 UOX720989:UPB720989 UYT720989:UYX720989 VIP720989:VIT720989 VSL720989:VSP720989 WCH720989:WCL720989 WMD720989:WMH720989 WVZ720989:WWD720989 R786525:V786525 JN786525:JR786525 TJ786525:TN786525 ADF786525:ADJ786525 ANB786525:ANF786525 AWX786525:AXB786525 BGT786525:BGX786525 BQP786525:BQT786525 CAL786525:CAP786525 CKH786525:CKL786525 CUD786525:CUH786525 DDZ786525:DED786525 DNV786525:DNZ786525 DXR786525:DXV786525 EHN786525:EHR786525 ERJ786525:ERN786525 FBF786525:FBJ786525 FLB786525:FLF786525 FUX786525:FVB786525 GET786525:GEX786525 GOP786525:GOT786525 GYL786525:GYP786525 HIH786525:HIL786525 HSD786525:HSH786525 IBZ786525:ICD786525 ILV786525:ILZ786525 IVR786525:IVV786525 JFN786525:JFR786525 JPJ786525:JPN786525 JZF786525:JZJ786525 KJB786525:KJF786525 KSX786525:KTB786525 LCT786525:LCX786525 LMP786525:LMT786525 LWL786525:LWP786525 MGH786525:MGL786525 MQD786525:MQH786525 MZZ786525:NAD786525 NJV786525:NJZ786525 NTR786525:NTV786525 ODN786525:ODR786525 ONJ786525:ONN786525 OXF786525:OXJ786525 PHB786525:PHF786525 PQX786525:PRB786525 QAT786525:QAX786525 QKP786525:QKT786525 QUL786525:QUP786525 REH786525:REL786525 ROD786525:ROH786525 RXZ786525:RYD786525 SHV786525:SHZ786525 SRR786525:SRV786525 TBN786525:TBR786525 TLJ786525:TLN786525 TVF786525:TVJ786525 UFB786525:UFF786525 UOX786525:UPB786525 UYT786525:UYX786525 VIP786525:VIT786525 VSL786525:VSP786525 WCH786525:WCL786525 WMD786525:WMH786525 WVZ786525:WWD786525 R852061:V852061 JN852061:JR852061 TJ852061:TN852061 ADF852061:ADJ852061 ANB852061:ANF852061 AWX852061:AXB852061 BGT852061:BGX852061 BQP852061:BQT852061 CAL852061:CAP852061 CKH852061:CKL852061 CUD852061:CUH852061 DDZ852061:DED852061 DNV852061:DNZ852061 DXR852061:DXV852061 EHN852061:EHR852061 ERJ852061:ERN852061 FBF852061:FBJ852061 FLB852061:FLF852061 FUX852061:FVB852061 GET852061:GEX852061 GOP852061:GOT852061 GYL852061:GYP852061 HIH852061:HIL852061 HSD852061:HSH852061 IBZ852061:ICD852061 ILV852061:ILZ852061 IVR852061:IVV852061 JFN852061:JFR852061 JPJ852061:JPN852061 JZF852061:JZJ852061 KJB852061:KJF852061 KSX852061:KTB852061 LCT852061:LCX852061 LMP852061:LMT852061 LWL852061:LWP852061 MGH852061:MGL852061 MQD852061:MQH852061 MZZ852061:NAD852061 NJV852061:NJZ852061 NTR852061:NTV852061 ODN852061:ODR852061 ONJ852061:ONN852061 OXF852061:OXJ852061 PHB852061:PHF852061 PQX852061:PRB852061 QAT852061:QAX852061 QKP852061:QKT852061 QUL852061:QUP852061 REH852061:REL852061 ROD852061:ROH852061 RXZ852061:RYD852061 SHV852061:SHZ852061 SRR852061:SRV852061 TBN852061:TBR852061 TLJ852061:TLN852061 TVF852061:TVJ852061 UFB852061:UFF852061 UOX852061:UPB852061 UYT852061:UYX852061 VIP852061:VIT852061 VSL852061:VSP852061 WCH852061:WCL852061 WMD852061:WMH852061 WVZ852061:WWD852061 R917597:V917597 JN917597:JR917597 TJ917597:TN917597 ADF917597:ADJ917597 ANB917597:ANF917597 AWX917597:AXB917597 BGT917597:BGX917597 BQP917597:BQT917597 CAL917597:CAP917597 CKH917597:CKL917597 CUD917597:CUH917597 DDZ917597:DED917597 DNV917597:DNZ917597 DXR917597:DXV917597 EHN917597:EHR917597 ERJ917597:ERN917597 FBF917597:FBJ917597 FLB917597:FLF917597 FUX917597:FVB917597 GET917597:GEX917597 GOP917597:GOT917597 GYL917597:GYP917597 HIH917597:HIL917597 HSD917597:HSH917597 IBZ917597:ICD917597 ILV917597:ILZ917597 IVR917597:IVV917597 JFN917597:JFR917597 JPJ917597:JPN917597 JZF917597:JZJ917597 KJB917597:KJF917597 KSX917597:KTB917597 LCT917597:LCX917597 LMP917597:LMT917597 LWL917597:LWP917597 MGH917597:MGL917597 MQD917597:MQH917597 MZZ917597:NAD917597 NJV917597:NJZ917597 NTR917597:NTV917597 ODN917597:ODR917597 ONJ917597:ONN917597 OXF917597:OXJ917597 PHB917597:PHF917597 PQX917597:PRB917597 QAT917597:QAX917597 QKP917597:QKT917597 QUL917597:QUP917597 REH917597:REL917597 ROD917597:ROH917597 RXZ917597:RYD917597 SHV917597:SHZ917597 SRR917597:SRV917597 TBN917597:TBR917597 TLJ917597:TLN917597 TVF917597:TVJ917597 UFB917597:UFF917597 UOX917597:UPB917597 UYT917597:UYX917597 VIP917597:VIT917597 VSL917597:VSP917597 WCH917597:WCL917597 WMD917597:WMH917597 WVZ917597:WWD917597 R983133:V983133 JN983133:JR983133 TJ983133:TN983133 ADF983133:ADJ983133 ANB983133:ANF983133 AWX983133:AXB983133 BGT983133:BGX983133 BQP983133:BQT983133 CAL983133:CAP983133 CKH983133:CKL983133 CUD983133:CUH983133 DDZ983133:DED983133 DNV983133:DNZ983133 DXR983133:DXV983133 EHN983133:EHR983133 ERJ983133:ERN983133 FBF983133:FBJ983133 FLB983133:FLF983133 FUX983133:FVB983133 GET983133:GEX983133 GOP983133:GOT983133 GYL983133:GYP983133 HIH983133:HIL983133 HSD983133:HSH983133 IBZ983133:ICD983133 ILV983133:ILZ983133 IVR983133:IVV983133 JFN983133:JFR983133 JPJ983133:JPN983133 JZF983133:JZJ983133 KJB983133:KJF983133 KSX983133:KTB983133 LCT983133:LCX983133 LMP983133:LMT983133 LWL983133:LWP983133 MGH983133:MGL983133 MQD983133:MQH983133 MZZ983133:NAD983133 NJV983133:NJZ983133 NTR983133:NTV983133 ODN983133:ODR983133 ONJ983133:ONN983133 OXF983133:OXJ983133 PHB983133:PHF983133 PQX983133:PRB983133 QAT983133:QAX983133 QKP983133:QKT983133 QUL983133:QUP983133 REH983133:REL983133 ROD983133:ROH983133 RXZ983133:RYD983133 SHV983133:SHZ983133 SRR983133:SRV983133 TBN983133:TBR983133 TLJ983133:TLN983133 TVF983133:TVJ983133 UFB983133:UFF983133 UOX983133:UPB983133 UYT983133:UYX983133 VIP983133:VIT983133 VSL983133:VSP983133 WCH983133:WCL983133 WMD983133:WMH983133 WVZ983133:WWD983133 J109 JF109 TB109 ACX109 AMT109 AWP109 BGL109 BQH109 CAD109 CJZ109 CTV109 DDR109 DNN109 DXJ109 EHF109 ERB109 FAX109 FKT109 FUP109 GEL109 GOH109 GYD109 HHZ109 HRV109 IBR109 ILN109 IVJ109 JFF109 JPB109 JYX109 KIT109 KSP109 LCL109 LMH109 LWD109 MFZ109 MPV109 MZR109 NJN109 NTJ109 ODF109 ONB109 OWX109 PGT109 PQP109 QAL109 QKH109 QUD109 RDZ109 RNV109 RXR109 SHN109 SRJ109 TBF109 TLB109 TUX109 UET109 UOP109 UYL109 VIH109 VSD109 WBZ109 WLV109 WVR109 J65645 JF65645 TB65645 ACX65645 AMT65645 AWP65645 BGL65645 BQH65645 CAD65645 CJZ65645 CTV65645 DDR65645 DNN65645 DXJ65645 EHF65645 ERB65645 FAX65645 FKT65645 FUP65645 GEL65645 GOH65645 GYD65645 HHZ65645 HRV65645 IBR65645 ILN65645 IVJ65645 JFF65645 JPB65645 JYX65645 KIT65645 KSP65645 LCL65645 LMH65645 LWD65645 MFZ65645 MPV65645 MZR65645 NJN65645 NTJ65645 ODF65645 ONB65645 OWX65645 PGT65645 PQP65645 QAL65645 QKH65645 QUD65645 RDZ65645 RNV65645 RXR65645 SHN65645 SRJ65645 TBF65645 TLB65645 TUX65645 UET65645 UOP65645 UYL65645 VIH65645 VSD65645 WBZ65645 WLV65645 WVR65645 J131181 JF131181 TB131181 ACX131181 AMT131181 AWP131181 BGL131181 BQH131181 CAD131181 CJZ131181 CTV131181 DDR131181 DNN131181 DXJ131181 EHF131181 ERB131181 FAX131181 FKT131181 FUP131181 GEL131181 GOH131181 GYD131181 HHZ131181 HRV131181 IBR131181 ILN131181 IVJ131181 JFF131181 JPB131181 JYX131181 KIT131181 KSP131181 LCL131181 LMH131181 LWD131181 MFZ131181 MPV131181 MZR131181 NJN131181 NTJ131181 ODF131181 ONB131181 OWX131181 PGT131181 PQP131181 QAL131181 QKH131181 QUD131181 RDZ131181 RNV131181 RXR131181 SHN131181 SRJ131181 TBF131181 TLB131181 TUX131181 UET131181 UOP131181 UYL131181 VIH131181 VSD131181 WBZ131181 WLV131181 WVR131181 J196717 JF196717 TB196717 ACX196717 AMT196717 AWP196717 BGL196717 BQH196717 CAD196717 CJZ196717 CTV196717 DDR196717 DNN196717 DXJ196717 EHF196717 ERB196717 FAX196717 FKT196717 FUP196717 GEL196717 GOH196717 GYD196717 HHZ196717 HRV196717 IBR196717 ILN196717 IVJ196717 JFF196717 JPB196717 JYX196717 KIT196717 KSP196717 LCL196717 LMH196717 LWD196717 MFZ196717 MPV196717 MZR196717 NJN196717 NTJ196717 ODF196717 ONB196717 OWX196717 PGT196717 PQP196717 QAL196717 QKH196717 QUD196717 RDZ196717 RNV196717 RXR196717 SHN196717 SRJ196717 TBF196717 TLB196717 TUX196717 UET196717 UOP196717 UYL196717 VIH196717 VSD196717 WBZ196717 WLV196717 WVR196717 J262253 JF262253 TB262253 ACX262253 AMT262253 AWP262253 BGL262253 BQH262253 CAD262253 CJZ262253 CTV262253 DDR262253 DNN262253 DXJ262253 EHF262253 ERB262253 FAX262253 FKT262253 FUP262253 GEL262253 GOH262253 GYD262253 HHZ262253 HRV262253 IBR262253 ILN262253 IVJ262253 JFF262253 JPB262253 JYX262253 KIT262253 KSP262253 LCL262253 LMH262253 LWD262253 MFZ262253 MPV262253 MZR262253 NJN262253 NTJ262253 ODF262253 ONB262253 OWX262253 PGT262253 PQP262253 QAL262253 QKH262253 QUD262253 RDZ262253 RNV262253 RXR262253 SHN262253 SRJ262253 TBF262253 TLB262253 TUX262253 UET262253 UOP262253 UYL262253 VIH262253 VSD262253 WBZ262253 WLV262253 WVR262253 J327789 JF327789 TB327789 ACX327789 AMT327789 AWP327789 BGL327789 BQH327789 CAD327789 CJZ327789 CTV327789 DDR327789 DNN327789 DXJ327789 EHF327789 ERB327789 FAX327789 FKT327789 FUP327789 GEL327789 GOH327789 GYD327789 HHZ327789 HRV327789 IBR327789 ILN327789 IVJ327789 JFF327789 JPB327789 JYX327789 KIT327789 KSP327789 LCL327789 LMH327789 LWD327789 MFZ327789 MPV327789 MZR327789 NJN327789 NTJ327789 ODF327789 ONB327789 OWX327789 PGT327789 PQP327789 QAL327789 QKH327789 QUD327789 RDZ327789 RNV327789 RXR327789 SHN327789 SRJ327789 TBF327789 TLB327789 TUX327789 UET327789 UOP327789 UYL327789 VIH327789 VSD327789 WBZ327789 WLV327789 WVR327789 J393325 JF393325 TB393325 ACX393325 AMT393325 AWP393325 BGL393325 BQH393325 CAD393325 CJZ393325 CTV393325 DDR393325 DNN393325 DXJ393325 EHF393325 ERB393325 FAX393325 FKT393325 FUP393325 GEL393325 GOH393325 GYD393325 HHZ393325 HRV393325 IBR393325 ILN393325 IVJ393325 JFF393325 JPB393325 JYX393325 KIT393325 KSP393325 LCL393325 LMH393325 LWD393325 MFZ393325 MPV393325 MZR393325 NJN393325 NTJ393325 ODF393325 ONB393325 OWX393325 PGT393325 PQP393325 QAL393325 QKH393325 QUD393325 RDZ393325 RNV393325 RXR393325 SHN393325 SRJ393325 TBF393325 TLB393325 TUX393325 UET393325 UOP393325 UYL393325 VIH393325 VSD393325 WBZ393325 WLV393325 WVR393325 J458861 JF458861 TB458861 ACX458861 AMT458861 AWP458861 BGL458861 BQH458861 CAD458861 CJZ458861 CTV458861 DDR458861 DNN458861 DXJ458861 EHF458861 ERB458861 FAX458861 FKT458861 FUP458861 GEL458861 GOH458861 GYD458861 HHZ458861 HRV458861 IBR458861 ILN458861 IVJ458861 JFF458861 JPB458861 JYX458861 KIT458861 KSP458861 LCL458861 LMH458861 LWD458861 MFZ458861 MPV458861 MZR458861 NJN458861 NTJ458861 ODF458861 ONB458861 OWX458861 PGT458861 PQP458861 QAL458861 QKH458861 QUD458861 RDZ458861 RNV458861 RXR458861 SHN458861 SRJ458861 TBF458861 TLB458861 TUX458861 UET458861 UOP458861 UYL458861 VIH458861 VSD458861 WBZ458861 WLV458861 WVR458861 J524397 JF524397 TB524397 ACX524397 AMT524397 AWP524397 BGL524397 BQH524397 CAD524397 CJZ524397 CTV524397 DDR524397 DNN524397 DXJ524397 EHF524397 ERB524397 FAX524397 FKT524397 FUP524397 GEL524397 GOH524397 GYD524397 HHZ524397 HRV524397 IBR524397 ILN524397 IVJ524397 JFF524397 JPB524397 JYX524397 KIT524397 KSP524397 LCL524397 LMH524397 LWD524397 MFZ524397 MPV524397 MZR524397 NJN524397 NTJ524397 ODF524397 ONB524397 OWX524397 PGT524397 PQP524397 QAL524397 QKH524397 QUD524397 RDZ524397 RNV524397 RXR524397 SHN524397 SRJ524397 TBF524397 TLB524397 TUX524397 UET524397 UOP524397 UYL524397 VIH524397 VSD524397 WBZ524397 WLV524397 WVR524397 J589933 JF589933 TB589933 ACX589933 AMT589933 AWP589933 BGL589933 BQH589933 CAD589933 CJZ589933 CTV589933 DDR589933 DNN589933 DXJ589933 EHF589933 ERB589933 FAX589933 FKT589933 FUP589933 GEL589933 GOH589933 GYD589933 HHZ589933 HRV589933 IBR589933 ILN589933 IVJ589933 JFF589933 JPB589933 JYX589933 KIT589933 KSP589933 LCL589933 LMH589933 LWD589933 MFZ589933 MPV589933 MZR589933 NJN589933 NTJ589933 ODF589933 ONB589933 OWX589933 PGT589933 PQP589933 QAL589933 QKH589933 QUD589933 RDZ589933 RNV589933 RXR589933 SHN589933 SRJ589933 TBF589933 TLB589933 TUX589933 UET589933 UOP589933 UYL589933 VIH589933 VSD589933 WBZ589933 WLV589933 WVR589933 J655469 JF655469 TB655469 ACX655469 AMT655469 AWP655469 BGL655469 BQH655469 CAD655469 CJZ655469 CTV655469 DDR655469 DNN655469 DXJ655469 EHF655469 ERB655469 FAX655469 FKT655469 FUP655469 GEL655469 GOH655469 GYD655469 HHZ655469 HRV655469 IBR655469 ILN655469 IVJ655469 JFF655469 JPB655469 JYX655469 KIT655469 KSP655469 LCL655469 LMH655469 LWD655469 MFZ655469 MPV655469 MZR655469 NJN655469 NTJ655469 ODF655469 ONB655469 OWX655469 PGT655469 PQP655469 QAL655469 QKH655469 QUD655469 RDZ655469 RNV655469 RXR655469 SHN655469 SRJ655469 TBF655469 TLB655469 TUX655469 UET655469 UOP655469 UYL655469 VIH655469 VSD655469 WBZ655469 WLV655469 WVR655469 J721005 JF721005 TB721005 ACX721005 AMT721005 AWP721005 BGL721005 BQH721005 CAD721005 CJZ721005 CTV721005 DDR721005 DNN721005 DXJ721005 EHF721005 ERB721005 FAX721005 FKT721005 FUP721005 GEL721005 GOH721005 GYD721005 HHZ721005 HRV721005 IBR721005 ILN721005 IVJ721005 JFF721005 JPB721005 JYX721005 KIT721005 KSP721005 LCL721005 LMH721005 LWD721005 MFZ721005 MPV721005 MZR721005 NJN721005 NTJ721005 ODF721005 ONB721005 OWX721005 PGT721005 PQP721005 QAL721005 QKH721005 QUD721005 RDZ721005 RNV721005 RXR721005 SHN721005 SRJ721005 TBF721005 TLB721005 TUX721005 UET721005 UOP721005 UYL721005 VIH721005 VSD721005 WBZ721005 WLV721005 WVR721005 J786541 JF786541 TB786541 ACX786541 AMT786541 AWP786541 BGL786541 BQH786541 CAD786541 CJZ786541 CTV786541 DDR786541 DNN786541 DXJ786541 EHF786541 ERB786541 FAX786541 FKT786541 FUP786541 GEL786541 GOH786541 GYD786541 HHZ786541 HRV786541 IBR786541 ILN786541 IVJ786541 JFF786541 JPB786541 JYX786541 KIT786541 KSP786541 LCL786541 LMH786541 LWD786541 MFZ786541 MPV786541 MZR786541 NJN786541 NTJ786541 ODF786541 ONB786541 OWX786541 PGT786541 PQP786541 QAL786541 QKH786541 QUD786541 RDZ786541 RNV786541 RXR786541 SHN786541 SRJ786541 TBF786541 TLB786541 TUX786541 UET786541 UOP786541 UYL786541 VIH786541 VSD786541 WBZ786541 WLV786541 WVR786541 J852077 JF852077 TB852077 ACX852077 AMT852077 AWP852077 BGL852077 BQH852077 CAD852077 CJZ852077 CTV852077 DDR852077 DNN852077 DXJ852077 EHF852077 ERB852077 FAX852077 FKT852077 FUP852077 GEL852077 GOH852077 GYD852077 HHZ852077 HRV852077 IBR852077 ILN852077 IVJ852077 JFF852077 JPB852077 JYX852077 KIT852077 KSP852077 LCL852077 LMH852077 LWD852077 MFZ852077 MPV852077 MZR852077 NJN852077 NTJ852077 ODF852077 ONB852077 OWX852077 PGT852077 PQP852077 QAL852077 QKH852077 QUD852077 RDZ852077 RNV852077 RXR852077 SHN852077 SRJ852077 TBF852077 TLB852077 TUX852077 UET852077 UOP852077 UYL852077 VIH852077 VSD852077 WBZ852077 WLV852077 WVR852077 J917613 JF917613 TB917613 ACX917613 AMT917613 AWP917613 BGL917613 BQH917613 CAD917613 CJZ917613 CTV917613 DDR917613 DNN917613 DXJ917613 EHF917613 ERB917613 FAX917613 FKT917613 FUP917613 GEL917613 GOH917613 GYD917613 HHZ917613 HRV917613 IBR917613 ILN917613 IVJ917613 JFF917613 JPB917613 JYX917613 KIT917613 KSP917613 LCL917613 LMH917613 LWD917613 MFZ917613 MPV917613 MZR917613 NJN917613 NTJ917613 ODF917613 ONB917613 OWX917613 PGT917613 PQP917613 QAL917613 QKH917613 QUD917613 RDZ917613 RNV917613 RXR917613 SHN917613 SRJ917613 TBF917613 TLB917613 TUX917613 UET917613 UOP917613 UYL917613 VIH917613 VSD917613 WBZ917613 WLV917613 WVR917613 J983149 JF983149 TB983149 ACX983149 AMT983149 AWP983149 BGL983149 BQH983149 CAD983149 CJZ983149 CTV983149 DDR983149 DNN983149 DXJ983149 EHF983149 ERB983149 FAX983149 FKT983149 FUP983149 GEL983149 GOH983149 GYD983149 HHZ983149 HRV983149 IBR983149 ILN983149 IVJ983149 JFF983149 JPB983149 JYX983149 KIT983149 KSP983149 LCL983149 LMH983149 LWD983149 MFZ983149 MPV983149 MZR983149 NJN983149 NTJ983149 ODF983149 ONB983149 OWX983149 PGT983149 PQP983149 QAL983149 QKH983149 QUD983149 RDZ983149 RNV983149 RXR983149 SHN983149 SRJ983149 TBF983149 TLB983149 TUX983149 UET983149 UOP983149 UYL983149 VIH983149 VSD983149 WBZ983149 WLV983149 WVR983149 G108:W108 JC108:JS108 SY108:TO108 ACU108:ADK108 AMQ108:ANG108 AWM108:AXC108 BGI108:BGY108 BQE108:BQU108 CAA108:CAQ108 CJW108:CKM108 CTS108:CUI108 DDO108:DEE108 DNK108:DOA108 DXG108:DXW108 EHC108:EHS108 EQY108:ERO108 FAU108:FBK108 FKQ108:FLG108 FUM108:FVC108 GEI108:GEY108 GOE108:GOU108 GYA108:GYQ108 HHW108:HIM108 HRS108:HSI108 IBO108:ICE108 ILK108:IMA108 IVG108:IVW108 JFC108:JFS108 JOY108:JPO108 JYU108:JZK108 KIQ108:KJG108 KSM108:KTC108 LCI108:LCY108 LME108:LMU108 LWA108:LWQ108 MFW108:MGM108 MPS108:MQI108 MZO108:NAE108 NJK108:NKA108 NTG108:NTW108 ODC108:ODS108 OMY108:ONO108 OWU108:OXK108 PGQ108:PHG108 PQM108:PRC108 QAI108:QAY108 QKE108:QKU108 QUA108:QUQ108 RDW108:REM108 RNS108:ROI108 RXO108:RYE108 SHK108:SIA108 SRG108:SRW108 TBC108:TBS108 TKY108:TLO108 TUU108:TVK108 UEQ108:UFG108 UOM108:UPC108 UYI108:UYY108 VIE108:VIU108 VSA108:VSQ108 WBW108:WCM108 WLS108:WMI108 WVO108:WWE108 G65644:W65644 JC65644:JS65644 SY65644:TO65644 ACU65644:ADK65644 AMQ65644:ANG65644 AWM65644:AXC65644 BGI65644:BGY65644 BQE65644:BQU65644 CAA65644:CAQ65644 CJW65644:CKM65644 CTS65644:CUI65644 DDO65644:DEE65644 DNK65644:DOA65644 DXG65644:DXW65644 EHC65644:EHS65644 EQY65644:ERO65644 FAU65644:FBK65644 FKQ65644:FLG65644 FUM65644:FVC65644 GEI65644:GEY65644 GOE65644:GOU65644 GYA65644:GYQ65644 HHW65644:HIM65644 HRS65644:HSI65644 IBO65644:ICE65644 ILK65644:IMA65644 IVG65644:IVW65644 JFC65644:JFS65644 JOY65644:JPO65644 JYU65644:JZK65644 KIQ65644:KJG65644 KSM65644:KTC65644 LCI65644:LCY65644 LME65644:LMU65644 LWA65644:LWQ65644 MFW65644:MGM65644 MPS65644:MQI65644 MZO65644:NAE65644 NJK65644:NKA65644 NTG65644:NTW65644 ODC65644:ODS65644 OMY65644:ONO65644 OWU65644:OXK65644 PGQ65644:PHG65644 PQM65644:PRC65644 QAI65644:QAY65644 QKE65644:QKU65644 QUA65644:QUQ65644 RDW65644:REM65644 RNS65644:ROI65644 RXO65644:RYE65644 SHK65644:SIA65644 SRG65644:SRW65644 TBC65644:TBS65644 TKY65644:TLO65644 TUU65644:TVK65644 UEQ65644:UFG65644 UOM65644:UPC65644 UYI65644:UYY65644 VIE65644:VIU65644 VSA65644:VSQ65644 WBW65644:WCM65644 WLS65644:WMI65644 WVO65644:WWE65644 G131180:W131180 JC131180:JS131180 SY131180:TO131180 ACU131180:ADK131180 AMQ131180:ANG131180 AWM131180:AXC131180 BGI131180:BGY131180 BQE131180:BQU131180 CAA131180:CAQ131180 CJW131180:CKM131180 CTS131180:CUI131180 DDO131180:DEE131180 DNK131180:DOA131180 DXG131180:DXW131180 EHC131180:EHS131180 EQY131180:ERO131180 FAU131180:FBK131180 FKQ131180:FLG131180 FUM131180:FVC131180 GEI131180:GEY131180 GOE131180:GOU131180 GYA131180:GYQ131180 HHW131180:HIM131180 HRS131180:HSI131180 IBO131180:ICE131180 ILK131180:IMA131180 IVG131180:IVW131180 JFC131180:JFS131180 JOY131180:JPO131180 JYU131180:JZK131180 KIQ131180:KJG131180 KSM131180:KTC131180 LCI131180:LCY131180 LME131180:LMU131180 LWA131180:LWQ131180 MFW131180:MGM131180 MPS131180:MQI131180 MZO131180:NAE131180 NJK131180:NKA131180 NTG131180:NTW131180 ODC131180:ODS131180 OMY131180:ONO131180 OWU131180:OXK131180 PGQ131180:PHG131180 PQM131180:PRC131180 QAI131180:QAY131180 QKE131180:QKU131180 QUA131180:QUQ131180 RDW131180:REM131180 RNS131180:ROI131180 RXO131180:RYE131180 SHK131180:SIA131180 SRG131180:SRW131180 TBC131180:TBS131180 TKY131180:TLO131180 TUU131180:TVK131180 UEQ131180:UFG131180 UOM131180:UPC131180 UYI131180:UYY131180 VIE131180:VIU131180 VSA131180:VSQ131180 WBW131180:WCM131180 WLS131180:WMI131180 WVO131180:WWE131180 G196716:W196716 JC196716:JS196716 SY196716:TO196716 ACU196716:ADK196716 AMQ196716:ANG196716 AWM196716:AXC196716 BGI196716:BGY196716 BQE196716:BQU196716 CAA196716:CAQ196716 CJW196716:CKM196716 CTS196716:CUI196716 DDO196716:DEE196716 DNK196716:DOA196716 DXG196716:DXW196716 EHC196716:EHS196716 EQY196716:ERO196716 FAU196716:FBK196716 FKQ196716:FLG196716 FUM196716:FVC196716 GEI196716:GEY196716 GOE196716:GOU196716 GYA196716:GYQ196716 HHW196716:HIM196716 HRS196716:HSI196716 IBO196716:ICE196716 ILK196716:IMA196716 IVG196716:IVW196716 JFC196716:JFS196716 JOY196716:JPO196716 JYU196716:JZK196716 KIQ196716:KJG196716 KSM196716:KTC196716 LCI196716:LCY196716 LME196716:LMU196716 LWA196716:LWQ196716 MFW196716:MGM196716 MPS196716:MQI196716 MZO196716:NAE196716 NJK196716:NKA196716 NTG196716:NTW196716 ODC196716:ODS196716 OMY196716:ONO196716 OWU196716:OXK196716 PGQ196716:PHG196716 PQM196716:PRC196716 QAI196716:QAY196716 QKE196716:QKU196716 QUA196716:QUQ196716 RDW196716:REM196716 RNS196716:ROI196716 RXO196716:RYE196716 SHK196716:SIA196716 SRG196716:SRW196716 TBC196716:TBS196716 TKY196716:TLO196716 TUU196716:TVK196716 UEQ196716:UFG196716 UOM196716:UPC196716 UYI196716:UYY196716 VIE196716:VIU196716 VSA196716:VSQ196716 WBW196716:WCM196716 WLS196716:WMI196716 WVO196716:WWE196716 G262252:W262252 JC262252:JS262252 SY262252:TO262252 ACU262252:ADK262252 AMQ262252:ANG262252 AWM262252:AXC262252 BGI262252:BGY262252 BQE262252:BQU262252 CAA262252:CAQ262252 CJW262252:CKM262252 CTS262252:CUI262252 DDO262252:DEE262252 DNK262252:DOA262252 DXG262252:DXW262252 EHC262252:EHS262252 EQY262252:ERO262252 FAU262252:FBK262252 FKQ262252:FLG262252 FUM262252:FVC262252 GEI262252:GEY262252 GOE262252:GOU262252 GYA262252:GYQ262252 HHW262252:HIM262252 HRS262252:HSI262252 IBO262252:ICE262252 ILK262252:IMA262252 IVG262252:IVW262252 JFC262252:JFS262252 JOY262252:JPO262252 JYU262252:JZK262252 KIQ262252:KJG262252 KSM262252:KTC262252 LCI262252:LCY262252 LME262252:LMU262252 LWA262252:LWQ262252 MFW262252:MGM262252 MPS262252:MQI262252 MZO262252:NAE262252 NJK262252:NKA262252 NTG262252:NTW262252 ODC262252:ODS262252 OMY262252:ONO262252 OWU262252:OXK262252 PGQ262252:PHG262252 PQM262252:PRC262252 QAI262252:QAY262252 QKE262252:QKU262252 QUA262252:QUQ262252 RDW262252:REM262252 RNS262252:ROI262252 RXO262252:RYE262252 SHK262252:SIA262252 SRG262252:SRW262252 TBC262252:TBS262252 TKY262252:TLO262252 TUU262252:TVK262252 UEQ262252:UFG262252 UOM262252:UPC262252 UYI262252:UYY262252 VIE262252:VIU262252 VSA262252:VSQ262252 WBW262252:WCM262252 WLS262252:WMI262252 WVO262252:WWE262252 G327788:W327788 JC327788:JS327788 SY327788:TO327788 ACU327788:ADK327788 AMQ327788:ANG327788 AWM327788:AXC327788 BGI327788:BGY327788 BQE327788:BQU327788 CAA327788:CAQ327788 CJW327788:CKM327788 CTS327788:CUI327788 DDO327788:DEE327788 DNK327788:DOA327788 DXG327788:DXW327788 EHC327788:EHS327788 EQY327788:ERO327788 FAU327788:FBK327788 FKQ327788:FLG327788 FUM327788:FVC327788 GEI327788:GEY327788 GOE327788:GOU327788 GYA327788:GYQ327788 HHW327788:HIM327788 HRS327788:HSI327788 IBO327788:ICE327788 ILK327788:IMA327788 IVG327788:IVW327788 JFC327788:JFS327788 JOY327788:JPO327788 JYU327788:JZK327788 KIQ327788:KJG327788 KSM327788:KTC327788 LCI327788:LCY327788 LME327788:LMU327788 LWA327788:LWQ327788 MFW327788:MGM327788 MPS327788:MQI327788 MZO327788:NAE327788 NJK327788:NKA327788 NTG327788:NTW327788 ODC327788:ODS327788 OMY327788:ONO327788 OWU327788:OXK327788 PGQ327788:PHG327788 PQM327788:PRC327788 QAI327788:QAY327788 QKE327788:QKU327788 QUA327788:QUQ327788 RDW327788:REM327788 RNS327788:ROI327788 RXO327788:RYE327788 SHK327788:SIA327788 SRG327788:SRW327788 TBC327788:TBS327788 TKY327788:TLO327788 TUU327788:TVK327788 UEQ327788:UFG327788 UOM327788:UPC327788 UYI327788:UYY327788 VIE327788:VIU327788 VSA327788:VSQ327788 WBW327788:WCM327788 WLS327788:WMI327788 WVO327788:WWE327788 G393324:W393324 JC393324:JS393324 SY393324:TO393324 ACU393324:ADK393324 AMQ393324:ANG393324 AWM393324:AXC393324 BGI393324:BGY393324 BQE393324:BQU393324 CAA393324:CAQ393324 CJW393324:CKM393324 CTS393324:CUI393324 DDO393324:DEE393324 DNK393324:DOA393324 DXG393324:DXW393324 EHC393324:EHS393324 EQY393324:ERO393324 FAU393324:FBK393324 FKQ393324:FLG393324 FUM393324:FVC393324 GEI393324:GEY393324 GOE393324:GOU393324 GYA393324:GYQ393324 HHW393324:HIM393324 HRS393324:HSI393324 IBO393324:ICE393324 ILK393324:IMA393324 IVG393324:IVW393324 JFC393324:JFS393324 JOY393324:JPO393324 JYU393324:JZK393324 KIQ393324:KJG393324 KSM393324:KTC393324 LCI393324:LCY393324 LME393324:LMU393324 LWA393324:LWQ393324 MFW393324:MGM393324 MPS393324:MQI393324 MZO393324:NAE393324 NJK393324:NKA393324 NTG393324:NTW393324 ODC393324:ODS393324 OMY393324:ONO393324 OWU393324:OXK393324 PGQ393324:PHG393324 PQM393324:PRC393324 QAI393324:QAY393324 QKE393324:QKU393324 QUA393324:QUQ393324 RDW393324:REM393324 RNS393324:ROI393324 RXO393324:RYE393324 SHK393324:SIA393324 SRG393324:SRW393324 TBC393324:TBS393324 TKY393324:TLO393324 TUU393324:TVK393324 UEQ393324:UFG393324 UOM393324:UPC393324 UYI393324:UYY393324 VIE393324:VIU393324 VSA393324:VSQ393324 WBW393324:WCM393324 WLS393324:WMI393324 WVO393324:WWE393324 G458860:W458860 JC458860:JS458860 SY458860:TO458860 ACU458860:ADK458860 AMQ458860:ANG458860 AWM458860:AXC458860 BGI458860:BGY458860 BQE458860:BQU458860 CAA458860:CAQ458860 CJW458860:CKM458860 CTS458860:CUI458860 DDO458860:DEE458860 DNK458860:DOA458860 DXG458860:DXW458860 EHC458860:EHS458860 EQY458860:ERO458860 FAU458860:FBK458860 FKQ458860:FLG458860 FUM458860:FVC458860 GEI458860:GEY458860 GOE458860:GOU458860 GYA458860:GYQ458860 HHW458860:HIM458860 HRS458860:HSI458860 IBO458860:ICE458860 ILK458860:IMA458860 IVG458860:IVW458860 JFC458860:JFS458860 JOY458860:JPO458860 JYU458860:JZK458860 KIQ458860:KJG458860 KSM458860:KTC458860 LCI458860:LCY458860 LME458860:LMU458860 LWA458860:LWQ458860 MFW458860:MGM458860 MPS458860:MQI458860 MZO458860:NAE458860 NJK458860:NKA458860 NTG458860:NTW458860 ODC458860:ODS458860 OMY458860:ONO458860 OWU458860:OXK458860 PGQ458860:PHG458860 PQM458860:PRC458860 QAI458860:QAY458860 QKE458860:QKU458860 QUA458860:QUQ458860 RDW458860:REM458860 RNS458860:ROI458860 RXO458860:RYE458860 SHK458860:SIA458860 SRG458860:SRW458860 TBC458860:TBS458860 TKY458860:TLO458860 TUU458860:TVK458860 UEQ458860:UFG458860 UOM458860:UPC458860 UYI458860:UYY458860 VIE458860:VIU458860 VSA458860:VSQ458860 WBW458860:WCM458860 WLS458860:WMI458860 WVO458860:WWE458860 G524396:W524396 JC524396:JS524396 SY524396:TO524396 ACU524396:ADK524396 AMQ524396:ANG524396 AWM524396:AXC524396 BGI524396:BGY524396 BQE524396:BQU524396 CAA524396:CAQ524396 CJW524396:CKM524396 CTS524396:CUI524396 DDO524396:DEE524396 DNK524396:DOA524396 DXG524396:DXW524396 EHC524396:EHS524396 EQY524396:ERO524396 FAU524396:FBK524396 FKQ524396:FLG524396 FUM524396:FVC524396 GEI524396:GEY524396 GOE524396:GOU524396 GYA524396:GYQ524396 HHW524396:HIM524396 HRS524396:HSI524396 IBO524396:ICE524396 ILK524396:IMA524396 IVG524396:IVW524396 JFC524396:JFS524396 JOY524396:JPO524396 JYU524396:JZK524396 KIQ524396:KJG524396 KSM524396:KTC524396 LCI524396:LCY524396 LME524396:LMU524396 LWA524396:LWQ524396 MFW524396:MGM524396 MPS524396:MQI524396 MZO524396:NAE524396 NJK524396:NKA524396 NTG524396:NTW524396 ODC524396:ODS524396 OMY524396:ONO524396 OWU524396:OXK524396 PGQ524396:PHG524396 PQM524396:PRC524396 QAI524396:QAY524396 QKE524396:QKU524396 QUA524396:QUQ524396 RDW524396:REM524396 RNS524396:ROI524396 RXO524396:RYE524396 SHK524396:SIA524396 SRG524396:SRW524396 TBC524396:TBS524396 TKY524396:TLO524396 TUU524396:TVK524396 UEQ524396:UFG524396 UOM524396:UPC524396 UYI524396:UYY524396 VIE524396:VIU524396 VSA524396:VSQ524396 WBW524396:WCM524396 WLS524396:WMI524396 WVO524396:WWE524396 G589932:W589932 JC589932:JS589932 SY589932:TO589932 ACU589932:ADK589932 AMQ589932:ANG589932 AWM589932:AXC589932 BGI589932:BGY589932 BQE589932:BQU589932 CAA589932:CAQ589932 CJW589932:CKM589932 CTS589932:CUI589932 DDO589932:DEE589932 DNK589932:DOA589932 DXG589932:DXW589932 EHC589932:EHS589932 EQY589932:ERO589932 FAU589932:FBK589932 FKQ589932:FLG589932 FUM589932:FVC589932 GEI589932:GEY589932 GOE589932:GOU589932 GYA589932:GYQ589932 HHW589932:HIM589932 HRS589932:HSI589932 IBO589932:ICE589932 ILK589932:IMA589932 IVG589932:IVW589932 JFC589932:JFS589932 JOY589932:JPO589932 JYU589932:JZK589932 KIQ589932:KJG589932 KSM589932:KTC589932 LCI589932:LCY589932 LME589932:LMU589932 LWA589932:LWQ589932 MFW589932:MGM589932 MPS589932:MQI589932 MZO589932:NAE589932 NJK589932:NKA589932 NTG589932:NTW589932 ODC589932:ODS589932 OMY589932:ONO589932 OWU589932:OXK589932 PGQ589932:PHG589932 PQM589932:PRC589932 QAI589932:QAY589932 QKE589932:QKU589932 QUA589932:QUQ589932 RDW589932:REM589932 RNS589932:ROI589932 RXO589932:RYE589932 SHK589932:SIA589932 SRG589932:SRW589932 TBC589932:TBS589932 TKY589932:TLO589932 TUU589932:TVK589932 UEQ589932:UFG589932 UOM589932:UPC589932 UYI589932:UYY589932 VIE589932:VIU589932 VSA589932:VSQ589932 WBW589932:WCM589932 WLS589932:WMI589932 WVO589932:WWE589932 G655468:W655468 JC655468:JS655468 SY655468:TO655468 ACU655468:ADK655468 AMQ655468:ANG655468 AWM655468:AXC655468 BGI655468:BGY655468 BQE655468:BQU655468 CAA655468:CAQ655468 CJW655468:CKM655468 CTS655468:CUI655468 DDO655468:DEE655468 DNK655468:DOA655468 DXG655468:DXW655468 EHC655468:EHS655468 EQY655468:ERO655468 FAU655468:FBK655468 FKQ655468:FLG655468 FUM655468:FVC655468 GEI655468:GEY655468 GOE655468:GOU655468 GYA655468:GYQ655468 HHW655468:HIM655468 HRS655468:HSI655468 IBO655468:ICE655468 ILK655468:IMA655468 IVG655468:IVW655468 JFC655468:JFS655468 JOY655468:JPO655468 JYU655468:JZK655468 KIQ655468:KJG655468 KSM655468:KTC655468 LCI655468:LCY655468 LME655468:LMU655468 LWA655468:LWQ655468 MFW655468:MGM655468 MPS655468:MQI655468 MZO655468:NAE655468 NJK655468:NKA655468 NTG655468:NTW655468 ODC655468:ODS655468 OMY655468:ONO655468 OWU655468:OXK655468 PGQ655468:PHG655468 PQM655468:PRC655468 QAI655468:QAY655468 QKE655468:QKU655468 QUA655468:QUQ655468 RDW655468:REM655468 RNS655468:ROI655468 RXO655468:RYE655468 SHK655468:SIA655468 SRG655468:SRW655468 TBC655468:TBS655468 TKY655468:TLO655468 TUU655468:TVK655468 UEQ655468:UFG655468 UOM655468:UPC655468 UYI655468:UYY655468 VIE655468:VIU655468 VSA655468:VSQ655468 WBW655468:WCM655468 WLS655468:WMI655468 WVO655468:WWE655468 G721004:W721004 JC721004:JS721004 SY721004:TO721004 ACU721004:ADK721004 AMQ721004:ANG721004 AWM721004:AXC721004 BGI721004:BGY721004 BQE721004:BQU721004 CAA721004:CAQ721004 CJW721004:CKM721004 CTS721004:CUI721004 DDO721004:DEE721004 DNK721004:DOA721004 DXG721004:DXW721004 EHC721004:EHS721004 EQY721004:ERO721004 FAU721004:FBK721004 FKQ721004:FLG721004 FUM721004:FVC721004 GEI721004:GEY721004 GOE721004:GOU721004 GYA721004:GYQ721004 HHW721004:HIM721004 HRS721004:HSI721004 IBO721004:ICE721004 ILK721004:IMA721004 IVG721004:IVW721004 JFC721004:JFS721004 JOY721004:JPO721004 JYU721004:JZK721004 KIQ721004:KJG721004 KSM721004:KTC721004 LCI721004:LCY721004 LME721004:LMU721004 LWA721004:LWQ721004 MFW721004:MGM721004 MPS721004:MQI721004 MZO721004:NAE721004 NJK721004:NKA721004 NTG721004:NTW721004 ODC721004:ODS721004 OMY721004:ONO721004 OWU721004:OXK721004 PGQ721004:PHG721004 PQM721004:PRC721004 QAI721004:QAY721004 QKE721004:QKU721004 QUA721004:QUQ721004 RDW721004:REM721004 RNS721004:ROI721004 RXO721004:RYE721004 SHK721004:SIA721004 SRG721004:SRW721004 TBC721004:TBS721004 TKY721004:TLO721004 TUU721004:TVK721004 UEQ721004:UFG721004 UOM721004:UPC721004 UYI721004:UYY721004 VIE721004:VIU721004 VSA721004:VSQ721004 WBW721004:WCM721004 WLS721004:WMI721004 WVO721004:WWE721004 G786540:W786540 JC786540:JS786540 SY786540:TO786540 ACU786540:ADK786540 AMQ786540:ANG786540 AWM786540:AXC786540 BGI786540:BGY786540 BQE786540:BQU786540 CAA786540:CAQ786540 CJW786540:CKM786540 CTS786540:CUI786540 DDO786540:DEE786540 DNK786540:DOA786540 DXG786540:DXW786540 EHC786540:EHS786540 EQY786540:ERO786540 FAU786540:FBK786540 FKQ786540:FLG786540 FUM786540:FVC786540 GEI786540:GEY786540 GOE786540:GOU786540 GYA786540:GYQ786540 HHW786540:HIM786540 HRS786540:HSI786540 IBO786540:ICE786540 ILK786540:IMA786540 IVG786540:IVW786540 JFC786540:JFS786540 JOY786540:JPO786540 JYU786540:JZK786540 KIQ786540:KJG786540 KSM786540:KTC786540 LCI786540:LCY786540 LME786540:LMU786540 LWA786540:LWQ786540 MFW786540:MGM786540 MPS786540:MQI786540 MZO786540:NAE786540 NJK786540:NKA786540 NTG786540:NTW786540 ODC786540:ODS786540 OMY786540:ONO786540 OWU786540:OXK786540 PGQ786540:PHG786540 PQM786540:PRC786540 QAI786540:QAY786540 QKE786540:QKU786540 QUA786540:QUQ786540 RDW786540:REM786540 RNS786540:ROI786540 RXO786540:RYE786540 SHK786540:SIA786540 SRG786540:SRW786540 TBC786540:TBS786540 TKY786540:TLO786540 TUU786540:TVK786540 UEQ786540:UFG786540 UOM786540:UPC786540 UYI786540:UYY786540 VIE786540:VIU786540 VSA786540:VSQ786540 WBW786540:WCM786540 WLS786540:WMI786540 WVO786540:WWE786540 G852076:W852076 JC852076:JS852076 SY852076:TO852076 ACU852076:ADK852076 AMQ852076:ANG852076 AWM852076:AXC852076 BGI852076:BGY852076 BQE852076:BQU852076 CAA852076:CAQ852076 CJW852076:CKM852076 CTS852076:CUI852076 DDO852076:DEE852076 DNK852076:DOA852076 DXG852076:DXW852076 EHC852076:EHS852076 EQY852076:ERO852076 FAU852076:FBK852076 FKQ852076:FLG852076 FUM852076:FVC852076 GEI852076:GEY852076 GOE852076:GOU852076 GYA852076:GYQ852076 HHW852076:HIM852076 HRS852076:HSI852076 IBO852076:ICE852076 ILK852076:IMA852076 IVG852076:IVW852076 JFC852076:JFS852076 JOY852076:JPO852076 JYU852076:JZK852076 KIQ852076:KJG852076 KSM852076:KTC852076 LCI852076:LCY852076 LME852076:LMU852076 LWA852076:LWQ852076 MFW852076:MGM852076 MPS852076:MQI852076 MZO852076:NAE852076 NJK852076:NKA852076 NTG852076:NTW852076 ODC852076:ODS852076 OMY852076:ONO852076 OWU852076:OXK852076 PGQ852076:PHG852076 PQM852076:PRC852076 QAI852076:QAY852076 QKE852076:QKU852076 QUA852076:QUQ852076 RDW852076:REM852076 RNS852076:ROI852076 RXO852076:RYE852076 SHK852076:SIA852076 SRG852076:SRW852076 TBC852076:TBS852076 TKY852076:TLO852076 TUU852076:TVK852076 UEQ852076:UFG852076 UOM852076:UPC852076 UYI852076:UYY852076 VIE852076:VIU852076 VSA852076:VSQ852076 WBW852076:WCM852076 WLS852076:WMI852076 WVO852076:WWE852076 G917612:W917612 JC917612:JS917612 SY917612:TO917612 ACU917612:ADK917612 AMQ917612:ANG917612 AWM917612:AXC917612 BGI917612:BGY917612 BQE917612:BQU917612 CAA917612:CAQ917612 CJW917612:CKM917612 CTS917612:CUI917612 DDO917612:DEE917612 DNK917612:DOA917612 DXG917612:DXW917612 EHC917612:EHS917612 EQY917612:ERO917612 FAU917612:FBK917612 FKQ917612:FLG917612 FUM917612:FVC917612 GEI917612:GEY917612 GOE917612:GOU917612 GYA917612:GYQ917612 HHW917612:HIM917612 HRS917612:HSI917612 IBO917612:ICE917612 ILK917612:IMA917612 IVG917612:IVW917612 JFC917612:JFS917612 JOY917612:JPO917612 JYU917612:JZK917612 KIQ917612:KJG917612 KSM917612:KTC917612 LCI917612:LCY917612 LME917612:LMU917612 LWA917612:LWQ917612 MFW917612:MGM917612 MPS917612:MQI917612 MZO917612:NAE917612 NJK917612:NKA917612 NTG917612:NTW917612 ODC917612:ODS917612 OMY917612:ONO917612 OWU917612:OXK917612 PGQ917612:PHG917612 PQM917612:PRC917612 QAI917612:QAY917612 QKE917612:QKU917612 QUA917612:QUQ917612 RDW917612:REM917612 RNS917612:ROI917612 RXO917612:RYE917612 SHK917612:SIA917612 SRG917612:SRW917612 TBC917612:TBS917612 TKY917612:TLO917612 TUU917612:TVK917612 UEQ917612:UFG917612 UOM917612:UPC917612 UYI917612:UYY917612 VIE917612:VIU917612 VSA917612:VSQ917612 WBW917612:WCM917612 WLS917612:WMI917612 WVO917612:WWE917612 G983148:W983148 JC983148:JS983148 SY983148:TO983148 ACU983148:ADK983148 AMQ983148:ANG983148 AWM983148:AXC983148 BGI983148:BGY983148 BQE983148:BQU983148 CAA983148:CAQ983148 CJW983148:CKM983148 CTS983148:CUI983148 DDO983148:DEE983148 DNK983148:DOA983148 DXG983148:DXW983148 EHC983148:EHS983148 EQY983148:ERO983148 FAU983148:FBK983148 FKQ983148:FLG983148 FUM983148:FVC983148 GEI983148:GEY983148 GOE983148:GOU983148 GYA983148:GYQ983148 HHW983148:HIM983148 HRS983148:HSI983148 IBO983148:ICE983148 ILK983148:IMA983148 IVG983148:IVW983148 JFC983148:JFS983148 JOY983148:JPO983148 JYU983148:JZK983148 KIQ983148:KJG983148 KSM983148:KTC983148 LCI983148:LCY983148 LME983148:LMU983148 LWA983148:LWQ983148 MFW983148:MGM983148 MPS983148:MQI983148 MZO983148:NAE983148 NJK983148:NKA983148 NTG983148:NTW983148 ODC983148:ODS983148 OMY983148:ONO983148 OWU983148:OXK983148 PGQ983148:PHG983148 PQM983148:PRC983148 QAI983148:QAY983148 QKE983148:QKU983148 QUA983148:QUQ983148 RDW983148:REM983148 RNS983148:ROI983148 RXO983148:RYE983148 SHK983148:SIA983148 SRG983148:SRW983148 TBC983148:TBS983148 TKY983148:TLO983148 TUU983148:TVK983148 UEQ983148:UFG983148 UOM983148:UPC983148 UYI983148:UYY983148 VIE983148:VIU983148 VSA983148:VSQ983148 WBW983148:WCM983148 WLS983148:WMI983148 WVO983148:WWE983148 Q101:V101 JM101:JR101 TI101:TN101 ADE101:ADJ101 ANA101:ANF101 AWW101:AXB101 BGS101:BGX101 BQO101:BQT101 CAK101:CAP101 CKG101:CKL101 CUC101:CUH101 DDY101:DED101 DNU101:DNZ101 DXQ101:DXV101 EHM101:EHR101 ERI101:ERN101 FBE101:FBJ101 FLA101:FLF101 FUW101:FVB101 GES101:GEX101 GOO101:GOT101 GYK101:GYP101 HIG101:HIL101 HSC101:HSH101 IBY101:ICD101 ILU101:ILZ101 IVQ101:IVV101 JFM101:JFR101 JPI101:JPN101 JZE101:JZJ101 KJA101:KJF101 KSW101:KTB101 LCS101:LCX101 LMO101:LMT101 LWK101:LWP101 MGG101:MGL101 MQC101:MQH101 MZY101:NAD101 NJU101:NJZ101 NTQ101:NTV101 ODM101:ODR101 ONI101:ONN101 OXE101:OXJ101 PHA101:PHF101 PQW101:PRB101 QAS101:QAX101 QKO101:QKT101 QUK101:QUP101 REG101:REL101 ROC101:ROH101 RXY101:RYD101 SHU101:SHZ101 SRQ101:SRV101 TBM101:TBR101 TLI101:TLN101 TVE101:TVJ101 UFA101:UFF101 UOW101:UPB101 UYS101:UYX101 VIO101:VIT101 VSK101:VSP101 WCG101:WCL101 WMC101:WMH101 WVY101:WWD101 Q65637:V65637 JM65637:JR65637 TI65637:TN65637 ADE65637:ADJ65637 ANA65637:ANF65637 AWW65637:AXB65637 BGS65637:BGX65637 BQO65637:BQT65637 CAK65637:CAP65637 CKG65637:CKL65637 CUC65637:CUH65637 DDY65637:DED65637 DNU65637:DNZ65637 DXQ65637:DXV65637 EHM65637:EHR65637 ERI65637:ERN65637 FBE65637:FBJ65637 FLA65637:FLF65637 FUW65637:FVB65637 GES65637:GEX65637 GOO65637:GOT65637 GYK65637:GYP65637 HIG65637:HIL65637 HSC65637:HSH65637 IBY65637:ICD65637 ILU65637:ILZ65637 IVQ65637:IVV65637 JFM65637:JFR65637 JPI65637:JPN65637 JZE65637:JZJ65637 KJA65637:KJF65637 KSW65637:KTB65637 LCS65637:LCX65637 LMO65637:LMT65637 LWK65637:LWP65637 MGG65637:MGL65637 MQC65637:MQH65637 MZY65637:NAD65637 NJU65637:NJZ65637 NTQ65637:NTV65637 ODM65637:ODR65637 ONI65637:ONN65637 OXE65637:OXJ65637 PHA65637:PHF65637 PQW65637:PRB65637 QAS65637:QAX65637 QKO65637:QKT65637 QUK65637:QUP65637 REG65637:REL65637 ROC65637:ROH65637 RXY65637:RYD65637 SHU65637:SHZ65637 SRQ65637:SRV65637 TBM65637:TBR65637 TLI65637:TLN65637 TVE65637:TVJ65637 UFA65637:UFF65637 UOW65637:UPB65637 UYS65637:UYX65637 VIO65637:VIT65637 VSK65637:VSP65637 WCG65637:WCL65637 WMC65637:WMH65637 WVY65637:WWD65637 Q131173:V131173 JM131173:JR131173 TI131173:TN131173 ADE131173:ADJ131173 ANA131173:ANF131173 AWW131173:AXB131173 BGS131173:BGX131173 BQO131173:BQT131173 CAK131173:CAP131173 CKG131173:CKL131173 CUC131173:CUH131173 DDY131173:DED131173 DNU131173:DNZ131173 DXQ131173:DXV131173 EHM131173:EHR131173 ERI131173:ERN131173 FBE131173:FBJ131173 FLA131173:FLF131173 FUW131173:FVB131173 GES131173:GEX131173 GOO131173:GOT131173 GYK131173:GYP131173 HIG131173:HIL131173 HSC131173:HSH131173 IBY131173:ICD131173 ILU131173:ILZ131173 IVQ131173:IVV131173 JFM131173:JFR131173 JPI131173:JPN131173 JZE131173:JZJ131173 KJA131173:KJF131173 KSW131173:KTB131173 LCS131173:LCX131173 LMO131173:LMT131173 LWK131173:LWP131173 MGG131173:MGL131173 MQC131173:MQH131173 MZY131173:NAD131173 NJU131173:NJZ131173 NTQ131173:NTV131173 ODM131173:ODR131173 ONI131173:ONN131173 OXE131173:OXJ131173 PHA131173:PHF131173 PQW131173:PRB131173 QAS131173:QAX131173 QKO131173:QKT131173 QUK131173:QUP131173 REG131173:REL131173 ROC131173:ROH131173 RXY131173:RYD131173 SHU131173:SHZ131173 SRQ131173:SRV131173 TBM131173:TBR131173 TLI131173:TLN131173 TVE131173:TVJ131173 UFA131173:UFF131173 UOW131173:UPB131173 UYS131173:UYX131173 VIO131173:VIT131173 VSK131173:VSP131173 WCG131173:WCL131173 WMC131173:WMH131173 WVY131173:WWD131173 Q196709:V196709 JM196709:JR196709 TI196709:TN196709 ADE196709:ADJ196709 ANA196709:ANF196709 AWW196709:AXB196709 BGS196709:BGX196709 BQO196709:BQT196709 CAK196709:CAP196709 CKG196709:CKL196709 CUC196709:CUH196709 DDY196709:DED196709 DNU196709:DNZ196709 DXQ196709:DXV196709 EHM196709:EHR196709 ERI196709:ERN196709 FBE196709:FBJ196709 FLA196709:FLF196709 FUW196709:FVB196709 GES196709:GEX196709 GOO196709:GOT196709 GYK196709:GYP196709 HIG196709:HIL196709 HSC196709:HSH196709 IBY196709:ICD196709 ILU196709:ILZ196709 IVQ196709:IVV196709 JFM196709:JFR196709 JPI196709:JPN196709 JZE196709:JZJ196709 KJA196709:KJF196709 KSW196709:KTB196709 LCS196709:LCX196709 LMO196709:LMT196709 LWK196709:LWP196709 MGG196709:MGL196709 MQC196709:MQH196709 MZY196709:NAD196709 NJU196709:NJZ196709 NTQ196709:NTV196709 ODM196709:ODR196709 ONI196709:ONN196709 OXE196709:OXJ196709 PHA196709:PHF196709 PQW196709:PRB196709 QAS196709:QAX196709 QKO196709:QKT196709 QUK196709:QUP196709 REG196709:REL196709 ROC196709:ROH196709 RXY196709:RYD196709 SHU196709:SHZ196709 SRQ196709:SRV196709 TBM196709:TBR196709 TLI196709:TLN196709 TVE196709:TVJ196709 UFA196709:UFF196709 UOW196709:UPB196709 UYS196709:UYX196709 VIO196709:VIT196709 VSK196709:VSP196709 WCG196709:WCL196709 WMC196709:WMH196709 WVY196709:WWD196709 Q262245:V262245 JM262245:JR262245 TI262245:TN262245 ADE262245:ADJ262245 ANA262245:ANF262245 AWW262245:AXB262245 BGS262245:BGX262245 BQO262245:BQT262245 CAK262245:CAP262245 CKG262245:CKL262245 CUC262245:CUH262245 DDY262245:DED262245 DNU262245:DNZ262245 DXQ262245:DXV262245 EHM262245:EHR262245 ERI262245:ERN262245 FBE262245:FBJ262245 FLA262245:FLF262245 FUW262245:FVB262245 GES262245:GEX262245 GOO262245:GOT262245 GYK262245:GYP262245 HIG262245:HIL262245 HSC262245:HSH262245 IBY262245:ICD262245 ILU262245:ILZ262245 IVQ262245:IVV262245 JFM262245:JFR262245 JPI262245:JPN262245 JZE262245:JZJ262245 KJA262245:KJF262245 KSW262245:KTB262245 LCS262245:LCX262245 LMO262245:LMT262245 LWK262245:LWP262245 MGG262245:MGL262245 MQC262245:MQH262245 MZY262245:NAD262245 NJU262245:NJZ262245 NTQ262245:NTV262245 ODM262245:ODR262245 ONI262245:ONN262245 OXE262245:OXJ262245 PHA262245:PHF262245 PQW262245:PRB262245 QAS262245:QAX262245 QKO262245:QKT262245 QUK262245:QUP262245 REG262245:REL262245 ROC262245:ROH262245 RXY262245:RYD262245 SHU262245:SHZ262245 SRQ262245:SRV262245 TBM262245:TBR262245 TLI262245:TLN262245 TVE262245:TVJ262245 UFA262245:UFF262245 UOW262245:UPB262245 UYS262245:UYX262245 VIO262245:VIT262245 VSK262245:VSP262245 WCG262245:WCL262245 WMC262245:WMH262245 WVY262245:WWD262245 Q327781:V327781 JM327781:JR327781 TI327781:TN327781 ADE327781:ADJ327781 ANA327781:ANF327781 AWW327781:AXB327781 BGS327781:BGX327781 BQO327781:BQT327781 CAK327781:CAP327781 CKG327781:CKL327781 CUC327781:CUH327781 DDY327781:DED327781 DNU327781:DNZ327781 DXQ327781:DXV327781 EHM327781:EHR327781 ERI327781:ERN327781 FBE327781:FBJ327781 FLA327781:FLF327781 FUW327781:FVB327781 GES327781:GEX327781 GOO327781:GOT327781 GYK327781:GYP327781 HIG327781:HIL327781 HSC327781:HSH327781 IBY327781:ICD327781 ILU327781:ILZ327781 IVQ327781:IVV327781 JFM327781:JFR327781 JPI327781:JPN327781 JZE327781:JZJ327781 KJA327781:KJF327781 KSW327781:KTB327781 LCS327781:LCX327781 LMO327781:LMT327781 LWK327781:LWP327781 MGG327781:MGL327781 MQC327781:MQH327781 MZY327781:NAD327781 NJU327781:NJZ327781 NTQ327781:NTV327781 ODM327781:ODR327781 ONI327781:ONN327781 OXE327781:OXJ327781 PHA327781:PHF327781 PQW327781:PRB327781 QAS327781:QAX327781 QKO327781:QKT327781 QUK327781:QUP327781 REG327781:REL327781 ROC327781:ROH327781 RXY327781:RYD327781 SHU327781:SHZ327781 SRQ327781:SRV327781 TBM327781:TBR327781 TLI327781:TLN327781 TVE327781:TVJ327781 UFA327781:UFF327781 UOW327781:UPB327781 UYS327781:UYX327781 VIO327781:VIT327781 VSK327781:VSP327781 WCG327781:WCL327781 WMC327781:WMH327781 WVY327781:WWD327781 Q393317:V393317 JM393317:JR393317 TI393317:TN393317 ADE393317:ADJ393317 ANA393317:ANF393317 AWW393317:AXB393317 BGS393317:BGX393317 BQO393317:BQT393317 CAK393317:CAP393317 CKG393317:CKL393317 CUC393317:CUH393317 DDY393317:DED393317 DNU393317:DNZ393317 DXQ393317:DXV393317 EHM393317:EHR393317 ERI393317:ERN393317 FBE393317:FBJ393317 FLA393317:FLF393317 FUW393317:FVB393317 GES393317:GEX393317 GOO393317:GOT393317 GYK393317:GYP393317 HIG393317:HIL393317 HSC393317:HSH393317 IBY393317:ICD393317 ILU393317:ILZ393317 IVQ393317:IVV393317 JFM393317:JFR393317 JPI393317:JPN393317 JZE393317:JZJ393317 KJA393317:KJF393317 KSW393317:KTB393317 LCS393317:LCX393317 LMO393317:LMT393317 LWK393317:LWP393317 MGG393317:MGL393317 MQC393317:MQH393317 MZY393317:NAD393317 NJU393317:NJZ393317 NTQ393317:NTV393317 ODM393317:ODR393317 ONI393317:ONN393317 OXE393317:OXJ393317 PHA393317:PHF393317 PQW393317:PRB393317 QAS393317:QAX393317 QKO393317:QKT393317 QUK393317:QUP393317 REG393317:REL393317 ROC393317:ROH393317 RXY393317:RYD393317 SHU393317:SHZ393317 SRQ393317:SRV393317 TBM393317:TBR393317 TLI393317:TLN393317 TVE393317:TVJ393317 UFA393317:UFF393317 UOW393317:UPB393317 UYS393317:UYX393317 VIO393317:VIT393317 VSK393317:VSP393317 WCG393317:WCL393317 WMC393317:WMH393317 WVY393317:WWD393317 Q458853:V458853 JM458853:JR458853 TI458853:TN458853 ADE458853:ADJ458853 ANA458853:ANF458853 AWW458853:AXB458853 BGS458853:BGX458853 BQO458853:BQT458853 CAK458853:CAP458853 CKG458853:CKL458853 CUC458853:CUH458853 DDY458853:DED458853 DNU458853:DNZ458853 DXQ458853:DXV458853 EHM458853:EHR458853 ERI458853:ERN458853 FBE458853:FBJ458853 FLA458853:FLF458853 FUW458853:FVB458853 GES458853:GEX458853 GOO458853:GOT458853 GYK458853:GYP458853 HIG458853:HIL458853 HSC458853:HSH458853 IBY458853:ICD458853 ILU458853:ILZ458853 IVQ458853:IVV458853 JFM458853:JFR458853 JPI458853:JPN458853 JZE458853:JZJ458853 KJA458853:KJF458853 KSW458853:KTB458853 LCS458853:LCX458853 LMO458853:LMT458853 LWK458853:LWP458853 MGG458853:MGL458853 MQC458853:MQH458853 MZY458853:NAD458853 NJU458853:NJZ458853 NTQ458853:NTV458853 ODM458853:ODR458853 ONI458853:ONN458853 OXE458853:OXJ458853 PHA458853:PHF458853 PQW458853:PRB458853 QAS458853:QAX458853 QKO458853:QKT458853 QUK458853:QUP458853 REG458853:REL458853 ROC458853:ROH458853 RXY458853:RYD458853 SHU458853:SHZ458853 SRQ458853:SRV458853 TBM458853:TBR458853 TLI458853:TLN458853 TVE458853:TVJ458853 UFA458853:UFF458853 UOW458853:UPB458853 UYS458853:UYX458853 VIO458853:VIT458853 VSK458853:VSP458853 WCG458853:WCL458853 WMC458853:WMH458853 WVY458853:WWD458853 Q524389:V524389 JM524389:JR524389 TI524389:TN524389 ADE524389:ADJ524389 ANA524389:ANF524389 AWW524389:AXB524389 BGS524389:BGX524389 BQO524389:BQT524389 CAK524389:CAP524389 CKG524389:CKL524389 CUC524389:CUH524389 DDY524389:DED524389 DNU524389:DNZ524389 DXQ524389:DXV524389 EHM524389:EHR524389 ERI524389:ERN524389 FBE524389:FBJ524389 FLA524389:FLF524389 FUW524389:FVB524389 GES524389:GEX524389 GOO524389:GOT524389 GYK524389:GYP524389 HIG524389:HIL524389 HSC524389:HSH524389 IBY524389:ICD524389 ILU524389:ILZ524389 IVQ524389:IVV524389 JFM524389:JFR524389 JPI524389:JPN524389 JZE524389:JZJ524389 KJA524389:KJF524389 KSW524389:KTB524389 LCS524389:LCX524389 LMO524389:LMT524389 LWK524389:LWP524389 MGG524389:MGL524389 MQC524389:MQH524389 MZY524389:NAD524389 NJU524389:NJZ524389 NTQ524389:NTV524389 ODM524389:ODR524389 ONI524389:ONN524389 OXE524389:OXJ524389 PHA524389:PHF524389 PQW524389:PRB524389 QAS524389:QAX524389 QKO524389:QKT524389 QUK524389:QUP524389 REG524389:REL524389 ROC524389:ROH524389 RXY524389:RYD524389 SHU524389:SHZ524389 SRQ524389:SRV524389 TBM524389:TBR524389 TLI524389:TLN524389 TVE524389:TVJ524389 UFA524389:UFF524389 UOW524389:UPB524389 UYS524389:UYX524389 VIO524389:VIT524389 VSK524389:VSP524389 WCG524389:WCL524389 WMC524389:WMH524389 WVY524389:WWD524389 Q589925:V589925 JM589925:JR589925 TI589925:TN589925 ADE589925:ADJ589925 ANA589925:ANF589925 AWW589925:AXB589925 BGS589925:BGX589925 BQO589925:BQT589925 CAK589925:CAP589925 CKG589925:CKL589925 CUC589925:CUH589925 DDY589925:DED589925 DNU589925:DNZ589925 DXQ589925:DXV589925 EHM589925:EHR589925 ERI589925:ERN589925 FBE589925:FBJ589925 FLA589925:FLF589925 FUW589925:FVB589925 GES589925:GEX589925 GOO589925:GOT589925 GYK589925:GYP589925 HIG589925:HIL589925 HSC589925:HSH589925 IBY589925:ICD589925 ILU589925:ILZ589925 IVQ589925:IVV589925 JFM589925:JFR589925 JPI589925:JPN589925 JZE589925:JZJ589925 KJA589925:KJF589925 KSW589925:KTB589925 LCS589925:LCX589925 LMO589925:LMT589925 LWK589925:LWP589925 MGG589925:MGL589925 MQC589925:MQH589925 MZY589925:NAD589925 NJU589925:NJZ589925 NTQ589925:NTV589925 ODM589925:ODR589925 ONI589925:ONN589925 OXE589925:OXJ589925 PHA589925:PHF589925 PQW589925:PRB589925 QAS589925:QAX589925 QKO589925:QKT589925 QUK589925:QUP589925 REG589925:REL589925 ROC589925:ROH589925 RXY589925:RYD589925 SHU589925:SHZ589925 SRQ589925:SRV589925 TBM589925:TBR589925 TLI589925:TLN589925 TVE589925:TVJ589925 UFA589925:UFF589925 UOW589925:UPB589925 UYS589925:UYX589925 VIO589925:VIT589925 VSK589925:VSP589925 WCG589925:WCL589925 WMC589925:WMH589925 WVY589925:WWD589925 Q655461:V655461 JM655461:JR655461 TI655461:TN655461 ADE655461:ADJ655461 ANA655461:ANF655461 AWW655461:AXB655461 BGS655461:BGX655461 BQO655461:BQT655461 CAK655461:CAP655461 CKG655461:CKL655461 CUC655461:CUH655461 DDY655461:DED655461 DNU655461:DNZ655461 DXQ655461:DXV655461 EHM655461:EHR655461 ERI655461:ERN655461 FBE655461:FBJ655461 FLA655461:FLF655461 FUW655461:FVB655461 GES655461:GEX655461 GOO655461:GOT655461 GYK655461:GYP655461 HIG655461:HIL655461 HSC655461:HSH655461 IBY655461:ICD655461 ILU655461:ILZ655461 IVQ655461:IVV655461 JFM655461:JFR655461 JPI655461:JPN655461 JZE655461:JZJ655461 KJA655461:KJF655461 KSW655461:KTB655461 LCS655461:LCX655461 LMO655461:LMT655461 LWK655461:LWP655461 MGG655461:MGL655461 MQC655461:MQH655461 MZY655461:NAD655461 NJU655461:NJZ655461 NTQ655461:NTV655461 ODM655461:ODR655461 ONI655461:ONN655461 OXE655461:OXJ655461 PHA655461:PHF655461 PQW655461:PRB655461 QAS655461:QAX655461 QKO655461:QKT655461 QUK655461:QUP655461 REG655461:REL655461 ROC655461:ROH655461 RXY655461:RYD655461 SHU655461:SHZ655461 SRQ655461:SRV655461 TBM655461:TBR655461 TLI655461:TLN655461 TVE655461:TVJ655461 UFA655461:UFF655461 UOW655461:UPB655461 UYS655461:UYX655461 VIO655461:VIT655461 VSK655461:VSP655461 WCG655461:WCL655461 WMC655461:WMH655461 WVY655461:WWD655461 Q720997:V720997 JM720997:JR720997 TI720997:TN720997 ADE720997:ADJ720997 ANA720997:ANF720997 AWW720997:AXB720997 BGS720997:BGX720997 BQO720997:BQT720997 CAK720997:CAP720997 CKG720997:CKL720997 CUC720997:CUH720997 DDY720997:DED720997 DNU720997:DNZ720997 DXQ720997:DXV720997 EHM720997:EHR720997 ERI720997:ERN720997 FBE720997:FBJ720997 FLA720997:FLF720997 FUW720997:FVB720997 GES720997:GEX720997 GOO720997:GOT720997 GYK720997:GYP720997 HIG720997:HIL720997 HSC720997:HSH720997 IBY720997:ICD720997 ILU720997:ILZ720997 IVQ720997:IVV720997 JFM720997:JFR720997 JPI720997:JPN720997 JZE720997:JZJ720997 KJA720997:KJF720997 KSW720997:KTB720997 LCS720997:LCX720997 LMO720997:LMT720997 LWK720997:LWP720997 MGG720997:MGL720997 MQC720997:MQH720997 MZY720997:NAD720997 NJU720997:NJZ720997 NTQ720997:NTV720997 ODM720997:ODR720997 ONI720997:ONN720997 OXE720997:OXJ720997 PHA720997:PHF720997 PQW720997:PRB720997 QAS720997:QAX720997 QKO720997:QKT720997 QUK720997:QUP720997 REG720997:REL720997 ROC720997:ROH720997 RXY720997:RYD720997 SHU720997:SHZ720997 SRQ720997:SRV720997 TBM720997:TBR720997 TLI720997:TLN720997 TVE720997:TVJ720997 UFA720997:UFF720997 UOW720997:UPB720997 UYS720997:UYX720997 VIO720997:VIT720997 VSK720997:VSP720997 WCG720997:WCL720997 WMC720997:WMH720997 WVY720997:WWD720997 Q786533:V786533 JM786533:JR786533 TI786533:TN786533 ADE786533:ADJ786533 ANA786533:ANF786533 AWW786533:AXB786533 BGS786533:BGX786533 BQO786533:BQT786533 CAK786533:CAP786533 CKG786533:CKL786533 CUC786533:CUH786533 DDY786533:DED786533 DNU786533:DNZ786533 DXQ786533:DXV786533 EHM786533:EHR786533 ERI786533:ERN786533 FBE786533:FBJ786533 FLA786533:FLF786533 FUW786533:FVB786533 GES786533:GEX786533 GOO786533:GOT786533 GYK786533:GYP786533 HIG786533:HIL786533 HSC786533:HSH786533 IBY786533:ICD786533 ILU786533:ILZ786533 IVQ786533:IVV786533 JFM786533:JFR786533 JPI786533:JPN786533 JZE786533:JZJ786533 KJA786533:KJF786533 KSW786533:KTB786533 LCS786533:LCX786533 LMO786533:LMT786533 LWK786533:LWP786533 MGG786533:MGL786533 MQC786533:MQH786533 MZY786533:NAD786533 NJU786533:NJZ786533 NTQ786533:NTV786533 ODM786533:ODR786533 ONI786533:ONN786533 OXE786533:OXJ786533 PHA786533:PHF786533 PQW786533:PRB786533 QAS786533:QAX786533 QKO786533:QKT786533 QUK786533:QUP786533 REG786533:REL786533 ROC786533:ROH786533 RXY786533:RYD786533 SHU786533:SHZ786533 SRQ786533:SRV786533 TBM786533:TBR786533 TLI786533:TLN786533 TVE786533:TVJ786533 UFA786533:UFF786533 UOW786533:UPB786533 UYS786533:UYX786533 VIO786533:VIT786533 VSK786533:VSP786533 WCG786533:WCL786533 WMC786533:WMH786533 WVY786533:WWD786533 Q852069:V852069 JM852069:JR852069 TI852069:TN852069 ADE852069:ADJ852069 ANA852069:ANF852069 AWW852069:AXB852069 BGS852069:BGX852069 BQO852069:BQT852069 CAK852069:CAP852069 CKG852069:CKL852069 CUC852069:CUH852069 DDY852069:DED852069 DNU852069:DNZ852069 DXQ852069:DXV852069 EHM852069:EHR852069 ERI852069:ERN852069 FBE852069:FBJ852069 FLA852069:FLF852069 FUW852069:FVB852069 GES852069:GEX852069 GOO852069:GOT852069 GYK852069:GYP852069 HIG852069:HIL852069 HSC852069:HSH852069 IBY852069:ICD852069 ILU852069:ILZ852069 IVQ852069:IVV852069 JFM852069:JFR852069 JPI852069:JPN852069 JZE852069:JZJ852069 KJA852069:KJF852069 KSW852069:KTB852069 LCS852069:LCX852069 LMO852069:LMT852069 LWK852069:LWP852069 MGG852069:MGL852069 MQC852069:MQH852069 MZY852069:NAD852069 NJU852069:NJZ852069 NTQ852069:NTV852069 ODM852069:ODR852069 ONI852069:ONN852069 OXE852069:OXJ852069 PHA852069:PHF852069 PQW852069:PRB852069 QAS852069:QAX852069 QKO852069:QKT852069 QUK852069:QUP852069 REG852069:REL852069 ROC852069:ROH852069 RXY852069:RYD852069 SHU852069:SHZ852069 SRQ852069:SRV852069 TBM852069:TBR852069 TLI852069:TLN852069 TVE852069:TVJ852069 UFA852069:UFF852069 UOW852069:UPB852069 UYS852069:UYX852069 VIO852069:VIT852069 VSK852069:VSP852069 WCG852069:WCL852069 WMC852069:WMH852069 WVY852069:WWD852069 Q917605:V917605 JM917605:JR917605 TI917605:TN917605 ADE917605:ADJ917605 ANA917605:ANF917605 AWW917605:AXB917605 BGS917605:BGX917605 BQO917605:BQT917605 CAK917605:CAP917605 CKG917605:CKL917605 CUC917605:CUH917605 DDY917605:DED917605 DNU917605:DNZ917605 DXQ917605:DXV917605 EHM917605:EHR917605 ERI917605:ERN917605 FBE917605:FBJ917605 FLA917605:FLF917605 FUW917605:FVB917605 GES917605:GEX917605 GOO917605:GOT917605 GYK917605:GYP917605 HIG917605:HIL917605 HSC917605:HSH917605 IBY917605:ICD917605 ILU917605:ILZ917605 IVQ917605:IVV917605 JFM917605:JFR917605 JPI917605:JPN917605 JZE917605:JZJ917605 KJA917605:KJF917605 KSW917605:KTB917605 LCS917605:LCX917605 LMO917605:LMT917605 LWK917605:LWP917605 MGG917605:MGL917605 MQC917605:MQH917605 MZY917605:NAD917605 NJU917605:NJZ917605 NTQ917605:NTV917605 ODM917605:ODR917605 ONI917605:ONN917605 OXE917605:OXJ917605 PHA917605:PHF917605 PQW917605:PRB917605 QAS917605:QAX917605 QKO917605:QKT917605 QUK917605:QUP917605 REG917605:REL917605 ROC917605:ROH917605 RXY917605:RYD917605 SHU917605:SHZ917605 SRQ917605:SRV917605 TBM917605:TBR917605 TLI917605:TLN917605 TVE917605:TVJ917605 UFA917605:UFF917605 UOW917605:UPB917605 UYS917605:UYX917605 VIO917605:VIT917605 VSK917605:VSP917605 WCG917605:WCL917605 WMC917605:WMH917605 WVY917605:WWD917605 Q983141:V983141 JM983141:JR983141 TI983141:TN983141 ADE983141:ADJ983141 ANA983141:ANF983141 AWW983141:AXB983141 BGS983141:BGX983141 BQO983141:BQT983141 CAK983141:CAP983141 CKG983141:CKL983141 CUC983141:CUH983141 DDY983141:DED983141 DNU983141:DNZ983141 DXQ983141:DXV983141 EHM983141:EHR983141 ERI983141:ERN983141 FBE983141:FBJ983141 FLA983141:FLF983141 FUW983141:FVB983141 GES983141:GEX983141 GOO983141:GOT983141 GYK983141:GYP983141 HIG983141:HIL983141 HSC983141:HSH983141 IBY983141:ICD983141 ILU983141:ILZ983141 IVQ983141:IVV983141 JFM983141:JFR983141 JPI983141:JPN983141 JZE983141:JZJ983141 KJA983141:KJF983141 KSW983141:KTB983141 LCS983141:LCX983141 LMO983141:LMT983141 LWK983141:LWP983141 MGG983141:MGL983141 MQC983141:MQH983141 MZY983141:NAD983141 NJU983141:NJZ983141 NTQ983141:NTV983141 ODM983141:ODR983141 ONI983141:ONN983141 OXE983141:OXJ983141 PHA983141:PHF983141 PQW983141:PRB983141 QAS983141:QAX983141 QKO983141:QKT983141 QUK983141:QUP983141 REG983141:REL983141 ROC983141:ROH983141 RXY983141:RYD983141 SHU983141:SHZ983141 SRQ983141:SRV983141 TBM983141:TBR983141 TLI983141:TLN983141 TVE983141:TVJ983141 UFA983141:UFF983141 UOW983141:UPB983141 UYS983141:UYX983141 VIO983141:VIT983141 VSK983141:VSP983141 WCG983141:WCL983141 WMC983141:WMH983141 WVY983141:WWD983141 R103:V103 JN103:JR103 TJ103:TN103 ADF103:ADJ103 ANB103:ANF103 AWX103:AXB103 BGT103:BGX103 BQP103:BQT103 CAL103:CAP103 CKH103:CKL103 CUD103:CUH103 DDZ103:DED103 DNV103:DNZ103 DXR103:DXV103 EHN103:EHR103 ERJ103:ERN103 FBF103:FBJ103 FLB103:FLF103 FUX103:FVB103 GET103:GEX103 GOP103:GOT103 GYL103:GYP103 HIH103:HIL103 HSD103:HSH103 IBZ103:ICD103 ILV103:ILZ103 IVR103:IVV103 JFN103:JFR103 JPJ103:JPN103 JZF103:JZJ103 KJB103:KJF103 KSX103:KTB103 LCT103:LCX103 LMP103:LMT103 LWL103:LWP103 MGH103:MGL103 MQD103:MQH103 MZZ103:NAD103 NJV103:NJZ103 NTR103:NTV103 ODN103:ODR103 ONJ103:ONN103 OXF103:OXJ103 PHB103:PHF103 PQX103:PRB103 QAT103:QAX103 QKP103:QKT103 QUL103:QUP103 REH103:REL103 ROD103:ROH103 RXZ103:RYD103 SHV103:SHZ103 SRR103:SRV103 TBN103:TBR103 TLJ103:TLN103 TVF103:TVJ103 UFB103:UFF103 UOX103:UPB103 UYT103:UYX103 VIP103:VIT103 VSL103:VSP103 WCH103:WCL103 WMD103:WMH103 WVZ103:WWD103 R65639:V65639 JN65639:JR65639 TJ65639:TN65639 ADF65639:ADJ65639 ANB65639:ANF65639 AWX65639:AXB65639 BGT65639:BGX65639 BQP65639:BQT65639 CAL65639:CAP65639 CKH65639:CKL65639 CUD65639:CUH65639 DDZ65639:DED65639 DNV65639:DNZ65639 DXR65639:DXV65639 EHN65639:EHR65639 ERJ65639:ERN65639 FBF65639:FBJ65639 FLB65639:FLF65639 FUX65639:FVB65639 GET65639:GEX65639 GOP65639:GOT65639 GYL65639:GYP65639 HIH65639:HIL65639 HSD65639:HSH65639 IBZ65639:ICD65639 ILV65639:ILZ65639 IVR65639:IVV65639 JFN65639:JFR65639 JPJ65639:JPN65639 JZF65639:JZJ65639 KJB65639:KJF65639 KSX65639:KTB65639 LCT65639:LCX65639 LMP65639:LMT65639 LWL65639:LWP65639 MGH65639:MGL65639 MQD65639:MQH65639 MZZ65639:NAD65639 NJV65639:NJZ65639 NTR65639:NTV65639 ODN65639:ODR65639 ONJ65639:ONN65639 OXF65639:OXJ65639 PHB65639:PHF65639 PQX65639:PRB65639 QAT65639:QAX65639 QKP65639:QKT65639 QUL65639:QUP65639 REH65639:REL65639 ROD65639:ROH65639 RXZ65639:RYD65639 SHV65639:SHZ65639 SRR65639:SRV65639 TBN65639:TBR65639 TLJ65639:TLN65639 TVF65639:TVJ65639 UFB65639:UFF65639 UOX65639:UPB65639 UYT65639:UYX65639 VIP65639:VIT65639 VSL65639:VSP65639 WCH65639:WCL65639 WMD65639:WMH65639 WVZ65639:WWD65639 R131175:V131175 JN131175:JR131175 TJ131175:TN131175 ADF131175:ADJ131175 ANB131175:ANF131175 AWX131175:AXB131175 BGT131175:BGX131175 BQP131175:BQT131175 CAL131175:CAP131175 CKH131175:CKL131175 CUD131175:CUH131175 DDZ131175:DED131175 DNV131175:DNZ131175 DXR131175:DXV131175 EHN131175:EHR131175 ERJ131175:ERN131175 FBF131175:FBJ131175 FLB131175:FLF131175 FUX131175:FVB131175 GET131175:GEX131175 GOP131175:GOT131175 GYL131175:GYP131175 HIH131175:HIL131175 HSD131175:HSH131175 IBZ131175:ICD131175 ILV131175:ILZ131175 IVR131175:IVV131175 JFN131175:JFR131175 JPJ131175:JPN131175 JZF131175:JZJ131175 KJB131175:KJF131175 KSX131175:KTB131175 LCT131175:LCX131175 LMP131175:LMT131175 LWL131175:LWP131175 MGH131175:MGL131175 MQD131175:MQH131175 MZZ131175:NAD131175 NJV131175:NJZ131175 NTR131175:NTV131175 ODN131175:ODR131175 ONJ131175:ONN131175 OXF131175:OXJ131175 PHB131175:PHF131175 PQX131175:PRB131175 QAT131175:QAX131175 QKP131175:QKT131175 QUL131175:QUP131175 REH131175:REL131175 ROD131175:ROH131175 RXZ131175:RYD131175 SHV131175:SHZ131175 SRR131175:SRV131175 TBN131175:TBR131175 TLJ131175:TLN131175 TVF131175:TVJ131175 UFB131175:UFF131175 UOX131175:UPB131175 UYT131175:UYX131175 VIP131175:VIT131175 VSL131175:VSP131175 WCH131175:WCL131175 WMD131175:WMH131175 WVZ131175:WWD131175 R196711:V196711 JN196711:JR196711 TJ196711:TN196711 ADF196711:ADJ196711 ANB196711:ANF196711 AWX196711:AXB196711 BGT196711:BGX196711 BQP196711:BQT196711 CAL196711:CAP196711 CKH196711:CKL196711 CUD196711:CUH196711 DDZ196711:DED196711 DNV196711:DNZ196711 DXR196711:DXV196711 EHN196711:EHR196711 ERJ196711:ERN196711 FBF196711:FBJ196711 FLB196711:FLF196711 FUX196711:FVB196711 GET196711:GEX196711 GOP196711:GOT196711 GYL196711:GYP196711 HIH196711:HIL196711 HSD196711:HSH196711 IBZ196711:ICD196711 ILV196711:ILZ196711 IVR196711:IVV196711 JFN196711:JFR196711 JPJ196711:JPN196711 JZF196711:JZJ196711 KJB196711:KJF196711 KSX196711:KTB196711 LCT196711:LCX196711 LMP196711:LMT196711 LWL196711:LWP196711 MGH196711:MGL196711 MQD196711:MQH196711 MZZ196711:NAD196711 NJV196711:NJZ196711 NTR196711:NTV196711 ODN196711:ODR196711 ONJ196711:ONN196711 OXF196711:OXJ196711 PHB196711:PHF196711 PQX196711:PRB196711 QAT196711:QAX196711 QKP196711:QKT196711 QUL196711:QUP196711 REH196711:REL196711 ROD196711:ROH196711 RXZ196711:RYD196711 SHV196711:SHZ196711 SRR196711:SRV196711 TBN196711:TBR196711 TLJ196711:TLN196711 TVF196711:TVJ196711 UFB196711:UFF196711 UOX196711:UPB196711 UYT196711:UYX196711 VIP196711:VIT196711 VSL196711:VSP196711 WCH196711:WCL196711 WMD196711:WMH196711 WVZ196711:WWD196711 R262247:V262247 JN262247:JR262247 TJ262247:TN262247 ADF262247:ADJ262247 ANB262247:ANF262247 AWX262247:AXB262247 BGT262247:BGX262247 BQP262247:BQT262247 CAL262247:CAP262247 CKH262247:CKL262247 CUD262247:CUH262247 DDZ262247:DED262247 DNV262247:DNZ262247 DXR262247:DXV262247 EHN262247:EHR262247 ERJ262247:ERN262247 FBF262247:FBJ262247 FLB262247:FLF262247 FUX262247:FVB262247 GET262247:GEX262247 GOP262247:GOT262247 GYL262247:GYP262247 HIH262247:HIL262247 HSD262247:HSH262247 IBZ262247:ICD262247 ILV262247:ILZ262247 IVR262247:IVV262247 JFN262247:JFR262247 JPJ262247:JPN262247 JZF262247:JZJ262247 KJB262247:KJF262247 KSX262247:KTB262247 LCT262247:LCX262247 LMP262247:LMT262247 LWL262247:LWP262247 MGH262247:MGL262247 MQD262247:MQH262247 MZZ262247:NAD262247 NJV262247:NJZ262247 NTR262247:NTV262247 ODN262247:ODR262247 ONJ262247:ONN262247 OXF262247:OXJ262247 PHB262247:PHF262247 PQX262247:PRB262247 QAT262247:QAX262247 QKP262247:QKT262247 QUL262247:QUP262247 REH262247:REL262247 ROD262247:ROH262247 RXZ262247:RYD262247 SHV262247:SHZ262247 SRR262247:SRV262247 TBN262247:TBR262247 TLJ262247:TLN262247 TVF262247:TVJ262247 UFB262247:UFF262247 UOX262247:UPB262247 UYT262247:UYX262247 VIP262247:VIT262247 VSL262247:VSP262247 WCH262247:WCL262247 WMD262247:WMH262247 WVZ262247:WWD262247 R327783:V327783 JN327783:JR327783 TJ327783:TN327783 ADF327783:ADJ327783 ANB327783:ANF327783 AWX327783:AXB327783 BGT327783:BGX327783 BQP327783:BQT327783 CAL327783:CAP327783 CKH327783:CKL327783 CUD327783:CUH327783 DDZ327783:DED327783 DNV327783:DNZ327783 DXR327783:DXV327783 EHN327783:EHR327783 ERJ327783:ERN327783 FBF327783:FBJ327783 FLB327783:FLF327783 FUX327783:FVB327783 GET327783:GEX327783 GOP327783:GOT327783 GYL327783:GYP327783 HIH327783:HIL327783 HSD327783:HSH327783 IBZ327783:ICD327783 ILV327783:ILZ327783 IVR327783:IVV327783 JFN327783:JFR327783 JPJ327783:JPN327783 JZF327783:JZJ327783 KJB327783:KJF327783 KSX327783:KTB327783 LCT327783:LCX327783 LMP327783:LMT327783 LWL327783:LWP327783 MGH327783:MGL327783 MQD327783:MQH327783 MZZ327783:NAD327783 NJV327783:NJZ327783 NTR327783:NTV327783 ODN327783:ODR327783 ONJ327783:ONN327783 OXF327783:OXJ327783 PHB327783:PHF327783 PQX327783:PRB327783 QAT327783:QAX327783 QKP327783:QKT327783 QUL327783:QUP327783 REH327783:REL327783 ROD327783:ROH327783 RXZ327783:RYD327783 SHV327783:SHZ327783 SRR327783:SRV327783 TBN327783:TBR327783 TLJ327783:TLN327783 TVF327783:TVJ327783 UFB327783:UFF327783 UOX327783:UPB327783 UYT327783:UYX327783 VIP327783:VIT327783 VSL327783:VSP327783 WCH327783:WCL327783 WMD327783:WMH327783 WVZ327783:WWD327783 R393319:V393319 JN393319:JR393319 TJ393319:TN393319 ADF393319:ADJ393319 ANB393319:ANF393319 AWX393319:AXB393319 BGT393319:BGX393319 BQP393319:BQT393319 CAL393319:CAP393319 CKH393319:CKL393319 CUD393319:CUH393319 DDZ393319:DED393319 DNV393319:DNZ393319 DXR393319:DXV393319 EHN393319:EHR393319 ERJ393319:ERN393319 FBF393319:FBJ393319 FLB393319:FLF393319 FUX393319:FVB393319 GET393319:GEX393319 GOP393319:GOT393319 GYL393319:GYP393319 HIH393319:HIL393319 HSD393319:HSH393319 IBZ393319:ICD393319 ILV393319:ILZ393319 IVR393319:IVV393319 JFN393319:JFR393319 JPJ393319:JPN393319 JZF393319:JZJ393319 KJB393319:KJF393319 KSX393319:KTB393319 LCT393319:LCX393319 LMP393319:LMT393319 LWL393319:LWP393319 MGH393319:MGL393319 MQD393319:MQH393319 MZZ393319:NAD393319 NJV393319:NJZ393319 NTR393319:NTV393319 ODN393319:ODR393319 ONJ393319:ONN393319 OXF393319:OXJ393319 PHB393319:PHF393319 PQX393319:PRB393319 QAT393319:QAX393319 QKP393319:QKT393319 QUL393319:QUP393319 REH393319:REL393319 ROD393319:ROH393319 RXZ393319:RYD393319 SHV393319:SHZ393319 SRR393319:SRV393319 TBN393319:TBR393319 TLJ393319:TLN393319 TVF393319:TVJ393319 UFB393319:UFF393319 UOX393319:UPB393319 UYT393319:UYX393319 VIP393319:VIT393319 VSL393319:VSP393319 WCH393319:WCL393319 WMD393319:WMH393319 WVZ393319:WWD393319 R458855:V458855 JN458855:JR458855 TJ458855:TN458855 ADF458855:ADJ458855 ANB458855:ANF458855 AWX458855:AXB458855 BGT458855:BGX458855 BQP458855:BQT458855 CAL458855:CAP458855 CKH458855:CKL458855 CUD458855:CUH458855 DDZ458855:DED458855 DNV458855:DNZ458855 DXR458855:DXV458855 EHN458855:EHR458855 ERJ458855:ERN458855 FBF458855:FBJ458855 FLB458855:FLF458855 FUX458855:FVB458855 GET458855:GEX458855 GOP458855:GOT458855 GYL458855:GYP458855 HIH458855:HIL458855 HSD458855:HSH458855 IBZ458855:ICD458855 ILV458855:ILZ458855 IVR458855:IVV458855 JFN458855:JFR458855 JPJ458855:JPN458855 JZF458855:JZJ458855 KJB458855:KJF458855 KSX458855:KTB458855 LCT458855:LCX458855 LMP458855:LMT458855 LWL458855:LWP458855 MGH458855:MGL458855 MQD458855:MQH458855 MZZ458855:NAD458855 NJV458855:NJZ458855 NTR458855:NTV458855 ODN458855:ODR458855 ONJ458855:ONN458855 OXF458855:OXJ458855 PHB458855:PHF458855 PQX458855:PRB458855 QAT458855:QAX458855 QKP458855:QKT458855 QUL458855:QUP458855 REH458855:REL458855 ROD458855:ROH458855 RXZ458855:RYD458855 SHV458855:SHZ458855 SRR458855:SRV458855 TBN458855:TBR458855 TLJ458855:TLN458855 TVF458855:TVJ458855 UFB458855:UFF458855 UOX458855:UPB458855 UYT458855:UYX458855 VIP458855:VIT458855 VSL458855:VSP458855 WCH458855:WCL458855 WMD458855:WMH458855 WVZ458855:WWD458855 R524391:V524391 JN524391:JR524391 TJ524391:TN524391 ADF524391:ADJ524391 ANB524391:ANF524391 AWX524391:AXB524391 BGT524391:BGX524391 BQP524391:BQT524391 CAL524391:CAP524391 CKH524391:CKL524391 CUD524391:CUH524391 DDZ524391:DED524391 DNV524391:DNZ524391 DXR524391:DXV524391 EHN524391:EHR524391 ERJ524391:ERN524391 FBF524391:FBJ524391 FLB524391:FLF524391 FUX524391:FVB524391 GET524391:GEX524391 GOP524391:GOT524391 GYL524391:GYP524391 HIH524391:HIL524391 HSD524391:HSH524391 IBZ524391:ICD524391 ILV524391:ILZ524391 IVR524391:IVV524391 JFN524391:JFR524391 JPJ524391:JPN524391 JZF524391:JZJ524391 KJB524391:KJF524391 KSX524391:KTB524391 LCT524391:LCX524391 LMP524391:LMT524391 LWL524391:LWP524391 MGH524391:MGL524391 MQD524391:MQH524391 MZZ524391:NAD524391 NJV524391:NJZ524391 NTR524391:NTV524391 ODN524391:ODR524391 ONJ524391:ONN524391 OXF524391:OXJ524391 PHB524391:PHF524391 PQX524391:PRB524391 QAT524391:QAX524391 QKP524391:QKT524391 QUL524391:QUP524391 REH524391:REL524391 ROD524391:ROH524391 RXZ524391:RYD524391 SHV524391:SHZ524391 SRR524391:SRV524391 TBN524391:TBR524391 TLJ524391:TLN524391 TVF524391:TVJ524391 UFB524391:UFF524391 UOX524391:UPB524391 UYT524391:UYX524391 VIP524391:VIT524391 VSL524391:VSP524391 WCH524391:WCL524391 WMD524391:WMH524391 WVZ524391:WWD524391 R589927:V589927 JN589927:JR589927 TJ589927:TN589927 ADF589927:ADJ589927 ANB589927:ANF589927 AWX589927:AXB589927 BGT589927:BGX589927 BQP589927:BQT589927 CAL589927:CAP589927 CKH589927:CKL589927 CUD589927:CUH589927 DDZ589927:DED589927 DNV589927:DNZ589927 DXR589927:DXV589927 EHN589927:EHR589927 ERJ589927:ERN589927 FBF589927:FBJ589927 FLB589927:FLF589927 FUX589927:FVB589927 GET589927:GEX589927 GOP589927:GOT589927 GYL589927:GYP589927 HIH589927:HIL589927 HSD589927:HSH589927 IBZ589927:ICD589927 ILV589927:ILZ589927 IVR589927:IVV589927 JFN589927:JFR589927 JPJ589927:JPN589927 JZF589927:JZJ589927 KJB589927:KJF589927 KSX589927:KTB589927 LCT589927:LCX589927 LMP589927:LMT589927 LWL589927:LWP589927 MGH589927:MGL589927 MQD589927:MQH589927 MZZ589927:NAD589927 NJV589927:NJZ589927 NTR589927:NTV589927 ODN589927:ODR589927 ONJ589927:ONN589927 OXF589927:OXJ589927 PHB589927:PHF589927 PQX589927:PRB589927 QAT589927:QAX589927 QKP589927:QKT589927 QUL589927:QUP589927 REH589927:REL589927 ROD589927:ROH589927 RXZ589927:RYD589927 SHV589927:SHZ589927 SRR589927:SRV589927 TBN589927:TBR589927 TLJ589927:TLN589927 TVF589927:TVJ589927 UFB589927:UFF589927 UOX589927:UPB589927 UYT589927:UYX589927 VIP589927:VIT589927 VSL589927:VSP589927 WCH589927:WCL589927 WMD589927:WMH589927 WVZ589927:WWD589927 R655463:V655463 JN655463:JR655463 TJ655463:TN655463 ADF655463:ADJ655463 ANB655463:ANF655463 AWX655463:AXB655463 BGT655463:BGX655463 BQP655463:BQT655463 CAL655463:CAP655463 CKH655463:CKL655463 CUD655463:CUH655463 DDZ655463:DED655463 DNV655463:DNZ655463 DXR655463:DXV655463 EHN655463:EHR655463 ERJ655463:ERN655463 FBF655463:FBJ655463 FLB655463:FLF655463 FUX655463:FVB655463 GET655463:GEX655463 GOP655463:GOT655463 GYL655463:GYP655463 HIH655463:HIL655463 HSD655463:HSH655463 IBZ655463:ICD655463 ILV655463:ILZ655463 IVR655463:IVV655463 JFN655463:JFR655463 JPJ655463:JPN655463 JZF655463:JZJ655463 KJB655463:KJF655463 KSX655463:KTB655463 LCT655463:LCX655463 LMP655463:LMT655463 LWL655463:LWP655463 MGH655463:MGL655463 MQD655463:MQH655463 MZZ655463:NAD655463 NJV655463:NJZ655463 NTR655463:NTV655463 ODN655463:ODR655463 ONJ655463:ONN655463 OXF655463:OXJ655463 PHB655463:PHF655463 PQX655463:PRB655463 QAT655463:QAX655463 QKP655463:QKT655463 QUL655463:QUP655463 REH655463:REL655463 ROD655463:ROH655463 RXZ655463:RYD655463 SHV655463:SHZ655463 SRR655463:SRV655463 TBN655463:TBR655463 TLJ655463:TLN655463 TVF655463:TVJ655463 UFB655463:UFF655463 UOX655463:UPB655463 UYT655463:UYX655463 VIP655463:VIT655463 VSL655463:VSP655463 WCH655463:WCL655463 WMD655463:WMH655463 WVZ655463:WWD655463 R720999:V720999 JN720999:JR720999 TJ720999:TN720999 ADF720999:ADJ720999 ANB720999:ANF720999 AWX720999:AXB720999 BGT720999:BGX720999 BQP720999:BQT720999 CAL720999:CAP720999 CKH720999:CKL720999 CUD720999:CUH720999 DDZ720999:DED720999 DNV720999:DNZ720999 DXR720999:DXV720999 EHN720999:EHR720999 ERJ720999:ERN720999 FBF720999:FBJ720999 FLB720999:FLF720999 FUX720999:FVB720999 GET720999:GEX720999 GOP720999:GOT720999 GYL720999:GYP720999 HIH720999:HIL720999 HSD720999:HSH720999 IBZ720999:ICD720999 ILV720999:ILZ720999 IVR720999:IVV720999 JFN720999:JFR720999 JPJ720999:JPN720999 JZF720999:JZJ720999 KJB720999:KJF720999 KSX720999:KTB720999 LCT720999:LCX720999 LMP720999:LMT720999 LWL720999:LWP720999 MGH720999:MGL720999 MQD720999:MQH720999 MZZ720999:NAD720999 NJV720999:NJZ720999 NTR720999:NTV720999 ODN720999:ODR720999 ONJ720999:ONN720999 OXF720999:OXJ720999 PHB720999:PHF720999 PQX720999:PRB720999 QAT720999:QAX720999 QKP720999:QKT720999 QUL720999:QUP720999 REH720999:REL720999 ROD720999:ROH720999 RXZ720999:RYD720999 SHV720999:SHZ720999 SRR720999:SRV720999 TBN720999:TBR720999 TLJ720999:TLN720999 TVF720999:TVJ720999 UFB720999:UFF720999 UOX720999:UPB720999 UYT720999:UYX720999 VIP720999:VIT720999 VSL720999:VSP720999 WCH720999:WCL720999 WMD720999:WMH720999 WVZ720999:WWD720999 R786535:V786535 JN786535:JR786535 TJ786535:TN786535 ADF786535:ADJ786535 ANB786535:ANF786535 AWX786535:AXB786535 BGT786535:BGX786535 BQP786535:BQT786535 CAL786535:CAP786535 CKH786535:CKL786535 CUD786535:CUH786535 DDZ786535:DED786535 DNV786535:DNZ786535 DXR786535:DXV786535 EHN786535:EHR786535 ERJ786535:ERN786535 FBF786535:FBJ786535 FLB786535:FLF786535 FUX786535:FVB786535 GET786535:GEX786535 GOP786535:GOT786535 GYL786535:GYP786535 HIH786535:HIL786535 HSD786535:HSH786535 IBZ786535:ICD786535 ILV786535:ILZ786535 IVR786535:IVV786535 JFN786535:JFR786535 JPJ786535:JPN786535 JZF786535:JZJ786535 KJB786535:KJF786535 KSX786535:KTB786535 LCT786535:LCX786535 LMP786535:LMT786535 LWL786535:LWP786535 MGH786535:MGL786535 MQD786535:MQH786535 MZZ786535:NAD786535 NJV786535:NJZ786535 NTR786535:NTV786535 ODN786535:ODR786535 ONJ786535:ONN786535 OXF786535:OXJ786535 PHB786535:PHF786535 PQX786535:PRB786535 QAT786535:QAX786535 QKP786535:QKT786535 QUL786535:QUP786535 REH786535:REL786535 ROD786535:ROH786535 RXZ786535:RYD786535 SHV786535:SHZ786535 SRR786535:SRV786535 TBN786535:TBR786535 TLJ786535:TLN786535 TVF786535:TVJ786535 UFB786535:UFF786535 UOX786535:UPB786535 UYT786535:UYX786535 VIP786535:VIT786535 VSL786535:VSP786535 WCH786535:WCL786535 WMD786535:WMH786535 WVZ786535:WWD786535 R852071:V852071 JN852071:JR852071 TJ852071:TN852071 ADF852071:ADJ852071 ANB852071:ANF852071 AWX852071:AXB852071 BGT852071:BGX852071 BQP852071:BQT852071 CAL852071:CAP852071 CKH852071:CKL852071 CUD852071:CUH852071 DDZ852071:DED852071 DNV852071:DNZ852071 DXR852071:DXV852071 EHN852071:EHR852071 ERJ852071:ERN852071 FBF852071:FBJ852071 FLB852071:FLF852071 FUX852071:FVB852071 GET852071:GEX852071 GOP852071:GOT852071 GYL852071:GYP852071 HIH852071:HIL852071 HSD852071:HSH852071 IBZ852071:ICD852071 ILV852071:ILZ852071 IVR852071:IVV852071 JFN852071:JFR852071 JPJ852071:JPN852071 JZF852071:JZJ852071 KJB852071:KJF852071 KSX852071:KTB852071 LCT852071:LCX852071 LMP852071:LMT852071 LWL852071:LWP852071 MGH852071:MGL852071 MQD852071:MQH852071 MZZ852071:NAD852071 NJV852071:NJZ852071 NTR852071:NTV852071 ODN852071:ODR852071 ONJ852071:ONN852071 OXF852071:OXJ852071 PHB852071:PHF852071 PQX852071:PRB852071 QAT852071:QAX852071 QKP852071:QKT852071 QUL852071:QUP852071 REH852071:REL852071 ROD852071:ROH852071 RXZ852071:RYD852071 SHV852071:SHZ852071 SRR852071:SRV852071 TBN852071:TBR852071 TLJ852071:TLN852071 TVF852071:TVJ852071 UFB852071:UFF852071 UOX852071:UPB852071 UYT852071:UYX852071 VIP852071:VIT852071 VSL852071:VSP852071 WCH852071:WCL852071 WMD852071:WMH852071 WVZ852071:WWD852071 R917607:V917607 JN917607:JR917607 TJ917607:TN917607 ADF917607:ADJ917607 ANB917607:ANF917607 AWX917607:AXB917607 BGT917607:BGX917607 BQP917607:BQT917607 CAL917607:CAP917607 CKH917607:CKL917607 CUD917607:CUH917607 DDZ917607:DED917607 DNV917607:DNZ917607 DXR917607:DXV917607 EHN917607:EHR917607 ERJ917607:ERN917607 FBF917607:FBJ917607 FLB917607:FLF917607 FUX917607:FVB917607 GET917607:GEX917607 GOP917607:GOT917607 GYL917607:GYP917607 HIH917607:HIL917607 HSD917607:HSH917607 IBZ917607:ICD917607 ILV917607:ILZ917607 IVR917607:IVV917607 JFN917607:JFR917607 JPJ917607:JPN917607 JZF917607:JZJ917607 KJB917607:KJF917607 KSX917607:KTB917607 LCT917607:LCX917607 LMP917607:LMT917607 LWL917607:LWP917607 MGH917607:MGL917607 MQD917607:MQH917607 MZZ917607:NAD917607 NJV917607:NJZ917607 NTR917607:NTV917607 ODN917607:ODR917607 ONJ917607:ONN917607 OXF917607:OXJ917607 PHB917607:PHF917607 PQX917607:PRB917607 QAT917607:QAX917607 QKP917607:QKT917607 QUL917607:QUP917607 REH917607:REL917607 ROD917607:ROH917607 RXZ917607:RYD917607 SHV917607:SHZ917607 SRR917607:SRV917607 TBN917607:TBR917607 TLJ917607:TLN917607 TVF917607:TVJ917607 UFB917607:UFF917607 UOX917607:UPB917607 UYT917607:UYX917607 VIP917607:VIT917607 VSL917607:VSP917607 WCH917607:WCL917607 WMD917607:WMH917607 WVZ917607:WWD917607 R983143:V983143 JN983143:JR983143 TJ983143:TN983143 ADF983143:ADJ983143 ANB983143:ANF983143 AWX983143:AXB983143 BGT983143:BGX983143 BQP983143:BQT983143 CAL983143:CAP983143 CKH983143:CKL983143 CUD983143:CUH983143 DDZ983143:DED983143 DNV983143:DNZ983143 DXR983143:DXV983143 EHN983143:EHR983143 ERJ983143:ERN983143 FBF983143:FBJ983143 FLB983143:FLF983143 FUX983143:FVB983143 GET983143:GEX983143 GOP983143:GOT983143 GYL983143:GYP983143 HIH983143:HIL983143 HSD983143:HSH983143 IBZ983143:ICD983143 ILV983143:ILZ983143 IVR983143:IVV983143 JFN983143:JFR983143 JPJ983143:JPN983143 JZF983143:JZJ983143 KJB983143:KJF983143 KSX983143:KTB983143 LCT983143:LCX983143 LMP983143:LMT983143 LWL983143:LWP983143 MGH983143:MGL983143 MQD983143:MQH983143 MZZ983143:NAD983143 NJV983143:NJZ983143 NTR983143:NTV983143 ODN983143:ODR983143 ONJ983143:ONN983143 OXF983143:OXJ983143 PHB983143:PHF983143 PQX983143:PRB983143 QAT983143:QAX983143 QKP983143:QKT983143 QUL983143:QUP983143 REH983143:REL983143 ROD983143:ROH983143 RXZ983143:RYD983143 SHV983143:SHZ983143 SRR983143:SRV983143 TBN983143:TBR983143 TLJ983143:TLN983143 TVF983143:TVJ983143 UFB983143:UFF983143 UOX983143:UPB983143 UYT983143:UYX983143 VIP983143:VIT983143 VSL983143:VSP983143 WCH983143:WCL983143 WMD983143:WMH983143 WVZ983143:WWD983143 J121 JF121 TB121 ACX121 AMT121 AWP121 BGL121 BQH121 CAD121 CJZ121 CTV121 DDR121 DNN121 DXJ121 EHF121 ERB121 FAX121 FKT121 FUP121 GEL121 GOH121 GYD121 HHZ121 HRV121 IBR121 ILN121 IVJ121 JFF121 JPB121 JYX121 KIT121 KSP121 LCL121 LMH121 LWD121 MFZ121 MPV121 MZR121 NJN121 NTJ121 ODF121 ONB121 OWX121 PGT121 PQP121 QAL121 QKH121 QUD121 RDZ121 RNV121 RXR121 SHN121 SRJ121 TBF121 TLB121 TUX121 UET121 UOP121 UYL121 VIH121 VSD121 WBZ121 WLV121 WVR121 J65657 JF65657 TB65657 ACX65657 AMT65657 AWP65657 BGL65657 BQH65657 CAD65657 CJZ65657 CTV65657 DDR65657 DNN65657 DXJ65657 EHF65657 ERB65657 FAX65657 FKT65657 FUP65657 GEL65657 GOH65657 GYD65657 HHZ65657 HRV65657 IBR65657 ILN65657 IVJ65657 JFF65657 JPB65657 JYX65657 KIT65657 KSP65657 LCL65657 LMH65657 LWD65657 MFZ65657 MPV65657 MZR65657 NJN65657 NTJ65657 ODF65657 ONB65657 OWX65657 PGT65657 PQP65657 QAL65657 QKH65657 QUD65657 RDZ65657 RNV65657 RXR65657 SHN65657 SRJ65657 TBF65657 TLB65657 TUX65657 UET65657 UOP65657 UYL65657 VIH65657 VSD65657 WBZ65657 WLV65657 WVR65657 J131193 JF131193 TB131193 ACX131193 AMT131193 AWP131193 BGL131193 BQH131193 CAD131193 CJZ131193 CTV131193 DDR131193 DNN131193 DXJ131193 EHF131193 ERB131193 FAX131193 FKT131193 FUP131193 GEL131193 GOH131193 GYD131193 HHZ131193 HRV131193 IBR131193 ILN131193 IVJ131193 JFF131193 JPB131193 JYX131193 KIT131193 KSP131193 LCL131193 LMH131193 LWD131193 MFZ131193 MPV131193 MZR131193 NJN131193 NTJ131193 ODF131193 ONB131193 OWX131193 PGT131193 PQP131193 QAL131193 QKH131193 QUD131193 RDZ131193 RNV131193 RXR131193 SHN131193 SRJ131193 TBF131193 TLB131193 TUX131193 UET131193 UOP131193 UYL131193 VIH131193 VSD131193 WBZ131193 WLV131193 WVR131193 J196729 JF196729 TB196729 ACX196729 AMT196729 AWP196729 BGL196729 BQH196729 CAD196729 CJZ196729 CTV196729 DDR196729 DNN196729 DXJ196729 EHF196729 ERB196729 FAX196729 FKT196729 FUP196729 GEL196729 GOH196729 GYD196729 HHZ196729 HRV196729 IBR196729 ILN196729 IVJ196729 JFF196729 JPB196729 JYX196729 KIT196729 KSP196729 LCL196729 LMH196729 LWD196729 MFZ196729 MPV196729 MZR196729 NJN196729 NTJ196729 ODF196729 ONB196729 OWX196729 PGT196729 PQP196729 QAL196729 QKH196729 QUD196729 RDZ196729 RNV196729 RXR196729 SHN196729 SRJ196729 TBF196729 TLB196729 TUX196729 UET196729 UOP196729 UYL196729 VIH196729 VSD196729 WBZ196729 WLV196729 WVR196729 J262265 JF262265 TB262265 ACX262265 AMT262265 AWP262265 BGL262265 BQH262265 CAD262265 CJZ262265 CTV262265 DDR262265 DNN262265 DXJ262265 EHF262265 ERB262265 FAX262265 FKT262265 FUP262265 GEL262265 GOH262265 GYD262265 HHZ262265 HRV262265 IBR262265 ILN262265 IVJ262265 JFF262265 JPB262265 JYX262265 KIT262265 KSP262265 LCL262265 LMH262265 LWD262265 MFZ262265 MPV262265 MZR262265 NJN262265 NTJ262265 ODF262265 ONB262265 OWX262265 PGT262265 PQP262265 QAL262265 QKH262265 QUD262265 RDZ262265 RNV262265 RXR262265 SHN262265 SRJ262265 TBF262265 TLB262265 TUX262265 UET262265 UOP262265 UYL262265 VIH262265 VSD262265 WBZ262265 WLV262265 WVR262265 J327801 JF327801 TB327801 ACX327801 AMT327801 AWP327801 BGL327801 BQH327801 CAD327801 CJZ327801 CTV327801 DDR327801 DNN327801 DXJ327801 EHF327801 ERB327801 FAX327801 FKT327801 FUP327801 GEL327801 GOH327801 GYD327801 HHZ327801 HRV327801 IBR327801 ILN327801 IVJ327801 JFF327801 JPB327801 JYX327801 KIT327801 KSP327801 LCL327801 LMH327801 LWD327801 MFZ327801 MPV327801 MZR327801 NJN327801 NTJ327801 ODF327801 ONB327801 OWX327801 PGT327801 PQP327801 QAL327801 QKH327801 QUD327801 RDZ327801 RNV327801 RXR327801 SHN327801 SRJ327801 TBF327801 TLB327801 TUX327801 UET327801 UOP327801 UYL327801 VIH327801 VSD327801 WBZ327801 WLV327801 WVR327801 J393337 JF393337 TB393337 ACX393337 AMT393337 AWP393337 BGL393337 BQH393337 CAD393337 CJZ393337 CTV393337 DDR393337 DNN393337 DXJ393337 EHF393337 ERB393337 FAX393337 FKT393337 FUP393337 GEL393337 GOH393337 GYD393337 HHZ393337 HRV393337 IBR393337 ILN393337 IVJ393337 JFF393337 JPB393337 JYX393337 KIT393337 KSP393337 LCL393337 LMH393337 LWD393337 MFZ393337 MPV393337 MZR393337 NJN393337 NTJ393337 ODF393337 ONB393337 OWX393337 PGT393337 PQP393337 QAL393337 QKH393337 QUD393337 RDZ393337 RNV393337 RXR393337 SHN393337 SRJ393337 TBF393337 TLB393337 TUX393337 UET393337 UOP393337 UYL393337 VIH393337 VSD393337 WBZ393337 WLV393337 WVR393337 J458873 JF458873 TB458873 ACX458873 AMT458873 AWP458873 BGL458873 BQH458873 CAD458873 CJZ458873 CTV458873 DDR458873 DNN458873 DXJ458873 EHF458873 ERB458873 FAX458873 FKT458873 FUP458873 GEL458873 GOH458873 GYD458873 HHZ458873 HRV458873 IBR458873 ILN458873 IVJ458873 JFF458873 JPB458873 JYX458873 KIT458873 KSP458873 LCL458873 LMH458873 LWD458873 MFZ458873 MPV458873 MZR458873 NJN458873 NTJ458873 ODF458873 ONB458873 OWX458873 PGT458873 PQP458873 QAL458873 QKH458873 QUD458873 RDZ458873 RNV458873 RXR458873 SHN458873 SRJ458873 TBF458873 TLB458873 TUX458873 UET458873 UOP458873 UYL458873 VIH458873 VSD458873 WBZ458873 WLV458873 WVR458873 J524409 JF524409 TB524409 ACX524409 AMT524409 AWP524409 BGL524409 BQH524409 CAD524409 CJZ524409 CTV524409 DDR524409 DNN524409 DXJ524409 EHF524409 ERB524409 FAX524409 FKT524409 FUP524409 GEL524409 GOH524409 GYD524409 HHZ524409 HRV524409 IBR524409 ILN524409 IVJ524409 JFF524409 JPB524409 JYX524409 KIT524409 KSP524409 LCL524409 LMH524409 LWD524409 MFZ524409 MPV524409 MZR524409 NJN524409 NTJ524409 ODF524409 ONB524409 OWX524409 PGT524409 PQP524409 QAL524409 QKH524409 QUD524409 RDZ524409 RNV524409 RXR524409 SHN524409 SRJ524409 TBF524409 TLB524409 TUX524409 UET524409 UOP524409 UYL524409 VIH524409 VSD524409 WBZ524409 WLV524409 WVR524409 J589945 JF589945 TB589945 ACX589945 AMT589945 AWP589945 BGL589945 BQH589945 CAD589945 CJZ589945 CTV589945 DDR589945 DNN589945 DXJ589945 EHF589945 ERB589945 FAX589945 FKT589945 FUP589945 GEL589945 GOH589945 GYD589945 HHZ589945 HRV589945 IBR589945 ILN589945 IVJ589945 JFF589945 JPB589945 JYX589945 KIT589945 KSP589945 LCL589945 LMH589945 LWD589945 MFZ589945 MPV589945 MZR589945 NJN589945 NTJ589945 ODF589945 ONB589945 OWX589945 PGT589945 PQP589945 QAL589945 QKH589945 QUD589945 RDZ589945 RNV589945 RXR589945 SHN589945 SRJ589945 TBF589945 TLB589945 TUX589945 UET589945 UOP589945 UYL589945 VIH589945 VSD589945 WBZ589945 WLV589945 WVR589945 J655481 JF655481 TB655481 ACX655481 AMT655481 AWP655481 BGL655481 BQH655481 CAD655481 CJZ655481 CTV655481 DDR655481 DNN655481 DXJ655481 EHF655481 ERB655481 FAX655481 FKT655481 FUP655481 GEL655481 GOH655481 GYD655481 HHZ655481 HRV655481 IBR655481 ILN655481 IVJ655481 JFF655481 JPB655481 JYX655481 KIT655481 KSP655481 LCL655481 LMH655481 LWD655481 MFZ655481 MPV655481 MZR655481 NJN655481 NTJ655481 ODF655481 ONB655481 OWX655481 PGT655481 PQP655481 QAL655481 QKH655481 QUD655481 RDZ655481 RNV655481 RXR655481 SHN655481 SRJ655481 TBF655481 TLB655481 TUX655481 UET655481 UOP655481 UYL655481 VIH655481 VSD655481 WBZ655481 WLV655481 WVR655481 J721017 JF721017 TB721017 ACX721017 AMT721017 AWP721017 BGL721017 BQH721017 CAD721017 CJZ721017 CTV721017 DDR721017 DNN721017 DXJ721017 EHF721017 ERB721017 FAX721017 FKT721017 FUP721017 GEL721017 GOH721017 GYD721017 HHZ721017 HRV721017 IBR721017 ILN721017 IVJ721017 JFF721017 JPB721017 JYX721017 KIT721017 KSP721017 LCL721017 LMH721017 LWD721017 MFZ721017 MPV721017 MZR721017 NJN721017 NTJ721017 ODF721017 ONB721017 OWX721017 PGT721017 PQP721017 QAL721017 QKH721017 QUD721017 RDZ721017 RNV721017 RXR721017 SHN721017 SRJ721017 TBF721017 TLB721017 TUX721017 UET721017 UOP721017 UYL721017 VIH721017 VSD721017 WBZ721017 WLV721017 WVR721017 J786553 JF786553 TB786553 ACX786553 AMT786553 AWP786553 BGL786553 BQH786553 CAD786553 CJZ786553 CTV786553 DDR786553 DNN786553 DXJ786553 EHF786553 ERB786553 FAX786553 FKT786553 FUP786553 GEL786553 GOH786553 GYD786553 HHZ786553 HRV786553 IBR786553 ILN786553 IVJ786553 JFF786553 JPB786553 JYX786553 KIT786553 KSP786553 LCL786553 LMH786553 LWD786553 MFZ786553 MPV786553 MZR786553 NJN786553 NTJ786553 ODF786553 ONB786553 OWX786553 PGT786553 PQP786553 QAL786553 QKH786553 QUD786553 RDZ786553 RNV786553 RXR786553 SHN786553 SRJ786553 TBF786553 TLB786553 TUX786553 UET786553 UOP786553 UYL786553 VIH786553 VSD786553 WBZ786553 WLV786553 WVR786553 J852089 JF852089 TB852089 ACX852089 AMT852089 AWP852089 BGL852089 BQH852089 CAD852089 CJZ852089 CTV852089 DDR852089 DNN852089 DXJ852089 EHF852089 ERB852089 FAX852089 FKT852089 FUP852089 GEL852089 GOH852089 GYD852089 HHZ852089 HRV852089 IBR852089 ILN852089 IVJ852089 JFF852089 JPB852089 JYX852089 KIT852089 KSP852089 LCL852089 LMH852089 LWD852089 MFZ852089 MPV852089 MZR852089 NJN852089 NTJ852089 ODF852089 ONB852089 OWX852089 PGT852089 PQP852089 QAL852089 QKH852089 QUD852089 RDZ852089 RNV852089 RXR852089 SHN852089 SRJ852089 TBF852089 TLB852089 TUX852089 UET852089 UOP852089 UYL852089 VIH852089 VSD852089 WBZ852089 WLV852089 WVR852089 J917625 JF917625 TB917625 ACX917625 AMT917625 AWP917625 BGL917625 BQH917625 CAD917625 CJZ917625 CTV917625 DDR917625 DNN917625 DXJ917625 EHF917625 ERB917625 FAX917625 FKT917625 FUP917625 GEL917625 GOH917625 GYD917625 HHZ917625 HRV917625 IBR917625 ILN917625 IVJ917625 JFF917625 JPB917625 JYX917625 KIT917625 KSP917625 LCL917625 LMH917625 LWD917625 MFZ917625 MPV917625 MZR917625 NJN917625 NTJ917625 ODF917625 ONB917625 OWX917625 PGT917625 PQP917625 QAL917625 QKH917625 QUD917625 RDZ917625 RNV917625 RXR917625 SHN917625 SRJ917625 TBF917625 TLB917625 TUX917625 UET917625 UOP917625 UYL917625 VIH917625 VSD917625 WBZ917625 WLV917625 WVR917625 J983161 JF983161 TB983161 ACX983161 AMT983161 AWP983161 BGL983161 BQH983161 CAD983161 CJZ983161 CTV983161 DDR983161 DNN983161 DXJ983161 EHF983161 ERB983161 FAX983161 FKT983161 FUP983161 GEL983161 GOH983161 GYD983161 HHZ983161 HRV983161 IBR983161 ILN983161 IVJ983161 JFF983161 JPB983161 JYX983161 KIT983161 KSP983161 LCL983161 LMH983161 LWD983161 MFZ983161 MPV983161 MZR983161 NJN983161 NTJ983161 ODF983161 ONB983161 OWX983161 PGT983161 PQP983161 QAL983161 QKH983161 QUD983161 RDZ983161 RNV983161 RXR983161 SHN983161 SRJ983161 TBF983161 TLB983161 TUX983161 UET983161 UOP983161 UYL983161 VIH983161 VSD983161 WBZ983161 WLV983161 WVR983161 G120:W120 JC120:JS120 SY120:TO120 ACU120:ADK120 AMQ120:ANG120 AWM120:AXC120 BGI120:BGY120 BQE120:BQU120 CAA120:CAQ120 CJW120:CKM120 CTS120:CUI120 DDO120:DEE120 DNK120:DOA120 DXG120:DXW120 EHC120:EHS120 EQY120:ERO120 FAU120:FBK120 FKQ120:FLG120 FUM120:FVC120 GEI120:GEY120 GOE120:GOU120 GYA120:GYQ120 HHW120:HIM120 HRS120:HSI120 IBO120:ICE120 ILK120:IMA120 IVG120:IVW120 JFC120:JFS120 JOY120:JPO120 JYU120:JZK120 KIQ120:KJG120 KSM120:KTC120 LCI120:LCY120 LME120:LMU120 LWA120:LWQ120 MFW120:MGM120 MPS120:MQI120 MZO120:NAE120 NJK120:NKA120 NTG120:NTW120 ODC120:ODS120 OMY120:ONO120 OWU120:OXK120 PGQ120:PHG120 PQM120:PRC120 QAI120:QAY120 QKE120:QKU120 QUA120:QUQ120 RDW120:REM120 RNS120:ROI120 RXO120:RYE120 SHK120:SIA120 SRG120:SRW120 TBC120:TBS120 TKY120:TLO120 TUU120:TVK120 UEQ120:UFG120 UOM120:UPC120 UYI120:UYY120 VIE120:VIU120 VSA120:VSQ120 WBW120:WCM120 WLS120:WMI120 WVO120:WWE120 G65656:W65656 JC65656:JS65656 SY65656:TO65656 ACU65656:ADK65656 AMQ65656:ANG65656 AWM65656:AXC65656 BGI65656:BGY65656 BQE65656:BQU65656 CAA65656:CAQ65656 CJW65656:CKM65656 CTS65656:CUI65656 DDO65656:DEE65656 DNK65656:DOA65656 DXG65656:DXW65656 EHC65656:EHS65656 EQY65656:ERO65656 FAU65656:FBK65656 FKQ65656:FLG65656 FUM65656:FVC65656 GEI65656:GEY65656 GOE65656:GOU65656 GYA65656:GYQ65656 HHW65656:HIM65656 HRS65656:HSI65656 IBO65656:ICE65656 ILK65656:IMA65656 IVG65656:IVW65656 JFC65656:JFS65656 JOY65656:JPO65656 JYU65656:JZK65656 KIQ65656:KJG65656 KSM65656:KTC65656 LCI65656:LCY65656 LME65656:LMU65656 LWA65656:LWQ65656 MFW65656:MGM65656 MPS65656:MQI65656 MZO65656:NAE65656 NJK65656:NKA65656 NTG65656:NTW65656 ODC65656:ODS65656 OMY65656:ONO65656 OWU65656:OXK65656 PGQ65656:PHG65656 PQM65656:PRC65656 QAI65656:QAY65656 QKE65656:QKU65656 QUA65656:QUQ65656 RDW65656:REM65656 RNS65656:ROI65656 RXO65656:RYE65656 SHK65656:SIA65656 SRG65656:SRW65656 TBC65656:TBS65656 TKY65656:TLO65656 TUU65656:TVK65656 UEQ65656:UFG65656 UOM65656:UPC65656 UYI65656:UYY65656 VIE65656:VIU65656 VSA65656:VSQ65656 WBW65656:WCM65656 WLS65656:WMI65656 WVO65656:WWE65656 G131192:W131192 JC131192:JS131192 SY131192:TO131192 ACU131192:ADK131192 AMQ131192:ANG131192 AWM131192:AXC131192 BGI131192:BGY131192 BQE131192:BQU131192 CAA131192:CAQ131192 CJW131192:CKM131192 CTS131192:CUI131192 DDO131192:DEE131192 DNK131192:DOA131192 DXG131192:DXW131192 EHC131192:EHS131192 EQY131192:ERO131192 FAU131192:FBK131192 FKQ131192:FLG131192 FUM131192:FVC131192 GEI131192:GEY131192 GOE131192:GOU131192 GYA131192:GYQ131192 HHW131192:HIM131192 HRS131192:HSI131192 IBO131192:ICE131192 ILK131192:IMA131192 IVG131192:IVW131192 JFC131192:JFS131192 JOY131192:JPO131192 JYU131192:JZK131192 KIQ131192:KJG131192 KSM131192:KTC131192 LCI131192:LCY131192 LME131192:LMU131192 LWA131192:LWQ131192 MFW131192:MGM131192 MPS131192:MQI131192 MZO131192:NAE131192 NJK131192:NKA131192 NTG131192:NTW131192 ODC131192:ODS131192 OMY131192:ONO131192 OWU131192:OXK131192 PGQ131192:PHG131192 PQM131192:PRC131192 QAI131192:QAY131192 QKE131192:QKU131192 QUA131192:QUQ131192 RDW131192:REM131192 RNS131192:ROI131192 RXO131192:RYE131192 SHK131192:SIA131192 SRG131192:SRW131192 TBC131192:TBS131192 TKY131192:TLO131192 TUU131192:TVK131192 UEQ131192:UFG131192 UOM131192:UPC131192 UYI131192:UYY131192 VIE131192:VIU131192 VSA131192:VSQ131192 WBW131192:WCM131192 WLS131192:WMI131192 WVO131192:WWE131192 G196728:W196728 JC196728:JS196728 SY196728:TO196728 ACU196728:ADK196728 AMQ196728:ANG196728 AWM196728:AXC196728 BGI196728:BGY196728 BQE196728:BQU196728 CAA196728:CAQ196728 CJW196728:CKM196728 CTS196728:CUI196728 DDO196728:DEE196728 DNK196728:DOA196728 DXG196728:DXW196728 EHC196728:EHS196728 EQY196728:ERO196728 FAU196728:FBK196728 FKQ196728:FLG196728 FUM196728:FVC196728 GEI196728:GEY196728 GOE196728:GOU196728 GYA196728:GYQ196728 HHW196728:HIM196728 HRS196728:HSI196728 IBO196728:ICE196728 ILK196728:IMA196728 IVG196728:IVW196728 JFC196728:JFS196728 JOY196728:JPO196728 JYU196728:JZK196728 KIQ196728:KJG196728 KSM196728:KTC196728 LCI196728:LCY196728 LME196728:LMU196728 LWA196728:LWQ196728 MFW196728:MGM196728 MPS196728:MQI196728 MZO196728:NAE196728 NJK196728:NKA196728 NTG196728:NTW196728 ODC196728:ODS196728 OMY196728:ONO196728 OWU196728:OXK196728 PGQ196728:PHG196728 PQM196728:PRC196728 QAI196728:QAY196728 QKE196728:QKU196728 QUA196728:QUQ196728 RDW196728:REM196728 RNS196728:ROI196728 RXO196728:RYE196728 SHK196728:SIA196728 SRG196728:SRW196728 TBC196728:TBS196728 TKY196728:TLO196728 TUU196728:TVK196728 UEQ196728:UFG196728 UOM196728:UPC196728 UYI196728:UYY196728 VIE196728:VIU196728 VSA196728:VSQ196728 WBW196728:WCM196728 WLS196728:WMI196728 WVO196728:WWE196728 G262264:W262264 JC262264:JS262264 SY262264:TO262264 ACU262264:ADK262264 AMQ262264:ANG262264 AWM262264:AXC262264 BGI262264:BGY262264 BQE262264:BQU262264 CAA262264:CAQ262264 CJW262264:CKM262264 CTS262264:CUI262264 DDO262264:DEE262264 DNK262264:DOA262264 DXG262264:DXW262264 EHC262264:EHS262264 EQY262264:ERO262264 FAU262264:FBK262264 FKQ262264:FLG262264 FUM262264:FVC262264 GEI262264:GEY262264 GOE262264:GOU262264 GYA262264:GYQ262264 HHW262264:HIM262264 HRS262264:HSI262264 IBO262264:ICE262264 ILK262264:IMA262264 IVG262264:IVW262264 JFC262264:JFS262264 JOY262264:JPO262264 JYU262264:JZK262264 KIQ262264:KJG262264 KSM262264:KTC262264 LCI262264:LCY262264 LME262264:LMU262264 LWA262264:LWQ262264 MFW262264:MGM262264 MPS262264:MQI262264 MZO262264:NAE262264 NJK262264:NKA262264 NTG262264:NTW262264 ODC262264:ODS262264 OMY262264:ONO262264 OWU262264:OXK262264 PGQ262264:PHG262264 PQM262264:PRC262264 QAI262264:QAY262264 QKE262264:QKU262264 QUA262264:QUQ262264 RDW262264:REM262264 RNS262264:ROI262264 RXO262264:RYE262264 SHK262264:SIA262264 SRG262264:SRW262264 TBC262264:TBS262264 TKY262264:TLO262264 TUU262264:TVK262264 UEQ262264:UFG262264 UOM262264:UPC262264 UYI262264:UYY262264 VIE262264:VIU262264 VSA262264:VSQ262264 WBW262264:WCM262264 WLS262264:WMI262264 WVO262264:WWE262264 G327800:W327800 JC327800:JS327800 SY327800:TO327800 ACU327800:ADK327800 AMQ327800:ANG327800 AWM327800:AXC327800 BGI327800:BGY327800 BQE327800:BQU327800 CAA327800:CAQ327800 CJW327800:CKM327800 CTS327800:CUI327800 DDO327800:DEE327800 DNK327800:DOA327800 DXG327800:DXW327800 EHC327800:EHS327800 EQY327800:ERO327800 FAU327800:FBK327800 FKQ327800:FLG327800 FUM327800:FVC327800 GEI327800:GEY327800 GOE327800:GOU327800 GYA327800:GYQ327800 HHW327800:HIM327800 HRS327800:HSI327800 IBO327800:ICE327800 ILK327800:IMA327800 IVG327800:IVW327800 JFC327800:JFS327800 JOY327800:JPO327800 JYU327800:JZK327800 KIQ327800:KJG327800 KSM327800:KTC327800 LCI327800:LCY327800 LME327800:LMU327800 LWA327800:LWQ327800 MFW327800:MGM327800 MPS327800:MQI327800 MZO327800:NAE327800 NJK327800:NKA327800 NTG327800:NTW327800 ODC327800:ODS327800 OMY327800:ONO327800 OWU327800:OXK327800 PGQ327800:PHG327800 PQM327800:PRC327800 QAI327800:QAY327800 QKE327800:QKU327800 QUA327800:QUQ327800 RDW327800:REM327800 RNS327800:ROI327800 RXO327800:RYE327800 SHK327800:SIA327800 SRG327800:SRW327800 TBC327800:TBS327800 TKY327800:TLO327800 TUU327800:TVK327800 UEQ327800:UFG327800 UOM327800:UPC327800 UYI327800:UYY327800 VIE327800:VIU327800 VSA327800:VSQ327800 WBW327800:WCM327800 WLS327800:WMI327800 WVO327800:WWE327800 G393336:W393336 JC393336:JS393336 SY393336:TO393336 ACU393336:ADK393336 AMQ393336:ANG393336 AWM393336:AXC393336 BGI393336:BGY393336 BQE393336:BQU393336 CAA393336:CAQ393336 CJW393336:CKM393336 CTS393336:CUI393336 DDO393336:DEE393336 DNK393336:DOA393336 DXG393336:DXW393336 EHC393336:EHS393336 EQY393336:ERO393336 FAU393336:FBK393336 FKQ393336:FLG393336 FUM393336:FVC393336 GEI393336:GEY393336 GOE393336:GOU393336 GYA393336:GYQ393336 HHW393336:HIM393336 HRS393336:HSI393336 IBO393336:ICE393336 ILK393336:IMA393336 IVG393336:IVW393336 JFC393336:JFS393336 JOY393336:JPO393336 JYU393336:JZK393336 KIQ393336:KJG393336 KSM393336:KTC393336 LCI393336:LCY393336 LME393336:LMU393336 LWA393336:LWQ393336 MFW393336:MGM393336 MPS393336:MQI393336 MZO393336:NAE393336 NJK393336:NKA393336 NTG393336:NTW393336 ODC393336:ODS393336 OMY393336:ONO393336 OWU393336:OXK393336 PGQ393336:PHG393336 PQM393336:PRC393336 QAI393336:QAY393336 QKE393336:QKU393336 QUA393336:QUQ393336 RDW393336:REM393336 RNS393336:ROI393336 RXO393336:RYE393336 SHK393336:SIA393336 SRG393336:SRW393336 TBC393336:TBS393336 TKY393336:TLO393336 TUU393336:TVK393336 UEQ393336:UFG393336 UOM393336:UPC393336 UYI393336:UYY393336 VIE393336:VIU393336 VSA393336:VSQ393336 WBW393336:WCM393336 WLS393336:WMI393336 WVO393336:WWE393336 G458872:W458872 JC458872:JS458872 SY458872:TO458872 ACU458872:ADK458872 AMQ458872:ANG458872 AWM458872:AXC458872 BGI458872:BGY458872 BQE458872:BQU458872 CAA458872:CAQ458872 CJW458872:CKM458872 CTS458872:CUI458872 DDO458872:DEE458872 DNK458872:DOA458872 DXG458872:DXW458872 EHC458872:EHS458872 EQY458872:ERO458872 FAU458872:FBK458872 FKQ458872:FLG458872 FUM458872:FVC458872 GEI458872:GEY458872 GOE458872:GOU458872 GYA458872:GYQ458872 HHW458872:HIM458872 HRS458872:HSI458872 IBO458872:ICE458872 ILK458872:IMA458872 IVG458872:IVW458872 JFC458872:JFS458872 JOY458872:JPO458872 JYU458872:JZK458872 KIQ458872:KJG458872 KSM458872:KTC458872 LCI458872:LCY458872 LME458872:LMU458872 LWA458872:LWQ458872 MFW458872:MGM458872 MPS458872:MQI458872 MZO458872:NAE458872 NJK458872:NKA458872 NTG458872:NTW458872 ODC458872:ODS458872 OMY458872:ONO458872 OWU458872:OXK458872 PGQ458872:PHG458872 PQM458872:PRC458872 QAI458872:QAY458872 QKE458872:QKU458872 QUA458872:QUQ458872 RDW458872:REM458872 RNS458872:ROI458872 RXO458872:RYE458872 SHK458872:SIA458872 SRG458872:SRW458872 TBC458872:TBS458872 TKY458872:TLO458872 TUU458872:TVK458872 UEQ458872:UFG458872 UOM458872:UPC458872 UYI458872:UYY458872 VIE458872:VIU458872 VSA458872:VSQ458872 WBW458872:WCM458872 WLS458872:WMI458872 WVO458872:WWE458872 G524408:W524408 JC524408:JS524408 SY524408:TO524408 ACU524408:ADK524408 AMQ524408:ANG524408 AWM524408:AXC524408 BGI524408:BGY524408 BQE524408:BQU524408 CAA524408:CAQ524408 CJW524408:CKM524408 CTS524408:CUI524408 DDO524408:DEE524408 DNK524408:DOA524408 DXG524408:DXW524408 EHC524408:EHS524408 EQY524408:ERO524408 FAU524408:FBK524408 FKQ524408:FLG524408 FUM524408:FVC524408 GEI524408:GEY524408 GOE524408:GOU524408 GYA524408:GYQ524408 HHW524408:HIM524408 HRS524408:HSI524408 IBO524408:ICE524408 ILK524408:IMA524408 IVG524408:IVW524408 JFC524408:JFS524408 JOY524408:JPO524408 JYU524408:JZK524408 KIQ524408:KJG524408 KSM524408:KTC524408 LCI524408:LCY524408 LME524408:LMU524408 LWA524408:LWQ524408 MFW524408:MGM524408 MPS524408:MQI524408 MZO524408:NAE524408 NJK524408:NKA524408 NTG524408:NTW524408 ODC524408:ODS524408 OMY524408:ONO524408 OWU524408:OXK524408 PGQ524408:PHG524408 PQM524408:PRC524408 QAI524408:QAY524408 QKE524408:QKU524408 QUA524408:QUQ524408 RDW524408:REM524408 RNS524408:ROI524408 RXO524408:RYE524408 SHK524408:SIA524408 SRG524408:SRW524408 TBC524408:TBS524408 TKY524408:TLO524408 TUU524408:TVK524408 UEQ524408:UFG524408 UOM524408:UPC524408 UYI524408:UYY524408 VIE524408:VIU524408 VSA524408:VSQ524408 WBW524408:WCM524408 WLS524408:WMI524408 WVO524408:WWE524408 G589944:W589944 JC589944:JS589944 SY589944:TO589944 ACU589944:ADK589944 AMQ589944:ANG589944 AWM589944:AXC589944 BGI589944:BGY589944 BQE589944:BQU589944 CAA589944:CAQ589944 CJW589944:CKM589944 CTS589944:CUI589944 DDO589944:DEE589944 DNK589944:DOA589944 DXG589944:DXW589944 EHC589944:EHS589944 EQY589944:ERO589944 FAU589944:FBK589944 FKQ589944:FLG589944 FUM589944:FVC589944 GEI589944:GEY589944 GOE589944:GOU589944 GYA589944:GYQ589944 HHW589944:HIM589944 HRS589944:HSI589944 IBO589944:ICE589944 ILK589944:IMA589944 IVG589944:IVW589944 JFC589944:JFS589944 JOY589944:JPO589944 JYU589944:JZK589944 KIQ589944:KJG589944 KSM589944:KTC589944 LCI589944:LCY589944 LME589944:LMU589944 LWA589944:LWQ589944 MFW589944:MGM589944 MPS589944:MQI589944 MZO589944:NAE589944 NJK589944:NKA589944 NTG589944:NTW589944 ODC589944:ODS589944 OMY589944:ONO589944 OWU589944:OXK589944 PGQ589944:PHG589944 PQM589944:PRC589944 QAI589944:QAY589944 QKE589944:QKU589944 QUA589944:QUQ589944 RDW589944:REM589944 RNS589944:ROI589944 RXO589944:RYE589944 SHK589944:SIA589944 SRG589944:SRW589944 TBC589944:TBS589944 TKY589944:TLO589944 TUU589944:TVK589944 UEQ589944:UFG589944 UOM589944:UPC589944 UYI589944:UYY589944 VIE589944:VIU589944 VSA589944:VSQ589944 WBW589944:WCM589944 WLS589944:WMI589944 WVO589944:WWE589944 G655480:W655480 JC655480:JS655480 SY655480:TO655480 ACU655480:ADK655480 AMQ655480:ANG655480 AWM655480:AXC655480 BGI655480:BGY655480 BQE655480:BQU655480 CAA655480:CAQ655480 CJW655480:CKM655480 CTS655480:CUI655480 DDO655480:DEE655480 DNK655480:DOA655480 DXG655480:DXW655480 EHC655480:EHS655480 EQY655480:ERO655480 FAU655480:FBK655480 FKQ655480:FLG655480 FUM655480:FVC655480 GEI655480:GEY655480 GOE655480:GOU655480 GYA655480:GYQ655480 HHW655480:HIM655480 HRS655480:HSI655480 IBO655480:ICE655480 ILK655480:IMA655480 IVG655480:IVW655480 JFC655480:JFS655480 JOY655480:JPO655480 JYU655480:JZK655480 KIQ655480:KJG655480 KSM655480:KTC655480 LCI655480:LCY655480 LME655480:LMU655480 LWA655480:LWQ655480 MFW655480:MGM655480 MPS655480:MQI655480 MZO655480:NAE655480 NJK655480:NKA655480 NTG655480:NTW655480 ODC655480:ODS655480 OMY655480:ONO655480 OWU655480:OXK655480 PGQ655480:PHG655480 PQM655480:PRC655480 QAI655480:QAY655480 QKE655480:QKU655480 QUA655480:QUQ655480 RDW655480:REM655480 RNS655480:ROI655480 RXO655480:RYE655480 SHK655480:SIA655480 SRG655480:SRW655480 TBC655480:TBS655480 TKY655480:TLO655480 TUU655480:TVK655480 UEQ655480:UFG655480 UOM655480:UPC655480 UYI655480:UYY655480 VIE655480:VIU655480 VSA655480:VSQ655480 WBW655480:WCM655480 WLS655480:WMI655480 WVO655480:WWE655480 G721016:W721016 JC721016:JS721016 SY721016:TO721016 ACU721016:ADK721016 AMQ721016:ANG721016 AWM721016:AXC721016 BGI721016:BGY721016 BQE721016:BQU721016 CAA721016:CAQ721016 CJW721016:CKM721016 CTS721016:CUI721016 DDO721016:DEE721016 DNK721016:DOA721016 DXG721016:DXW721016 EHC721016:EHS721016 EQY721016:ERO721016 FAU721016:FBK721016 FKQ721016:FLG721016 FUM721016:FVC721016 GEI721016:GEY721016 GOE721016:GOU721016 GYA721016:GYQ721016 HHW721016:HIM721016 HRS721016:HSI721016 IBO721016:ICE721016 ILK721016:IMA721016 IVG721016:IVW721016 JFC721016:JFS721016 JOY721016:JPO721016 JYU721016:JZK721016 KIQ721016:KJG721016 KSM721016:KTC721016 LCI721016:LCY721016 LME721016:LMU721016 LWA721016:LWQ721016 MFW721016:MGM721016 MPS721016:MQI721016 MZO721016:NAE721016 NJK721016:NKA721016 NTG721016:NTW721016 ODC721016:ODS721016 OMY721016:ONO721016 OWU721016:OXK721016 PGQ721016:PHG721016 PQM721016:PRC721016 QAI721016:QAY721016 QKE721016:QKU721016 QUA721016:QUQ721016 RDW721016:REM721016 RNS721016:ROI721016 RXO721016:RYE721016 SHK721016:SIA721016 SRG721016:SRW721016 TBC721016:TBS721016 TKY721016:TLO721016 TUU721016:TVK721016 UEQ721016:UFG721016 UOM721016:UPC721016 UYI721016:UYY721016 VIE721016:VIU721016 VSA721016:VSQ721016 WBW721016:WCM721016 WLS721016:WMI721016 WVO721016:WWE721016 G786552:W786552 JC786552:JS786552 SY786552:TO786552 ACU786552:ADK786552 AMQ786552:ANG786552 AWM786552:AXC786552 BGI786552:BGY786552 BQE786552:BQU786552 CAA786552:CAQ786552 CJW786552:CKM786552 CTS786552:CUI786552 DDO786552:DEE786552 DNK786552:DOA786552 DXG786552:DXW786552 EHC786552:EHS786552 EQY786552:ERO786552 FAU786552:FBK786552 FKQ786552:FLG786552 FUM786552:FVC786552 GEI786552:GEY786552 GOE786552:GOU786552 GYA786552:GYQ786552 HHW786552:HIM786552 HRS786552:HSI786552 IBO786552:ICE786552 ILK786552:IMA786552 IVG786552:IVW786552 JFC786552:JFS786552 JOY786552:JPO786552 JYU786552:JZK786552 KIQ786552:KJG786552 KSM786552:KTC786552 LCI786552:LCY786552 LME786552:LMU786552 LWA786552:LWQ786552 MFW786552:MGM786552 MPS786552:MQI786552 MZO786552:NAE786552 NJK786552:NKA786552 NTG786552:NTW786552 ODC786552:ODS786552 OMY786552:ONO786552 OWU786552:OXK786552 PGQ786552:PHG786552 PQM786552:PRC786552 QAI786552:QAY786552 QKE786552:QKU786552 QUA786552:QUQ786552 RDW786552:REM786552 RNS786552:ROI786552 RXO786552:RYE786552 SHK786552:SIA786552 SRG786552:SRW786552 TBC786552:TBS786552 TKY786552:TLO786552 TUU786552:TVK786552 UEQ786552:UFG786552 UOM786552:UPC786552 UYI786552:UYY786552 VIE786552:VIU786552 VSA786552:VSQ786552 WBW786552:WCM786552 WLS786552:WMI786552 WVO786552:WWE786552 G852088:W852088 JC852088:JS852088 SY852088:TO852088 ACU852088:ADK852088 AMQ852088:ANG852088 AWM852088:AXC852088 BGI852088:BGY852088 BQE852088:BQU852088 CAA852088:CAQ852088 CJW852088:CKM852088 CTS852088:CUI852088 DDO852088:DEE852088 DNK852088:DOA852088 DXG852088:DXW852088 EHC852088:EHS852088 EQY852088:ERO852088 FAU852088:FBK852088 FKQ852088:FLG852088 FUM852088:FVC852088 GEI852088:GEY852088 GOE852088:GOU852088 GYA852088:GYQ852088 HHW852088:HIM852088 HRS852088:HSI852088 IBO852088:ICE852088 ILK852088:IMA852088 IVG852088:IVW852088 JFC852088:JFS852088 JOY852088:JPO852088 JYU852088:JZK852088 KIQ852088:KJG852088 KSM852088:KTC852088 LCI852088:LCY852088 LME852088:LMU852088 LWA852088:LWQ852088 MFW852088:MGM852088 MPS852088:MQI852088 MZO852088:NAE852088 NJK852088:NKA852088 NTG852088:NTW852088 ODC852088:ODS852088 OMY852088:ONO852088 OWU852088:OXK852088 PGQ852088:PHG852088 PQM852088:PRC852088 QAI852088:QAY852088 QKE852088:QKU852088 QUA852088:QUQ852088 RDW852088:REM852088 RNS852088:ROI852088 RXO852088:RYE852088 SHK852088:SIA852088 SRG852088:SRW852088 TBC852088:TBS852088 TKY852088:TLO852088 TUU852088:TVK852088 UEQ852088:UFG852088 UOM852088:UPC852088 UYI852088:UYY852088 VIE852088:VIU852088 VSA852088:VSQ852088 WBW852088:WCM852088 WLS852088:WMI852088 WVO852088:WWE852088 G917624:W917624 JC917624:JS917624 SY917624:TO917624 ACU917624:ADK917624 AMQ917624:ANG917624 AWM917624:AXC917624 BGI917624:BGY917624 BQE917624:BQU917624 CAA917624:CAQ917624 CJW917624:CKM917624 CTS917624:CUI917624 DDO917624:DEE917624 DNK917624:DOA917624 DXG917624:DXW917624 EHC917624:EHS917624 EQY917624:ERO917624 FAU917624:FBK917624 FKQ917624:FLG917624 FUM917624:FVC917624 GEI917624:GEY917624 GOE917624:GOU917624 GYA917624:GYQ917624 HHW917624:HIM917624 HRS917624:HSI917624 IBO917624:ICE917624 ILK917624:IMA917624 IVG917624:IVW917624 JFC917624:JFS917624 JOY917624:JPO917624 JYU917624:JZK917624 KIQ917624:KJG917624 KSM917624:KTC917624 LCI917624:LCY917624 LME917624:LMU917624 LWA917624:LWQ917624 MFW917624:MGM917624 MPS917624:MQI917624 MZO917624:NAE917624 NJK917624:NKA917624 NTG917624:NTW917624 ODC917624:ODS917624 OMY917624:ONO917624 OWU917624:OXK917624 PGQ917624:PHG917624 PQM917624:PRC917624 QAI917624:QAY917624 QKE917624:QKU917624 QUA917624:QUQ917624 RDW917624:REM917624 RNS917624:ROI917624 RXO917624:RYE917624 SHK917624:SIA917624 SRG917624:SRW917624 TBC917624:TBS917624 TKY917624:TLO917624 TUU917624:TVK917624 UEQ917624:UFG917624 UOM917624:UPC917624 UYI917624:UYY917624 VIE917624:VIU917624 VSA917624:VSQ917624 WBW917624:WCM917624 WLS917624:WMI917624 WVO917624:WWE917624 G983160:W983160 JC983160:JS983160 SY983160:TO983160 ACU983160:ADK983160 AMQ983160:ANG983160 AWM983160:AXC983160 BGI983160:BGY983160 BQE983160:BQU983160 CAA983160:CAQ983160 CJW983160:CKM983160 CTS983160:CUI983160 DDO983160:DEE983160 DNK983160:DOA983160 DXG983160:DXW983160 EHC983160:EHS983160 EQY983160:ERO983160 FAU983160:FBK983160 FKQ983160:FLG983160 FUM983160:FVC983160 GEI983160:GEY983160 GOE983160:GOU983160 GYA983160:GYQ983160 HHW983160:HIM983160 HRS983160:HSI983160 IBO983160:ICE983160 ILK983160:IMA983160 IVG983160:IVW983160 JFC983160:JFS983160 JOY983160:JPO983160 JYU983160:JZK983160 KIQ983160:KJG983160 KSM983160:KTC983160 LCI983160:LCY983160 LME983160:LMU983160 LWA983160:LWQ983160 MFW983160:MGM983160 MPS983160:MQI983160 MZO983160:NAE983160 NJK983160:NKA983160 NTG983160:NTW983160 ODC983160:ODS983160 OMY983160:ONO983160 OWU983160:OXK983160 PGQ983160:PHG983160 PQM983160:PRC983160 QAI983160:QAY983160 QKE983160:QKU983160 QUA983160:QUQ983160 RDW983160:REM983160 RNS983160:ROI983160 RXO983160:RYE983160 SHK983160:SIA983160 SRG983160:SRW983160 TBC983160:TBS983160 TKY983160:TLO983160 TUU983160:TVK983160 UEQ983160:UFG983160 UOM983160:UPC983160 UYI983160:UYY983160 VIE983160:VIU983160 VSA983160:VSQ983160 WBW983160:WCM983160 WLS983160:WMI983160 WVO983160:WWE983160 Q113:V113 JM113:JR113 TI113:TN113 ADE113:ADJ113 ANA113:ANF113 AWW113:AXB113 BGS113:BGX113 BQO113:BQT113 CAK113:CAP113 CKG113:CKL113 CUC113:CUH113 DDY113:DED113 DNU113:DNZ113 DXQ113:DXV113 EHM113:EHR113 ERI113:ERN113 FBE113:FBJ113 FLA113:FLF113 FUW113:FVB113 GES113:GEX113 GOO113:GOT113 GYK113:GYP113 HIG113:HIL113 HSC113:HSH113 IBY113:ICD113 ILU113:ILZ113 IVQ113:IVV113 JFM113:JFR113 JPI113:JPN113 JZE113:JZJ113 KJA113:KJF113 KSW113:KTB113 LCS113:LCX113 LMO113:LMT113 LWK113:LWP113 MGG113:MGL113 MQC113:MQH113 MZY113:NAD113 NJU113:NJZ113 NTQ113:NTV113 ODM113:ODR113 ONI113:ONN113 OXE113:OXJ113 PHA113:PHF113 PQW113:PRB113 QAS113:QAX113 QKO113:QKT113 QUK113:QUP113 REG113:REL113 ROC113:ROH113 RXY113:RYD113 SHU113:SHZ113 SRQ113:SRV113 TBM113:TBR113 TLI113:TLN113 TVE113:TVJ113 UFA113:UFF113 UOW113:UPB113 UYS113:UYX113 VIO113:VIT113 VSK113:VSP113 WCG113:WCL113 WMC113:WMH113 WVY113:WWD113 Q65649:V65649 JM65649:JR65649 TI65649:TN65649 ADE65649:ADJ65649 ANA65649:ANF65649 AWW65649:AXB65649 BGS65649:BGX65649 BQO65649:BQT65649 CAK65649:CAP65649 CKG65649:CKL65649 CUC65649:CUH65649 DDY65649:DED65649 DNU65649:DNZ65649 DXQ65649:DXV65649 EHM65649:EHR65649 ERI65649:ERN65649 FBE65649:FBJ65649 FLA65649:FLF65649 FUW65649:FVB65649 GES65649:GEX65649 GOO65649:GOT65649 GYK65649:GYP65649 HIG65649:HIL65649 HSC65649:HSH65649 IBY65649:ICD65649 ILU65649:ILZ65649 IVQ65649:IVV65649 JFM65649:JFR65649 JPI65649:JPN65649 JZE65649:JZJ65649 KJA65649:KJF65649 KSW65649:KTB65649 LCS65649:LCX65649 LMO65649:LMT65649 LWK65649:LWP65649 MGG65649:MGL65649 MQC65649:MQH65649 MZY65649:NAD65649 NJU65649:NJZ65649 NTQ65649:NTV65649 ODM65649:ODR65649 ONI65649:ONN65649 OXE65649:OXJ65649 PHA65649:PHF65649 PQW65649:PRB65649 QAS65649:QAX65649 QKO65649:QKT65649 QUK65649:QUP65649 REG65649:REL65649 ROC65649:ROH65649 RXY65649:RYD65649 SHU65649:SHZ65649 SRQ65649:SRV65649 TBM65649:TBR65649 TLI65649:TLN65649 TVE65649:TVJ65649 UFA65649:UFF65649 UOW65649:UPB65649 UYS65649:UYX65649 VIO65649:VIT65649 VSK65649:VSP65649 WCG65649:WCL65649 WMC65649:WMH65649 WVY65649:WWD65649 Q131185:V131185 JM131185:JR131185 TI131185:TN131185 ADE131185:ADJ131185 ANA131185:ANF131185 AWW131185:AXB131185 BGS131185:BGX131185 BQO131185:BQT131185 CAK131185:CAP131185 CKG131185:CKL131185 CUC131185:CUH131185 DDY131185:DED131185 DNU131185:DNZ131185 DXQ131185:DXV131185 EHM131185:EHR131185 ERI131185:ERN131185 FBE131185:FBJ131185 FLA131185:FLF131185 FUW131185:FVB131185 GES131185:GEX131185 GOO131185:GOT131185 GYK131185:GYP131185 HIG131185:HIL131185 HSC131185:HSH131185 IBY131185:ICD131185 ILU131185:ILZ131185 IVQ131185:IVV131185 JFM131185:JFR131185 JPI131185:JPN131185 JZE131185:JZJ131185 KJA131185:KJF131185 KSW131185:KTB131185 LCS131185:LCX131185 LMO131185:LMT131185 LWK131185:LWP131185 MGG131185:MGL131185 MQC131185:MQH131185 MZY131185:NAD131185 NJU131185:NJZ131185 NTQ131185:NTV131185 ODM131185:ODR131185 ONI131185:ONN131185 OXE131185:OXJ131185 PHA131185:PHF131185 PQW131185:PRB131185 QAS131185:QAX131185 QKO131185:QKT131185 QUK131185:QUP131185 REG131185:REL131185 ROC131185:ROH131185 RXY131185:RYD131185 SHU131185:SHZ131185 SRQ131185:SRV131185 TBM131185:TBR131185 TLI131185:TLN131185 TVE131185:TVJ131185 UFA131185:UFF131185 UOW131185:UPB131185 UYS131185:UYX131185 VIO131185:VIT131185 VSK131185:VSP131185 WCG131185:WCL131185 WMC131185:WMH131185 WVY131185:WWD131185 Q196721:V196721 JM196721:JR196721 TI196721:TN196721 ADE196721:ADJ196721 ANA196721:ANF196721 AWW196721:AXB196721 BGS196721:BGX196721 BQO196721:BQT196721 CAK196721:CAP196721 CKG196721:CKL196721 CUC196721:CUH196721 DDY196721:DED196721 DNU196721:DNZ196721 DXQ196721:DXV196721 EHM196721:EHR196721 ERI196721:ERN196721 FBE196721:FBJ196721 FLA196721:FLF196721 FUW196721:FVB196721 GES196721:GEX196721 GOO196721:GOT196721 GYK196721:GYP196721 HIG196721:HIL196721 HSC196721:HSH196721 IBY196721:ICD196721 ILU196721:ILZ196721 IVQ196721:IVV196721 JFM196721:JFR196721 JPI196721:JPN196721 JZE196721:JZJ196721 KJA196721:KJF196721 KSW196721:KTB196721 LCS196721:LCX196721 LMO196721:LMT196721 LWK196721:LWP196721 MGG196721:MGL196721 MQC196721:MQH196721 MZY196721:NAD196721 NJU196721:NJZ196721 NTQ196721:NTV196721 ODM196721:ODR196721 ONI196721:ONN196721 OXE196721:OXJ196721 PHA196721:PHF196721 PQW196721:PRB196721 QAS196721:QAX196721 QKO196721:QKT196721 QUK196721:QUP196721 REG196721:REL196721 ROC196721:ROH196721 RXY196721:RYD196721 SHU196721:SHZ196721 SRQ196721:SRV196721 TBM196721:TBR196721 TLI196721:TLN196721 TVE196721:TVJ196721 UFA196721:UFF196721 UOW196721:UPB196721 UYS196721:UYX196721 VIO196721:VIT196721 VSK196721:VSP196721 WCG196721:WCL196721 WMC196721:WMH196721 WVY196721:WWD196721 Q262257:V262257 JM262257:JR262257 TI262257:TN262257 ADE262257:ADJ262257 ANA262257:ANF262257 AWW262257:AXB262257 BGS262257:BGX262257 BQO262257:BQT262257 CAK262257:CAP262257 CKG262257:CKL262257 CUC262257:CUH262257 DDY262257:DED262257 DNU262257:DNZ262257 DXQ262257:DXV262257 EHM262257:EHR262257 ERI262257:ERN262257 FBE262257:FBJ262257 FLA262257:FLF262257 FUW262257:FVB262257 GES262257:GEX262257 GOO262257:GOT262257 GYK262257:GYP262257 HIG262257:HIL262257 HSC262257:HSH262257 IBY262257:ICD262257 ILU262257:ILZ262257 IVQ262257:IVV262257 JFM262257:JFR262257 JPI262257:JPN262257 JZE262257:JZJ262257 KJA262257:KJF262257 KSW262257:KTB262257 LCS262257:LCX262257 LMO262257:LMT262257 LWK262257:LWP262257 MGG262257:MGL262257 MQC262257:MQH262257 MZY262257:NAD262257 NJU262257:NJZ262257 NTQ262257:NTV262257 ODM262257:ODR262257 ONI262257:ONN262257 OXE262257:OXJ262257 PHA262257:PHF262257 PQW262257:PRB262257 QAS262257:QAX262257 QKO262257:QKT262257 QUK262257:QUP262257 REG262257:REL262257 ROC262257:ROH262257 RXY262257:RYD262257 SHU262257:SHZ262257 SRQ262257:SRV262257 TBM262257:TBR262257 TLI262257:TLN262257 TVE262257:TVJ262257 UFA262257:UFF262257 UOW262257:UPB262257 UYS262257:UYX262257 VIO262257:VIT262257 VSK262257:VSP262257 WCG262257:WCL262257 WMC262257:WMH262257 WVY262257:WWD262257 Q327793:V327793 JM327793:JR327793 TI327793:TN327793 ADE327793:ADJ327793 ANA327793:ANF327793 AWW327793:AXB327793 BGS327793:BGX327793 BQO327793:BQT327793 CAK327793:CAP327793 CKG327793:CKL327793 CUC327793:CUH327793 DDY327793:DED327793 DNU327793:DNZ327793 DXQ327793:DXV327793 EHM327793:EHR327793 ERI327793:ERN327793 FBE327793:FBJ327793 FLA327793:FLF327793 FUW327793:FVB327793 GES327793:GEX327793 GOO327793:GOT327793 GYK327793:GYP327793 HIG327793:HIL327793 HSC327793:HSH327793 IBY327793:ICD327793 ILU327793:ILZ327793 IVQ327793:IVV327793 JFM327793:JFR327793 JPI327793:JPN327793 JZE327793:JZJ327793 KJA327793:KJF327793 KSW327793:KTB327793 LCS327793:LCX327793 LMO327793:LMT327793 LWK327793:LWP327793 MGG327793:MGL327793 MQC327793:MQH327793 MZY327793:NAD327793 NJU327793:NJZ327793 NTQ327793:NTV327793 ODM327793:ODR327793 ONI327793:ONN327793 OXE327793:OXJ327793 PHA327793:PHF327793 PQW327793:PRB327793 QAS327793:QAX327793 QKO327793:QKT327793 QUK327793:QUP327793 REG327793:REL327793 ROC327793:ROH327793 RXY327793:RYD327793 SHU327793:SHZ327793 SRQ327793:SRV327793 TBM327793:TBR327793 TLI327793:TLN327793 TVE327793:TVJ327793 UFA327793:UFF327793 UOW327793:UPB327793 UYS327793:UYX327793 VIO327793:VIT327793 VSK327793:VSP327793 WCG327793:WCL327793 WMC327793:WMH327793 WVY327793:WWD327793 Q393329:V393329 JM393329:JR393329 TI393329:TN393329 ADE393329:ADJ393329 ANA393329:ANF393329 AWW393329:AXB393329 BGS393329:BGX393329 BQO393329:BQT393329 CAK393329:CAP393329 CKG393329:CKL393329 CUC393329:CUH393329 DDY393329:DED393329 DNU393329:DNZ393329 DXQ393329:DXV393329 EHM393329:EHR393329 ERI393329:ERN393329 FBE393329:FBJ393329 FLA393329:FLF393329 FUW393329:FVB393329 GES393329:GEX393329 GOO393329:GOT393329 GYK393329:GYP393329 HIG393329:HIL393329 HSC393329:HSH393329 IBY393329:ICD393329 ILU393329:ILZ393329 IVQ393329:IVV393329 JFM393329:JFR393329 JPI393329:JPN393329 JZE393329:JZJ393329 KJA393329:KJF393329 KSW393329:KTB393329 LCS393329:LCX393329 LMO393329:LMT393329 LWK393329:LWP393329 MGG393329:MGL393329 MQC393329:MQH393329 MZY393329:NAD393329 NJU393329:NJZ393329 NTQ393329:NTV393329 ODM393329:ODR393329 ONI393329:ONN393329 OXE393329:OXJ393329 PHA393329:PHF393329 PQW393329:PRB393329 QAS393329:QAX393329 QKO393329:QKT393329 QUK393329:QUP393329 REG393329:REL393329 ROC393329:ROH393329 RXY393329:RYD393329 SHU393329:SHZ393329 SRQ393329:SRV393329 TBM393329:TBR393329 TLI393329:TLN393329 TVE393329:TVJ393329 UFA393329:UFF393329 UOW393329:UPB393329 UYS393329:UYX393329 VIO393329:VIT393329 VSK393329:VSP393329 WCG393329:WCL393329 WMC393329:WMH393329 WVY393329:WWD393329 Q458865:V458865 JM458865:JR458865 TI458865:TN458865 ADE458865:ADJ458865 ANA458865:ANF458865 AWW458865:AXB458865 BGS458865:BGX458865 BQO458865:BQT458865 CAK458865:CAP458865 CKG458865:CKL458865 CUC458865:CUH458865 DDY458865:DED458865 DNU458865:DNZ458865 DXQ458865:DXV458865 EHM458865:EHR458865 ERI458865:ERN458865 FBE458865:FBJ458865 FLA458865:FLF458865 FUW458865:FVB458865 GES458865:GEX458865 GOO458865:GOT458865 GYK458865:GYP458865 HIG458865:HIL458865 HSC458865:HSH458865 IBY458865:ICD458865 ILU458865:ILZ458865 IVQ458865:IVV458865 JFM458865:JFR458865 JPI458865:JPN458865 JZE458865:JZJ458865 KJA458865:KJF458865 KSW458865:KTB458865 LCS458865:LCX458865 LMO458865:LMT458865 LWK458865:LWP458865 MGG458865:MGL458865 MQC458865:MQH458865 MZY458865:NAD458865 NJU458865:NJZ458865 NTQ458865:NTV458865 ODM458865:ODR458865 ONI458865:ONN458865 OXE458865:OXJ458865 PHA458865:PHF458865 PQW458865:PRB458865 QAS458865:QAX458865 QKO458865:QKT458865 QUK458865:QUP458865 REG458865:REL458865 ROC458865:ROH458865 RXY458865:RYD458865 SHU458865:SHZ458865 SRQ458865:SRV458865 TBM458865:TBR458865 TLI458865:TLN458865 TVE458865:TVJ458865 UFA458865:UFF458865 UOW458865:UPB458865 UYS458865:UYX458865 VIO458865:VIT458865 VSK458865:VSP458865 WCG458865:WCL458865 WMC458865:WMH458865 WVY458865:WWD458865 Q524401:V524401 JM524401:JR524401 TI524401:TN524401 ADE524401:ADJ524401 ANA524401:ANF524401 AWW524401:AXB524401 BGS524401:BGX524401 BQO524401:BQT524401 CAK524401:CAP524401 CKG524401:CKL524401 CUC524401:CUH524401 DDY524401:DED524401 DNU524401:DNZ524401 DXQ524401:DXV524401 EHM524401:EHR524401 ERI524401:ERN524401 FBE524401:FBJ524401 FLA524401:FLF524401 FUW524401:FVB524401 GES524401:GEX524401 GOO524401:GOT524401 GYK524401:GYP524401 HIG524401:HIL524401 HSC524401:HSH524401 IBY524401:ICD524401 ILU524401:ILZ524401 IVQ524401:IVV524401 JFM524401:JFR524401 JPI524401:JPN524401 JZE524401:JZJ524401 KJA524401:KJF524401 KSW524401:KTB524401 LCS524401:LCX524401 LMO524401:LMT524401 LWK524401:LWP524401 MGG524401:MGL524401 MQC524401:MQH524401 MZY524401:NAD524401 NJU524401:NJZ524401 NTQ524401:NTV524401 ODM524401:ODR524401 ONI524401:ONN524401 OXE524401:OXJ524401 PHA524401:PHF524401 PQW524401:PRB524401 QAS524401:QAX524401 QKO524401:QKT524401 QUK524401:QUP524401 REG524401:REL524401 ROC524401:ROH524401 RXY524401:RYD524401 SHU524401:SHZ524401 SRQ524401:SRV524401 TBM524401:TBR524401 TLI524401:TLN524401 TVE524401:TVJ524401 UFA524401:UFF524401 UOW524401:UPB524401 UYS524401:UYX524401 VIO524401:VIT524401 VSK524401:VSP524401 WCG524401:WCL524401 WMC524401:WMH524401 WVY524401:WWD524401 Q589937:V589937 JM589937:JR589937 TI589937:TN589937 ADE589937:ADJ589937 ANA589937:ANF589937 AWW589937:AXB589937 BGS589937:BGX589937 BQO589937:BQT589937 CAK589937:CAP589937 CKG589937:CKL589937 CUC589937:CUH589937 DDY589937:DED589937 DNU589937:DNZ589937 DXQ589937:DXV589937 EHM589937:EHR589937 ERI589937:ERN589937 FBE589937:FBJ589937 FLA589937:FLF589937 FUW589937:FVB589937 GES589937:GEX589937 GOO589937:GOT589937 GYK589937:GYP589937 HIG589937:HIL589937 HSC589937:HSH589937 IBY589937:ICD589937 ILU589937:ILZ589937 IVQ589937:IVV589937 JFM589937:JFR589937 JPI589937:JPN589937 JZE589937:JZJ589937 KJA589937:KJF589937 KSW589937:KTB589937 LCS589937:LCX589937 LMO589937:LMT589937 LWK589937:LWP589937 MGG589937:MGL589937 MQC589937:MQH589937 MZY589937:NAD589937 NJU589937:NJZ589937 NTQ589937:NTV589937 ODM589937:ODR589937 ONI589937:ONN589937 OXE589937:OXJ589937 PHA589937:PHF589937 PQW589937:PRB589937 QAS589937:QAX589937 QKO589937:QKT589937 QUK589937:QUP589937 REG589937:REL589937 ROC589937:ROH589937 RXY589937:RYD589937 SHU589937:SHZ589937 SRQ589937:SRV589937 TBM589937:TBR589937 TLI589937:TLN589937 TVE589937:TVJ589937 UFA589937:UFF589937 UOW589937:UPB589937 UYS589937:UYX589937 VIO589937:VIT589937 VSK589937:VSP589937 WCG589937:WCL589937 WMC589937:WMH589937 WVY589937:WWD589937 Q655473:V655473 JM655473:JR655473 TI655473:TN655473 ADE655473:ADJ655473 ANA655473:ANF655473 AWW655473:AXB655473 BGS655473:BGX655473 BQO655473:BQT655473 CAK655473:CAP655473 CKG655473:CKL655473 CUC655473:CUH655473 DDY655473:DED655473 DNU655473:DNZ655473 DXQ655473:DXV655473 EHM655473:EHR655473 ERI655473:ERN655473 FBE655473:FBJ655473 FLA655473:FLF655473 FUW655473:FVB655473 GES655473:GEX655473 GOO655473:GOT655473 GYK655473:GYP655473 HIG655473:HIL655473 HSC655473:HSH655473 IBY655473:ICD655473 ILU655473:ILZ655473 IVQ655473:IVV655473 JFM655473:JFR655473 JPI655473:JPN655473 JZE655473:JZJ655473 KJA655473:KJF655473 KSW655473:KTB655473 LCS655473:LCX655473 LMO655473:LMT655473 LWK655473:LWP655473 MGG655473:MGL655473 MQC655473:MQH655473 MZY655473:NAD655473 NJU655473:NJZ655473 NTQ655473:NTV655473 ODM655473:ODR655473 ONI655473:ONN655473 OXE655473:OXJ655473 PHA655473:PHF655473 PQW655473:PRB655473 QAS655473:QAX655473 QKO655473:QKT655473 QUK655473:QUP655473 REG655473:REL655473 ROC655473:ROH655473 RXY655473:RYD655473 SHU655473:SHZ655473 SRQ655473:SRV655473 TBM655473:TBR655473 TLI655473:TLN655473 TVE655473:TVJ655473 UFA655473:UFF655473 UOW655473:UPB655473 UYS655473:UYX655473 VIO655473:VIT655473 VSK655473:VSP655473 WCG655473:WCL655473 WMC655473:WMH655473 WVY655473:WWD655473 Q721009:V721009 JM721009:JR721009 TI721009:TN721009 ADE721009:ADJ721009 ANA721009:ANF721009 AWW721009:AXB721009 BGS721009:BGX721009 BQO721009:BQT721009 CAK721009:CAP721009 CKG721009:CKL721009 CUC721009:CUH721009 DDY721009:DED721009 DNU721009:DNZ721009 DXQ721009:DXV721009 EHM721009:EHR721009 ERI721009:ERN721009 FBE721009:FBJ721009 FLA721009:FLF721009 FUW721009:FVB721009 GES721009:GEX721009 GOO721009:GOT721009 GYK721009:GYP721009 HIG721009:HIL721009 HSC721009:HSH721009 IBY721009:ICD721009 ILU721009:ILZ721009 IVQ721009:IVV721009 JFM721009:JFR721009 JPI721009:JPN721009 JZE721009:JZJ721009 KJA721009:KJF721009 KSW721009:KTB721009 LCS721009:LCX721009 LMO721009:LMT721009 LWK721009:LWP721009 MGG721009:MGL721009 MQC721009:MQH721009 MZY721009:NAD721009 NJU721009:NJZ721009 NTQ721009:NTV721009 ODM721009:ODR721009 ONI721009:ONN721009 OXE721009:OXJ721009 PHA721009:PHF721009 PQW721009:PRB721009 QAS721009:QAX721009 QKO721009:QKT721009 QUK721009:QUP721009 REG721009:REL721009 ROC721009:ROH721009 RXY721009:RYD721009 SHU721009:SHZ721009 SRQ721009:SRV721009 TBM721009:TBR721009 TLI721009:TLN721009 TVE721009:TVJ721009 UFA721009:UFF721009 UOW721009:UPB721009 UYS721009:UYX721009 VIO721009:VIT721009 VSK721009:VSP721009 WCG721009:WCL721009 WMC721009:WMH721009 WVY721009:WWD721009 Q786545:V786545 JM786545:JR786545 TI786545:TN786545 ADE786545:ADJ786545 ANA786545:ANF786545 AWW786545:AXB786545 BGS786545:BGX786545 BQO786545:BQT786545 CAK786545:CAP786545 CKG786545:CKL786545 CUC786545:CUH786545 DDY786545:DED786545 DNU786545:DNZ786545 DXQ786545:DXV786545 EHM786545:EHR786545 ERI786545:ERN786545 FBE786545:FBJ786545 FLA786545:FLF786545 FUW786545:FVB786545 GES786545:GEX786545 GOO786545:GOT786545 GYK786545:GYP786545 HIG786545:HIL786545 HSC786545:HSH786545 IBY786545:ICD786545 ILU786545:ILZ786545 IVQ786545:IVV786545 JFM786545:JFR786545 JPI786545:JPN786545 JZE786545:JZJ786545 KJA786545:KJF786545 KSW786545:KTB786545 LCS786545:LCX786545 LMO786545:LMT786545 LWK786545:LWP786545 MGG786545:MGL786545 MQC786545:MQH786545 MZY786545:NAD786545 NJU786545:NJZ786545 NTQ786545:NTV786545 ODM786545:ODR786545 ONI786545:ONN786545 OXE786545:OXJ786545 PHA786545:PHF786545 PQW786545:PRB786545 QAS786545:QAX786545 QKO786545:QKT786545 QUK786545:QUP786545 REG786545:REL786545 ROC786545:ROH786545 RXY786545:RYD786545 SHU786545:SHZ786545 SRQ786545:SRV786545 TBM786545:TBR786545 TLI786545:TLN786545 TVE786545:TVJ786545 UFA786545:UFF786545 UOW786545:UPB786545 UYS786545:UYX786545 VIO786545:VIT786545 VSK786545:VSP786545 WCG786545:WCL786545 WMC786545:WMH786545 WVY786545:WWD786545 Q852081:V852081 JM852081:JR852081 TI852081:TN852081 ADE852081:ADJ852081 ANA852081:ANF852081 AWW852081:AXB852081 BGS852081:BGX852081 BQO852081:BQT852081 CAK852081:CAP852081 CKG852081:CKL852081 CUC852081:CUH852081 DDY852081:DED852081 DNU852081:DNZ852081 DXQ852081:DXV852081 EHM852081:EHR852081 ERI852081:ERN852081 FBE852081:FBJ852081 FLA852081:FLF852081 FUW852081:FVB852081 GES852081:GEX852081 GOO852081:GOT852081 GYK852081:GYP852081 HIG852081:HIL852081 HSC852081:HSH852081 IBY852081:ICD852081 ILU852081:ILZ852081 IVQ852081:IVV852081 JFM852081:JFR852081 JPI852081:JPN852081 JZE852081:JZJ852081 KJA852081:KJF852081 KSW852081:KTB852081 LCS852081:LCX852081 LMO852081:LMT852081 LWK852081:LWP852081 MGG852081:MGL852081 MQC852081:MQH852081 MZY852081:NAD852081 NJU852081:NJZ852081 NTQ852081:NTV852081 ODM852081:ODR852081 ONI852081:ONN852081 OXE852081:OXJ852081 PHA852081:PHF852081 PQW852081:PRB852081 QAS852081:QAX852081 QKO852081:QKT852081 QUK852081:QUP852081 REG852081:REL852081 ROC852081:ROH852081 RXY852081:RYD852081 SHU852081:SHZ852081 SRQ852081:SRV852081 TBM852081:TBR852081 TLI852081:TLN852081 TVE852081:TVJ852081 UFA852081:UFF852081 UOW852081:UPB852081 UYS852081:UYX852081 VIO852081:VIT852081 VSK852081:VSP852081 WCG852081:WCL852081 WMC852081:WMH852081 WVY852081:WWD852081 Q917617:V917617 JM917617:JR917617 TI917617:TN917617 ADE917617:ADJ917617 ANA917617:ANF917617 AWW917617:AXB917617 BGS917617:BGX917617 BQO917617:BQT917617 CAK917617:CAP917617 CKG917617:CKL917617 CUC917617:CUH917617 DDY917617:DED917617 DNU917617:DNZ917617 DXQ917617:DXV917617 EHM917617:EHR917617 ERI917617:ERN917617 FBE917617:FBJ917617 FLA917617:FLF917617 FUW917617:FVB917617 GES917617:GEX917617 GOO917617:GOT917617 GYK917617:GYP917617 HIG917617:HIL917617 HSC917617:HSH917617 IBY917617:ICD917617 ILU917617:ILZ917617 IVQ917617:IVV917617 JFM917617:JFR917617 JPI917617:JPN917617 JZE917617:JZJ917617 KJA917617:KJF917617 KSW917617:KTB917617 LCS917617:LCX917617 LMO917617:LMT917617 LWK917617:LWP917617 MGG917617:MGL917617 MQC917617:MQH917617 MZY917617:NAD917617 NJU917617:NJZ917617 NTQ917617:NTV917617 ODM917617:ODR917617 ONI917617:ONN917617 OXE917617:OXJ917617 PHA917617:PHF917617 PQW917617:PRB917617 QAS917617:QAX917617 QKO917617:QKT917617 QUK917617:QUP917617 REG917617:REL917617 ROC917617:ROH917617 RXY917617:RYD917617 SHU917617:SHZ917617 SRQ917617:SRV917617 TBM917617:TBR917617 TLI917617:TLN917617 TVE917617:TVJ917617 UFA917617:UFF917617 UOW917617:UPB917617 UYS917617:UYX917617 VIO917617:VIT917617 VSK917617:VSP917617 WCG917617:WCL917617 WMC917617:WMH917617 WVY917617:WWD917617 Q983153:V983153 JM983153:JR983153 TI983153:TN983153 ADE983153:ADJ983153 ANA983153:ANF983153 AWW983153:AXB983153 BGS983153:BGX983153 BQO983153:BQT983153 CAK983153:CAP983153 CKG983153:CKL983153 CUC983153:CUH983153 DDY983153:DED983153 DNU983153:DNZ983153 DXQ983153:DXV983153 EHM983153:EHR983153 ERI983153:ERN983153 FBE983153:FBJ983153 FLA983153:FLF983153 FUW983153:FVB983153 GES983153:GEX983153 GOO983153:GOT983153 GYK983153:GYP983153 HIG983153:HIL983153 HSC983153:HSH983153 IBY983153:ICD983153 ILU983153:ILZ983153 IVQ983153:IVV983153 JFM983153:JFR983153 JPI983153:JPN983153 JZE983153:JZJ983153 KJA983153:KJF983153 KSW983153:KTB983153 LCS983153:LCX983153 LMO983153:LMT983153 LWK983153:LWP983153 MGG983153:MGL983153 MQC983153:MQH983153 MZY983153:NAD983153 NJU983153:NJZ983153 NTQ983153:NTV983153 ODM983153:ODR983153 ONI983153:ONN983153 OXE983153:OXJ983153 PHA983153:PHF983153 PQW983153:PRB983153 QAS983153:QAX983153 QKO983153:QKT983153 QUK983153:QUP983153 REG983153:REL983153 ROC983153:ROH983153 RXY983153:RYD983153 SHU983153:SHZ983153 SRQ983153:SRV983153 TBM983153:TBR983153 TLI983153:TLN983153 TVE983153:TVJ983153 UFA983153:UFF983153 UOW983153:UPB983153 UYS983153:UYX983153 VIO983153:VIT983153 VSK983153:VSP983153 WCG983153:WCL983153 WMC983153:WMH983153 WVY983153:WWD983153 R115:V115 JN115:JR115 TJ115:TN115 ADF115:ADJ115 ANB115:ANF115 AWX115:AXB115 BGT115:BGX115 BQP115:BQT115 CAL115:CAP115 CKH115:CKL115 CUD115:CUH115 DDZ115:DED115 DNV115:DNZ115 DXR115:DXV115 EHN115:EHR115 ERJ115:ERN115 FBF115:FBJ115 FLB115:FLF115 FUX115:FVB115 GET115:GEX115 GOP115:GOT115 GYL115:GYP115 HIH115:HIL115 HSD115:HSH115 IBZ115:ICD115 ILV115:ILZ115 IVR115:IVV115 JFN115:JFR115 JPJ115:JPN115 JZF115:JZJ115 KJB115:KJF115 KSX115:KTB115 LCT115:LCX115 LMP115:LMT115 LWL115:LWP115 MGH115:MGL115 MQD115:MQH115 MZZ115:NAD115 NJV115:NJZ115 NTR115:NTV115 ODN115:ODR115 ONJ115:ONN115 OXF115:OXJ115 PHB115:PHF115 PQX115:PRB115 QAT115:QAX115 QKP115:QKT115 QUL115:QUP115 REH115:REL115 ROD115:ROH115 RXZ115:RYD115 SHV115:SHZ115 SRR115:SRV115 TBN115:TBR115 TLJ115:TLN115 TVF115:TVJ115 UFB115:UFF115 UOX115:UPB115 UYT115:UYX115 VIP115:VIT115 VSL115:VSP115 WCH115:WCL115 WMD115:WMH115 WVZ115:WWD115 R65651:V65651 JN65651:JR65651 TJ65651:TN65651 ADF65651:ADJ65651 ANB65651:ANF65651 AWX65651:AXB65651 BGT65651:BGX65651 BQP65651:BQT65651 CAL65651:CAP65651 CKH65651:CKL65651 CUD65651:CUH65651 DDZ65651:DED65651 DNV65651:DNZ65651 DXR65651:DXV65651 EHN65651:EHR65651 ERJ65651:ERN65651 FBF65651:FBJ65651 FLB65651:FLF65651 FUX65651:FVB65651 GET65651:GEX65651 GOP65651:GOT65651 GYL65651:GYP65651 HIH65651:HIL65651 HSD65651:HSH65651 IBZ65651:ICD65651 ILV65651:ILZ65651 IVR65651:IVV65651 JFN65651:JFR65651 JPJ65651:JPN65651 JZF65651:JZJ65651 KJB65651:KJF65651 KSX65651:KTB65651 LCT65651:LCX65651 LMP65651:LMT65651 LWL65651:LWP65651 MGH65651:MGL65651 MQD65651:MQH65651 MZZ65651:NAD65651 NJV65651:NJZ65651 NTR65651:NTV65651 ODN65651:ODR65651 ONJ65651:ONN65651 OXF65651:OXJ65651 PHB65651:PHF65651 PQX65651:PRB65651 QAT65651:QAX65651 QKP65651:QKT65651 QUL65651:QUP65651 REH65651:REL65651 ROD65651:ROH65651 RXZ65651:RYD65651 SHV65651:SHZ65651 SRR65651:SRV65651 TBN65651:TBR65651 TLJ65651:TLN65651 TVF65651:TVJ65651 UFB65651:UFF65651 UOX65651:UPB65651 UYT65651:UYX65651 VIP65651:VIT65651 VSL65651:VSP65651 WCH65651:WCL65651 WMD65651:WMH65651 WVZ65651:WWD65651 R131187:V131187 JN131187:JR131187 TJ131187:TN131187 ADF131187:ADJ131187 ANB131187:ANF131187 AWX131187:AXB131187 BGT131187:BGX131187 BQP131187:BQT131187 CAL131187:CAP131187 CKH131187:CKL131187 CUD131187:CUH131187 DDZ131187:DED131187 DNV131187:DNZ131187 DXR131187:DXV131187 EHN131187:EHR131187 ERJ131187:ERN131187 FBF131187:FBJ131187 FLB131187:FLF131187 FUX131187:FVB131187 GET131187:GEX131187 GOP131187:GOT131187 GYL131187:GYP131187 HIH131187:HIL131187 HSD131187:HSH131187 IBZ131187:ICD131187 ILV131187:ILZ131187 IVR131187:IVV131187 JFN131187:JFR131187 JPJ131187:JPN131187 JZF131187:JZJ131187 KJB131187:KJF131187 KSX131187:KTB131187 LCT131187:LCX131187 LMP131187:LMT131187 LWL131187:LWP131187 MGH131187:MGL131187 MQD131187:MQH131187 MZZ131187:NAD131187 NJV131187:NJZ131187 NTR131187:NTV131187 ODN131187:ODR131187 ONJ131187:ONN131187 OXF131187:OXJ131187 PHB131187:PHF131187 PQX131187:PRB131187 QAT131187:QAX131187 QKP131187:QKT131187 QUL131187:QUP131187 REH131187:REL131187 ROD131187:ROH131187 RXZ131187:RYD131187 SHV131187:SHZ131187 SRR131187:SRV131187 TBN131187:TBR131187 TLJ131187:TLN131187 TVF131187:TVJ131187 UFB131187:UFF131187 UOX131187:UPB131187 UYT131187:UYX131187 VIP131187:VIT131187 VSL131187:VSP131187 WCH131187:WCL131187 WMD131187:WMH131187 WVZ131187:WWD131187 R196723:V196723 JN196723:JR196723 TJ196723:TN196723 ADF196723:ADJ196723 ANB196723:ANF196723 AWX196723:AXB196723 BGT196723:BGX196723 BQP196723:BQT196723 CAL196723:CAP196723 CKH196723:CKL196723 CUD196723:CUH196723 DDZ196723:DED196723 DNV196723:DNZ196723 DXR196723:DXV196723 EHN196723:EHR196723 ERJ196723:ERN196723 FBF196723:FBJ196723 FLB196723:FLF196723 FUX196723:FVB196723 GET196723:GEX196723 GOP196723:GOT196723 GYL196723:GYP196723 HIH196723:HIL196723 HSD196723:HSH196723 IBZ196723:ICD196723 ILV196723:ILZ196723 IVR196723:IVV196723 JFN196723:JFR196723 JPJ196723:JPN196723 JZF196723:JZJ196723 KJB196723:KJF196723 KSX196723:KTB196723 LCT196723:LCX196723 LMP196723:LMT196723 LWL196723:LWP196723 MGH196723:MGL196723 MQD196723:MQH196723 MZZ196723:NAD196723 NJV196723:NJZ196723 NTR196723:NTV196723 ODN196723:ODR196723 ONJ196723:ONN196723 OXF196723:OXJ196723 PHB196723:PHF196723 PQX196723:PRB196723 QAT196723:QAX196723 QKP196723:QKT196723 QUL196723:QUP196723 REH196723:REL196723 ROD196723:ROH196723 RXZ196723:RYD196723 SHV196723:SHZ196723 SRR196723:SRV196723 TBN196723:TBR196723 TLJ196723:TLN196723 TVF196723:TVJ196723 UFB196723:UFF196723 UOX196723:UPB196723 UYT196723:UYX196723 VIP196723:VIT196723 VSL196723:VSP196723 WCH196723:WCL196723 WMD196723:WMH196723 WVZ196723:WWD196723 R262259:V262259 JN262259:JR262259 TJ262259:TN262259 ADF262259:ADJ262259 ANB262259:ANF262259 AWX262259:AXB262259 BGT262259:BGX262259 BQP262259:BQT262259 CAL262259:CAP262259 CKH262259:CKL262259 CUD262259:CUH262259 DDZ262259:DED262259 DNV262259:DNZ262259 DXR262259:DXV262259 EHN262259:EHR262259 ERJ262259:ERN262259 FBF262259:FBJ262259 FLB262259:FLF262259 FUX262259:FVB262259 GET262259:GEX262259 GOP262259:GOT262259 GYL262259:GYP262259 HIH262259:HIL262259 HSD262259:HSH262259 IBZ262259:ICD262259 ILV262259:ILZ262259 IVR262259:IVV262259 JFN262259:JFR262259 JPJ262259:JPN262259 JZF262259:JZJ262259 KJB262259:KJF262259 KSX262259:KTB262259 LCT262259:LCX262259 LMP262259:LMT262259 LWL262259:LWP262259 MGH262259:MGL262259 MQD262259:MQH262259 MZZ262259:NAD262259 NJV262259:NJZ262259 NTR262259:NTV262259 ODN262259:ODR262259 ONJ262259:ONN262259 OXF262259:OXJ262259 PHB262259:PHF262259 PQX262259:PRB262259 QAT262259:QAX262259 QKP262259:QKT262259 QUL262259:QUP262259 REH262259:REL262259 ROD262259:ROH262259 RXZ262259:RYD262259 SHV262259:SHZ262259 SRR262259:SRV262259 TBN262259:TBR262259 TLJ262259:TLN262259 TVF262259:TVJ262259 UFB262259:UFF262259 UOX262259:UPB262259 UYT262259:UYX262259 VIP262259:VIT262259 VSL262259:VSP262259 WCH262259:WCL262259 WMD262259:WMH262259 WVZ262259:WWD262259 R327795:V327795 JN327795:JR327795 TJ327795:TN327795 ADF327795:ADJ327795 ANB327795:ANF327795 AWX327795:AXB327795 BGT327795:BGX327795 BQP327795:BQT327795 CAL327795:CAP327795 CKH327795:CKL327795 CUD327795:CUH327795 DDZ327795:DED327795 DNV327795:DNZ327795 DXR327795:DXV327795 EHN327795:EHR327795 ERJ327795:ERN327795 FBF327795:FBJ327795 FLB327795:FLF327795 FUX327795:FVB327795 GET327795:GEX327795 GOP327795:GOT327795 GYL327795:GYP327795 HIH327795:HIL327795 HSD327795:HSH327795 IBZ327795:ICD327795 ILV327795:ILZ327795 IVR327795:IVV327795 JFN327795:JFR327795 JPJ327795:JPN327795 JZF327795:JZJ327795 KJB327795:KJF327795 KSX327795:KTB327795 LCT327795:LCX327795 LMP327795:LMT327795 LWL327795:LWP327795 MGH327795:MGL327795 MQD327795:MQH327795 MZZ327795:NAD327795 NJV327795:NJZ327795 NTR327795:NTV327795 ODN327795:ODR327795 ONJ327795:ONN327795 OXF327795:OXJ327795 PHB327795:PHF327795 PQX327795:PRB327795 QAT327795:QAX327795 QKP327795:QKT327795 QUL327795:QUP327795 REH327795:REL327795 ROD327795:ROH327795 RXZ327795:RYD327795 SHV327795:SHZ327795 SRR327795:SRV327795 TBN327795:TBR327795 TLJ327795:TLN327795 TVF327795:TVJ327795 UFB327795:UFF327795 UOX327795:UPB327795 UYT327795:UYX327795 VIP327795:VIT327795 VSL327795:VSP327795 WCH327795:WCL327795 WMD327795:WMH327795 WVZ327795:WWD327795 R393331:V393331 JN393331:JR393331 TJ393331:TN393331 ADF393331:ADJ393331 ANB393331:ANF393331 AWX393331:AXB393331 BGT393331:BGX393331 BQP393331:BQT393331 CAL393331:CAP393331 CKH393331:CKL393331 CUD393331:CUH393331 DDZ393331:DED393331 DNV393331:DNZ393331 DXR393331:DXV393331 EHN393331:EHR393331 ERJ393331:ERN393331 FBF393331:FBJ393331 FLB393331:FLF393331 FUX393331:FVB393331 GET393331:GEX393331 GOP393331:GOT393331 GYL393331:GYP393331 HIH393331:HIL393331 HSD393331:HSH393331 IBZ393331:ICD393331 ILV393331:ILZ393331 IVR393331:IVV393331 JFN393331:JFR393331 JPJ393331:JPN393331 JZF393331:JZJ393331 KJB393331:KJF393331 KSX393331:KTB393331 LCT393331:LCX393331 LMP393331:LMT393331 LWL393331:LWP393331 MGH393331:MGL393331 MQD393331:MQH393331 MZZ393331:NAD393331 NJV393331:NJZ393331 NTR393331:NTV393331 ODN393331:ODR393331 ONJ393331:ONN393331 OXF393331:OXJ393331 PHB393331:PHF393331 PQX393331:PRB393331 QAT393331:QAX393331 QKP393331:QKT393331 QUL393331:QUP393331 REH393331:REL393331 ROD393331:ROH393331 RXZ393331:RYD393331 SHV393331:SHZ393331 SRR393331:SRV393331 TBN393331:TBR393331 TLJ393331:TLN393331 TVF393331:TVJ393331 UFB393331:UFF393331 UOX393331:UPB393331 UYT393331:UYX393331 VIP393331:VIT393331 VSL393331:VSP393331 WCH393331:WCL393331 WMD393331:WMH393331 WVZ393331:WWD393331 R458867:V458867 JN458867:JR458867 TJ458867:TN458867 ADF458867:ADJ458867 ANB458867:ANF458867 AWX458867:AXB458867 BGT458867:BGX458867 BQP458867:BQT458867 CAL458867:CAP458867 CKH458867:CKL458867 CUD458867:CUH458867 DDZ458867:DED458867 DNV458867:DNZ458867 DXR458867:DXV458867 EHN458867:EHR458867 ERJ458867:ERN458867 FBF458867:FBJ458867 FLB458867:FLF458867 FUX458867:FVB458867 GET458867:GEX458867 GOP458867:GOT458867 GYL458867:GYP458867 HIH458867:HIL458867 HSD458867:HSH458867 IBZ458867:ICD458867 ILV458867:ILZ458867 IVR458867:IVV458867 JFN458867:JFR458867 JPJ458867:JPN458867 JZF458867:JZJ458867 KJB458867:KJF458867 KSX458867:KTB458867 LCT458867:LCX458867 LMP458867:LMT458867 LWL458867:LWP458867 MGH458867:MGL458867 MQD458867:MQH458867 MZZ458867:NAD458867 NJV458867:NJZ458867 NTR458867:NTV458867 ODN458867:ODR458867 ONJ458867:ONN458867 OXF458867:OXJ458867 PHB458867:PHF458867 PQX458867:PRB458867 QAT458867:QAX458867 QKP458867:QKT458867 QUL458867:QUP458867 REH458867:REL458867 ROD458867:ROH458867 RXZ458867:RYD458867 SHV458867:SHZ458867 SRR458867:SRV458867 TBN458867:TBR458867 TLJ458867:TLN458867 TVF458867:TVJ458867 UFB458867:UFF458867 UOX458867:UPB458867 UYT458867:UYX458867 VIP458867:VIT458867 VSL458867:VSP458867 WCH458867:WCL458867 WMD458867:WMH458867 WVZ458867:WWD458867 R524403:V524403 JN524403:JR524403 TJ524403:TN524403 ADF524403:ADJ524403 ANB524403:ANF524403 AWX524403:AXB524403 BGT524403:BGX524403 BQP524403:BQT524403 CAL524403:CAP524403 CKH524403:CKL524403 CUD524403:CUH524403 DDZ524403:DED524403 DNV524403:DNZ524403 DXR524403:DXV524403 EHN524403:EHR524403 ERJ524403:ERN524403 FBF524403:FBJ524403 FLB524403:FLF524403 FUX524403:FVB524403 GET524403:GEX524403 GOP524403:GOT524403 GYL524403:GYP524403 HIH524403:HIL524403 HSD524403:HSH524403 IBZ524403:ICD524403 ILV524403:ILZ524403 IVR524403:IVV524403 JFN524403:JFR524403 JPJ524403:JPN524403 JZF524403:JZJ524403 KJB524403:KJF524403 KSX524403:KTB524403 LCT524403:LCX524403 LMP524403:LMT524403 LWL524403:LWP524403 MGH524403:MGL524403 MQD524403:MQH524403 MZZ524403:NAD524403 NJV524403:NJZ524403 NTR524403:NTV524403 ODN524403:ODR524403 ONJ524403:ONN524403 OXF524403:OXJ524403 PHB524403:PHF524403 PQX524403:PRB524403 QAT524403:QAX524403 QKP524403:QKT524403 QUL524403:QUP524403 REH524403:REL524403 ROD524403:ROH524403 RXZ524403:RYD524403 SHV524403:SHZ524403 SRR524403:SRV524403 TBN524403:TBR524403 TLJ524403:TLN524403 TVF524403:TVJ524403 UFB524403:UFF524403 UOX524403:UPB524403 UYT524403:UYX524403 VIP524403:VIT524403 VSL524403:VSP524403 WCH524403:WCL524403 WMD524403:WMH524403 WVZ524403:WWD524403 R589939:V589939 JN589939:JR589939 TJ589939:TN589939 ADF589939:ADJ589939 ANB589939:ANF589939 AWX589939:AXB589939 BGT589939:BGX589939 BQP589939:BQT589939 CAL589939:CAP589939 CKH589939:CKL589939 CUD589939:CUH589939 DDZ589939:DED589939 DNV589939:DNZ589939 DXR589939:DXV589939 EHN589939:EHR589939 ERJ589939:ERN589939 FBF589939:FBJ589939 FLB589939:FLF589939 FUX589939:FVB589939 GET589939:GEX589939 GOP589939:GOT589939 GYL589939:GYP589939 HIH589939:HIL589939 HSD589939:HSH589939 IBZ589939:ICD589939 ILV589939:ILZ589939 IVR589939:IVV589939 JFN589939:JFR589939 JPJ589939:JPN589939 JZF589939:JZJ589939 KJB589939:KJF589939 KSX589939:KTB589939 LCT589939:LCX589939 LMP589939:LMT589939 LWL589939:LWP589939 MGH589939:MGL589939 MQD589939:MQH589939 MZZ589939:NAD589939 NJV589939:NJZ589939 NTR589939:NTV589939 ODN589939:ODR589939 ONJ589939:ONN589939 OXF589939:OXJ589939 PHB589939:PHF589939 PQX589939:PRB589939 QAT589939:QAX589939 QKP589939:QKT589939 QUL589939:QUP589939 REH589939:REL589939 ROD589939:ROH589939 RXZ589939:RYD589939 SHV589939:SHZ589939 SRR589939:SRV589939 TBN589939:TBR589939 TLJ589939:TLN589939 TVF589939:TVJ589939 UFB589939:UFF589939 UOX589939:UPB589939 UYT589939:UYX589939 VIP589939:VIT589939 VSL589939:VSP589939 WCH589939:WCL589939 WMD589939:WMH589939 WVZ589939:WWD589939 R655475:V655475 JN655475:JR655475 TJ655475:TN655475 ADF655475:ADJ655475 ANB655475:ANF655475 AWX655475:AXB655475 BGT655475:BGX655475 BQP655475:BQT655475 CAL655475:CAP655475 CKH655475:CKL655475 CUD655475:CUH655475 DDZ655475:DED655475 DNV655475:DNZ655475 DXR655475:DXV655475 EHN655475:EHR655475 ERJ655475:ERN655475 FBF655475:FBJ655475 FLB655475:FLF655475 FUX655475:FVB655475 GET655475:GEX655475 GOP655475:GOT655475 GYL655475:GYP655475 HIH655475:HIL655475 HSD655475:HSH655475 IBZ655475:ICD655475 ILV655475:ILZ655475 IVR655475:IVV655475 JFN655475:JFR655475 JPJ655475:JPN655475 JZF655475:JZJ655475 KJB655475:KJF655475 KSX655475:KTB655475 LCT655475:LCX655475 LMP655475:LMT655475 LWL655475:LWP655475 MGH655475:MGL655475 MQD655475:MQH655475 MZZ655475:NAD655475 NJV655475:NJZ655475 NTR655475:NTV655475 ODN655475:ODR655475 ONJ655475:ONN655475 OXF655475:OXJ655475 PHB655475:PHF655475 PQX655475:PRB655475 QAT655475:QAX655475 QKP655475:QKT655475 QUL655475:QUP655475 REH655475:REL655475 ROD655475:ROH655475 RXZ655475:RYD655475 SHV655475:SHZ655475 SRR655475:SRV655475 TBN655475:TBR655475 TLJ655475:TLN655475 TVF655475:TVJ655475 UFB655475:UFF655475 UOX655475:UPB655475 UYT655475:UYX655475 VIP655475:VIT655475 VSL655475:VSP655475 WCH655475:WCL655475 WMD655475:WMH655475 WVZ655475:WWD655475 R721011:V721011 JN721011:JR721011 TJ721011:TN721011 ADF721011:ADJ721011 ANB721011:ANF721011 AWX721011:AXB721011 BGT721011:BGX721011 BQP721011:BQT721011 CAL721011:CAP721011 CKH721011:CKL721011 CUD721011:CUH721011 DDZ721011:DED721011 DNV721011:DNZ721011 DXR721011:DXV721011 EHN721011:EHR721011 ERJ721011:ERN721011 FBF721011:FBJ721011 FLB721011:FLF721011 FUX721011:FVB721011 GET721011:GEX721011 GOP721011:GOT721011 GYL721011:GYP721011 HIH721011:HIL721011 HSD721011:HSH721011 IBZ721011:ICD721011 ILV721011:ILZ721011 IVR721011:IVV721011 JFN721011:JFR721011 JPJ721011:JPN721011 JZF721011:JZJ721011 KJB721011:KJF721011 KSX721011:KTB721011 LCT721011:LCX721011 LMP721011:LMT721011 LWL721011:LWP721011 MGH721011:MGL721011 MQD721011:MQH721011 MZZ721011:NAD721011 NJV721011:NJZ721011 NTR721011:NTV721011 ODN721011:ODR721011 ONJ721011:ONN721011 OXF721011:OXJ721011 PHB721011:PHF721011 PQX721011:PRB721011 QAT721011:QAX721011 QKP721011:QKT721011 QUL721011:QUP721011 REH721011:REL721011 ROD721011:ROH721011 RXZ721011:RYD721011 SHV721011:SHZ721011 SRR721011:SRV721011 TBN721011:TBR721011 TLJ721011:TLN721011 TVF721011:TVJ721011 UFB721011:UFF721011 UOX721011:UPB721011 UYT721011:UYX721011 VIP721011:VIT721011 VSL721011:VSP721011 WCH721011:WCL721011 WMD721011:WMH721011 WVZ721011:WWD721011 R786547:V786547 JN786547:JR786547 TJ786547:TN786547 ADF786547:ADJ786547 ANB786547:ANF786547 AWX786547:AXB786547 BGT786547:BGX786547 BQP786547:BQT786547 CAL786547:CAP786547 CKH786547:CKL786547 CUD786547:CUH786547 DDZ786547:DED786547 DNV786547:DNZ786547 DXR786547:DXV786547 EHN786547:EHR786547 ERJ786547:ERN786547 FBF786547:FBJ786547 FLB786547:FLF786547 FUX786547:FVB786547 GET786547:GEX786547 GOP786547:GOT786547 GYL786547:GYP786547 HIH786547:HIL786547 HSD786547:HSH786547 IBZ786547:ICD786547 ILV786547:ILZ786547 IVR786547:IVV786547 JFN786547:JFR786547 JPJ786547:JPN786547 JZF786547:JZJ786547 KJB786547:KJF786547 KSX786547:KTB786547 LCT786547:LCX786547 LMP786547:LMT786547 LWL786547:LWP786547 MGH786547:MGL786547 MQD786547:MQH786547 MZZ786547:NAD786547 NJV786547:NJZ786547 NTR786547:NTV786547 ODN786547:ODR786547 ONJ786547:ONN786547 OXF786547:OXJ786547 PHB786547:PHF786547 PQX786547:PRB786547 QAT786547:QAX786547 QKP786547:QKT786547 QUL786547:QUP786547 REH786547:REL786547 ROD786547:ROH786547 RXZ786547:RYD786547 SHV786547:SHZ786547 SRR786547:SRV786547 TBN786547:TBR786547 TLJ786547:TLN786547 TVF786547:TVJ786547 UFB786547:UFF786547 UOX786547:UPB786547 UYT786547:UYX786547 VIP786547:VIT786547 VSL786547:VSP786547 WCH786547:WCL786547 WMD786547:WMH786547 WVZ786547:WWD786547 R852083:V852083 JN852083:JR852083 TJ852083:TN852083 ADF852083:ADJ852083 ANB852083:ANF852083 AWX852083:AXB852083 BGT852083:BGX852083 BQP852083:BQT852083 CAL852083:CAP852083 CKH852083:CKL852083 CUD852083:CUH852083 DDZ852083:DED852083 DNV852083:DNZ852083 DXR852083:DXV852083 EHN852083:EHR852083 ERJ852083:ERN852083 FBF852083:FBJ852083 FLB852083:FLF852083 FUX852083:FVB852083 GET852083:GEX852083 GOP852083:GOT852083 GYL852083:GYP852083 HIH852083:HIL852083 HSD852083:HSH852083 IBZ852083:ICD852083 ILV852083:ILZ852083 IVR852083:IVV852083 JFN852083:JFR852083 JPJ852083:JPN852083 JZF852083:JZJ852083 KJB852083:KJF852083 KSX852083:KTB852083 LCT852083:LCX852083 LMP852083:LMT852083 LWL852083:LWP852083 MGH852083:MGL852083 MQD852083:MQH852083 MZZ852083:NAD852083 NJV852083:NJZ852083 NTR852083:NTV852083 ODN852083:ODR852083 ONJ852083:ONN852083 OXF852083:OXJ852083 PHB852083:PHF852083 PQX852083:PRB852083 QAT852083:QAX852083 QKP852083:QKT852083 QUL852083:QUP852083 REH852083:REL852083 ROD852083:ROH852083 RXZ852083:RYD852083 SHV852083:SHZ852083 SRR852083:SRV852083 TBN852083:TBR852083 TLJ852083:TLN852083 TVF852083:TVJ852083 UFB852083:UFF852083 UOX852083:UPB852083 UYT852083:UYX852083 VIP852083:VIT852083 VSL852083:VSP852083 WCH852083:WCL852083 WMD852083:WMH852083 WVZ852083:WWD852083 R917619:V917619 JN917619:JR917619 TJ917619:TN917619 ADF917619:ADJ917619 ANB917619:ANF917619 AWX917619:AXB917619 BGT917619:BGX917619 BQP917619:BQT917619 CAL917619:CAP917619 CKH917619:CKL917619 CUD917619:CUH917619 DDZ917619:DED917619 DNV917619:DNZ917619 DXR917619:DXV917619 EHN917619:EHR917619 ERJ917619:ERN917619 FBF917619:FBJ917619 FLB917619:FLF917619 FUX917619:FVB917619 GET917619:GEX917619 GOP917619:GOT917619 GYL917619:GYP917619 HIH917619:HIL917619 HSD917619:HSH917619 IBZ917619:ICD917619 ILV917619:ILZ917619 IVR917619:IVV917619 JFN917619:JFR917619 JPJ917619:JPN917619 JZF917619:JZJ917619 KJB917619:KJF917619 KSX917619:KTB917619 LCT917619:LCX917619 LMP917619:LMT917619 LWL917619:LWP917619 MGH917619:MGL917619 MQD917619:MQH917619 MZZ917619:NAD917619 NJV917619:NJZ917619 NTR917619:NTV917619 ODN917619:ODR917619 ONJ917619:ONN917619 OXF917619:OXJ917619 PHB917619:PHF917619 PQX917619:PRB917619 QAT917619:QAX917619 QKP917619:QKT917619 QUL917619:QUP917619 REH917619:REL917619 ROD917619:ROH917619 RXZ917619:RYD917619 SHV917619:SHZ917619 SRR917619:SRV917619 TBN917619:TBR917619 TLJ917619:TLN917619 TVF917619:TVJ917619 UFB917619:UFF917619 UOX917619:UPB917619 UYT917619:UYX917619 VIP917619:VIT917619 VSL917619:VSP917619 WCH917619:WCL917619 WMD917619:WMH917619 WVZ917619:WWD917619 R983155:V983155 JN983155:JR983155 TJ983155:TN983155 ADF983155:ADJ983155 ANB983155:ANF983155 AWX983155:AXB983155 BGT983155:BGX983155 BQP983155:BQT983155 CAL983155:CAP983155 CKH983155:CKL983155 CUD983155:CUH983155 DDZ983155:DED983155 DNV983155:DNZ983155 DXR983155:DXV983155 EHN983155:EHR983155 ERJ983155:ERN983155 FBF983155:FBJ983155 FLB983155:FLF983155 FUX983155:FVB983155 GET983155:GEX983155 GOP983155:GOT983155 GYL983155:GYP983155 HIH983155:HIL983155 HSD983155:HSH983155 IBZ983155:ICD983155 ILV983155:ILZ983155 IVR983155:IVV983155 JFN983155:JFR983155 JPJ983155:JPN983155 JZF983155:JZJ983155 KJB983155:KJF983155 KSX983155:KTB983155 LCT983155:LCX983155 LMP983155:LMT983155 LWL983155:LWP983155 MGH983155:MGL983155 MQD983155:MQH983155 MZZ983155:NAD983155 NJV983155:NJZ983155 NTR983155:NTV983155 ODN983155:ODR983155 ONJ983155:ONN983155 OXF983155:OXJ983155 PHB983155:PHF983155 PQX983155:PRB983155 QAT983155:QAX983155 QKP983155:QKT983155 QUL983155:QUP983155 REH983155:REL983155 ROD983155:ROH983155 RXZ983155:RYD983155 SHV983155:SHZ983155 SRR983155:SRV983155 TBN983155:TBR983155 TLJ983155:TLN983155 TVF983155:TVJ983155 UFB983155:UFF983155 UOX983155:UPB983155 UYT983155:UYX983155 VIP983155:VIT983155 VSL983155:VSP983155 WCH983155:WCL983155 WMD983155:WMH983155 WVZ983155:WWD983155 J132 JF132 TB132 ACX132 AMT132 AWP132 BGL132 BQH132 CAD132 CJZ132 CTV132 DDR132 DNN132 DXJ132 EHF132 ERB132 FAX132 FKT132 FUP132 GEL132 GOH132 GYD132 HHZ132 HRV132 IBR132 ILN132 IVJ132 JFF132 JPB132 JYX132 KIT132 KSP132 LCL132 LMH132 LWD132 MFZ132 MPV132 MZR132 NJN132 NTJ132 ODF132 ONB132 OWX132 PGT132 PQP132 QAL132 QKH132 QUD132 RDZ132 RNV132 RXR132 SHN132 SRJ132 TBF132 TLB132 TUX132 UET132 UOP132 UYL132 VIH132 VSD132 WBZ132 WLV132 WVR132 J65668 JF65668 TB65668 ACX65668 AMT65668 AWP65668 BGL65668 BQH65668 CAD65668 CJZ65668 CTV65668 DDR65668 DNN65668 DXJ65668 EHF65668 ERB65668 FAX65668 FKT65668 FUP65668 GEL65668 GOH65668 GYD65668 HHZ65668 HRV65668 IBR65668 ILN65668 IVJ65668 JFF65668 JPB65668 JYX65668 KIT65668 KSP65668 LCL65668 LMH65668 LWD65668 MFZ65668 MPV65668 MZR65668 NJN65668 NTJ65668 ODF65668 ONB65668 OWX65668 PGT65668 PQP65668 QAL65668 QKH65668 QUD65668 RDZ65668 RNV65668 RXR65668 SHN65668 SRJ65668 TBF65668 TLB65668 TUX65668 UET65668 UOP65668 UYL65668 VIH65668 VSD65668 WBZ65668 WLV65668 WVR65668 J131204 JF131204 TB131204 ACX131204 AMT131204 AWP131204 BGL131204 BQH131204 CAD131204 CJZ131204 CTV131204 DDR131204 DNN131204 DXJ131204 EHF131204 ERB131204 FAX131204 FKT131204 FUP131204 GEL131204 GOH131204 GYD131204 HHZ131204 HRV131204 IBR131204 ILN131204 IVJ131204 JFF131204 JPB131204 JYX131204 KIT131204 KSP131204 LCL131204 LMH131204 LWD131204 MFZ131204 MPV131204 MZR131204 NJN131204 NTJ131204 ODF131204 ONB131204 OWX131204 PGT131204 PQP131204 QAL131204 QKH131204 QUD131204 RDZ131204 RNV131204 RXR131204 SHN131204 SRJ131204 TBF131204 TLB131204 TUX131204 UET131204 UOP131204 UYL131204 VIH131204 VSD131204 WBZ131204 WLV131204 WVR131204 J196740 JF196740 TB196740 ACX196740 AMT196740 AWP196740 BGL196740 BQH196740 CAD196740 CJZ196740 CTV196740 DDR196740 DNN196740 DXJ196740 EHF196740 ERB196740 FAX196740 FKT196740 FUP196740 GEL196740 GOH196740 GYD196740 HHZ196740 HRV196740 IBR196740 ILN196740 IVJ196740 JFF196740 JPB196740 JYX196740 KIT196740 KSP196740 LCL196740 LMH196740 LWD196740 MFZ196740 MPV196740 MZR196740 NJN196740 NTJ196740 ODF196740 ONB196740 OWX196740 PGT196740 PQP196740 QAL196740 QKH196740 QUD196740 RDZ196740 RNV196740 RXR196740 SHN196740 SRJ196740 TBF196740 TLB196740 TUX196740 UET196740 UOP196740 UYL196740 VIH196740 VSD196740 WBZ196740 WLV196740 WVR196740 J262276 JF262276 TB262276 ACX262276 AMT262276 AWP262276 BGL262276 BQH262276 CAD262276 CJZ262276 CTV262276 DDR262276 DNN262276 DXJ262276 EHF262276 ERB262276 FAX262276 FKT262276 FUP262276 GEL262276 GOH262276 GYD262276 HHZ262276 HRV262276 IBR262276 ILN262276 IVJ262276 JFF262276 JPB262276 JYX262276 KIT262276 KSP262276 LCL262276 LMH262276 LWD262276 MFZ262276 MPV262276 MZR262276 NJN262276 NTJ262276 ODF262276 ONB262276 OWX262276 PGT262276 PQP262276 QAL262276 QKH262276 QUD262276 RDZ262276 RNV262276 RXR262276 SHN262276 SRJ262276 TBF262276 TLB262276 TUX262276 UET262276 UOP262276 UYL262276 VIH262276 VSD262276 WBZ262276 WLV262276 WVR262276 J327812 JF327812 TB327812 ACX327812 AMT327812 AWP327812 BGL327812 BQH327812 CAD327812 CJZ327812 CTV327812 DDR327812 DNN327812 DXJ327812 EHF327812 ERB327812 FAX327812 FKT327812 FUP327812 GEL327812 GOH327812 GYD327812 HHZ327812 HRV327812 IBR327812 ILN327812 IVJ327812 JFF327812 JPB327812 JYX327812 KIT327812 KSP327812 LCL327812 LMH327812 LWD327812 MFZ327812 MPV327812 MZR327812 NJN327812 NTJ327812 ODF327812 ONB327812 OWX327812 PGT327812 PQP327812 QAL327812 QKH327812 QUD327812 RDZ327812 RNV327812 RXR327812 SHN327812 SRJ327812 TBF327812 TLB327812 TUX327812 UET327812 UOP327812 UYL327812 VIH327812 VSD327812 WBZ327812 WLV327812 WVR327812 J393348 JF393348 TB393348 ACX393348 AMT393348 AWP393348 BGL393348 BQH393348 CAD393348 CJZ393348 CTV393348 DDR393348 DNN393348 DXJ393348 EHF393348 ERB393348 FAX393348 FKT393348 FUP393348 GEL393348 GOH393348 GYD393348 HHZ393348 HRV393348 IBR393348 ILN393348 IVJ393348 JFF393348 JPB393348 JYX393348 KIT393348 KSP393348 LCL393348 LMH393348 LWD393348 MFZ393348 MPV393348 MZR393348 NJN393348 NTJ393348 ODF393348 ONB393348 OWX393348 PGT393348 PQP393348 QAL393348 QKH393348 QUD393348 RDZ393348 RNV393348 RXR393348 SHN393348 SRJ393348 TBF393348 TLB393348 TUX393348 UET393348 UOP393348 UYL393348 VIH393348 VSD393348 WBZ393348 WLV393348 WVR393348 J458884 JF458884 TB458884 ACX458884 AMT458884 AWP458884 BGL458884 BQH458884 CAD458884 CJZ458884 CTV458884 DDR458884 DNN458884 DXJ458884 EHF458884 ERB458884 FAX458884 FKT458884 FUP458884 GEL458884 GOH458884 GYD458884 HHZ458884 HRV458884 IBR458884 ILN458884 IVJ458884 JFF458884 JPB458884 JYX458884 KIT458884 KSP458884 LCL458884 LMH458884 LWD458884 MFZ458884 MPV458884 MZR458884 NJN458884 NTJ458884 ODF458884 ONB458884 OWX458884 PGT458884 PQP458884 QAL458884 QKH458884 QUD458884 RDZ458884 RNV458884 RXR458884 SHN458884 SRJ458884 TBF458884 TLB458884 TUX458884 UET458884 UOP458884 UYL458884 VIH458884 VSD458884 WBZ458884 WLV458884 WVR458884 J524420 JF524420 TB524420 ACX524420 AMT524420 AWP524420 BGL524420 BQH524420 CAD524420 CJZ524420 CTV524420 DDR524420 DNN524420 DXJ524420 EHF524420 ERB524420 FAX524420 FKT524420 FUP524420 GEL524420 GOH524420 GYD524420 HHZ524420 HRV524420 IBR524420 ILN524420 IVJ524420 JFF524420 JPB524420 JYX524420 KIT524420 KSP524420 LCL524420 LMH524420 LWD524420 MFZ524420 MPV524420 MZR524420 NJN524420 NTJ524420 ODF524420 ONB524420 OWX524420 PGT524420 PQP524420 QAL524420 QKH524420 QUD524420 RDZ524420 RNV524420 RXR524420 SHN524420 SRJ524420 TBF524420 TLB524420 TUX524420 UET524420 UOP524420 UYL524420 VIH524420 VSD524420 WBZ524420 WLV524420 WVR524420 J589956 JF589956 TB589956 ACX589956 AMT589956 AWP589956 BGL589956 BQH589956 CAD589956 CJZ589956 CTV589956 DDR589956 DNN589956 DXJ589956 EHF589956 ERB589956 FAX589956 FKT589956 FUP589956 GEL589956 GOH589956 GYD589956 HHZ589956 HRV589956 IBR589956 ILN589956 IVJ589956 JFF589956 JPB589956 JYX589956 KIT589956 KSP589956 LCL589956 LMH589956 LWD589956 MFZ589956 MPV589956 MZR589956 NJN589956 NTJ589956 ODF589956 ONB589956 OWX589956 PGT589956 PQP589956 QAL589956 QKH589956 QUD589956 RDZ589956 RNV589956 RXR589956 SHN589956 SRJ589956 TBF589956 TLB589956 TUX589956 UET589956 UOP589956 UYL589956 VIH589956 VSD589956 WBZ589956 WLV589956 WVR589956 J655492 JF655492 TB655492 ACX655492 AMT655492 AWP655492 BGL655492 BQH655492 CAD655492 CJZ655492 CTV655492 DDR655492 DNN655492 DXJ655492 EHF655492 ERB655492 FAX655492 FKT655492 FUP655492 GEL655492 GOH655492 GYD655492 HHZ655492 HRV655492 IBR655492 ILN655492 IVJ655492 JFF655492 JPB655492 JYX655492 KIT655492 KSP655492 LCL655492 LMH655492 LWD655492 MFZ655492 MPV655492 MZR655492 NJN655492 NTJ655492 ODF655492 ONB655492 OWX655492 PGT655492 PQP655492 QAL655492 QKH655492 QUD655492 RDZ655492 RNV655492 RXR655492 SHN655492 SRJ655492 TBF655492 TLB655492 TUX655492 UET655492 UOP655492 UYL655492 VIH655492 VSD655492 WBZ655492 WLV655492 WVR655492 J721028 JF721028 TB721028 ACX721028 AMT721028 AWP721028 BGL721028 BQH721028 CAD721028 CJZ721028 CTV721028 DDR721028 DNN721028 DXJ721028 EHF721028 ERB721028 FAX721028 FKT721028 FUP721028 GEL721028 GOH721028 GYD721028 HHZ721028 HRV721028 IBR721028 ILN721028 IVJ721028 JFF721028 JPB721028 JYX721028 KIT721028 KSP721028 LCL721028 LMH721028 LWD721028 MFZ721028 MPV721028 MZR721028 NJN721028 NTJ721028 ODF721028 ONB721028 OWX721028 PGT721028 PQP721028 QAL721028 QKH721028 QUD721028 RDZ721028 RNV721028 RXR721028 SHN721028 SRJ721028 TBF721028 TLB721028 TUX721028 UET721028 UOP721028 UYL721028 VIH721028 VSD721028 WBZ721028 WLV721028 WVR721028 J786564 JF786564 TB786564 ACX786564 AMT786564 AWP786564 BGL786564 BQH786564 CAD786564 CJZ786564 CTV786564 DDR786564 DNN786564 DXJ786564 EHF786564 ERB786564 FAX786564 FKT786564 FUP786564 GEL786564 GOH786564 GYD786564 HHZ786564 HRV786564 IBR786564 ILN786564 IVJ786564 JFF786564 JPB786564 JYX786564 KIT786564 KSP786564 LCL786564 LMH786564 LWD786564 MFZ786564 MPV786564 MZR786564 NJN786564 NTJ786564 ODF786564 ONB786564 OWX786564 PGT786564 PQP786564 QAL786564 QKH786564 QUD786564 RDZ786564 RNV786564 RXR786564 SHN786564 SRJ786564 TBF786564 TLB786564 TUX786564 UET786564 UOP786564 UYL786564 VIH786564 VSD786564 WBZ786564 WLV786564 WVR786564 J852100 JF852100 TB852100 ACX852100 AMT852100 AWP852100 BGL852100 BQH852100 CAD852100 CJZ852100 CTV852100 DDR852100 DNN852100 DXJ852100 EHF852100 ERB852100 FAX852100 FKT852100 FUP852100 GEL852100 GOH852100 GYD852100 HHZ852100 HRV852100 IBR852100 ILN852100 IVJ852100 JFF852100 JPB852100 JYX852100 KIT852100 KSP852100 LCL852100 LMH852100 LWD852100 MFZ852100 MPV852100 MZR852100 NJN852100 NTJ852100 ODF852100 ONB852100 OWX852100 PGT852100 PQP852100 QAL852100 QKH852100 QUD852100 RDZ852100 RNV852100 RXR852100 SHN852100 SRJ852100 TBF852100 TLB852100 TUX852100 UET852100 UOP852100 UYL852100 VIH852100 VSD852100 WBZ852100 WLV852100 WVR852100 J917636 JF917636 TB917636 ACX917636 AMT917636 AWP917636 BGL917636 BQH917636 CAD917636 CJZ917636 CTV917636 DDR917636 DNN917636 DXJ917636 EHF917636 ERB917636 FAX917636 FKT917636 FUP917636 GEL917636 GOH917636 GYD917636 HHZ917636 HRV917636 IBR917636 ILN917636 IVJ917636 JFF917636 JPB917636 JYX917636 KIT917636 KSP917636 LCL917636 LMH917636 LWD917636 MFZ917636 MPV917636 MZR917636 NJN917636 NTJ917636 ODF917636 ONB917636 OWX917636 PGT917636 PQP917636 QAL917636 QKH917636 QUD917636 RDZ917636 RNV917636 RXR917636 SHN917636 SRJ917636 TBF917636 TLB917636 TUX917636 UET917636 UOP917636 UYL917636 VIH917636 VSD917636 WBZ917636 WLV917636 WVR917636 J983172 JF983172 TB983172 ACX983172 AMT983172 AWP983172 BGL983172 BQH983172 CAD983172 CJZ983172 CTV983172 DDR983172 DNN983172 DXJ983172 EHF983172 ERB983172 FAX983172 FKT983172 FUP983172 GEL983172 GOH983172 GYD983172 HHZ983172 HRV983172 IBR983172 ILN983172 IVJ983172 JFF983172 JPB983172 JYX983172 KIT983172 KSP983172 LCL983172 LMH983172 LWD983172 MFZ983172 MPV983172 MZR983172 NJN983172 NTJ983172 ODF983172 ONB983172 OWX983172 PGT983172 PQP983172 QAL983172 QKH983172 QUD983172 RDZ983172 RNV983172 RXR983172 SHN983172 SRJ983172 TBF983172 TLB983172 TUX983172 UET983172 UOP983172 UYL983172 VIH983172 VSD983172 WBZ983172 WLV983172 WVR983172 G131:W131 JC131:JS131 SY131:TO131 ACU131:ADK131 AMQ131:ANG131 AWM131:AXC131 BGI131:BGY131 BQE131:BQU131 CAA131:CAQ131 CJW131:CKM131 CTS131:CUI131 DDO131:DEE131 DNK131:DOA131 DXG131:DXW131 EHC131:EHS131 EQY131:ERO131 FAU131:FBK131 FKQ131:FLG131 FUM131:FVC131 GEI131:GEY131 GOE131:GOU131 GYA131:GYQ131 HHW131:HIM131 HRS131:HSI131 IBO131:ICE131 ILK131:IMA131 IVG131:IVW131 JFC131:JFS131 JOY131:JPO131 JYU131:JZK131 KIQ131:KJG131 KSM131:KTC131 LCI131:LCY131 LME131:LMU131 LWA131:LWQ131 MFW131:MGM131 MPS131:MQI131 MZO131:NAE131 NJK131:NKA131 NTG131:NTW131 ODC131:ODS131 OMY131:ONO131 OWU131:OXK131 PGQ131:PHG131 PQM131:PRC131 QAI131:QAY131 QKE131:QKU131 QUA131:QUQ131 RDW131:REM131 RNS131:ROI131 RXO131:RYE131 SHK131:SIA131 SRG131:SRW131 TBC131:TBS131 TKY131:TLO131 TUU131:TVK131 UEQ131:UFG131 UOM131:UPC131 UYI131:UYY131 VIE131:VIU131 VSA131:VSQ131 WBW131:WCM131 WLS131:WMI131 WVO131:WWE131 G65667:W65667 JC65667:JS65667 SY65667:TO65667 ACU65667:ADK65667 AMQ65667:ANG65667 AWM65667:AXC65667 BGI65667:BGY65667 BQE65667:BQU65667 CAA65667:CAQ65667 CJW65667:CKM65667 CTS65667:CUI65667 DDO65667:DEE65667 DNK65667:DOA65667 DXG65667:DXW65667 EHC65667:EHS65667 EQY65667:ERO65667 FAU65667:FBK65667 FKQ65667:FLG65667 FUM65667:FVC65667 GEI65667:GEY65667 GOE65667:GOU65667 GYA65667:GYQ65667 HHW65667:HIM65667 HRS65667:HSI65667 IBO65667:ICE65667 ILK65667:IMA65667 IVG65667:IVW65667 JFC65667:JFS65667 JOY65667:JPO65667 JYU65667:JZK65667 KIQ65667:KJG65667 KSM65667:KTC65667 LCI65667:LCY65667 LME65667:LMU65667 LWA65667:LWQ65667 MFW65667:MGM65667 MPS65667:MQI65667 MZO65667:NAE65667 NJK65667:NKA65667 NTG65667:NTW65667 ODC65667:ODS65667 OMY65667:ONO65667 OWU65667:OXK65667 PGQ65667:PHG65667 PQM65667:PRC65667 QAI65667:QAY65667 QKE65667:QKU65667 QUA65667:QUQ65667 RDW65667:REM65667 RNS65667:ROI65667 RXO65667:RYE65667 SHK65667:SIA65667 SRG65667:SRW65667 TBC65667:TBS65667 TKY65667:TLO65667 TUU65667:TVK65667 UEQ65667:UFG65667 UOM65667:UPC65667 UYI65667:UYY65667 VIE65667:VIU65667 VSA65667:VSQ65667 WBW65667:WCM65667 WLS65667:WMI65667 WVO65667:WWE65667 G131203:W131203 JC131203:JS131203 SY131203:TO131203 ACU131203:ADK131203 AMQ131203:ANG131203 AWM131203:AXC131203 BGI131203:BGY131203 BQE131203:BQU131203 CAA131203:CAQ131203 CJW131203:CKM131203 CTS131203:CUI131203 DDO131203:DEE131203 DNK131203:DOA131203 DXG131203:DXW131203 EHC131203:EHS131203 EQY131203:ERO131203 FAU131203:FBK131203 FKQ131203:FLG131203 FUM131203:FVC131203 GEI131203:GEY131203 GOE131203:GOU131203 GYA131203:GYQ131203 HHW131203:HIM131203 HRS131203:HSI131203 IBO131203:ICE131203 ILK131203:IMA131203 IVG131203:IVW131203 JFC131203:JFS131203 JOY131203:JPO131203 JYU131203:JZK131203 KIQ131203:KJG131203 KSM131203:KTC131203 LCI131203:LCY131203 LME131203:LMU131203 LWA131203:LWQ131203 MFW131203:MGM131203 MPS131203:MQI131203 MZO131203:NAE131203 NJK131203:NKA131203 NTG131203:NTW131203 ODC131203:ODS131203 OMY131203:ONO131203 OWU131203:OXK131203 PGQ131203:PHG131203 PQM131203:PRC131203 QAI131203:QAY131203 QKE131203:QKU131203 QUA131203:QUQ131203 RDW131203:REM131203 RNS131203:ROI131203 RXO131203:RYE131203 SHK131203:SIA131203 SRG131203:SRW131203 TBC131203:TBS131203 TKY131203:TLO131203 TUU131203:TVK131203 UEQ131203:UFG131203 UOM131203:UPC131203 UYI131203:UYY131203 VIE131203:VIU131203 VSA131203:VSQ131203 WBW131203:WCM131203 WLS131203:WMI131203 WVO131203:WWE131203 G196739:W196739 JC196739:JS196739 SY196739:TO196739 ACU196739:ADK196739 AMQ196739:ANG196739 AWM196739:AXC196739 BGI196739:BGY196739 BQE196739:BQU196739 CAA196739:CAQ196739 CJW196739:CKM196739 CTS196739:CUI196739 DDO196739:DEE196739 DNK196739:DOA196739 DXG196739:DXW196739 EHC196739:EHS196739 EQY196739:ERO196739 FAU196739:FBK196739 FKQ196739:FLG196739 FUM196739:FVC196739 GEI196739:GEY196739 GOE196739:GOU196739 GYA196739:GYQ196739 HHW196739:HIM196739 HRS196739:HSI196739 IBO196739:ICE196739 ILK196739:IMA196739 IVG196739:IVW196739 JFC196739:JFS196739 JOY196739:JPO196739 JYU196739:JZK196739 KIQ196739:KJG196739 KSM196739:KTC196739 LCI196739:LCY196739 LME196739:LMU196739 LWA196739:LWQ196739 MFW196739:MGM196739 MPS196739:MQI196739 MZO196739:NAE196739 NJK196739:NKA196739 NTG196739:NTW196739 ODC196739:ODS196739 OMY196739:ONO196739 OWU196739:OXK196739 PGQ196739:PHG196739 PQM196739:PRC196739 QAI196739:QAY196739 QKE196739:QKU196739 QUA196739:QUQ196739 RDW196739:REM196739 RNS196739:ROI196739 RXO196739:RYE196739 SHK196739:SIA196739 SRG196739:SRW196739 TBC196739:TBS196739 TKY196739:TLO196739 TUU196739:TVK196739 UEQ196739:UFG196739 UOM196739:UPC196739 UYI196739:UYY196739 VIE196739:VIU196739 VSA196739:VSQ196739 WBW196739:WCM196739 WLS196739:WMI196739 WVO196739:WWE196739 G262275:W262275 JC262275:JS262275 SY262275:TO262275 ACU262275:ADK262275 AMQ262275:ANG262275 AWM262275:AXC262275 BGI262275:BGY262275 BQE262275:BQU262275 CAA262275:CAQ262275 CJW262275:CKM262275 CTS262275:CUI262275 DDO262275:DEE262275 DNK262275:DOA262275 DXG262275:DXW262275 EHC262275:EHS262275 EQY262275:ERO262275 FAU262275:FBK262275 FKQ262275:FLG262275 FUM262275:FVC262275 GEI262275:GEY262275 GOE262275:GOU262275 GYA262275:GYQ262275 HHW262275:HIM262275 HRS262275:HSI262275 IBO262275:ICE262275 ILK262275:IMA262275 IVG262275:IVW262275 JFC262275:JFS262275 JOY262275:JPO262275 JYU262275:JZK262275 KIQ262275:KJG262275 KSM262275:KTC262275 LCI262275:LCY262275 LME262275:LMU262275 LWA262275:LWQ262275 MFW262275:MGM262275 MPS262275:MQI262275 MZO262275:NAE262275 NJK262275:NKA262275 NTG262275:NTW262275 ODC262275:ODS262275 OMY262275:ONO262275 OWU262275:OXK262275 PGQ262275:PHG262275 PQM262275:PRC262275 QAI262275:QAY262275 QKE262275:QKU262275 QUA262275:QUQ262275 RDW262275:REM262275 RNS262275:ROI262275 RXO262275:RYE262275 SHK262275:SIA262275 SRG262275:SRW262275 TBC262275:TBS262275 TKY262275:TLO262275 TUU262275:TVK262275 UEQ262275:UFG262275 UOM262275:UPC262275 UYI262275:UYY262275 VIE262275:VIU262275 VSA262275:VSQ262275 WBW262275:WCM262275 WLS262275:WMI262275 WVO262275:WWE262275 G327811:W327811 JC327811:JS327811 SY327811:TO327811 ACU327811:ADK327811 AMQ327811:ANG327811 AWM327811:AXC327811 BGI327811:BGY327811 BQE327811:BQU327811 CAA327811:CAQ327811 CJW327811:CKM327811 CTS327811:CUI327811 DDO327811:DEE327811 DNK327811:DOA327811 DXG327811:DXW327811 EHC327811:EHS327811 EQY327811:ERO327811 FAU327811:FBK327811 FKQ327811:FLG327811 FUM327811:FVC327811 GEI327811:GEY327811 GOE327811:GOU327811 GYA327811:GYQ327811 HHW327811:HIM327811 HRS327811:HSI327811 IBO327811:ICE327811 ILK327811:IMA327811 IVG327811:IVW327811 JFC327811:JFS327811 JOY327811:JPO327811 JYU327811:JZK327811 KIQ327811:KJG327811 KSM327811:KTC327811 LCI327811:LCY327811 LME327811:LMU327811 LWA327811:LWQ327811 MFW327811:MGM327811 MPS327811:MQI327811 MZO327811:NAE327811 NJK327811:NKA327811 NTG327811:NTW327811 ODC327811:ODS327811 OMY327811:ONO327811 OWU327811:OXK327811 PGQ327811:PHG327811 PQM327811:PRC327811 QAI327811:QAY327811 QKE327811:QKU327811 QUA327811:QUQ327811 RDW327811:REM327811 RNS327811:ROI327811 RXO327811:RYE327811 SHK327811:SIA327811 SRG327811:SRW327811 TBC327811:TBS327811 TKY327811:TLO327811 TUU327811:TVK327811 UEQ327811:UFG327811 UOM327811:UPC327811 UYI327811:UYY327811 VIE327811:VIU327811 VSA327811:VSQ327811 WBW327811:WCM327811 WLS327811:WMI327811 WVO327811:WWE327811 G393347:W393347 JC393347:JS393347 SY393347:TO393347 ACU393347:ADK393347 AMQ393347:ANG393347 AWM393347:AXC393347 BGI393347:BGY393347 BQE393347:BQU393347 CAA393347:CAQ393347 CJW393347:CKM393347 CTS393347:CUI393347 DDO393347:DEE393347 DNK393347:DOA393347 DXG393347:DXW393347 EHC393347:EHS393347 EQY393347:ERO393347 FAU393347:FBK393347 FKQ393347:FLG393347 FUM393347:FVC393347 GEI393347:GEY393347 GOE393347:GOU393347 GYA393347:GYQ393347 HHW393347:HIM393347 HRS393347:HSI393347 IBO393347:ICE393347 ILK393347:IMA393347 IVG393347:IVW393347 JFC393347:JFS393347 JOY393347:JPO393347 JYU393347:JZK393347 KIQ393347:KJG393347 KSM393347:KTC393347 LCI393347:LCY393347 LME393347:LMU393347 LWA393347:LWQ393347 MFW393347:MGM393347 MPS393347:MQI393347 MZO393347:NAE393347 NJK393347:NKA393347 NTG393347:NTW393347 ODC393347:ODS393347 OMY393347:ONO393347 OWU393347:OXK393347 PGQ393347:PHG393347 PQM393347:PRC393347 QAI393347:QAY393347 QKE393347:QKU393347 QUA393347:QUQ393347 RDW393347:REM393347 RNS393347:ROI393347 RXO393347:RYE393347 SHK393347:SIA393347 SRG393347:SRW393347 TBC393347:TBS393347 TKY393347:TLO393347 TUU393347:TVK393347 UEQ393347:UFG393347 UOM393347:UPC393347 UYI393347:UYY393347 VIE393347:VIU393347 VSA393347:VSQ393347 WBW393347:WCM393347 WLS393347:WMI393347 WVO393347:WWE393347 G458883:W458883 JC458883:JS458883 SY458883:TO458883 ACU458883:ADK458883 AMQ458883:ANG458883 AWM458883:AXC458883 BGI458883:BGY458883 BQE458883:BQU458883 CAA458883:CAQ458883 CJW458883:CKM458883 CTS458883:CUI458883 DDO458883:DEE458883 DNK458883:DOA458883 DXG458883:DXW458883 EHC458883:EHS458883 EQY458883:ERO458883 FAU458883:FBK458883 FKQ458883:FLG458883 FUM458883:FVC458883 GEI458883:GEY458883 GOE458883:GOU458883 GYA458883:GYQ458883 HHW458883:HIM458883 HRS458883:HSI458883 IBO458883:ICE458883 ILK458883:IMA458883 IVG458883:IVW458883 JFC458883:JFS458883 JOY458883:JPO458883 JYU458883:JZK458883 KIQ458883:KJG458883 KSM458883:KTC458883 LCI458883:LCY458883 LME458883:LMU458883 LWA458883:LWQ458883 MFW458883:MGM458883 MPS458883:MQI458883 MZO458883:NAE458883 NJK458883:NKA458883 NTG458883:NTW458883 ODC458883:ODS458883 OMY458883:ONO458883 OWU458883:OXK458883 PGQ458883:PHG458883 PQM458883:PRC458883 QAI458883:QAY458883 QKE458883:QKU458883 QUA458883:QUQ458883 RDW458883:REM458883 RNS458883:ROI458883 RXO458883:RYE458883 SHK458883:SIA458883 SRG458883:SRW458883 TBC458883:TBS458883 TKY458883:TLO458883 TUU458883:TVK458883 UEQ458883:UFG458883 UOM458883:UPC458883 UYI458883:UYY458883 VIE458883:VIU458883 VSA458883:VSQ458883 WBW458883:WCM458883 WLS458883:WMI458883 WVO458883:WWE458883 G524419:W524419 JC524419:JS524419 SY524419:TO524419 ACU524419:ADK524419 AMQ524419:ANG524419 AWM524419:AXC524419 BGI524419:BGY524419 BQE524419:BQU524419 CAA524419:CAQ524419 CJW524419:CKM524419 CTS524419:CUI524419 DDO524419:DEE524419 DNK524419:DOA524419 DXG524419:DXW524419 EHC524419:EHS524419 EQY524419:ERO524419 FAU524419:FBK524419 FKQ524419:FLG524419 FUM524419:FVC524419 GEI524419:GEY524419 GOE524419:GOU524419 GYA524419:GYQ524419 HHW524419:HIM524419 HRS524419:HSI524419 IBO524419:ICE524419 ILK524419:IMA524419 IVG524419:IVW524419 JFC524419:JFS524419 JOY524419:JPO524419 JYU524419:JZK524419 KIQ524419:KJG524419 KSM524419:KTC524419 LCI524419:LCY524419 LME524419:LMU524419 LWA524419:LWQ524419 MFW524419:MGM524419 MPS524419:MQI524419 MZO524419:NAE524419 NJK524419:NKA524419 NTG524419:NTW524419 ODC524419:ODS524419 OMY524419:ONO524419 OWU524419:OXK524419 PGQ524419:PHG524419 PQM524419:PRC524419 QAI524419:QAY524419 QKE524419:QKU524419 QUA524419:QUQ524419 RDW524419:REM524419 RNS524419:ROI524419 RXO524419:RYE524419 SHK524419:SIA524419 SRG524419:SRW524419 TBC524419:TBS524419 TKY524419:TLO524419 TUU524419:TVK524419 UEQ524419:UFG524419 UOM524419:UPC524419 UYI524419:UYY524419 VIE524419:VIU524419 VSA524419:VSQ524419 WBW524419:WCM524419 WLS524419:WMI524419 WVO524419:WWE524419 G589955:W589955 JC589955:JS589955 SY589955:TO589955 ACU589955:ADK589955 AMQ589955:ANG589955 AWM589955:AXC589955 BGI589955:BGY589955 BQE589955:BQU589955 CAA589955:CAQ589955 CJW589955:CKM589955 CTS589955:CUI589955 DDO589955:DEE589955 DNK589955:DOA589955 DXG589955:DXW589955 EHC589955:EHS589955 EQY589955:ERO589955 FAU589955:FBK589955 FKQ589955:FLG589955 FUM589955:FVC589955 GEI589955:GEY589955 GOE589955:GOU589955 GYA589955:GYQ589955 HHW589955:HIM589955 HRS589955:HSI589955 IBO589955:ICE589955 ILK589955:IMA589955 IVG589955:IVW589955 JFC589955:JFS589955 JOY589955:JPO589955 JYU589955:JZK589955 KIQ589955:KJG589955 KSM589955:KTC589955 LCI589955:LCY589955 LME589955:LMU589955 LWA589955:LWQ589955 MFW589955:MGM589955 MPS589955:MQI589955 MZO589955:NAE589955 NJK589955:NKA589955 NTG589955:NTW589955 ODC589955:ODS589955 OMY589955:ONO589955 OWU589955:OXK589955 PGQ589955:PHG589955 PQM589955:PRC589955 QAI589955:QAY589955 QKE589955:QKU589955 QUA589955:QUQ589955 RDW589955:REM589955 RNS589955:ROI589955 RXO589955:RYE589955 SHK589955:SIA589955 SRG589955:SRW589955 TBC589955:TBS589955 TKY589955:TLO589955 TUU589955:TVK589955 UEQ589955:UFG589955 UOM589955:UPC589955 UYI589955:UYY589955 VIE589955:VIU589955 VSA589955:VSQ589955 WBW589955:WCM589955 WLS589955:WMI589955 WVO589955:WWE589955 G655491:W655491 JC655491:JS655491 SY655491:TO655491 ACU655491:ADK655491 AMQ655491:ANG655491 AWM655491:AXC655491 BGI655491:BGY655491 BQE655491:BQU655491 CAA655491:CAQ655491 CJW655491:CKM655491 CTS655491:CUI655491 DDO655491:DEE655491 DNK655491:DOA655491 DXG655491:DXW655491 EHC655491:EHS655491 EQY655491:ERO655491 FAU655491:FBK655491 FKQ655491:FLG655491 FUM655491:FVC655491 GEI655491:GEY655491 GOE655491:GOU655491 GYA655491:GYQ655491 HHW655491:HIM655491 HRS655491:HSI655491 IBO655491:ICE655491 ILK655491:IMA655491 IVG655491:IVW655491 JFC655491:JFS655491 JOY655491:JPO655491 JYU655491:JZK655491 KIQ655491:KJG655491 KSM655491:KTC655491 LCI655491:LCY655491 LME655491:LMU655491 LWA655491:LWQ655491 MFW655491:MGM655491 MPS655491:MQI655491 MZO655491:NAE655491 NJK655491:NKA655491 NTG655491:NTW655491 ODC655491:ODS655491 OMY655491:ONO655491 OWU655491:OXK655491 PGQ655491:PHG655491 PQM655491:PRC655491 QAI655491:QAY655491 QKE655491:QKU655491 QUA655491:QUQ655491 RDW655491:REM655491 RNS655491:ROI655491 RXO655491:RYE655491 SHK655491:SIA655491 SRG655491:SRW655491 TBC655491:TBS655491 TKY655491:TLO655491 TUU655491:TVK655491 UEQ655491:UFG655491 UOM655491:UPC655491 UYI655491:UYY655491 VIE655491:VIU655491 VSA655491:VSQ655491 WBW655491:WCM655491 WLS655491:WMI655491 WVO655491:WWE655491 G721027:W721027 JC721027:JS721027 SY721027:TO721027 ACU721027:ADK721027 AMQ721027:ANG721027 AWM721027:AXC721027 BGI721027:BGY721027 BQE721027:BQU721027 CAA721027:CAQ721027 CJW721027:CKM721027 CTS721027:CUI721027 DDO721027:DEE721027 DNK721027:DOA721027 DXG721027:DXW721027 EHC721027:EHS721027 EQY721027:ERO721027 FAU721027:FBK721027 FKQ721027:FLG721027 FUM721027:FVC721027 GEI721027:GEY721027 GOE721027:GOU721027 GYA721027:GYQ721027 HHW721027:HIM721027 HRS721027:HSI721027 IBO721027:ICE721027 ILK721027:IMA721027 IVG721027:IVW721027 JFC721027:JFS721027 JOY721027:JPO721027 JYU721027:JZK721027 KIQ721027:KJG721027 KSM721027:KTC721027 LCI721027:LCY721027 LME721027:LMU721027 LWA721027:LWQ721027 MFW721027:MGM721027 MPS721027:MQI721027 MZO721027:NAE721027 NJK721027:NKA721027 NTG721027:NTW721027 ODC721027:ODS721027 OMY721027:ONO721027 OWU721027:OXK721027 PGQ721027:PHG721027 PQM721027:PRC721027 QAI721027:QAY721027 QKE721027:QKU721027 QUA721027:QUQ721027 RDW721027:REM721027 RNS721027:ROI721027 RXO721027:RYE721027 SHK721027:SIA721027 SRG721027:SRW721027 TBC721027:TBS721027 TKY721027:TLO721027 TUU721027:TVK721027 UEQ721027:UFG721027 UOM721027:UPC721027 UYI721027:UYY721027 VIE721027:VIU721027 VSA721027:VSQ721027 WBW721027:WCM721027 WLS721027:WMI721027 WVO721027:WWE721027 G786563:W786563 JC786563:JS786563 SY786563:TO786563 ACU786563:ADK786563 AMQ786563:ANG786563 AWM786563:AXC786563 BGI786563:BGY786563 BQE786563:BQU786563 CAA786563:CAQ786563 CJW786563:CKM786563 CTS786563:CUI786563 DDO786563:DEE786563 DNK786563:DOA786563 DXG786563:DXW786563 EHC786563:EHS786563 EQY786563:ERO786563 FAU786563:FBK786563 FKQ786563:FLG786563 FUM786563:FVC786563 GEI786563:GEY786563 GOE786563:GOU786563 GYA786563:GYQ786563 HHW786563:HIM786563 HRS786563:HSI786563 IBO786563:ICE786563 ILK786563:IMA786563 IVG786563:IVW786563 JFC786563:JFS786563 JOY786563:JPO786563 JYU786563:JZK786563 KIQ786563:KJG786563 KSM786563:KTC786563 LCI786563:LCY786563 LME786563:LMU786563 LWA786563:LWQ786563 MFW786563:MGM786563 MPS786563:MQI786563 MZO786563:NAE786563 NJK786563:NKA786563 NTG786563:NTW786563 ODC786563:ODS786563 OMY786563:ONO786563 OWU786563:OXK786563 PGQ786563:PHG786563 PQM786563:PRC786563 QAI786563:QAY786563 QKE786563:QKU786563 QUA786563:QUQ786563 RDW786563:REM786563 RNS786563:ROI786563 RXO786563:RYE786563 SHK786563:SIA786563 SRG786563:SRW786563 TBC786563:TBS786563 TKY786563:TLO786563 TUU786563:TVK786563 UEQ786563:UFG786563 UOM786563:UPC786563 UYI786563:UYY786563 VIE786563:VIU786563 VSA786563:VSQ786563 WBW786563:WCM786563 WLS786563:WMI786563 WVO786563:WWE786563 G852099:W852099 JC852099:JS852099 SY852099:TO852099 ACU852099:ADK852099 AMQ852099:ANG852099 AWM852099:AXC852099 BGI852099:BGY852099 BQE852099:BQU852099 CAA852099:CAQ852099 CJW852099:CKM852099 CTS852099:CUI852099 DDO852099:DEE852099 DNK852099:DOA852099 DXG852099:DXW852099 EHC852099:EHS852099 EQY852099:ERO852099 FAU852099:FBK852099 FKQ852099:FLG852099 FUM852099:FVC852099 GEI852099:GEY852099 GOE852099:GOU852099 GYA852099:GYQ852099 HHW852099:HIM852099 HRS852099:HSI852099 IBO852099:ICE852099 ILK852099:IMA852099 IVG852099:IVW852099 JFC852099:JFS852099 JOY852099:JPO852099 JYU852099:JZK852099 KIQ852099:KJG852099 KSM852099:KTC852099 LCI852099:LCY852099 LME852099:LMU852099 LWA852099:LWQ852099 MFW852099:MGM852099 MPS852099:MQI852099 MZO852099:NAE852099 NJK852099:NKA852099 NTG852099:NTW852099 ODC852099:ODS852099 OMY852099:ONO852099 OWU852099:OXK852099 PGQ852099:PHG852099 PQM852099:PRC852099 QAI852099:QAY852099 QKE852099:QKU852099 QUA852099:QUQ852099 RDW852099:REM852099 RNS852099:ROI852099 RXO852099:RYE852099 SHK852099:SIA852099 SRG852099:SRW852099 TBC852099:TBS852099 TKY852099:TLO852099 TUU852099:TVK852099 UEQ852099:UFG852099 UOM852099:UPC852099 UYI852099:UYY852099 VIE852099:VIU852099 VSA852099:VSQ852099 WBW852099:WCM852099 WLS852099:WMI852099 WVO852099:WWE852099 G917635:W917635 JC917635:JS917635 SY917635:TO917635 ACU917635:ADK917635 AMQ917635:ANG917635 AWM917635:AXC917635 BGI917635:BGY917635 BQE917635:BQU917635 CAA917635:CAQ917635 CJW917635:CKM917635 CTS917635:CUI917635 DDO917635:DEE917635 DNK917635:DOA917635 DXG917635:DXW917635 EHC917635:EHS917635 EQY917635:ERO917635 FAU917635:FBK917635 FKQ917635:FLG917635 FUM917635:FVC917635 GEI917635:GEY917635 GOE917635:GOU917635 GYA917635:GYQ917635 HHW917635:HIM917635 HRS917635:HSI917635 IBO917635:ICE917635 ILK917635:IMA917635 IVG917635:IVW917635 JFC917635:JFS917635 JOY917635:JPO917635 JYU917635:JZK917635 KIQ917635:KJG917635 KSM917635:KTC917635 LCI917635:LCY917635 LME917635:LMU917635 LWA917635:LWQ917635 MFW917635:MGM917635 MPS917635:MQI917635 MZO917635:NAE917635 NJK917635:NKA917635 NTG917635:NTW917635 ODC917635:ODS917635 OMY917635:ONO917635 OWU917635:OXK917635 PGQ917635:PHG917635 PQM917635:PRC917635 QAI917635:QAY917635 QKE917635:QKU917635 QUA917635:QUQ917635 RDW917635:REM917635 RNS917635:ROI917635 RXO917635:RYE917635 SHK917635:SIA917635 SRG917635:SRW917635 TBC917635:TBS917635 TKY917635:TLO917635 TUU917635:TVK917635 UEQ917635:UFG917635 UOM917635:UPC917635 UYI917635:UYY917635 VIE917635:VIU917635 VSA917635:VSQ917635 WBW917635:WCM917635 WLS917635:WMI917635 WVO917635:WWE917635 G983171:W983171 JC983171:JS983171 SY983171:TO983171 ACU983171:ADK983171 AMQ983171:ANG983171 AWM983171:AXC983171 BGI983171:BGY983171 BQE983171:BQU983171 CAA983171:CAQ983171 CJW983171:CKM983171 CTS983171:CUI983171 DDO983171:DEE983171 DNK983171:DOA983171 DXG983171:DXW983171 EHC983171:EHS983171 EQY983171:ERO983171 FAU983171:FBK983171 FKQ983171:FLG983171 FUM983171:FVC983171 GEI983171:GEY983171 GOE983171:GOU983171 GYA983171:GYQ983171 HHW983171:HIM983171 HRS983171:HSI983171 IBO983171:ICE983171 ILK983171:IMA983171 IVG983171:IVW983171 JFC983171:JFS983171 JOY983171:JPO983171 JYU983171:JZK983171 KIQ983171:KJG983171 KSM983171:KTC983171 LCI983171:LCY983171 LME983171:LMU983171 LWA983171:LWQ983171 MFW983171:MGM983171 MPS983171:MQI983171 MZO983171:NAE983171 NJK983171:NKA983171 NTG983171:NTW983171 ODC983171:ODS983171 OMY983171:ONO983171 OWU983171:OXK983171 PGQ983171:PHG983171 PQM983171:PRC983171 QAI983171:QAY983171 QKE983171:QKU983171 QUA983171:QUQ983171 RDW983171:REM983171 RNS983171:ROI983171 RXO983171:RYE983171 SHK983171:SIA983171 SRG983171:SRW983171 TBC983171:TBS983171 TKY983171:TLO983171 TUU983171:TVK983171 UEQ983171:UFG983171 UOM983171:UPC983171 UYI983171:UYY983171 VIE983171:VIU983171 VSA983171:VSQ983171 WBW983171:WCM983171 WLS983171:WMI983171 WVO983171:WWE983171 Q124:V124 JM124:JR124 TI124:TN124 ADE124:ADJ124 ANA124:ANF124 AWW124:AXB124 BGS124:BGX124 BQO124:BQT124 CAK124:CAP124 CKG124:CKL124 CUC124:CUH124 DDY124:DED124 DNU124:DNZ124 DXQ124:DXV124 EHM124:EHR124 ERI124:ERN124 FBE124:FBJ124 FLA124:FLF124 FUW124:FVB124 GES124:GEX124 GOO124:GOT124 GYK124:GYP124 HIG124:HIL124 HSC124:HSH124 IBY124:ICD124 ILU124:ILZ124 IVQ124:IVV124 JFM124:JFR124 JPI124:JPN124 JZE124:JZJ124 KJA124:KJF124 KSW124:KTB124 LCS124:LCX124 LMO124:LMT124 LWK124:LWP124 MGG124:MGL124 MQC124:MQH124 MZY124:NAD124 NJU124:NJZ124 NTQ124:NTV124 ODM124:ODR124 ONI124:ONN124 OXE124:OXJ124 PHA124:PHF124 PQW124:PRB124 QAS124:QAX124 QKO124:QKT124 QUK124:QUP124 REG124:REL124 ROC124:ROH124 RXY124:RYD124 SHU124:SHZ124 SRQ124:SRV124 TBM124:TBR124 TLI124:TLN124 TVE124:TVJ124 UFA124:UFF124 UOW124:UPB124 UYS124:UYX124 VIO124:VIT124 VSK124:VSP124 WCG124:WCL124 WMC124:WMH124 WVY124:WWD124 Q65660:V65660 JM65660:JR65660 TI65660:TN65660 ADE65660:ADJ65660 ANA65660:ANF65660 AWW65660:AXB65660 BGS65660:BGX65660 BQO65660:BQT65660 CAK65660:CAP65660 CKG65660:CKL65660 CUC65660:CUH65660 DDY65660:DED65660 DNU65660:DNZ65660 DXQ65660:DXV65660 EHM65660:EHR65660 ERI65660:ERN65660 FBE65660:FBJ65660 FLA65660:FLF65660 FUW65660:FVB65660 GES65660:GEX65660 GOO65660:GOT65660 GYK65660:GYP65660 HIG65660:HIL65660 HSC65660:HSH65660 IBY65660:ICD65660 ILU65660:ILZ65660 IVQ65660:IVV65660 JFM65660:JFR65660 JPI65660:JPN65660 JZE65660:JZJ65660 KJA65660:KJF65660 KSW65660:KTB65660 LCS65660:LCX65660 LMO65660:LMT65660 LWK65660:LWP65660 MGG65660:MGL65660 MQC65660:MQH65660 MZY65660:NAD65660 NJU65660:NJZ65660 NTQ65660:NTV65660 ODM65660:ODR65660 ONI65660:ONN65660 OXE65660:OXJ65660 PHA65660:PHF65660 PQW65660:PRB65660 QAS65660:QAX65660 QKO65660:QKT65660 QUK65660:QUP65660 REG65660:REL65660 ROC65660:ROH65660 RXY65660:RYD65660 SHU65660:SHZ65660 SRQ65660:SRV65660 TBM65660:TBR65660 TLI65660:TLN65660 TVE65660:TVJ65660 UFA65660:UFF65660 UOW65660:UPB65660 UYS65660:UYX65660 VIO65660:VIT65660 VSK65660:VSP65660 WCG65660:WCL65660 WMC65660:WMH65660 WVY65660:WWD65660 Q131196:V131196 JM131196:JR131196 TI131196:TN131196 ADE131196:ADJ131196 ANA131196:ANF131196 AWW131196:AXB131196 BGS131196:BGX131196 BQO131196:BQT131196 CAK131196:CAP131196 CKG131196:CKL131196 CUC131196:CUH131196 DDY131196:DED131196 DNU131196:DNZ131196 DXQ131196:DXV131196 EHM131196:EHR131196 ERI131196:ERN131196 FBE131196:FBJ131196 FLA131196:FLF131196 FUW131196:FVB131196 GES131196:GEX131196 GOO131196:GOT131196 GYK131196:GYP131196 HIG131196:HIL131196 HSC131196:HSH131196 IBY131196:ICD131196 ILU131196:ILZ131196 IVQ131196:IVV131196 JFM131196:JFR131196 JPI131196:JPN131196 JZE131196:JZJ131196 KJA131196:KJF131196 KSW131196:KTB131196 LCS131196:LCX131196 LMO131196:LMT131196 LWK131196:LWP131196 MGG131196:MGL131196 MQC131196:MQH131196 MZY131196:NAD131196 NJU131196:NJZ131196 NTQ131196:NTV131196 ODM131196:ODR131196 ONI131196:ONN131196 OXE131196:OXJ131196 PHA131196:PHF131196 PQW131196:PRB131196 QAS131196:QAX131196 QKO131196:QKT131196 QUK131196:QUP131196 REG131196:REL131196 ROC131196:ROH131196 RXY131196:RYD131196 SHU131196:SHZ131196 SRQ131196:SRV131196 TBM131196:TBR131196 TLI131196:TLN131196 TVE131196:TVJ131196 UFA131196:UFF131196 UOW131196:UPB131196 UYS131196:UYX131196 VIO131196:VIT131196 VSK131196:VSP131196 WCG131196:WCL131196 WMC131196:WMH131196 WVY131196:WWD131196 Q196732:V196732 JM196732:JR196732 TI196732:TN196732 ADE196732:ADJ196732 ANA196732:ANF196732 AWW196732:AXB196732 BGS196732:BGX196732 BQO196732:BQT196732 CAK196732:CAP196732 CKG196732:CKL196732 CUC196732:CUH196732 DDY196732:DED196732 DNU196732:DNZ196732 DXQ196732:DXV196732 EHM196732:EHR196732 ERI196732:ERN196732 FBE196732:FBJ196732 FLA196732:FLF196732 FUW196732:FVB196732 GES196732:GEX196732 GOO196732:GOT196732 GYK196732:GYP196732 HIG196732:HIL196732 HSC196732:HSH196732 IBY196732:ICD196732 ILU196732:ILZ196732 IVQ196732:IVV196732 JFM196732:JFR196732 JPI196732:JPN196732 JZE196732:JZJ196732 KJA196732:KJF196732 KSW196732:KTB196732 LCS196732:LCX196732 LMO196732:LMT196732 LWK196732:LWP196732 MGG196732:MGL196732 MQC196732:MQH196732 MZY196732:NAD196732 NJU196732:NJZ196732 NTQ196732:NTV196732 ODM196732:ODR196732 ONI196732:ONN196732 OXE196732:OXJ196732 PHA196732:PHF196732 PQW196732:PRB196732 QAS196732:QAX196732 QKO196732:QKT196732 QUK196732:QUP196732 REG196732:REL196732 ROC196732:ROH196732 RXY196732:RYD196732 SHU196732:SHZ196732 SRQ196732:SRV196732 TBM196732:TBR196732 TLI196732:TLN196732 TVE196732:TVJ196732 UFA196732:UFF196732 UOW196732:UPB196732 UYS196732:UYX196732 VIO196732:VIT196732 VSK196732:VSP196732 WCG196732:WCL196732 WMC196732:WMH196732 WVY196732:WWD196732 Q262268:V262268 JM262268:JR262268 TI262268:TN262268 ADE262268:ADJ262268 ANA262268:ANF262268 AWW262268:AXB262268 BGS262268:BGX262268 BQO262268:BQT262268 CAK262268:CAP262268 CKG262268:CKL262268 CUC262268:CUH262268 DDY262268:DED262268 DNU262268:DNZ262268 DXQ262268:DXV262268 EHM262268:EHR262268 ERI262268:ERN262268 FBE262268:FBJ262268 FLA262268:FLF262268 FUW262268:FVB262268 GES262268:GEX262268 GOO262268:GOT262268 GYK262268:GYP262268 HIG262268:HIL262268 HSC262268:HSH262268 IBY262268:ICD262268 ILU262268:ILZ262268 IVQ262268:IVV262268 JFM262268:JFR262268 JPI262268:JPN262268 JZE262268:JZJ262268 KJA262268:KJF262268 KSW262268:KTB262268 LCS262268:LCX262268 LMO262268:LMT262268 LWK262268:LWP262268 MGG262268:MGL262268 MQC262268:MQH262268 MZY262268:NAD262268 NJU262268:NJZ262268 NTQ262268:NTV262268 ODM262268:ODR262268 ONI262268:ONN262268 OXE262268:OXJ262268 PHA262268:PHF262268 PQW262268:PRB262268 QAS262268:QAX262268 QKO262268:QKT262268 QUK262268:QUP262268 REG262268:REL262268 ROC262268:ROH262268 RXY262268:RYD262268 SHU262268:SHZ262268 SRQ262268:SRV262268 TBM262268:TBR262268 TLI262268:TLN262268 TVE262268:TVJ262268 UFA262268:UFF262268 UOW262268:UPB262268 UYS262268:UYX262268 VIO262268:VIT262268 VSK262268:VSP262268 WCG262268:WCL262268 WMC262268:WMH262268 WVY262268:WWD262268 Q327804:V327804 JM327804:JR327804 TI327804:TN327804 ADE327804:ADJ327804 ANA327804:ANF327804 AWW327804:AXB327804 BGS327804:BGX327804 BQO327804:BQT327804 CAK327804:CAP327804 CKG327804:CKL327804 CUC327804:CUH327804 DDY327804:DED327804 DNU327804:DNZ327804 DXQ327804:DXV327804 EHM327804:EHR327804 ERI327804:ERN327804 FBE327804:FBJ327804 FLA327804:FLF327804 FUW327804:FVB327804 GES327804:GEX327804 GOO327804:GOT327804 GYK327804:GYP327804 HIG327804:HIL327804 HSC327804:HSH327804 IBY327804:ICD327804 ILU327804:ILZ327804 IVQ327804:IVV327804 JFM327804:JFR327804 JPI327804:JPN327804 JZE327804:JZJ327804 KJA327804:KJF327804 KSW327804:KTB327804 LCS327804:LCX327804 LMO327804:LMT327804 LWK327804:LWP327804 MGG327804:MGL327804 MQC327804:MQH327804 MZY327804:NAD327804 NJU327804:NJZ327804 NTQ327804:NTV327804 ODM327804:ODR327804 ONI327804:ONN327804 OXE327804:OXJ327804 PHA327804:PHF327804 PQW327804:PRB327804 QAS327804:QAX327804 QKO327804:QKT327804 QUK327804:QUP327804 REG327804:REL327804 ROC327804:ROH327804 RXY327804:RYD327804 SHU327804:SHZ327804 SRQ327804:SRV327804 TBM327804:TBR327804 TLI327804:TLN327804 TVE327804:TVJ327804 UFA327804:UFF327804 UOW327804:UPB327804 UYS327804:UYX327804 VIO327804:VIT327804 VSK327804:VSP327804 WCG327804:WCL327804 WMC327804:WMH327804 WVY327804:WWD327804 Q393340:V393340 JM393340:JR393340 TI393340:TN393340 ADE393340:ADJ393340 ANA393340:ANF393340 AWW393340:AXB393340 BGS393340:BGX393340 BQO393340:BQT393340 CAK393340:CAP393340 CKG393340:CKL393340 CUC393340:CUH393340 DDY393340:DED393340 DNU393340:DNZ393340 DXQ393340:DXV393340 EHM393340:EHR393340 ERI393340:ERN393340 FBE393340:FBJ393340 FLA393340:FLF393340 FUW393340:FVB393340 GES393340:GEX393340 GOO393340:GOT393340 GYK393340:GYP393340 HIG393340:HIL393340 HSC393340:HSH393340 IBY393340:ICD393340 ILU393340:ILZ393340 IVQ393340:IVV393340 JFM393340:JFR393340 JPI393340:JPN393340 JZE393340:JZJ393340 KJA393340:KJF393340 KSW393340:KTB393340 LCS393340:LCX393340 LMO393340:LMT393340 LWK393340:LWP393340 MGG393340:MGL393340 MQC393340:MQH393340 MZY393340:NAD393340 NJU393340:NJZ393340 NTQ393340:NTV393340 ODM393340:ODR393340 ONI393340:ONN393340 OXE393340:OXJ393340 PHA393340:PHF393340 PQW393340:PRB393340 QAS393340:QAX393340 QKO393340:QKT393340 QUK393340:QUP393340 REG393340:REL393340 ROC393340:ROH393340 RXY393340:RYD393340 SHU393340:SHZ393340 SRQ393340:SRV393340 TBM393340:TBR393340 TLI393340:TLN393340 TVE393340:TVJ393340 UFA393340:UFF393340 UOW393340:UPB393340 UYS393340:UYX393340 VIO393340:VIT393340 VSK393340:VSP393340 WCG393340:WCL393340 WMC393340:WMH393340 WVY393340:WWD393340 Q458876:V458876 JM458876:JR458876 TI458876:TN458876 ADE458876:ADJ458876 ANA458876:ANF458876 AWW458876:AXB458876 BGS458876:BGX458876 BQO458876:BQT458876 CAK458876:CAP458876 CKG458876:CKL458876 CUC458876:CUH458876 DDY458876:DED458876 DNU458876:DNZ458876 DXQ458876:DXV458876 EHM458876:EHR458876 ERI458876:ERN458876 FBE458876:FBJ458876 FLA458876:FLF458876 FUW458876:FVB458876 GES458876:GEX458876 GOO458876:GOT458876 GYK458876:GYP458876 HIG458876:HIL458876 HSC458876:HSH458876 IBY458876:ICD458876 ILU458876:ILZ458876 IVQ458876:IVV458876 JFM458876:JFR458876 JPI458876:JPN458876 JZE458876:JZJ458876 KJA458876:KJF458876 KSW458876:KTB458876 LCS458876:LCX458876 LMO458876:LMT458876 LWK458876:LWP458876 MGG458876:MGL458876 MQC458876:MQH458876 MZY458876:NAD458876 NJU458876:NJZ458876 NTQ458876:NTV458876 ODM458876:ODR458876 ONI458876:ONN458876 OXE458876:OXJ458876 PHA458876:PHF458876 PQW458876:PRB458876 QAS458876:QAX458876 QKO458876:QKT458876 QUK458876:QUP458876 REG458876:REL458876 ROC458876:ROH458876 RXY458876:RYD458876 SHU458876:SHZ458876 SRQ458876:SRV458876 TBM458876:TBR458876 TLI458876:TLN458876 TVE458876:TVJ458876 UFA458876:UFF458876 UOW458876:UPB458876 UYS458876:UYX458876 VIO458876:VIT458876 VSK458876:VSP458876 WCG458876:WCL458876 WMC458876:WMH458876 WVY458876:WWD458876 Q524412:V524412 JM524412:JR524412 TI524412:TN524412 ADE524412:ADJ524412 ANA524412:ANF524412 AWW524412:AXB524412 BGS524412:BGX524412 BQO524412:BQT524412 CAK524412:CAP524412 CKG524412:CKL524412 CUC524412:CUH524412 DDY524412:DED524412 DNU524412:DNZ524412 DXQ524412:DXV524412 EHM524412:EHR524412 ERI524412:ERN524412 FBE524412:FBJ524412 FLA524412:FLF524412 FUW524412:FVB524412 GES524412:GEX524412 GOO524412:GOT524412 GYK524412:GYP524412 HIG524412:HIL524412 HSC524412:HSH524412 IBY524412:ICD524412 ILU524412:ILZ524412 IVQ524412:IVV524412 JFM524412:JFR524412 JPI524412:JPN524412 JZE524412:JZJ524412 KJA524412:KJF524412 KSW524412:KTB524412 LCS524412:LCX524412 LMO524412:LMT524412 LWK524412:LWP524412 MGG524412:MGL524412 MQC524412:MQH524412 MZY524412:NAD524412 NJU524412:NJZ524412 NTQ524412:NTV524412 ODM524412:ODR524412 ONI524412:ONN524412 OXE524412:OXJ524412 PHA524412:PHF524412 PQW524412:PRB524412 QAS524412:QAX524412 QKO524412:QKT524412 QUK524412:QUP524412 REG524412:REL524412 ROC524412:ROH524412 RXY524412:RYD524412 SHU524412:SHZ524412 SRQ524412:SRV524412 TBM524412:TBR524412 TLI524412:TLN524412 TVE524412:TVJ524412 UFA524412:UFF524412 UOW524412:UPB524412 UYS524412:UYX524412 VIO524412:VIT524412 VSK524412:VSP524412 WCG524412:WCL524412 WMC524412:WMH524412 WVY524412:WWD524412 Q589948:V589948 JM589948:JR589948 TI589948:TN589948 ADE589948:ADJ589948 ANA589948:ANF589948 AWW589948:AXB589948 BGS589948:BGX589948 BQO589948:BQT589948 CAK589948:CAP589948 CKG589948:CKL589948 CUC589948:CUH589948 DDY589948:DED589948 DNU589948:DNZ589948 DXQ589948:DXV589948 EHM589948:EHR589948 ERI589948:ERN589948 FBE589948:FBJ589948 FLA589948:FLF589948 FUW589948:FVB589948 GES589948:GEX589948 GOO589948:GOT589948 GYK589948:GYP589948 HIG589948:HIL589948 HSC589948:HSH589948 IBY589948:ICD589948 ILU589948:ILZ589948 IVQ589948:IVV589948 JFM589948:JFR589948 JPI589948:JPN589948 JZE589948:JZJ589948 KJA589948:KJF589948 KSW589948:KTB589948 LCS589948:LCX589948 LMO589948:LMT589948 LWK589948:LWP589948 MGG589948:MGL589948 MQC589948:MQH589948 MZY589948:NAD589948 NJU589948:NJZ589948 NTQ589948:NTV589948 ODM589948:ODR589948 ONI589948:ONN589948 OXE589948:OXJ589948 PHA589948:PHF589948 PQW589948:PRB589948 QAS589948:QAX589948 QKO589948:QKT589948 QUK589948:QUP589948 REG589948:REL589948 ROC589948:ROH589948 RXY589948:RYD589948 SHU589948:SHZ589948 SRQ589948:SRV589948 TBM589948:TBR589948 TLI589948:TLN589948 TVE589948:TVJ589948 UFA589948:UFF589948 UOW589948:UPB589948 UYS589948:UYX589948 VIO589948:VIT589948 VSK589948:VSP589948 WCG589948:WCL589948 WMC589948:WMH589948 WVY589948:WWD589948 Q655484:V655484 JM655484:JR655484 TI655484:TN655484 ADE655484:ADJ655484 ANA655484:ANF655484 AWW655484:AXB655484 BGS655484:BGX655484 BQO655484:BQT655484 CAK655484:CAP655484 CKG655484:CKL655484 CUC655484:CUH655484 DDY655484:DED655484 DNU655484:DNZ655484 DXQ655484:DXV655484 EHM655484:EHR655484 ERI655484:ERN655484 FBE655484:FBJ655484 FLA655484:FLF655484 FUW655484:FVB655484 GES655484:GEX655484 GOO655484:GOT655484 GYK655484:GYP655484 HIG655484:HIL655484 HSC655484:HSH655484 IBY655484:ICD655484 ILU655484:ILZ655484 IVQ655484:IVV655484 JFM655484:JFR655484 JPI655484:JPN655484 JZE655484:JZJ655484 KJA655484:KJF655484 KSW655484:KTB655484 LCS655484:LCX655484 LMO655484:LMT655484 LWK655484:LWP655484 MGG655484:MGL655484 MQC655484:MQH655484 MZY655484:NAD655484 NJU655484:NJZ655484 NTQ655484:NTV655484 ODM655484:ODR655484 ONI655484:ONN655484 OXE655484:OXJ655484 PHA655484:PHF655484 PQW655484:PRB655484 QAS655484:QAX655484 QKO655484:QKT655484 QUK655484:QUP655484 REG655484:REL655484 ROC655484:ROH655484 RXY655484:RYD655484 SHU655484:SHZ655484 SRQ655484:SRV655484 TBM655484:TBR655484 TLI655484:TLN655484 TVE655484:TVJ655484 UFA655484:UFF655484 UOW655484:UPB655484 UYS655484:UYX655484 VIO655484:VIT655484 VSK655484:VSP655484 WCG655484:WCL655484 WMC655484:WMH655484 WVY655484:WWD655484 Q721020:V721020 JM721020:JR721020 TI721020:TN721020 ADE721020:ADJ721020 ANA721020:ANF721020 AWW721020:AXB721020 BGS721020:BGX721020 BQO721020:BQT721020 CAK721020:CAP721020 CKG721020:CKL721020 CUC721020:CUH721020 DDY721020:DED721020 DNU721020:DNZ721020 DXQ721020:DXV721020 EHM721020:EHR721020 ERI721020:ERN721020 FBE721020:FBJ721020 FLA721020:FLF721020 FUW721020:FVB721020 GES721020:GEX721020 GOO721020:GOT721020 GYK721020:GYP721020 HIG721020:HIL721020 HSC721020:HSH721020 IBY721020:ICD721020 ILU721020:ILZ721020 IVQ721020:IVV721020 JFM721020:JFR721020 JPI721020:JPN721020 JZE721020:JZJ721020 KJA721020:KJF721020 KSW721020:KTB721020 LCS721020:LCX721020 LMO721020:LMT721020 LWK721020:LWP721020 MGG721020:MGL721020 MQC721020:MQH721020 MZY721020:NAD721020 NJU721020:NJZ721020 NTQ721020:NTV721020 ODM721020:ODR721020 ONI721020:ONN721020 OXE721020:OXJ721020 PHA721020:PHF721020 PQW721020:PRB721020 QAS721020:QAX721020 QKO721020:QKT721020 QUK721020:QUP721020 REG721020:REL721020 ROC721020:ROH721020 RXY721020:RYD721020 SHU721020:SHZ721020 SRQ721020:SRV721020 TBM721020:TBR721020 TLI721020:TLN721020 TVE721020:TVJ721020 UFA721020:UFF721020 UOW721020:UPB721020 UYS721020:UYX721020 VIO721020:VIT721020 VSK721020:VSP721020 WCG721020:WCL721020 WMC721020:WMH721020 WVY721020:WWD721020 Q786556:V786556 JM786556:JR786556 TI786556:TN786556 ADE786556:ADJ786556 ANA786556:ANF786556 AWW786556:AXB786556 BGS786556:BGX786556 BQO786556:BQT786556 CAK786556:CAP786556 CKG786556:CKL786556 CUC786556:CUH786556 DDY786556:DED786556 DNU786556:DNZ786556 DXQ786556:DXV786556 EHM786556:EHR786556 ERI786556:ERN786556 FBE786556:FBJ786556 FLA786556:FLF786556 FUW786556:FVB786556 GES786556:GEX786556 GOO786556:GOT786556 GYK786556:GYP786556 HIG786556:HIL786556 HSC786556:HSH786556 IBY786556:ICD786556 ILU786556:ILZ786556 IVQ786556:IVV786556 JFM786556:JFR786556 JPI786556:JPN786556 JZE786556:JZJ786556 KJA786556:KJF786556 KSW786556:KTB786556 LCS786556:LCX786556 LMO786556:LMT786556 LWK786556:LWP786556 MGG786556:MGL786556 MQC786556:MQH786556 MZY786556:NAD786556 NJU786556:NJZ786556 NTQ786556:NTV786556 ODM786556:ODR786556 ONI786556:ONN786556 OXE786556:OXJ786556 PHA786556:PHF786556 PQW786556:PRB786556 QAS786556:QAX786556 QKO786556:QKT786556 QUK786556:QUP786556 REG786556:REL786556 ROC786556:ROH786556 RXY786556:RYD786556 SHU786556:SHZ786556 SRQ786556:SRV786556 TBM786556:TBR786556 TLI786556:TLN786556 TVE786556:TVJ786556 UFA786556:UFF786556 UOW786556:UPB786556 UYS786556:UYX786556 VIO786556:VIT786556 VSK786556:VSP786556 WCG786556:WCL786556 WMC786556:WMH786556 WVY786556:WWD786556 Q852092:V852092 JM852092:JR852092 TI852092:TN852092 ADE852092:ADJ852092 ANA852092:ANF852092 AWW852092:AXB852092 BGS852092:BGX852092 BQO852092:BQT852092 CAK852092:CAP852092 CKG852092:CKL852092 CUC852092:CUH852092 DDY852092:DED852092 DNU852092:DNZ852092 DXQ852092:DXV852092 EHM852092:EHR852092 ERI852092:ERN852092 FBE852092:FBJ852092 FLA852092:FLF852092 FUW852092:FVB852092 GES852092:GEX852092 GOO852092:GOT852092 GYK852092:GYP852092 HIG852092:HIL852092 HSC852092:HSH852092 IBY852092:ICD852092 ILU852092:ILZ852092 IVQ852092:IVV852092 JFM852092:JFR852092 JPI852092:JPN852092 JZE852092:JZJ852092 KJA852092:KJF852092 KSW852092:KTB852092 LCS852092:LCX852092 LMO852092:LMT852092 LWK852092:LWP852092 MGG852092:MGL852092 MQC852092:MQH852092 MZY852092:NAD852092 NJU852092:NJZ852092 NTQ852092:NTV852092 ODM852092:ODR852092 ONI852092:ONN852092 OXE852092:OXJ852092 PHA852092:PHF852092 PQW852092:PRB852092 QAS852092:QAX852092 QKO852092:QKT852092 QUK852092:QUP852092 REG852092:REL852092 ROC852092:ROH852092 RXY852092:RYD852092 SHU852092:SHZ852092 SRQ852092:SRV852092 TBM852092:TBR852092 TLI852092:TLN852092 TVE852092:TVJ852092 UFA852092:UFF852092 UOW852092:UPB852092 UYS852092:UYX852092 VIO852092:VIT852092 VSK852092:VSP852092 WCG852092:WCL852092 WMC852092:WMH852092 WVY852092:WWD852092 Q917628:V917628 JM917628:JR917628 TI917628:TN917628 ADE917628:ADJ917628 ANA917628:ANF917628 AWW917628:AXB917628 BGS917628:BGX917628 BQO917628:BQT917628 CAK917628:CAP917628 CKG917628:CKL917628 CUC917628:CUH917628 DDY917628:DED917628 DNU917628:DNZ917628 DXQ917628:DXV917628 EHM917628:EHR917628 ERI917628:ERN917628 FBE917628:FBJ917628 FLA917628:FLF917628 FUW917628:FVB917628 GES917628:GEX917628 GOO917628:GOT917628 GYK917628:GYP917628 HIG917628:HIL917628 HSC917628:HSH917628 IBY917628:ICD917628 ILU917628:ILZ917628 IVQ917628:IVV917628 JFM917628:JFR917628 JPI917628:JPN917628 JZE917628:JZJ917628 KJA917628:KJF917628 KSW917628:KTB917628 LCS917628:LCX917628 LMO917628:LMT917628 LWK917628:LWP917628 MGG917628:MGL917628 MQC917628:MQH917628 MZY917628:NAD917628 NJU917628:NJZ917628 NTQ917628:NTV917628 ODM917628:ODR917628 ONI917628:ONN917628 OXE917628:OXJ917628 PHA917628:PHF917628 PQW917628:PRB917628 QAS917628:QAX917628 QKO917628:QKT917628 QUK917628:QUP917628 REG917628:REL917628 ROC917628:ROH917628 RXY917628:RYD917628 SHU917628:SHZ917628 SRQ917628:SRV917628 TBM917628:TBR917628 TLI917628:TLN917628 TVE917628:TVJ917628 UFA917628:UFF917628 UOW917628:UPB917628 UYS917628:UYX917628 VIO917628:VIT917628 VSK917628:VSP917628 WCG917628:WCL917628 WMC917628:WMH917628 WVY917628:WWD917628 Q983164:V983164 JM983164:JR983164 TI983164:TN983164 ADE983164:ADJ983164 ANA983164:ANF983164 AWW983164:AXB983164 BGS983164:BGX983164 BQO983164:BQT983164 CAK983164:CAP983164 CKG983164:CKL983164 CUC983164:CUH983164 DDY983164:DED983164 DNU983164:DNZ983164 DXQ983164:DXV983164 EHM983164:EHR983164 ERI983164:ERN983164 FBE983164:FBJ983164 FLA983164:FLF983164 FUW983164:FVB983164 GES983164:GEX983164 GOO983164:GOT983164 GYK983164:GYP983164 HIG983164:HIL983164 HSC983164:HSH983164 IBY983164:ICD983164 ILU983164:ILZ983164 IVQ983164:IVV983164 JFM983164:JFR983164 JPI983164:JPN983164 JZE983164:JZJ983164 KJA983164:KJF983164 KSW983164:KTB983164 LCS983164:LCX983164 LMO983164:LMT983164 LWK983164:LWP983164 MGG983164:MGL983164 MQC983164:MQH983164 MZY983164:NAD983164 NJU983164:NJZ983164 NTQ983164:NTV983164 ODM983164:ODR983164 ONI983164:ONN983164 OXE983164:OXJ983164 PHA983164:PHF983164 PQW983164:PRB983164 QAS983164:QAX983164 QKO983164:QKT983164 QUK983164:QUP983164 REG983164:REL983164 ROC983164:ROH983164 RXY983164:RYD983164 SHU983164:SHZ983164 SRQ983164:SRV983164 TBM983164:TBR983164 TLI983164:TLN983164 TVE983164:TVJ983164 UFA983164:UFF983164 UOW983164:UPB983164 UYS983164:UYX983164 VIO983164:VIT983164 VSK983164:VSP983164 WCG983164:WCL983164 WMC983164:WMH983164 WVY983164:WWD983164 R126:V126 JN126:JR126 TJ126:TN126 ADF126:ADJ126 ANB126:ANF126 AWX126:AXB126 BGT126:BGX126 BQP126:BQT126 CAL126:CAP126 CKH126:CKL126 CUD126:CUH126 DDZ126:DED126 DNV126:DNZ126 DXR126:DXV126 EHN126:EHR126 ERJ126:ERN126 FBF126:FBJ126 FLB126:FLF126 FUX126:FVB126 GET126:GEX126 GOP126:GOT126 GYL126:GYP126 HIH126:HIL126 HSD126:HSH126 IBZ126:ICD126 ILV126:ILZ126 IVR126:IVV126 JFN126:JFR126 JPJ126:JPN126 JZF126:JZJ126 KJB126:KJF126 KSX126:KTB126 LCT126:LCX126 LMP126:LMT126 LWL126:LWP126 MGH126:MGL126 MQD126:MQH126 MZZ126:NAD126 NJV126:NJZ126 NTR126:NTV126 ODN126:ODR126 ONJ126:ONN126 OXF126:OXJ126 PHB126:PHF126 PQX126:PRB126 QAT126:QAX126 QKP126:QKT126 QUL126:QUP126 REH126:REL126 ROD126:ROH126 RXZ126:RYD126 SHV126:SHZ126 SRR126:SRV126 TBN126:TBR126 TLJ126:TLN126 TVF126:TVJ126 UFB126:UFF126 UOX126:UPB126 UYT126:UYX126 VIP126:VIT126 VSL126:VSP126 WCH126:WCL126 WMD126:WMH126 WVZ126:WWD126 R65662:V65662 JN65662:JR65662 TJ65662:TN65662 ADF65662:ADJ65662 ANB65662:ANF65662 AWX65662:AXB65662 BGT65662:BGX65662 BQP65662:BQT65662 CAL65662:CAP65662 CKH65662:CKL65662 CUD65662:CUH65662 DDZ65662:DED65662 DNV65662:DNZ65662 DXR65662:DXV65662 EHN65662:EHR65662 ERJ65662:ERN65662 FBF65662:FBJ65662 FLB65662:FLF65662 FUX65662:FVB65662 GET65662:GEX65662 GOP65662:GOT65662 GYL65662:GYP65662 HIH65662:HIL65662 HSD65662:HSH65662 IBZ65662:ICD65662 ILV65662:ILZ65662 IVR65662:IVV65662 JFN65662:JFR65662 JPJ65662:JPN65662 JZF65662:JZJ65662 KJB65662:KJF65662 KSX65662:KTB65662 LCT65662:LCX65662 LMP65662:LMT65662 LWL65662:LWP65662 MGH65662:MGL65662 MQD65662:MQH65662 MZZ65662:NAD65662 NJV65662:NJZ65662 NTR65662:NTV65662 ODN65662:ODR65662 ONJ65662:ONN65662 OXF65662:OXJ65662 PHB65662:PHF65662 PQX65662:PRB65662 QAT65662:QAX65662 QKP65662:QKT65662 QUL65662:QUP65662 REH65662:REL65662 ROD65662:ROH65662 RXZ65662:RYD65662 SHV65662:SHZ65662 SRR65662:SRV65662 TBN65662:TBR65662 TLJ65662:TLN65662 TVF65662:TVJ65662 UFB65662:UFF65662 UOX65662:UPB65662 UYT65662:UYX65662 VIP65662:VIT65662 VSL65662:VSP65662 WCH65662:WCL65662 WMD65662:WMH65662 WVZ65662:WWD65662 R131198:V131198 JN131198:JR131198 TJ131198:TN131198 ADF131198:ADJ131198 ANB131198:ANF131198 AWX131198:AXB131198 BGT131198:BGX131198 BQP131198:BQT131198 CAL131198:CAP131198 CKH131198:CKL131198 CUD131198:CUH131198 DDZ131198:DED131198 DNV131198:DNZ131198 DXR131198:DXV131198 EHN131198:EHR131198 ERJ131198:ERN131198 FBF131198:FBJ131198 FLB131198:FLF131198 FUX131198:FVB131198 GET131198:GEX131198 GOP131198:GOT131198 GYL131198:GYP131198 HIH131198:HIL131198 HSD131198:HSH131198 IBZ131198:ICD131198 ILV131198:ILZ131198 IVR131198:IVV131198 JFN131198:JFR131198 JPJ131198:JPN131198 JZF131198:JZJ131198 KJB131198:KJF131198 KSX131198:KTB131198 LCT131198:LCX131198 LMP131198:LMT131198 LWL131198:LWP131198 MGH131198:MGL131198 MQD131198:MQH131198 MZZ131198:NAD131198 NJV131198:NJZ131198 NTR131198:NTV131198 ODN131198:ODR131198 ONJ131198:ONN131198 OXF131198:OXJ131198 PHB131198:PHF131198 PQX131198:PRB131198 QAT131198:QAX131198 QKP131198:QKT131198 QUL131198:QUP131198 REH131198:REL131198 ROD131198:ROH131198 RXZ131198:RYD131198 SHV131198:SHZ131198 SRR131198:SRV131198 TBN131198:TBR131198 TLJ131198:TLN131198 TVF131198:TVJ131198 UFB131198:UFF131198 UOX131198:UPB131198 UYT131198:UYX131198 VIP131198:VIT131198 VSL131198:VSP131198 WCH131198:WCL131198 WMD131198:WMH131198 WVZ131198:WWD131198 R196734:V196734 JN196734:JR196734 TJ196734:TN196734 ADF196734:ADJ196734 ANB196734:ANF196734 AWX196734:AXB196734 BGT196734:BGX196734 BQP196734:BQT196734 CAL196734:CAP196734 CKH196734:CKL196734 CUD196734:CUH196734 DDZ196734:DED196734 DNV196734:DNZ196734 DXR196734:DXV196734 EHN196734:EHR196734 ERJ196734:ERN196734 FBF196734:FBJ196734 FLB196734:FLF196734 FUX196734:FVB196734 GET196734:GEX196734 GOP196734:GOT196734 GYL196734:GYP196734 HIH196734:HIL196734 HSD196734:HSH196734 IBZ196734:ICD196734 ILV196734:ILZ196734 IVR196734:IVV196734 JFN196734:JFR196734 JPJ196734:JPN196734 JZF196734:JZJ196734 KJB196734:KJF196734 KSX196734:KTB196734 LCT196734:LCX196734 LMP196734:LMT196734 LWL196734:LWP196734 MGH196734:MGL196734 MQD196734:MQH196734 MZZ196734:NAD196734 NJV196734:NJZ196734 NTR196734:NTV196734 ODN196734:ODR196734 ONJ196734:ONN196734 OXF196734:OXJ196734 PHB196734:PHF196734 PQX196734:PRB196734 QAT196734:QAX196734 QKP196734:QKT196734 QUL196734:QUP196734 REH196734:REL196734 ROD196734:ROH196734 RXZ196734:RYD196734 SHV196734:SHZ196734 SRR196734:SRV196734 TBN196734:TBR196734 TLJ196734:TLN196734 TVF196734:TVJ196734 UFB196734:UFF196734 UOX196734:UPB196734 UYT196734:UYX196734 VIP196734:VIT196734 VSL196734:VSP196734 WCH196734:WCL196734 WMD196734:WMH196734 WVZ196734:WWD196734 R262270:V262270 JN262270:JR262270 TJ262270:TN262270 ADF262270:ADJ262270 ANB262270:ANF262270 AWX262270:AXB262270 BGT262270:BGX262270 BQP262270:BQT262270 CAL262270:CAP262270 CKH262270:CKL262270 CUD262270:CUH262270 DDZ262270:DED262270 DNV262270:DNZ262270 DXR262270:DXV262270 EHN262270:EHR262270 ERJ262270:ERN262270 FBF262270:FBJ262270 FLB262270:FLF262270 FUX262270:FVB262270 GET262270:GEX262270 GOP262270:GOT262270 GYL262270:GYP262270 HIH262270:HIL262270 HSD262270:HSH262270 IBZ262270:ICD262270 ILV262270:ILZ262270 IVR262270:IVV262270 JFN262270:JFR262270 JPJ262270:JPN262270 JZF262270:JZJ262270 KJB262270:KJF262270 KSX262270:KTB262270 LCT262270:LCX262270 LMP262270:LMT262270 LWL262270:LWP262270 MGH262270:MGL262270 MQD262270:MQH262270 MZZ262270:NAD262270 NJV262270:NJZ262270 NTR262270:NTV262270 ODN262270:ODR262270 ONJ262270:ONN262270 OXF262270:OXJ262270 PHB262270:PHF262270 PQX262270:PRB262270 QAT262270:QAX262270 QKP262270:QKT262270 QUL262270:QUP262270 REH262270:REL262270 ROD262270:ROH262270 RXZ262270:RYD262270 SHV262270:SHZ262270 SRR262270:SRV262270 TBN262270:TBR262270 TLJ262270:TLN262270 TVF262270:TVJ262270 UFB262270:UFF262270 UOX262270:UPB262270 UYT262270:UYX262270 VIP262270:VIT262270 VSL262270:VSP262270 WCH262270:WCL262270 WMD262270:WMH262270 WVZ262270:WWD262270 R327806:V327806 JN327806:JR327806 TJ327806:TN327806 ADF327806:ADJ327806 ANB327806:ANF327806 AWX327806:AXB327806 BGT327806:BGX327806 BQP327806:BQT327806 CAL327806:CAP327806 CKH327806:CKL327806 CUD327806:CUH327806 DDZ327806:DED327806 DNV327806:DNZ327806 DXR327806:DXV327806 EHN327806:EHR327806 ERJ327806:ERN327806 FBF327806:FBJ327806 FLB327806:FLF327806 FUX327806:FVB327806 GET327806:GEX327806 GOP327806:GOT327806 GYL327806:GYP327806 HIH327806:HIL327806 HSD327806:HSH327806 IBZ327806:ICD327806 ILV327806:ILZ327806 IVR327806:IVV327806 JFN327806:JFR327806 JPJ327806:JPN327806 JZF327806:JZJ327806 KJB327806:KJF327806 KSX327806:KTB327806 LCT327806:LCX327806 LMP327806:LMT327806 LWL327806:LWP327806 MGH327806:MGL327806 MQD327806:MQH327806 MZZ327806:NAD327806 NJV327806:NJZ327806 NTR327806:NTV327806 ODN327806:ODR327806 ONJ327806:ONN327806 OXF327806:OXJ327806 PHB327806:PHF327806 PQX327806:PRB327806 QAT327806:QAX327806 QKP327806:QKT327806 QUL327806:QUP327806 REH327806:REL327806 ROD327806:ROH327806 RXZ327806:RYD327806 SHV327806:SHZ327806 SRR327806:SRV327806 TBN327806:TBR327806 TLJ327806:TLN327806 TVF327806:TVJ327806 UFB327806:UFF327806 UOX327806:UPB327806 UYT327806:UYX327806 VIP327806:VIT327806 VSL327806:VSP327806 WCH327806:WCL327806 WMD327806:WMH327806 WVZ327806:WWD327806 R393342:V393342 JN393342:JR393342 TJ393342:TN393342 ADF393342:ADJ393342 ANB393342:ANF393342 AWX393342:AXB393342 BGT393342:BGX393342 BQP393342:BQT393342 CAL393342:CAP393342 CKH393342:CKL393342 CUD393342:CUH393342 DDZ393342:DED393342 DNV393342:DNZ393342 DXR393342:DXV393342 EHN393342:EHR393342 ERJ393342:ERN393342 FBF393342:FBJ393342 FLB393342:FLF393342 FUX393342:FVB393342 GET393342:GEX393342 GOP393342:GOT393342 GYL393342:GYP393342 HIH393342:HIL393342 HSD393342:HSH393342 IBZ393342:ICD393342 ILV393342:ILZ393342 IVR393342:IVV393342 JFN393342:JFR393342 JPJ393342:JPN393342 JZF393342:JZJ393342 KJB393342:KJF393342 KSX393342:KTB393342 LCT393342:LCX393342 LMP393342:LMT393342 LWL393342:LWP393342 MGH393342:MGL393342 MQD393342:MQH393342 MZZ393342:NAD393342 NJV393342:NJZ393342 NTR393342:NTV393342 ODN393342:ODR393342 ONJ393342:ONN393342 OXF393342:OXJ393342 PHB393342:PHF393342 PQX393342:PRB393342 QAT393342:QAX393342 QKP393342:QKT393342 QUL393342:QUP393342 REH393342:REL393342 ROD393342:ROH393342 RXZ393342:RYD393342 SHV393342:SHZ393342 SRR393342:SRV393342 TBN393342:TBR393342 TLJ393342:TLN393342 TVF393342:TVJ393342 UFB393342:UFF393342 UOX393342:UPB393342 UYT393342:UYX393342 VIP393342:VIT393342 VSL393342:VSP393342 WCH393342:WCL393342 WMD393342:WMH393342 WVZ393342:WWD393342 R458878:V458878 JN458878:JR458878 TJ458878:TN458878 ADF458878:ADJ458878 ANB458878:ANF458878 AWX458878:AXB458878 BGT458878:BGX458878 BQP458878:BQT458878 CAL458878:CAP458878 CKH458878:CKL458878 CUD458878:CUH458878 DDZ458878:DED458878 DNV458878:DNZ458878 DXR458878:DXV458878 EHN458878:EHR458878 ERJ458878:ERN458878 FBF458878:FBJ458878 FLB458878:FLF458878 FUX458878:FVB458878 GET458878:GEX458878 GOP458878:GOT458878 GYL458878:GYP458878 HIH458878:HIL458878 HSD458878:HSH458878 IBZ458878:ICD458878 ILV458878:ILZ458878 IVR458878:IVV458878 JFN458878:JFR458878 JPJ458878:JPN458878 JZF458878:JZJ458878 KJB458878:KJF458878 KSX458878:KTB458878 LCT458878:LCX458878 LMP458878:LMT458878 LWL458878:LWP458878 MGH458878:MGL458878 MQD458878:MQH458878 MZZ458878:NAD458878 NJV458878:NJZ458878 NTR458878:NTV458878 ODN458878:ODR458878 ONJ458878:ONN458878 OXF458878:OXJ458878 PHB458878:PHF458878 PQX458878:PRB458878 QAT458878:QAX458878 QKP458878:QKT458878 QUL458878:QUP458878 REH458878:REL458878 ROD458878:ROH458878 RXZ458878:RYD458878 SHV458878:SHZ458878 SRR458878:SRV458878 TBN458878:TBR458878 TLJ458878:TLN458878 TVF458878:TVJ458878 UFB458878:UFF458878 UOX458878:UPB458878 UYT458878:UYX458878 VIP458878:VIT458878 VSL458878:VSP458878 WCH458878:WCL458878 WMD458878:WMH458878 WVZ458878:WWD458878 R524414:V524414 JN524414:JR524414 TJ524414:TN524414 ADF524414:ADJ524414 ANB524414:ANF524414 AWX524414:AXB524414 BGT524414:BGX524414 BQP524414:BQT524414 CAL524414:CAP524414 CKH524414:CKL524414 CUD524414:CUH524414 DDZ524414:DED524414 DNV524414:DNZ524414 DXR524414:DXV524414 EHN524414:EHR524414 ERJ524414:ERN524414 FBF524414:FBJ524414 FLB524414:FLF524414 FUX524414:FVB524414 GET524414:GEX524414 GOP524414:GOT524414 GYL524414:GYP524414 HIH524414:HIL524414 HSD524414:HSH524414 IBZ524414:ICD524414 ILV524414:ILZ524414 IVR524414:IVV524414 JFN524414:JFR524414 JPJ524414:JPN524414 JZF524414:JZJ524414 KJB524414:KJF524414 KSX524414:KTB524414 LCT524414:LCX524414 LMP524414:LMT524414 LWL524414:LWP524414 MGH524414:MGL524414 MQD524414:MQH524414 MZZ524414:NAD524414 NJV524414:NJZ524414 NTR524414:NTV524414 ODN524414:ODR524414 ONJ524414:ONN524414 OXF524414:OXJ524414 PHB524414:PHF524414 PQX524414:PRB524414 QAT524414:QAX524414 QKP524414:QKT524414 QUL524414:QUP524414 REH524414:REL524414 ROD524414:ROH524414 RXZ524414:RYD524414 SHV524414:SHZ524414 SRR524414:SRV524414 TBN524414:TBR524414 TLJ524414:TLN524414 TVF524414:TVJ524414 UFB524414:UFF524414 UOX524414:UPB524414 UYT524414:UYX524414 VIP524414:VIT524414 VSL524414:VSP524414 WCH524414:WCL524414 WMD524414:WMH524414 WVZ524414:WWD524414 R589950:V589950 JN589950:JR589950 TJ589950:TN589950 ADF589950:ADJ589950 ANB589950:ANF589950 AWX589950:AXB589950 BGT589950:BGX589950 BQP589950:BQT589950 CAL589950:CAP589950 CKH589950:CKL589950 CUD589950:CUH589950 DDZ589950:DED589950 DNV589950:DNZ589950 DXR589950:DXV589950 EHN589950:EHR589950 ERJ589950:ERN589950 FBF589950:FBJ589950 FLB589950:FLF589950 FUX589950:FVB589950 GET589950:GEX589950 GOP589950:GOT589950 GYL589950:GYP589950 HIH589950:HIL589950 HSD589950:HSH589950 IBZ589950:ICD589950 ILV589950:ILZ589950 IVR589950:IVV589950 JFN589950:JFR589950 JPJ589950:JPN589950 JZF589950:JZJ589950 KJB589950:KJF589950 KSX589950:KTB589950 LCT589950:LCX589950 LMP589950:LMT589950 LWL589950:LWP589950 MGH589950:MGL589950 MQD589950:MQH589950 MZZ589950:NAD589950 NJV589950:NJZ589950 NTR589950:NTV589950 ODN589950:ODR589950 ONJ589950:ONN589950 OXF589950:OXJ589950 PHB589950:PHF589950 PQX589950:PRB589950 QAT589950:QAX589950 QKP589950:QKT589950 QUL589950:QUP589950 REH589950:REL589950 ROD589950:ROH589950 RXZ589950:RYD589950 SHV589950:SHZ589950 SRR589950:SRV589950 TBN589950:TBR589950 TLJ589950:TLN589950 TVF589950:TVJ589950 UFB589950:UFF589950 UOX589950:UPB589950 UYT589950:UYX589950 VIP589950:VIT589950 VSL589950:VSP589950 WCH589950:WCL589950 WMD589950:WMH589950 WVZ589950:WWD589950 R655486:V655486 JN655486:JR655486 TJ655486:TN655486 ADF655486:ADJ655486 ANB655486:ANF655486 AWX655486:AXB655486 BGT655486:BGX655486 BQP655486:BQT655486 CAL655486:CAP655486 CKH655486:CKL655486 CUD655486:CUH655486 DDZ655486:DED655486 DNV655486:DNZ655486 DXR655486:DXV655486 EHN655486:EHR655486 ERJ655486:ERN655486 FBF655486:FBJ655486 FLB655486:FLF655486 FUX655486:FVB655486 GET655486:GEX655486 GOP655486:GOT655486 GYL655486:GYP655486 HIH655486:HIL655486 HSD655486:HSH655486 IBZ655486:ICD655486 ILV655486:ILZ655486 IVR655486:IVV655486 JFN655486:JFR655486 JPJ655486:JPN655486 JZF655486:JZJ655486 KJB655486:KJF655486 KSX655486:KTB655486 LCT655486:LCX655486 LMP655486:LMT655486 LWL655486:LWP655486 MGH655486:MGL655486 MQD655486:MQH655486 MZZ655486:NAD655486 NJV655486:NJZ655486 NTR655486:NTV655486 ODN655486:ODR655486 ONJ655486:ONN655486 OXF655486:OXJ655486 PHB655486:PHF655486 PQX655486:PRB655486 QAT655486:QAX655486 QKP655486:QKT655486 QUL655486:QUP655486 REH655486:REL655486 ROD655486:ROH655486 RXZ655486:RYD655486 SHV655486:SHZ655486 SRR655486:SRV655486 TBN655486:TBR655486 TLJ655486:TLN655486 TVF655486:TVJ655486 UFB655486:UFF655486 UOX655486:UPB655486 UYT655486:UYX655486 VIP655486:VIT655486 VSL655486:VSP655486 WCH655486:WCL655486 WMD655486:WMH655486 WVZ655486:WWD655486 R721022:V721022 JN721022:JR721022 TJ721022:TN721022 ADF721022:ADJ721022 ANB721022:ANF721022 AWX721022:AXB721022 BGT721022:BGX721022 BQP721022:BQT721022 CAL721022:CAP721022 CKH721022:CKL721022 CUD721022:CUH721022 DDZ721022:DED721022 DNV721022:DNZ721022 DXR721022:DXV721022 EHN721022:EHR721022 ERJ721022:ERN721022 FBF721022:FBJ721022 FLB721022:FLF721022 FUX721022:FVB721022 GET721022:GEX721022 GOP721022:GOT721022 GYL721022:GYP721022 HIH721022:HIL721022 HSD721022:HSH721022 IBZ721022:ICD721022 ILV721022:ILZ721022 IVR721022:IVV721022 JFN721022:JFR721022 JPJ721022:JPN721022 JZF721022:JZJ721022 KJB721022:KJF721022 KSX721022:KTB721022 LCT721022:LCX721022 LMP721022:LMT721022 LWL721022:LWP721022 MGH721022:MGL721022 MQD721022:MQH721022 MZZ721022:NAD721022 NJV721022:NJZ721022 NTR721022:NTV721022 ODN721022:ODR721022 ONJ721022:ONN721022 OXF721022:OXJ721022 PHB721022:PHF721022 PQX721022:PRB721022 QAT721022:QAX721022 QKP721022:QKT721022 QUL721022:QUP721022 REH721022:REL721022 ROD721022:ROH721022 RXZ721022:RYD721022 SHV721022:SHZ721022 SRR721022:SRV721022 TBN721022:TBR721022 TLJ721022:TLN721022 TVF721022:TVJ721022 UFB721022:UFF721022 UOX721022:UPB721022 UYT721022:UYX721022 VIP721022:VIT721022 VSL721022:VSP721022 WCH721022:WCL721022 WMD721022:WMH721022 WVZ721022:WWD721022 R786558:V786558 JN786558:JR786558 TJ786558:TN786558 ADF786558:ADJ786558 ANB786558:ANF786558 AWX786558:AXB786558 BGT786558:BGX786558 BQP786558:BQT786558 CAL786558:CAP786558 CKH786558:CKL786558 CUD786558:CUH786558 DDZ786558:DED786558 DNV786558:DNZ786558 DXR786558:DXV786558 EHN786558:EHR786558 ERJ786558:ERN786558 FBF786558:FBJ786558 FLB786558:FLF786558 FUX786558:FVB786558 GET786558:GEX786558 GOP786558:GOT786558 GYL786558:GYP786558 HIH786558:HIL786558 HSD786558:HSH786558 IBZ786558:ICD786558 ILV786558:ILZ786558 IVR786558:IVV786558 JFN786558:JFR786558 JPJ786558:JPN786558 JZF786558:JZJ786558 KJB786558:KJF786558 KSX786558:KTB786558 LCT786558:LCX786558 LMP786558:LMT786558 LWL786558:LWP786558 MGH786558:MGL786558 MQD786558:MQH786558 MZZ786558:NAD786558 NJV786558:NJZ786558 NTR786558:NTV786558 ODN786558:ODR786558 ONJ786558:ONN786558 OXF786558:OXJ786558 PHB786558:PHF786558 PQX786558:PRB786558 QAT786558:QAX786558 QKP786558:QKT786558 QUL786558:QUP786558 REH786558:REL786558 ROD786558:ROH786558 RXZ786558:RYD786558 SHV786558:SHZ786558 SRR786558:SRV786558 TBN786558:TBR786558 TLJ786558:TLN786558 TVF786558:TVJ786558 UFB786558:UFF786558 UOX786558:UPB786558 UYT786558:UYX786558 VIP786558:VIT786558 VSL786558:VSP786558 WCH786558:WCL786558 WMD786558:WMH786558 WVZ786558:WWD786558 R852094:V852094 JN852094:JR852094 TJ852094:TN852094 ADF852094:ADJ852094 ANB852094:ANF852094 AWX852094:AXB852094 BGT852094:BGX852094 BQP852094:BQT852094 CAL852094:CAP852094 CKH852094:CKL852094 CUD852094:CUH852094 DDZ852094:DED852094 DNV852094:DNZ852094 DXR852094:DXV852094 EHN852094:EHR852094 ERJ852094:ERN852094 FBF852094:FBJ852094 FLB852094:FLF852094 FUX852094:FVB852094 GET852094:GEX852094 GOP852094:GOT852094 GYL852094:GYP852094 HIH852094:HIL852094 HSD852094:HSH852094 IBZ852094:ICD852094 ILV852094:ILZ852094 IVR852094:IVV852094 JFN852094:JFR852094 JPJ852094:JPN852094 JZF852094:JZJ852094 KJB852094:KJF852094 KSX852094:KTB852094 LCT852094:LCX852094 LMP852094:LMT852094 LWL852094:LWP852094 MGH852094:MGL852094 MQD852094:MQH852094 MZZ852094:NAD852094 NJV852094:NJZ852094 NTR852094:NTV852094 ODN852094:ODR852094 ONJ852094:ONN852094 OXF852094:OXJ852094 PHB852094:PHF852094 PQX852094:PRB852094 QAT852094:QAX852094 QKP852094:QKT852094 QUL852094:QUP852094 REH852094:REL852094 ROD852094:ROH852094 RXZ852094:RYD852094 SHV852094:SHZ852094 SRR852094:SRV852094 TBN852094:TBR852094 TLJ852094:TLN852094 TVF852094:TVJ852094 UFB852094:UFF852094 UOX852094:UPB852094 UYT852094:UYX852094 VIP852094:VIT852094 VSL852094:VSP852094 WCH852094:WCL852094 WMD852094:WMH852094 WVZ852094:WWD852094 R917630:V917630 JN917630:JR917630 TJ917630:TN917630 ADF917630:ADJ917630 ANB917630:ANF917630 AWX917630:AXB917630 BGT917630:BGX917630 BQP917630:BQT917630 CAL917630:CAP917630 CKH917630:CKL917630 CUD917630:CUH917630 DDZ917630:DED917630 DNV917630:DNZ917630 DXR917630:DXV917630 EHN917630:EHR917630 ERJ917630:ERN917630 FBF917630:FBJ917630 FLB917630:FLF917630 FUX917630:FVB917630 GET917630:GEX917630 GOP917630:GOT917630 GYL917630:GYP917630 HIH917630:HIL917630 HSD917630:HSH917630 IBZ917630:ICD917630 ILV917630:ILZ917630 IVR917630:IVV917630 JFN917630:JFR917630 JPJ917630:JPN917630 JZF917630:JZJ917630 KJB917630:KJF917630 KSX917630:KTB917630 LCT917630:LCX917630 LMP917630:LMT917630 LWL917630:LWP917630 MGH917630:MGL917630 MQD917630:MQH917630 MZZ917630:NAD917630 NJV917630:NJZ917630 NTR917630:NTV917630 ODN917630:ODR917630 ONJ917630:ONN917630 OXF917630:OXJ917630 PHB917630:PHF917630 PQX917630:PRB917630 QAT917630:QAX917630 QKP917630:QKT917630 QUL917630:QUP917630 REH917630:REL917630 ROD917630:ROH917630 RXZ917630:RYD917630 SHV917630:SHZ917630 SRR917630:SRV917630 TBN917630:TBR917630 TLJ917630:TLN917630 TVF917630:TVJ917630 UFB917630:UFF917630 UOX917630:UPB917630 UYT917630:UYX917630 VIP917630:VIT917630 VSL917630:VSP917630 WCH917630:WCL917630 WMD917630:WMH917630 WVZ917630:WWD917630 R983166:V983166 JN983166:JR983166 TJ983166:TN983166 ADF983166:ADJ983166 ANB983166:ANF983166 AWX983166:AXB983166 BGT983166:BGX983166 BQP983166:BQT983166 CAL983166:CAP983166 CKH983166:CKL983166 CUD983166:CUH983166 DDZ983166:DED983166 DNV983166:DNZ983166 DXR983166:DXV983166 EHN983166:EHR983166 ERJ983166:ERN983166 FBF983166:FBJ983166 FLB983166:FLF983166 FUX983166:FVB983166 GET983166:GEX983166 GOP983166:GOT983166 GYL983166:GYP983166 HIH983166:HIL983166 HSD983166:HSH983166 IBZ983166:ICD983166 ILV983166:ILZ983166 IVR983166:IVV983166 JFN983166:JFR983166 JPJ983166:JPN983166 JZF983166:JZJ983166 KJB983166:KJF983166 KSX983166:KTB983166 LCT983166:LCX983166 LMP983166:LMT983166 LWL983166:LWP983166 MGH983166:MGL983166 MQD983166:MQH983166 MZZ983166:NAD983166 NJV983166:NJZ983166 NTR983166:NTV983166 ODN983166:ODR983166 ONJ983166:ONN983166 OXF983166:OXJ983166 PHB983166:PHF983166 PQX983166:PRB983166 QAT983166:QAX983166 QKP983166:QKT983166 QUL983166:QUP983166 REH983166:REL983166 ROD983166:ROH983166 RXZ983166:RYD983166 SHV983166:SHZ983166 SRR983166:SRV983166 TBN983166:TBR983166 TLJ983166:TLN983166 TVF983166:TVJ983166 UFB983166:UFF983166 UOX983166:UPB983166 UYT983166:UYX983166 VIP983166:VIT983166 VSL983166:VSP983166 WCH983166:WCL983166 WMD983166:WMH983166 WVZ983166:WWD983166 J142 JF142 TB142 ACX142 AMT142 AWP142 BGL142 BQH142 CAD142 CJZ142 CTV142 DDR142 DNN142 DXJ142 EHF142 ERB142 FAX142 FKT142 FUP142 GEL142 GOH142 GYD142 HHZ142 HRV142 IBR142 ILN142 IVJ142 JFF142 JPB142 JYX142 KIT142 KSP142 LCL142 LMH142 LWD142 MFZ142 MPV142 MZR142 NJN142 NTJ142 ODF142 ONB142 OWX142 PGT142 PQP142 QAL142 QKH142 QUD142 RDZ142 RNV142 RXR142 SHN142 SRJ142 TBF142 TLB142 TUX142 UET142 UOP142 UYL142 VIH142 VSD142 WBZ142 WLV142 WVR142 J65678 JF65678 TB65678 ACX65678 AMT65678 AWP65678 BGL65678 BQH65678 CAD65678 CJZ65678 CTV65678 DDR65678 DNN65678 DXJ65678 EHF65678 ERB65678 FAX65678 FKT65678 FUP65678 GEL65678 GOH65678 GYD65678 HHZ65678 HRV65678 IBR65678 ILN65678 IVJ65678 JFF65678 JPB65678 JYX65678 KIT65678 KSP65678 LCL65678 LMH65678 LWD65678 MFZ65678 MPV65678 MZR65678 NJN65678 NTJ65678 ODF65678 ONB65678 OWX65678 PGT65678 PQP65678 QAL65678 QKH65678 QUD65678 RDZ65678 RNV65678 RXR65678 SHN65678 SRJ65678 TBF65678 TLB65678 TUX65678 UET65678 UOP65678 UYL65678 VIH65678 VSD65678 WBZ65678 WLV65678 WVR65678 J131214 JF131214 TB131214 ACX131214 AMT131214 AWP131214 BGL131214 BQH131214 CAD131214 CJZ131214 CTV131214 DDR131214 DNN131214 DXJ131214 EHF131214 ERB131214 FAX131214 FKT131214 FUP131214 GEL131214 GOH131214 GYD131214 HHZ131214 HRV131214 IBR131214 ILN131214 IVJ131214 JFF131214 JPB131214 JYX131214 KIT131214 KSP131214 LCL131214 LMH131214 LWD131214 MFZ131214 MPV131214 MZR131214 NJN131214 NTJ131214 ODF131214 ONB131214 OWX131214 PGT131214 PQP131214 QAL131214 QKH131214 QUD131214 RDZ131214 RNV131214 RXR131214 SHN131214 SRJ131214 TBF131214 TLB131214 TUX131214 UET131214 UOP131214 UYL131214 VIH131214 VSD131214 WBZ131214 WLV131214 WVR131214 J196750 JF196750 TB196750 ACX196750 AMT196750 AWP196750 BGL196750 BQH196750 CAD196750 CJZ196750 CTV196750 DDR196750 DNN196750 DXJ196750 EHF196750 ERB196750 FAX196750 FKT196750 FUP196750 GEL196750 GOH196750 GYD196750 HHZ196750 HRV196750 IBR196750 ILN196750 IVJ196750 JFF196750 JPB196750 JYX196750 KIT196750 KSP196750 LCL196750 LMH196750 LWD196750 MFZ196750 MPV196750 MZR196750 NJN196750 NTJ196750 ODF196750 ONB196750 OWX196750 PGT196750 PQP196750 QAL196750 QKH196750 QUD196750 RDZ196750 RNV196750 RXR196750 SHN196750 SRJ196750 TBF196750 TLB196750 TUX196750 UET196750 UOP196750 UYL196750 VIH196750 VSD196750 WBZ196750 WLV196750 WVR196750 J262286 JF262286 TB262286 ACX262286 AMT262286 AWP262286 BGL262286 BQH262286 CAD262286 CJZ262286 CTV262286 DDR262286 DNN262286 DXJ262286 EHF262286 ERB262286 FAX262286 FKT262286 FUP262286 GEL262286 GOH262286 GYD262286 HHZ262286 HRV262286 IBR262286 ILN262286 IVJ262286 JFF262286 JPB262286 JYX262286 KIT262286 KSP262286 LCL262286 LMH262286 LWD262286 MFZ262286 MPV262286 MZR262286 NJN262286 NTJ262286 ODF262286 ONB262286 OWX262286 PGT262286 PQP262286 QAL262286 QKH262286 QUD262286 RDZ262286 RNV262286 RXR262286 SHN262286 SRJ262286 TBF262286 TLB262286 TUX262286 UET262286 UOP262286 UYL262286 VIH262286 VSD262286 WBZ262286 WLV262286 WVR262286 J327822 JF327822 TB327822 ACX327822 AMT327822 AWP327822 BGL327822 BQH327822 CAD327822 CJZ327822 CTV327822 DDR327822 DNN327822 DXJ327822 EHF327822 ERB327822 FAX327822 FKT327822 FUP327822 GEL327822 GOH327822 GYD327822 HHZ327822 HRV327822 IBR327822 ILN327822 IVJ327822 JFF327822 JPB327822 JYX327822 KIT327822 KSP327822 LCL327822 LMH327822 LWD327822 MFZ327822 MPV327822 MZR327822 NJN327822 NTJ327822 ODF327822 ONB327822 OWX327822 PGT327822 PQP327822 QAL327822 QKH327822 QUD327822 RDZ327822 RNV327822 RXR327822 SHN327822 SRJ327822 TBF327822 TLB327822 TUX327822 UET327822 UOP327822 UYL327822 VIH327822 VSD327822 WBZ327822 WLV327822 WVR327822 J393358 JF393358 TB393358 ACX393358 AMT393358 AWP393358 BGL393358 BQH393358 CAD393358 CJZ393358 CTV393358 DDR393358 DNN393358 DXJ393358 EHF393358 ERB393358 FAX393358 FKT393358 FUP393358 GEL393358 GOH393358 GYD393358 HHZ393358 HRV393358 IBR393358 ILN393358 IVJ393358 JFF393358 JPB393358 JYX393358 KIT393358 KSP393358 LCL393358 LMH393358 LWD393358 MFZ393358 MPV393358 MZR393358 NJN393358 NTJ393358 ODF393358 ONB393358 OWX393358 PGT393358 PQP393358 QAL393358 QKH393358 QUD393358 RDZ393358 RNV393358 RXR393358 SHN393358 SRJ393358 TBF393358 TLB393358 TUX393358 UET393358 UOP393358 UYL393358 VIH393358 VSD393358 WBZ393358 WLV393358 WVR393358 J458894 JF458894 TB458894 ACX458894 AMT458894 AWP458894 BGL458894 BQH458894 CAD458894 CJZ458894 CTV458894 DDR458894 DNN458894 DXJ458894 EHF458894 ERB458894 FAX458894 FKT458894 FUP458894 GEL458894 GOH458894 GYD458894 HHZ458894 HRV458894 IBR458894 ILN458894 IVJ458894 JFF458894 JPB458894 JYX458894 KIT458894 KSP458894 LCL458894 LMH458894 LWD458894 MFZ458894 MPV458894 MZR458894 NJN458894 NTJ458894 ODF458894 ONB458894 OWX458894 PGT458894 PQP458894 QAL458894 QKH458894 QUD458894 RDZ458894 RNV458894 RXR458894 SHN458894 SRJ458894 TBF458894 TLB458894 TUX458894 UET458894 UOP458894 UYL458894 VIH458894 VSD458894 WBZ458894 WLV458894 WVR458894 J524430 JF524430 TB524430 ACX524430 AMT524430 AWP524430 BGL524430 BQH524430 CAD524430 CJZ524430 CTV524430 DDR524430 DNN524430 DXJ524430 EHF524430 ERB524430 FAX524430 FKT524430 FUP524430 GEL524430 GOH524430 GYD524430 HHZ524430 HRV524430 IBR524430 ILN524430 IVJ524430 JFF524430 JPB524430 JYX524430 KIT524430 KSP524430 LCL524430 LMH524430 LWD524430 MFZ524430 MPV524430 MZR524430 NJN524430 NTJ524430 ODF524430 ONB524430 OWX524430 PGT524430 PQP524430 QAL524430 QKH524430 QUD524430 RDZ524430 RNV524430 RXR524430 SHN524430 SRJ524430 TBF524430 TLB524430 TUX524430 UET524430 UOP524430 UYL524430 VIH524430 VSD524430 WBZ524430 WLV524430 WVR524430 J589966 JF589966 TB589966 ACX589966 AMT589966 AWP589966 BGL589966 BQH589966 CAD589966 CJZ589966 CTV589966 DDR589966 DNN589966 DXJ589966 EHF589966 ERB589966 FAX589966 FKT589966 FUP589966 GEL589966 GOH589966 GYD589966 HHZ589966 HRV589966 IBR589966 ILN589966 IVJ589966 JFF589966 JPB589966 JYX589966 KIT589966 KSP589966 LCL589966 LMH589966 LWD589966 MFZ589966 MPV589966 MZR589966 NJN589966 NTJ589966 ODF589966 ONB589966 OWX589966 PGT589966 PQP589966 QAL589966 QKH589966 QUD589966 RDZ589966 RNV589966 RXR589966 SHN589966 SRJ589966 TBF589966 TLB589966 TUX589966 UET589966 UOP589966 UYL589966 VIH589966 VSD589966 WBZ589966 WLV589966 WVR589966 J655502 JF655502 TB655502 ACX655502 AMT655502 AWP655502 BGL655502 BQH655502 CAD655502 CJZ655502 CTV655502 DDR655502 DNN655502 DXJ655502 EHF655502 ERB655502 FAX655502 FKT655502 FUP655502 GEL655502 GOH655502 GYD655502 HHZ655502 HRV655502 IBR655502 ILN655502 IVJ655502 JFF655502 JPB655502 JYX655502 KIT655502 KSP655502 LCL655502 LMH655502 LWD655502 MFZ655502 MPV655502 MZR655502 NJN655502 NTJ655502 ODF655502 ONB655502 OWX655502 PGT655502 PQP655502 QAL655502 QKH655502 QUD655502 RDZ655502 RNV655502 RXR655502 SHN655502 SRJ655502 TBF655502 TLB655502 TUX655502 UET655502 UOP655502 UYL655502 VIH655502 VSD655502 WBZ655502 WLV655502 WVR655502 J721038 JF721038 TB721038 ACX721038 AMT721038 AWP721038 BGL721038 BQH721038 CAD721038 CJZ721038 CTV721038 DDR721038 DNN721038 DXJ721038 EHF721038 ERB721038 FAX721038 FKT721038 FUP721038 GEL721038 GOH721038 GYD721038 HHZ721038 HRV721038 IBR721038 ILN721038 IVJ721038 JFF721038 JPB721038 JYX721038 KIT721038 KSP721038 LCL721038 LMH721038 LWD721038 MFZ721038 MPV721038 MZR721038 NJN721038 NTJ721038 ODF721038 ONB721038 OWX721038 PGT721038 PQP721038 QAL721038 QKH721038 QUD721038 RDZ721038 RNV721038 RXR721038 SHN721038 SRJ721038 TBF721038 TLB721038 TUX721038 UET721038 UOP721038 UYL721038 VIH721038 VSD721038 WBZ721038 WLV721038 WVR721038 J786574 JF786574 TB786574 ACX786574 AMT786574 AWP786574 BGL786574 BQH786574 CAD786574 CJZ786574 CTV786574 DDR786574 DNN786574 DXJ786574 EHF786574 ERB786574 FAX786574 FKT786574 FUP786574 GEL786574 GOH786574 GYD786574 HHZ786574 HRV786574 IBR786574 ILN786574 IVJ786574 JFF786574 JPB786574 JYX786574 KIT786574 KSP786574 LCL786574 LMH786574 LWD786574 MFZ786574 MPV786574 MZR786574 NJN786574 NTJ786574 ODF786574 ONB786574 OWX786574 PGT786574 PQP786574 QAL786574 QKH786574 QUD786574 RDZ786574 RNV786574 RXR786574 SHN786574 SRJ786574 TBF786574 TLB786574 TUX786574 UET786574 UOP786574 UYL786574 VIH786574 VSD786574 WBZ786574 WLV786574 WVR786574 J852110 JF852110 TB852110 ACX852110 AMT852110 AWP852110 BGL852110 BQH852110 CAD852110 CJZ852110 CTV852110 DDR852110 DNN852110 DXJ852110 EHF852110 ERB852110 FAX852110 FKT852110 FUP852110 GEL852110 GOH852110 GYD852110 HHZ852110 HRV852110 IBR852110 ILN852110 IVJ852110 JFF852110 JPB852110 JYX852110 KIT852110 KSP852110 LCL852110 LMH852110 LWD852110 MFZ852110 MPV852110 MZR852110 NJN852110 NTJ852110 ODF852110 ONB852110 OWX852110 PGT852110 PQP852110 QAL852110 QKH852110 QUD852110 RDZ852110 RNV852110 RXR852110 SHN852110 SRJ852110 TBF852110 TLB852110 TUX852110 UET852110 UOP852110 UYL852110 VIH852110 VSD852110 WBZ852110 WLV852110 WVR852110 J917646 JF917646 TB917646 ACX917646 AMT917646 AWP917646 BGL917646 BQH917646 CAD917646 CJZ917646 CTV917646 DDR917646 DNN917646 DXJ917646 EHF917646 ERB917646 FAX917646 FKT917646 FUP917646 GEL917646 GOH917646 GYD917646 HHZ917646 HRV917646 IBR917646 ILN917646 IVJ917646 JFF917646 JPB917646 JYX917646 KIT917646 KSP917646 LCL917646 LMH917646 LWD917646 MFZ917646 MPV917646 MZR917646 NJN917646 NTJ917646 ODF917646 ONB917646 OWX917646 PGT917646 PQP917646 QAL917646 QKH917646 QUD917646 RDZ917646 RNV917646 RXR917646 SHN917646 SRJ917646 TBF917646 TLB917646 TUX917646 UET917646 UOP917646 UYL917646 VIH917646 VSD917646 WBZ917646 WLV917646 WVR917646 J983182 JF983182 TB983182 ACX983182 AMT983182 AWP983182 BGL983182 BQH983182 CAD983182 CJZ983182 CTV983182 DDR983182 DNN983182 DXJ983182 EHF983182 ERB983182 FAX983182 FKT983182 FUP983182 GEL983182 GOH983182 GYD983182 HHZ983182 HRV983182 IBR983182 ILN983182 IVJ983182 JFF983182 JPB983182 JYX983182 KIT983182 KSP983182 LCL983182 LMH983182 LWD983182 MFZ983182 MPV983182 MZR983182 NJN983182 NTJ983182 ODF983182 ONB983182 OWX983182 PGT983182 PQP983182 QAL983182 QKH983182 QUD983182 RDZ983182 RNV983182 RXR983182 SHN983182 SRJ983182 TBF983182 TLB983182 TUX983182 UET983182 UOP983182 UYL983182 VIH983182 VSD983182 WBZ983182 WLV983182 WVR983182 G141:W141 JC141:JS141 SY141:TO141 ACU141:ADK141 AMQ141:ANG141 AWM141:AXC141 BGI141:BGY141 BQE141:BQU141 CAA141:CAQ141 CJW141:CKM141 CTS141:CUI141 DDO141:DEE141 DNK141:DOA141 DXG141:DXW141 EHC141:EHS141 EQY141:ERO141 FAU141:FBK141 FKQ141:FLG141 FUM141:FVC141 GEI141:GEY141 GOE141:GOU141 GYA141:GYQ141 HHW141:HIM141 HRS141:HSI141 IBO141:ICE141 ILK141:IMA141 IVG141:IVW141 JFC141:JFS141 JOY141:JPO141 JYU141:JZK141 KIQ141:KJG141 KSM141:KTC141 LCI141:LCY141 LME141:LMU141 LWA141:LWQ141 MFW141:MGM141 MPS141:MQI141 MZO141:NAE141 NJK141:NKA141 NTG141:NTW141 ODC141:ODS141 OMY141:ONO141 OWU141:OXK141 PGQ141:PHG141 PQM141:PRC141 QAI141:QAY141 QKE141:QKU141 QUA141:QUQ141 RDW141:REM141 RNS141:ROI141 RXO141:RYE141 SHK141:SIA141 SRG141:SRW141 TBC141:TBS141 TKY141:TLO141 TUU141:TVK141 UEQ141:UFG141 UOM141:UPC141 UYI141:UYY141 VIE141:VIU141 VSA141:VSQ141 WBW141:WCM141 WLS141:WMI141 WVO141:WWE141 G65677:W65677 JC65677:JS65677 SY65677:TO65677 ACU65677:ADK65677 AMQ65677:ANG65677 AWM65677:AXC65677 BGI65677:BGY65677 BQE65677:BQU65677 CAA65677:CAQ65677 CJW65677:CKM65677 CTS65677:CUI65677 DDO65677:DEE65677 DNK65677:DOA65677 DXG65677:DXW65677 EHC65677:EHS65677 EQY65677:ERO65677 FAU65677:FBK65677 FKQ65677:FLG65677 FUM65677:FVC65677 GEI65677:GEY65677 GOE65677:GOU65677 GYA65677:GYQ65677 HHW65677:HIM65677 HRS65677:HSI65677 IBO65677:ICE65677 ILK65677:IMA65677 IVG65677:IVW65677 JFC65677:JFS65677 JOY65677:JPO65677 JYU65677:JZK65677 KIQ65677:KJG65677 KSM65677:KTC65677 LCI65677:LCY65677 LME65677:LMU65677 LWA65677:LWQ65677 MFW65677:MGM65677 MPS65677:MQI65677 MZO65677:NAE65677 NJK65677:NKA65677 NTG65677:NTW65677 ODC65677:ODS65677 OMY65677:ONO65677 OWU65677:OXK65677 PGQ65677:PHG65677 PQM65677:PRC65677 QAI65677:QAY65677 QKE65677:QKU65677 QUA65677:QUQ65677 RDW65677:REM65677 RNS65677:ROI65677 RXO65677:RYE65677 SHK65677:SIA65677 SRG65677:SRW65677 TBC65677:TBS65677 TKY65677:TLO65677 TUU65677:TVK65677 UEQ65677:UFG65677 UOM65677:UPC65677 UYI65677:UYY65677 VIE65677:VIU65677 VSA65677:VSQ65677 WBW65677:WCM65677 WLS65677:WMI65677 WVO65677:WWE65677 G131213:W131213 JC131213:JS131213 SY131213:TO131213 ACU131213:ADK131213 AMQ131213:ANG131213 AWM131213:AXC131213 BGI131213:BGY131213 BQE131213:BQU131213 CAA131213:CAQ131213 CJW131213:CKM131213 CTS131213:CUI131213 DDO131213:DEE131213 DNK131213:DOA131213 DXG131213:DXW131213 EHC131213:EHS131213 EQY131213:ERO131213 FAU131213:FBK131213 FKQ131213:FLG131213 FUM131213:FVC131213 GEI131213:GEY131213 GOE131213:GOU131213 GYA131213:GYQ131213 HHW131213:HIM131213 HRS131213:HSI131213 IBO131213:ICE131213 ILK131213:IMA131213 IVG131213:IVW131213 JFC131213:JFS131213 JOY131213:JPO131213 JYU131213:JZK131213 KIQ131213:KJG131213 KSM131213:KTC131213 LCI131213:LCY131213 LME131213:LMU131213 LWA131213:LWQ131213 MFW131213:MGM131213 MPS131213:MQI131213 MZO131213:NAE131213 NJK131213:NKA131213 NTG131213:NTW131213 ODC131213:ODS131213 OMY131213:ONO131213 OWU131213:OXK131213 PGQ131213:PHG131213 PQM131213:PRC131213 QAI131213:QAY131213 QKE131213:QKU131213 QUA131213:QUQ131213 RDW131213:REM131213 RNS131213:ROI131213 RXO131213:RYE131213 SHK131213:SIA131213 SRG131213:SRW131213 TBC131213:TBS131213 TKY131213:TLO131213 TUU131213:TVK131213 UEQ131213:UFG131213 UOM131213:UPC131213 UYI131213:UYY131213 VIE131213:VIU131213 VSA131213:VSQ131213 WBW131213:WCM131213 WLS131213:WMI131213 WVO131213:WWE131213 G196749:W196749 JC196749:JS196749 SY196749:TO196749 ACU196749:ADK196749 AMQ196749:ANG196749 AWM196749:AXC196749 BGI196749:BGY196749 BQE196749:BQU196749 CAA196749:CAQ196749 CJW196749:CKM196749 CTS196749:CUI196749 DDO196749:DEE196749 DNK196749:DOA196749 DXG196749:DXW196749 EHC196749:EHS196749 EQY196749:ERO196749 FAU196749:FBK196749 FKQ196749:FLG196749 FUM196749:FVC196749 GEI196749:GEY196749 GOE196749:GOU196749 GYA196749:GYQ196749 HHW196749:HIM196749 HRS196749:HSI196749 IBO196749:ICE196749 ILK196749:IMA196749 IVG196749:IVW196749 JFC196749:JFS196749 JOY196749:JPO196749 JYU196749:JZK196749 KIQ196749:KJG196749 KSM196749:KTC196749 LCI196749:LCY196749 LME196749:LMU196749 LWA196749:LWQ196749 MFW196749:MGM196749 MPS196749:MQI196749 MZO196749:NAE196749 NJK196749:NKA196749 NTG196749:NTW196749 ODC196749:ODS196749 OMY196749:ONO196749 OWU196749:OXK196749 PGQ196749:PHG196749 PQM196749:PRC196749 QAI196749:QAY196749 QKE196749:QKU196749 QUA196749:QUQ196749 RDW196749:REM196749 RNS196749:ROI196749 RXO196749:RYE196749 SHK196749:SIA196749 SRG196749:SRW196749 TBC196749:TBS196749 TKY196749:TLO196749 TUU196749:TVK196749 UEQ196749:UFG196749 UOM196749:UPC196749 UYI196749:UYY196749 VIE196749:VIU196749 VSA196749:VSQ196749 WBW196749:WCM196749 WLS196749:WMI196749 WVO196749:WWE196749 G262285:W262285 JC262285:JS262285 SY262285:TO262285 ACU262285:ADK262285 AMQ262285:ANG262285 AWM262285:AXC262285 BGI262285:BGY262285 BQE262285:BQU262285 CAA262285:CAQ262285 CJW262285:CKM262285 CTS262285:CUI262285 DDO262285:DEE262285 DNK262285:DOA262285 DXG262285:DXW262285 EHC262285:EHS262285 EQY262285:ERO262285 FAU262285:FBK262285 FKQ262285:FLG262285 FUM262285:FVC262285 GEI262285:GEY262285 GOE262285:GOU262285 GYA262285:GYQ262285 HHW262285:HIM262285 HRS262285:HSI262285 IBO262285:ICE262285 ILK262285:IMA262285 IVG262285:IVW262285 JFC262285:JFS262285 JOY262285:JPO262285 JYU262285:JZK262285 KIQ262285:KJG262285 KSM262285:KTC262285 LCI262285:LCY262285 LME262285:LMU262285 LWA262285:LWQ262285 MFW262285:MGM262285 MPS262285:MQI262285 MZO262285:NAE262285 NJK262285:NKA262285 NTG262285:NTW262285 ODC262285:ODS262285 OMY262285:ONO262285 OWU262285:OXK262285 PGQ262285:PHG262285 PQM262285:PRC262285 QAI262285:QAY262285 QKE262285:QKU262285 QUA262285:QUQ262285 RDW262285:REM262285 RNS262285:ROI262285 RXO262285:RYE262285 SHK262285:SIA262285 SRG262285:SRW262285 TBC262285:TBS262285 TKY262285:TLO262285 TUU262285:TVK262285 UEQ262285:UFG262285 UOM262285:UPC262285 UYI262285:UYY262285 VIE262285:VIU262285 VSA262285:VSQ262285 WBW262285:WCM262285 WLS262285:WMI262285 WVO262285:WWE262285 G327821:W327821 JC327821:JS327821 SY327821:TO327821 ACU327821:ADK327821 AMQ327821:ANG327821 AWM327821:AXC327821 BGI327821:BGY327821 BQE327821:BQU327821 CAA327821:CAQ327821 CJW327821:CKM327821 CTS327821:CUI327821 DDO327821:DEE327821 DNK327821:DOA327821 DXG327821:DXW327821 EHC327821:EHS327821 EQY327821:ERO327821 FAU327821:FBK327821 FKQ327821:FLG327821 FUM327821:FVC327821 GEI327821:GEY327821 GOE327821:GOU327821 GYA327821:GYQ327821 HHW327821:HIM327821 HRS327821:HSI327821 IBO327821:ICE327821 ILK327821:IMA327821 IVG327821:IVW327821 JFC327821:JFS327821 JOY327821:JPO327821 JYU327821:JZK327821 KIQ327821:KJG327821 KSM327821:KTC327821 LCI327821:LCY327821 LME327821:LMU327821 LWA327821:LWQ327821 MFW327821:MGM327821 MPS327821:MQI327821 MZO327821:NAE327821 NJK327821:NKA327821 NTG327821:NTW327821 ODC327821:ODS327821 OMY327821:ONO327821 OWU327821:OXK327821 PGQ327821:PHG327821 PQM327821:PRC327821 QAI327821:QAY327821 QKE327821:QKU327821 QUA327821:QUQ327821 RDW327821:REM327821 RNS327821:ROI327821 RXO327821:RYE327821 SHK327821:SIA327821 SRG327821:SRW327821 TBC327821:TBS327821 TKY327821:TLO327821 TUU327821:TVK327821 UEQ327821:UFG327821 UOM327821:UPC327821 UYI327821:UYY327821 VIE327821:VIU327821 VSA327821:VSQ327821 WBW327821:WCM327821 WLS327821:WMI327821 WVO327821:WWE327821 G393357:W393357 JC393357:JS393357 SY393357:TO393357 ACU393357:ADK393357 AMQ393357:ANG393357 AWM393357:AXC393357 BGI393357:BGY393357 BQE393357:BQU393357 CAA393357:CAQ393357 CJW393357:CKM393357 CTS393357:CUI393357 DDO393357:DEE393357 DNK393357:DOA393357 DXG393357:DXW393357 EHC393357:EHS393357 EQY393357:ERO393357 FAU393357:FBK393357 FKQ393357:FLG393357 FUM393357:FVC393357 GEI393357:GEY393357 GOE393357:GOU393357 GYA393357:GYQ393357 HHW393357:HIM393357 HRS393357:HSI393357 IBO393357:ICE393357 ILK393357:IMA393357 IVG393357:IVW393357 JFC393357:JFS393357 JOY393357:JPO393357 JYU393357:JZK393357 KIQ393357:KJG393357 KSM393357:KTC393357 LCI393357:LCY393357 LME393357:LMU393357 LWA393357:LWQ393357 MFW393357:MGM393357 MPS393357:MQI393357 MZO393357:NAE393357 NJK393357:NKA393357 NTG393357:NTW393357 ODC393357:ODS393357 OMY393357:ONO393357 OWU393357:OXK393357 PGQ393357:PHG393357 PQM393357:PRC393357 QAI393357:QAY393357 QKE393357:QKU393357 QUA393357:QUQ393357 RDW393357:REM393357 RNS393357:ROI393357 RXO393357:RYE393357 SHK393357:SIA393357 SRG393357:SRW393357 TBC393357:TBS393357 TKY393357:TLO393357 TUU393357:TVK393357 UEQ393357:UFG393357 UOM393357:UPC393357 UYI393357:UYY393357 VIE393357:VIU393357 VSA393357:VSQ393357 WBW393357:WCM393357 WLS393357:WMI393357 WVO393357:WWE393357 G458893:W458893 JC458893:JS458893 SY458893:TO458893 ACU458893:ADK458893 AMQ458893:ANG458893 AWM458893:AXC458893 BGI458893:BGY458893 BQE458893:BQU458893 CAA458893:CAQ458893 CJW458893:CKM458893 CTS458893:CUI458893 DDO458893:DEE458893 DNK458893:DOA458893 DXG458893:DXW458893 EHC458893:EHS458893 EQY458893:ERO458893 FAU458893:FBK458893 FKQ458893:FLG458893 FUM458893:FVC458893 GEI458893:GEY458893 GOE458893:GOU458893 GYA458893:GYQ458893 HHW458893:HIM458893 HRS458893:HSI458893 IBO458893:ICE458893 ILK458893:IMA458893 IVG458893:IVW458893 JFC458893:JFS458893 JOY458893:JPO458893 JYU458893:JZK458893 KIQ458893:KJG458893 KSM458893:KTC458893 LCI458893:LCY458893 LME458893:LMU458893 LWA458893:LWQ458893 MFW458893:MGM458893 MPS458893:MQI458893 MZO458893:NAE458893 NJK458893:NKA458893 NTG458893:NTW458893 ODC458893:ODS458893 OMY458893:ONO458893 OWU458893:OXK458893 PGQ458893:PHG458893 PQM458893:PRC458893 QAI458893:QAY458893 QKE458893:QKU458893 QUA458893:QUQ458893 RDW458893:REM458893 RNS458893:ROI458893 RXO458893:RYE458893 SHK458893:SIA458893 SRG458893:SRW458893 TBC458893:TBS458893 TKY458893:TLO458893 TUU458893:TVK458893 UEQ458893:UFG458893 UOM458893:UPC458893 UYI458893:UYY458893 VIE458893:VIU458893 VSA458893:VSQ458893 WBW458893:WCM458893 WLS458893:WMI458893 WVO458893:WWE458893 G524429:W524429 JC524429:JS524429 SY524429:TO524429 ACU524429:ADK524429 AMQ524429:ANG524429 AWM524429:AXC524429 BGI524429:BGY524429 BQE524429:BQU524429 CAA524429:CAQ524429 CJW524429:CKM524429 CTS524429:CUI524429 DDO524429:DEE524429 DNK524429:DOA524429 DXG524429:DXW524429 EHC524429:EHS524429 EQY524429:ERO524429 FAU524429:FBK524429 FKQ524429:FLG524429 FUM524429:FVC524429 GEI524429:GEY524429 GOE524429:GOU524429 GYA524429:GYQ524429 HHW524429:HIM524429 HRS524429:HSI524429 IBO524429:ICE524429 ILK524429:IMA524429 IVG524429:IVW524429 JFC524429:JFS524429 JOY524429:JPO524429 JYU524429:JZK524429 KIQ524429:KJG524429 KSM524429:KTC524429 LCI524429:LCY524429 LME524429:LMU524429 LWA524429:LWQ524429 MFW524429:MGM524429 MPS524429:MQI524429 MZO524429:NAE524429 NJK524429:NKA524429 NTG524429:NTW524429 ODC524429:ODS524429 OMY524429:ONO524429 OWU524429:OXK524429 PGQ524429:PHG524429 PQM524429:PRC524429 QAI524429:QAY524429 QKE524429:QKU524429 QUA524429:QUQ524429 RDW524429:REM524429 RNS524429:ROI524429 RXO524429:RYE524429 SHK524429:SIA524429 SRG524429:SRW524429 TBC524429:TBS524429 TKY524429:TLO524429 TUU524429:TVK524429 UEQ524429:UFG524429 UOM524429:UPC524429 UYI524429:UYY524429 VIE524429:VIU524429 VSA524429:VSQ524429 WBW524429:WCM524429 WLS524429:WMI524429 WVO524429:WWE524429 G589965:W589965 JC589965:JS589965 SY589965:TO589965 ACU589965:ADK589965 AMQ589965:ANG589965 AWM589965:AXC589965 BGI589965:BGY589965 BQE589965:BQU589965 CAA589965:CAQ589965 CJW589965:CKM589965 CTS589965:CUI589965 DDO589965:DEE589965 DNK589965:DOA589965 DXG589965:DXW589965 EHC589965:EHS589965 EQY589965:ERO589965 FAU589965:FBK589965 FKQ589965:FLG589965 FUM589965:FVC589965 GEI589965:GEY589965 GOE589965:GOU589965 GYA589965:GYQ589965 HHW589965:HIM589965 HRS589965:HSI589965 IBO589965:ICE589965 ILK589965:IMA589965 IVG589965:IVW589965 JFC589965:JFS589965 JOY589965:JPO589965 JYU589965:JZK589965 KIQ589965:KJG589965 KSM589965:KTC589965 LCI589965:LCY589965 LME589965:LMU589965 LWA589965:LWQ589965 MFW589965:MGM589965 MPS589965:MQI589965 MZO589965:NAE589965 NJK589965:NKA589965 NTG589965:NTW589965 ODC589965:ODS589965 OMY589965:ONO589965 OWU589965:OXK589965 PGQ589965:PHG589965 PQM589965:PRC589965 QAI589965:QAY589965 QKE589965:QKU589965 QUA589965:QUQ589965 RDW589965:REM589965 RNS589965:ROI589965 RXO589965:RYE589965 SHK589965:SIA589965 SRG589965:SRW589965 TBC589965:TBS589965 TKY589965:TLO589965 TUU589965:TVK589965 UEQ589965:UFG589965 UOM589965:UPC589965 UYI589965:UYY589965 VIE589965:VIU589965 VSA589965:VSQ589965 WBW589965:WCM589965 WLS589965:WMI589965 WVO589965:WWE589965 G655501:W655501 JC655501:JS655501 SY655501:TO655501 ACU655501:ADK655501 AMQ655501:ANG655501 AWM655501:AXC655501 BGI655501:BGY655501 BQE655501:BQU655501 CAA655501:CAQ655501 CJW655501:CKM655501 CTS655501:CUI655501 DDO655501:DEE655501 DNK655501:DOA655501 DXG655501:DXW655501 EHC655501:EHS655501 EQY655501:ERO655501 FAU655501:FBK655501 FKQ655501:FLG655501 FUM655501:FVC655501 GEI655501:GEY655501 GOE655501:GOU655501 GYA655501:GYQ655501 HHW655501:HIM655501 HRS655501:HSI655501 IBO655501:ICE655501 ILK655501:IMA655501 IVG655501:IVW655501 JFC655501:JFS655501 JOY655501:JPO655501 JYU655501:JZK655501 KIQ655501:KJG655501 KSM655501:KTC655501 LCI655501:LCY655501 LME655501:LMU655501 LWA655501:LWQ655501 MFW655501:MGM655501 MPS655501:MQI655501 MZO655501:NAE655501 NJK655501:NKA655501 NTG655501:NTW655501 ODC655501:ODS655501 OMY655501:ONO655501 OWU655501:OXK655501 PGQ655501:PHG655501 PQM655501:PRC655501 QAI655501:QAY655501 QKE655501:QKU655501 QUA655501:QUQ655501 RDW655501:REM655501 RNS655501:ROI655501 RXO655501:RYE655501 SHK655501:SIA655501 SRG655501:SRW655501 TBC655501:TBS655501 TKY655501:TLO655501 TUU655501:TVK655501 UEQ655501:UFG655501 UOM655501:UPC655501 UYI655501:UYY655501 VIE655501:VIU655501 VSA655501:VSQ655501 WBW655501:WCM655501 WLS655501:WMI655501 WVO655501:WWE655501 G721037:W721037 JC721037:JS721037 SY721037:TO721037 ACU721037:ADK721037 AMQ721037:ANG721037 AWM721037:AXC721037 BGI721037:BGY721037 BQE721037:BQU721037 CAA721037:CAQ721037 CJW721037:CKM721037 CTS721037:CUI721037 DDO721037:DEE721037 DNK721037:DOA721037 DXG721037:DXW721037 EHC721037:EHS721037 EQY721037:ERO721037 FAU721037:FBK721037 FKQ721037:FLG721037 FUM721037:FVC721037 GEI721037:GEY721037 GOE721037:GOU721037 GYA721037:GYQ721037 HHW721037:HIM721037 HRS721037:HSI721037 IBO721037:ICE721037 ILK721037:IMA721037 IVG721037:IVW721037 JFC721037:JFS721037 JOY721037:JPO721037 JYU721037:JZK721037 KIQ721037:KJG721037 KSM721037:KTC721037 LCI721037:LCY721037 LME721037:LMU721037 LWA721037:LWQ721037 MFW721037:MGM721037 MPS721037:MQI721037 MZO721037:NAE721037 NJK721037:NKA721037 NTG721037:NTW721037 ODC721037:ODS721037 OMY721037:ONO721037 OWU721037:OXK721037 PGQ721037:PHG721037 PQM721037:PRC721037 QAI721037:QAY721037 QKE721037:QKU721037 QUA721037:QUQ721037 RDW721037:REM721037 RNS721037:ROI721037 RXO721037:RYE721037 SHK721037:SIA721037 SRG721037:SRW721037 TBC721037:TBS721037 TKY721037:TLO721037 TUU721037:TVK721037 UEQ721037:UFG721037 UOM721037:UPC721037 UYI721037:UYY721037 VIE721037:VIU721037 VSA721037:VSQ721037 WBW721037:WCM721037 WLS721037:WMI721037 WVO721037:WWE721037 G786573:W786573 JC786573:JS786573 SY786573:TO786573 ACU786573:ADK786573 AMQ786573:ANG786573 AWM786573:AXC786573 BGI786573:BGY786573 BQE786573:BQU786573 CAA786573:CAQ786573 CJW786573:CKM786573 CTS786573:CUI786573 DDO786573:DEE786573 DNK786573:DOA786573 DXG786573:DXW786573 EHC786573:EHS786573 EQY786573:ERO786573 FAU786573:FBK786573 FKQ786573:FLG786573 FUM786573:FVC786573 GEI786573:GEY786573 GOE786573:GOU786573 GYA786573:GYQ786573 HHW786573:HIM786573 HRS786573:HSI786573 IBO786573:ICE786573 ILK786573:IMA786573 IVG786573:IVW786573 JFC786573:JFS786573 JOY786573:JPO786573 JYU786573:JZK786573 KIQ786573:KJG786573 KSM786573:KTC786573 LCI786573:LCY786573 LME786573:LMU786573 LWA786573:LWQ786573 MFW786573:MGM786573 MPS786573:MQI786573 MZO786573:NAE786573 NJK786573:NKA786573 NTG786573:NTW786573 ODC786573:ODS786573 OMY786573:ONO786573 OWU786573:OXK786573 PGQ786573:PHG786573 PQM786573:PRC786573 QAI786573:QAY786573 QKE786573:QKU786573 QUA786573:QUQ786573 RDW786573:REM786573 RNS786573:ROI786573 RXO786573:RYE786573 SHK786573:SIA786573 SRG786573:SRW786573 TBC786573:TBS786573 TKY786573:TLO786573 TUU786573:TVK786573 UEQ786573:UFG786573 UOM786573:UPC786573 UYI786573:UYY786573 VIE786573:VIU786573 VSA786573:VSQ786573 WBW786573:WCM786573 WLS786573:WMI786573 WVO786573:WWE786573 G852109:W852109 JC852109:JS852109 SY852109:TO852109 ACU852109:ADK852109 AMQ852109:ANG852109 AWM852109:AXC852109 BGI852109:BGY852109 BQE852109:BQU852109 CAA852109:CAQ852109 CJW852109:CKM852109 CTS852109:CUI852109 DDO852109:DEE852109 DNK852109:DOA852109 DXG852109:DXW852109 EHC852109:EHS852109 EQY852109:ERO852109 FAU852109:FBK852109 FKQ852109:FLG852109 FUM852109:FVC852109 GEI852109:GEY852109 GOE852109:GOU852109 GYA852109:GYQ852109 HHW852109:HIM852109 HRS852109:HSI852109 IBO852109:ICE852109 ILK852109:IMA852109 IVG852109:IVW852109 JFC852109:JFS852109 JOY852109:JPO852109 JYU852109:JZK852109 KIQ852109:KJG852109 KSM852109:KTC852109 LCI852109:LCY852109 LME852109:LMU852109 LWA852109:LWQ852109 MFW852109:MGM852109 MPS852109:MQI852109 MZO852109:NAE852109 NJK852109:NKA852109 NTG852109:NTW852109 ODC852109:ODS852109 OMY852109:ONO852109 OWU852109:OXK852109 PGQ852109:PHG852109 PQM852109:PRC852109 QAI852109:QAY852109 QKE852109:QKU852109 QUA852109:QUQ852109 RDW852109:REM852109 RNS852109:ROI852109 RXO852109:RYE852109 SHK852109:SIA852109 SRG852109:SRW852109 TBC852109:TBS852109 TKY852109:TLO852109 TUU852109:TVK852109 UEQ852109:UFG852109 UOM852109:UPC852109 UYI852109:UYY852109 VIE852109:VIU852109 VSA852109:VSQ852109 WBW852109:WCM852109 WLS852109:WMI852109 WVO852109:WWE852109 G917645:W917645 JC917645:JS917645 SY917645:TO917645 ACU917645:ADK917645 AMQ917645:ANG917645 AWM917645:AXC917645 BGI917645:BGY917645 BQE917645:BQU917645 CAA917645:CAQ917645 CJW917645:CKM917645 CTS917645:CUI917645 DDO917645:DEE917645 DNK917645:DOA917645 DXG917645:DXW917645 EHC917645:EHS917645 EQY917645:ERO917645 FAU917645:FBK917645 FKQ917645:FLG917645 FUM917645:FVC917645 GEI917645:GEY917645 GOE917645:GOU917645 GYA917645:GYQ917645 HHW917645:HIM917645 HRS917645:HSI917645 IBO917645:ICE917645 ILK917645:IMA917645 IVG917645:IVW917645 JFC917645:JFS917645 JOY917645:JPO917645 JYU917645:JZK917645 KIQ917645:KJG917645 KSM917645:KTC917645 LCI917645:LCY917645 LME917645:LMU917645 LWA917645:LWQ917645 MFW917645:MGM917645 MPS917645:MQI917645 MZO917645:NAE917645 NJK917645:NKA917645 NTG917645:NTW917645 ODC917645:ODS917645 OMY917645:ONO917645 OWU917645:OXK917645 PGQ917645:PHG917645 PQM917645:PRC917645 QAI917645:QAY917645 QKE917645:QKU917645 QUA917645:QUQ917645 RDW917645:REM917645 RNS917645:ROI917645 RXO917645:RYE917645 SHK917645:SIA917645 SRG917645:SRW917645 TBC917645:TBS917645 TKY917645:TLO917645 TUU917645:TVK917645 UEQ917645:UFG917645 UOM917645:UPC917645 UYI917645:UYY917645 VIE917645:VIU917645 VSA917645:VSQ917645 WBW917645:WCM917645 WLS917645:WMI917645 WVO917645:WWE917645 G983181:W983181 JC983181:JS983181 SY983181:TO983181 ACU983181:ADK983181 AMQ983181:ANG983181 AWM983181:AXC983181 BGI983181:BGY983181 BQE983181:BQU983181 CAA983181:CAQ983181 CJW983181:CKM983181 CTS983181:CUI983181 DDO983181:DEE983181 DNK983181:DOA983181 DXG983181:DXW983181 EHC983181:EHS983181 EQY983181:ERO983181 FAU983181:FBK983181 FKQ983181:FLG983181 FUM983181:FVC983181 GEI983181:GEY983181 GOE983181:GOU983181 GYA983181:GYQ983181 HHW983181:HIM983181 HRS983181:HSI983181 IBO983181:ICE983181 ILK983181:IMA983181 IVG983181:IVW983181 JFC983181:JFS983181 JOY983181:JPO983181 JYU983181:JZK983181 KIQ983181:KJG983181 KSM983181:KTC983181 LCI983181:LCY983181 LME983181:LMU983181 LWA983181:LWQ983181 MFW983181:MGM983181 MPS983181:MQI983181 MZO983181:NAE983181 NJK983181:NKA983181 NTG983181:NTW983181 ODC983181:ODS983181 OMY983181:ONO983181 OWU983181:OXK983181 PGQ983181:PHG983181 PQM983181:PRC983181 QAI983181:QAY983181 QKE983181:QKU983181 QUA983181:QUQ983181 RDW983181:REM983181 RNS983181:ROI983181 RXO983181:RYE983181 SHK983181:SIA983181 SRG983181:SRW983181 TBC983181:TBS983181 TKY983181:TLO983181 TUU983181:TVK983181 UEQ983181:UFG983181 UOM983181:UPC983181 UYI983181:UYY983181 VIE983181:VIU983181 VSA983181:VSQ983181 WBW983181:WCM983181 WLS983181:WMI983181 WVO983181:WWE983181 Q134:V134 JM134:JR134 TI134:TN134 ADE134:ADJ134 ANA134:ANF134 AWW134:AXB134 BGS134:BGX134 BQO134:BQT134 CAK134:CAP134 CKG134:CKL134 CUC134:CUH134 DDY134:DED134 DNU134:DNZ134 DXQ134:DXV134 EHM134:EHR134 ERI134:ERN134 FBE134:FBJ134 FLA134:FLF134 FUW134:FVB134 GES134:GEX134 GOO134:GOT134 GYK134:GYP134 HIG134:HIL134 HSC134:HSH134 IBY134:ICD134 ILU134:ILZ134 IVQ134:IVV134 JFM134:JFR134 JPI134:JPN134 JZE134:JZJ134 KJA134:KJF134 KSW134:KTB134 LCS134:LCX134 LMO134:LMT134 LWK134:LWP134 MGG134:MGL134 MQC134:MQH134 MZY134:NAD134 NJU134:NJZ134 NTQ134:NTV134 ODM134:ODR134 ONI134:ONN134 OXE134:OXJ134 PHA134:PHF134 PQW134:PRB134 QAS134:QAX134 QKO134:QKT134 QUK134:QUP134 REG134:REL134 ROC134:ROH134 RXY134:RYD134 SHU134:SHZ134 SRQ134:SRV134 TBM134:TBR134 TLI134:TLN134 TVE134:TVJ134 UFA134:UFF134 UOW134:UPB134 UYS134:UYX134 VIO134:VIT134 VSK134:VSP134 WCG134:WCL134 WMC134:WMH134 WVY134:WWD134 Q65670:V65670 JM65670:JR65670 TI65670:TN65670 ADE65670:ADJ65670 ANA65670:ANF65670 AWW65670:AXB65670 BGS65670:BGX65670 BQO65670:BQT65670 CAK65670:CAP65670 CKG65670:CKL65670 CUC65670:CUH65670 DDY65670:DED65670 DNU65670:DNZ65670 DXQ65670:DXV65670 EHM65670:EHR65670 ERI65670:ERN65670 FBE65670:FBJ65670 FLA65670:FLF65670 FUW65670:FVB65670 GES65670:GEX65670 GOO65670:GOT65670 GYK65670:GYP65670 HIG65670:HIL65670 HSC65670:HSH65670 IBY65670:ICD65670 ILU65670:ILZ65670 IVQ65670:IVV65670 JFM65670:JFR65670 JPI65670:JPN65670 JZE65670:JZJ65670 KJA65670:KJF65670 KSW65670:KTB65670 LCS65670:LCX65670 LMO65670:LMT65670 LWK65670:LWP65670 MGG65670:MGL65670 MQC65670:MQH65670 MZY65670:NAD65670 NJU65670:NJZ65670 NTQ65670:NTV65670 ODM65670:ODR65670 ONI65670:ONN65670 OXE65670:OXJ65670 PHA65670:PHF65670 PQW65670:PRB65670 QAS65670:QAX65670 QKO65670:QKT65670 QUK65670:QUP65670 REG65670:REL65670 ROC65670:ROH65670 RXY65670:RYD65670 SHU65670:SHZ65670 SRQ65670:SRV65670 TBM65670:TBR65670 TLI65670:TLN65670 TVE65670:TVJ65670 UFA65670:UFF65670 UOW65670:UPB65670 UYS65670:UYX65670 VIO65670:VIT65670 VSK65670:VSP65670 WCG65670:WCL65670 WMC65670:WMH65670 WVY65670:WWD65670 Q131206:V131206 JM131206:JR131206 TI131206:TN131206 ADE131206:ADJ131206 ANA131206:ANF131206 AWW131206:AXB131206 BGS131206:BGX131206 BQO131206:BQT131206 CAK131206:CAP131206 CKG131206:CKL131206 CUC131206:CUH131206 DDY131206:DED131206 DNU131206:DNZ131206 DXQ131206:DXV131206 EHM131206:EHR131206 ERI131206:ERN131206 FBE131206:FBJ131206 FLA131206:FLF131206 FUW131206:FVB131206 GES131206:GEX131206 GOO131206:GOT131206 GYK131206:GYP131206 HIG131206:HIL131206 HSC131206:HSH131206 IBY131206:ICD131206 ILU131206:ILZ131206 IVQ131206:IVV131206 JFM131206:JFR131206 JPI131206:JPN131206 JZE131206:JZJ131206 KJA131206:KJF131206 KSW131206:KTB131206 LCS131206:LCX131206 LMO131206:LMT131206 LWK131206:LWP131206 MGG131206:MGL131206 MQC131206:MQH131206 MZY131206:NAD131206 NJU131206:NJZ131206 NTQ131206:NTV131206 ODM131206:ODR131206 ONI131206:ONN131206 OXE131206:OXJ131206 PHA131206:PHF131206 PQW131206:PRB131206 QAS131206:QAX131206 QKO131206:QKT131206 QUK131206:QUP131206 REG131206:REL131206 ROC131206:ROH131206 RXY131206:RYD131206 SHU131206:SHZ131206 SRQ131206:SRV131206 TBM131206:TBR131206 TLI131206:TLN131206 TVE131206:TVJ131206 UFA131206:UFF131206 UOW131206:UPB131206 UYS131206:UYX131206 VIO131206:VIT131206 VSK131206:VSP131206 WCG131206:WCL131206 WMC131206:WMH131206 WVY131206:WWD131206 Q196742:V196742 JM196742:JR196742 TI196742:TN196742 ADE196742:ADJ196742 ANA196742:ANF196742 AWW196742:AXB196742 BGS196742:BGX196742 BQO196742:BQT196742 CAK196742:CAP196742 CKG196742:CKL196742 CUC196742:CUH196742 DDY196742:DED196742 DNU196742:DNZ196742 DXQ196742:DXV196742 EHM196742:EHR196742 ERI196742:ERN196742 FBE196742:FBJ196742 FLA196742:FLF196742 FUW196742:FVB196742 GES196742:GEX196742 GOO196742:GOT196742 GYK196742:GYP196742 HIG196742:HIL196742 HSC196742:HSH196742 IBY196742:ICD196742 ILU196742:ILZ196742 IVQ196742:IVV196742 JFM196742:JFR196742 JPI196742:JPN196742 JZE196742:JZJ196742 KJA196742:KJF196742 KSW196742:KTB196742 LCS196742:LCX196742 LMO196742:LMT196742 LWK196742:LWP196742 MGG196742:MGL196742 MQC196742:MQH196742 MZY196742:NAD196742 NJU196742:NJZ196742 NTQ196742:NTV196742 ODM196742:ODR196742 ONI196742:ONN196742 OXE196742:OXJ196742 PHA196742:PHF196742 PQW196742:PRB196742 QAS196742:QAX196742 QKO196742:QKT196742 QUK196742:QUP196742 REG196742:REL196742 ROC196742:ROH196742 RXY196742:RYD196742 SHU196742:SHZ196742 SRQ196742:SRV196742 TBM196742:TBR196742 TLI196742:TLN196742 TVE196742:TVJ196742 UFA196742:UFF196742 UOW196742:UPB196742 UYS196742:UYX196742 VIO196742:VIT196742 VSK196742:VSP196742 WCG196742:WCL196742 WMC196742:WMH196742 WVY196742:WWD196742 Q262278:V262278 JM262278:JR262278 TI262278:TN262278 ADE262278:ADJ262278 ANA262278:ANF262278 AWW262278:AXB262278 BGS262278:BGX262278 BQO262278:BQT262278 CAK262278:CAP262278 CKG262278:CKL262278 CUC262278:CUH262278 DDY262278:DED262278 DNU262278:DNZ262278 DXQ262278:DXV262278 EHM262278:EHR262278 ERI262278:ERN262278 FBE262278:FBJ262278 FLA262278:FLF262278 FUW262278:FVB262278 GES262278:GEX262278 GOO262278:GOT262278 GYK262278:GYP262278 HIG262278:HIL262278 HSC262278:HSH262278 IBY262278:ICD262278 ILU262278:ILZ262278 IVQ262278:IVV262278 JFM262278:JFR262278 JPI262278:JPN262278 JZE262278:JZJ262278 KJA262278:KJF262278 KSW262278:KTB262278 LCS262278:LCX262278 LMO262278:LMT262278 LWK262278:LWP262278 MGG262278:MGL262278 MQC262278:MQH262278 MZY262278:NAD262278 NJU262278:NJZ262278 NTQ262278:NTV262278 ODM262278:ODR262278 ONI262278:ONN262278 OXE262278:OXJ262278 PHA262278:PHF262278 PQW262278:PRB262278 QAS262278:QAX262278 QKO262278:QKT262278 QUK262278:QUP262278 REG262278:REL262278 ROC262278:ROH262278 RXY262278:RYD262278 SHU262278:SHZ262278 SRQ262278:SRV262278 TBM262278:TBR262278 TLI262278:TLN262278 TVE262278:TVJ262278 UFA262278:UFF262278 UOW262278:UPB262278 UYS262278:UYX262278 VIO262278:VIT262278 VSK262278:VSP262278 WCG262278:WCL262278 WMC262278:WMH262278 WVY262278:WWD262278 Q327814:V327814 JM327814:JR327814 TI327814:TN327814 ADE327814:ADJ327814 ANA327814:ANF327814 AWW327814:AXB327814 BGS327814:BGX327814 BQO327814:BQT327814 CAK327814:CAP327814 CKG327814:CKL327814 CUC327814:CUH327814 DDY327814:DED327814 DNU327814:DNZ327814 DXQ327814:DXV327814 EHM327814:EHR327814 ERI327814:ERN327814 FBE327814:FBJ327814 FLA327814:FLF327814 FUW327814:FVB327814 GES327814:GEX327814 GOO327814:GOT327814 GYK327814:GYP327814 HIG327814:HIL327814 HSC327814:HSH327814 IBY327814:ICD327814 ILU327814:ILZ327814 IVQ327814:IVV327814 JFM327814:JFR327814 JPI327814:JPN327814 JZE327814:JZJ327814 KJA327814:KJF327814 KSW327814:KTB327814 LCS327814:LCX327814 LMO327814:LMT327814 LWK327814:LWP327814 MGG327814:MGL327814 MQC327814:MQH327814 MZY327814:NAD327814 NJU327814:NJZ327814 NTQ327814:NTV327814 ODM327814:ODR327814 ONI327814:ONN327814 OXE327814:OXJ327814 PHA327814:PHF327814 PQW327814:PRB327814 QAS327814:QAX327814 QKO327814:QKT327814 QUK327814:QUP327814 REG327814:REL327814 ROC327814:ROH327814 RXY327814:RYD327814 SHU327814:SHZ327814 SRQ327814:SRV327814 TBM327814:TBR327814 TLI327814:TLN327814 TVE327814:TVJ327814 UFA327814:UFF327814 UOW327814:UPB327814 UYS327814:UYX327814 VIO327814:VIT327814 VSK327814:VSP327814 WCG327814:WCL327814 WMC327814:WMH327814 WVY327814:WWD327814 Q393350:V393350 JM393350:JR393350 TI393350:TN393350 ADE393350:ADJ393350 ANA393350:ANF393350 AWW393350:AXB393350 BGS393350:BGX393350 BQO393350:BQT393350 CAK393350:CAP393350 CKG393350:CKL393350 CUC393350:CUH393350 DDY393350:DED393350 DNU393350:DNZ393350 DXQ393350:DXV393350 EHM393350:EHR393350 ERI393350:ERN393350 FBE393350:FBJ393350 FLA393350:FLF393350 FUW393350:FVB393350 GES393350:GEX393350 GOO393350:GOT393350 GYK393350:GYP393350 HIG393350:HIL393350 HSC393350:HSH393350 IBY393350:ICD393350 ILU393350:ILZ393350 IVQ393350:IVV393350 JFM393350:JFR393350 JPI393350:JPN393350 JZE393350:JZJ393350 KJA393350:KJF393350 KSW393350:KTB393350 LCS393350:LCX393350 LMO393350:LMT393350 LWK393350:LWP393350 MGG393350:MGL393350 MQC393350:MQH393350 MZY393350:NAD393350 NJU393350:NJZ393350 NTQ393350:NTV393350 ODM393350:ODR393350 ONI393350:ONN393350 OXE393350:OXJ393350 PHA393350:PHF393350 PQW393350:PRB393350 QAS393350:QAX393350 QKO393350:QKT393350 QUK393350:QUP393350 REG393350:REL393350 ROC393350:ROH393350 RXY393350:RYD393350 SHU393350:SHZ393350 SRQ393350:SRV393350 TBM393350:TBR393350 TLI393350:TLN393350 TVE393350:TVJ393350 UFA393350:UFF393350 UOW393350:UPB393350 UYS393350:UYX393350 VIO393350:VIT393350 VSK393350:VSP393350 WCG393350:WCL393350 WMC393350:WMH393350 WVY393350:WWD393350 Q458886:V458886 JM458886:JR458886 TI458886:TN458886 ADE458886:ADJ458886 ANA458886:ANF458886 AWW458886:AXB458886 BGS458886:BGX458886 BQO458886:BQT458886 CAK458886:CAP458886 CKG458886:CKL458886 CUC458886:CUH458886 DDY458886:DED458886 DNU458886:DNZ458886 DXQ458886:DXV458886 EHM458886:EHR458886 ERI458886:ERN458886 FBE458886:FBJ458886 FLA458886:FLF458886 FUW458886:FVB458886 GES458886:GEX458886 GOO458886:GOT458886 GYK458886:GYP458886 HIG458886:HIL458886 HSC458886:HSH458886 IBY458886:ICD458886 ILU458886:ILZ458886 IVQ458886:IVV458886 JFM458886:JFR458886 JPI458886:JPN458886 JZE458886:JZJ458886 KJA458886:KJF458886 KSW458886:KTB458886 LCS458886:LCX458886 LMO458886:LMT458886 LWK458886:LWP458886 MGG458886:MGL458886 MQC458886:MQH458886 MZY458886:NAD458886 NJU458886:NJZ458886 NTQ458886:NTV458886 ODM458886:ODR458886 ONI458886:ONN458886 OXE458886:OXJ458886 PHA458886:PHF458886 PQW458886:PRB458886 QAS458886:QAX458886 QKO458886:QKT458886 QUK458886:QUP458886 REG458886:REL458886 ROC458886:ROH458886 RXY458886:RYD458886 SHU458886:SHZ458886 SRQ458886:SRV458886 TBM458886:TBR458886 TLI458886:TLN458886 TVE458886:TVJ458886 UFA458886:UFF458886 UOW458886:UPB458886 UYS458886:UYX458886 VIO458886:VIT458886 VSK458886:VSP458886 WCG458886:WCL458886 WMC458886:WMH458886 WVY458886:WWD458886 Q524422:V524422 JM524422:JR524422 TI524422:TN524422 ADE524422:ADJ524422 ANA524422:ANF524422 AWW524422:AXB524422 BGS524422:BGX524422 BQO524422:BQT524422 CAK524422:CAP524422 CKG524422:CKL524422 CUC524422:CUH524422 DDY524422:DED524422 DNU524422:DNZ524422 DXQ524422:DXV524422 EHM524422:EHR524422 ERI524422:ERN524422 FBE524422:FBJ524422 FLA524422:FLF524422 FUW524422:FVB524422 GES524422:GEX524422 GOO524422:GOT524422 GYK524422:GYP524422 HIG524422:HIL524422 HSC524422:HSH524422 IBY524422:ICD524422 ILU524422:ILZ524422 IVQ524422:IVV524422 JFM524422:JFR524422 JPI524422:JPN524422 JZE524422:JZJ524422 KJA524422:KJF524422 KSW524422:KTB524422 LCS524422:LCX524422 LMO524422:LMT524422 LWK524422:LWP524422 MGG524422:MGL524422 MQC524422:MQH524422 MZY524422:NAD524422 NJU524422:NJZ524422 NTQ524422:NTV524422 ODM524422:ODR524422 ONI524422:ONN524422 OXE524422:OXJ524422 PHA524422:PHF524422 PQW524422:PRB524422 QAS524422:QAX524422 QKO524422:QKT524422 QUK524422:QUP524422 REG524422:REL524422 ROC524422:ROH524422 RXY524422:RYD524422 SHU524422:SHZ524422 SRQ524422:SRV524422 TBM524422:TBR524422 TLI524422:TLN524422 TVE524422:TVJ524422 UFA524422:UFF524422 UOW524422:UPB524422 UYS524422:UYX524422 VIO524422:VIT524422 VSK524422:VSP524422 WCG524422:WCL524422 WMC524422:WMH524422 WVY524422:WWD524422 Q589958:V589958 JM589958:JR589958 TI589958:TN589958 ADE589958:ADJ589958 ANA589958:ANF589958 AWW589958:AXB589958 BGS589958:BGX589958 BQO589958:BQT589958 CAK589958:CAP589958 CKG589958:CKL589958 CUC589958:CUH589958 DDY589958:DED589958 DNU589958:DNZ589958 DXQ589958:DXV589958 EHM589958:EHR589958 ERI589958:ERN589958 FBE589958:FBJ589958 FLA589958:FLF589958 FUW589958:FVB589958 GES589958:GEX589958 GOO589958:GOT589958 GYK589958:GYP589958 HIG589958:HIL589958 HSC589958:HSH589958 IBY589958:ICD589958 ILU589958:ILZ589958 IVQ589958:IVV589958 JFM589958:JFR589958 JPI589958:JPN589958 JZE589958:JZJ589958 KJA589958:KJF589958 KSW589958:KTB589958 LCS589958:LCX589958 LMO589958:LMT589958 LWK589958:LWP589958 MGG589958:MGL589958 MQC589958:MQH589958 MZY589958:NAD589958 NJU589958:NJZ589958 NTQ589958:NTV589958 ODM589958:ODR589958 ONI589958:ONN589958 OXE589958:OXJ589958 PHA589958:PHF589958 PQW589958:PRB589958 QAS589958:QAX589958 QKO589958:QKT589958 QUK589958:QUP589958 REG589958:REL589958 ROC589958:ROH589958 RXY589958:RYD589958 SHU589958:SHZ589958 SRQ589958:SRV589958 TBM589958:TBR589958 TLI589958:TLN589958 TVE589958:TVJ589958 UFA589958:UFF589958 UOW589958:UPB589958 UYS589958:UYX589958 VIO589958:VIT589958 VSK589958:VSP589958 WCG589958:WCL589958 WMC589958:WMH589958 WVY589958:WWD589958 Q655494:V655494 JM655494:JR655494 TI655494:TN655494 ADE655494:ADJ655494 ANA655494:ANF655494 AWW655494:AXB655494 BGS655494:BGX655494 BQO655494:BQT655494 CAK655494:CAP655494 CKG655494:CKL655494 CUC655494:CUH655494 DDY655494:DED655494 DNU655494:DNZ655494 DXQ655494:DXV655494 EHM655494:EHR655494 ERI655494:ERN655494 FBE655494:FBJ655494 FLA655494:FLF655494 FUW655494:FVB655494 GES655494:GEX655494 GOO655494:GOT655494 GYK655494:GYP655494 HIG655494:HIL655494 HSC655494:HSH655494 IBY655494:ICD655494 ILU655494:ILZ655494 IVQ655494:IVV655494 JFM655494:JFR655494 JPI655494:JPN655494 JZE655494:JZJ655494 KJA655494:KJF655494 KSW655494:KTB655494 LCS655494:LCX655494 LMO655494:LMT655494 LWK655494:LWP655494 MGG655494:MGL655494 MQC655494:MQH655494 MZY655494:NAD655494 NJU655494:NJZ655494 NTQ655494:NTV655494 ODM655494:ODR655494 ONI655494:ONN655494 OXE655494:OXJ655494 PHA655494:PHF655494 PQW655494:PRB655494 QAS655494:QAX655494 QKO655494:QKT655494 QUK655494:QUP655494 REG655494:REL655494 ROC655494:ROH655494 RXY655494:RYD655494 SHU655494:SHZ655494 SRQ655494:SRV655494 TBM655494:TBR655494 TLI655494:TLN655494 TVE655494:TVJ655494 UFA655494:UFF655494 UOW655494:UPB655494 UYS655494:UYX655494 VIO655494:VIT655494 VSK655494:VSP655494 WCG655494:WCL655494 WMC655494:WMH655494 WVY655494:WWD655494 Q721030:V721030 JM721030:JR721030 TI721030:TN721030 ADE721030:ADJ721030 ANA721030:ANF721030 AWW721030:AXB721030 BGS721030:BGX721030 BQO721030:BQT721030 CAK721030:CAP721030 CKG721030:CKL721030 CUC721030:CUH721030 DDY721030:DED721030 DNU721030:DNZ721030 DXQ721030:DXV721030 EHM721030:EHR721030 ERI721030:ERN721030 FBE721030:FBJ721030 FLA721030:FLF721030 FUW721030:FVB721030 GES721030:GEX721030 GOO721030:GOT721030 GYK721030:GYP721030 HIG721030:HIL721030 HSC721030:HSH721030 IBY721030:ICD721030 ILU721030:ILZ721030 IVQ721030:IVV721030 JFM721030:JFR721030 JPI721030:JPN721030 JZE721030:JZJ721030 KJA721030:KJF721030 KSW721030:KTB721030 LCS721030:LCX721030 LMO721030:LMT721030 LWK721030:LWP721030 MGG721030:MGL721030 MQC721030:MQH721030 MZY721030:NAD721030 NJU721030:NJZ721030 NTQ721030:NTV721030 ODM721030:ODR721030 ONI721030:ONN721030 OXE721030:OXJ721030 PHA721030:PHF721030 PQW721030:PRB721030 QAS721030:QAX721030 QKO721030:QKT721030 QUK721030:QUP721030 REG721030:REL721030 ROC721030:ROH721030 RXY721030:RYD721030 SHU721030:SHZ721030 SRQ721030:SRV721030 TBM721030:TBR721030 TLI721030:TLN721030 TVE721030:TVJ721030 UFA721030:UFF721030 UOW721030:UPB721030 UYS721030:UYX721030 VIO721030:VIT721030 VSK721030:VSP721030 WCG721030:WCL721030 WMC721030:WMH721030 WVY721030:WWD721030 Q786566:V786566 JM786566:JR786566 TI786566:TN786566 ADE786566:ADJ786566 ANA786566:ANF786566 AWW786566:AXB786566 BGS786566:BGX786566 BQO786566:BQT786566 CAK786566:CAP786566 CKG786566:CKL786566 CUC786566:CUH786566 DDY786566:DED786566 DNU786566:DNZ786566 DXQ786566:DXV786566 EHM786566:EHR786566 ERI786566:ERN786566 FBE786566:FBJ786566 FLA786566:FLF786566 FUW786566:FVB786566 GES786566:GEX786566 GOO786566:GOT786566 GYK786566:GYP786566 HIG786566:HIL786566 HSC786566:HSH786566 IBY786566:ICD786566 ILU786566:ILZ786566 IVQ786566:IVV786566 JFM786566:JFR786566 JPI786566:JPN786566 JZE786566:JZJ786566 KJA786566:KJF786566 KSW786566:KTB786566 LCS786566:LCX786566 LMO786566:LMT786566 LWK786566:LWP786566 MGG786566:MGL786566 MQC786566:MQH786566 MZY786566:NAD786566 NJU786566:NJZ786566 NTQ786566:NTV786566 ODM786566:ODR786566 ONI786566:ONN786566 OXE786566:OXJ786566 PHA786566:PHF786566 PQW786566:PRB786566 QAS786566:QAX786566 QKO786566:QKT786566 QUK786566:QUP786566 REG786566:REL786566 ROC786566:ROH786566 RXY786566:RYD786566 SHU786566:SHZ786566 SRQ786566:SRV786566 TBM786566:TBR786566 TLI786566:TLN786566 TVE786566:TVJ786566 UFA786566:UFF786566 UOW786566:UPB786566 UYS786566:UYX786566 VIO786566:VIT786566 VSK786566:VSP786566 WCG786566:WCL786566 WMC786566:WMH786566 WVY786566:WWD786566 Q852102:V852102 JM852102:JR852102 TI852102:TN852102 ADE852102:ADJ852102 ANA852102:ANF852102 AWW852102:AXB852102 BGS852102:BGX852102 BQO852102:BQT852102 CAK852102:CAP852102 CKG852102:CKL852102 CUC852102:CUH852102 DDY852102:DED852102 DNU852102:DNZ852102 DXQ852102:DXV852102 EHM852102:EHR852102 ERI852102:ERN852102 FBE852102:FBJ852102 FLA852102:FLF852102 FUW852102:FVB852102 GES852102:GEX852102 GOO852102:GOT852102 GYK852102:GYP852102 HIG852102:HIL852102 HSC852102:HSH852102 IBY852102:ICD852102 ILU852102:ILZ852102 IVQ852102:IVV852102 JFM852102:JFR852102 JPI852102:JPN852102 JZE852102:JZJ852102 KJA852102:KJF852102 KSW852102:KTB852102 LCS852102:LCX852102 LMO852102:LMT852102 LWK852102:LWP852102 MGG852102:MGL852102 MQC852102:MQH852102 MZY852102:NAD852102 NJU852102:NJZ852102 NTQ852102:NTV852102 ODM852102:ODR852102 ONI852102:ONN852102 OXE852102:OXJ852102 PHA852102:PHF852102 PQW852102:PRB852102 QAS852102:QAX852102 QKO852102:QKT852102 QUK852102:QUP852102 REG852102:REL852102 ROC852102:ROH852102 RXY852102:RYD852102 SHU852102:SHZ852102 SRQ852102:SRV852102 TBM852102:TBR852102 TLI852102:TLN852102 TVE852102:TVJ852102 UFA852102:UFF852102 UOW852102:UPB852102 UYS852102:UYX852102 VIO852102:VIT852102 VSK852102:VSP852102 WCG852102:WCL852102 WMC852102:WMH852102 WVY852102:WWD852102 Q917638:V917638 JM917638:JR917638 TI917638:TN917638 ADE917638:ADJ917638 ANA917638:ANF917638 AWW917638:AXB917638 BGS917638:BGX917638 BQO917638:BQT917638 CAK917638:CAP917638 CKG917638:CKL917638 CUC917638:CUH917638 DDY917638:DED917638 DNU917638:DNZ917638 DXQ917638:DXV917638 EHM917638:EHR917638 ERI917638:ERN917638 FBE917638:FBJ917638 FLA917638:FLF917638 FUW917638:FVB917638 GES917638:GEX917638 GOO917638:GOT917638 GYK917638:GYP917638 HIG917638:HIL917638 HSC917638:HSH917638 IBY917638:ICD917638 ILU917638:ILZ917638 IVQ917638:IVV917638 JFM917638:JFR917638 JPI917638:JPN917638 JZE917638:JZJ917638 KJA917638:KJF917638 KSW917638:KTB917638 LCS917638:LCX917638 LMO917638:LMT917638 LWK917638:LWP917638 MGG917638:MGL917638 MQC917638:MQH917638 MZY917638:NAD917638 NJU917638:NJZ917638 NTQ917638:NTV917638 ODM917638:ODR917638 ONI917638:ONN917638 OXE917638:OXJ917638 PHA917638:PHF917638 PQW917638:PRB917638 QAS917638:QAX917638 QKO917638:QKT917638 QUK917638:QUP917638 REG917638:REL917638 ROC917638:ROH917638 RXY917638:RYD917638 SHU917638:SHZ917638 SRQ917638:SRV917638 TBM917638:TBR917638 TLI917638:TLN917638 TVE917638:TVJ917638 UFA917638:UFF917638 UOW917638:UPB917638 UYS917638:UYX917638 VIO917638:VIT917638 VSK917638:VSP917638 WCG917638:WCL917638 WMC917638:WMH917638 WVY917638:WWD917638 Q983174:V983174 JM983174:JR983174 TI983174:TN983174 ADE983174:ADJ983174 ANA983174:ANF983174 AWW983174:AXB983174 BGS983174:BGX983174 BQO983174:BQT983174 CAK983174:CAP983174 CKG983174:CKL983174 CUC983174:CUH983174 DDY983174:DED983174 DNU983174:DNZ983174 DXQ983174:DXV983174 EHM983174:EHR983174 ERI983174:ERN983174 FBE983174:FBJ983174 FLA983174:FLF983174 FUW983174:FVB983174 GES983174:GEX983174 GOO983174:GOT983174 GYK983174:GYP983174 HIG983174:HIL983174 HSC983174:HSH983174 IBY983174:ICD983174 ILU983174:ILZ983174 IVQ983174:IVV983174 JFM983174:JFR983174 JPI983174:JPN983174 JZE983174:JZJ983174 KJA983174:KJF983174 KSW983174:KTB983174 LCS983174:LCX983174 LMO983174:LMT983174 LWK983174:LWP983174 MGG983174:MGL983174 MQC983174:MQH983174 MZY983174:NAD983174 NJU983174:NJZ983174 NTQ983174:NTV983174 ODM983174:ODR983174 ONI983174:ONN983174 OXE983174:OXJ983174 PHA983174:PHF983174 PQW983174:PRB983174 QAS983174:QAX983174 QKO983174:QKT983174 QUK983174:QUP983174 REG983174:REL983174 ROC983174:ROH983174 RXY983174:RYD983174 SHU983174:SHZ983174 SRQ983174:SRV983174 TBM983174:TBR983174 TLI983174:TLN983174 TVE983174:TVJ983174 UFA983174:UFF983174 UOW983174:UPB983174 UYS983174:UYX983174 VIO983174:VIT983174 VSK983174:VSP983174 WCG983174:WCL983174 WMC983174:WMH983174 WVY983174:WWD983174 R136:V136 JN136:JR136 TJ136:TN136 ADF136:ADJ136 ANB136:ANF136 AWX136:AXB136 BGT136:BGX136 BQP136:BQT136 CAL136:CAP136 CKH136:CKL136 CUD136:CUH136 DDZ136:DED136 DNV136:DNZ136 DXR136:DXV136 EHN136:EHR136 ERJ136:ERN136 FBF136:FBJ136 FLB136:FLF136 FUX136:FVB136 GET136:GEX136 GOP136:GOT136 GYL136:GYP136 HIH136:HIL136 HSD136:HSH136 IBZ136:ICD136 ILV136:ILZ136 IVR136:IVV136 JFN136:JFR136 JPJ136:JPN136 JZF136:JZJ136 KJB136:KJF136 KSX136:KTB136 LCT136:LCX136 LMP136:LMT136 LWL136:LWP136 MGH136:MGL136 MQD136:MQH136 MZZ136:NAD136 NJV136:NJZ136 NTR136:NTV136 ODN136:ODR136 ONJ136:ONN136 OXF136:OXJ136 PHB136:PHF136 PQX136:PRB136 QAT136:QAX136 QKP136:QKT136 QUL136:QUP136 REH136:REL136 ROD136:ROH136 RXZ136:RYD136 SHV136:SHZ136 SRR136:SRV136 TBN136:TBR136 TLJ136:TLN136 TVF136:TVJ136 UFB136:UFF136 UOX136:UPB136 UYT136:UYX136 VIP136:VIT136 VSL136:VSP136 WCH136:WCL136 WMD136:WMH136 WVZ136:WWD136 R65672:V65672 JN65672:JR65672 TJ65672:TN65672 ADF65672:ADJ65672 ANB65672:ANF65672 AWX65672:AXB65672 BGT65672:BGX65672 BQP65672:BQT65672 CAL65672:CAP65672 CKH65672:CKL65672 CUD65672:CUH65672 DDZ65672:DED65672 DNV65672:DNZ65672 DXR65672:DXV65672 EHN65672:EHR65672 ERJ65672:ERN65672 FBF65672:FBJ65672 FLB65672:FLF65672 FUX65672:FVB65672 GET65672:GEX65672 GOP65672:GOT65672 GYL65672:GYP65672 HIH65672:HIL65672 HSD65672:HSH65672 IBZ65672:ICD65672 ILV65672:ILZ65672 IVR65672:IVV65672 JFN65672:JFR65672 JPJ65672:JPN65672 JZF65672:JZJ65672 KJB65672:KJF65672 KSX65672:KTB65672 LCT65672:LCX65672 LMP65672:LMT65672 LWL65672:LWP65672 MGH65672:MGL65672 MQD65672:MQH65672 MZZ65672:NAD65672 NJV65672:NJZ65672 NTR65672:NTV65672 ODN65672:ODR65672 ONJ65672:ONN65672 OXF65672:OXJ65672 PHB65672:PHF65672 PQX65672:PRB65672 QAT65672:QAX65672 QKP65672:QKT65672 QUL65672:QUP65672 REH65672:REL65672 ROD65672:ROH65672 RXZ65672:RYD65672 SHV65672:SHZ65672 SRR65672:SRV65672 TBN65672:TBR65672 TLJ65672:TLN65672 TVF65672:TVJ65672 UFB65672:UFF65672 UOX65672:UPB65672 UYT65672:UYX65672 VIP65672:VIT65672 VSL65672:VSP65672 WCH65672:WCL65672 WMD65672:WMH65672 WVZ65672:WWD65672 R131208:V131208 JN131208:JR131208 TJ131208:TN131208 ADF131208:ADJ131208 ANB131208:ANF131208 AWX131208:AXB131208 BGT131208:BGX131208 BQP131208:BQT131208 CAL131208:CAP131208 CKH131208:CKL131208 CUD131208:CUH131208 DDZ131208:DED131208 DNV131208:DNZ131208 DXR131208:DXV131208 EHN131208:EHR131208 ERJ131208:ERN131208 FBF131208:FBJ131208 FLB131208:FLF131208 FUX131208:FVB131208 GET131208:GEX131208 GOP131208:GOT131208 GYL131208:GYP131208 HIH131208:HIL131208 HSD131208:HSH131208 IBZ131208:ICD131208 ILV131208:ILZ131208 IVR131208:IVV131208 JFN131208:JFR131208 JPJ131208:JPN131208 JZF131208:JZJ131208 KJB131208:KJF131208 KSX131208:KTB131208 LCT131208:LCX131208 LMP131208:LMT131208 LWL131208:LWP131208 MGH131208:MGL131208 MQD131208:MQH131208 MZZ131208:NAD131208 NJV131208:NJZ131208 NTR131208:NTV131208 ODN131208:ODR131208 ONJ131208:ONN131208 OXF131208:OXJ131208 PHB131208:PHF131208 PQX131208:PRB131208 QAT131208:QAX131208 QKP131208:QKT131208 QUL131208:QUP131208 REH131208:REL131208 ROD131208:ROH131208 RXZ131208:RYD131208 SHV131208:SHZ131208 SRR131208:SRV131208 TBN131208:TBR131208 TLJ131208:TLN131208 TVF131208:TVJ131208 UFB131208:UFF131208 UOX131208:UPB131208 UYT131208:UYX131208 VIP131208:VIT131208 VSL131208:VSP131208 WCH131208:WCL131208 WMD131208:WMH131208 WVZ131208:WWD131208 R196744:V196744 JN196744:JR196744 TJ196744:TN196744 ADF196744:ADJ196744 ANB196744:ANF196744 AWX196744:AXB196744 BGT196744:BGX196744 BQP196744:BQT196744 CAL196744:CAP196744 CKH196744:CKL196744 CUD196744:CUH196744 DDZ196744:DED196744 DNV196744:DNZ196744 DXR196744:DXV196744 EHN196744:EHR196744 ERJ196744:ERN196744 FBF196744:FBJ196744 FLB196744:FLF196744 FUX196744:FVB196744 GET196744:GEX196744 GOP196744:GOT196744 GYL196744:GYP196744 HIH196744:HIL196744 HSD196744:HSH196744 IBZ196744:ICD196744 ILV196744:ILZ196744 IVR196744:IVV196744 JFN196744:JFR196744 JPJ196744:JPN196744 JZF196744:JZJ196744 KJB196744:KJF196744 KSX196744:KTB196744 LCT196744:LCX196744 LMP196744:LMT196744 LWL196744:LWP196744 MGH196744:MGL196744 MQD196744:MQH196744 MZZ196744:NAD196744 NJV196744:NJZ196744 NTR196744:NTV196744 ODN196744:ODR196744 ONJ196744:ONN196744 OXF196744:OXJ196744 PHB196744:PHF196744 PQX196744:PRB196744 QAT196744:QAX196744 QKP196744:QKT196744 QUL196744:QUP196744 REH196744:REL196744 ROD196744:ROH196744 RXZ196744:RYD196744 SHV196744:SHZ196744 SRR196744:SRV196744 TBN196744:TBR196744 TLJ196744:TLN196744 TVF196744:TVJ196744 UFB196744:UFF196744 UOX196744:UPB196744 UYT196744:UYX196744 VIP196744:VIT196744 VSL196744:VSP196744 WCH196744:WCL196744 WMD196744:WMH196744 WVZ196744:WWD196744 R262280:V262280 JN262280:JR262280 TJ262280:TN262280 ADF262280:ADJ262280 ANB262280:ANF262280 AWX262280:AXB262280 BGT262280:BGX262280 BQP262280:BQT262280 CAL262280:CAP262280 CKH262280:CKL262280 CUD262280:CUH262280 DDZ262280:DED262280 DNV262280:DNZ262280 DXR262280:DXV262280 EHN262280:EHR262280 ERJ262280:ERN262280 FBF262280:FBJ262280 FLB262280:FLF262280 FUX262280:FVB262280 GET262280:GEX262280 GOP262280:GOT262280 GYL262280:GYP262280 HIH262280:HIL262280 HSD262280:HSH262280 IBZ262280:ICD262280 ILV262280:ILZ262280 IVR262280:IVV262280 JFN262280:JFR262280 JPJ262280:JPN262280 JZF262280:JZJ262280 KJB262280:KJF262280 KSX262280:KTB262280 LCT262280:LCX262280 LMP262280:LMT262280 LWL262280:LWP262280 MGH262280:MGL262280 MQD262280:MQH262280 MZZ262280:NAD262280 NJV262280:NJZ262280 NTR262280:NTV262280 ODN262280:ODR262280 ONJ262280:ONN262280 OXF262280:OXJ262280 PHB262280:PHF262280 PQX262280:PRB262280 QAT262280:QAX262280 QKP262280:QKT262280 QUL262280:QUP262280 REH262280:REL262280 ROD262280:ROH262280 RXZ262280:RYD262280 SHV262280:SHZ262280 SRR262280:SRV262280 TBN262280:TBR262280 TLJ262280:TLN262280 TVF262280:TVJ262280 UFB262280:UFF262280 UOX262280:UPB262280 UYT262280:UYX262280 VIP262280:VIT262280 VSL262280:VSP262280 WCH262280:WCL262280 WMD262280:WMH262280 WVZ262280:WWD262280 R327816:V327816 JN327816:JR327816 TJ327816:TN327816 ADF327816:ADJ327816 ANB327816:ANF327816 AWX327816:AXB327816 BGT327816:BGX327816 BQP327816:BQT327816 CAL327816:CAP327816 CKH327816:CKL327816 CUD327816:CUH327816 DDZ327816:DED327816 DNV327816:DNZ327816 DXR327816:DXV327816 EHN327816:EHR327816 ERJ327816:ERN327816 FBF327816:FBJ327816 FLB327816:FLF327816 FUX327816:FVB327816 GET327816:GEX327816 GOP327816:GOT327816 GYL327816:GYP327816 HIH327816:HIL327816 HSD327816:HSH327816 IBZ327816:ICD327816 ILV327816:ILZ327816 IVR327816:IVV327816 JFN327816:JFR327816 JPJ327816:JPN327816 JZF327816:JZJ327816 KJB327816:KJF327816 KSX327816:KTB327816 LCT327816:LCX327816 LMP327816:LMT327816 LWL327816:LWP327816 MGH327816:MGL327816 MQD327816:MQH327816 MZZ327816:NAD327816 NJV327816:NJZ327816 NTR327816:NTV327816 ODN327816:ODR327816 ONJ327816:ONN327816 OXF327816:OXJ327816 PHB327816:PHF327816 PQX327816:PRB327816 QAT327816:QAX327816 QKP327816:QKT327816 QUL327816:QUP327816 REH327816:REL327816 ROD327816:ROH327816 RXZ327816:RYD327816 SHV327816:SHZ327816 SRR327816:SRV327816 TBN327816:TBR327816 TLJ327816:TLN327816 TVF327816:TVJ327816 UFB327816:UFF327816 UOX327816:UPB327816 UYT327816:UYX327816 VIP327816:VIT327816 VSL327816:VSP327816 WCH327816:WCL327816 WMD327816:WMH327816 WVZ327816:WWD327816 R393352:V393352 JN393352:JR393352 TJ393352:TN393352 ADF393352:ADJ393352 ANB393352:ANF393352 AWX393352:AXB393352 BGT393352:BGX393352 BQP393352:BQT393352 CAL393352:CAP393352 CKH393352:CKL393352 CUD393352:CUH393352 DDZ393352:DED393352 DNV393352:DNZ393352 DXR393352:DXV393352 EHN393352:EHR393352 ERJ393352:ERN393352 FBF393352:FBJ393352 FLB393352:FLF393352 FUX393352:FVB393352 GET393352:GEX393352 GOP393352:GOT393352 GYL393352:GYP393352 HIH393352:HIL393352 HSD393352:HSH393352 IBZ393352:ICD393352 ILV393352:ILZ393352 IVR393352:IVV393352 JFN393352:JFR393352 JPJ393352:JPN393352 JZF393352:JZJ393352 KJB393352:KJF393352 KSX393352:KTB393352 LCT393352:LCX393352 LMP393352:LMT393352 LWL393352:LWP393352 MGH393352:MGL393352 MQD393352:MQH393352 MZZ393352:NAD393352 NJV393352:NJZ393352 NTR393352:NTV393352 ODN393352:ODR393352 ONJ393352:ONN393352 OXF393352:OXJ393352 PHB393352:PHF393352 PQX393352:PRB393352 QAT393352:QAX393352 QKP393352:QKT393352 QUL393352:QUP393352 REH393352:REL393352 ROD393352:ROH393352 RXZ393352:RYD393352 SHV393352:SHZ393352 SRR393352:SRV393352 TBN393352:TBR393352 TLJ393352:TLN393352 TVF393352:TVJ393352 UFB393352:UFF393352 UOX393352:UPB393352 UYT393352:UYX393352 VIP393352:VIT393352 VSL393352:VSP393352 WCH393352:WCL393352 WMD393352:WMH393352 WVZ393352:WWD393352 R458888:V458888 JN458888:JR458888 TJ458888:TN458888 ADF458888:ADJ458888 ANB458888:ANF458888 AWX458888:AXB458888 BGT458888:BGX458888 BQP458888:BQT458888 CAL458888:CAP458888 CKH458888:CKL458888 CUD458888:CUH458888 DDZ458888:DED458888 DNV458888:DNZ458888 DXR458888:DXV458888 EHN458888:EHR458888 ERJ458888:ERN458888 FBF458888:FBJ458888 FLB458888:FLF458888 FUX458888:FVB458888 GET458888:GEX458888 GOP458888:GOT458888 GYL458888:GYP458888 HIH458888:HIL458888 HSD458888:HSH458888 IBZ458888:ICD458888 ILV458888:ILZ458888 IVR458888:IVV458888 JFN458888:JFR458888 JPJ458888:JPN458888 JZF458888:JZJ458888 KJB458888:KJF458888 KSX458888:KTB458888 LCT458888:LCX458888 LMP458888:LMT458888 LWL458888:LWP458888 MGH458888:MGL458888 MQD458888:MQH458888 MZZ458888:NAD458888 NJV458888:NJZ458888 NTR458888:NTV458888 ODN458888:ODR458888 ONJ458888:ONN458888 OXF458888:OXJ458888 PHB458888:PHF458888 PQX458888:PRB458888 QAT458888:QAX458888 QKP458888:QKT458888 QUL458888:QUP458888 REH458888:REL458888 ROD458888:ROH458888 RXZ458888:RYD458888 SHV458888:SHZ458888 SRR458888:SRV458888 TBN458888:TBR458888 TLJ458888:TLN458888 TVF458888:TVJ458888 UFB458888:UFF458888 UOX458888:UPB458888 UYT458888:UYX458888 VIP458888:VIT458888 VSL458888:VSP458888 WCH458888:WCL458888 WMD458888:WMH458888 WVZ458888:WWD458888 R524424:V524424 JN524424:JR524424 TJ524424:TN524424 ADF524424:ADJ524424 ANB524424:ANF524424 AWX524424:AXB524424 BGT524424:BGX524424 BQP524424:BQT524424 CAL524424:CAP524424 CKH524424:CKL524424 CUD524424:CUH524424 DDZ524424:DED524424 DNV524424:DNZ524424 DXR524424:DXV524424 EHN524424:EHR524424 ERJ524424:ERN524424 FBF524424:FBJ524424 FLB524424:FLF524424 FUX524424:FVB524424 GET524424:GEX524424 GOP524424:GOT524424 GYL524424:GYP524424 HIH524424:HIL524424 HSD524424:HSH524424 IBZ524424:ICD524424 ILV524424:ILZ524424 IVR524424:IVV524424 JFN524424:JFR524424 JPJ524424:JPN524424 JZF524424:JZJ524424 KJB524424:KJF524424 KSX524424:KTB524424 LCT524424:LCX524424 LMP524424:LMT524424 LWL524424:LWP524424 MGH524424:MGL524424 MQD524424:MQH524424 MZZ524424:NAD524424 NJV524424:NJZ524424 NTR524424:NTV524424 ODN524424:ODR524424 ONJ524424:ONN524424 OXF524424:OXJ524424 PHB524424:PHF524424 PQX524424:PRB524424 QAT524424:QAX524424 QKP524424:QKT524424 QUL524424:QUP524424 REH524424:REL524424 ROD524424:ROH524424 RXZ524424:RYD524424 SHV524424:SHZ524424 SRR524424:SRV524424 TBN524424:TBR524424 TLJ524424:TLN524424 TVF524424:TVJ524424 UFB524424:UFF524424 UOX524424:UPB524424 UYT524424:UYX524424 VIP524424:VIT524424 VSL524424:VSP524424 WCH524424:WCL524424 WMD524424:WMH524424 WVZ524424:WWD524424 R589960:V589960 JN589960:JR589960 TJ589960:TN589960 ADF589960:ADJ589960 ANB589960:ANF589960 AWX589960:AXB589960 BGT589960:BGX589960 BQP589960:BQT589960 CAL589960:CAP589960 CKH589960:CKL589960 CUD589960:CUH589960 DDZ589960:DED589960 DNV589960:DNZ589960 DXR589960:DXV589960 EHN589960:EHR589960 ERJ589960:ERN589960 FBF589960:FBJ589960 FLB589960:FLF589960 FUX589960:FVB589960 GET589960:GEX589960 GOP589960:GOT589960 GYL589960:GYP589960 HIH589960:HIL589960 HSD589960:HSH589960 IBZ589960:ICD589960 ILV589960:ILZ589960 IVR589960:IVV589960 JFN589960:JFR589960 JPJ589960:JPN589960 JZF589960:JZJ589960 KJB589960:KJF589960 KSX589960:KTB589960 LCT589960:LCX589960 LMP589960:LMT589960 LWL589960:LWP589960 MGH589960:MGL589960 MQD589960:MQH589960 MZZ589960:NAD589960 NJV589960:NJZ589960 NTR589960:NTV589960 ODN589960:ODR589960 ONJ589960:ONN589960 OXF589960:OXJ589960 PHB589960:PHF589960 PQX589960:PRB589960 QAT589960:QAX589960 QKP589960:QKT589960 QUL589960:QUP589960 REH589960:REL589960 ROD589960:ROH589960 RXZ589960:RYD589960 SHV589960:SHZ589960 SRR589960:SRV589960 TBN589960:TBR589960 TLJ589960:TLN589960 TVF589960:TVJ589960 UFB589960:UFF589960 UOX589960:UPB589960 UYT589960:UYX589960 VIP589960:VIT589960 VSL589960:VSP589960 WCH589960:WCL589960 WMD589960:WMH589960 WVZ589960:WWD589960 R655496:V655496 JN655496:JR655496 TJ655496:TN655496 ADF655496:ADJ655496 ANB655496:ANF655496 AWX655496:AXB655496 BGT655496:BGX655496 BQP655496:BQT655496 CAL655496:CAP655496 CKH655496:CKL655496 CUD655496:CUH655496 DDZ655496:DED655496 DNV655496:DNZ655496 DXR655496:DXV655496 EHN655496:EHR655496 ERJ655496:ERN655496 FBF655496:FBJ655496 FLB655496:FLF655496 FUX655496:FVB655496 GET655496:GEX655496 GOP655496:GOT655496 GYL655496:GYP655496 HIH655496:HIL655496 HSD655496:HSH655496 IBZ655496:ICD655496 ILV655496:ILZ655496 IVR655496:IVV655496 JFN655496:JFR655496 JPJ655496:JPN655496 JZF655496:JZJ655496 KJB655496:KJF655496 KSX655496:KTB655496 LCT655496:LCX655496 LMP655496:LMT655496 LWL655496:LWP655496 MGH655496:MGL655496 MQD655496:MQH655496 MZZ655496:NAD655496 NJV655496:NJZ655496 NTR655496:NTV655496 ODN655496:ODR655496 ONJ655496:ONN655496 OXF655496:OXJ655496 PHB655496:PHF655496 PQX655496:PRB655496 QAT655496:QAX655496 QKP655496:QKT655496 QUL655496:QUP655496 REH655496:REL655496 ROD655496:ROH655496 RXZ655496:RYD655496 SHV655496:SHZ655496 SRR655496:SRV655496 TBN655496:TBR655496 TLJ655496:TLN655496 TVF655496:TVJ655496 UFB655496:UFF655496 UOX655496:UPB655496 UYT655496:UYX655496 VIP655496:VIT655496 VSL655496:VSP655496 WCH655496:WCL655496 WMD655496:WMH655496 WVZ655496:WWD655496 R721032:V721032 JN721032:JR721032 TJ721032:TN721032 ADF721032:ADJ721032 ANB721032:ANF721032 AWX721032:AXB721032 BGT721032:BGX721032 BQP721032:BQT721032 CAL721032:CAP721032 CKH721032:CKL721032 CUD721032:CUH721032 DDZ721032:DED721032 DNV721032:DNZ721032 DXR721032:DXV721032 EHN721032:EHR721032 ERJ721032:ERN721032 FBF721032:FBJ721032 FLB721032:FLF721032 FUX721032:FVB721032 GET721032:GEX721032 GOP721032:GOT721032 GYL721032:GYP721032 HIH721032:HIL721032 HSD721032:HSH721032 IBZ721032:ICD721032 ILV721032:ILZ721032 IVR721032:IVV721032 JFN721032:JFR721032 JPJ721032:JPN721032 JZF721032:JZJ721032 KJB721032:KJF721032 KSX721032:KTB721032 LCT721032:LCX721032 LMP721032:LMT721032 LWL721032:LWP721032 MGH721032:MGL721032 MQD721032:MQH721032 MZZ721032:NAD721032 NJV721032:NJZ721032 NTR721032:NTV721032 ODN721032:ODR721032 ONJ721032:ONN721032 OXF721032:OXJ721032 PHB721032:PHF721032 PQX721032:PRB721032 QAT721032:QAX721032 QKP721032:QKT721032 QUL721032:QUP721032 REH721032:REL721032 ROD721032:ROH721032 RXZ721032:RYD721032 SHV721032:SHZ721032 SRR721032:SRV721032 TBN721032:TBR721032 TLJ721032:TLN721032 TVF721032:TVJ721032 UFB721032:UFF721032 UOX721032:UPB721032 UYT721032:UYX721032 VIP721032:VIT721032 VSL721032:VSP721032 WCH721032:WCL721032 WMD721032:WMH721032 WVZ721032:WWD721032 R786568:V786568 JN786568:JR786568 TJ786568:TN786568 ADF786568:ADJ786568 ANB786568:ANF786568 AWX786568:AXB786568 BGT786568:BGX786568 BQP786568:BQT786568 CAL786568:CAP786568 CKH786568:CKL786568 CUD786568:CUH786568 DDZ786568:DED786568 DNV786568:DNZ786568 DXR786568:DXV786568 EHN786568:EHR786568 ERJ786568:ERN786568 FBF786568:FBJ786568 FLB786568:FLF786568 FUX786568:FVB786568 GET786568:GEX786568 GOP786568:GOT786568 GYL786568:GYP786568 HIH786568:HIL786568 HSD786568:HSH786568 IBZ786568:ICD786568 ILV786568:ILZ786568 IVR786568:IVV786568 JFN786568:JFR786568 JPJ786568:JPN786568 JZF786568:JZJ786568 KJB786568:KJF786568 KSX786568:KTB786568 LCT786568:LCX786568 LMP786568:LMT786568 LWL786568:LWP786568 MGH786568:MGL786568 MQD786568:MQH786568 MZZ786568:NAD786568 NJV786568:NJZ786568 NTR786568:NTV786568 ODN786568:ODR786568 ONJ786568:ONN786568 OXF786568:OXJ786568 PHB786568:PHF786568 PQX786568:PRB786568 QAT786568:QAX786568 QKP786568:QKT786568 QUL786568:QUP786568 REH786568:REL786568 ROD786568:ROH786568 RXZ786568:RYD786568 SHV786568:SHZ786568 SRR786568:SRV786568 TBN786568:TBR786568 TLJ786568:TLN786568 TVF786568:TVJ786568 UFB786568:UFF786568 UOX786568:UPB786568 UYT786568:UYX786568 VIP786568:VIT786568 VSL786568:VSP786568 WCH786568:WCL786568 WMD786568:WMH786568 WVZ786568:WWD786568 R852104:V852104 JN852104:JR852104 TJ852104:TN852104 ADF852104:ADJ852104 ANB852104:ANF852104 AWX852104:AXB852104 BGT852104:BGX852104 BQP852104:BQT852104 CAL852104:CAP852104 CKH852104:CKL852104 CUD852104:CUH852104 DDZ852104:DED852104 DNV852104:DNZ852104 DXR852104:DXV852104 EHN852104:EHR852104 ERJ852104:ERN852104 FBF852104:FBJ852104 FLB852104:FLF852104 FUX852104:FVB852104 GET852104:GEX852104 GOP852104:GOT852104 GYL852104:GYP852104 HIH852104:HIL852104 HSD852104:HSH852104 IBZ852104:ICD852104 ILV852104:ILZ852104 IVR852104:IVV852104 JFN852104:JFR852104 JPJ852104:JPN852104 JZF852104:JZJ852104 KJB852104:KJF852104 KSX852104:KTB852104 LCT852104:LCX852104 LMP852104:LMT852104 LWL852104:LWP852104 MGH852104:MGL852104 MQD852104:MQH852104 MZZ852104:NAD852104 NJV852104:NJZ852104 NTR852104:NTV852104 ODN852104:ODR852104 ONJ852104:ONN852104 OXF852104:OXJ852104 PHB852104:PHF852104 PQX852104:PRB852104 QAT852104:QAX852104 QKP852104:QKT852104 QUL852104:QUP852104 REH852104:REL852104 ROD852104:ROH852104 RXZ852104:RYD852104 SHV852104:SHZ852104 SRR852104:SRV852104 TBN852104:TBR852104 TLJ852104:TLN852104 TVF852104:TVJ852104 UFB852104:UFF852104 UOX852104:UPB852104 UYT852104:UYX852104 VIP852104:VIT852104 VSL852104:VSP852104 WCH852104:WCL852104 WMD852104:WMH852104 WVZ852104:WWD852104 R917640:V917640 JN917640:JR917640 TJ917640:TN917640 ADF917640:ADJ917640 ANB917640:ANF917640 AWX917640:AXB917640 BGT917640:BGX917640 BQP917640:BQT917640 CAL917640:CAP917640 CKH917640:CKL917640 CUD917640:CUH917640 DDZ917640:DED917640 DNV917640:DNZ917640 DXR917640:DXV917640 EHN917640:EHR917640 ERJ917640:ERN917640 FBF917640:FBJ917640 FLB917640:FLF917640 FUX917640:FVB917640 GET917640:GEX917640 GOP917640:GOT917640 GYL917640:GYP917640 HIH917640:HIL917640 HSD917640:HSH917640 IBZ917640:ICD917640 ILV917640:ILZ917640 IVR917640:IVV917640 JFN917640:JFR917640 JPJ917640:JPN917640 JZF917640:JZJ917640 KJB917640:KJF917640 KSX917640:KTB917640 LCT917640:LCX917640 LMP917640:LMT917640 LWL917640:LWP917640 MGH917640:MGL917640 MQD917640:MQH917640 MZZ917640:NAD917640 NJV917640:NJZ917640 NTR917640:NTV917640 ODN917640:ODR917640 ONJ917640:ONN917640 OXF917640:OXJ917640 PHB917640:PHF917640 PQX917640:PRB917640 QAT917640:QAX917640 QKP917640:QKT917640 QUL917640:QUP917640 REH917640:REL917640 ROD917640:ROH917640 RXZ917640:RYD917640 SHV917640:SHZ917640 SRR917640:SRV917640 TBN917640:TBR917640 TLJ917640:TLN917640 TVF917640:TVJ917640 UFB917640:UFF917640 UOX917640:UPB917640 UYT917640:UYX917640 VIP917640:VIT917640 VSL917640:VSP917640 WCH917640:WCL917640 WMD917640:WMH917640 WVZ917640:WWD917640 R983176:V983176 JN983176:JR983176 TJ983176:TN983176 ADF983176:ADJ983176 ANB983176:ANF983176 AWX983176:AXB983176 BGT983176:BGX983176 BQP983176:BQT983176 CAL983176:CAP983176 CKH983176:CKL983176 CUD983176:CUH983176 DDZ983176:DED983176 DNV983176:DNZ983176 DXR983176:DXV983176 EHN983176:EHR983176 ERJ983176:ERN983176 FBF983176:FBJ983176 FLB983176:FLF983176 FUX983176:FVB983176 GET983176:GEX983176 GOP983176:GOT983176 GYL983176:GYP983176 HIH983176:HIL983176 HSD983176:HSH983176 IBZ983176:ICD983176 ILV983176:ILZ983176 IVR983176:IVV983176 JFN983176:JFR983176 JPJ983176:JPN983176 JZF983176:JZJ983176 KJB983176:KJF983176 KSX983176:KTB983176 LCT983176:LCX983176 LMP983176:LMT983176 LWL983176:LWP983176 MGH983176:MGL983176 MQD983176:MQH983176 MZZ983176:NAD983176 NJV983176:NJZ983176 NTR983176:NTV983176 ODN983176:ODR983176 ONJ983176:ONN983176 OXF983176:OXJ983176 PHB983176:PHF983176 PQX983176:PRB983176 QAT983176:QAX983176 QKP983176:QKT983176 QUL983176:QUP983176 REH983176:REL983176 ROD983176:ROH983176 RXZ983176:RYD983176 SHV983176:SHZ983176 SRR983176:SRV983176 TBN983176:TBR983176 TLJ983176:TLN983176 TVF983176:TVJ983176 UFB983176:UFF983176 UOX983176:UPB983176 UYT983176:UYX983176 VIP983176:VIT983176 VSL983176:VSP983176 WCH983176:WCL983176 WMD983176:WMH983176 WVZ983176:WWD983176 R146:V146 JN146:JR146 TJ146:TN146 ADF146:ADJ146 ANB146:ANF146 AWX146:AXB146 BGT146:BGX146 BQP146:BQT146 CAL146:CAP146 CKH146:CKL146 CUD146:CUH146 DDZ146:DED146 DNV146:DNZ146 DXR146:DXV146 EHN146:EHR146 ERJ146:ERN146 FBF146:FBJ146 FLB146:FLF146 FUX146:FVB146 GET146:GEX146 GOP146:GOT146 GYL146:GYP146 HIH146:HIL146 HSD146:HSH146 IBZ146:ICD146 ILV146:ILZ146 IVR146:IVV146 JFN146:JFR146 JPJ146:JPN146 JZF146:JZJ146 KJB146:KJF146 KSX146:KTB146 LCT146:LCX146 LMP146:LMT146 LWL146:LWP146 MGH146:MGL146 MQD146:MQH146 MZZ146:NAD146 NJV146:NJZ146 NTR146:NTV146 ODN146:ODR146 ONJ146:ONN146 OXF146:OXJ146 PHB146:PHF146 PQX146:PRB146 QAT146:QAX146 QKP146:QKT146 QUL146:QUP146 REH146:REL146 ROD146:ROH146 RXZ146:RYD146 SHV146:SHZ146 SRR146:SRV146 TBN146:TBR146 TLJ146:TLN146 TVF146:TVJ146 UFB146:UFF146 UOX146:UPB146 UYT146:UYX146 VIP146:VIT146 VSL146:VSP146 WCH146:WCL146 WMD146:WMH146 WVZ146:WWD146 R65682:V65682 JN65682:JR65682 TJ65682:TN65682 ADF65682:ADJ65682 ANB65682:ANF65682 AWX65682:AXB65682 BGT65682:BGX65682 BQP65682:BQT65682 CAL65682:CAP65682 CKH65682:CKL65682 CUD65682:CUH65682 DDZ65682:DED65682 DNV65682:DNZ65682 DXR65682:DXV65682 EHN65682:EHR65682 ERJ65682:ERN65682 FBF65682:FBJ65682 FLB65682:FLF65682 FUX65682:FVB65682 GET65682:GEX65682 GOP65682:GOT65682 GYL65682:GYP65682 HIH65682:HIL65682 HSD65682:HSH65682 IBZ65682:ICD65682 ILV65682:ILZ65682 IVR65682:IVV65682 JFN65682:JFR65682 JPJ65682:JPN65682 JZF65682:JZJ65682 KJB65682:KJF65682 KSX65682:KTB65682 LCT65682:LCX65682 LMP65682:LMT65682 LWL65682:LWP65682 MGH65682:MGL65682 MQD65682:MQH65682 MZZ65682:NAD65682 NJV65682:NJZ65682 NTR65682:NTV65682 ODN65682:ODR65682 ONJ65682:ONN65682 OXF65682:OXJ65682 PHB65682:PHF65682 PQX65682:PRB65682 QAT65682:QAX65682 QKP65682:QKT65682 QUL65682:QUP65682 REH65682:REL65682 ROD65682:ROH65682 RXZ65682:RYD65682 SHV65682:SHZ65682 SRR65682:SRV65682 TBN65682:TBR65682 TLJ65682:TLN65682 TVF65682:TVJ65682 UFB65682:UFF65682 UOX65682:UPB65682 UYT65682:UYX65682 VIP65682:VIT65682 VSL65682:VSP65682 WCH65682:WCL65682 WMD65682:WMH65682 WVZ65682:WWD65682 R131218:V131218 JN131218:JR131218 TJ131218:TN131218 ADF131218:ADJ131218 ANB131218:ANF131218 AWX131218:AXB131218 BGT131218:BGX131218 BQP131218:BQT131218 CAL131218:CAP131218 CKH131218:CKL131218 CUD131218:CUH131218 DDZ131218:DED131218 DNV131218:DNZ131218 DXR131218:DXV131218 EHN131218:EHR131218 ERJ131218:ERN131218 FBF131218:FBJ131218 FLB131218:FLF131218 FUX131218:FVB131218 GET131218:GEX131218 GOP131218:GOT131218 GYL131218:GYP131218 HIH131218:HIL131218 HSD131218:HSH131218 IBZ131218:ICD131218 ILV131218:ILZ131218 IVR131218:IVV131218 JFN131218:JFR131218 JPJ131218:JPN131218 JZF131218:JZJ131218 KJB131218:KJF131218 KSX131218:KTB131218 LCT131218:LCX131218 LMP131218:LMT131218 LWL131218:LWP131218 MGH131218:MGL131218 MQD131218:MQH131218 MZZ131218:NAD131218 NJV131218:NJZ131218 NTR131218:NTV131218 ODN131218:ODR131218 ONJ131218:ONN131218 OXF131218:OXJ131218 PHB131218:PHF131218 PQX131218:PRB131218 QAT131218:QAX131218 QKP131218:QKT131218 QUL131218:QUP131218 REH131218:REL131218 ROD131218:ROH131218 RXZ131218:RYD131218 SHV131218:SHZ131218 SRR131218:SRV131218 TBN131218:TBR131218 TLJ131218:TLN131218 TVF131218:TVJ131218 UFB131218:UFF131218 UOX131218:UPB131218 UYT131218:UYX131218 VIP131218:VIT131218 VSL131218:VSP131218 WCH131218:WCL131218 WMD131218:WMH131218 WVZ131218:WWD131218 R196754:V196754 JN196754:JR196754 TJ196754:TN196754 ADF196754:ADJ196754 ANB196754:ANF196754 AWX196754:AXB196754 BGT196754:BGX196754 BQP196754:BQT196754 CAL196754:CAP196754 CKH196754:CKL196754 CUD196754:CUH196754 DDZ196754:DED196754 DNV196754:DNZ196754 DXR196754:DXV196754 EHN196754:EHR196754 ERJ196754:ERN196754 FBF196754:FBJ196754 FLB196754:FLF196754 FUX196754:FVB196754 GET196754:GEX196754 GOP196754:GOT196754 GYL196754:GYP196754 HIH196754:HIL196754 HSD196754:HSH196754 IBZ196754:ICD196754 ILV196754:ILZ196754 IVR196754:IVV196754 JFN196754:JFR196754 JPJ196754:JPN196754 JZF196754:JZJ196754 KJB196754:KJF196754 KSX196754:KTB196754 LCT196754:LCX196754 LMP196754:LMT196754 LWL196754:LWP196754 MGH196754:MGL196754 MQD196754:MQH196754 MZZ196754:NAD196754 NJV196754:NJZ196754 NTR196754:NTV196754 ODN196754:ODR196754 ONJ196754:ONN196754 OXF196754:OXJ196754 PHB196754:PHF196754 PQX196754:PRB196754 QAT196754:QAX196754 QKP196754:QKT196754 QUL196754:QUP196754 REH196754:REL196754 ROD196754:ROH196754 RXZ196754:RYD196754 SHV196754:SHZ196754 SRR196754:SRV196754 TBN196754:TBR196754 TLJ196754:TLN196754 TVF196754:TVJ196754 UFB196754:UFF196754 UOX196754:UPB196754 UYT196754:UYX196754 VIP196754:VIT196754 VSL196754:VSP196754 WCH196754:WCL196754 WMD196754:WMH196754 WVZ196754:WWD196754 R262290:V262290 JN262290:JR262290 TJ262290:TN262290 ADF262290:ADJ262290 ANB262290:ANF262290 AWX262290:AXB262290 BGT262290:BGX262290 BQP262290:BQT262290 CAL262290:CAP262290 CKH262290:CKL262290 CUD262290:CUH262290 DDZ262290:DED262290 DNV262290:DNZ262290 DXR262290:DXV262290 EHN262290:EHR262290 ERJ262290:ERN262290 FBF262290:FBJ262290 FLB262290:FLF262290 FUX262290:FVB262290 GET262290:GEX262290 GOP262290:GOT262290 GYL262290:GYP262290 HIH262290:HIL262290 HSD262290:HSH262290 IBZ262290:ICD262290 ILV262290:ILZ262290 IVR262290:IVV262290 JFN262290:JFR262290 JPJ262290:JPN262290 JZF262290:JZJ262290 KJB262290:KJF262290 KSX262290:KTB262290 LCT262290:LCX262290 LMP262290:LMT262290 LWL262290:LWP262290 MGH262290:MGL262290 MQD262290:MQH262290 MZZ262290:NAD262290 NJV262290:NJZ262290 NTR262290:NTV262290 ODN262290:ODR262290 ONJ262290:ONN262290 OXF262290:OXJ262290 PHB262290:PHF262290 PQX262290:PRB262290 QAT262290:QAX262290 QKP262290:QKT262290 QUL262290:QUP262290 REH262290:REL262290 ROD262290:ROH262290 RXZ262290:RYD262290 SHV262290:SHZ262290 SRR262290:SRV262290 TBN262290:TBR262290 TLJ262290:TLN262290 TVF262290:TVJ262290 UFB262290:UFF262290 UOX262290:UPB262290 UYT262290:UYX262290 VIP262290:VIT262290 VSL262290:VSP262290 WCH262290:WCL262290 WMD262290:WMH262290 WVZ262290:WWD262290 R327826:V327826 JN327826:JR327826 TJ327826:TN327826 ADF327826:ADJ327826 ANB327826:ANF327826 AWX327826:AXB327826 BGT327826:BGX327826 BQP327826:BQT327826 CAL327826:CAP327826 CKH327826:CKL327826 CUD327826:CUH327826 DDZ327826:DED327826 DNV327826:DNZ327826 DXR327826:DXV327826 EHN327826:EHR327826 ERJ327826:ERN327826 FBF327826:FBJ327826 FLB327826:FLF327826 FUX327826:FVB327826 GET327826:GEX327826 GOP327826:GOT327826 GYL327826:GYP327826 HIH327826:HIL327826 HSD327826:HSH327826 IBZ327826:ICD327826 ILV327826:ILZ327826 IVR327826:IVV327826 JFN327826:JFR327826 JPJ327826:JPN327826 JZF327826:JZJ327826 KJB327826:KJF327826 KSX327826:KTB327826 LCT327826:LCX327826 LMP327826:LMT327826 LWL327826:LWP327826 MGH327826:MGL327826 MQD327826:MQH327826 MZZ327826:NAD327826 NJV327826:NJZ327826 NTR327826:NTV327826 ODN327826:ODR327826 ONJ327826:ONN327826 OXF327826:OXJ327826 PHB327826:PHF327826 PQX327826:PRB327826 QAT327826:QAX327826 QKP327826:QKT327826 QUL327826:QUP327826 REH327826:REL327826 ROD327826:ROH327826 RXZ327826:RYD327826 SHV327826:SHZ327826 SRR327826:SRV327826 TBN327826:TBR327826 TLJ327826:TLN327826 TVF327826:TVJ327826 UFB327826:UFF327826 UOX327826:UPB327826 UYT327826:UYX327826 VIP327826:VIT327826 VSL327826:VSP327826 WCH327826:WCL327826 WMD327826:WMH327826 WVZ327826:WWD327826 R393362:V393362 JN393362:JR393362 TJ393362:TN393362 ADF393362:ADJ393362 ANB393362:ANF393362 AWX393362:AXB393362 BGT393362:BGX393362 BQP393362:BQT393362 CAL393362:CAP393362 CKH393362:CKL393362 CUD393362:CUH393362 DDZ393362:DED393362 DNV393362:DNZ393362 DXR393362:DXV393362 EHN393362:EHR393362 ERJ393362:ERN393362 FBF393362:FBJ393362 FLB393362:FLF393362 FUX393362:FVB393362 GET393362:GEX393362 GOP393362:GOT393362 GYL393362:GYP393362 HIH393362:HIL393362 HSD393362:HSH393362 IBZ393362:ICD393362 ILV393362:ILZ393362 IVR393362:IVV393362 JFN393362:JFR393362 JPJ393362:JPN393362 JZF393362:JZJ393362 KJB393362:KJF393362 KSX393362:KTB393362 LCT393362:LCX393362 LMP393362:LMT393362 LWL393362:LWP393362 MGH393362:MGL393362 MQD393362:MQH393362 MZZ393362:NAD393362 NJV393362:NJZ393362 NTR393362:NTV393362 ODN393362:ODR393362 ONJ393362:ONN393362 OXF393362:OXJ393362 PHB393362:PHF393362 PQX393362:PRB393362 QAT393362:QAX393362 QKP393362:QKT393362 QUL393362:QUP393362 REH393362:REL393362 ROD393362:ROH393362 RXZ393362:RYD393362 SHV393362:SHZ393362 SRR393362:SRV393362 TBN393362:TBR393362 TLJ393362:TLN393362 TVF393362:TVJ393362 UFB393362:UFF393362 UOX393362:UPB393362 UYT393362:UYX393362 VIP393362:VIT393362 VSL393362:VSP393362 WCH393362:WCL393362 WMD393362:WMH393362 WVZ393362:WWD393362 R458898:V458898 JN458898:JR458898 TJ458898:TN458898 ADF458898:ADJ458898 ANB458898:ANF458898 AWX458898:AXB458898 BGT458898:BGX458898 BQP458898:BQT458898 CAL458898:CAP458898 CKH458898:CKL458898 CUD458898:CUH458898 DDZ458898:DED458898 DNV458898:DNZ458898 DXR458898:DXV458898 EHN458898:EHR458898 ERJ458898:ERN458898 FBF458898:FBJ458898 FLB458898:FLF458898 FUX458898:FVB458898 GET458898:GEX458898 GOP458898:GOT458898 GYL458898:GYP458898 HIH458898:HIL458898 HSD458898:HSH458898 IBZ458898:ICD458898 ILV458898:ILZ458898 IVR458898:IVV458898 JFN458898:JFR458898 JPJ458898:JPN458898 JZF458898:JZJ458898 KJB458898:KJF458898 KSX458898:KTB458898 LCT458898:LCX458898 LMP458898:LMT458898 LWL458898:LWP458898 MGH458898:MGL458898 MQD458898:MQH458898 MZZ458898:NAD458898 NJV458898:NJZ458898 NTR458898:NTV458898 ODN458898:ODR458898 ONJ458898:ONN458898 OXF458898:OXJ458898 PHB458898:PHF458898 PQX458898:PRB458898 QAT458898:QAX458898 QKP458898:QKT458898 QUL458898:QUP458898 REH458898:REL458898 ROD458898:ROH458898 RXZ458898:RYD458898 SHV458898:SHZ458898 SRR458898:SRV458898 TBN458898:TBR458898 TLJ458898:TLN458898 TVF458898:TVJ458898 UFB458898:UFF458898 UOX458898:UPB458898 UYT458898:UYX458898 VIP458898:VIT458898 VSL458898:VSP458898 WCH458898:WCL458898 WMD458898:WMH458898 WVZ458898:WWD458898 R524434:V524434 JN524434:JR524434 TJ524434:TN524434 ADF524434:ADJ524434 ANB524434:ANF524434 AWX524434:AXB524434 BGT524434:BGX524434 BQP524434:BQT524434 CAL524434:CAP524434 CKH524434:CKL524434 CUD524434:CUH524434 DDZ524434:DED524434 DNV524434:DNZ524434 DXR524434:DXV524434 EHN524434:EHR524434 ERJ524434:ERN524434 FBF524434:FBJ524434 FLB524434:FLF524434 FUX524434:FVB524434 GET524434:GEX524434 GOP524434:GOT524434 GYL524434:GYP524434 HIH524434:HIL524434 HSD524434:HSH524434 IBZ524434:ICD524434 ILV524434:ILZ524434 IVR524434:IVV524434 JFN524434:JFR524434 JPJ524434:JPN524434 JZF524434:JZJ524434 KJB524434:KJF524434 KSX524434:KTB524434 LCT524434:LCX524434 LMP524434:LMT524434 LWL524434:LWP524434 MGH524434:MGL524434 MQD524434:MQH524434 MZZ524434:NAD524434 NJV524434:NJZ524434 NTR524434:NTV524434 ODN524434:ODR524434 ONJ524434:ONN524434 OXF524434:OXJ524434 PHB524434:PHF524434 PQX524434:PRB524434 QAT524434:QAX524434 QKP524434:QKT524434 QUL524434:QUP524434 REH524434:REL524434 ROD524434:ROH524434 RXZ524434:RYD524434 SHV524434:SHZ524434 SRR524434:SRV524434 TBN524434:TBR524434 TLJ524434:TLN524434 TVF524434:TVJ524434 UFB524434:UFF524434 UOX524434:UPB524434 UYT524434:UYX524434 VIP524434:VIT524434 VSL524434:VSP524434 WCH524434:WCL524434 WMD524434:WMH524434 WVZ524434:WWD524434 R589970:V589970 JN589970:JR589970 TJ589970:TN589970 ADF589970:ADJ589970 ANB589970:ANF589970 AWX589970:AXB589970 BGT589970:BGX589970 BQP589970:BQT589970 CAL589970:CAP589970 CKH589970:CKL589970 CUD589970:CUH589970 DDZ589970:DED589970 DNV589970:DNZ589970 DXR589970:DXV589970 EHN589970:EHR589970 ERJ589970:ERN589970 FBF589970:FBJ589970 FLB589970:FLF589970 FUX589970:FVB589970 GET589970:GEX589970 GOP589970:GOT589970 GYL589970:GYP589970 HIH589970:HIL589970 HSD589970:HSH589970 IBZ589970:ICD589970 ILV589970:ILZ589970 IVR589970:IVV589970 JFN589970:JFR589970 JPJ589970:JPN589970 JZF589970:JZJ589970 KJB589970:KJF589970 KSX589970:KTB589970 LCT589970:LCX589970 LMP589970:LMT589970 LWL589970:LWP589970 MGH589970:MGL589970 MQD589970:MQH589970 MZZ589970:NAD589970 NJV589970:NJZ589970 NTR589970:NTV589970 ODN589970:ODR589970 ONJ589970:ONN589970 OXF589970:OXJ589970 PHB589970:PHF589970 PQX589970:PRB589970 QAT589970:QAX589970 QKP589970:QKT589970 QUL589970:QUP589970 REH589970:REL589970 ROD589970:ROH589970 RXZ589970:RYD589970 SHV589970:SHZ589970 SRR589970:SRV589970 TBN589970:TBR589970 TLJ589970:TLN589970 TVF589970:TVJ589970 UFB589970:UFF589970 UOX589970:UPB589970 UYT589970:UYX589970 VIP589970:VIT589970 VSL589970:VSP589970 WCH589970:WCL589970 WMD589970:WMH589970 WVZ589970:WWD589970 R655506:V655506 JN655506:JR655506 TJ655506:TN655506 ADF655506:ADJ655506 ANB655506:ANF655506 AWX655506:AXB655506 BGT655506:BGX655506 BQP655506:BQT655506 CAL655506:CAP655506 CKH655506:CKL655506 CUD655506:CUH655506 DDZ655506:DED655506 DNV655506:DNZ655506 DXR655506:DXV655506 EHN655506:EHR655506 ERJ655506:ERN655506 FBF655506:FBJ655506 FLB655506:FLF655506 FUX655506:FVB655506 GET655506:GEX655506 GOP655506:GOT655506 GYL655506:GYP655506 HIH655506:HIL655506 HSD655506:HSH655506 IBZ655506:ICD655506 ILV655506:ILZ655506 IVR655506:IVV655506 JFN655506:JFR655506 JPJ655506:JPN655506 JZF655506:JZJ655506 KJB655506:KJF655506 KSX655506:KTB655506 LCT655506:LCX655506 LMP655506:LMT655506 LWL655506:LWP655506 MGH655506:MGL655506 MQD655506:MQH655506 MZZ655506:NAD655506 NJV655506:NJZ655506 NTR655506:NTV655506 ODN655506:ODR655506 ONJ655506:ONN655506 OXF655506:OXJ655506 PHB655506:PHF655506 PQX655506:PRB655506 QAT655506:QAX655506 QKP655506:QKT655506 QUL655506:QUP655506 REH655506:REL655506 ROD655506:ROH655506 RXZ655506:RYD655506 SHV655506:SHZ655506 SRR655506:SRV655506 TBN655506:TBR655506 TLJ655506:TLN655506 TVF655506:TVJ655506 UFB655506:UFF655506 UOX655506:UPB655506 UYT655506:UYX655506 VIP655506:VIT655506 VSL655506:VSP655506 WCH655506:WCL655506 WMD655506:WMH655506 WVZ655506:WWD655506 R721042:V721042 JN721042:JR721042 TJ721042:TN721042 ADF721042:ADJ721042 ANB721042:ANF721042 AWX721042:AXB721042 BGT721042:BGX721042 BQP721042:BQT721042 CAL721042:CAP721042 CKH721042:CKL721042 CUD721042:CUH721042 DDZ721042:DED721042 DNV721042:DNZ721042 DXR721042:DXV721042 EHN721042:EHR721042 ERJ721042:ERN721042 FBF721042:FBJ721042 FLB721042:FLF721042 FUX721042:FVB721042 GET721042:GEX721042 GOP721042:GOT721042 GYL721042:GYP721042 HIH721042:HIL721042 HSD721042:HSH721042 IBZ721042:ICD721042 ILV721042:ILZ721042 IVR721042:IVV721042 JFN721042:JFR721042 JPJ721042:JPN721042 JZF721042:JZJ721042 KJB721042:KJF721042 KSX721042:KTB721042 LCT721042:LCX721042 LMP721042:LMT721042 LWL721042:LWP721042 MGH721042:MGL721042 MQD721042:MQH721042 MZZ721042:NAD721042 NJV721042:NJZ721042 NTR721042:NTV721042 ODN721042:ODR721042 ONJ721042:ONN721042 OXF721042:OXJ721042 PHB721042:PHF721042 PQX721042:PRB721042 QAT721042:QAX721042 QKP721042:QKT721042 QUL721042:QUP721042 REH721042:REL721042 ROD721042:ROH721042 RXZ721042:RYD721042 SHV721042:SHZ721042 SRR721042:SRV721042 TBN721042:TBR721042 TLJ721042:TLN721042 TVF721042:TVJ721042 UFB721042:UFF721042 UOX721042:UPB721042 UYT721042:UYX721042 VIP721042:VIT721042 VSL721042:VSP721042 WCH721042:WCL721042 WMD721042:WMH721042 WVZ721042:WWD721042 R786578:V786578 JN786578:JR786578 TJ786578:TN786578 ADF786578:ADJ786578 ANB786578:ANF786578 AWX786578:AXB786578 BGT786578:BGX786578 BQP786578:BQT786578 CAL786578:CAP786578 CKH786578:CKL786578 CUD786578:CUH786578 DDZ786578:DED786578 DNV786578:DNZ786578 DXR786578:DXV786578 EHN786578:EHR786578 ERJ786578:ERN786578 FBF786578:FBJ786578 FLB786578:FLF786578 FUX786578:FVB786578 GET786578:GEX786578 GOP786578:GOT786578 GYL786578:GYP786578 HIH786578:HIL786578 HSD786578:HSH786578 IBZ786578:ICD786578 ILV786578:ILZ786578 IVR786578:IVV786578 JFN786578:JFR786578 JPJ786578:JPN786578 JZF786578:JZJ786578 KJB786578:KJF786578 KSX786578:KTB786578 LCT786578:LCX786578 LMP786578:LMT786578 LWL786578:LWP786578 MGH786578:MGL786578 MQD786578:MQH786578 MZZ786578:NAD786578 NJV786578:NJZ786578 NTR786578:NTV786578 ODN786578:ODR786578 ONJ786578:ONN786578 OXF786578:OXJ786578 PHB786578:PHF786578 PQX786578:PRB786578 QAT786578:QAX786578 QKP786578:QKT786578 QUL786578:QUP786578 REH786578:REL786578 ROD786578:ROH786578 RXZ786578:RYD786578 SHV786578:SHZ786578 SRR786578:SRV786578 TBN786578:TBR786578 TLJ786578:TLN786578 TVF786578:TVJ786578 UFB786578:UFF786578 UOX786578:UPB786578 UYT786578:UYX786578 VIP786578:VIT786578 VSL786578:VSP786578 WCH786578:WCL786578 WMD786578:WMH786578 WVZ786578:WWD786578 R852114:V852114 JN852114:JR852114 TJ852114:TN852114 ADF852114:ADJ852114 ANB852114:ANF852114 AWX852114:AXB852114 BGT852114:BGX852114 BQP852114:BQT852114 CAL852114:CAP852114 CKH852114:CKL852114 CUD852114:CUH852114 DDZ852114:DED852114 DNV852114:DNZ852114 DXR852114:DXV852114 EHN852114:EHR852114 ERJ852114:ERN852114 FBF852114:FBJ852114 FLB852114:FLF852114 FUX852114:FVB852114 GET852114:GEX852114 GOP852114:GOT852114 GYL852114:GYP852114 HIH852114:HIL852114 HSD852114:HSH852114 IBZ852114:ICD852114 ILV852114:ILZ852114 IVR852114:IVV852114 JFN852114:JFR852114 JPJ852114:JPN852114 JZF852114:JZJ852114 KJB852114:KJF852114 KSX852114:KTB852114 LCT852114:LCX852114 LMP852114:LMT852114 LWL852114:LWP852114 MGH852114:MGL852114 MQD852114:MQH852114 MZZ852114:NAD852114 NJV852114:NJZ852114 NTR852114:NTV852114 ODN852114:ODR852114 ONJ852114:ONN852114 OXF852114:OXJ852114 PHB852114:PHF852114 PQX852114:PRB852114 QAT852114:QAX852114 QKP852114:QKT852114 QUL852114:QUP852114 REH852114:REL852114 ROD852114:ROH852114 RXZ852114:RYD852114 SHV852114:SHZ852114 SRR852114:SRV852114 TBN852114:TBR852114 TLJ852114:TLN852114 TVF852114:TVJ852114 UFB852114:UFF852114 UOX852114:UPB852114 UYT852114:UYX852114 VIP852114:VIT852114 VSL852114:VSP852114 WCH852114:WCL852114 WMD852114:WMH852114 WVZ852114:WWD852114 R917650:V917650 JN917650:JR917650 TJ917650:TN917650 ADF917650:ADJ917650 ANB917650:ANF917650 AWX917650:AXB917650 BGT917650:BGX917650 BQP917650:BQT917650 CAL917650:CAP917650 CKH917650:CKL917650 CUD917650:CUH917650 DDZ917650:DED917650 DNV917650:DNZ917650 DXR917650:DXV917650 EHN917650:EHR917650 ERJ917650:ERN917650 FBF917650:FBJ917650 FLB917650:FLF917650 FUX917650:FVB917650 GET917650:GEX917650 GOP917650:GOT917650 GYL917650:GYP917650 HIH917650:HIL917650 HSD917650:HSH917650 IBZ917650:ICD917650 ILV917650:ILZ917650 IVR917650:IVV917650 JFN917650:JFR917650 JPJ917650:JPN917650 JZF917650:JZJ917650 KJB917650:KJF917650 KSX917650:KTB917650 LCT917650:LCX917650 LMP917650:LMT917650 LWL917650:LWP917650 MGH917650:MGL917650 MQD917650:MQH917650 MZZ917650:NAD917650 NJV917650:NJZ917650 NTR917650:NTV917650 ODN917650:ODR917650 ONJ917650:ONN917650 OXF917650:OXJ917650 PHB917650:PHF917650 PQX917650:PRB917650 QAT917650:QAX917650 QKP917650:QKT917650 QUL917650:QUP917650 REH917650:REL917650 ROD917650:ROH917650 RXZ917650:RYD917650 SHV917650:SHZ917650 SRR917650:SRV917650 TBN917650:TBR917650 TLJ917650:TLN917650 TVF917650:TVJ917650 UFB917650:UFF917650 UOX917650:UPB917650 UYT917650:UYX917650 VIP917650:VIT917650 VSL917650:VSP917650 WCH917650:WCL917650 WMD917650:WMH917650 WVZ917650:WWD917650 R983186:V983186 JN983186:JR983186 TJ983186:TN983186 ADF983186:ADJ983186 ANB983186:ANF983186 AWX983186:AXB983186 BGT983186:BGX983186 BQP983186:BQT983186 CAL983186:CAP983186 CKH983186:CKL983186 CUD983186:CUH983186 DDZ983186:DED983186 DNV983186:DNZ983186 DXR983186:DXV983186 EHN983186:EHR983186 ERJ983186:ERN983186 FBF983186:FBJ983186 FLB983186:FLF983186 FUX983186:FVB983186 GET983186:GEX983186 GOP983186:GOT983186 GYL983186:GYP983186 HIH983186:HIL983186 HSD983186:HSH983186 IBZ983186:ICD983186 ILV983186:ILZ983186 IVR983186:IVV983186 JFN983186:JFR983186 JPJ983186:JPN983186 JZF983186:JZJ983186 KJB983186:KJF983186 KSX983186:KTB983186 LCT983186:LCX983186 LMP983186:LMT983186 LWL983186:LWP983186 MGH983186:MGL983186 MQD983186:MQH983186 MZZ983186:NAD983186 NJV983186:NJZ983186 NTR983186:NTV983186 ODN983186:ODR983186 ONJ983186:ONN983186 OXF983186:OXJ983186 PHB983186:PHF983186 PQX983186:PRB983186 QAT983186:QAX983186 QKP983186:QKT983186 QUL983186:QUP983186 REH983186:REL983186 ROD983186:ROH983186 RXZ983186:RYD983186 SHV983186:SHZ983186 SRR983186:SRV983186 TBN983186:TBR983186 TLJ983186:TLN983186 TVF983186:TVJ983186 UFB983186:UFF983186 UOX983186:UPB983186 UYT983186:UYX983186 VIP983186:VIT983186 VSL983186:VSP983186 WCH983186:WCL983186 WMD983186:WMH983186 WVZ983186:WWD983186 G151:W151 JC151:JS151 SY151:TO151 ACU151:ADK151 AMQ151:ANG151 AWM151:AXC151 BGI151:BGY151 BQE151:BQU151 CAA151:CAQ151 CJW151:CKM151 CTS151:CUI151 DDO151:DEE151 DNK151:DOA151 DXG151:DXW151 EHC151:EHS151 EQY151:ERO151 FAU151:FBK151 FKQ151:FLG151 FUM151:FVC151 GEI151:GEY151 GOE151:GOU151 GYA151:GYQ151 HHW151:HIM151 HRS151:HSI151 IBO151:ICE151 ILK151:IMA151 IVG151:IVW151 JFC151:JFS151 JOY151:JPO151 JYU151:JZK151 KIQ151:KJG151 KSM151:KTC151 LCI151:LCY151 LME151:LMU151 LWA151:LWQ151 MFW151:MGM151 MPS151:MQI151 MZO151:NAE151 NJK151:NKA151 NTG151:NTW151 ODC151:ODS151 OMY151:ONO151 OWU151:OXK151 PGQ151:PHG151 PQM151:PRC151 QAI151:QAY151 QKE151:QKU151 QUA151:QUQ151 RDW151:REM151 RNS151:ROI151 RXO151:RYE151 SHK151:SIA151 SRG151:SRW151 TBC151:TBS151 TKY151:TLO151 TUU151:TVK151 UEQ151:UFG151 UOM151:UPC151 UYI151:UYY151 VIE151:VIU151 VSA151:VSQ151 WBW151:WCM151 WLS151:WMI151 WVO151:WWE151 G65687:W65687 JC65687:JS65687 SY65687:TO65687 ACU65687:ADK65687 AMQ65687:ANG65687 AWM65687:AXC65687 BGI65687:BGY65687 BQE65687:BQU65687 CAA65687:CAQ65687 CJW65687:CKM65687 CTS65687:CUI65687 DDO65687:DEE65687 DNK65687:DOA65687 DXG65687:DXW65687 EHC65687:EHS65687 EQY65687:ERO65687 FAU65687:FBK65687 FKQ65687:FLG65687 FUM65687:FVC65687 GEI65687:GEY65687 GOE65687:GOU65687 GYA65687:GYQ65687 HHW65687:HIM65687 HRS65687:HSI65687 IBO65687:ICE65687 ILK65687:IMA65687 IVG65687:IVW65687 JFC65687:JFS65687 JOY65687:JPO65687 JYU65687:JZK65687 KIQ65687:KJG65687 KSM65687:KTC65687 LCI65687:LCY65687 LME65687:LMU65687 LWA65687:LWQ65687 MFW65687:MGM65687 MPS65687:MQI65687 MZO65687:NAE65687 NJK65687:NKA65687 NTG65687:NTW65687 ODC65687:ODS65687 OMY65687:ONO65687 OWU65687:OXK65687 PGQ65687:PHG65687 PQM65687:PRC65687 QAI65687:QAY65687 QKE65687:QKU65687 QUA65687:QUQ65687 RDW65687:REM65687 RNS65687:ROI65687 RXO65687:RYE65687 SHK65687:SIA65687 SRG65687:SRW65687 TBC65687:TBS65687 TKY65687:TLO65687 TUU65687:TVK65687 UEQ65687:UFG65687 UOM65687:UPC65687 UYI65687:UYY65687 VIE65687:VIU65687 VSA65687:VSQ65687 WBW65687:WCM65687 WLS65687:WMI65687 WVO65687:WWE65687 G131223:W131223 JC131223:JS131223 SY131223:TO131223 ACU131223:ADK131223 AMQ131223:ANG131223 AWM131223:AXC131223 BGI131223:BGY131223 BQE131223:BQU131223 CAA131223:CAQ131223 CJW131223:CKM131223 CTS131223:CUI131223 DDO131223:DEE131223 DNK131223:DOA131223 DXG131223:DXW131223 EHC131223:EHS131223 EQY131223:ERO131223 FAU131223:FBK131223 FKQ131223:FLG131223 FUM131223:FVC131223 GEI131223:GEY131223 GOE131223:GOU131223 GYA131223:GYQ131223 HHW131223:HIM131223 HRS131223:HSI131223 IBO131223:ICE131223 ILK131223:IMA131223 IVG131223:IVW131223 JFC131223:JFS131223 JOY131223:JPO131223 JYU131223:JZK131223 KIQ131223:KJG131223 KSM131223:KTC131223 LCI131223:LCY131223 LME131223:LMU131223 LWA131223:LWQ131223 MFW131223:MGM131223 MPS131223:MQI131223 MZO131223:NAE131223 NJK131223:NKA131223 NTG131223:NTW131223 ODC131223:ODS131223 OMY131223:ONO131223 OWU131223:OXK131223 PGQ131223:PHG131223 PQM131223:PRC131223 QAI131223:QAY131223 QKE131223:QKU131223 QUA131223:QUQ131223 RDW131223:REM131223 RNS131223:ROI131223 RXO131223:RYE131223 SHK131223:SIA131223 SRG131223:SRW131223 TBC131223:TBS131223 TKY131223:TLO131223 TUU131223:TVK131223 UEQ131223:UFG131223 UOM131223:UPC131223 UYI131223:UYY131223 VIE131223:VIU131223 VSA131223:VSQ131223 WBW131223:WCM131223 WLS131223:WMI131223 WVO131223:WWE131223 G196759:W196759 JC196759:JS196759 SY196759:TO196759 ACU196759:ADK196759 AMQ196759:ANG196759 AWM196759:AXC196759 BGI196759:BGY196759 BQE196759:BQU196759 CAA196759:CAQ196759 CJW196759:CKM196759 CTS196759:CUI196759 DDO196759:DEE196759 DNK196759:DOA196759 DXG196759:DXW196759 EHC196759:EHS196759 EQY196759:ERO196759 FAU196759:FBK196759 FKQ196759:FLG196759 FUM196759:FVC196759 GEI196759:GEY196759 GOE196759:GOU196759 GYA196759:GYQ196759 HHW196759:HIM196759 HRS196759:HSI196759 IBO196759:ICE196759 ILK196759:IMA196759 IVG196759:IVW196759 JFC196759:JFS196759 JOY196759:JPO196759 JYU196759:JZK196759 KIQ196759:KJG196759 KSM196759:KTC196759 LCI196759:LCY196759 LME196759:LMU196759 LWA196759:LWQ196759 MFW196759:MGM196759 MPS196759:MQI196759 MZO196759:NAE196759 NJK196759:NKA196759 NTG196759:NTW196759 ODC196759:ODS196759 OMY196759:ONO196759 OWU196759:OXK196759 PGQ196759:PHG196759 PQM196759:PRC196759 QAI196759:QAY196759 QKE196759:QKU196759 QUA196759:QUQ196759 RDW196759:REM196759 RNS196759:ROI196759 RXO196759:RYE196759 SHK196759:SIA196759 SRG196759:SRW196759 TBC196759:TBS196759 TKY196759:TLO196759 TUU196759:TVK196759 UEQ196759:UFG196759 UOM196759:UPC196759 UYI196759:UYY196759 VIE196759:VIU196759 VSA196759:VSQ196759 WBW196759:WCM196759 WLS196759:WMI196759 WVO196759:WWE196759 G262295:W262295 JC262295:JS262295 SY262295:TO262295 ACU262295:ADK262295 AMQ262295:ANG262295 AWM262295:AXC262295 BGI262295:BGY262295 BQE262295:BQU262295 CAA262295:CAQ262295 CJW262295:CKM262295 CTS262295:CUI262295 DDO262295:DEE262295 DNK262295:DOA262295 DXG262295:DXW262295 EHC262295:EHS262295 EQY262295:ERO262295 FAU262295:FBK262295 FKQ262295:FLG262295 FUM262295:FVC262295 GEI262295:GEY262295 GOE262295:GOU262295 GYA262295:GYQ262295 HHW262295:HIM262295 HRS262295:HSI262295 IBO262295:ICE262295 ILK262295:IMA262295 IVG262295:IVW262295 JFC262295:JFS262295 JOY262295:JPO262295 JYU262295:JZK262295 KIQ262295:KJG262295 KSM262295:KTC262295 LCI262295:LCY262295 LME262295:LMU262295 LWA262295:LWQ262295 MFW262295:MGM262295 MPS262295:MQI262295 MZO262295:NAE262295 NJK262295:NKA262295 NTG262295:NTW262295 ODC262295:ODS262295 OMY262295:ONO262295 OWU262295:OXK262295 PGQ262295:PHG262295 PQM262295:PRC262295 QAI262295:QAY262295 QKE262295:QKU262295 QUA262295:QUQ262295 RDW262295:REM262295 RNS262295:ROI262295 RXO262295:RYE262295 SHK262295:SIA262295 SRG262295:SRW262295 TBC262295:TBS262295 TKY262295:TLO262295 TUU262295:TVK262295 UEQ262295:UFG262295 UOM262295:UPC262295 UYI262295:UYY262295 VIE262295:VIU262295 VSA262295:VSQ262295 WBW262295:WCM262295 WLS262295:WMI262295 WVO262295:WWE262295 G327831:W327831 JC327831:JS327831 SY327831:TO327831 ACU327831:ADK327831 AMQ327831:ANG327831 AWM327831:AXC327831 BGI327831:BGY327831 BQE327831:BQU327831 CAA327831:CAQ327831 CJW327831:CKM327831 CTS327831:CUI327831 DDO327831:DEE327831 DNK327831:DOA327831 DXG327831:DXW327831 EHC327831:EHS327831 EQY327831:ERO327831 FAU327831:FBK327831 FKQ327831:FLG327831 FUM327831:FVC327831 GEI327831:GEY327831 GOE327831:GOU327831 GYA327831:GYQ327831 HHW327831:HIM327831 HRS327831:HSI327831 IBO327831:ICE327831 ILK327831:IMA327831 IVG327831:IVW327831 JFC327831:JFS327831 JOY327831:JPO327831 JYU327831:JZK327831 KIQ327831:KJG327831 KSM327831:KTC327831 LCI327831:LCY327831 LME327831:LMU327831 LWA327831:LWQ327831 MFW327831:MGM327831 MPS327831:MQI327831 MZO327831:NAE327831 NJK327831:NKA327831 NTG327831:NTW327831 ODC327831:ODS327831 OMY327831:ONO327831 OWU327831:OXK327831 PGQ327831:PHG327831 PQM327831:PRC327831 QAI327831:QAY327831 QKE327831:QKU327831 QUA327831:QUQ327831 RDW327831:REM327831 RNS327831:ROI327831 RXO327831:RYE327831 SHK327831:SIA327831 SRG327831:SRW327831 TBC327831:TBS327831 TKY327831:TLO327831 TUU327831:TVK327831 UEQ327831:UFG327831 UOM327831:UPC327831 UYI327831:UYY327831 VIE327831:VIU327831 VSA327831:VSQ327831 WBW327831:WCM327831 WLS327831:WMI327831 WVO327831:WWE327831 G393367:W393367 JC393367:JS393367 SY393367:TO393367 ACU393367:ADK393367 AMQ393367:ANG393367 AWM393367:AXC393367 BGI393367:BGY393367 BQE393367:BQU393367 CAA393367:CAQ393367 CJW393367:CKM393367 CTS393367:CUI393367 DDO393367:DEE393367 DNK393367:DOA393367 DXG393367:DXW393367 EHC393367:EHS393367 EQY393367:ERO393367 FAU393367:FBK393367 FKQ393367:FLG393367 FUM393367:FVC393367 GEI393367:GEY393367 GOE393367:GOU393367 GYA393367:GYQ393367 HHW393367:HIM393367 HRS393367:HSI393367 IBO393367:ICE393367 ILK393367:IMA393367 IVG393367:IVW393367 JFC393367:JFS393367 JOY393367:JPO393367 JYU393367:JZK393367 KIQ393367:KJG393367 KSM393367:KTC393367 LCI393367:LCY393367 LME393367:LMU393367 LWA393367:LWQ393367 MFW393367:MGM393367 MPS393367:MQI393367 MZO393367:NAE393367 NJK393367:NKA393367 NTG393367:NTW393367 ODC393367:ODS393367 OMY393367:ONO393367 OWU393367:OXK393367 PGQ393367:PHG393367 PQM393367:PRC393367 QAI393367:QAY393367 QKE393367:QKU393367 QUA393367:QUQ393367 RDW393367:REM393367 RNS393367:ROI393367 RXO393367:RYE393367 SHK393367:SIA393367 SRG393367:SRW393367 TBC393367:TBS393367 TKY393367:TLO393367 TUU393367:TVK393367 UEQ393367:UFG393367 UOM393367:UPC393367 UYI393367:UYY393367 VIE393367:VIU393367 VSA393367:VSQ393367 WBW393367:WCM393367 WLS393367:WMI393367 WVO393367:WWE393367 G458903:W458903 JC458903:JS458903 SY458903:TO458903 ACU458903:ADK458903 AMQ458903:ANG458903 AWM458903:AXC458903 BGI458903:BGY458903 BQE458903:BQU458903 CAA458903:CAQ458903 CJW458903:CKM458903 CTS458903:CUI458903 DDO458903:DEE458903 DNK458903:DOA458903 DXG458903:DXW458903 EHC458903:EHS458903 EQY458903:ERO458903 FAU458903:FBK458903 FKQ458903:FLG458903 FUM458903:FVC458903 GEI458903:GEY458903 GOE458903:GOU458903 GYA458903:GYQ458903 HHW458903:HIM458903 HRS458903:HSI458903 IBO458903:ICE458903 ILK458903:IMA458903 IVG458903:IVW458903 JFC458903:JFS458903 JOY458903:JPO458903 JYU458903:JZK458903 KIQ458903:KJG458903 KSM458903:KTC458903 LCI458903:LCY458903 LME458903:LMU458903 LWA458903:LWQ458903 MFW458903:MGM458903 MPS458903:MQI458903 MZO458903:NAE458903 NJK458903:NKA458903 NTG458903:NTW458903 ODC458903:ODS458903 OMY458903:ONO458903 OWU458903:OXK458903 PGQ458903:PHG458903 PQM458903:PRC458903 QAI458903:QAY458903 QKE458903:QKU458903 QUA458903:QUQ458903 RDW458903:REM458903 RNS458903:ROI458903 RXO458903:RYE458903 SHK458903:SIA458903 SRG458903:SRW458903 TBC458903:TBS458903 TKY458903:TLO458903 TUU458903:TVK458903 UEQ458903:UFG458903 UOM458903:UPC458903 UYI458903:UYY458903 VIE458903:VIU458903 VSA458903:VSQ458903 WBW458903:WCM458903 WLS458903:WMI458903 WVO458903:WWE458903 G524439:W524439 JC524439:JS524439 SY524439:TO524439 ACU524439:ADK524439 AMQ524439:ANG524439 AWM524439:AXC524439 BGI524439:BGY524439 BQE524439:BQU524439 CAA524439:CAQ524439 CJW524439:CKM524439 CTS524439:CUI524439 DDO524439:DEE524439 DNK524439:DOA524439 DXG524439:DXW524439 EHC524439:EHS524439 EQY524439:ERO524439 FAU524439:FBK524439 FKQ524439:FLG524439 FUM524439:FVC524439 GEI524439:GEY524439 GOE524439:GOU524439 GYA524439:GYQ524439 HHW524439:HIM524439 HRS524439:HSI524439 IBO524439:ICE524439 ILK524439:IMA524439 IVG524439:IVW524439 JFC524439:JFS524439 JOY524439:JPO524439 JYU524439:JZK524439 KIQ524439:KJG524439 KSM524439:KTC524439 LCI524439:LCY524439 LME524439:LMU524439 LWA524439:LWQ524439 MFW524439:MGM524439 MPS524439:MQI524439 MZO524439:NAE524439 NJK524439:NKA524439 NTG524439:NTW524439 ODC524439:ODS524439 OMY524439:ONO524439 OWU524439:OXK524439 PGQ524439:PHG524439 PQM524439:PRC524439 QAI524439:QAY524439 QKE524439:QKU524439 QUA524439:QUQ524439 RDW524439:REM524439 RNS524439:ROI524439 RXO524439:RYE524439 SHK524439:SIA524439 SRG524439:SRW524439 TBC524439:TBS524439 TKY524439:TLO524439 TUU524439:TVK524439 UEQ524439:UFG524439 UOM524439:UPC524439 UYI524439:UYY524439 VIE524439:VIU524439 VSA524439:VSQ524439 WBW524439:WCM524439 WLS524439:WMI524439 WVO524439:WWE524439 G589975:W589975 JC589975:JS589975 SY589975:TO589975 ACU589975:ADK589975 AMQ589975:ANG589975 AWM589975:AXC589975 BGI589975:BGY589975 BQE589975:BQU589975 CAA589975:CAQ589975 CJW589975:CKM589975 CTS589975:CUI589975 DDO589975:DEE589975 DNK589975:DOA589975 DXG589975:DXW589975 EHC589975:EHS589975 EQY589975:ERO589975 FAU589975:FBK589975 FKQ589975:FLG589975 FUM589975:FVC589975 GEI589975:GEY589975 GOE589975:GOU589975 GYA589975:GYQ589975 HHW589975:HIM589975 HRS589975:HSI589975 IBO589975:ICE589975 ILK589975:IMA589975 IVG589975:IVW589975 JFC589975:JFS589975 JOY589975:JPO589975 JYU589975:JZK589975 KIQ589975:KJG589975 KSM589975:KTC589975 LCI589975:LCY589975 LME589975:LMU589975 LWA589975:LWQ589975 MFW589975:MGM589975 MPS589975:MQI589975 MZO589975:NAE589975 NJK589975:NKA589975 NTG589975:NTW589975 ODC589975:ODS589975 OMY589975:ONO589975 OWU589975:OXK589975 PGQ589975:PHG589975 PQM589975:PRC589975 QAI589975:QAY589975 QKE589975:QKU589975 QUA589975:QUQ589975 RDW589975:REM589975 RNS589975:ROI589975 RXO589975:RYE589975 SHK589975:SIA589975 SRG589975:SRW589975 TBC589975:TBS589975 TKY589975:TLO589975 TUU589975:TVK589975 UEQ589975:UFG589975 UOM589975:UPC589975 UYI589975:UYY589975 VIE589975:VIU589975 VSA589975:VSQ589975 WBW589975:WCM589975 WLS589975:WMI589975 WVO589975:WWE589975 G655511:W655511 JC655511:JS655511 SY655511:TO655511 ACU655511:ADK655511 AMQ655511:ANG655511 AWM655511:AXC655511 BGI655511:BGY655511 BQE655511:BQU655511 CAA655511:CAQ655511 CJW655511:CKM655511 CTS655511:CUI655511 DDO655511:DEE655511 DNK655511:DOA655511 DXG655511:DXW655511 EHC655511:EHS655511 EQY655511:ERO655511 FAU655511:FBK655511 FKQ655511:FLG655511 FUM655511:FVC655511 GEI655511:GEY655511 GOE655511:GOU655511 GYA655511:GYQ655511 HHW655511:HIM655511 HRS655511:HSI655511 IBO655511:ICE655511 ILK655511:IMA655511 IVG655511:IVW655511 JFC655511:JFS655511 JOY655511:JPO655511 JYU655511:JZK655511 KIQ655511:KJG655511 KSM655511:KTC655511 LCI655511:LCY655511 LME655511:LMU655511 LWA655511:LWQ655511 MFW655511:MGM655511 MPS655511:MQI655511 MZO655511:NAE655511 NJK655511:NKA655511 NTG655511:NTW655511 ODC655511:ODS655511 OMY655511:ONO655511 OWU655511:OXK655511 PGQ655511:PHG655511 PQM655511:PRC655511 QAI655511:QAY655511 QKE655511:QKU655511 QUA655511:QUQ655511 RDW655511:REM655511 RNS655511:ROI655511 RXO655511:RYE655511 SHK655511:SIA655511 SRG655511:SRW655511 TBC655511:TBS655511 TKY655511:TLO655511 TUU655511:TVK655511 UEQ655511:UFG655511 UOM655511:UPC655511 UYI655511:UYY655511 VIE655511:VIU655511 VSA655511:VSQ655511 WBW655511:WCM655511 WLS655511:WMI655511 WVO655511:WWE655511 G721047:W721047 JC721047:JS721047 SY721047:TO721047 ACU721047:ADK721047 AMQ721047:ANG721047 AWM721047:AXC721047 BGI721047:BGY721047 BQE721047:BQU721047 CAA721047:CAQ721047 CJW721047:CKM721047 CTS721047:CUI721047 DDO721047:DEE721047 DNK721047:DOA721047 DXG721047:DXW721047 EHC721047:EHS721047 EQY721047:ERO721047 FAU721047:FBK721047 FKQ721047:FLG721047 FUM721047:FVC721047 GEI721047:GEY721047 GOE721047:GOU721047 GYA721047:GYQ721047 HHW721047:HIM721047 HRS721047:HSI721047 IBO721047:ICE721047 ILK721047:IMA721047 IVG721047:IVW721047 JFC721047:JFS721047 JOY721047:JPO721047 JYU721047:JZK721047 KIQ721047:KJG721047 KSM721047:KTC721047 LCI721047:LCY721047 LME721047:LMU721047 LWA721047:LWQ721047 MFW721047:MGM721047 MPS721047:MQI721047 MZO721047:NAE721047 NJK721047:NKA721047 NTG721047:NTW721047 ODC721047:ODS721047 OMY721047:ONO721047 OWU721047:OXK721047 PGQ721047:PHG721047 PQM721047:PRC721047 QAI721047:QAY721047 QKE721047:QKU721047 QUA721047:QUQ721047 RDW721047:REM721047 RNS721047:ROI721047 RXO721047:RYE721047 SHK721047:SIA721047 SRG721047:SRW721047 TBC721047:TBS721047 TKY721047:TLO721047 TUU721047:TVK721047 UEQ721047:UFG721047 UOM721047:UPC721047 UYI721047:UYY721047 VIE721047:VIU721047 VSA721047:VSQ721047 WBW721047:WCM721047 WLS721047:WMI721047 WVO721047:WWE721047 G786583:W786583 JC786583:JS786583 SY786583:TO786583 ACU786583:ADK786583 AMQ786583:ANG786583 AWM786583:AXC786583 BGI786583:BGY786583 BQE786583:BQU786583 CAA786583:CAQ786583 CJW786583:CKM786583 CTS786583:CUI786583 DDO786583:DEE786583 DNK786583:DOA786583 DXG786583:DXW786583 EHC786583:EHS786583 EQY786583:ERO786583 FAU786583:FBK786583 FKQ786583:FLG786583 FUM786583:FVC786583 GEI786583:GEY786583 GOE786583:GOU786583 GYA786583:GYQ786583 HHW786583:HIM786583 HRS786583:HSI786583 IBO786583:ICE786583 ILK786583:IMA786583 IVG786583:IVW786583 JFC786583:JFS786583 JOY786583:JPO786583 JYU786583:JZK786583 KIQ786583:KJG786583 KSM786583:KTC786583 LCI786583:LCY786583 LME786583:LMU786583 LWA786583:LWQ786583 MFW786583:MGM786583 MPS786583:MQI786583 MZO786583:NAE786583 NJK786583:NKA786583 NTG786583:NTW786583 ODC786583:ODS786583 OMY786583:ONO786583 OWU786583:OXK786583 PGQ786583:PHG786583 PQM786583:PRC786583 QAI786583:QAY786583 QKE786583:QKU786583 QUA786583:QUQ786583 RDW786583:REM786583 RNS786583:ROI786583 RXO786583:RYE786583 SHK786583:SIA786583 SRG786583:SRW786583 TBC786583:TBS786583 TKY786583:TLO786583 TUU786583:TVK786583 UEQ786583:UFG786583 UOM786583:UPC786583 UYI786583:UYY786583 VIE786583:VIU786583 VSA786583:VSQ786583 WBW786583:WCM786583 WLS786583:WMI786583 WVO786583:WWE786583 G852119:W852119 JC852119:JS852119 SY852119:TO852119 ACU852119:ADK852119 AMQ852119:ANG852119 AWM852119:AXC852119 BGI852119:BGY852119 BQE852119:BQU852119 CAA852119:CAQ852119 CJW852119:CKM852119 CTS852119:CUI852119 DDO852119:DEE852119 DNK852119:DOA852119 DXG852119:DXW852119 EHC852119:EHS852119 EQY852119:ERO852119 FAU852119:FBK852119 FKQ852119:FLG852119 FUM852119:FVC852119 GEI852119:GEY852119 GOE852119:GOU852119 GYA852119:GYQ852119 HHW852119:HIM852119 HRS852119:HSI852119 IBO852119:ICE852119 ILK852119:IMA852119 IVG852119:IVW852119 JFC852119:JFS852119 JOY852119:JPO852119 JYU852119:JZK852119 KIQ852119:KJG852119 KSM852119:KTC852119 LCI852119:LCY852119 LME852119:LMU852119 LWA852119:LWQ852119 MFW852119:MGM852119 MPS852119:MQI852119 MZO852119:NAE852119 NJK852119:NKA852119 NTG852119:NTW852119 ODC852119:ODS852119 OMY852119:ONO852119 OWU852119:OXK852119 PGQ852119:PHG852119 PQM852119:PRC852119 QAI852119:QAY852119 QKE852119:QKU852119 QUA852119:QUQ852119 RDW852119:REM852119 RNS852119:ROI852119 RXO852119:RYE852119 SHK852119:SIA852119 SRG852119:SRW852119 TBC852119:TBS852119 TKY852119:TLO852119 TUU852119:TVK852119 UEQ852119:UFG852119 UOM852119:UPC852119 UYI852119:UYY852119 VIE852119:VIU852119 VSA852119:VSQ852119 WBW852119:WCM852119 WLS852119:WMI852119 WVO852119:WWE852119 G917655:W917655 JC917655:JS917655 SY917655:TO917655 ACU917655:ADK917655 AMQ917655:ANG917655 AWM917655:AXC917655 BGI917655:BGY917655 BQE917655:BQU917655 CAA917655:CAQ917655 CJW917655:CKM917655 CTS917655:CUI917655 DDO917655:DEE917655 DNK917655:DOA917655 DXG917655:DXW917655 EHC917655:EHS917655 EQY917655:ERO917655 FAU917655:FBK917655 FKQ917655:FLG917655 FUM917655:FVC917655 GEI917655:GEY917655 GOE917655:GOU917655 GYA917655:GYQ917655 HHW917655:HIM917655 HRS917655:HSI917655 IBO917655:ICE917655 ILK917655:IMA917655 IVG917655:IVW917655 JFC917655:JFS917655 JOY917655:JPO917655 JYU917655:JZK917655 KIQ917655:KJG917655 KSM917655:KTC917655 LCI917655:LCY917655 LME917655:LMU917655 LWA917655:LWQ917655 MFW917655:MGM917655 MPS917655:MQI917655 MZO917655:NAE917655 NJK917655:NKA917655 NTG917655:NTW917655 ODC917655:ODS917655 OMY917655:ONO917655 OWU917655:OXK917655 PGQ917655:PHG917655 PQM917655:PRC917655 QAI917655:QAY917655 QKE917655:QKU917655 QUA917655:QUQ917655 RDW917655:REM917655 RNS917655:ROI917655 RXO917655:RYE917655 SHK917655:SIA917655 SRG917655:SRW917655 TBC917655:TBS917655 TKY917655:TLO917655 TUU917655:TVK917655 UEQ917655:UFG917655 UOM917655:UPC917655 UYI917655:UYY917655 VIE917655:VIU917655 VSA917655:VSQ917655 WBW917655:WCM917655 WLS917655:WMI917655 WVO917655:WWE917655 G983191:W983191 JC983191:JS983191 SY983191:TO983191 ACU983191:ADK983191 AMQ983191:ANG983191 AWM983191:AXC983191 BGI983191:BGY983191 BQE983191:BQU983191 CAA983191:CAQ983191 CJW983191:CKM983191 CTS983191:CUI983191 DDO983191:DEE983191 DNK983191:DOA983191 DXG983191:DXW983191 EHC983191:EHS983191 EQY983191:ERO983191 FAU983191:FBK983191 FKQ983191:FLG983191 FUM983191:FVC983191 GEI983191:GEY983191 GOE983191:GOU983191 GYA983191:GYQ983191 HHW983191:HIM983191 HRS983191:HSI983191 IBO983191:ICE983191 ILK983191:IMA983191 IVG983191:IVW983191 JFC983191:JFS983191 JOY983191:JPO983191 JYU983191:JZK983191 KIQ983191:KJG983191 KSM983191:KTC983191 LCI983191:LCY983191 LME983191:LMU983191 LWA983191:LWQ983191 MFW983191:MGM983191 MPS983191:MQI983191 MZO983191:NAE983191 NJK983191:NKA983191 NTG983191:NTW983191 ODC983191:ODS983191 OMY983191:ONO983191 OWU983191:OXK983191 PGQ983191:PHG983191 PQM983191:PRC983191 QAI983191:QAY983191 QKE983191:QKU983191 QUA983191:QUQ983191 RDW983191:REM983191 RNS983191:ROI983191 RXO983191:RYE983191 SHK983191:SIA983191 SRG983191:SRW983191 TBC983191:TBS983191 TKY983191:TLO983191 TUU983191:TVK983191 UEQ983191:UFG983191 UOM983191:UPC983191 UYI983191:UYY983191 VIE983191:VIU983191 VSA983191:VSQ983191 WBW983191:WCM983191 WLS983191:WMI983191 WVO983191:WWE983191 Q144:V144 JM144:JR144 TI144:TN144 ADE144:ADJ144 ANA144:ANF144 AWW144:AXB144 BGS144:BGX144 BQO144:BQT144 CAK144:CAP144 CKG144:CKL144 CUC144:CUH144 DDY144:DED144 DNU144:DNZ144 DXQ144:DXV144 EHM144:EHR144 ERI144:ERN144 FBE144:FBJ144 FLA144:FLF144 FUW144:FVB144 GES144:GEX144 GOO144:GOT144 GYK144:GYP144 HIG144:HIL144 HSC144:HSH144 IBY144:ICD144 ILU144:ILZ144 IVQ144:IVV144 JFM144:JFR144 JPI144:JPN144 JZE144:JZJ144 KJA144:KJF144 KSW144:KTB144 LCS144:LCX144 LMO144:LMT144 LWK144:LWP144 MGG144:MGL144 MQC144:MQH144 MZY144:NAD144 NJU144:NJZ144 NTQ144:NTV144 ODM144:ODR144 ONI144:ONN144 OXE144:OXJ144 PHA144:PHF144 PQW144:PRB144 QAS144:QAX144 QKO144:QKT144 QUK144:QUP144 REG144:REL144 ROC144:ROH144 RXY144:RYD144 SHU144:SHZ144 SRQ144:SRV144 TBM144:TBR144 TLI144:TLN144 TVE144:TVJ144 UFA144:UFF144 UOW144:UPB144 UYS144:UYX144 VIO144:VIT144 VSK144:VSP144 WCG144:WCL144 WMC144:WMH144 WVY144:WWD144 Q65680:V65680 JM65680:JR65680 TI65680:TN65680 ADE65680:ADJ65680 ANA65680:ANF65680 AWW65680:AXB65680 BGS65680:BGX65680 BQO65680:BQT65680 CAK65680:CAP65680 CKG65680:CKL65680 CUC65680:CUH65680 DDY65680:DED65680 DNU65680:DNZ65680 DXQ65680:DXV65680 EHM65680:EHR65680 ERI65680:ERN65680 FBE65680:FBJ65680 FLA65680:FLF65680 FUW65680:FVB65680 GES65680:GEX65680 GOO65680:GOT65680 GYK65680:GYP65680 HIG65680:HIL65680 HSC65680:HSH65680 IBY65680:ICD65680 ILU65680:ILZ65680 IVQ65680:IVV65680 JFM65680:JFR65680 JPI65680:JPN65680 JZE65680:JZJ65680 KJA65680:KJF65680 KSW65680:KTB65680 LCS65680:LCX65680 LMO65680:LMT65680 LWK65680:LWP65680 MGG65680:MGL65680 MQC65680:MQH65680 MZY65680:NAD65680 NJU65680:NJZ65680 NTQ65680:NTV65680 ODM65680:ODR65680 ONI65680:ONN65680 OXE65680:OXJ65680 PHA65680:PHF65680 PQW65680:PRB65680 QAS65680:QAX65680 QKO65680:QKT65680 QUK65680:QUP65680 REG65680:REL65680 ROC65680:ROH65680 RXY65680:RYD65680 SHU65680:SHZ65680 SRQ65680:SRV65680 TBM65680:TBR65680 TLI65680:TLN65680 TVE65680:TVJ65680 UFA65680:UFF65680 UOW65680:UPB65680 UYS65680:UYX65680 VIO65680:VIT65680 VSK65680:VSP65680 WCG65680:WCL65680 WMC65680:WMH65680 WVY65680:WWD65680 Q131216:V131216 JM131216:JR131216 TI131216:TN131216 ADE131216:ADJ131216 ANA131216:ANF131216 AWW131216:AXB131216 BGS131216:BGX131216 BQO131216:BQT131216 CAK131216:CAP131216 CKG131216:CKL131216 CUC131216:CUH131216 DDY131216:DED131216 DNU131216:DNZ131216 DXQ131216:DXV131216 EHM131216:EHR131216 ERI131216:ERN131216 FBE131216:FBJ131216 FLA131216:FLF131216 FUW131216:FVB131216 GES131216:GEX131216 GOO131216:GOT131216 GYK131216:GYP131216 HIG131216:HIL131216 HSC131216:HSH131216 IBY131216:ICD131216 ILU131216:ILZ131216 IVQ131216:IVV131216 JFM131216:JFR131216 JPI131216:JPN131216 JZE131216:JZJ131216 KJA131216:KJF131216 KSW131216:KTB131216 LCS131216:LCX131216 LMO131216:LMT131216 LWK131216:LWP131216 MGG131216:MGL131216 MQC131216:MQH131216 MZY131216:NAD131216 NJU131216:NJZ131216 NTQ131216:NTV131216 ODM131216:ODR131216 ONI131216:ONN131216 OXE131216:OXJ131216 PHA131216:PHF131216 PQW131216:PRB131216 QAS131216:QAX131216 QKO131216:QKT131216 QUK131216:QUP131216 REG131216:REL131216 ROC131216:ROH131216 RXY131216:RYD131216 SHU131216:SHZ131216 SRQ131216:SRV131216 TBM131216:TBR131216 TLI131216:TLN131216 TVE131216:TVJ131216 UFA131216:UFF131216 UOW131216:UPB131216 UYS131216:UYX131216 VIO131216:VIT131216 VSK131216:VSP131216 WCG131216:WCL131216 WMC131216:WMH131216 WVY131216:WWD131216 Q196752:V196752 JM196752:JR196752 TI196752:TN196752 ADE196752:ADJ196752 ANA196752:ANF196752 AWW196752:AXB196752 BGS196752:BGX196752 BQO196752:BQT196752 CAK196752:CAP196752 CKG196752:CKL196752 CUC196752:CUH196752 DDY196752:DED196752 DNU196752:DNZ196752 DXQ196752:DXV196752 EHM196752:EHR196752 ERI196752:ERN196752 FBE196752:FBJ196752 FLA196752:FLF196752 FUW196752:FVB196752 GES196752:GEX196752 GOO196752:GOT196752 GYK196752:GYP196752 HIG196752:HIL196752 HSC196752:HSH196752 IBY196752:ICD196752 ILU196752:ILZ196752 IVQ196752:IVV196752 JFM196752:JFR196752 JPI196752:JPN196752 JZE196752:JZJ196752 KJA196752:KJF196752 KSW196752:KTB196752 LCS196752:LCX196752 LMO196752:LMT196752 LWK196752:LWP196752 MGG196752:MGL196752 MQC196752:MQH196752 MZY196752:NAD196752 NJU196752:NJZ196752 NTQ196752:NTV196752 ODM196752:ODR196752 ONI196752:ONN196752 OXE196752:OXJ196752 PHA196752:PHF196752 PQW196752:PRB196752 QAS196752:QAX196752 QKO196752:QKT196752 QUK196752:QUP196752 REG196752:REL196752 ROC196752:ROH196752 RXY196752:RYD196752 SHU196752:SHZ196752 SRQ196752:SRV196752 TBM196752:TBR196752 TLI196752:TLN196752 TVE196752:TVJ196752 UFA196752:UFF196752 UOW196752:UPB196752 UYS196752:UYX196752 VIO196752:VIT196752 VSK196752:VSP196752 WCG196752:WCL196752 WMC196752:WMH196752 WVY196752:WWD196752 Q262288:V262288 JM262288:JR262288 TI262288:TN262288 ADE262288:ADJ262288 ANA262288:ANF262288 AWW262288:AXB262288 BGS262288:BGX262288 BQO262288:BQT262288 CAK262288:CAP262288 CKG262288:CKL262288 CUC262288:CUH262288 DDY262288:DED262288 DNU262288:DNZ262288 DXQ262288:DXV262288 EHM262288:EHR262288 ERI262288:ERN262288 FBE262288:FBJ262288 FLA262288:FLF262288 FUW262288:FVB262288 GES262288:GEX262288 GOO262288:GOT262288 GYK262288:GYP262288 HIG262288:HIL262288 HSC262288:HSH262288 IBY262288:ICD262288 ILU262288:ILZ262288 IVQ262288:IVV262288 JFM262288:JFR262288 JPI262288:JPN262288 JZE262288:JZJ262288 KJA262288:KJF262288 KSW262288:KTB262288 LCS262288:LCX262288 LMO262288:LMT262288 LWK262288:LWP262288 MGG262288:MGL262288 MQC262288:MQH262288 MZY262288:NAD262288 NJU262288:NJZ262288 NTQ262288:NTV262288 ODM262288:ODR262288 ONI262288:ONN262288 OXE262288:OXJ262288 PHA262288:PHF262288 PQW262288:PRB262288 QAS262288:QAX262288 QKO262288:QKT262288 QUK262288:QUP262288 REG262288:REL262288 ROC262288:ROH262288 RXY262288:RYD262288 SHU262288:SHZ262288 SRQ262288:SRV262288 TBM262288:TBR262288 TLI262288:TLN262288 TVE262288:TVJ262288 UFA262288:UFF262288 UOW262288:UPB262288 UYS262288:UYX262288 VIO262288:VIT262288 VSK262288:VSP262288 WCG262288:WCL262288 WMC262288:WMH262288 WVY262288:WWD262288 Q327824:V327824 JM327824:JR327824 TI327824:TN327824 ADE327824:ADJ327824 ANA327824:ANF327824 AWW327824:AXB327824 BGS327824:BGX327824 BQO327824:BQT327824 CAK327824:CAP327824 CKG327824:CKL327824 CUC327824:CUH327824 DDY327824:DED327824 DNU327824:DNZ327824 DXQ327824:DXV327824 EHM327824:EHR327824 ERI327824:ERN327824 FBE327824:FBJ327824 FLA327824:FLF327824 FUW327824:FVB327824 GES327824:GEX327824 GOO327824:GOT327824 GYK327824:GYP327824 HIG327824:HIL327824 HSC327824:HSH327824 IBY327824:ICD327824 ILU327824:ILZ327824 IVQ327824:IVV327824 JFM327824:JFR327824 JPI327824:JPN327824 JZE327824:JZJ327824 KJA327824:KJF327824 KSW327824:KTB327824 LCS327824:LCX327824 LMO327824:LMT327824 LWK327824:LWP327824 MGG327824:MGL327824 MQC327824:MQH327824 MZY327824:NAD327824 NJU327824:NJZ327824 NTQ327824:NTV327824 ODM327824:ODR327824 ONI327824:ONN327824 OXE327824:OXJ327824 PHA327824:PHF327824 PQW327824:PRB327824 QAS327824:QAX327824 QKO327824:QKT327824 QUK327824:QUP327824 REG327824:REL327824 ROC327824:ROH327824 RXY327824:RYD327824 SHU327824:SHZ327824 SRQ327824:SRV327824 TBM327824:TBR327824 TLI327824:TLN327824 TVE327824:TVJ327824 UFA327824:UFF327824 UOW327824:UPB327824 UYS327824:UYX327824 VIO327824:VIT327824 VSK327824:VSP327824 WCG327824:WCL327824 WMC327824:WMH327824 WVY327824:WWD327824 Q393360:V393360 JM393360:JR393360 TI393360:TN393360 ADE393360:ADJ393360 ANA393360:ANF393360 AWW393360:AXB393360 BGS393360:BGX393360 BQO393360:BQT393360 CAK393360:CAP393360 CKG393360:CKL393360 CUC393360:CUH393360 DDY393360:DED393360 DNU393360:DNZ393360 DXQ393360:DXV393360 EHM393360:EHR393360 ERI393360:ERN393360 FBE393360:FBJ393360 FLA393360:FLF393360 FUW393360:FVB393360 GES393360:GEX393360 GOO393360:GOT393360 GYK393360:GYP393360 HIG393360:HIL393360 HSC393360:HSH393360 IBY393360:ICD393360 ILU393360:ILZ393360 IVQ393360:IVV393360 JFM393360:JFR393360 JPI393360:JPN393360 JZE393360:JZJ393360 KJA393360:KJF393360 KSW393360:KTB393360 LCS393360:LCX393360 LMO393360:LMT393360 LWK393360:LWP393360 MGG393360:MGL393360 MQC393360:MQH393360 MZY393360:NAD393360 NJU393360:NJZ393360 NTQ393360:NTV393360 ODM393360:ODR393360 ONI393360:ONN393360 OXE393360:OXJ393360 PHA393360:PHF393360 PQW393360:PRB393360 QAS393360:QAX393360 QKO393360:QKT393360 QUK393360:QUP393360 REG393360:REL393360 ROC393360:ROH393360 RXY393360:RYD393360 SHU393360:SHZ393360 SRQ393360:SRV393360 TBM393360:TBR393360 TLI393360:TLN393360 TVE393360:TVJ393360 UFA393360:UFF393360 UOW393360:UPB393360 UYS393360:UYX393360 VIO393360:VIT393360 VSK393360:VSP393360 WCG393360:WCL393360 WMC393360:WMH393360 WVY393360:WWD393360 Q458896:V458896 JM458896:JR458896 TI458896:TN458896 ADE458896:ADJ458896 ANA458896:ANF458896 AWW458896:AXB458896 BGS458896:BGX458896 BQO458896:BQT458896 CAK458896:CAP458896 CKG458896:CKL458896 CUC458896:CUH458896 DDY458896:DED458896 DNU458896:DNZ458896 DXQ458896:DXV458896 EHM458896:EHR458896 ERI458896:ERN458896 FBE458896:FBJ458896 FLA458896:FLF458896 FUW458896:FVB458896 GES458896:GEX458896 GOO458896:GOT458896 GYK458896:GYP458896 HIG458896:HIL458896 HSC458896:HSH458896 IBY458896:ICD458896 ILU458896:ILZ458896 IVQ458896:IVV458896 JFM458896:JFR458896 JPI458896:JPN458896 JZE458896:JZJ458896 KJA458896:KJF458896 KSW458896:KTB458896 LCS458896:LCX458896 LMO458896:LMT458896 LWK458896:LWP458896 MGG458896:MGL458896 MQC458896:MQH458896 MZY458896:NAD458896 NJU458896:NJZ458896 NTQ458896:NTV458896 ODM458896:ODR458896 ONI458896:ONN458896 OXE458896:OXJ458896 PHA458896:PHF458896 PQW458896:PRB458896 QAS458896:QAX458896 QKO458896:QKT458896 QUK458896:QUP458896 REG458896:REL458896 ROC458896:ROH458896 RXY458896:RYD458896 SHU458896:SHZ458896 SRQ458896:SRV458896 TBM458896:TBR458896 TLI458896:TLN458896 TVE458896:TVJ458896 UFA458896:UFF458896 UOW458896:UPB458896 UYS458896:UYX458896 VIO458896:VIT458896 VSK458896:VSP458896 WCG458896:WCL458896 WMC458896:WMH458896 WVY458896:WWD458896 Q524432:V524432 JM524432:JR524432 TI524432:TN524432 ADE524432:ADJ524432 ANA524432:ANF524432 AWW524432:AXB524432 BGS524432:BGX524432 BQO524432:BQT524432 CAK524432:CAP524432 CKG524432:CKL524432 CUC524432:CUH524432 DDY524432:DED524432 DNU524432:DNZ524432 DXQ524432:DXV524432 EHM524432:EHR524432 ERI524432:ERN524432 FBE524432:FBJ524432 FLA524432:FLF524432 FUW524432:FVB524432 GES524432:GEX524432 GOO524432:GOT524432 GYK524432:GYP524432 HIG524432:HIL524432 HSC524432:HSH524432 IBY524432:ICD524432 ILU524432:ILZ524432 IVQ524432:IVV524432 JFM524432:JFR524432 JPI524432:JPN524432 JZE524432:JZJ524432 KJA524432:KJF524432 KSW524432:KTB524432 LCS524432:LCX524432 LMO524432:LMT524432 LWK524432:LWP524432 MGG524432:MGL524432 MQC524432:MQH524432 MZY524432:NAD524432 NJU524432:NJZ524432 NTQ524432:NTV524432 ODM524432:ODR524432 ONI524432:ONN524432 OXE524432:OXJ524432 PHA524432:PHF524432 PQW524432:PRB524432 QAS524432:QAX524432 QKO524432:QKT524432 QUK524432:QUP524432 REG524432:REL524432 ROC524432:ROH524432 RXY524432:RYD524432 SHU524432:SHZ524432 SRQ524432:SRV524432 TBM524432:TBR524432 TLI524432:TLN524432 TVE524432:TVJ524432 UFA524432:UFF524432 UOW524432:UPB524432 UYS524432:UYX524432 VIO524432:VIT524432 VSK524432:VSP524432 WCG524432:WCL524432 WMC524432:WMH524432 WVY524432:WWD524432 Q589968:V589968 JM589968:JR589968 TI589968:TN589968 ADE589968:ADJ589968 ANA589968:ANF589968 AWW589968:AXB589968 BGS589968:BGX589968 BQO589968:BQT589968 CAK589968:CAP589968 CKG589968:CKL589968 CUC589968:CUH589968 DDY589968:DED589968 DNU589968:DNZ589968 DXQ589968:DXV589968 EHM589968:EHR589968 ERI589968:ERN589968 FBE589968:FBJ589968 FLA589968:FLF589968 FUW589968:FVB589968 GES589968:GEX589968 GOO589968:GOT589968 GYK589968:GYP589968 HIG589968:HIL589968 HSC589968:HSH589968 IBY589968:ICD589968 ILU589968:ILZ589968 IVQ589968:IVV589968 JFM589968:JFR589968 JPI589968:JPN589968 JZE589968:JZJ589968 KJA589968:KJF589968 KSW589968:KTB589968 LCS589968:LCX589968 LMO589968:LMT589968 LWK589968:LWP589968 MGG589968:MGL589968 MQC589968:MQH589968 MZY589968:NAD589968 NJU589968:NJZ589968 NTQ589968:NTV589968 ODM589968:ODR589968 ONI589968:ONN589968 OXE589968:OXJ589968 PHA589968:PHF589968 PQW589968:PRB589968 QAS589968:QAX589968 QKO589968:QKT589968 QUK589968:QUP589968 REG589968:REL589968 ROC589968:ROH589968 RXY589968:RYD589968 SHU589968:SHZ589968 SRQ589968:SRV589968 TBM589968:TBR589968 TLI589968:TLN589968 TVE589968:TVJ589968 UFA589968:UFF589968 UOW589968:UPB589968 UYS589968:UYX589968 VIO589968:VIT589968 VSK589968:VSP589968 WCG589968:WCL589968 WMC589968:WMH589968 WVY589968:WWD589968 Q655504:V655504 JM655504:JR655504 TI655504:TN655504 ADE655504:ADJ655504 ANA655504:ANF655504 AWW655504:AXB655504 BGS655504:BGX655504 BQO655504:BQT655504 CAK655504:CAP655504 CKG655504:CKL655504 CUC655504:CUH655504 DDY655504:DED655504 DNU655504:DNZ655504 DXQ655504:DXV655504 EHM655504:EHR655504 ERI655504:ERN655504 FBE655504:FBJ655504 FLA655504:FLF655504 FUW655504:FVB655504 GES655504:GEX655504 GOO655504:GOT655504 GYK655504:GYP655504 HIG655504:HIL655504 HSC655504:HSH655504 IBY655504:ICD655504 ILU655504:ILZ655504 IVQ655504:IVV655504 JFM655504:JFR655504 JPI655504:JPN655504 JZE655504:JZJ655504 KJA655504:KJF655504 KSW655504:KTB655504 LCS655504:LCX655504 LMO655504:LMT655504 LWK655504:LWP655504 MGG655504:MGL655504 MQC655504:MQH655504 MZY655504:NAD655504 NJU655504:NJZ655504 NTQ655504:NTV655504 ODM655504:ODR655504 ONI655504:ONN655504 OXE655504:OXJ655504 PHA655504:PHF655504 PQW655504:PRB655504 QAS655504:QAX655504 QKO655504:QKT655504 QUK655504:QUP655504 REG655504:REL655504 ROC655504:ROH655504 RXY655504:RYD655504 SHU655504:SHZ655504 SRQ655504:SRV655504 TBM655504:TBR655504 TLI655504:TLN655504 TVE655504:TVJ655504 UFA655504:UFF655504 UOW655504:UPB655504 UYS655504:UYX655504 VIO655504:VIT655504 VSK655504:VSP655504 WCG655504:WCL655504 WMC655504:WMH655504 WVY655504:WWD655504 Q721040:V721040 JM721040:JR721040 TI721040:TN721040 ADE721040:ADJ721040 ANA721040:ANF721040 AWW721040:AXB721040 BGS721040:BGX721040 BQO721040:BQT721040 CAK721040:CAP721040 CKG721040:CKL721040 CUC721040:CUH721040 DDY721040:DED721040 DNU721040:DNZ721040 DXQ721040:DXV721040 EHM721040:EHR721040 ERI721040:ERN721040 FBE721040:FBJ721040 FLA721040:FLF721040 FUW721040:FVB721040 GES721040:GEX721040 GOO721040:GOT721040 GYK721040:GYP721040 HIG721040:HIL721040 HSC721040:HSH721040 IBY721040:ICD721040 ILU721040:ILZ721040 IVQ721040:IVV721040 JFM721040:JFR721040 JPI721040:JPN721040 JZE721040:JZJ721040 KJA721040:KJF721040 KSW721040:KTB721040 LCS721040:LCX721040 LMO721040:LMT721040 LWK721040:LWP721040 MGG721040:MGL721040 MQC721040:MQH721040 MZY721040:NAD721040 NJU721040:NJZ721040 NTQ721040:NTV721040 ODM721040:ODR721040 ONI721040:ONN721040 OXE721040:OXJ721040 PHA721040:PHF721040 PQW721040:PRB721040 QAS721040:QAX721040 QKO721040:QKT721040 QUK721040:QUP721040 REG721040:REL721040 ROC721040:ROH721040 RXY721040:RYD721040 SHU721040:SHZ721040 SRQ721040:SRV721040 TBM721040:TBR721040 TLI721040:TLN721040 TVE721040:TVJ721040 UFA721040:UFF721040 UOW721040:UPB721040 UYS721040:UYX721040 VIO721040:VIT721040 VSK721040:VSP721040 WCG721040:WCL721040 WMC721040:WMH721040 WVY721040:WWD721040 Q786576:V786576 JM786576:JR786576 TI786576:TN786576 ADE786576:ADJ786576 ANA786576:ANF786576 AWW786576:AXB786576 BGS786576:BGX786576 BQO786576:BQT786576 CAK786576:CAP786576 CKG786576:CKL786576 CUC786576:CUH786576 DDY786576:DED786576 DNU786576:DNZ786576 DXQ786576:DXV786576 EHM786576:EHR786576 ERI786576:ERN786576 FBE786576:FBJ786576 FLA786576:FLF786576 FUW786576:FVB786576 GES786576:GEX786576 GOO786576:GOT786576 GYK786576:GYP786576 HIG786576:HIL786576 HSC786576:HSH786576 IBY786576:ICD786576 ILU786576:ILZ786576 IVQ786576:IVV786576 JFM786576:JFR786576 JPI786576:JPN786576 JZE786576:JZJ786576 KJA786576:KJF786576 KSW786576:KTB786576 LCS786576:LCX786576 LMO786576:LMT786576 LWK786576:LWP786576 MGG786576:MGL786576 MQC786576:MQH786576 MZY786576:NAD786576 NJU786576:NJZ786576 NTQ786576:NTV786576 ODM786576:ODR786576 ONI786576:ONN786576 OXE786576:OXJ786576 PHA786576:PHF786576 PQW786576:PRB786576 QAS786576:QAX786576 QKO786576:QKT786576 QUK786576:QUP786576 REG786576:REL786576 ROC786576:ROH786576 RXY786576:RYD786576 SHU786576:SHZ786576 SRQ786576:SRV786576 TBM786576:TBR786576 TLI786576:TLN786576 TVE786576:TVJ786576 UFA786576:UFF786576 UOW786576:UPB786576 UYS786576:UYX786576 VIO786576:VIT786576 VSK786576:VSP786576 WCG786576:WCL786576 WMC786576:WMH786576 WVY786576:WWD786576 Q852112:V852112 JM852112:JR852112 TI852112:TN852112 ADE852112:ADJ852112 ANA852112:ANF852112 AWW852112:AXB852112 BGS852112:BGX852112 BQO852112:BQT852112 CAK852112:CAP852112 CKG852112:CKL852112 CUC852112:CUH852112 DDY852112:DED852112 DNU852112:DNZ852112 DXQ852112:DXV852112 EHM852112:EHR852112 ERI852112:ERN852112 FBE852112:FBJ852112 FLA852112:FLF852112 FUW852112:FVB852112 GES852112:GEX852112 GOO852112:GOT852112 GYK852112:GYP852112 HIG852112:HIL852112 HSC852112:HSH852112 IBY852112:ICD852112 ILU852112:ILZ852112 IVQ852112:IVV852112 JFM852112:JFR852112 JPI852112:JPN852112 JZE852112:JZJ852112 KJA852112:KJF852112 KSW852112:KTB852112 LCS852112:LCX852112 LMO852112:LMT852112 LWK852112:LWP852112 MGG852112:MGL852112 MQC852112:MQH852112 MZY852112:NAD852112 NJU852112:NJZ852112 NTQ852112:NTV852112 ODM852112:ODR852112 ONI852112:ONN852112 OXE852112:OXJ852112 PHA852112:PHF852112 PQW852112:PRB852112 QAS852112:QAX852112 QKO852112:QKT852112 QUK852112:QUP852112 REG852112:REL852112 ROC852112:ROH852112 RXY852112:RYD852112 SHU852112:SHZ852112 SRQ852112:SRV852112 TBM852112:TBR852112 TLI852112:TLN852112 TVE852112:TVJ852112 UFA852112:UFF852112 UOW852112:UPB852112 UYS852112:UYX852112 VIO852112:VIT852112 VSK852112:VSP852112 WCG852112:WCL852112 WMC852112:WMH852112 WVY852112:WWD852112 Q917648:V917648 JM917648:JR917648 TI917648:TN917648 ADE917648:ADJ917648 ANA917648:ANF917648 AWW917648:AXB917648 BGS917648:BGX917648 BQO917648:BQT917648 CAK917648:CAP917648 CKG917648:CKL917648 CUC917648:CUH917648 DDY917648:DED917648 DNU917648:DNZ917648 DXQ917648:DXV917648 EHM917648:EHR917648 ERI917648:ERN917648 FBE917648:FBJ917648 FLA917648:FLF917648 FUW917648:FVB917648 GES917648:GEX917648 GOO917648:GOT917648 GYK917648:GYP917648 HIG917648:HIL917648 HSC917648:HSH917648 IBY917648:ICD917648 ILU917648:ILZ917648 IVQ917648:IVV917648 JFM917648:JFR917648 JPI917648:JPN917648 JZE917648:JZJ917648 KJA917648:KJF917648 KSW917648:KTB917648 LCS917648:LCX917648 LMO917648:LMT917648 LWK917648:LWP917648 MGG917648:MGL917648 MQC917648:MQH917648 MZY917648:NAD917648 NJU917648:NJZ917648 NTQ917648:NTV917648 ODM917648:ODR917648 ONI917648:ONN917648 OXE917648:OXJ917648 PHA917648:PHF917648 PQW917648:PRB917648 QAS917648:QAX917648 QKO917648:QKT917648 QUK917648:QUP917648 REG917648:REL917648 ROC917648:ROH917648 RXY917648:RYD917648 SHU917648:SHZ917648 SRQ917648:SRV917648 TBM917648:TBR917648 TLI917648:TLN917648 TVE917648:TVJ917648 UFA917648:UFF917648 UOW917648:UPB917648 UYS917648:UYX917648 VIO917648:VIT917648 VSK917648:VSP917648 WCG917648:WCL917648 WMC917648:WMH917648 WVY917648:WWD917648 Q983184:V983184 JM983184:JR983184 TI983184:TN983184 ADE983184:ADJ983184 ANA983184:ANF983184 AWW983184:AXB983184 BGS983184:BGX983184 BQO983184:BQT983184 CAK983184:CAP983184 CKG983184:CKL983184 CUC983184:CUH983184 DDY983184:DED983184 DNU983184:DNZ983184 DXQ983184:DXV983184 EHM983184:EHR983184 ERI983184:ERN983184 FBE983184:FBJ983184 FLA983184:FLF983184 FUW983184:FVB983184 GES983184:GEX983184 GOO983184:GOT983184 GYK983184:GYP983184 HIG983184:HIL983184 HSC983184:HSH983184 IBY983184:ICD983184 ILU983184:ILZ983184 IVQ983184:IVV983184 JFM983184:JFR983184 JPI983184:JPN983184 JZE983184:JZJ983184 KJA983184:KJF983184 KSW983184:KTB983184 LCS983184:LCX983184 LMO983184:LMT983184 LWK983184:LWP983184 MGG983184:MGL983184 MQC983184:MQH983184 MZY983184:NAD983184 NJU983184:NJZ983184 NTQ983184:NTV983184 ODM983184:ODR983184 ONI983184:ONN983184 OXE983184:OXJ983184 PHA983184:PHF983184 PQW983184:PRB983184 QAS983184:QAX983184 QKO983184:QKT983184 QUK983184:QUP983184 REG983184:REL983184 ROC983184:ROH983184 RXY983184:RYD983184 SHU983184:SHZ983184 SRQ983184:SRV983184 TBM983184:TBR983184 TLI983184:TLN983184 TVE983184:TVJ983184 UFA983184:UFF983184 UOW983184:UPB983184 UYS983184:UYX983184 VIO983184:VIT983184 VSK983184:VSP983184 WCG983184:WCL983184 WMC983184:WMH983184 WVY983184:WWD983184 J163 JF163 TB163 ACX163 AMT163 AWP163 BGL163 BQH163 CAD163 CJZ163 CTV163 DDR163 DNN163 DXJ163 EHF163 ERB163 FAX163 FKT163 FUP163 GEL163 GOH163 GYD163 HHZ163 HRV163 IBR163 ILN163 IVJ163 JFF163 JPB163 JYX163 KIT163 KSP163 LCL163 LMH163 LWD163 MFZ163 MPV163 MZR163 NJN163 NTJ163 ODF163 ONB163 OWX163 PGT163 PQP163 QAL163 QKH163 QUD163 RDZ163 RNV163 RXR163 SHN163 SRJ163 TBF163 TLB163 TUX163 UET163 UOP163 UYL163 VIH163 VSD163 WBZ163 WLV163 WVR163 J65699 JF65699 TB65699 ACX65699 AMT65699 AWP65699 BGL65699 BQH65699 CAD65699 CJZ65699 CTV65699 DDR65699 DNN65699 DXJ65699 EHF65699 ERB65699 FAX65699 FKT65699 FUP65699 GEL65699 GOH65699 GYD65699 HHZ65699 HRV65699 IBR65699 ILN65699 IVJ65699 JFF65699 JPB65699 JYX65699 KIT65699 KSP65699 LCL65699 LMH65699 LWD65699 MFZ65699 MPV65699 MZR65699 NJN65699 NTJ65699 ODF65699 ONB65699 OWX65699 PGT65699 PQP65699 QAL65699 QKH65699 QUD65699 RDZ65699 RNV65699 RXR65699 SHN65699 SRJ65699 TBF65699 TLB65699 TUX65699 UET65699 UOP65699 UYL65699 VIH65699 VSD65699 WBZ65699 WLV65699 WVR65699 J131235 JF131235 TB131235 ACX131235 AMT131235 AWP131235 BGL131235 BQH131235 CAD131235 CJZ131235 CTV131235 DDR131235 DNN131235 DXJ131235 EHF131235 ERB131235 FAX131235 FKT131235 FUP131235 GEL131235 GOH131235 GYD131235 HHZ131235 HRV131235 IBR131235 ILN131235 IVJ131235 JFF131235 JPB131235 JYX131235 KIT131235 KSP131235 LCL131235 LMH131235 LWD131235 MFZ131235 MPV131235 MZR131235 NJN131235 NTJ131235 ODF131235 ONB131235 OWX131235 PGT131235 PQP131235 QAL131235 QKH131235 QUD131235 RDZ131235 RNV131235 RXR131235 SHN131235 SRJ131235 TBF131235 TLB131235 TUX131235 UET131235 UOP131235 UYL131235 VIH131235 VSD131235 WBZ131235 WLV131235 WVR131235 J196771 JF196771 TB196771 ACX196771 AMT196771 AWP196771 BGL196771 BQH196771 CAD196771 CJZ196771 CTV196771 DDR196771 DNN196771 DXJ196771 EHF196771 ERB196771 FAX196771 FKT196771 FUP196771 GEL196771 GOH196771 GYD196771 HHZ196771 HRV196771 IBR196771 ILN196771 IVJ196771 JFF196771 JPB196771 JYX196771 KIT196771 KSP196771 LCL196771 LMH196771 LWD196771 MFZ196771 MPV196771 MZR196771 NJN196771 NTJ196771 ODF196771 ONB196771 OWX196771 PGT196771 PQP196771 QAL196771 QKH196771 QUD196771 RDZ196771 RNV196771 RXR196771 SHN196771 SRJ196771 TBF196771 TLB196771 TUX196771 UET196771 UOP196771 UYL196771 VIH196771 VSD196771 WBZ196771 WLV196771 WVR196771 J262307 JF262307 TB262307 ACX262307 AMT262307 AWP262307 BGL262307 BQH262307 CAD262307 CJZ262307 CTV262307 DDR262307 DNN262307 DXJ262307 EHF262307 ERB262307 FAX262307 FKT262307 FUP262307 GEL262307 GOH262307 GYD262307 HHZ262307 HRV262307 IBR262307 ILN262307 IVJ262307 JFF262307 JPB262307 JYX262307 KIT262307 KSP262307 LCL262307 LMH262307 LWD262307 MFZ262307 MPV262307 MZR262307 NJN262307 NTJ262307 ODF262307 ONB262307 OWX262307 PGT262307 PQP262307 QAL262307 QKH262307 QUD262307 RDZ262307 RNV262307 RXR262307 SHN262307 SRJ262307 TBF262307 TLB262307 TUX262307 UET262307 UOP262307 UYL262307 VIH262307 VSD262307 WBZ262307 WLV262307 WVR262307 J327843 JF327843 TB327843 ACX327843 AMT327843 AWP327843 BGL327843 BQH327843 CAD327843 CJZ327843 CTV327843 DDR327843 DNN327843 DXJ327843 EHF327843 ERB327843 FAX327843 FKT327843 FUP327843 GEL327843 GOH327843 GYD327843 HHZ327843 HRV327843 IBR327843 ILN327843 IVJ327843 JFF327843 JPB327843 JYX327843 KIT327843 KSP327843 LCL327843 LMH327843 LWD327843 MFZ327843 MPV327843 MZR327843 NJN327843 NTJ327843 ODF327843 ONB327843 OWX327843 PGT327843 PQP327843 QAL327843 QKH327843 QUD327843 RDZ327843 RNV327843 RXR327843 SHN327843 SRJ327843 TBF327843 TLB327843 TUX327843 UET327843 UOP327843 UYL327843 VIH327843 VSD327843 WBZ327843 WLV327843 WVR327843 J393379 JF393379 TB393379 ACX393379 AMT393379 AWP393379 BGL393379 BQH393379 CAD393379 CJZ393379 CTV393379 DDR393379 DNN393379 DXJ393379 EHF393379 ERB393379 FAX393379 FKT393379 FUP393379 GEL393379 GOH393379 GYD393379 HHZ393379 HRV393379 IBR393379 ILN393379 IVJ393379 JFF393379 JPB393379 JYX393379 KIT393379 KSP393379 LCL393379 LMH393379 LWD393379 MFZ393379 MPV393379 MZR393379 NJN393379 NTJ393379 ODF393379 ONB393379 OWX393379 PGT393379 PQP393379 QAL393379 QKH393379 QUD393379 RDZ393379 RNV393379 RXR393379 SHN393379 SRJ393379 TBF393379 TLB393379 TUX393379 UET393379 UOP393379 UYL393379 VIH393379 VSD393379 WBZ393379 WLV393379 WVR393379 J458915 JF458915 TB458915 ACX458915 AMT458915 AWP458915 BGL458915 BQH458915 CAD458915 CJZ458915 CTV458915 DDR458915 DNN458915 DXJ458915 EHF458915 ERB458915 FAX458915 FKT458915 FUP458915 GEL458915 GOH458915 GYD458915 HHZ458915 HRV458915 IBR458915 ILN458915 IVJ458915 JFF458915 JPB458915 JYX458915 KIT458915 KSP458915 LCL458915 LMH458915 LWD458915 MFZ458915 MPV458915 MZR458915 NJN458915 NTJ458915 ODF458915 ONB458915 OWX458915 PGT458915 PQP458915 QAL458915 QKH458915 QUD458915 RDZ458915 RNV458915 RXR458915 SHN458915 SRJ458915 TBF458915 TLB458915 TUX458915 UET458915 UOP458915 UYL458915 VIH458915 VSD458915 WBZ458915 WLV458915 WVR458915 J524451 JF524451 TB524451 ACX524451 AMT524451 AWP524451 BGL524451 BQH524451 CAD524451 CJZ524451 CTV524451 DDR524451 DNN524451 DXJ524451 EHF524451 ERB524451 FAX524451 FKT524451 FUP524451 GEL524451 GOH524451 GYD524451 HHZ524451 HRV524451 IBR524451 ILN524451 IVJ524451 JFF524451 JPB524451 JYX524451 KIT524451 KSP524451 LCL524451 LMH524451 LWD524451 MFZ524451 MPV524451 MZR524451 NJN524451 NTJ524451 ODF524451 ONB524451 OWX524451 PGT524451 PQP524451 QAL524451 QKH524451 QUD524451 RDZ524451 RNV524451 RXR524451 SHN524451 SRJ524451 TBF524451 TLB524451 TUX524451 UET524451 UOP524451 UYL524451 VIH524451 VSD524451 WBZ524451 WLV524451 WVR524451 J589987 JF589987 TB589987 ACX589987 AMT589987 AWP589987 BGL589987 BQH589987 CAD589987 CJZ589987 CTV589987 DDR589987 DNN589987 DXJ589987 EHF589987 ERB589987 FAX589987 FKT589987 FUP589987 GEL589987 GOH589987 GYD589987 HHZ589987 HRV589987 IBR589987 ILN589987 IVJ589987 JFF589987 JPB589987 JYX589987 KIT589987 KSP589987 LCL589987 LMH589987 LWD589987 MFZ589987 MPV589987 MZR589987 NJN589987 NTJ589987 ODF589987 ONB589987 OWX589987 PGT589987 PQP589987 QAL589987 QKH589987 QUD589987 RDZ589987 RNV589987 RXR589987 SHN589987 SRJ589987 TBF589987 TLB589987 TUX589987 UET589987 UOP589987 UYL589987 VIH589987 VSD589987 WBZ589987 WLV589987 WVR589987 J655523 JF655523 TB655523 ACX655523 AMT655523 AWP655523 BGL655523 BQH655523 CAD655523 CJZ655523 CTV655523 DDR655523 DNN655523 DXJ655523 EHF655523 ERB655523 FAX655523 FKT655523 FUP655523 GEL655523 GOH655523 GYD655523 HHZ655523 HRV655523 IBR655523 ILN655523 IVJ655523 JFF655523 JPB655523 JYX655523 KIT655523 KSP655523 LCL655523 LMH655523 LWD655523 MFZ655523 MPV655523 MZR655523 NJN655523 NTJ655523 ODF655523 ONB655523 OWX655523 PGT655523 PQP655523 QAL655523 QKH655523 QUD655523 RDZ655523 RNV655523 RXR655523 SHN655523 SRJ655523 TBF655523 TLB655523 TUX655523 UET655523 UOP655523 UYL655523 VIH655523 VSD655523 WBZ655523 WLV655523 WVR655523 J721059 JF721059 TB721059 ACX721059 AMT721059 AWP721059 BGL721059 BQH721059 CAD721059 CJZ721059 CTV721059 DDR721059 DNN721059 DXJ721059 EHF721059 ERB721059 FAX721059 FKT721059 FUP721059 GEL721059 GOH721059 GYD721059 HHZ721059 HRV721059 IBR721059 ILN721059 IVJ721059 JFF721059 JPB721059 JYX721059 KIT721059 KSP721059 LCL721059 LMH721059 LWD721059 MFZ721059 MPV721059 MZR721059 NJN721059 NTJ721059 ODF721059 ONB721059 OWX721059 PGT721059 PQP721059 QAL721059 QKH721059 QUD721059 RDZ721059 RNV721059 RXR721059 SHN721059 SRJ721059 TBF721059 TLB721059 TUX721059 UET721059 UOP721059 UYL721059 VIH721059 VSD721059 WBZ721059 WLV721059 WVR721059 J786595 JF786595 TB786595 ACX786595 AMT786595 AWP786595 BGL786595 BQH786595 CAD786595 CJZ786595 CTV786595 DDR786595 DNN786595 DXJ786595 EHF786595 ERB786595 FAX786595 FKT786595 FUP786595 GEL786595 GOH786595 GYD786595 HHZ786595 HRV786595 IBR786595 ILN786595 IVJ786595 JFF786595 JPB786595 JYX786595 KIT786595 KSP786595 LCL786595 LMH786595 LWD786595 MFZ786595 MPV786595 MZR786595 NJN786595 NTJ786595 ODF786595 ONB786595 OWX786595 PGT786595 PQP786595 QAL786595 QKH786595 QUD786595 RDZ786595 RNV786595 RXR786595 SHN786595 SRJ786595 TBF786595 TLB786595 TUX786595 UET786595 UOP786595 UYL786595 VIH786595 VSD786595 WBZ786595 WLV786595 WVR786595 J852131 JF852131 TB852131 ACX852131 AMT852131 AWP852131 BGL852131 BQH852131 CAD852131 CJZ852131 CTV852131 DDR852131 DNN852131 DXJ852131 EHF852131 ERB852131 FAX852131 FKT852131 FUP852131 GEL852131 GOH852131 GYD852131 HHZ852131 HRV852131 IBR852131 ILN852131 IVJ852131 JFF852131 JPB852131 JYX852131 KIT852131 KSP852131 LCL852131 LMH852131 LWD852131 MFZ852131 MPV852131 MZR852131 NJN852131 NTJ852131 ODF852131 ONB852131 OWX852131 PGT852131 PQP852131 QAL852131 QKH852131 QUD852131 RDZ852131 RNV852131 RXR852131 SHN852131 SRJ852131 TBF852131 TLB852131 TUX852131 UET852131 UOP852131 UYL852131 VIH852131 VSD852131 WBZ852131 WLV852131 WVR852131 J917667 JF917667 TB917667 ACX917667 AMT917667 AWP917667 BGL917667 BQH917667 CAD917667 CJZ917667 CTV917667 DDR917667 DNN917667 DXJ917667 EHF917667 ERB917667 FAX917667 FKT917667 FUP917667 GEL917667 GOH917667 GYD917667 HHZ917667 HRV917667 IBR917667 ILN917667 IVJ917667 JFF917667 JPB917667 JYX917667 KIT917667 KSP917667 LCL917667 LMH917667 LWD917667 MFZ917667 MPV917667 MZR917667 NJN917667 NTJ917667 ODF917667 ONB917667 OWX917667 PGT917667 PQP917667 QAL917667 QKH917667 QUD917667 RDZ917667 RNV917667 RXR917667 SHN917667 SRJ917667 TBF917667 TLB917667 TUX917667 UET917667 UOP917667 UYL917667 VIH917667 VSD917667 WBZ917667 WLV917667 WVR917667 J983203 JF983203 TB983203 ACX983203 AMT983203 AWP983203 BGL983203 BQH983203 CAD983203 CJZ983203 CTV983203 DDR983203 DNN983203 DXJ983203 EHF983203 ERB983203 FAX983203 FKT983203 FUP983203 GEL983203 GOH983203 GYD983203 HHZ983203 HRV983203 IBR983203 ILN983203 IVJ983203 JFF983203 JPB983203 JYX983203 KIT983203 KSP983203 LCL983203 LMH983203 LWD983203 MFZ983203 MPV983203 MZR983203 NJN983203 NTJ983203 ODF983203 ONB983203 OWX983203 PGT983203 PQP983203 QAL983203 QKH983203 QUD983203 RDZ983203 RNV983203 RXR983203 SHN983203 SRJ983203 TBF983203 TLB983203 TUX983203 UET983203 UOP983203 UYL983203 VIH983203 VSD983203 WBZ983203 WLV983203 WVR983203 J152 JF152 TB152 ACX152 AMT152 AWP152 BGL152 BQH152 CAD152 CJZ152 CTV152 DDR152 DNN152 DXJ152 EHF152 ERB152 FAX152 FKT152 FUP152 GEL152 GOH152 GYD152 HHZ152 HRV152 IBR152 ILN152 IVJ152 JFF152 JPB152 JYX152 KIT152 KSP152 LCL152 LMH152 LWD152 MFZ152 MPV152 MZR152 NJN152 NTJ152 ODF152 ONB152 OWX152 PGT152 PQP152 QAL152 QKH152 QUD152 RDZ152 RNV152 RXR152 SHN152 SRJ152 TBF152 TLB152 TUX152 UET152 UOP152 UYL152 VIH152 VSD152 WBZ152 WLV152 WVR152 J65688 JF65688 TB65688 ACX65688 AMT65688 AWP65688 BGL65688 BQH65688 CAD65688 CJZ65688 CTV65688 DDR65688 DNN65688 DXJ65688 EHF65688 ERB65688 FAX65688 FKT65688 FUP65688 GEL65688 GOH65688 GYD65688 HHZ65688 HRV65688 IBR65688 ILN65688 IVJ65688 JFF65688 JPB65688 JYX65688 KIT65688 KSP65688 LCL65688 LMH65688 LWD65688 MFZ65688 MPV65688 MZR65688 NJN65688 NTJ65688 ODF65688 ONB65688 OWX65688 PGT65688 PQP65688 QAL65688 QKH65688 QUD65688 RDZ65688 RNV65688 RXR65688 SHN65688 SRJ65688 TBF65688 TLB65688 TUX65688 UET65688 UOP65688 UYL65688 VIH65688 VSD65688 WBZ65688 WLV65688 WVR65688 J131224 JF131224 TB131224 ACX131224 AMT131224 AWP131224 BGL131224 BQH131224 CAD131224 CJZ131224 CTV131224 DDR131224 DNN131224 DXJ131224 EHF131224 ERB131224 FAX131224 FKT131224 FUP131224 GEL131224 GOH131224 GYD131224 HHZ131224 HRV131224 IBR131224 ILN131224 IVJ131224 JFF131224 JPB131224 JYX131224 KIT131224 KSP131224 LCL131224 LMH131224 LWD131224 MFZ131224 MPV131224 MZR131224 NJN131224 NTJ131224 ODF131224 ONB131224 OWX131224 PGT131224 PQP131224 QAL131224 QKH131224 QUD131224 RDZ131224 RNV131224 RXR131224 SHN131224 SRJ131224 TBF131224 TLB131224 TUX131224 UET131224 UOP131224 UYL131224 VIH131224 VSD131224 WBZ131224 WLV131224 WVR131224 J196760 JF196760 TB196760 ACX196760 AMT196760 AWP196760 BGL196760 BQH196760 CAD196760 CJZ196760 CTV196760 DDR196760 DNN196760 DXJ196760 EHF196760 ERB196760 FAX196760 FKT196760 FUP196760 GEL196760 GOH196760 GYD196760 HHZ196760 HRV196760 IBR196760 ILN196760 IVJ196760 JFF196760 JPB196760 JYX196760 KIT196760 KSP196760 LCL196760 LMH196760 LWD196760 MFZ196760 MPV196760 MZR196760 NJN196760 NTJ196760 ODF196760 ONB196760 OWX196760 PGT196760 PQP196760 QAL196760 QKH196760 QUD196760 RDZ196760 RNV196760 RXR196760 SHN196760 SRJ196760 TBF196760 TLB196760 TUX196760 UET196760 UOP196760 UYL196760 VIH196760 VSD196760 WBZ196760 WLV196760 WVR196760 J262296 JF262296 TB262296 ACX262296 AMT262296 AWP262296 BGL262296 BQH262296 CAD262296 CJZ262296 CTV262296 DDR262296 DNN262296 DXJ262296 EHF262296 ERB262296 FAX262296 FKT262296 FUP262296 GEL262296 GOH262296 GYD262296 HHZ262296 HRV262296 IBR262296 ILN262296 IVJ262296 JFF262296 JPB262296 JYX262296 KIT262296 KSP262296 LCL262296 LMH262296 LWD262296 MFZ262296 MPV262296 MZR262296 NJN262296 NTJ262296 ODF262296 ONB262296 OWX262296 PGT262296 PQP262296 QAL262296 QKH262296 QUD262296 RDZ262296 RNV262296 RXR262296 SHN262296 SRJ262296 TBF262296 TLB262296 TUX262296 UET262296 UOP262296 UYL262296 VIH262296 VSD262296 WBZ262296 WLV262296 WVR262296 J327832 JF327832 TB327832 ACX327832 AMT327832 AWP327832 BGL327832 BQH327832 CAD327832 CJZ327832 CTV327832 DDR327832 DNN327832 DXJ327832 EHF327832 ERB327832 FAX327832 FKT327832 FUP327832 GEL327832 GOH327832 GYD327832 HHZ327832 HRV327832 IBR327832 ILN327832 IVJ327832 JFF327832 JPB327832 JYX327832 KIT327832 KSP327832 LCL327832 LMH327832 LWD327832 MFZ327832 MPV327832 MZR327832 NJN327832 NTJ327832 ODF327832 ONB327832 OWX327832 PGT327832 PQP327832 QAL327832 QKH327832 QUD327832 RDZ327832 RNV327832 RXR327832 SHN327832 SRJ327832 TBF327832 TLB327832 TUX327832 UET327832 UOP327832 UYL327832 VIH327832 VSD327832 WBZ327832 WLV327832 WVR327832 J393368 JF393368 TB393368 ACX393368 AMT393368 AWP393368 BGL393368 BQH393368 CAD393368 CJZ393368 CTV393368 DDR393368 DNN393368 DXJ393368 EHF393368 ERB393368 FAX393368 FKT393368 FUP393368 GEL393368 GOH393368 GYD393368 HHZ393368 HRV393368 IBR393368 ILN393368 IVJ393368 JFF393368 JPB393368 JYX393368 KIT393368 KSP393368 LCL393368 LMH393368 LWD393368 MFZ393368 MPV393368 MZR393368 NJN393368 NTJ393368 ODF393368 ONB393368 OWX393368 PGT393368 PQP393368 QAL393368 QKH393368 QUD393368 RDZ393368 RNV393368 RXR393368 SHN393368 SRJ393368 TBF393368 TLB393368 TUX393368 UET393368 UOP393368 UYL393368 VIH393368 VSD393368 WBZ393368 WLV393368 WVR393368 J458904 JF458904 TB458904 ACX458904 AMT458904 AWP458904 BGL458904 BQH458904 CAD458904 CJZ458904 CTV458904 DDR458904 DNN458904 DXJ458904 EHF458904 ERB458904 FAX458904 FKT458904 FUP458904 GEL458904 GOH458904 GYD458904 HHZ458904 HRV458904 IBR458904 ILN458904 IVJ458904 JFF458904 JPB458904 JYX458904 KIT458904 KSP458904 LCL458904 LMH458904 LWD458904 MFZ458904 MPV458904 MZR458904 NJN458904 NTJ458904 ODF458904 ONB458904 OWX458904 PGT458904 PQP458904 QAL458904 QKH458904 QUD458904 RDZ458904 RNV458904 RXR458904 SHN458904 SRJ458904 TBF458904 TLB458904 TUX458904 UET458904 UOP458904 UYL458904 VIH458904 VSD458904 WBZ458904 WLV458904 WVR458904 J524440 JF524440 TB524440 ACX524440 AMT524440 AWP524440 BGL524440 BQH524440 CAD524440 CJZ524440 CTV524440 DDR524440 DNN524440 DXJ524440 EHF524440 ERB524440 FAX524440 FKT524440 FUP524440 GEL524440 GOH524440 GYD524440 HHZ524440 HRV524440 IBR524440 ILN524440 IVJ524440 JFF524440 JPB524440 JYX524440 KIT524440 KSP524440 LCL524440 LMH524440 LWD524440 MFZ524440 MPV524440 MZR524440 NJN524440 NTJ524440 ODF524440 ONB524440 OWX524440 PGT524440 PQP524440 QAL524440 QKH524440 QUD524440 RDZ524440 RNV524440 RXR524440 SHN524440 SRJ524440 TBF524440 TLB524440 TUX524440 UET524440 UOP524440 UYL524440 VIH524440 VSD524440 WBZ524440 WLV524440 WVR524440 J589976 JF589976 TB589976 ACX589976 AMT589976 AWP589976 BGL589976 BQH589976 CAD589976 CJZ589976 CTV589976 DDR589976 DNN589976 DXJ589976 EHF589976 ERB589976 FAX589976 FKT589976 FUP589976 GEL589976 GOH589976 GYD589976 HHZ589976 HRV589976 IBR589976 ILN589976 IVJ589976 JFF589976 JPB589976 JYX589976 KIT589976 KSP589976 LCL589976 LMH589976 LWD589976 MFZ589976 MPV589976 MZR589976 NJN589976 NTJ589976 ODF589976 ONB589976 OWX589976 PGT589976 PQP589976 QAL589976 QKH589976 QUD589976 RDZ589976 RNV589976 RXR589976 SHN589976 SRJ589976 TBF589976 TLB589976 TUX589976 UET589976 UOP589976 UYL589976 VIH589976 VSD589976 WBZ589976 WLV589976 WVR589976 J655512 JF655512 TB655512 ACX655512 AMT655512 AWP655512 BGL655512 BQH655512 CAD655512 CJZ655512 CTV655512 DDR655512 DNN655512 DXJ655512 EHF655512 ERB655512 FAX655512 FKT655512 FUP655512 GEL655512 GOH655512 GYD655512 HHZ655512 HRV655512 IBR655512 ILN655512 IVJ655512 JFF655512 JPB655512 JYX655512 KIT655512 KSP655512 LCL655512 LMH655512 LWD655512 MFZ655512 MPV655512 MZR655512 NJN655512 NTJ655512 ODF655512 ONB655512 OWX655512 PGT655512 PQP655512 QAL655512 QKH655512 QUD655512 RDZ655512 RNV655512 RXR655512 SHN655512 SRJ655512 TBF655512 TLB655512 TUX655512 UET655512 UOP655512 UYL655512 VIH655512 VSD655512 WBZ655512 WLV655512 WVR655512 J721048 JF721048 TB721048 ACX721048 AMT721048 AWP721048 BGL721048 BQH721048 CAD721048 CJZ721048 CTV721048 DDR721048 DNN721048 DXJ721048 EHF721048 ERB721048 FAX721048 FKT721048 FUP721048 GEL721048 GOH721048 GYD721048 HHZ721048 HRV721048 IBR721048 ILN721048 IVJ721048 JFF721048 JPB721048 JYX721048 KIT721048 KSP721048 LCL721048 LMH721048 LWD721048 MFZ721048 MPV721048 MZR721048 NJN721048 NTJ721048 ODF721048 ONB721048 OWX721048 PGT721048 PQP721048 QAL721048 QKH721048 QUD721048 RDZ721048 RNV721048 RXR721048 SHN721048 SRJ721048 TBF721048 TLB721048 TUX721048 UET721048 UOP721048 UYL721048 VIH721048 VSD721048 WBZ721048 WLV721048 WVR721048 J786584 JF786584 TB786584 ACX786584 AMT786584 AWP786584 BGL786584 BQH786584 CAD786584 CJZ786584 CTV786584 DDR786584 DNN786584 DXJ786584 EHF786584 ERB786584 FAX786584 FKT786584 FUP786584 GEL786584 GOH786584 GYD786584 HHZ786584 HRV786584 IBR786584 ILN786584 IVJ786584 JFF786584 JPB786584 JYX786584 KIT786584 KSP786584 LCL786584 LMH786584 LWD786584 MFZ786584 MPV786584 MZR786584 NJN786584 NTJ786584 ODF786584 ONB786584 OWX786584 PGT786584 PQP786584 QAL786584 QKH786584 QUD786584 RDZ786584 RNV786584 RXR786584 SHN786584 SRJ786584 TBF786584 TLB786584 TUX786584 UET786584 UOP786584 UYL786584 VIH786584 VSD786584 WBZ786584 WLV786584 WVR786584 J852120 JF852120 TB852120 ACX852120 AMT852120 AWP852120 BGL852120 BQH852120 CAD852120 CJZ852120 CTV852120 DDR852120 DNN852120 DXJ852120 EHF852120 ERB852120 FAX852120 FKT852120 FUP852120 GEL852120 GOH852120 GYD852120 HHZ852120 HRV852120 IBR852120 ILN852120 IVJ852120 JFF852120 JPB852120 JYX852120 KIT852120 KSP852120 LCL852120 LMH852120 LWD852120 MFZ852120 MPV852120 MZR852120 NJN852120 NTJ852120 ODF852120 ONB852120 OWX852120 PGT852120 PQP852120 QAL852120 QKH852120 QUD852120 RDZ852120 RNV852120 RXR852120 SHN852120 SRJ852120 TBF852120 TLB852120 TUX852120 UET852120 UOP852120 UYL852120 VIH852120 VSD852120 WBZ852120 WLV852120 WVR852120 J917656 JF917656 TB917656 ACX917656 AMT917656 AWP917656 BGL917656 BQH917656 CAD917656 CJZ917656 CTV917656 DDR917656 DNN917656 DXJ917656 EHF917656 ERB917656 FAX917656 FKT917656 FUP917656 GEL917656 GOH917656 GYD917656 HHZ917656 HRV917656 IBR917656 ILN917656 IVJ917656 JFF917656 JPB917656 JYX917656 KIT917656 KSP917656 LCL917656 LMH917656 LWD917656 MFZ917656 MPV917656 MZR917656 NJN917656 NTJ917656 ODF917656 ONB917656 OWX917656 PGT917656 PQP917656 QAL917656 QKH917656 QUD917656 RDZ917656 RNV917656 RXR917656 SHN917656 SRJ917656 TBF917656 TLB917656 TUX917656 UET917656 UOP917656 UYL917656 VIH917656 VSD917656 WBZ917656 WLV917656 WVR917656 J983192 JF983192 TB983192 ACX983192 AMT983192 AWP983192 BGL983192 BQH983192 CAD983192 CJZ983192 CTV983192 DDR983192 DNN983192 DXJ983192 EHF983192 ERB983192 FAX983192 FKT983192 FUP983192 GEL983192 GOH983192 GYD983192 HHZ983192 HRV983192 IBR983192 ILN983192 IVJ983192 JFF983192 JPB983192 JYX983192 KIT983192 KSP983192 LCL983192 LMH983192 LWD983192 MFZ983192 MPV983192 MZR983192 NJN983192 NTJ983192 ODF983192 ONB983192 OWX983192 PGT983192 PQP983192 QAL983192 QKH983192 QUD983192 RDZ983192 RNV983192 RXR983192 SHN983192 SRJ983192 TBF983192 TLB983192 TUX983192 UET983192 UOP983192 UYL983192 VIH983192 VSD983192 WBZ983192 WLV983192 WVR983192 Q166:V166 JM166:JR166 TI166:TN166 ADE166:ADJ166 ANA166:ANF166 AWW166:AXB166 BGS166:BGX166 BQO166:BQT166 CAK166:CAP166 CKG166:CKL166 CUC166:CUH166 DDY166:DED166 DNU166:DNZ166 DXQ166:DXV166 EHM166:EHR166 ERI166:ERN166 FBE166:FBJ166 FLA166:FLF166 FUW166:FVB166 GES166:GEX166 GOO166:GOT166 GYK166:GYP166 HIG166:HIL166 HSC166:HSH166 IBY166:ICD166 ILU166:ILZ166 IVQ166:IVV166 JFM166:JFR166 JPI166:JPN166 JZE166:JZJ166 KJA166:KJF166 KSW166:KTB166 LCS166:LCX166 LMO166:LMT166 LWK166:LWP166 MGG166:MGL166 MQC166:MQH166 MZY166:NAD166 NJU166:NJZ166 NTQ166:NTV166 ODM166:ODR166 ONI166:ONN166 OXE166:OXJ166 PHA166:PHF166 PQW166:PRB166 QAS166:QAX166 QKO166:QKT166 QUK166:QUP166 REG166:REL166 ROC166:ROH166 RXY166:RYD166 SHU166:SHZ166 SRQ166:SRV166 TBM166:TBR166 TLI166:TLN166 TVE166:TVJ166 UFA166:UFF166 UOW166:UPB166 UYS166:UYX166 VIO166:VIT166 VSK166:VSP166 WCG166:WCL166 WMC166:WMH166 WVY166:WWD166 Q65702:V65702 JM65702:JR65702 TI65702:TN65702 ADE65702:ADJ65702 ANA65702:ANF65702 AWW65702:AXB65702 BGS65702:BGX65702 BQO65702:BQT65702 CAK65702:CAP65702 CKG65702:CKL65702 CUC65702:CUH65702 DDY65702:DED65702 DNU65702:DNZ65702 DXQ65702:DXV65702 EHM65702:EHR65702 ERI65702:ERN65702 FBE65702:FBJ65702 FLA65702:FLF65702 FUW65702:FVB65702 GES65702:GEX65702 GOO65702:GOT65702 GYK65702:GYP65702 HIG65702:HIL65702 HSC65702:HSH65702 IBY65702:ICD65702 ILU65702:ILZ65702 IVQ65702:IVV65702 JFM65702:JFR65702 JPI65702:JPN65702 JZE65702:JZJ65702 KJA65702:KJF65702 KSW65702:KTB65702 LCS65702:LCX65702 LMO65702:LMT65702 LWK65702:LWP65702 MGG65702:MGL65702 MQC65702:MQH65702 MZY65702:NAD65702 NJU65702:NJZ65702 NTQ65702:NTV65702 ODM65702:ODR65702 ONI65702:ONN65702 OXE65702:OXJ65702 PHA65702:PHF65702 PQW65702:PRB65702 QAS65702:QAX65702 QKO65702:QKT65702 QUK65702:QUP65702 REG65702:REL65702 ROC65702:ROH65702 RXY65702:RYD65702 SHU65702:SHZ65702 SRQ65702:SRV65702 TBM65702:TBR65702 TLI65702:TLN65702 TVE65702:TVJ65702 UFA65702:UFF65702 UOW65702:UPB65702 UYS65702:UYX65702 VIO65702:VIT65702 VSK65702:VSP65702 WCG65702:WCL65702 WMC65702:WMH65702 WVY65702:WWD65702 Q131238:V131238 JM131238:JR131238 TI131238:TN131238 ADE131238:ADJ131238 ANA131238:ANF131238 AWW131238:AXB131238 BGS131238:BGX131238 BQO131238:BQT131238 CAK131238:CAP131238 CKG131238:CKL131238 CUC131238:CUH131238 DDY131238:DED131238 DNU131238:DNZ131238 DXQ131238:DXV131238 EHM131238:EHR131238 ERI131238:ERN131238 FBE131238:FBJ131238 FLA131238:FLF131238 FUW131238:FVB131238 GES131238:GEX131238 GOO131238:GOT131238 GYK131238:GYP131238 HIG131238:HIL131238 HSC131238:HSH131238 IBY131238:ICD131238 ILU131238:ILZ131238 IVQ131238:IVV131238 JFM131238:JFR131238 JPI131238:JPN131238 JZE131238:JZJ131238 KJA131238:KJF131238 KSW131238:KTB131238 LCS131238:LCX131238 LMO131238:LMT131238 LWK131238:LWP131238 MGG131238:MGL131238 MQC131238:MQH131238 MZY131238:NAD131238 NJU131238:NJZ131238 NTQ131238:NTV131238 ODM131238:ODR131238 ONI131238:ONN131238 OXE131238:OXJ131238 PHA131238:PHF131238 PQW131238:PRB131238 QAS131238:QAX131238 QKO131238:QKT131238 QUK131238:QUP131238 REG131238:REL131238 ROC131238:ROH131238 RXY131238:RYD131238 SHU131238:SHZ131238 SRQ131238:SRV131238 TBM131238:TBR131238 TLI131238:TLN131238 TVE131238:TVJ131238 UFA131238:UFF131238 UOW131238:UPB131238 UYS131238:UYX131238 VIO131238:VIT131238 VSK131238:VSP131238 WCG131238:WCL131238 WMC131238:WMH131238 WVY131238:WWD131238 Q196774:V196774 JM196774:JR196774 TI196774:TN196774 ADE196774:ADJ196774 ANA196774:ANF196774 AWW196774:AXB196774 BGS196774:BGX196774 BQO196774:BQT196774 CAK196774:CAP196774 CKG196774:CKL196774 CUC196774:CUH196774 DDY196774:DED196774 DNU196774:DNZ196774 DXQ196774:DXV196774 EHM196774:EHR196774 ERI196774:ERN196774 FBE196774:FBJ196774 FLA196774:FLF196774 FUW196774:FVB196774 GES196774:GEX196774 GOO196774:GOT196774 GYK196774:GYP196774 HIG196774:HIL196774 HSC196774:HSH196774 IBY196774:ICD196774 ILU196774:ILZ196774 IVQ196774:IVV196774 JFM196774:JFR196774 JPI196774:JPN196774 JZE196774:JZJ196774 KJA196774:KJF196774 KSW196774:KTB196774 LCS196774:LCX196774 LMO196774:LMT196774 LWK196774:LWP196774 MGG196774:MGL196774 MQC196774:MQH196774 MZY196774:NAD196774 NJU196774:NJZ196774 NTQ196774:NTV196774 ODM196774:ODR196774 ONI196774:ONN196774 OXE196774:OXJ196774 PHA196774:PHF196774 PQW196774:PRB196774 QAS196774:QAX196774 QKO196774:QKT196774 QUK196774:QUP196774 REG196774:REL196774 ROC196774:ROH196774 RXY196774:RYD196774 SHU196774:SHZ196774 SRQ196774:SRV196774 TBM196774:TBR196774 TLI196774:TLN196774 TVE196774:TVJ196774 UFA196774:UFF196774 UOW196774:UPB196774 UYS196774:UYX196774 VIO196774:VIT196774 VSK196774:VSP196774 WCG196774:WCL196774 WMC196774:WMH196774 WVY196774:WWD196774 Q262310:V262310 JM262310:JR262310 TI262310:TN262310 ADE262310:ADJ262310 ANA262310:ANF262310 AWW262310:AXB262310 BGS262310:BGX262310 BQO262310:BQT262310 CAK262310:CAP262310 CKG262310:CKL262310 CUC262310:CUH262310 DDY262310:DED262310 DNU262310:DNZ262310 DXQ262310:DXV262310 EHM262310:EHR262310 ERI262310:ERN262310 FBE262310:FBJ262310 FLA262310:FLF262310 FUW262310:FVB262310 GES262310:GEX262310 GOO262310:GOT262310 GYK262310:GYP262310 HIG262310:HIL262310 HSC262310:HSH262310 IBY262310:ICD262310 ILU262310:ILZ262310 IVQ262310:IVV262310 JFM262310:JFR262310 JPI262310:JPN262310 JZE262310:JZJ262310 KJA262310:KJF262310 KSW262310:KTB262310 LCS262310:LCX262310 LMO262310:LMT262310 LWK262310:LWP262310 MGG262310:MGL262310 MQC262310:MQH262310 MZY262310:NAD262310 NJU262310:NJZ262310 NTQ262310:NTV262310 ODM262310:ODR262310 ONI262310:ONN262310 OXE262310:OXJ262310 PHA262310:PHF262310 PQW262310:PRB262310 QAS262310:QAX262310 QKO262310:QKT262310 QUK262310:QUP262310 REG262310:REL262310 ROC262310:ROH262310 RXY262310:RYD262310 SHU262310:SHZ262310 SRQ262310:SRV262310 TBM262310:TBR262310 TLI262310:TLN262310 TVE262310:TVJ262310 UFA262310:UFF262310 UOW262310:UPB262310 UYS262310:UYX262310 VIO262310:VIT262310 VSK262310:VSP262310 WCG262310:WCL262310 WMC262310:WMH262310 WVY262310:WWD262310 Q327846:V327846 JM327846:JR327846 TI327846:TN327846 ADE327846:ADJ327846 ANA327846:ANF327846 AWW327846:AXB327846 BGS327846:BGX327846 BQO327846:BQT327846 CAK327846:CAP327846 CKG327846:CKL327846 CUC327846:CUH327846 DDY327846:DED327846 DNU327846:DNZ327846 DXQ327846:DXV327846 EHM327846:EHR327846 ERI327846:ERN327846 FBE327846:FBJ327846 FLA327846:FLF327846 FUW327846:FVB327846 GES327846:GEX327846 GOO327846:GOT327846 GYK327846:GYP327846 HIG327846:HIL327846 HSC327846:HSH327846 IBY327846:ICD327846 ILU327846:ILZ327846 IVQ327846:IVV327846 JFM327846:JFR327846 JPI327846:JPN327846 JZE327846:JZJ327846 KJA327846:KJF327846 KSW327846:KTB327846 LCS327846:LCX327846 LMO327846:LMT327846 LWK327846:LWP327846 MGG327846:MGL327846 MQC327846:MQH327846 MZY327846:NAD327846 NJU327846:NJZ327846 NTQ327846:NTV327846 ODM327846:ODR327846 ONI327846:ONN327846 OXE327846:OXJ327846 PHA327846:PHF327846 PQW327846:PRB327846 QAS327846:QAX327846 QKO327846:QKT327846 QUK327846:QUP327846 REG327846:REL327846 ROC327846:ROH327846 RXY327846:RYD327846 SHU327846:SHZ327846 SRQ327846:SRV327846 TBM327846:TBR327846 TLI327846:TLN327846 TVE327846:TVJ327846 UFA327846:UFF327846 UOW327846:UPB327846 UYS327846:UYX327846 VIO327846:VIT327846 VSK327846:VSP327846 WCG327846:WCL327846 WMC327846:WMH327846 WVY327846:WWD327846 Q393382:V393382 JM393382:JR393382 TI393382:TN393382 ADE393382:ADJ393382 ANA393382:ANF393382 AWW393382:AXB393382 BGS393382:BGX393382 BQO393382:BQT393382 CAK393382:CAP393382 CKG393382:CKL393382 CUC393382:CUH393382 DDY393382:DED393382 DNU393382:DNZ393382 DXQ393382:DXV393382 EHM393382:EHR393382 ERI393382:ERN393382 FBE393382:FBJ393382 FLA393382:FLF393382 FUW393382:FVB393382 GES393382:GEX393382 GOO393382:GOT393382 GYK393382:GYP393382 HIG393382:HIL393382 HSC393382:HSH393382 IBY393382:ICD393382 ILU393382:ILZ393382 IVQ393382:IVV393382 JFM393382:JFR393382 JPI393382:JPN393382 JZE393382:JZJ393382 KJA393382:KJF393382 KSW393382:KTB393382 LCS393382:LCX393382 LMO393382:LMT393382 LWK393382:LWP393382 MGG393382:MGL393382 MQC393382:MQH393382 MZY393382:NAD393382 NJU393382:NJZ393382 NTQ393382:NTV393382 ODM393382:ODR393382 ONI393382:ONN393382 OXE393382:OXJ393382 PHA393382:PHF393382 PQW393382:PRB393382 QAS393382:QAX393382 QKO393382:QKT393382 QUK393382:QUP393382 REG393382:REL393382 ROC393382:ROH393382 RXY393382:RYD393382 SHU393382:SHZ393382 SRQ393382:SRV393382 TBM393382:TBR393382 TLI393382:TLN393382 TVE393382:TVJ393382 UFA393382:UFF393382 UOW393382:UPB393382 UYS393382:UYX393382 VIO393382:VIT393382 VSK393382:VSP393382 WCG393382:WCL393382 WMC393382:WMH393382 WVY393382:WWD393382 Q458918:V458918 JM458918:JR458918 TI458918:TN458918 ADE458918:ADJ458918 ANA458918:ANF458918 AWW458918:AXB458918 BGS458918:BGX458918 BQO458918:BQT458918 CAK458918:CAP458918 CKG458918:CKL458918 CUC458918:CUH458918 DDY458918:DED458918 DNU458918:DNZ458918 DXQ458918:DXV458918 EHM458918:EHR458918 ERI458918:ERN458918 FBE458918:FBJ458918 FLA458918:FLF458918 FUW458918:FVB458918 GES458918:GEX458918 GOO458918:GOT458918 GYK458918:GYP458918 HIG458918:HIL458918 HSC458918:HSH458918 IBY458918:ICD458918 ILU458918:ILZ458918 IVQ458918:IVV458918 JFM458918:JFR458918 JPI458918:JPN458918 JZE458918:JZJ458918 KJA458918:KJF458918 KSW458918:KTB458918 LCS458918:LCX458918 LMO458918:LMT458918 LWK458918:LWP458918 MGG458918:MGL458918 MQC458918:MQH458918 MZY458918:NAD458918 NJU458918:NJZ458918 NTQ458918:NTV458918 ODM458918:ODR458918 ONI458918:ONN458918 OXE458918:OXJ458918 PHA458918:PHF458918 PQW458918:PRB458918 QAS458918:QAX458918 QKO458918:QKT458918 QUK458918:QUP458918 REG458918:REL458918 ROC458918:ROH458918 RXY458918:RYD458918 SHU458918:SHZ458918 SRQ458918:SRV458918 TBM458918:TBR458918 TLI458918:TLN458918 TVE458918:TVJ458918 UFA458918:UFF458918 UOW458918:UPB458918 UYS458918:UYX458918 VIO458918:VIT458918 VSK458918:VSP458918 WCG458918:WCL458918 WMC458918:WMH458918 WVY458918:WWD458918 Q524454:V524454 JM524454:JR524454 TI524454:TN524454 ADE524454:ADJ524454 ANA524454:ANF524454 AWW524454:AXB524454 BGS524454:BGX524454 BQO524454:BQT524454 CAK524454:CAP524454 CKG524454:CKL524454 CUC524454:CUH524454 DDY524454:DED524454 DNU524454:DNZ524454 DXQ524454:DXV524454 EHM524454:EHR524454 ERI524454:ERN524454 FBE524454:FBJ524454 FLA524454:FLF524454 FUW524454:FVB524454 GES524454:GEX524454 GOO524454:GOT524454 GYK524454:GYP524454 HIG524454:HIL524454 HSC524454:HSH524454 IBY524454:ICD524454 ILU524454:ILZ524454 IVQ524454:IVV524454 JFM524454:JFR524454 JPI524454:JPN524454 JZE524454:JZJ524454 KJA524454:KJF524454 KSW524454:KTB524454 LCS524454:LCX524454 LMO524454:LMT524454 LWK524454:LWP524454 MGG524454:MGL524454 MQC524454:MQH524454 MZY524454:NAD524454 NJU524454:NJZ524454 NTQ524454:NTV524454 ODM524454:ODR524454 ONI524454:ONN524454 OXE524454:OXJ524454 PHA524454:PHF524454 PQW524454:PRB524454 QAS524454:QAX524454 QKO524454:QKT524454 QUK524454:QUP524454 REG524454:REL524454 ROC524454:ROH524454 RXY524454:RYD524454 SHU524454:SHZ524454 SRQ524454:SRV524454 TBM524454:TBR524454 TLI524454:TLN524454 TVE524454:TVJ524454 UFA524454:UFF524454 UOW524454:UPB524454 UYS524454:UYX524454 VIO524454:VIT524454 VSK524454:VSP524454 WCG524454:WCL524454 WMC524454:WMH524454 WVY524454:WWD524454 Q589990:V589990 JM589990:JR589990 TI589990:TN589990 ADE589990:ADJ589990 ANA589990:ANF589990 AWW589990:AXB589990 BGS589990:BGX589990 BQO589990:BQT589990 CAK589990:CAP589990 CKG589990:CKL589990 CUC589990:CUH589990 DDY589990:DED589990 DNU589990:DNZ589990 DXQ589990:DXV589990 EHM589990:EHR589990 ERI589990:ERN589990 FBE589990:FBJ589990 FLA589990:FLF589990 FUW589990:FVB589990 GES589990:GEX589990 GOO589990:GOT589990 GYK589990:GYP589990 HIG589990:HIL589990 HSC589990:HSH589990 IBY589990:ICD589990 ILU589990:ILZ589990 IVQ589990:IVV589990 JFM589990:JFR589990 JPI589990:JPN589990 JZE589990:JZJ589990 KJA589990:KJF589990 KSW589990:KTB589990 LCS589990:LCX589990 LMO589990:LMT589990 LWK589990:LWP589990 MGG589990:MGL589990 MQC589990:MQH589990 MZY589990:NAD589990 NJU589990:NJZ589990 NTQ589990:NTV589990 ODM589990:ODR589990 ONI589990:ONN589990 OXE589990:OXJ589990 PHA589990:PHF589990 PQW589990:PRB589990 QAS589990:QAX589990 QKO589990:QKT589990 QUK589990:QUP589990 REG589990:REL589990 ROC589990:ROH589990 RXY589990:RYD589990 SHU589990:SHZ589990 SRQ589990:SRV589990 TBM589990:TBR589990 TLI589990:TLN589990 TVE589990:TVJ589990 UFA589990:UFF589990 UOW589990:UPB589990 UYS589990:UYX589990 VIO589990:VIT589990 VSK589990:VSP589990 WCG589990:WCL589990 WMC589990:WMH589990 WVY589990:WWD589990 Q655526:V655526 JM655526:JR655526 TI655526:TN655526 ADE655526:ADJ655526 ANA655526:ANF655526 AWW655526:AXB655526 BGS655526:BGX655526 BQO655526:BQT655526 CAK655526:CAP655526 CKG655526:CKL655526 CUC655526:CUH655526 DDY655526:DED655526 DNU655526:DNZ655526 DXQ655526:DXV655526 EHM655526:EHR655526 ERI655526:ERN655526 FBE655526:FBJ655526 FLA655526:FLF655526 FUW655526:FVB655526 GES655526:GEX655526 GOO655526:GOT655526 GYK655526:GYP655526 HIG655526:HIL655526 HSC655526:HSH655526 IBY655526:ICD655526 ILU655526:ILZ655526 IVQ655526:IVV655526 JFM655526:JFR655526 JPI655526:JPN655526 JZE655526:JZJ655526 KJA655526:KJF655526 KSW655526:KTB655526 LCS655526:LCX655526 LMO655526:LMT655526 LWK655526:LWP655526 MGG655526:MGL655526 MQC655526:MQH655526 MZY655526:NAD655526 NJU655526:NJZ655526 NTQ655526:NTV655526 ODM655526:ODR655526 ONI655526:ONN655526 OXE655526:OXJ655526 PHA655526:PHF655526 PQW655526:PRB655526 QAS655526:QAX655526 QKO655526:QKT655526 QUK655526:QUP655526 REG655526:REL655526 ROC655526:ROH655526 RXY655526:RYD655526 SHU655526:SHZ655526 SRQ655526:SRV655526 TBM655526:TBR655526 TLI655526:TLN655526 TVE655526:TVJ655526 UFA655526:UFF655526 UOW655526:UPB655526 UYS655526:UYX655526 VIO655526:VIT655526 VSK655526:VSP655526 WCG655526:WCL655526 WMC655526:WMH655526 WVY655526:WWD655526 Q721062:V721062 JM721062:JR721062 TI721062:TN721062 ADE721062:ADJ721062 ANA721062:ANF721062 AWW721062:AXB721062 BGS721062:BGX721062 BQO721062:BQT721062 CAK721062:CAP721062 CKG721062:CKL721062 CUC721062:CUH721062 DDY721062:DED721062 DNU721062:DNZ721062 DXQ721062:DXV721062 EHM721062:EHR721062 ERI721062:ERN721062 FBE721062:FBJ721062 FLA721062:FLF721062 FUW721062:FVB721062 GES721062:GEX721062 GOO721062:GOT721062 GYK721062:GYP721062 HIG721062:HIL721062 HSC721062:HSH721062 IBY721062:ICD721062 ILU721062:ILZ721062 IVQ721062:IVV721062 JFM721062:JFR721062 JPI721062:JPN721062 JZE721062:JZJ721062 KJA721062:KJF721062 KSW721062:KTB721062 LCS721062:LCX721062 LMO721062:LMT721062 LWK721062:LWP721062 MGG721062:MGL721062 MQC721062:MQH721062 MZY721062:NAD721062 NJU721062:NJZ721062 NTQ721062:NTV721062 ODM721062:ODR721062 ONI721062:ONN721062 OXE721062:OXJ721062 PHA721062:PHF721062 PQW721062:PRB721062 QAS721062:QAX721062 QKO721062:QKT721062 QUK721062:QUP721062 REG721062:REL721062 ROC721062:ROH721062 RXY721062:RYD721062 SHU721062:SHZ721062 SRQ721062:SRV721062 TBM721062:TBR721062 TLI721062:TLN721062 TVE721062:TVJ721062 UFA721062:UFF721062 UOW721062:UPB721062 UYS721062:UYX721062 VIO721062:VIT721062 VSK721062:VSP721062 WCG721062:WCL721062 WMC721062:WMH721062 WVY721062:WWD721062 Q786598:V786598 JM786598:JR786598 TI786598:TN786598 ADE786598:ADJ786598 ANA786598:ANF786598 AWW786598:AXB786598 BGS786598:BGX786598 BQO786598:BQT786598 CAK786598:CAP786598 CKG786598:CKL786598 CUC786598:CUH786598 DDY786598:DED786598 DNU786598:DNZ786598 DXQ786598:DXV786598 EHM786598:EHR786598 ERI786598:ERN786598 FBE786598:FBJ786598 FLA786598:FLF786598 FUW786598:FVB786598 GES786598:GEX786598 GOO786598:GOT786598 GYK786598:GYP786598 HIG786598:HIL786598 HSC786598:HSH786598 IBY786598:ICD786598 ILU786598:ILZ786598 IVQ786598:IVV786598 JFM786598:JFR786598 JPI786598:JPN786598 JZE786598:JZJ786598 KJA786598:KJF786598 KSW786598:KTB786598 LCS786598:LCX786598 LMO786598:LMT786598 LWK786598:LWP786598 MGG786598:MGL786598 MQC786598:MQH786598 MZY786598:NAD786598 NJU786598:NJZ786598 NTQ786598:NTV786598 ODM786598:ODR786598 ONI786598:ONN786598 OXE786598:OXJ786598 PHA786598:PHF786598 PQW786598:PRB786598 QAS786598:QAX786598 QKO786598:QKT786598 QUK786598:QUP786598 REG786598:REL786598 ROC786598:ROH786598 RXY786598:RYD786598 SHU786598:SHZ786598 SRQ786598:SRV786598 TBM786598:TBR786598 TLI786598:TLN786598 TVE786598:TVJ786598 UFA786598:UFF786598 UOW786598:UPB786598 UYS786598:UYX786598 VIO786598:VIT786598 VSK786598:VSP786598 WCG786598:WCL786598 WMC786598:WMH786598 WVY786598:WWD786598 Q852134:V852134 JM852134:JR852134 TI852134:TN852134 ADE852134:ADJ852134 ANA852134:ANF852134 AWW852134:AXB852134 BGS852134:BGX852134 BQO852134:BQT852134 CAK852134:CAP852134 CKG852134:CKL852134 CUC852134:CUH852134 DDY852134:DED852134 DNU852134:DNZ852134 DXQ852134:DXV852134 EHM852134:EHR852134 ERI852134:ERN852134 FBE852134:FBJ852134 FLA852134:FLF852134 FUW852134:FVB852134 GES852134:GEX852134 GOO852134:GOT852134 GYK852134:GYP852134 HIG852134:HIL852134 HSC852134:HSH852134 IBY852134:ICD852134 ILU852134:ILZ852134 IVQ852134:IVV852134 JFM852134:JFR852134 JPI852134:JPN852134 JZE852134:JZJ852134 KJA852134:KJF852134 KSW852134:KTB852134 LCS852134:LCX852134 LMO852134:LMT852134 LWK852134:LWP852134 MGG852134:MGL852134 MQC852134:MQH852134 MZY852134:NAD852134 NJU852134:NJZ852134 NTQ852134:NTV852134 ODM852134:ODR852134 ONI852134:ONN852134 OXE852134:OXJ852134 PHA852134:PHF852134 PQW852134:PRB852134 QAS852134:QAX852134 QKO852134:QKT852134 QUK852134:QUP852134 REG852134:REL852134 ROC852134:ROH852134 RXY852134:RYD852134 SHU852134:SHZ852134 SRQ852134:SRV852134 TBM852134:TBR852134 TLI852134:TLN852134 TVE852134:TVJ852134 UFA852134:UFF852134 UOW852134:UPB852134 UYS852134:UYX852134 VIO852134:VIT852134 VSK852134:VSP852134 WCG852134:WCL852134 WMC852134:WMH852134 WVY852134:WWD852134 Q917670:V917670 JM917670:JR917670 TI917670:TN917670 ADE917670:ADJ917670 ANA917670:ANF917670 AWW917670:AXB917670 BGS917670:BGX917670 BQO917670:BQT917670 CAK917670:CAP917670 CKG917670:CKL917670 CUC917670:CUH917670 DDY917670:DED917670 DNU917670:DNZ917670 DXQ917670:DXV917670 EHM917670:EHR917670 ERI917670:ERN917670 FBE917670:FBJ917670 FLA917670:FLF917670 FUW917670:FVB917670 GES917670:GEX917670 GOO917670:GOT917670 GYK917670:GYP917670 HIG917670:HIL917670 HSC917670:HSH917670 IBY917670:ICD917670 ILU917670:ILZ917670 IVQ917670:IVV917670 JFM917670:JFR917670 JPI917670:JPN917670 JZE917670:JZJ917670 KJA917670:KJF917670 KSW917670:KTB917670 LCS917670:LCX917670 LMO917670:LMT917670 LWK917670:LWP917670 MGG917670:MGL917670 MQC917670:MQH917670 MZY917670:NAD917670 NJU917670:NJZ917670 NTQ917670:NTV917670 ODM917670:ODR917670 ONI917670:ONN917670 OXE917670:OXJ917670 PHA917670:PHF917670 PQW917670:PRB917670 QAS917670:QAX917670 QKO917670:QKT917670 QUK917670:QUP917670 REG917670:REL917670 ROC917670:ROH917670 RXY917670:RYD917670 SHU917670:SHZ917670 SRQ917670:SRV917670 TBM917670:TBR917670 TLI917670:TLN917670 TVE917670:TVJ917670 UFA917670:UFF917670 UOW917670:UPB917670 UYS917670:UYX917670 VIO917670:VIT917670 VSK917670:VSP917670 WCG917670:WCL917670 WMC917670:WMH917670 WVY917670:WWD917670 Q983206:V983206 JM983206:JR983206 TI983206:TN983206 ADE983206:ADJ983206 ANA983206:ANF983206 AWW983206:AXB983206 BGS983206:BGX983206 BQO983206:BQT983206 CAK983206:CAP983206 CKG983206:CKL983206 CUC983206:CUH983206 DDY983206:DED983206 DNU983206:DNZ983206 DXQ983206:DXV983206 EHM983206:EHR983206 ERI983206:ERN983206 FBE983206:FBJ983206 FLA983206:FLF983206 FUW983206:FVB983206 GES983206:GEX983206 GOO983206:GOT983206 GYK983206:GYP983206 HIG983206:HIL983206 HSC983206:HSH983206 IBY983206:ICD983206 ILU983206:ILZ983206 IVQ983206:IVV983206 JFM983206:JFR983206 JPI983206:JPN983206 JZE983206:JZJ983206 KJA983206:KJF983206 KSW983206:KTB983206 LCS983206:LCX983206 LMO983206:LMT983206 LWK983206:LWP983206 MGG983206:MGL983206 MQC983206:MQH983206 MZY983206:NAD983206 NJU983206:NJZ983206 NTQ983206:NTV983206 ODM983206:ODR983206 ONI983206:ONN983206 OXE983206:OXJ983206 PHA983206:PHF983206 PQW983206:PRB983206 QAS983206:QAX983206 QKO983206:QKT983206 QUK983206:QUP983206 REG983206:REL983206 ROC983206:ROH983206 RXY983206:RYD983206 SHU983206:SHZ983206 SRQ983206:SRV983206 TBM983206:TBR983206 TLI983206:TLN983206 TVE983206:TVJ983206 UFA983206:UFF983206 UOW983206:UPB983206 UYS983206:UYX983206 VIO983206:VIT983206 VSK983206:VSP983206 WCG983206:WCL983206 WMC983206:WMH983206 WVY983206:WWD983206 G170:W171 JC170:JS171 SY170:TO171 ACU170:ADK171 AMQ170:ANG171 AWM170:AXC171 BGI170:BGY171 BQE170:BQU171 CAA170:CAQ171 CJW170:CKM171 CTS170:CUI171 DDO170:DEE171 DNK170:DOA171 DXG170:DXW171 EHC170:EHS171 EQY170:ERO171 FAU170:FBK171 FKQ170:FLG171 FUM170:FVC171 GEI170:GEY171 GOE170:GOU171 GYA170:GYQ171 HHW170:HIM171 HRS170:HSI171 IBO170:ICE171 ILK170:IMA171 IVG170:IVW171 JFC170:JFS171 JOY170:JPO171 JYU170:JZK171 KIQ170:KJG171 KSM170:KTC171 LCI170:LCY171 LME170:LMU171 LWA170:LWQ171 MFW170:MGM171 MPS170:MQI171 MZO170:NAE171 NJK170:NKA171 NTG170:NTW171 ODC170:ODS171 OMY170:ONO171 OWU170:OXK171 PGQ170:PHG171 PQM170:PRC171 QAI170:QAY171 QKE170:QKU171 QUA170:QUQ171 RDW170:REM171 RNS170:ROI171 RXO170:RYE171 SHK170:SIA171 SRG170:SRW171 TBC170:TBS171 TKY170:TLO171 TUU170:TVK171 UEQ170:UFG171 UOM170:UPC171 UYI170:UYY171 VIE170:VIU171 VSA170:VSQ171 WBW170:WCM171 WLS170:WMI171 WVO170:WWE171 G65706:W65707 JC65706:JS65707 SY65706:TO65707 ACU65706:ADK65707 AMQ65706:ANG65707 AWM65706:AXC65707 BGI65706:BGY65707 BQE65706:BQU65707 CAA65706:CAQ65707 CJW65706:CKM65707 CTS65706:CUI65707 DDO65706:DEE65707 DNK65706:DOA65707 DXG65706:DXW65707 EHC65706:EHS65707 EQY65706:ERO65707 FAU65706:FBK65707 FKQ65706:FLG65707 FUM65706:FVC65707 GEI65706:GEY65707 GOE65706:GOU65707 GYA65706:GYQ65707 HHW65706:HIM65707 HRS65706:HSI65707 IBO65706:ICE65707 ILK65706:IMA65707 IVG65706:IVW65707 JFC65706:JFS65707 JOY65706:JPO65707 JYU65706:JZK65707 KIQ65706:KJG65707 KSM65706:KTC65707 LCI65706:LCY65707 LME65706:LMU65707 LWA65706:LWQ65707 MFW65706:MGM65707 MPS65706:MQI65707 MZO65706:NAE65707 NJK65706:NKA65707 NTG65706:NTW65707 ODC65706:ODS65707 OMY65706:ONO65707 OWU65706:OXK65707 PGQ65706:PHG65707 PQM65706:PRC65707 QAI65706:QAY65707 QKE65706:QKU65707 QUA65706:QUQ65707 RDW65706:REM65707 RNS65706:ROI65707 RXO65706:RYE65707 SHK65706:SIA65707 SRG65706:SRW65707 TBC65706:TBS65707 TKY65706:TLO65707 TUU65706:TVK65707 UEQ65706:UFG65707 UOM65706:UPC65707 UYI65706:UYY65707 VIE65706:VIU65707 VSA65706:VSQ65707 WBW65706:WCM65707 WLS65706:WMI65707 WVO65706:WWE65707 G131242:W131243 JC131242:JS131243 SY131242:TO131243 ACU131242:ADK131243 AMQ131242:ANG131243 AWM131242:AXC131243 BGI131242:BGY131243 BQE131242:BQU131243 CAA131242:CAQ131243 CJW131242:CKM131243 CTS131242:CUI131243 DDO131242:DEE131243 DNK131242:DOA131243 DXG131242:DXW131243 EHC131242:EHS131243 EQY131242:ERO131243 FAU131242:FBK131243 FKQ131242:FLG131243 FUM131242:FVC131243 GEI131242:GEY131243 GOE131242:GOU131243 GYA131242:GYQ131243 HHW131242:HIM131243 HRS131242:HSI131243 IBO131242:ICE131243 ILK131242:IMA131243 IVG131242:IVW131243 JFC131242:JFS131243 JOY131242:JPO131243 JYU131242:JZK131243 KIQ131242:KJG131243 KSM131242:KTC131243 LCI131242:LCY131243 LME131242:LMU131243 LWA131242:LWQ131243 MFW131242:MGM131243 MPS131242:MQI131243 MZO131242:NAE131243 NJK131242:NKA131243 NTG131242:NTW131243 ODC131242:ODS131243 OMY131242:ONO131243 OWU131242:OXK131243 PGQ131242:PHG131243 PQM131242:PRC131243 QAI131242:QAY131243 QKE131242:QKU131243 QUA131242:QUQ131243 RDW131242:REM131243 RNS131242:ROI131243 RXO131242:RYE131243 SHK131242:SIA131243 SRG131242:SRW131243 TBC131242:TBS131243 TKY131242:TLO131243 TUU131242:TVK131243 UEQ131242:UFG131243 UOM131242:UPC131243 UYI131242:UYY131243 VIE131242:VIU131243 VSA131242:VSQ131243 WBW131242:WCM131243 WLS131242:WMI131243 WVO131242:WWE131243 G196778:W196779 JC196778:JS196779 SY196778:TO196779 ACU196778:ADK196779 AMQ196778:ANG196779 AWM196778:AXC196779 BGI196778:BGY196779 BQE196778:BQU196779 CAA196778:CAQ196779 CJW196778:CKM196779 CTS196778:CUI196779 DDO196778:DEE196779 DNK196778:DOA196779 DXG196778:DXW196779 EHC196778:EHS196779 EQY196778:ERO196779 FAU196778:FBK196779 FKQ196778:FLG196779 FUM196778:FVC196779 GEI196778:GEY196779 GOE196778:GOU196779 GYA196778:GYQ196779 HHW196778:HIM196779 HRS196778:HSI196779 IBO196778:ICE196779 ILK196778:IMA196779 IVG196778:IVW196779 JFC196778:JFS196779 JOY196778:JPO196779 JYU196778:JZK196779 KIQ196778:KJG196779 KSM196778:KTC196779 LCI196778:LCY196779 LME196778:LMU196779 LWA196778:LWQ196779 MFW196778:MGM196779 MPS196778:MQI196779 MZO196778:NAE196779 NJK196778:NKA196779 NTG196778:NTW196779 ODC196778:ODS196779 OMY196778:ONO196779 OWU196778:OXK196779 PGQ196778:PHG196779 PQM196778:PRC196779 QAI196778:QAY196779 QKE196778:QKU196779 QUA196778:QUQ196779 RDW196778:REM196779 RNS196778:ROI196779 RXO196778:RYE196779 SHK196778:SIA196779 SRG196778:SRW196779 TBC196778:TBS196779 TKY196778:TLO196779 TUU196778:TVK196779 UEQ196778:UFG196779 UOM196778:UPC196779 UYI196778:UYY196779 VIE196778:VIU196779 VSA196778:VSQ196779 WBW196778:WCM196779 WLS196778:WMI196779 WVO196778:WWE196779 G262314:W262315 JC262314:JS262315 SY262314:TO262315 ACU262314:ADK262315 AMQ262314:ANG262315 AWM262314:AXC262315 BGI262314:BGY262315 BQE262314:BQU262315 CAA262314:CAQ262315 CJW262314:CKM262315 CTS262314:CUI262315 DDO262314:DEE262315 DNK262314:DOA262315 DXG262314:DXW262315 EHC262314:EHS262315 EQY262314:ERO262315 FAU262314:FBK262315 FKQ262314:FLG262315 FUM262314:FVC262315 GEI262314:GEY262315 GOE262314:GOU262315 GYA262314:GYQ262315 HHW262314:HIM262315 HRS262314:HSI262315 IBO262314:ICE262315 ILK262314:IMA262315 IVG262314:IVW262315 JFC262314:JFS262315 JOY262314:JPO262315 JYU262314:JZK262315 KIQ262314:KJG262315 KSM262314:KTC262315 LCI262314:LCY262315 LME262314:LMU262315 LWA262314:LWQ262315 MFW262314:MGM262315 MPS262314:MQI262315 MZO262314:NAE262315 NJK262314:NKA262315 NTG262314:NTW262315 ODC262314:ODS262315 OMY262314:ONO262315 OWU262314:OXK262315 PGQ262314:PHG262315 PQM262314:PRC262315 QAI262314:QAY262315 QKE262314:QKU262315 QUA262314:QUQ262315 RDW262314:REM262315 RNS262314:ROI262315 RXO262314:RYE262315 SHK262314:SIA262315 SRG262314:SRW262315 TBC262314:TBS262315 TKY262314:TLO262315 TUU262314:TVK262315 UEQ262314:UFG262315 UOM262314:UPC262315 UYI262314:UYY262315 VIE262314:VIU262315 VSA262314:VSQ262315 WBW262314:WCM262315 WLS262314:WMI262315 WVO262314:WWE262315 G327850:W327851 JC327850:JS327851 SY327850:TO327851 ACU327850:ADK327851 AMQ327850:ANG327851 AWM327850:AXC327851 BGI327850:BGY327851 BQE327850:BQU327851 CAA327850:CAQ327851 CJW327850:CKM327851 CTS327850:CUI327851 DDO327850:DEE327851 DNK327850:DOA327851 DXG327850:DXW327851 EHC327850:EHS327851 EQY327850:ERO327851 FAU327850:FBK327851 FKQ327850:FLG327851 FUM327850:FVC327851 GEI327850:GEY327851 GOE327850:GOU327851 GYA327850:GYQ327851 HHW327850:HIM327851 HRS327850:HSI327851 IBO327850:ICE327851 ILK327850:IMA327851 IVG327850:IVW327851 JFC327850:JFS327851 JOY327850:JPO327851 JYU327850:JZK327851 KIQ327850:KJG327851 KSM327850:KTC327851 LCI327850:LCY327851 LME327850:LMU327851 LWA327850:LWQ327851 MFW327850:MGM327851 MPS327850:MQI327851 MZO327850:NAE327851 NJK327850:NKA327851 NTG327850:NTW327851 ODC327850:ODS327851 OMY327850:ONO327851 OWU327850:OXK327851 PGQ327850:PHG327851 PQM327850:PRC327851 QAI327850:QAY327851 QKE327850:QKU327851 QUA327850:QUQ327851 RDW327850:REM327851 RNS327850:ROI327851 RXO327850:RYE327851 SHK327850:SIA327851 SRG327850:SRW327851 TBC327850:TBS327851 TKY327850:TLO327851 TUU327850:TVK327851 UEQ327850:UFG327851 UOM327850:UPC327851 UYI327850:UYY327851 VIE327850:VIU327851 VSA327850:VSQ327851 WBW327850:WCM327851 WLS327850:WMI327851 WVO327850:WWE327851 G393386:W393387 JC393386:JS393387 SY393386:TO393387 ACU393386:ADK393387 AMQ393386:ANG393387 AWM393386:AXC393387 BGI393386:BGY393387 BQE393386:BQU393387 CAA393386:CAQ393387 CJW393386:CKM393387 CTS393386:CUI393387 DDO393386:DEE393387 DNK393386:DOA393387 DXG393386:DXW393387 EHC393386:EHS393387 EQY393386:ERO393387 FAU393386:FBK393387 FKQ393386:FLG393387 FUM393386:FVC393387 GEI393386:GEY393387 GOE393386:GOU393387 GYA393386:GYQ393387 HHW393386:HIM393387 HRS393386:HSI393387 IBO393386:ICE393387 ILK393386:IMA393387 IVG393386:IVW393387 JFC393386:JFS393387 JOY393386:JPO393387 JYU393386:JZK393387 KIQ393386:KJG393387 KSM393386:KTC393387 LCI393386:LCY393387 LME393386:LMU393387 LWA393386:LWQ393387 MFW393386:MGM393387 MPS393386:MQI393387 MZO393386:NAE393387 NJK393386:NKA393387 NTG393386:NTW393387 ODC393386:ODS393387 OMY393386:ONO393387 OWU393386:OXK393387 PGQ393386:PHG393387 PQM393386:PRC393387 QAI393386:QAY393387 QKE393386:QKU393387 QUA393386:QUQ393387 RDW393386:REM393387 RNS393386:ROI393387 RXO393386:RYE393387 SHK393386:SIA393387 SRG393386:SRW393387 TBC393386:TBS393387 TKY393386:TLO393387 TUU393386:TVK393387 UEQ393386:UFG393387 UOM393386:UPC393387 UYI393386:UYY393387 VIE393386:VIU393387 VSA393386:VSQ393387 WBW393386:WCM393387 WLS393386:WMI393387 WVO393386:WWE393387 G458922:W458923 JC458922:JS458923 SY458922:TO458923 ACU458922:ADK458923 AMQ458922:ANG458923 AWM458922:AXC458923 BGI458922:BGY458923 BQE458922:BQU458923 CAA458922:CAQ458923 CJW458922:CKM458923 CTS458922:CUI458923 DDO458922:DEE458923 DNK458922:DOA458923 DXG458922:DXW458923 EHC458922:EHS458923 EQY458922:ERO458923 FAU458922:FBK458923 FKQ458922:FLG458923 FUM458922:FVC458923 GEI458922:GEY458923 GOE458922:GOU458923 GYA458922:GYQ458923 HHW458922:HIM458923 HRS458922:HSI458923 IBO458922:ICE458923 ILK458922:IMA458923 IVG458922:IVW458923 JFC458922:JFS458923 JOY458922:JPO458923 JYU458922:JZK458923 KIQ458922:KJG458923 KSM458922:KTC458923 LCI458922:LCY458923 LME458922:LMU458923 LWA458922:LWQ458923 MFW458922:MGM458923 MPS458922:MQI458923 MZO458922:NAE458923 NJK458922:NKA458923 NTG458922:NTW458923 ODC458922:ODS458923 OMY458922:ONO458923 OWU458922:OXK458923 PGQ458922:PHG458923 PQM458922:PRC458923 QAI458922:QAY458923 QKE458922:QKU458923 QUA458922:QUQ458923 RDW458922:REM458923 RNS458922:ROI458923 RXO458922:RYE458923 SHK458922:SIA458923 SRG458922:SRW458923 TBC458922:TBS458923 TKY458922:TLO458923 TUU458922:TVK458923 UEQ458922:UFG458923 UOM458922:UPC458923 UYI458922:UYY458923 VIE458922:VIU458923 VSA458922:VSQ458923 WBW458922:WCM458923 WLS458922:WMI458923 WVO458922:WWE458923 G524458:W524459 JC524458:JS524459 SY524458:TO524459 ACU524458:ADK524459 AMQ524458:ANG524459 AWM524458:AXC524459 BGI524458:BGY524459 BQE524458:BQU524459 CAA524458:CAQ524459 CJW524458:CKM524459 CTS524458:CUI524459 DDO524458:DEE524459 DNK524458:DOA524459 DXG524458:DXW524459 EHC524458:EHS524459 EQY524458:ERO524459 FAU524458:FBK524459 FKQ524458:FLG524459 FUM524458:FVC524459 GEI524458:GEY524459 GOE524458:GOU524459 GYA524458:GYQ524459 HHW524458:HIM524459 HRS524458:HSI524459 IBO524458:ICE524459 ILK524458:IMA524459 IVG524458:IVW524459 JFC524458:JFS524459 JOY524458:JPO524459 JYU524458:JZK524459 KIQ524458:KJG524459 KSM524458:KTC524459 LCI524458:LCY524459 LME524458:LMU524459 LWA524458:LWQ524459 MFW524458:MGM524459 MPS524458:MQI524459 MZO524458:NAE524459 NJK524458:NKA524459 NTG524458:NTW524459 ODC524458:ODS524459 OMY524458:ONO524459 OWU524458:OXK524459 PGQ524458:PHG524459 PQM524458:PRC524459 QAI524458:QAY524459 QKE524458:QKU524459 QUA524458:QUQ524459 RDW524458:REM524459 RNS524458:ROI524459 RXO524458:RYE524459 SHK524458:SIA524459 SRG524458:SRW524459 TBC524458:TBS524459 TKY524458:TLO524459 TUU524458:TVK524459 UEQ524458:UFG524459 UOM524458:UPC524459 UYI524458:UYY524459 VIE524458:VIU524459 VSA524458:VSQ524459 WBW524458:WCM524459 WLS524458:WMI524459 WVO524458:WWE524459 G589994:W589995 JC589994:JS589995 SY589994:TO589995 ACU589994:ADK589995 AMQ589994:ANG589995 AWM589994:AXC589995 BGI589994:BGY589995 BQE589994:BQU589995 CAA589994:CAQ589995 CJW589994:CKM589995 CTS589994:CUI589995 DDO589994:DEE589995 DNK589994:DOA589995 DXG589994:DXW589995 EHC589994:EHS589995 EQY589994:ERO589995 FAU589994:FBK589995 FKQ589994:FLG589995 FUM589994:FVC589995 GEI589994:GEY589995 GOE589994:GOU589995 GYA589994:GYQ589995 HHW589994:HIM589995 HRS589994:HSI589995 IBO589994:ICE589995 ILK589994:IMA589995 IVG589994:IVW589995 JFC589994:JFS589995 JOY589994:JPO589995 JYU589994:JZK589995 KIQ589994:KJG589995 KSM589994:KTC589995 LCI589994:LCY589995 LME589994:LMU589995 LWA589994:LWQ589995 MFW589994:MGM589995 MPS589994:MQI589995 MZO589994:NAE589995 NJK589994:NKA589995 NTG589994:NTW589995 ODC589994:ODS589995 OMY589994:ONO589995 OWU589994:OXK589995 PGQ589994:PHG589995 PQM589994:PRC589995 QAI589994:QAY589995 QKE589994:QKU589995 QUA589994:QUQ589995 RDW589994:REM589995 RNS589994:ROI589995 RXO589994:RYE589995 SHK589994:SIA589995 SRG589994:SRW589995 TBC589994:TBS589995 TKY589994:TLO589995 TUU589994:TVK589995 UEQ589994:UFG589995 UOM589994:UPC589995 UYI589994:UYY589995 VIE589994:VIU589995 VSA589994:VSQ589995 WBW589994:WCM589995 WLS589994:WMI589995 WVO589994:WWE589995 G655530:W655531 JC655530:JS655531 SY655530:TO655531 ACU655530:ADK655531 AMQ655530:ANG655531 AWM655530:AXC655531 BGI655530:BGY655531 BQE655530:BQU655531 CAA655530:CAQ655531 CJW655530:CKM655531 CTS655530:CUI655531 DDO655530:DEE655531 DNK655530:DOA655531 DXG655530:DXW655531 EHC655530:EHS655531 EQY655530:ERO655531 FAU655530:FBK655531 FKQ655530:FLG655531 FUM655530:FVC655531 GEI655530:GEY655531 GOE655530:GOU655531 GYA655530:GYQ655531 HHW655530:HIM655531 HRS655530:HSI655531 IBO655530:ICE655531 ILK655530:IMA655531 IVG655530:IVW655531 JFC655530:JFS655531 JOY655530:JPO655531 JYU655530:JZK655531 KIQ655530:KJG655531 KSM655530:KTC655531 LCI655530:LCY655531 LME655530:LMU655531 LWA655530:LWQ655531 MFW655530:MGM655531 MPS655530:MQI655531 MZO655530:NAE655531 NJK655530:NKA655531 NTG655530:NTW655531 ODC655530:ODS655531 OMY655530:ONO655531 OWU655530:OXK655531 PGQ655530:PHG655531 PQM655530:PRC655531 QAI655530:QAY655531 QKE655530:QKU655531 QUA655530:QUQ655531 RDW655530:REM655531 RNS655530:ROI655531 RXO655530:RYE655531 SHK655530:SIA655531 SRG655530:SRW655531 TBC655530:TBS655531 TKY655530:TLO655531 TUU655530:TVK655531 UEQ655530:UFG655531 UOM655530:UPC655531 UYI655530:UYY655531 VIE655530:VIU655531 VSA655530:VSQ655531 WBW655530:WCM655531 WLS655530:WMI655531 WVO655530:WWE655531 G721066:W721067 JC721066:JS721067 SY721066:TO721067 ACU721066:ADK721067 AMQ721066:ANG721067 AWM721066:AXC721067 BGI721066:BGY721067 BQE721066:BQU721067 CAA721066:CAQ721067 CJW721066:CKM721067 CTS721066:CUI721067 DDO721066:DEE721067 DNK721066:DOA721067 DXG721066:DXW721067 EHC721066:EHS721067 EQY721066:ERO721067 FAU721066:FBK721067 FKQ721066:FLG721067 FUM721066:FVC721067 GEI721066:GEY721067 GOE721066:GOU721067 GYA721066:GYQ721067 HHW721066:HIM721067 HRS721066:HSI721067 IBO721066:ICE721067 ILK721066:IMA721067 IVG721066:IVW721067 JFC721066:JFS721067 JOY721066:JPO721067 JYU721066:JZK721067 KIQ721066:KJG721067 KSM721066:KTC721067 LCI721066:LCY721067 LME721066:LMU721067 LWA721066:LWQ721067 MFW721066:MGM721067 MPS721066:MQI721067 MZO721066:NAE721067 NJK721066:NKA721067 NTG721066:NTW721067 ODC721066:ODS721067 OMY721066:ONO721067 OWU721066:OXK721067 PGQ721066:PHG721067 PQM721066:PRC721067 QAI721066:QAY721067 QKE721066:QKU721067 QUA721066:QUQ721067 RDW721066:REM721067 RNS721066:ROI721067 RXO721066:RYE721067 SHK721066:SIA721067 SRG721066:SRW721067 TBC721066:TBS721067 TKY721066:TLO721067 TUU721066:TVK721067 UEQ721066:UFG721067 UOM721066:UPC721067 UYI721066:UYY721067 VIE721066:VIU721067 VSA721066:VSQ721067 WBW721066:WCM721067 WLS721066:WMI721067 WVO721066:WWE721067 G786602:W786603 JC786602:JS786603 SY786602:TO786603 ACU786602:ADK786603 AMQ786602:ANG786603 AWM786602:AXC786603 BGI786602:BGY786603 BQE786602:BQU786603 CAA786602:CAQ786603 CJW786602:CKM786603 CTS786602:CUI786603 DDO786602:DEE786603 DNK786602:DOA786603 DXG786602:DXW786603 EHC786602:EHS786603 EQY786602:ERO786603 FAU786602:FBK786603 FKQ786602:FLG786603 FUM786602:FVC786603 GEI786602:GEY786603 GOE786602:GOU786603 GYA786602:GYQ786603 HHW786602:HIM786603 HRS786602:HSI786603 IBO786602:ICE786603 ILK786602:IMA786603 IVG786602:IVW786603 JFC786602:JFS786603 JOY786602:JPO786603 JYU786602:JZK786603 KIQ786602:KJG786603 KSM786602:KTC786603 LCI786602:LCY786603 LME786602:LMU786603 LWA786602:LWQ786603 MFW786602:MGM786603 MPS786602:MQI786603 MZO786602:NAE786603 NJK786602:NKA786603 NTG786602:NTW786603 ODC786602:ODS786603 OMY786602:ONO786603 OWU786602:OXK786603 PGQ786602:PHG786603 PQM786602:PRC786603 QAI786602:QAY786603 QKE786602:QKU786603 QUA786602:QUQ786603 RDW786602:REM786603 RNS786602:ROI786603 RXO786602:RYE786603 SHK786602:SIA786603 SRG786602:SRW786603 TBC786602:TBS786603 TKY786602:TLO786603 TUU786602:TVK786603 UEQ786602:UFG786603 UOM786602:UPC786603 UYI786602:UYY786603 VIE786602:VIU786603 VSA786602:VSQ786603 WBW786602:WCM786603 WLS786602:WMI786603 WVO786602:WWE786603 G852138:W852139 JC852138:JS852139 SY852138:TO852139 ACU852138:ADK852139 AMQ852138:ANG852139 AWM852138:AXC852139 BGI852138:BGY852139 BQE852138:BQU852139 CAA852138:CAQ852139 CJW852138:CKM852139 CTS852138:CUI852139 DDO852138:DEE852139 DNK852138:DOA852139 DXG852138:DXW852139 EHC852138:EHS852139 EQY852138:ERO852139 FAU852138:FBK852139 FKQ852138:FLG852139 FUM852138:FVC852139 GEI852138:GEY852139 GOE852138:GOU852139 GYA852138:GYQ852139 HHW852138:HIM852139 HRS852138:HSI852139 IBO852138:ICE852139 ILK852138:IMA852139 IVG852138:IVW852139 JFC852138:JFS852139 JOY852138:JPO852139 JYU852138:JZK852139 KIQ852138:KJG852139 KSM852138:KTC852139 LCI852138:LCY852139 LME852138:LMU852139 LWA852138:LWQ852139 MFW852138:MGM852139 MPS852138:MQI852139 MZO852138:NAE852139 NJK852138:NKA852139 NTG852138:NTW852139 ODC852138:ODS852139 OMY852138:ONO852139 OWU852138:OXK852139 PGQ852138:PHG852139 PQM852138:PRC852139 QAI852138:QAY852139 QKE852138:QKU852139 QUA852138:QUQ852139 RDW852138:REM852139 RNS852138:ROI852139 RXO852138:RYE852139 SHK852138:SIA852139 SRG852138:SRW852139 TBC852138:TBS852139 TKY852138:TLO852139 TUU852138:TVK852139 UEQ852138:UFG852139 UOM852138:UPC852139 UYI852138:UYY852139 VIE852138:VIU852139 VSA852138:VSQ852139 WBW852138:WCM852139 WLS852138:WMI852139 WVO852138:WWE852139 G917674:W917675 JC917674:JS917675 SY917674:TO917675 ACU917674:ADK917675 AMQ917674:ANG917675 AWM917674:AXC917675 BGI917674:BGY917675 BQE917674:BQU917675 CAA917674:CAQ917675 CJW917674:CKM917675 CTS917674:CUI917675 DDO917674:DEE917675 DNK917674:DOA917675 DXG917674:DXW917675 EHC917674:EHS917675 EQY917674:ERO917675 FAU917674:FBK917675 FKQ917674:FLG917675 FUM917674:FVC917675 GEI917674:GEY917675 GOE917674:GOU917675 GYA917674:GYQ917675 HHW917674:HIM917675 HRS917674:HSI917675 IBO917674:ICE917675 ILK917674:IMA917675 IVG917674:IVW917675 JFC917674:JFS917675 JOY917674:JPO917675 JYU917674:JZK917675 KIQ917674:KJG917675 KSM917674:KTC917675 LCI917674:LCY917675 LME917674:LMU917675 LWA917674:LWQ917675 MFW917674:MGM917675 MPS917674:MQI917675 MZO917674:NAE917675 NJK917674:NKA917675 NTG917674:NTW917675 ODC917674:ODS917675 OMY917674:ONO917675 OWU917674:OXK917675 PGQ917674:PHG917675 PQM917674:PRC917675 QAI917674:QAY917675 QKE917674:QKU917675 QUA917674:QUQ917675 RDW917674:REM917675 RNS917674:ROI917675 RXO917674:RYE917675 SHK917674:SIA917675 SRG917674:SRW917675 TBC917674:TBS917675 TKY917674:TLO917675 TUU917674:TVK917675 UEQ917674:UFG917675 UOM917674:UPC917675 UYI917674:UYY917675 VIE917674:VIU917675 VSA917674:VSQ917675 WBW917674:WCM917675 WLS917674:WMI917675 WVO917674:WWE917675 G983210:W983211 JC983210:JS983211 SY983210:TO983211 ACU983210:ADK983211 AMQ983210:ANG983211 AWM983210:AXC983211 BGI983210:BGY983211 BQE983210:BQU983211 CAA983210:CAQ983211 CJW983210:CKM983211 CTS983210:CUI983211 DDO983210:DEE983211 DNK983210:DOA983211 DXG983210:DXW983211 EHC983210:EHS983211 EQY983210:ERO983211 FAU983210:FBK983211 FKQ983210:FLG983211 FUM983210:FVC983211 GEI983210:GEY983211 GOE983210:GOU983211 GYA983210:GYQ983211 HHW983210:HIM983211 HRS983210:HSI983211 IBO983210:ICE983211 ILK983210:IMA983211 IVG983210:IVW983211 JFC983210:JFS983211 JOY983210:JPO983211 JYU983210:JZK983211 KIQ983210:KJG983211 KSM983210:KTC983211 LCI983210:LCY983211 LME983210:LMU983211 LWA983210:LWQ983211 MFW983210:MGM983211 MPS983210:MQI983211 MZO983210:NAE983211 NJK983210:NKA983211 NTG983210:NTW983211 ODC983210:ODS983211 OMY983210:ONO983211 OWU983210:OXK983211 PGQ983210:PHG983211 PQM983210:PRC983211 QAI983210:QAY983211 QKE983210:QKU983211 QUA983210:QUQ983211 RDW983210:REM983211 RNS983210:ROI983211 RXO983210:RYE983211 SHK983210:SIA983211 SRG983210:SRW983211 TBC983210:TBS983211 TKY983210:TLO983211 TUU983210:TVK983211 UEQ983210:UFG983211 UOM983210:UPC983211 UYI983210:UYY983211 VIE983210:VIU983211 VSA983210:VSQ983211 WBW983210:WCM983211 WLS983210:WMI983211 WVO983210:WWE983211 J172 JF172 TB172 ACX172 AMT172 AWP172 BGL172 BQH172 CAD172 CJZ172 CTV172 DDR172 DNN172 DXJ172 EHF172 ERB172 FAX172 FKT172 FUP172 GEL172 GOH172 GYD172 HHZ172 HRV172 IBR172 ILN172 IVJ172 JFF172 JPB172 JYX172 KIT172 KSP172 LCL172 LMH172 LWD172 MFZ172 MPV172 MZR172 NJN172 NTJ172 ODF172 ONB172 OWX172 PGT172 PQP172 QAL172 QKH172 QUD172 RDZ172 RNV172 RXR172 SHN172 SRJ172 TBF172 TLB172 TUX172 UET172 UOP172 UYL172 VIH172 VSD172 WBZ172 WLV172 WVR172 J65708 JF65708 TB65708 ACX65708 AMT65708 AWP65708 BGL65708 BQH65708 CAD65708 CJZ65708 CTV65708 DDR65708 DNN65708 DXJ65708 EHF65708 ERB65708 FAX65708 FKT65708 FUP65708 GEL65708 GOH65708 GYD65708 HHZ65708 HRV65708 IBR65708 ILN65708 IVJ65708 JFF65708 JPB65708 JYX65708 KIT65708 KSP65708 LCL65708 LMH65708 LWD65708 MFZ65708 MPV65708 MZR65708 NJN65708 NTJ65708 ODF65708 ONB65708 OWX65708 PGT65708 PQP65708 QAL65708 QKH65708 QUD65708 RDZ65708 RNV65708 RXR65708 SHN65708 SRJ65708 TBF65708 TLB65708 TUX65708 UET65708 UOP65708 UYL65708 VIH65708 VSD65708 WBZ65708 WLV65708 WVR65708 J131244 JF131244 TB131244 ACX131244 AMT131244 AWP131244 BGL131244 BQH131244 CAD131244 CJZ131244 CTV131244 DDR131244 DNN131244 DXJ131244 EHF131244 ERB131244 FAX131244 FKT131244 FUP131244 GEL131244 GOH131244 GYD131244 HHZ131244 HRV131244 IBR131244 ILN131244 IVJ131244 JFF131244 JPB131244 JYX131244 KIT131244 KSP131244 LCL131244 LMH131244 LWD131244 MFZ131244 MPV131244 MZR131244 NJN131244 NTJ131244 ODF131244 ONB131244 OWX131244 PGT131244 PQP131244 QAL131244 QKH131244 QUD131244 RDZ131244 RNV131244 RXR131244 SHN131244 SRJ131244 TBF131244 TLB131244 TUX131244 UET131244 UOP131244 UYL131244 VIH131244 VSD131244 WBZ131244 WLV131244 WVR131244 J196780 JF196780 TB196780 ACX196780 AMT196780 AWP196780 BGL196780 BQH196780 CAD196780 CJZ196780 CTV196780 DDR196780 DNN196780 DXJ196780 EHF196780 ERB196780 FAX196780 FKT196780 FUP196780 GEL196780 GOH196780 GYD196780 HHZ196780 HRV196780 IBR196780 ILN196780 IVJ196780 JFF196780 JPB196780 JYX196780 KIT196780 KSP196780 LCL196780 LMH196780 LWD196780 MFZ196780 MPV196780 MZR196780 NJN196780 NTJ196780 ODF196780 ONB196780 OWX196780 PGT196780 PQP196780 QAL196780 QKH196780 QUD196780 RDZ196780 RNV196780 RXR196780 SHN196780 SRJ196780 TBF196780 TLB196780 TUX196780 UET196780 UOP196780 UYL196780 VIH196780 VSD196780 WBZ196780 WLV196780 WVR196780 J262316 JF262316 TB262316 ACX262316 AMT262316 AWP262316 BGL262316 BQH262316 CAD262316 CJZ262316 CTV262316 DDR262316 DNN262316 DXJ262316 EHF262316 ERB262316 FAX262316 FKT262316 FUP262316 GEL262316 GOH262316 GYD262316 HHZ262316 HRV262316 IBR262316 ILN262316 IVJ262316 JFF262316 JPB262316 JYX262316 KIT262316 KSP262316 LCL262316 LMH262316 LWD262316 MFZ262316 MPV262316 MZR262316 NJN262316 NTJ262316 ODF262316 ONB262316 OWX262316 PGT262316 PQP262316 QAL262316 QKH262316 QUD262316 RDZ262316 RNV262316 RXR262316 SHN262316 SRJ262316 TBF262316 TLB262316 TUX262316 UET262316 UOP262316 UYL262316 VIH262316 VSD262316 WBZ262316 WLV262316 WVR262316 J327852 JF327852 TB327852 ACX327852 AMT327852 AWP327852 BGL327852 BQH327852 CAD327852 CJZ327852 CTV327852 DDR327852 DNN327852 DXJ327852 EHF327852 ERB327852 FAX327852 FKT327852 FUP327852 GEL327852 GOH327852 GYD327852 HHZ327852 HRV327852 IBR327852 ILN327852 IVJ327852 JFF327852 JPB327852 JYX327852 KIT327852 KSP327852 LCL327852 LMH327852 LWD327852 MFZ327852 MPV327852 MZR327852 NJN327852 NTJ327852 ODF327852 ONB327852 OWX327852 PGT327852 PQP327852 QAL327852 QKH327852 QUD327852 RDZ327852 RNV327852 RXR327852 SHN327852 SRJ327852 TBF327852 TLB327852 TUX327852 UET327852 UOP327852 UYL327852 VIH327852 VSD327852 WBZ327852 WLV327852 WVR327852 J393388 JF393388 TB393388 ACX393388 AMT393388 AWP393388 BGL393388 BQH393388 CAD393388 CJZ393388 CTV393388 DDR393388 DNN393388 DXJ393388 EHF393388 ERB393388 FAX393388 FKT393388 FUP393388 GEL393388 GOH393388 GYD393388 HHZ393388 HRV393388 IBR393388 ILN393388 IVJ393388 JFF393388 JPB393388 JYX393388 KIT393388 KSP393388 LCL393388 LMH393388 LWD393388 MFZ393388 MPV393388 MZR393388 NJN393388 NTJ393388 ODF393388 ONB393388 OWX393388 PGT393388 PQP393388 QAL393388 QKH393388 QUD393388 RDZ393388 RNV393388 RXR393388 SHN393388 SRJ393388 TBF393388 TLB393388 TUX393388 UET393388 UOP393388 UYL393388 VIH393388 VSD393388 WBZ393388 WLV393388 WVR393388 J458924 JF458924 TB458924 ACX458924 AMT458924 AWP458924 BGL458924 BQH458924 CAD458924 CJZ458924 CTV458924 DDR458924 DNN458924 DXJ458924 EHF458924 ERB458924 FAX458924 FKT458924 FUP458924 GEL458924 GOH458924 GYD458924 HHZ458924 HRV458924 IBR458924 ILN458924 IVJ458924 JFF458924 JPB458924 JYX458924 KIT458924 KSP458924 LCL458924 LMH458924 LWD458924 MFZ458924 MPV458924 MZR458924 NJN458924 NTJ458924 ODF458924 ONB458924 OWX458924 PGT458924 PQP458924 QAL458924 QKH458924 QUD458924 RDZ458924 RNV458924 RXR458924 SHN458924 SRJ458924 TBF458924 TLB458924 TUX458924 UET458924 UOP458924 UYL458924 VIH458924 VSD458924 WBZ458924 WLV458924 WVR458924 J524460 JF524460 TB524460 ACX524460 AMT524460 AWP524460 BGL524460 BQH524460 CAD524460 CJZ524460 CTV524460 DDR524460 DNN524460 DXJ524460 EHF524460 ERB524460 FAX524460 FKT524460 FUP524460 GEL524460 GOH524460 GYD524460 HHZ524460 HRV524460 IBR524460 ILN524460 IVJ524460 JFF524460 JPB524460 JYX524460 KIT524460 KSP524460 LCL524460 LMH524460 LWD524460 MFZ524460 MPV524460 MZR524460 NJN524460 NTJ524460 ODF524460 ONB524460 OWX524460 PGT524460 PQP524460 QAL524460 QKH524460 QUD524460 RDZ524460 RNV524460 RXR524460 SHN524460 SRJ524460 TBF524460 TLB524460 TUX524460 UET524460 UOP524460 UYL524460 VIH524460 VSD524460 WBZ524460 WLV524460 WVR524460 J589996 JF589996 TB589996 ACX589996 AMT589996 AWP589996 BGL589996 BQH589996 CAD589996 CJZ589996 CTV589996 DDR589996 DNN589996 DXJ589996 EHF589996 ERB589996 FAX589996 FKT589996 FUP589996 GEL589996 GOH589996 GYD589996 HHZ589996 HRV589996 IBR589996 ILN589996 IVJ589996 JFF589996 JPB589996 JYX589996 KIT589996 KSP589996 LCL589996 LMH589996 LWD589996 MFZ589996 MPV589996 MZR589996 NJN589996 NTJ589996 ODF589996 ONB589996 OWX589996 PGT589996 PQP589996 QAL589996 QKH589996 QUD589996 RDZ589996 RNV589996 RXR589996 SHN589996 SRJ589996 TBF589996 TLB589996 TUX589996 UET589996 UOP589996 UYL589996 VIH589996 VSD589996 WBZ589996 WLV589996 WVR589996 J655532 JF655532 TB655532 ACX655532 AMT655532 AWP655532 BGL655532 BQH655532 CAD655532 CJZ655532 CTV655532 DDR655532 DNN655532 DXJ655532 EHF655532 ERB655532 FAX655532 FKT655532 FUP655532 GEL655532 GOH655532 GYD655532 HHZ655532 HRV655532 IBR655532 ILN655532 IVJ655532 JFF655532 JPB655532 JYX655532 KIT655532 KSP655532 LCL655532 LMH655532 LWD655532 MFZ655532 MPV655532 MZR655532 NJN655532 NTJ655532 ODF655532 ONB655532 OWX655532 PGT655532 PQP655532 QAL655532 QKH655532 QUD655532 RDZ655532 RNV655532 RXR655532 SHN655532 SRJ655532 TBF655532 TLB655532 TUX655532 UET655532 UOP655532 UYL655532 VIH655532 VSD655532 WBZ655532 WLV655532 WVR655532 J721068 JF721068 TB721068 ACX721068 AMT721068 AWP721068 BGL721068 BQH721068 CAD721068 CJZ721068 CTV721068 DDR721068 DNN721068 DXJ721068 EHF721068 ERB721068 FAX721068 FKT721068 FUP721068 GEL721068 GOH721068 GYD721068 HHZ721068 HRV721068 IBR721068 ILN721068 IVJ721068 JFF721068 JPB721068 JYX721068 KIT721068 KSP721068 LCL721068 LMH721068 LWD721068 MFZ721068 MPV721068 MZR721068 NJN721068 NTJ721068 ODF721068 ONB721068 OWX721068 PGT721068 PQP721068 QAL721068 QKH721068 QUD721068 RDZ721068 RNV721068 RXR721068 SHN721068 SRJ721068 TBF721068 TLB721068 TUX721068 UET721068 UOP721068 UYL721068 VIH721068 VSD721068 WBZ721068 WLV721068 WVR721068 J786604 JF786604 TB786604 ACX786604 AMT786604 AWP786604 BGL786604 BQH786604 CAD786604 CJZ786604 CTV786604 DDR786604 DNN786604 DXJ786604 EHF786604 ERB786604 FAX786604 FKT786604 FUP786604 GEL786604 GOH786604 GYD786604 HHZ786604 HRV786604 IBR786604 ILN786604 IVJ786604 JFF786604 JPB786604 JYX786604 KIT786604 KSP786604 LCL786604 LMH786604 LWD786604 MFZ786604 MPV786604 MZR786604 NJN786604 NTJ786604 ODF786604 ONB786604 OWX786604 PGT786604 PQP786604 QAL786604 QKH786604 QUD786604 RDZ786604 RNV786604 RXR786604 SHN786604 SRJ786604 TBF786604 TLB786604 TUX786604 UET786604 UOP786604 UYL786604 VIH786604 VSD786604 WBZ786604 WLV786604 WVR786604 J852140 JF852140 TB852140 ACX852140 AMT852140 AWP852140 BGL852140 BQH852140 CAD852140 CJZ852140 CTV852140 DDR852140 DNN852140 DXJ852140 EHF852140 ERB852140 FAX852140 FKT852140 FUP852140 GEL852140 GOH852140 GYD852140 HHZ852140 HRV852140 IBR852140 ILN852140 IVJ852140 JFF852140 JPB852140 JYX852140 KIT852140 KSP852140 LCL852140 LMH852140 LWD852140 MFZ852140 MPV852140 MZR852140 NJN852140 NTJ852140 ODF852140 ONB852140 OWX852140 PGT852140 PQP852140 QAL852140 QKH852140 QUD852140 RDZ852140 RNV852140 RXR852140 SHN852140 SRJ852140 TBF852140 TLB852140 TUX852140 UET852140 UOP852140 UYL852140 VIH852140 VSD852140 WBZ852140 WLV852140 WVR852140 J917676 JF917676 TB917676 ACX917676 AMT917676 AWP917676 BGL917676 BQH917676 CAD917676 CJZ917676 CTV917676 DDR917676 DNN917676 DXJ917676 EHF917676 ERB917676 FAX917676 FKT917676 FUP917676 GEL917676 GOH917676 GYD917676 HHZ917676 HRV917676 IBR917676 ILN917676 IVJ917676 JFF917676 JPB917676 JYX917676 KIT917676 KSP917676 LCL917676 LMH917676 LWD917676 MFZ917676 MPV917676 MZR917676 NJN917676 NTJ917676 ODF917676 ONB917676 OWX917676 PGT917676 PQP917676 QAL917676 QKH917676 QUD917676 RDZ917676 RNV917676 RXR917676 SHN917676 SRJ917676 TBF917676 TLB917676 TUX917676 UET917676 UOP917676 UYL917676 VIH917676 VSD917676 WBZ917676 WLV917676 WVR917676 J983212 JF983212 TB983212 ACX983212 AMT983212 AWP983212 BGL983212 BQH983212 CAD983212 CJZ983212 CTV983212 DDR983212 DNN983212 DXJ983212 EHF983212 ERB983212 FAX983212 FKT983212 FUP983212 GEL983212 GOH983212 GYD983212 HHZ983212 HRV983212 IBR983212 ILN983212 IVJ983212 JFF983212 JPB983212 JYX983212 KIT983212 KSP983212 LCL983212 LMH983212 LWD983212 MFZ983212 MPV983212 MZR983212 NJN983212 NTJ983212 ODF983212 ONB983212 OWX983212 PGT983212 PQP983212 QAL983212 QKH983212 QUD983212 RDZ983212 RNV983212 RXR983212 SHN983212 SRJ983212 TBF983212 TLB983212 TUX983212 UET983212 UOP983212 UYL983212 VIH983212 VSD983212 WBZ983212 WLV983212 WVR983212 G218:W218 JC218:JS218 SY218:TO218 ACU218:ADK218 AMQ218:ANG218 AWM218:AXC218 BGI218:BGY218 BQE218:BQU218 CAA218:CAQ218 CJW218:CKM218 CTS218:CUI218 DDO218:DEE218 DNK218:DOA218 DXG218:DXW218 EHC218:EHS218 EQY218:ERO218 FAU218:FBK218 FKQ218:FLG218 FUM218:FVC218 GEI218:GEY218 GOE218:GOU218 GYA218:GYQ218 HHW218:HIM218 HRS218:HSI218 IBO218:ICE218 ILK218:IMA218 IVG218:IVW218 JFC218:JFS218 JOY218:JPO218 JYU218:JZK218 KIQ218:KJG218 KSM218:KTC218 LCI218:LCY218 LME218:LMU218 LWA218:LWQ218 MFW218:MGM218 MPS218:MQI218 MZO218:NAE218 NJK218:NKA218 NTG218:NTW218 ODC218:ODS218 OMY218:ONO218 OWU218:OXK218 PGQ218:PHG218 PQM218:PRC218 QAI218:QAY218 QKE218:QKU218 QUA218:QUQ218 RDW218:REM218 RNS218:ROI218 RXO218:RYE218 SHK218:SIA218 SRG218:SRW218 TBC218:TBS218 TKY218:TLO218 TUU218:TVK218 UEQ218:UFG218 UOM218:UPC218 UYI218:UYY218 VIE218:VIU218 VSA218:VSQ218 WBW218:WCM218 WLS218:WMI218 WVO218:WWE218 G65754:W65754 JC65754:JS65754 SY65754:TO65754 ACU65754:ADK65754 AMQ65754:ANG65754 AWM65754:AXC65754 BGI65754:BGY65754 BQE65754:BQU65754 CAA65754:CAQ65754 CJW65754:CKM65754 CTS65754:CUI65754 DDO65754:DEE65754 DNK65754:DOA65754 DXG65754:DXW65754 EHC65754:EHS65754 EQY65754:ERO65754 FAU65754:FBK65754 FKQ65754:FLG65754 FUM65754:FVC65754 GEI65754:GEY65754 GOE65754:GOU65754 GYA65754:GYQ65754 HHW65754:HIM65754 HRS65754:HSI65754 IBO65754:ICE65754 ILK65754:IMA65754 IVG65754:IVW65754 JFC65754:JFS65754 JOY65754:JPO65754 JYU65754:JZK65754 KIQ65754:KJG65754 KSM65754:KTC65754 LCI65754:LCY65754 LME65754:LMU65754 LWA65754:LWQ65754 MFW65754:MGM65754 MPS65754:MQI65754 MZO65754:NAE65754 NJK65754:NKA65754 NTG65754:NTW65754 ODC65754:ODS65754 OMY65754:ONO65754 OWU65754:OXK65754 PGQ65754:PHG65754 PQM65754:PRC65754 QAI65754:QAY65754 QKE65754:QKU65754 QUA65754:QUQ65754 RDW65754:REM65754 RNS65754:ROI65754 RXO65754:RYE65754 SHK65754:SIA65754 SRG65754:SRW65754 TBC65754:TBS65754 TKY65754:TLO65754 TUU65754:TVK65754 UEQ65754:UFG65754 UOM65754:UPC65754 UYI65754:UYY65754 VIE65754:VIU65754 VSA65754:VSQ65754 WBW65754:WCM65754 WLS65754:WMI65754 WVO65754:WWE65754 G131290:W131290 JC131290:JS131290 SY131290:TO131290 ACU131290:ADK131290 AMQ131290:ANG131290 AWM131290:AXC131290 BGI131290:BGY131290 BQE131290:BQU131290 CAA131290:CAQ131290 CJW131290:CKM131290 CTS131290:CUI131290 DDO131290:DEE131290 DNK131290:DOA131290 DXG131290:DXW131290 EHC131290:EHS131290 EQY131290:ERO131290 FAU131290:FBK131290 FKQ131290:FLG131290 FUM131290:FVC131290 GEI131290:GEY131290 GOE131290:GOU131290 GYA131290:GYQ131290 HHW131290:HIM131290 HRS131290:HSI131290 IBO131290:ICE131290 ILK131290:IMA131290 IVG131290:IVW131290 JFC131290:JFS131290 JOY131290:JPO131290 JYU131290:JZK131290 KIQ131290:KJG131290 KSM131290:KTC131290 LCI131290:LCY131290 LME131290:LMU131290 LWA131290:LWQ131290 MFW131290:MGM131290 MPS131290:MQI131290 MZO131290:NAE131290 NJK131290:NKA131290 NTG131290:NTW131290 ODC131290:ODS131290 OMY131290:ONO131290 OWU131290:OXK131290 PGQ131290:PHG131290 PQM131290:PRC131290 QAI131290:QAY131290 QKE131290:QKU131290 QUA131290:QUQ131290 RDW131290:REM131290 RNS131290:ROI131290 RXO131290:RYE131290 SHK131290:SIA131290 SRG131290:SRW131290 TBC131290:TBS131290 TKY131290:TLO131290 TUU131290:TVK131290 UEQ131290:UFG131290 UOM131290:UPC131290 UYI131290:UYY131290 VIE131290:VIU131290 VSA131290:VSQ131290 WBW131290:WCM131290 WLS131290:WMI131290 WVO131290:WWE131290 G196826:W196826 JC196826:JS196826 SY196826:TO196826 ACU196826:ADK196826 AMQ196826:ANG196826 AWM196826:AXC196826 BGI196826:BGY196826 BQE196826:BQU196826 CAA196826:CAQ196826 CJW196826:CKM196826 CTS196826:CUI196826 DDO196826:DEE196826 DNK196826:DOA196826 DXG196826:DXW196826 EHC196826:EHS196826 EQY196826:ERO196826 FAU196826:FBK196826 FKQ196826:FLG196826 FUM196826:FVC196826 GEI196826:GEY196826 GOE196826:GOU196826 GYA196826:GYQ196826 HHW196826:HIM196826 HRS196826:HSI196826 IBO196826:ICE196826 ILK196826:IMA196826 IVG196826:IVW196826 JFC196826:JFS196826 JOY196826:JPO196826 JYU196826:JZK196826 KIQ196826:KJG196826 KSM196826:KTC196826 LCI196826:LCY196826 LME196826:LMU196826 LWA196826:LWQ196826 MFW196826:MGM196826 MPS196826:MQI196826 MZO196826:NAE196826 NJK196826:NKA196826 NTG196826:NTW196826 ODC196826:ODS196826 OMY196826:ONO196826 OWU196826:OXK196826 PGQ196826:PHG196826 PQM196826:PRC196826 QAI196826:QAY196826 QKE196826:QKU196826 QUA196826:QUQ196826 RDW196826:REM196826 RNS196826:ROI196826 RXO196826:RYE196826 SHK196826:SIA196826 SRG196826:SRW196826 TBC196826:TBS196826 TKY196826:TLO196826 TUU196826:TVK196826 UEQ196826:UFG196826 UOM196826:UPC196826 UYI196826:UYY196826 VIE196826:VIU196826 VSA196826:VSQ196826 WBW196826:WCM196826 WLS196826:WMI196826 WVO196826:WWE196826 G262362:W262362 JC262362:JS262362 SY262362:TO262362 ACU262362:ADK262362 AMQ262362:ANG262362 AWM262362:AXC262362 BGI262362:BGY262362 BQE262362:BQU262362 CAA262362:CAQ262362 CJW262362:CKM262362 CTS262362:CUI262362 DDO262362:DEE262362 DNK262362:DOA262362 DXG262362:DXW262362 EHC262362:EHS262362 EQY262362:ERO262362 FAU262362:FBK262362 FKQ262362:FLG262362 FUM262362:FVC262362 GEI262362:GEY262362 GOE262362:GOU262362 GYA262362:GYQ262362 HHW262362:HIM262362 HRS262362:HSI262362 IBO262362:ICE262362 ILK262362:IMA262362 IVG262362:IVW262362 JFC262362:JFS262362 JOY262362:JPO262362 JYU262362:JZK262362 KIQ262362:KJG262362 KSM262362:KTC262362 LCI262362:LCY262362 LME262362:LMU262362 LWA262362:LWQ262362 MFW262362:MGM262362 MPS262362:MQI262362 MZO262362:NAE262362 NJK262362:NKA262362 NTG262362:NTW262362 ODC262362:ODS262362 OMY262362:ONO262362 OWU262362:OXK262362 PGQ262362:PHG262362 PQM262362:PRC262362 QAI262362:QAY262362 QKE262362:QKU262362 QUA262362:QUQ262362 RDW262362:REM262362 RNS262362:ROI262362 RXO262362:RYE262362 SHK262362:SIA262362 SRG262362:SRW262362 TBC262362:TBS262362 TKY262362:TLO262362 TUU262362:TVK262362 UEQ262362:UFG262362 UOM262362:UPC262362 UYI262362:UYY262362 VIE262362:VIU262362 VSA262362:VSQ262362 WBW262362:WCM262362 WLS262362:WMI262362 WVO262362:WWE262362 G327898:W327898 JC327898:JS327898 SY327898:TO327898 ACU327898:ADK327898 AMQ327898:ANG327898 AWM327898:AXC327898 BGI327898:BGY327898 BQE327898:BQU327898 CAA327898:CAQ327898 CJW327898:CKM327898 CTS327898:CUI327898 DDO327898:DEE327898 DNK327898:DOA327898 DXG327898:DXW327898 EHC327898:EHS327898 EQY327898:ERO327898 FAU327898:FBK327898 FKQ327898:FLG327898 FUM327898:FVC327898 GEI327898:GEY327898 GOE327898:GOU327898 GYA327898:GYQ327898 HHW327898:HIM327898 HRS327898:HSI327898 IBO327898:ICE327898 ILK327898:IMA327898 IVG327898:IVW327898 JFC327898:JFS327898 JOY327898:JPO327898 JYU327898:JZK327898 KIQ327898:KJG327898 KSM327898:KTC327898 LCI327898:LCY327898 LME327898:LMU327898 LWA327898:LWQ327898 MFW327898:MGM327898 MPS327898:MQI327898 MZO327898:NAE327898 NJK327898:NKA327898 NTG327898:NTW327898 ODC327898:ODS327898 OMY327898:ONO327898 OWU327898:OXK327898 PGQ327898:PHG327898 PQM327898:PRC327898 QAI327898:QAY327898 QKE327898:QKU327898 QUA327898:QUQ327898 RDW327898:REM327898 RNS327898:ROI327898 RXO327898:RYE327898 SHK327898:SIA327898 SRG327898:SRW327898 TBC327898:TBS327898 TKY327898:TLO327898 TUU327898:TVK327898 UEQ327898:UFG327898 UOM327898:UPC327898 UYI327898:UYY327898 VIE327898:VIU327898 VSA327898:VSQ327898 WBW327898:WCM327898 WLS327898:WMI327898 WVO327898:WWE327898 G393434:W393434 JC393434:JS393434 SY393434:TO393434 ACU393434:ADK393434 AMQ393434:ANG393434 AWM393434:AXC393434 BGI393434:BGY393434 BQE393434:BQU393434 CAA393434:CAQ393434 CJW393434:CKM393434 CTS393434:CUI393434 DDO393434:DEE393434 DNK393434:DOA393434 DXG393434:DXW393434 EHC393434:EHS393434 EQY393434:ERO393434 FAU393434:FBK393434 FKQ393434:FLG393434 FUM393434:FVC393434 GEI393434:GEY393434 GOE393434:GOU393434 GYA393434:GYQ393434 HHW393434:HIM393434 HRS393434:HSI393434 IBO393434:ICE393434 ILK393434:IMA393434 IVG393434:IVW393434 JFC393434:JFS393434 JOY393434:JPO393434 JYU393434:JZK393434 KIQ393434:KJG393434 KSM393434:KTC393434 LCI393434:LCY393434 LME393434:LMU393434 LWA393434:LWQ393434 MFW393434:MGM393434 MPS393434:MQI393434 MZO393434:NAE393434 NJK393434:NKA393434 NTG393434:NTW393434 ODC393434:ODS393434 OMY393434:ONO393434 OWU393434:OXK393434 PGQ393434:PHG393434 PQM393434:PRC393434 QAI393434:QAY393434 QKE393434:QKU393434 QUA393434:QUQ393434 RDW393434:REM393434 RNS393434:ROI393434 RXO393434:RYE393434 SHK393434:SIA393434 SRG393434:SRW393434 TBC393434:TBS393434 TKY393434:TLO393434 TUU393434:TVK393434 UEQ393434:UFG393434 UOM393434:UPC393434 UYI393434:UYY393434 VIE393434:VIU393434 VSA393434:VSQ393434 WBW393434:WCM393434 WLS393434:WMI393434 WVO393434:WWE393434 G458970:W458970 JC458970:JS458970 SY458970:TO458970 ACU458970:ADK458970 AMQ458970:ANG458970 AWM458970:AXC458970 BGI458970:BGY458970 BQE458970:BQU458970 CAA458970:CAQ458970 CJW458970:CKM458970 CTS458970:CUI458970 DDO458970:DEE458970 DNK458970:DOA458970 DXG458970:DXW458970 EHC458970:EHS458970 EQY458970:ERO458970 FAU458970:FBK458970 FKQ458970:FLG458970 FUM458970:FVC458970 GEI458970:GEY458970 GOE458970:GOU458970 GYA458970:GYQ458970 HHW458970:HIM458970 HRS458970:HSI458970 IBO458970:ICE458970 ILK458970:IMA458970 IVG458970:IVW458970 JFC458970:JFS458970 JOY458970:JPO458970 JYU458970:JZK458970 KIQ458970:KJG458970 KSM458970:KTC458970 LCI458970:LCY458970 LME458970:LMU458970 LWA458970:LWQ458970 MFW458970:MGM458970 MPS458970:MQI458970 MZO458970:NAE458970 NJK458970:NKA458970 NTG458970:NTW458970 ODC458970:ODS458970 OMY458970:ONO458970 OWU458970:OXK458970 PGQ458970:PHG458970 PQM458970:PRC458970 QAI458970:QAY458970 QKE458970:QKU458970 QUA458970:QUQ458970 RDW458970:REM458970 RNS458970:ROI458970 RXO458970:RYE458970 SHK458970:SIA458970 SRG458970:SRW458970 TBC458970:TBS458970 TKY458970:TLO458970 TUU458970:TVK458970 UEQ458970:UFG458970 UOM458970:UPC458970 UYI458970:UYY458970 VIE458970:VIU458970 VSA458970:VSQ458970 WBW458970:WCM458970 WLS458970:WMI458970 WVO458970:WWE458970 G524506:W524506 JC524506:JS524506 SY524506:TO524506 ACU524506:ADK524506 AMQ524506:ANG524506 AWM524506:AXC524506 BGI524506:BGY524506 BQE524506:BQU524506 CAA524506:CAQ524506 CJW524506:CKM524506 CTS524506:CUI524506 DDO524506:DEE524506 DNK524506:DOA524506 DXG524506:DXW524506 EHC524506:EHS524506 EQY524506:ERO524506 FAU524506:FBK524506 FKQ524506:FLG524506 FUM524506:FVC524506 GEI524506:GEY524506 GOE524506:GOU524506 GYA524506:GYQ524506 HHW524506:HIM524506 HRS524506:HSI524506 IBO524506:ICE524506 ILK524506:IMA524506 IVG524506:IVW524506 JFC524506:JFS524506 JOY524506:JPO524506 JYU524506:JZK524506 KIQ524506:KJG524506 KSM524506:KTC524506 LCI524506:LCY524506 LME524506:LMU524506 LWA524506:LWQ524506 MFW524506:MGM524506 MPS524506:MQI524506 MZO524506:NAE524506 NJK524506:NKA524506 NTG524506:NTW524506 ODC524506:ODS524506 OMY524506:ONO524506 OWU524506:OXK524506 PGQ524506:PHG524506 PQM524506:PRC524506 QAI524506:QAY524506 QKE524506:QKU524506 QUA524506:QUQ524506 RDW524506:REM524506 RNS524506:ROI524506 RXO524506:RYE524506 SHK524506:SIA524506 SRG524506:SRW524506 TBC524506:TBS524506 TKY524506:TLO524506 TUU524506:TVK524506 UEQ524506:UFG524506 UOM524506:UPC524506 UYI524506:UYY524506 VIE524506:VIU524506 VSA524506:VSQ524506 WBW524506:WCM524506 WLS524506:WMI524506 WVO524506:WWE524506 G590042:W590042 JC590042:JS590042 SY590042:TO590042 ACU590042:ADK590042 AMQ590042:ANG590042 AWM590042:AXC590042 BGI590042:BGY590042 BQE590042:BQU590042 CAA590042:CAQ590042 CJW590042:CKM590042 CTS590042:CUI590042 DDO590042:DEE590042 DNK590042:DOA590042 DXG590042:DXW590042 EHC590042:EHS590042 EQY590042:ERO590042 FAU590042:FBK590042 FKQ590042:FLG590042 FUM590042:FVC590042 GEI590042:GEY590042 GOE590042:GOU590042 GYA590042:GYQ590042 HHW590042:HIM590042 HRS590042:HSI590042 IBO590042:ICE590042 ILK590042:IMA590042 IVG590042:IVW590042 JFC590042:JFS590042 JOY590042:JPO590042 JYU590042:JZK590042 KIQ590042:KJG590042 KSM590042:KTC590042 LCI590042:LCY590042 LME590042:LMU590042 LWA590042:LWQ590042 MFW590042:MGM590042 MPS590042:MQI590042 MZO590042:NAE590042 NJK590042:NKA590042 NTG590042:NTW590042 ODC590042:ODS590042 OMY590042:ONO590042 OWU590042:OXK590042 PGQ590042:PHG590042 PQM590042:PRC590042 QAI590042:QAY590042 QKE590042:QKU590042 QUA590042:QUQ590042 RDW590042:REM590042 RNS590042:ROI590042 RXO590042:RYE590042 SHK590042:SIA590042 SRG590042:SRW590042 TBC590042:TBS590042 TKY590042:TLO590042 TUU590042:TVK590042 UEQ590042:UFG590042 UOM590042:UPC590042 UYI590042:UYY590042 VIE590042:VIU590042 VSA590042:VSQ590042 WBW590042:WCM590042 WLS590042:WMI590042 WVO590042:WWE590042 G655578:W655578 JC655578:JS655578 SY655578:TO655578 ACU655578:ADK655578 AMQ655578:ANG655578 AWM655578:AXC655578 BGI655578:BGY655578 BQE655578:BQU655578 CAA655578:CAQ655578 CJW655578:CKM655578 CTS655578:CUI655578 DDO655578:DEE655578 DNK655578:DOA655578 DXG655578:DXW655578 EHC655578:EHS655578 EQY655578:ERO655578 FAU655578:FBK655578 FKQ655578:FLG655578 FUM655578:FVC655578 GEI655578:GEY655578 GOE655578:GOU655578 GYA655578:GYQ655578 HHW655578:HIM655578 HRS655578:HSI655578 IBO655578:ICE655578 ILK655578:IMA655578 IVG655578:IVW655578 JFC655578:JFS655578 JOY655578:JPO655578 JYU655578:JZK655578 KIQ655578:KJG655578 KSM655578:KTC655578 LCI655578:LCY655578 LME655578:LMU655578 LWA655578:LWQ655578 MFW655578:MGM655578 MPS655578:MQI655578 MZO655578:NAE655578 NJK655578:NKA655578 NTG655578:NTW655578 ODC655578:ODS655578 OMY655578:ONO655578 OWU655578:OXK655578 PGQ655578:PHG655578 PQM655578:PRC655578 QAI655578:QAY655578 QKE655578:QKU655578 QUA655578:QUQ655578 RDW655578:REM655578 RNS655578:ROI655578 RXO655578:RYE655578 SHK655578:SIA655578 SRG655578:SRW655578 TBC655578:TBS655578 TKY655578:TLO655578 TUU655578:TVK655578 UEQ655578:UFG655578 UOM655578:UPC655578 UYI655578:UYY655578 VIE655578:VIU655578 VSA655578:VSQ655578 WBW655578:WCM655578 WLS655578:WMI655578 WVO655578:WWE655578 G721114:W721114 JC721114:JS721114 SY721114:TO721114 ACU721114:ADK721114 AMQ721114:ANG721114 AWM721114:AXC721114 BGI721114:BGY721114 BQE721114:BQU721114 CAA721114:CAQ721114 CJW721114:CKM721114 CTS721114:CUI721114 DDO721114:DEE721114 DNK721114:DOA721114 DXG721114:DXW721114 EHC721114:EHS721114 EQY721114:ERO721114 FAU721114:FBK721114 FKQ721114:FLG721114 FUM721114:FVC721114 GEI721114:GEY721114 GOE721114:GOU721114 GYA721114:GYQ721114 HHW721114:HIM721114 HRS721114:HSI721114 IBO721114:ICE721114 ILK721114:IMA721114 IVG721114:IVW721114 JFC721114:JFS721114 JOY721114:JPO721114 JYU721114:JZK721114 KIQ721114:KJG721114 KSM721114:KTC721114 LCI721114:LCY721114 LME721114:LMU721114 LWA721114:LWQ721114 MFW721114:MGM721114 MPS721114:MQI721114 MZO721114:NAE721114 NJK721114:NKA721114 NTG721114:NTW721114 ODC721114:ODS721114 OMY721114:ONO721114 OWU721114:OXK721114 PGQ721114:PHG721114 PQM721114:PRC721114 QAI721114:QAY721114 QKE721114:QKU721114 QUA721114:QUQ721114 RDW721114:REM721114 RNS721114:ROI721114 RXO721114:RYE721114 SHK721114:SIA721114 SRG721114:SRW721114 TBC721114:TBS721114 TKY721114:TLO721114 TUU721114:TVK721114 UEQ721114:UFG721114 UOM721114:UPC721114 UYI721114:UYY721114 VIE721114:VIU721114 VSA721114:VSQ721114 WBW721114:WCM721114 WLS721114:WMI721114 WVO721114:WWE721114 G786650:W786650 JC786650:JS786650 SY786650:TO786650 ACU786650:ADK786650 AMQ786650:ANG786650 AWM786650:AXC786650 BGI786650:BGY786650 BQE786650:BQU786650 CAA786650:CAQ786650 CJW786650:CKM786650 CTS786650:CUI786650 DDO786650:DEE786650 DNK786650:DOA786650 DXG786650:DXW786650 EHC786650:EHS786650 EQY786650:ERO786650 FAU786650:FBK786650 FKQ786650:FLG786650 FUM786650:FVC786650 GEI786650:GEY786650 GOE786650:GOU786650 GYA786650:GYQ786650 HHW786650:HIM786650 HRS786650:HSI786650 IBO786650:ICE786650 ILK786650:IMA786650 IVG786650:IVW786650 JFC786650:JFS786650 JOY786650:JPO786650 JYU786650:JZK786650 KIQ786650:KJG786650 KSM786650:KTC786650 LCI786650:LCY786650 LME786650:LMU786650 LWA786650:LWQ786650 MFW786650:MGM786650 MPS786650:MQI786650 MZO786650:NAE786650 NJK786650:NKA786650 NTG786650:NTW786650 ODC786650:ODS786650 OMY786650:ONO786650 OWU786650:OXK786650 PGQ786650:PHG786650 PQM786650:PRC786650 QAI786650:QAY786650 QKE786650:QKU786650 QUA786650:QUQ786650 RDW786650:REM786650 RNS786650:ROI786650 RXO786650:RYE786650 SHK786650:SIA786650 SRG786650:SRW786650 TBC786650:TBS786650 TKY786650:TLO786650 TUU786650:TVK786650 UEQ786650:UFG786650 UOM786650:UPC786650 UYI786650:UYY786650 VIE786650:VIU786650 VSA786650:VSQ786650 WBW786650:WCM786650 WLS786650:WMI786650 WVO786650:WWE786650 G852186:W852186 JC852186:JS852186 SY852186:TO852186 ACU852186:ADK852186 AMQ852186:ANG852186 AWM852186:AXC852186 BGI852186:BGY852186 BQE852186:BQU852186 CAA852186:CAQ852186 CJW852186:CKM852186 CTS852186:CUI852186 DDO852186:DEE852186 DNK852186:DOA852186 DXG852186:DXW852186 EHC852186:EHS852186 EQY852186:ERO852186 FAU852186:FBK852186 FKQ852186:FLG852186 FUM852186:FVC852186 GEI852186:GEY852186 GOE852186:GOU852186 GYA852186:GYQ852186 HHW852186:HIM852186 HRS852186:HSI852186 IBO852186:ICE852186 ILK852186:IMA852186 IVG852186:IVW852186 JFC852186:JFS852186 JOY852186:JPO852186 JYU852186:JZK852186 KIQ852186:KJG852186 KSM852186:KTC852186 LCI852186:LCY852186 LME852186:LMU852186 LWA852186:LWQ852186 MFW852186:MGM852186 MPS852186:MQI852186 MZO852186:NAE852186 NJK852186:NKA852186 NTG852186:NTW852186 ODC852186:ODS852186 OMY852186:ONO852186 OWU852186:OXK852186 PGQ852186:PHG852186 PQM852186:PRC852186 QAI852186:QAY852186 QKE852186:QKU852186 QUA852186:QUQ852186 RDW852186:REM852186 RNS852186:ROI852186 RXO852186:RYE852186 SHK852186:SIA852186 SRG852186:SRW852186 TBC852186:TBS852186 TKY852186:TLO852186 TUU852186:TVK852186 UEQ852186:UFG852186 UOM852186:UPC852186 UYI852186:UYY852186 VIE852186:VIU852186 VSA852186:VSQ852186 WBW852186:WCM852186 WLS852186:WMI852186 WVO852186:WWE852186 G917722:W917722 JC917722:JS917722 SY917722:TO917722 ACU917722:ADK917722 AMQ917722:ANG917722 AWM917722:AXC917722 BGI917722:BGY917722 BQE917722:BQU917722 CAA917722:CAQ917722 CJW917722:CKM917722 CTS917722:CUI917722 DDO917722:DEE917722 DNK917722:DOA917722 DXG917722:DXW917722 EHC917722:EHS917722 EQY917722:ERO917722 FAU917722:FBK917722 FKQ917722:FLG917722 FUM917722:FVC917722 GEI917722:GEY917722 GOE917722:GOU917722 GYA917722:GYQ917722 HHW917722:HIM917722 HRS917722:HSI917722 IBO917722:ICE917722 ILK917722:IMA917722 IVG917722:IVW917722 JFC917722:JFS917722 JOY917722:JPO917722 JYU917722:JZK917722 KIQ917722:KJG917722 KSM917722:KTC917722 LCI917722:LCY917722 LME917722:LMU917722 LWA917722:LWQ917722 MFW917722:MGM917722 MPS917722:MQI917722 MZO917722:NAE917722 NJK917722:NKA917722 NTG917722:NTW917722 ODC917722:ODS917722 OMY917722:ONO917722 OWU917722:OXK917722 PGQ917722:PHG917722 PQM917722:PRC917722 QAI917722:QAY917722 QKE917722:QKU917722 QUA917722:QUQ917722 RDW917722:REM917722 RNS917722:ROI917722 RXO917722:RYE917722 SHK917722:SIA917722 SRG917722:SRW917722 TBC917722:TBS917722 TKY917722:TLO917722 TUU917722:TVK917722 UEQ917722:UFG917722 UOM917722:UPC917722 UYI917722:UYY917722 VIE917722:VIU917722 VSA917722:VSQ917722 WBW917722:WCM917722 WLS917722:WMI917722 WVO917722:WWE917722 G983258:W983258 JC983258:JS983258 SY983258:TO983258 ACU983258:ADK983258 AMQ983258:ANG983258 AWM983258:AXC983258 BGI983258:BGY983258 BQE983258:BQU983258 CAA983258:CAQ983258 CJW983258:CKM983258 CTS983258:CUI983258 DDO983258:DEE983258 DNK983258:DOA983258 DXG983258:DXW983258 EHC983258:EHS983258 EQY983258:ERO983258 FAU983258:FBK983258 FKQ983258:FLG983258 FUM983258:FVC983258 GEI983258:GEY983258 GOE983258:GOU983258 GYA983258:GYQ983258 HHW983258:HIM983258 HRS983258:HSI983258 IBO983258:ICE983258 ILK983258:IMA983258 IVG983258:IVW983258 JFC983258:JFS983258 JOY983258:JPO983258 JYU983258:JZK983258 KIQ983258:KJG983258 KSM983258:KTC983258 LCI983258:LCY983258 LME983258:LMU983258 LWA983258:LWQ983258 MFW983258:MGM983258 MPS983258:MQI983258 MZO983258:NAE983258 NJK983258:NKA983258 NTG983258:NTW983258 ODC983258:ODS983258 OMY983258:ONO983258 OWU983258:OXK983258 PGQ983258:PHG983258 PQM983258:PRC983258 QAI983258:QAY983258 QKE983258:QKU983258 QUA983258:QUQ983258 RDW983258:REM983258 RNS983258:ROI983258 RXO983258:RYE983258 SHK983258:SIA983258 SRG983258:SRW983258 TBC983258:TBS983258 TKY983258:TLO983258 TUU983258:TVK983258 UEQ983258:UFG983258 UOM983258:UPC983258 UYI983258:UYY983258 VIE983258:VIU983258 VSA983258:VSQ983258 WBW983258:WCM983258 WLS983258:WMI983258 WVO983258:WWE983258 G227:W227 JC227:JS227 SY227:TO227 ACU227:ADK227 AMQ227:ANG227 AWM227:AXC227 BGI227:BGY227 BQE227:BQU227 CAA227:CAQ227 CJW227:CKM227 CTS227:CUI227 DDO227:DEE227 DNK227:DOA227 DXG227:DXW227 EHC227:EHS227 EQY227:ERO227 FAU227:FBK227 FKQ227:FLG227 FUM227:FVC227 GEI227:GEY227 GOE227:GOU227 GYA227:GYQ227 HHW227:HIM227 HRS227:HSI227 IBO227:ICE227 ILK227:IMA227 IVG227:IVW227 JFC227:JFS227 JOY227:JPO227 JYU227:JZK227 KIQ227:KJG227 KSM227:KTC227 LCI227:LCY227 LME227:LMU227 LWA227:LWQ227 MFW227:MGM227 MPS227:MQI227 MZO227:NAE227 NJK227:NKA227 NTG227:NTW227 ODC227:ODS227 OMY227:ONO227 OWU227:OXK227 PGQ227:PHG227 PQM227:PRC227 QAI227:QAY227 QKE227:QKU227 QUA227:QUQ227 RDW227:REM227 RNS227:ROI227 RXO227:RYE227 SHK227:SIA227 SRG227:SRW227 TBC227:TBS227 TKY227:TLO227 TUU227:TVK227 UEQ227:UFG227 UOM227:UPC227 UYI227:UYY227 VIE227:VIU227 VSA227:VSQ227 WBW227:WCM227 WLS227:WMI227 WVO227:WWE227 G65763:W65763 JC65763:JS65763 SY65763:TO65763 ACU65763:ADK65763 AMQ65763:ANG65763 AWM65763:AXC65763 BGI65763:BGY65763 BQE65763:BQU65763 CAA65763:CAQ65763 CJW65763:CKM65763 CTS65763:CUI65763 DDO65763:DEE65763 DNK65763:DOA65763 DXG65763:DXW65763 EHC65763:EHS65763 EQY65763:ERO65763 FAU65763:FBK65763 FKQ65763:FLG65763 FUM65763:FVC65763 GEI65763:GEY65763 GOE65763:GOU65763 GYA65763:GYQ65763 HHW65763:HIM65763 HRS65763:HSI65763 IBO65763:ICE65763 ILK65763:IMA65763 IVG65763:IVW65763 JFC65763:JFS65763 JOY65763:JPO65763 JYU65763:JZK65763 KIQ65763:KJG65763 KSM65763:KTC65763 LCI65763:LCY65763 LME65763:LMU65763 LWA65763:LWQ65763 MFW65763:MGM65763 MPS65763:MQI65763 MZO65763:NAE65763 NJK65763:NKA65763 NTG65763:NTW65763 ODC65763:ODS65763 OMY65763:ONO65763 OWU65763:OXK65763 PGQ65763:PHG65763 PQM65763:PRC65763 QAI65763:QAY65763 QKE65763:QKU65763 QUA65763:QUQ65763 RDW65763:REM65763 RNS65763:ROI65763 RXO65763:RYE65763 SHK65763:SIA65763 SRG65763:SRW65763 TBC65763:TBS65763 TKY65763:TLO65763 TUU65763:TVK65763 UEQ65763:UFG65763 UOM65763:UPC65763 UYI65763:UYY65763 VIE65763:VIU65763 VSA65763:VSQ65763 WBW65763:WCM65763 WLS65763:WMI65763 WVO65763:WWE65763 G131299:W131299 JC131299:JS131299 SY131299:TO131299 ACU131299:ADK131299 AMQ131299:ANG131299 AWM131299:AXC131299 BGI131299:BGY131299 BQE131299:BQU131299 CAA131299:CAQ131299 CJW131299:CKM131299 CTS131299:CUI131299 DDO131299:DEE131299 DNK131299:DOA131299 DXG131299:DXW131299 EHC131299:EHS131299 EQY131299:ERO131299 FAU131299:FBK131299 FKQ131299:FLG131299 FUM131299:FVC131299 GEI131299:GEY131299 GOE131299:GOU131299 GYA131299:GYQ131299 HHW131299:HIM131299 HRS131299:HSI131299 IBO131299:ICE131299 ILK131299:IMA131299 IVG131299:IVW131299 JFC131299:JFS131299 JOY131299:JPO131299 JYU131299:JZK131299 KIQ131299:KJG131299 KSM131299:KTC131299 LCI131299:LCY131299 LME131299:LMU131299 LWA131299:LWQ131299 MFW131299:MGM131299 MPS131299:MQI131299 MZO131299:NAE131299 NJK131299:NKA131299 NTG131299:NTW131299 ODC131299:ODS131299 OMY131299:ONO131299 OWU131299:OXK131299 PGQ131299:PHG131299 PQM131299:PRC131299 QAI131299:QAY131299 QKE131299:QKU131299 QUA131299:QUQ131299 RDW131299:REM131299 RNS131299:ROI131299 RXO131299:RYE131299 SHK131299:SIA131299 SRG131299:SRW131299 TBC131299:TBS131299 TKY131299:TLO131299 TUU131299:TVK131299 UEQ131299:UFG131299 UOM131299:UPC131299 UYI131299:UYY131299 VIE131299:VIU131299 VSA131299:VSQ131299 WBW131299:WCM131299 WLS131299:WMI131299 WVO131299:WWE131299 G196835:W196835 JC196835:JS196835 SY196835:TO196835 ACU196835:ADK196835 AMQ196835:ANG196835 AWM196835:AXC196835 BGI196835:BGY196835 BQE196835:BQU196835 CAA196835:CAQ196835 CJW196835:CKM196835 CTS196835:CUI196835 DDO196835:DEE196835 DNK196835:DOA196835 DXG196835:DXW196835 EHC196835:EHS196835 EQY196835:ERO196835 FAU196835:FBK196835 FKQ196835:FLG196835 FUM196835:FVC196835 GEI196835:GEY196835 GOE196835:GOU196835 GYA196835:GYQ196835 HHW196835:HIM196835 HRS196835:HSI196835 IBO196835:ICE196835 ILK196835:IMA196835 IVG196835:IVW196835 JFC196835:JFS196835 JOY196835:JPO196835 JYU196835:JZK196835 KIQ196835:KJG196835 KSM196835:KTC196835 LCI196835:LCY196835 LME196835:LMU196835 LWA196835:LWQ196835 MFW196835:MGM196835 MPS196835:MQI196835 MZO196835:NAE196835 NJK196835:NKA196835 NTG196835:NTW196835 ODC196835:ODS196835 OMY196835:ONO196835 OWU196835:OXK196835 PGQ196835:PHG196835 PQM196835:PRC196835 QAI196835:QAY196835 QKE196835:QKU196835 QUA196835:QUQ196835 RDW196835:REM196835 RNS196835:ROI196835 RXO196835:RYE196835 SHK196835:SIA196835 SRG196835:SRW196835 TBC196835:TBS196835 TKY196835:TLO196835 TUU196835:TVK196835 UEQ196835:UFG196835 UOM196835:UPC196835 UYI196835:UYY196835 VIE196835:VIU196835 VSA196835:VSQ196835 WBW196835:WCM196835 WLS196835:WMI196835 WVO196835:WWE196835 G262371:W262371 JC262371:JS262371 SY262371:TO262371 ACU262371:ADK262371 AMQ262371:ANG262371 AWM262371:AXC262371 BGI262371:BGY262371 BQE262371:BQU262371 CAA262371:CAQ262371 CJW262371:CKM262371 CTS262371:CUI262371 DDO262371:DEE262371 DNK262371:DOA262371 DXG262371:DXW262371 EHC262371:EHS262371 EQY262371:ERO262371 FAU262371:FBK262371 FKQ262371:FLG262371 FUM262371:FVC262371 GEI262371:GEY262371 GOE262371:GOU262371 GYA262371:GYQ262371 HHW262371:HIM262371 HRS262371:HSI262371 IBO262371:ICE262371 ILK262371:IMA262371 IVG262371:IVW262371 JFC262371:JFS262371 JOY262371:JPO262371 JYU262371:JZK262371 KIQ262371:KJG262371 KSM262371:KTC262371 LCI262371:LCY262371 LME262371:LMU262371 LWA262371:LWQ262371 MFW262371:MGM262371 MPS262371:MQI262371 MZO262371:NAE262371 NJK262371:NKA262371 NTG262371:NTW262371 ODC262371:ODS262371 OMY262371:ONO262371 OWU262371:OXK262371 PGQ262371:PHG262371 PQM262371:PRC262371 QAI262371:QAY262371 QKE262371:QKU262371 QUA262371:QUQ262371 RDW262371:REM262371 RNS262371:ROI262371 RXO262371:RYE262371 SHK262371:SIA262371 SRG262371:SRW262371 TBC262371:TBS262371 TKY262371:TLO262371 TUU262371:TVK262371 UEQ262371:UFG262371 UOM262371:UPC262371 UYI262371:UYY262371 VIE262371:VIU262371 VSA262371:VSQ262371 WBW262371:WCM262371 WLS262371:WMI262371 WVO262371:WWE262371 G327907:W327907 JC327907:JS327907 SY327907:TO327907 ACU327907:ADK327907 AMQ327907:ANG327907 AWM327907:AXC327907 BGI327907:BGY327907 BQE327907:BQU327907 CAA327907:CAQ327907 CJW327907:CKM327907 CTS327907:CUI327907 DDO327907:DEE327907 DNK327907:DOA327907 DXG327907:DXW327907 EHC327907:EHS327907 EQY327907:ERO327907 FAU327907:FBK327907 FKQ327907:FLG327907 FUM327907:FVC327907 GEI327907:GEY327907 GOE327907:GOU327907 GYA327907:GYQ327907 HHW327907:HIM327907 HRS327907:HSI327907 IBO327907:ICE327907 ILK327907:IMA327907 IVG327907:IVW327907 JFC327907:JFS327907 JOY327907:JPO327907 JYU327907:JZK327907 KIQ327907:KJG327907 KSM327907:KTC327907 LCI327907:LCY327907 LME327907:LMU327907 LWA327907:LWQ327907 MFW327907:MGM327907 MPS327907:MQI327907 MZO327907:NAE327907 NJK327907:NKA327907 NTG327907:NTW327907 ODC327907:ODS327907 OMY327907:ONO327907 OWU327907:OXK327907 PGQ327907:PHG327907 PQM327907:PRC327907 QAI327907:QAY327907 QKE327907:QKU327907 QUA327907:QUQ327907 RDW327907:REM327907 RNS327907:ROI327907 RXO327907:RYE327907 SHK327907:SIA327907 SRG327907:SRW327907 TBC327907:TBS327907 TKY327907:TLO327907 TUU327907:TVK327907 UEQ327907:UFG327907 UOM327907:UPC327907 UYI327907:UYY327907 VIE327907:VIU327907 VSA327907:VSQ327907 WBW327907:WCM327907 WLS327907:WMI327907 WVO327907:WWE327907 G393443:W393443 JC393443:JS393443 SY393443:TO393443 ACU393443:ADK393443 AMQ393443:ANG393443 AWM393443:AXC393443 BGI393443:BGY393443 BQE393443:BQU393443 CAA393443:CAQ393443 CJW393443:CKM393443 CTS393443:CUI393443 DDO393443:DEE393443 DNK393443:DOA393443 DXG393443:DXW393443 EHC393443:EHS393443 EQY393443:ERO393443 FAU393443:FBK393443 FKQ393443:FLG393443 FUM393443:FVC393443 GEI393443:GEY393443 GOE393443:GOU393443 GYA393443:GYQ393443 HHW393443:HIM393443 HRS393443:HSI393443 IBO393443:ICE393443 ILK393443:IMA393443 IVG393443:IVW393443 JFC393443:JFS393443 JOY393443:JPO393443 JYU393443:JZK393443 KIQ393443:KJG393443 KSM393443:KTC393443 LCI393443:LCY393443 LME393443:LMU393443 LWA393443:LWQ393443 MFW393443:MGM393443 MPS393443:MQI393443 MZO393443:NAE393443 NJK393443:NKA393443 NTG393443:NTW393443 ODC393443:ODS393443 OMY393443:ONO393443 OWU393443:OXK393443 PGQ393443:PHG393443 PQM393443:PRC393443 QAI393443:QAY393443 QKE393443:QKU393443 QUA393443:QUQ393443 RDW393443:REM393443 RNS393443:ROI393443 RXO393443:RYE393443 SHK393443:SIA393443 SRG393443:SRW393443 TBC393443:TBS393443 TKY393443:TLO393443 TUU393443:TVK393443 UEQ393443:UFG393443 UOM393443:UPC393443 UYI393443:UYY393443 VIE393443:VIU393443 VSA393443:VSQ393443 WBW393443:WCM393443 WLS393443:WMI393443 WVO393443:WWE393443 G458979:W458979 JC458979:JS458979 SY458979:TO458979 ACU458979:ADK458979 AMQ458979:ANG458979 AWM458979:AXC458979 BGI458979:BGY458979 BQE458979:BQU458979 CAA458979:CAQ458979 CJW458979:CKM458979 CTS458979:CUI458979 DDO458979:DEE458979 DNK458979:DOA458979 DXG458979:DXW458979 EHC458979:EHS458979 EQY458979:ERO458979 FAU458979:FBK458979 FKQ458979:FLG458979 FUM458979:FVC458979 GEI458979:GEY458979 GOE458979:GOU458979 GYA458979:GYQ458979 HHW458979:HIM458979 HRS458979:HSI458979 IBO458979:ICE458979 ILK458979:IMA458979 IVG458979:IVW458979 JFC458979:JFS458979 JOY458979:JPO458979 JYU458979:JZK458979 KIQ458979:KJG458979 KSM458979:KTC458979 LCI458979:LCY458979 LME458979:LMU458979 LWA458979:LWQ458979 MFW458979:MGM458979 MPS458979:MQI458979 MZO458979:NAE458979 NJK458979:NKA458979 NTG458979:NTW458979 ODC458979:ODS458979 OMY458979:ONO458979 OWU458979:OXK458979 PGQ458979:PHG458979 PQM458979:PRC458979 QAI458979:QAY458979 QKE458979:QKU458979 QUA458979:QUQ458979 RDW458979:REM458979 RNS458979:ROI458979 RXO458979:RYE458979 SHK458979:SIA458979 SRG458979:SRW458979 TBC458979:TBS458979 TKY458979:TLO458979 TUU458979:TVK458979 UEQ458979:UFG458979 UOM458979:UPC458979 UYI458979:UYY458979 VIE458979:VIU458979 VSA458979:VSQ458979 WBW458979:WCM458979 WLS458979:WMI458979 WVO458979:WWE458979 G524515:W524515 JC524515:JS524515 SY524515:TO524515 ACU524515:ADK524515 AMQ524515:ANG524515 AWM524515:AXC524515 BGI524515:BGY524515 BQE524515:BQU524515 CAA524515:CAQ524515 CJW524515:CKM524515 CTS524515:CUI524515 DDO524515:DEE524515 DNK524515:DOA524515 DXG524515:DXW524515 EHC524515:EHS524515 EQY524515:ERO524515 FAU524515:FBK524515 FKQ524515:FLG524515 FUM524515:FVC524515 GEI524515:GEY524515 GOE524515:GOU524515 GYA524515:GYQ524515 HHW524515:HIM524515 HRS524515:HSI524515 IBO524515:ICE524515 ILK524515:IMA524515 IVG524515:IVW524515 JFC524515:JFS524515 JOY524515:JPO524515 JYU524515:JZK524515 KIQ524515:KJG524515 KSM524515:KTC524515 LCI524515:LCY524515 LME524515:LMU524515 LWA524515:LWQ524515 MFW524515:MGM524515 MPS524515:MQI524515 MZO524515:NAE524515 NJK524515:NKA524515 NTG524515:NTW524515 ODC524515:ODS524515 OMY524515:ONO524515 OWU524515:OXK524515 PGQ524515:PHG524515 PQM524515:PRC524515 QAI524515:QAY524515 QKE524515:QKU524515 QUA524515:QUQ524515 RDW524515:REM524515 RNS524515:ROI524515 RXO524515:RYE524515 SHK524515:SIA524515 SRG524515:SRW524515 TBC524515:TBS524515 TKY524515:TLO524515 TUU524515:TVK524515 UEQ524515:UFG524515 UOM524515:UPC524515 UYI524515:UYY524515 VIE524515:VIU524515 VSA524515:VSQ524515 WBW524515:WCM524515 WLS524515:WMI524515 WVO524515:WWE524515 G590051:W590051 JC590051:JS590051 SY590051:TO590051 ACU590051:ADK590051 AMQ590051:ANG590051 AWM590051:AXC590051 BGI590051:BGY590051 BQE590051:BQU590051 CAA590051:CAQ590051 CJW590051:CKM590051 CTS590051:CUI590051 DDO590051:DEE590051 DNK590051:DOA590051 DXG590051:DXW590051 EHC590051:EHS590051 EQY590051:ERO590051 FAU590051:FBK590051 FKQ590051:FLG590051 FUM590051:FVC590051 GEI590051:GEY590051 GOE590051:GOU590051 GYA590051:GYQ590051 HHW590051:HIM590051 HRS590051:HSI590051 IBO590051:ICE590051 ILK590051:IMA590051 IVG590051:IVW590051 JFC590051:JFS590051 JOY590051:JPO590051 JYU590051:JZK590051 KIQ590051:KJG590051 KSM590051:KTC590051 LCI590051:LCY590051 LME590051:LMU590051 LWA590051:LWQ590051 MFW590051:MGM590051 MPS590051:MQI590051 MZO590051:NAE590051 NJK590051:NKA590051 NTG590051:NTW590051 ODC590051:ODS590051 OMY590051:ONO590051 OWU590051:OXK590051 PGQ590051:PHG590051 PQM590051:PRC590051 QAI590051:QAY590051 QKE590051:QKU590051 QUA590051:QUQ590051 RDW590051:REM590051 RNS590051:ROI590051 RXO590051:RYE590051 SHK590051:SIA590051 SRG590051:SRW590051 TBC590051:TBS590051 TKY590051:TLO590051 TUU590051:TVK590051 UEQ590051:UFG590051 UOM590051:UPC590051 UYI590051:UYY590051 VIE590051:VIU590051 VSA590051:VSQ590051 WBW590051:WCM590051 WLS590051:WMI590051 WVO590051:WWE590051 G655587:W655587 JC655587:JS655587 SY655587:TO655587 ACU655587:ADK655587 AMQ655587:ANG655587 AWM655587:AXC655587 BGI655587:BGY655587 BQE655587:BQU655587 CAA655587:CAQ655587 CJW655587:CKM655587 CTS655587:CUI655587 DDO655587:DEE655587 DNK655587:DOA655587 DXG655587:DXW655587 EHC655587:EHS655587 EQY655587:ERO655587 FAU655587:FBK655587 FKQ655587:FLG655587 FUM655587:FVC655587 GEI655587:GEY655587 GOE655587:GOU655587 GYA655587:GYQ655587 HHW655587:HIM655587 HRS655587:HSI655587 IBO655587:ICE655587 ILK655587:IMA655587 IVG655587:IVW655587 JFC655587:JFS655587 JOY655587:JPO655587 JYU655587:JZK655587 KIQ655587:KJG655587 KSM655587:KTC655587 LCI655587:LCY655587 LME655587:LMU655587 LWA655587:LWQ655587 MFW655587:MGM655587 MPS655587:MQI655587 MZO655587:NAE655587 NJK655587:NKA655587 NTG655587:NTW655587 ODC655587:ODS655587 OMY655587:ONO655587 OWU655587:OXK655587 PGQ655587:PHG655587 PQM655587:PRC655587 QAI655587:QAY655587 QKE655587:QKU655587 QUA655587:QUQ655587 RDW655587:REM655587 RNS655587:ROI655587 RXO655587:RYE655587 SHK655587:SIA655587 SRG655587:SRW655587 TBC655587:TBS655587 TKY655587:TLO655587 TUU655587:TVK655587 UEQ655587:UFG655587 UOM655587:UPC655587 UYI655587:UYY655587 VIE655587:VIU655587 VSA655587:VSQ655587 WBW655587:WCM655587 WLS655587:WMI655587 WVO655587:WWE655587 G721123:W721123 JC721123:JS721123 SY721123:TO721123 ACU721123:ADK721123 AMQ721123:ANG721123 AWM721123:AXC721123 BGI721123:BGY721123 BQE721123:BQU721123 CAA721123:CAQ721123 CJW721123:CKM721123 CTS721123:CUI721123 DDO721123:DEE721123 DNK721123:DOA721123 DXG721123:DXW721123 EHC721123:EHS721123 EQY721123:ERO721123 FAU721123:FBK721123 FKQ721123:FLG721123 FUM721123:FVC721123 GEI721123:GEY721123 GOE721123:GOU721123 GYA721123:GYQ721123 HHW721123:HIM721123 HRS721123:HSI721123 IBO721123:ICE721123 ILK721123:IMA721123 IVG721123:IVW721123 JFC721123:JFS721123 JOY721123:JPO721123 JYU721123:JZK721123 KIQ721123:KJG721123 KSM721123:KTC721123 LCI721123:LCY721123 LME721123:LMU721123 LWA721123:LWQ721123 MFW721123:MGM721123 MPS721123:MQI721123 MZO721123:NAE721123 NJK721123:NKA721123 NTG721123:NTW721123 ODC721123:ODS721123 OMY721123:ONO721123 OWU721123:OXK721123 PGQ721123:PHG721123 PQM721123:PRC721123 QAI721123:QAY721123 QKE721123:QKU721123 QUA721123:QUQ721123 RDW721123:REM721123 RNS721123:ROI721123 RXO721123:RYE721123 SHK721123:SIA721123 SRG721123:SRW721123 TBC721123:TBS721123 TKY721123:TLO721123 TUU721123:TVK721123 UEQ721123:UFG721123 UOM721123:UPC721123 UYI721123:UYY721123 VIE721123:VIU721123 VSA721123:VSQ721123 WBW721123:WCM721123 WLS721123:WMI721123 WVO721123:WWE721123 G786659:W786659 JC786659:JS786659 SY786659:TO786659 ACU786659:ADK786659 AMQ786659:ANG786659 AWM786659:AXC786659 BGI786659:BGY786659 BQE786659:BQU786659 CAA786659:CAQ786659 CJW786659:CKM786659 CTS786659:CUI786659 DDO786659:DEE786659 DNK786659:DOA786659 DXG786659:DXW786659 EHC786659:EHS786659 EQY786659:ERO786659 FAU786659:FBK786659 FKQ786659:FLG786659 FUM786659:FVC786659 GEI786659:GEY786659 GOE786659:GOU786659 GYA786659:GYQ786659 HHW786659:HIM786659 HRS786659:HSI786659 IBO786659:ICE786659 ILK786659:IMA786659 IVG786659:IVW786659 JFC786659:JFS786659 JOY786659:JPO786659 JYU786659:JZK786659 KIQ786659:KJG786659 KSM786659:KTC786659 LCI786659:LCY786659 LME786659:LMU786659 LWA786659:LWQ786659 MFW786659:MGM786659 MPS786659:MQI786659 MZO786659:NAE786659 NJK786659:NKA786659 NTG786659:NTW786659 ODC786659:ODS786659 OMY786659:ONO786659 OWU786659:OXK786659 PGQ786659:PHG786659 PQM786659:PRC786659 QAI786659:QAY786659 QKE786659:QKU786659 QUA786659:QUQ786659 RDW786659:REM786659 RNS786659:ROI786659 RXO786659:RYE786659 SHK786659:SIA786659 SRG786659:SRW786659 TBC786659:TBS786659 TKY786659:TLO786659 TUU786659:TVK786659 UEQ786659:UFG786659 UOM786659:UPC786659 UYI786659:UYY786659 VIE786659:VIU786659 VSA786659:VSQ786659 WBW786659:WCM786659 WLS786659:WMI786659 WVO786659:WWE786659 G852195:W852195 JC852195:JS852195 SY852195:TO852195 ACU852195:ADK852195 AMQ852195:ANG852195 AWM852195:AXC852195 BGI852195:BGY852195 BQE852195:BQU852195 CAA852195:CAQ852195 CJW852195:CKM852195 CTS852195:CUI852195 DDO852195:DEE852195 DNK852195:DOA852195 DXG852195:DXW852195 EHC852195:EHS852195 EQY852195:ERO852195 FAU852195:FBK852195 FKQ852195:FLG852195 FUM852195:FVC852195 GEI852195:GEY852195 GOE852195:GOU852195 GYA852195:GYQ852195 HHW852195:HIM852195 HRS852195:HSI852195 IBO852195:ICE852195 ILK852195:IMA852195 IVG852195:IVW852195 JFC852195:JFS852195 JOY852195:JPO852195 JYU852195:JZK852195 KIQ852195:KJG852195 KSM852195:KTC852195 LCI852195:LCY852195 LME852195:LMU852195 LWA852195:LWQ852195 MFW852195:MGM852195 MPS852195:MQI852195 MZO852195:NAE852195 NJK852195:NKA852195 NTG852195:NTW852195 ODC852195:ODS852195 OMY852195:ONO852195 OWU852195:OXK852195 PGQ852195:PHG852195 PQM852195:PRC852195 QAI852195:QAY852195 QKE852195:QKU852195 QUA852195:QUQ852195 RDW852195:REM852195 RNS852195:ROI852195 RXO852195:RYE852195 SHK852195:SIA852195 SRG852195:SRW852195 TBC852195:TBS852195 TKY852195:TLO852195 TUU852195:TVK852195 UEQ852195:UFG852195 UOM852195:UPC852195 UYI852195:UYY852195 VIE852195:VIU852195 VSA852195:VSQ852195 WBW852195:WCM852195 WLS852195:WMI852195 WVO852195:WWE852195 G917731:W917731 JC917731:JS917731 SY917731:TO917731 ACU917731:ADK917731 AMQ917731:ANG917731 AWM917731:AXC917731 BGI917731:BGY917731 BQE917731:BQU917731 CAA917731:CAQ917731 CJW917731:CKM917731 CTS917731:CUI917731 DDO917731:DEE917731 DNK917731:DOA917731 DXG917731:DXW917731 EHC917731:EHS917731 EQY917731:ERO917731 FAU917731:FBK917731 FKQ917731:FLG917731 FUM917731:FVC917731 GEI917731:GEY917731 GOE917731:GOU917731 GYA917731:GYQ917731 HHW917731:HIM917731 HRS917731:HSI917731 IBO917731:ICE917731 ILK917731:IMA917731 IVG917731:IVW917731 JFC917731:JFS917731 JOY917731:JPO917731 JYU917731:JZK917731 KIQ917731:KJG917731 KSM917731:KTC917731 LCI917731:LCY917731 LME917731:LMU917731 LWA917731:LWQ917731 MFW917731:MGM917731 MPS917731:MQI917731 MZO917731:NAE917731 NJK917731:NKA917731 NTG917731:NTW917731 ODC917731:ODS917731 OMY917731:ONO917731 OWU917731:OXK917731 PGQ917731:PHG917731 PQM917731:PRC917731 QAI917731:QAY917731 QKE917731:QKU917731 QUA917731:QUQ917731 RDW917731:REM917731 RNS917731:ROI917731 RXO917731:RYE917731 SHK917731:SIA917731 SRG917731:SRW917731 TBC917731:TBS917731 TKY917731:TLO917731 TUU917731:TVK917731 UEQ917731:UFG917731 UOM917731:UPC917731 UYI917731:UYY917731 VIE917731:VIU917731 VSA917731:VSQ917731 WBW917731:WCM917731 WLS917731:WMI917731 WVO917731:WWE917731 G983267:W983267 JC983267:JS983267 SY983267:TO983267 ACU983267:ADK983267 AMQ983267:ANG983267 AWM983267:AXC983267 BGI983267:BGY983267 BQE983267:BQU983267 CAA983267:CAQ983267 CJW983267:CKM983267 CTS983267:CUI983267 DDO983267:DEE983267 DNK983267:DOA983267 DXG983267:DXW983267 EHC983267:EHS983267 EQY983267:ERO983267 FAU983267:FBK983267 FKQ983267:FLG983267 FUM983267:FVC983267 GEI983267:GEY983267 GOE983267:GOU983267 GYA983267:GYQ983267 HHW983267:HIM983267 HRS983267:HSI983267 IBO983267:ICE983267 ILK983267:IMA983267 IVG983267:IVW983267 JFC983267:JFS983267 JOY983267:JPO983267 JYU983267:JZK983267 KIQ983267:KJG983267 KSM983267:KTC983267 LCI983267:LCY983267 LME983267:LMU983267 LWA983267:LWQ983267 MFW983267:MGM983267 MPS983267:MQI983267 MZO983267:NAE983267 NJK983267:NKA983267 NTG983267:NTW983267 ODC983267:ODS983267 OMY983267:ONO983267 OWU983267:OXK983267 PGQ983267:PHG983267 PQM983267:PRC983267 QAI983267:QAY983267 QKE983267:QKU983267 QUA983267:QUQ983267 RDW983267:REM983267 RNS983267:ROI983267 RXO983267:RYE983267 SHK983267:SIA983267 SRG983267:SRW983267 TBC983267:TBS983267 TKY983267:TLO983267 TUU983267:TVK983267 UEQ983267:UFG983267 UOM983267:UPC983267 UYI983267:UYY983267 VIE983267:VIU983267 VSA983267:VSQ983267 WBW983267:WCM983267 WLS983267:WMI983267 WVO983267:WWE983267 G236:W236 JC236:JS236 SY236:TO236 ACU236:ADK236 AMQ236:ANG236 AWM236:AXC236 BGI236:BGY236 BQE236:BQU236 CAA236:CAQ236 CJW236:CKM236 CTS236:CUI236 DDO236:DEE236 DNK236:DOA236 DXG236:DXW236 EHC236:EHS236 EQY236:ERO236 FAU236:FBK236 FKQ236:FLG236 FUM236:FVC236 GEI236:GEY236 GOE236:GOU236 GYA236:GYQ236 HHW236:HIM236 HRS236:HSI236 IBO236:ICE236 ILK236:IMA236 IVG236:IVW236 JFC236:JFS236 JOY236:JPO236 JYU236:JZK236 KIQ236:KJG236 KSM236:KTC236 LCI236:LCY236 LME236:LMU236 LWA236:LWQ236 MFW236:MGM236 MPS236:MQI236 MZO236:NAE236 NJK236:NKA236 NTG236:NTW236 ODC236:ODS236 OMY236:ONO236 OWU236:OXK236 PGQ236:PHG236 PQM236:PRC236 QAI236:QAY236 QKE236:QKU236 QUA236:QUQ236 RDW236:REM236 RNS236:ROI236 RXO236:RYE236 SHK236:SIA236 SRG236:SRW236 TBC236:TBS236 TKY236:TLO236 TUU236:TVK236 UEQ236:UFG236 UOM236:UPC236 UYI236:UYY236 VIE236:VIU236 VSA236:VSQ236 WBW236:WCM236 WLS236:WMI236 WVO236:WWE236 G65772:W65772 JC65772:JS65772 SY65772:TO65772 ACU65772:ADK65772 AMQ65772:ANG65772 AWM65772:AXC65772 BGI65772:BGY65772 BQE65772:BQU65772 CAA65772:CAQ65772 CJW65772:CKM65772 CTS65772:CUI65772 DDO65772:DEE65772 DNK65772:DOA65772 DXG65772:DXW65772 EHC65772:EHS65772 EQY65772:ERO65772 FAU65772:FBK65772 FKQ65772:FLG65772 FUM65772:FVC65772 GEI65772:GEY65772 GOE65772:GOU65772 GYA65772:GYQ65772 HHW65772:HIM65772 HRS65772:HSI65772 IBO65772:ICE65772 ILK65772:IMA65772 IVG65772:IVW65772 JFC65772:JFS65772 JOY65772:JPO65772 JYU65772:JZK65772 KIQ65772:KJG65772 KSM65772:KTC65772 LCI65772:LCY65772 LME65772:LMU65772 LWA65772:LWQ65772 MFW65772:MGM65772 MPS65772:MQI65772 MZO65772:NAE65772 NJK65772:NKA65772 NTG65772:NTW65772 ODC65772:ODS65772 OMY65772:ONO65772 OWU65772:OXK65772 PGQ65772:PHG65772 PQM65772:PRC65772 QAI65772:QAY65772 QKE65772:QKU65772 QUA65772:QUQ65772 RDW65772:REM65772 RNS65772:ROI65772 RXO65772:RYE65772 SHK65772:SIA65772 SRG65772:SRW65772 TBC65772:TBS65772 TKY65772:TLO65772 TUU65772:TVK65772 UEQ65772:UFG65772 UOM65772:UPC65772 UYI65772:UYY65772 VIE65772:VIU65772 VSA65772:VSQ65772 WBW65772:WCM65772 WLS65772:WMI65772 WVO65772:WWE65772 G131308:W131308 JC131308:JS131308 SY131308:TO131308 ACU131308:ADK131308 AMQ131308:ANG131308 AWM131308:AXC131308 BGI131308:BGY131308 BQE131308:BQU131308 CAA131308:CAQ131308 CJW131308:CKM131308 CTS131308:CUI131308 DDO131308:DEE131308 DNK131308:DOA131308 DXG131308:DXW131308 EHC131308:EHS131308 EQY131308:ERO131308 FAU131308:FBK131308 FKQ131308:FLG131308 FUM131308:FVC131308 GEI131308:GEY131308 GOE131308:GOU131308 GYA131308:GYQ131308 HHW131308:HIM131308 HRS131308:HSI131308 IBO131308:ICE131308 ILK131308:IMA131308 IVG131308:IVW131308 JFC131308:JFS131308 JOY131308:JPO131308 JYU131308:JZK131308 KIQ131308:KJG131308 KSM131308:KTC131308 LCI131308:LCY131308 LME131308:LMU131308 LWA131308:LWQ131308 MFW131308:MGM131308 MPS131308:MQI131308 MZO131308:NAE131308 NJK131308:NKA131308 NTG131308:NTW131308 ODC131308:ODS131308 OMY131308:ONO131308 OWU131308:OXK131308 PGQ131308:PHG131308 PQM131308:PRC131308 QAI131308:QAY131308 QKE131308:QKU131308 QUA131308:QUQ131308 RDW131308:REM131308 RNS131308:ROI131308 RXO131308:RYE131308 SHK131308:SIA131308 SRG131308:SRW131308 TBC131308:TBS131308 TKY131308:TLO131308 TUU131308:TVK131308 UEQ131308:UFG131308 UOM131308:UPC131308 UYI131308:UYY131308 VIE131308:VIU131308 VSA131308:VSQ131308 WBW131308:WCM131308 WLS131308:WMI131308 WVO131308:WWE131308 G196844:W196844 JC196844:JS196844 SY196844:TO196844 ACU196844:ADK196844 AMQ196844:ANG196844 AWM196844:AXC196844 BGI196844:BGY196844 BQE196844:BQU196844 CAA196844:CAQ196844 CJW196844:CKM196844 CTS196844:CUI196844 DDO196844:DEE196844 DNK196844:DOA196844 DXG196844:DXW196844 EHC196844:EHS196844 EQY196844:ERO196844 FAU196844:FBK196844 FKQ196844:FLG196844 FUM196844:FVC196844 GEI196844:GEY196844 GOE196844:GOU196844 GYA196844:GYQ196844 HHW196844:HIM196844 HRS196844:HSI196844 IBO196844:ICE196844 ILK196844:IMA196844 IVG196844:IVW196844 JFC196844:JFS196844 JOY196844:JPO196844 JYU196844:JZK196844 KIQ196844:KJG196844 KSM196844:KTC196844 LCI196844:LCY196844 LME196844:LMU196844 LWA196844:LWQ196844 MFW196844:MGM196844 MPS196844:MQI196844 MZO196844:NAE196844 NJK196844:NKA196844 NTG196844:NTW196844 ODC196844:ODS196844 OMY196844:ONO196844 OWU196844:OXK196844 PGQ196844:PHG196844 PQM196844:PRC196844 QAI196844:QAY196844 QKE196844:QKU196844 QUA196844:QUQ196844 RDW196844:REM196844 RNS196844:ROI196844 RXO196844:RYE196844 SHK196844:SIA196844 SRG196844:SRW196844 TBC196844:TBS196844 TKY196844:TLO196844 TUU196844:TVK196844 UEQ196844:UFG196844 UOM196844:UPC196844 UYI196844:UYY196844 VIE196844:VIU196844 VSA196844:VSQ196844 WBW196844:WCM196844 WLS196844:WMI196844 WVO196844:WWE196844 G262380:W262380 JC262380:JS262380 SY262380:TO262380 ACU262380:ADK262380 AMQ262380:ANG262380 AWM262380:AXC262380 BGI262380:BGY262380 BQE262380:BQU262380 CAA262380:CAQ262380 CJW262380:CKM262380 CTS262380:CUI262380 DDO262380:DEE262380 DNK262380:DOA262380 DXG262380:DXW262380 EHC262380:EHS262380 EQY262380:ERO262380 FAU262380:FBK262380 FKQ262380:FLG262380 FUM262380:FVC262380 GEI262380:GEY262380 GOE262380:GOU262380 GYA262380:GYQ262380 HHW262380:HIM262380 HRS262380:HSI262380 IBO262380:ICE262380 ILK262380:IMA262380 IVG262380:IVW262380 JFC262380:JFS262380 JOY262380:JPO262380 JYU262380:JZK262380 KIQ262380:KJG262380 KSM262380:KTC262380 LCI262380:LCY262380 LME262380:LMU262380 LWA262380:LWQ262380 MFW262380:MGM262380 MPS262380:MQI262380 MZO262380:NAE262380 NJK262380:NKA262380 NTG262380:NTW262380 ODC262380:ODS262380 OMY262380:ONO262380 OWU262380:OXK262380 PGQ262380:PHG262380 PQM262380:PRC262380 QAI262380:QAY262380 QKE262380:QKU262380 QUA262380:QUQ262380 RDW262380:REM262380 RNS262380:ROI262380 RXO262380:RYE262380 SHK262380:SIA262380 SRG262380:SRW262380 TBC262380:TBS262380 TKY262380:TLO262380 TUU262380:TVK262380 UEQ262380:UFG262380 UOM262380:UPC262380 UYI262380:UYY262380 VIE262380:VIU262380 VSA262380:VSQ262380 WBW262380:WCM262380 WLS262380:WMI262380 WVO262380:WWE262380 G327916:W327916 JC327916:JS327916 SY327916:TO327916 ACU327916:ADK327916 AMQ327916:ANG327916 AWM327916:AXC327916 BGI327916:BGY327916 BQE327916:BQU327916 CAA327916:CAQ327916 CJW327916:CKM327916 CTS327916:CUI327916 DDO327916:DEE327916 DNK327916:DOA327916 DXG327916:DXW327916 EHC327916:EHS327916 EQY327916:ERO327916 FAU327916:FBK327916 FKQ327916:FLG327916 FUM327916:FVC327916 GEI327916:GEY327916 GOE327916:GOU327916 GYA327916:GYQ327916 HHW327916:HIM327916 HRS327916:HSI327916 IBO327916:ICE327916 ILK327916:IMA327916 IVG327916:IVW327916 JFC327916:JFS327916 JOY327916:JPO327916 JYU327916:JZK327916 KIQ327916:KJG327916 KSM327916:KTC327916 LCI327916:LCY327916 LME327916:LMU327916 LWA327916:LWQ327916 MFW327916:MGM327916 MPS327916:MQI327916 MZO327916:NAE327916 NJK327916:NKA327916 NTG327916:NTW327916 ODC327916:ODS327916 OMY327916:ONO327916 OWU327916:OXK327916 PGQ327916:PHG327916 PQM327916:PRC327916 QAI327916:QAY327916 QKE327916:QKU327916 QUA327916:QUQ327916 RDW327916:REM327916 RNS327916:ROI327916 RXO327916:RYE327916 SHK327916:SIA327916 SRG327916:SRW327916 TBC327916:TBS327916 TKY327916:TLO327916 TUU327916:TVK327916 UEQ327916:UFG327916 UOM327916:UPC327916 UYI327916:UYY327916 VIE327916:VIU327916 VSA327916:VSQ327916 WBW327916:WCM327916 WLS327916:WMI327916 WVO327916:WWE327916 G393452:W393452 JC393452:JS393452 SY393452:TO393452 ACU393452:ADK393452 AMQ393452:ANG393452 AWM393452:AXC393452 BGI393452:BGY393452 BQE393452:BQU393452 CAA393452:CAQ393452 CJW393452:CKM393452 CTS393452:CUI393452 DDO393452:DEE393452 DNK393452:DOA393452 DXG393452:DXW393452 EHC393452:EHS393452 EQY393452:ERO393452 FAU393452:FBK393452 FKQ393452:FLG393452 FUM393452:FVC393452 GEI393452:GEY393452 GOE393452:GOU393452 GYA393452:GYQ393452 HHW393452:HIM393452 HRS393452:HSI393452 IBO393452:ICE393452 ILK393452:IMA393452 IVG393452:IVW393452 JFC393452:JFS393452 JOY393452:JPO393452 JYU393452:JZK393452 KIQ393452:KJG393452 KSM393452:KTC393452 LCI393452:LCY393452 LME393452:LMU393452 LWA393452:LWQ393452 MFW393452:MGM393452 MPS393452:MQI393452 MZO393452:NAE393452 NJK393452:NKA393452 NTG393452:NTW393452 ODC393452:ODS393452 OMY393452:ONO393452 OWU393452:OXK393452 PGQ393452:PHG393452 PQM393452:PRC393452 QAI393452:QAY393452 QKE393452:QKU393452 QUA393452:QUQ393452 RDW393452:REM393452 RNS393452:ROI393452 RXO393452:RYE393452 SHK393452:SIA393452 SRG393452:SRW393452 TBC393452:TBS393452 TKY393452:TLO393452 TUU393452:TVK393452 UEQ393452:UFG393452 UOM393452:UPC393452 UYI393452:UYY393452 VIE393452:VIU393452 VSA393452:VSQ393452 WBW393452:WCM393452 WLS393452:WMI393452 WVO393452:WWE393452 G458988:W458988 JC458988:JS458988 SY458988:TO458988 ACU458988:ADK458988 AMQ458988:ANG458988 AWM458988:AXC458988 BGI458988:BGY458988 BQE458988:BQU458988 CAA458988:CAQ458988 CJW458988:CKM458988 CTS458988:CUI458988 DDO458988:DEE458988 DNK458988:DOA458988 DXG458988:DXW458988 EHC458988:EHS458988 EQY458988:ERO458988 FAU458988:FBK458988 FKQ458988:FLG458988 FUM458988:FVC458988 GEI458988:GEY458988 GOE458988:GOU458988 GYA458988:GYQ458988 HHW458988:HIM458988 HRS458988:HSI458988 IBO458988:ICE458988 ILK458988:IMA458988 IVG458988:IVW458988 JFC458988:JFS458988 JOY458988:JPO458988 JYU458988:JZK458988 KIQ458988:KJG458988 KSM458988:KTC458988 LCI458988:LCY458988 LME458988:LMU458988 LWA458988:LWQ458988 MFW458988:MGM458988 MPS458988:MQI458988 MZO458988:NAE458988 NJK458988:NKA458988 NTG458988:NTW458988 ODC458988:ODS458988 OMY458988:ONO458988 OWU458988:OXK458988 PGQ458988:PHG458988 PQM458988:PRC458988 QAI458988:QAY458988 QKE458988:QKU458988 QUA458988:QUQ458988 RDW458988:REM458988 RNS458988:ROI458988 RXO458988:RYE458988 SHK458988:SIA458988 SRG458988:SRW458988 TBC458988:TBS458988 TKY458988:TLO458988 TUU458988:TVK458988 UEQ458988:UFG458988 UOM458988:UPC458988 UYI458988:UYY458988 VIE458988:VIU458988 VSA458988:VSQ458988 WBW458988:WCM458988 WLS458988:WMI458988 WVO458988:WWE458988 G524524:W524524 JC524524:JS524524 SY524524:TO524524 ACU524524:ADK524524 AMQ524524:ANG524524 AWM524524:AXC524524 BGI524524:BGY524524 BQE524524:BQU524524 CAA524524:CAQ524524 CJW524524:CKM524524 CTS524524:CUI524524 DDO524524:DEE524524 DNK524524:DOA524524 DXG524524:DXW524524 EHC524524:EHS524524 EQY524524:ERO524524 FAU524524:FBK524524 FKQ524524:FLG524524 FUM524524:FVC524524 GEI524524:GEY524524 GOE524524:GOU524524 GYA524524:GYQ524524 HHW524524:HIM524524 HRS524524:HSI524524 IBO524524:ICE524524 ILK524524:IMA524524 IVG524524:IVW524524 JFC524524:JFS524524 JOY524524:JPO524524 JYU524524:JZK524524 KIQ524524:KJG524524 KSM524524:KTC524524 LCI524524:LCY524524 LME524524:LMU524524 LWA524524:LWQ524524 MFW524524:MGM524524 MPS524524:MQI524524 MZO524524:NAE524524 NJK524524:NKA524524 NTG524524:NTW524524 ODC524524:ODS524524 OMY524524:ONO524524 OWU524524:OXK524524 PGQ524524:PHG524524 PQM524524:PRC524524 QAI524524:QAY524524 QKE524524:QKU524524 QUA524524:QUQ524524 RDW524524:REM524524 RNS524524:ROI524524 RXO524524:RYE524524 SHK524524:SIA524524 SRG524524:SRW524524 TBC524524:TBS524524 TKY524524:TLO524524 TUU524524:TVK524524 UEQ524524:UFG524524 UOM524524:UPC524524 UYI524524:UYY524524 VIE524524:VIU524524 VSA524524:VSQ524524 WBW524524:WCM524524 WLS524524:WMI524524 WVO524524:WWE524524 G590060:W590060 JC590060:JS590060 SY590060:TO590060 ACU590060:ADK590060 AMQ590060:ANG590060 AWM590060:AXC590060 BGI590060:BGY590060 BQE590060:BQU590060 CAA590060:CAQ590060 CJW590060:CKM590060 CTS590060:CUI590060 DDO590060:DEE590060 DNK590060:DOA590060 DXG590060:DXW590060 EHC590060:EHS590060 EQY590060:ERO590060 FAU590060:FBK590060 FKQ590060:FLG590060 FUM590060:FVC590060 GEI590060:GEY590060 GOE590060:GOU590060 GYA590060:GYQ590060 HHW590060:HIM590060 HRS590060:HSI590060 IBO590060:ICE590060 ILK590060:IMA590060 IVG590060:IVW590060 JFC590060:JFS590060 JOY590060:JPO590060 JYU590060:JZK590060 KIQ590060:KJG590060 KSM590060:KTC590060 LCI590060:LCY590060 LME590060:LMU590060 LWA590060:LWQ590060 MFW590060:MGM590060 MPS590060:MQI590060 MZO590060:NAE590060 NJK590060:NKA590060 NTG590060:NTW590060 ODC590060:ODS590060 OMY590060:ONO590060 OWU590060:OXK590060 PGQ590060:PHG590060 PQM590060:PRC590060 QAI590060:QAY590060 QKE590060:QKU590060 QUA590060:QUQ590060 RDW590060:REM590060 RNS590060:ROI590060 RXO590060:RYE590060 SHK590060:SIA590060 SRG590060:SRW590060 TBC590060:TBS590060 TKY590060:TLO590060 TUU590060:TVK590060 UEQ590060:UFG590060 UOM590060:UPC590060 UYI590060:UYY590060 VIE590060:VIU590060 VSA590060:VSQ590060 WBW590060:WCM590060 WLS590060:WMI590060 WVO590060:WWE590060 G655596:W655596 JC655596:JS655596 SY655596:TO655596 ACU655596:ADK655596 AMQ655596:ANG655596 AWM655596:AXC655596 BGI655596:BGY655596 BQE655596:BQU655596 CAA655596:CAQ655596 CJW655596:CKM655596 CTS655596:CUI655596 DDO655596:DEE655596 DNK655596:DOA655596 DXG655596:DXW655596 EHC655596:EHS655596 EQY655596:ERO655596 FAU655596:FBK655596 FKQ655596:FLG655596 FUM655596:FVC655596 GEI655596:GEY655596 GOE655596:GOU655596 GYA655596:GYQ655596 HHW655596:HIM655596 HRS655596:HSI655596 IBO655596:ICE655596 ILK655596:IMA655596 IVG655596:IVW655596 JFC655596:JFS655596 JOY655596:JPO655596 JYU655596:JZK655596 KIQ655596:KJG655596 KSM655596:KTC655596 LCI655596:LCY655596 LME655596:LMU655596 LWA655596:LWQ655596 MFW655596:MGM655596 MPS655596:MQI655596 MZO655596:NAE655596 NJK655596:NKA655596 NTG655596:NTW655596 ODC655596:ODS655596 OMY655596:ONO655596 OWU655596:OXK655596 PGQ655596:PHG655596 PQM655596:PRC655596 QAI655596:QAY655596 QKE655596:QKU655596 QUA655596:QUQ655596 RDW655596:REM655596 RNS655596:ROI655596 RXO655596:RYE655596 SHK655596:SIA655596 SRG655596:SRW655596 TBC655596:TBS655596 TKY655596:TLO655596 TUU655596:TVK655596 UEQ655596:UFG655596 UOM655596:UPC655596 UYI655596:UYY655596 VIE655596:VIU655596 VSA655596:VSQ655596 WBW655596:WCM655596 WLS655596:WMI655596 WVO655596:WWE655596 G721132:W721132 JC721132:JS721132 SY721132:TO721132 ACU721132:ADK721132 AMQ721132:ANG721132 AWM721132:AXC721132 BGI721132:BGY721132 BQE721132:BQU721132 CAA721132:CAQ721132 CJW721132:CKM721132 CTS721132:CUI721132 DDO721132:DEE721132 DNK721132:DOA721132 DXG721132:DXW721132 EHC721132:EHS721132 EQY721132:ERO721132 FAU721132:FBK721132 FKQ721132:FLG721132 FUM721132:FVC721132 GEI721132:GEY721132 GOE721132:GOU721132 GYA721132:GYQ721132 HHW721132:HIM721132 HRS721132:HSI721132 IBO721132:ICE721132 ILK721132:IMA721132 IVG721132:IVW721132 JFC721132:JFS721132 JOY721132:JPO721132 JYU721132:JZK721132 KIQ721132:KJG721132 KSM721132:KTC721132 LCI721132:LCY721132 LME721132:LMU721132 LWA721132:LWQ721132 MFW721132:MGM721132 MPS721132:MQI721132 MZO721132:NAE721132 NJK721132:NKA721132 NTG721132:NTW721132 ODC721132:ODS721132 OMY721132:ONO721132 OWU721132:OXK721132 PGQ721132:PHG721132 PQM721132:PRC721132 QAI721132:QAY721132 QKE721132:QKU721132 QUA721132:QUQ721132 RDW721132:REM721132 RNS721132:ROI721132 RXO721132:RYE721132 SHK721132:SIA721132 SRG721132:SRW721132 TBC721132:TBS721132 TKY721132:TLO721132 TUU721132:TVK721132 UEQ721132:UFG721132 UOM721132:UPC721132 UYI721132:UYY721132 VIE721132:VIU721132 VSA721132:VSQ721132 WBW721132:WCM721132 WLS721132:WMI721132 WVO721132:WWE721132 G786668:W786668 JC786668:JS786668 SY786668:TO786668 ACU786668:ADK786668 AMQ786668:ANG786668 AWM786668:AXC786668 BGI786668:BGY786668 BQE786668:BQU786668 CAA786668:CAQ786668 CJW786668:CKM786668 CTS786668:CUI786668 DDO786668:DEE786668 DNK786668:DOA786668 DXG786668:DXW786668 EHC786668:EHS786668 EQY786668:ERO786668 FAU786668:FBK786668 FKQ786668:FLG786668 FUM786668:FVC786668 GEI786668:GEY786668 GOE786668:GOU786668 GYA786668:GYQ786668 HHW786668:HIM786668 HRS786668:HSI786668 IBO786668:ICE786668 ILK786668:IMA786668 IVG786668:IVW786668 JFC786668:JFS786668 JOY786668:JPO786668 JYU786668:JZK786668 KIQ786668:KJG786668 KSM786668:KTC786668 LCI786668:LCY786668 LME786668:LMU786668 LWA786668:LWQ786668 MFW786668:MGM786668 MPS786668:MQI786668 MZO786668:NAE786668 NJK786668:NKA786668 NTG786668:NTW786668 ODC786668:ODS786668 OMY786668:ONO786668 OWU786668:OXK786668 PGQ786668:PHG786668 PQM786668:PRC786668 QAI786668:QAY786668 QKE786668:QKU786668 QUA786668:QUQ786668 RDW786668:REM786668 RNS786668:ROI786668 RXO786668:RYE786668 SHK786668:SIA786668 SRG786668:SRW786668 TBC786668:TBS786668 TKY786668:TLO786668 TUU786668:TVK786668 UEQ786668:UFG786668 UOM786668:UPC786668 UYI786668:UYY786668 VIE786668:VIU786668 VSA786668:VSQ786668 WBW786668:WCM786668 WLS786668:WMI786668 WVO786668:WWE786668 G852204:W852204 JC852204:JS852204 SY852204:TO852204 ACU852204:ADK852204 AMQ852204:ANG852204 AWM852204:AXC852204 BGI852204:BGY852204 BQE852204:BQU852204 CAA852204:CAQ852204 CJW852204:CKM852204 CTS852204:CUI852204 DDO852204:DEE852204 DNK852204:DOA852204 DXG852204:DXW852204 EHC852204:EHS852204 EQY852204:ERO852204 FAU852204:FBK852204 FKQ852204:FLG852204 FUM852204:FVC852204 GEI852204:GEY852204 GOE852204:GOU852204 GYA852204:GYQ852204 HHW852204:HIM852204 HRS852204:HSI852204 IBO852204:ICE852204 ILK852204:IMA852204 IVG852204:IVW852204 JFC852204:JFS852204 JOY852204:JPO852204 JYU852204:JZK852204 KIQ852204:KJG852204 KSM852204:KTC852204 LCI852204:LCY852204 LME852204:LMU852204 LWA852204:LWQ852204 MFW852204:MGM852204 MPS852204:MQI852204 MZO852204:NAE852204 NJK852204:NKA852204 NTG852204:NTW852204 ODC852204:ODS852204 OMY852204:ONO852204 OWU852204:OXK852204 PGQ852204:PHG852204 PQM852204:PRC852204 QAI852204:QAY852204 QKE852204:QKU852204 QUA852204:QUQ852204 RDW852204:REM852204 RNS852204:ROI852204 RXO852204:RYE852204 SHK852204:SIA852204 SRG852204:SRW852204 TBC852204:TBS852204 TKY852204:TLO852204 TUU852204:TVK852204 UEQ852204:UFG852204 UOM852204:UPC852204 UYI852204:UYY852204 VIE852204:VIU852204 VSA852204:VSQ852204 WBW852204:WCM852204 WLS852204:WMI852204 WVO852204:WWE852204 G917740:W917740 JC917740:JS917740 SY917740:TO917740 ACU917740:ADK917740 AMQ917740:ANG917740 AWM917740:AXC917740 BGI917740:BGY917740 BQE917740:BQU917740 CAA917740:CAQ917740 CJW917740:CKM917740 CTS917740:CUI917740 DDO917740:DEE917740 DNK917740:DOA917740 DXG917740:DXW917740 EHC917740:EHS917740 EQY917740:ERO917740 FAU917740:FBK917740 FKQ917740:FLG917740 FUM917740:FVC917740 GEI917740:GEY917740 GOE917740:GOU917740 GYA917740:GYQ917740 HHW917740:HIM917740 HRS917740:HSI917740 IBO917740:ICE917740 ILK917740:IMA917740 IVG917740:IVW917740 JFC917740:JFS917740 JOY917740:JPO917740 JYU917740:JZK917740 KIQ917740:KJG917740 KSM917740:KTC917740 LCI917740:LCY917740 LME917740:LMU917740 LWA917740:LWQ917740 MFW917740:MGM917740 MPS917740:MQI917740 MZO917740:NAE917740 NJK917740:NKA917740 NTG917740:NTW917740 ODC917740:ODS917740 OMY917740:ONO917740 OWU917740:OXK917740 PGQ917740:PHG917740 PQM917740:PRC917740 QAI917740:QAY917740 QKE917740:QKU917740 QUA917740:QUQ917740 RDW917740:REM917740 RNS917740:ROI917740 RXO917740:RYE917740 SHK917740:SIA917740 SRG917740:SRW917740 TBC917740:TBS917740 TKY917740:TLO917740 TUU917740:TVK917740 UEQ917740:UFG917740 UOM917740:UPC917740 UYI917740:UYY917740 VIE917740:VIU917740 VSA917740:VSQ917740 WBW917740:WCM917740 WLS917740:WMI917740 WVO917740:WWE917740 G983276:W983276 JC983276:JS983276 SY983276:TO983276 ACU983276:ADK983276 AMQ983276:ANG983276 AWM983276:AXC983276 BGI983276:BGY983276 BQE983276:BQU983276 CAA983276:CAQ983276 CJW983276:CKM983276 CTS983276:CUI983276 DDO983276:DEE983276 DNK983276:DOA983276 DXG983276:DXW983276 EHC983276:EHS983276 EQY983276:ERO983276 FAU983276:FBK983276 FKQ983276:FLG983276 FUM983276:FVC983276 GEI983276:GEY983276 GOE983276:GOU983276 GYA983276:GYQ983276 HHW983276:HIM983276 HRS983276:HSI983276 IBO983276:ICE983276 ILK983276:IMA983276 IVG983276:IVW983276 JFC983276:JFS983276 JOY983276:JPO983276 JYU983276:JZK983276 KIQ983276:KJG983276 KSM983276:KTC983276 LCI983276:LCY983276 LME983276:LMU983276 LWA983276:LWQ983276 MFW983276:MGM983276 MPS983276:MQI983276 MZO983276:NAE983276 NJK983276:NKA983276 NTG983276:NTW983276 ODC983276:ODS983276 OMY983276:ONO983276 OWU983276:OXK983276 PGQ983276:PHG983276 PQM983276:PRC983276 QAI983276:QAY983276 QKE983276:QKU983276 QUA983276:QUQ983276 RDW983276:REM983276 RNS983276:ROI983276 RXO983276:RYE983276 SHK983276:SIA983276 SRG983276:SRW983276 TBC983276:TBS983276 TKY983276:TLO983276 TUU983276:TVK983276 UEQ983276:UFG983276 UOM983276:UPC983276 UYI983276:UYY983276 VIE983276:VIU983276 VSA983276:VSQ983276 WBW983276:WCM983276 WLS983276:WMI983276 WVO983276:WWE983276 S17 JO17 TK17 ADG17 ANC17 AWY17 BGU17 BQQ17 CAM17 CKI17 CUE17 DEA17 DNW17 DXS17 EHO17 ERK17 FBG17 FLC17 FUY17 GEU17 GOQ17 GYM17 HII17 HSE17 ICA17 ILW17 IVS17 JFO17 JPK17 JZG17 KJC17 KSY17 LCU17 LMQ17 LWM17 MGI17 MQE17 NAA17 NJW17 NTS17 ODO17 ONK17 OXG17 PHC17 PQY17 QAU17 QKQ17 QUM17 REI17 ROE17 RYA17 SHW17 SRS17 TBO17 TLK17 TVG17 UFC17 UOY17 UYU17 VIQ17 VSM17 WCI17 WME17 WWA17 S65553 JO65553 TK65553 ADG65553 ANC65553 AWY65553 BGU65553 BQQ65553 CAM65553 CKI65553 CUE65553 DEA65553 DNW65553 DXS65553 EHO65553 ERK65553 FBG65553 FLC65553 FUY65553 GEU65553 GOQ65553 GYM65553 HII65553 HSE65553 ICA65553 ILW65553 IVS65553 JFO65553 JPK65553 JZG65553 KJC65553 KSY65553 LCU65553 LMQ65553 LWM65553 MGI65553 MQE65553 NAA65553 NJW65553 NTS65553 ODO65553 ONK65553 OXG65553 PHC65553 PQY65553 QAU65553 QKQ65553 QUM65553 REI65553 ROE65553 RYA65553 SHW65553 SRS65553 TBO65553 TLK65553 TVG65553 UFC65553 UOY65553 UYU65553 VIQ65553 VSM65553 WCI65553 WME65553 WWA65553 S131089 JO131089 TK131089 ADG131089 ANC131089 AWY131089 BGU131089 BQQ131089 CAM131089 CKI131089 CUE131089 DEA131089 DNW131089 DXS131089 EHO131089 ERK131089 FBG131089 FLC131089 FUY131089 GEU131089 GOQ131089 GYM131089 HII131089 HSE131089 ICA131089 ILW131089 IVS131089 JFO131089 JPK131089 JZG131089 KJC131089 KSY131089 LCU131089 LMQ131089 LWM131089 MGI131089 MQE131089 NAA131089 NJW131089 NTS131089 ODO131089 ONK131089 OXG131089 PHC131089 PQY131089 QAU131089 QKQ131089 QUM131089 REI131089 ROE131089 RYA131089 SHW131089 SRS131089 TBO131089 TLK131089 TVG131089 UFC131089 UOY131089 UYU131089 VIQ131089 VSM131089 WCI131089 WME131089 WWA131089 S196625 JO196625 TK196625 ADG196625 ANC196625 AWY196625 BGU196625 BQQ196625 CAM196625 CKI196625 CUE196625 DEA196625 DNW196625 DXS196625 EHO196625 ERK196625 FBG196625 FLC196625 FUY196625 GEU196625 GOQ196625 GYM196625 HII196625 HSE196625 ICA196625 ILW196625 IVS196625 JFO196625 JPK196625 JZG196625 KJC196625 KSY196625 LCU196625 LMQ196625 LWM196625 MGI196625 MQE196625 NAA196625 NJW196625 NTS196625 ODO196625 ONK196625 OXG196625 PHC196625 PQY196625 QAU196625 QKQ196625 QUM196625 REI196625 ROE196625 RYA196625 SHW196625 SRS196625 TBO196625 TLK196625 TVG196625 UFC196625 UOY196625 UYU196625 VIQ196625 VSM196625 WCI196625 WME196625 WWA196625 S262161 JO262161 TK262161 ADG262161 ANC262161 AWY262161 BGU262161 BQQ262161 CAM262161 CKI262161 CUE262161 DEA262161 DNW262161 DXS262161 EHO262161 ERK262161 FBG262161 FLC262161 FUY262161 GEU262161 GOQ262161 GYM262161 HII262161 HSE262161 ICA262161 ILW262161 IVS262161 JFO262161 JPK262161 JZG262161 KJC262161 KSY262161 LCU262161 LMQ262161 LWM262161 MGI262161 MQE262161 NAA262161 NJW262161 NTS262161 ODO262161 ONK262161 OXG262161 PHC262161 PQY262161 QAU262161 QKQ262161 QUM262161 REI262161 ROE262161 RYA262161 SHW262161 SRS262161 TBO262161 TLK262161 TVG262161 UFC262161 UOY262161 UYU262161 VIQ262161 VSM262161 WCI262161 WME262161 WWA262161 S327697 JO327697 TK327697 ADG327697 ANC327697 AWY327697 BGU327697 BQQ327697 CAM327697 CKI327697 CUE327697 DEA327697 DNW327697 DXS327697 EHO327697 ERK327697 FBG327697 FLC327697 FUY327697 GEU327697 GOQ327697 GYM327697 HII327697 HSE327697 ICA327697 ILW327697 IVS327697 JFO327697 JPK327697 JZG327697 KJC327697 KSY327697 LCU327697 LMQ327697 LWM327697 MGI327697 MQE327697 NAA327697 NJW327697 NTS327697 ODO327697 ONK327697 OXG327697 PHC327697 PQY327697 QAU327697 QKQ327697 QUM327697 REI327697 ROE327697 RYA327697 SHW327697 SRS327697 TBO327697 TLK327697 TVG327697 UFC327697 UOY327697 UYU327697 VIQ327697 VSM327697 WCI327697 WME327697 WWA327697 S393233 JO393233 TK393233 ADG393233 ANC393233 AWY393233 BGU393233 BQQ393233 CAM393233 CKI393233 CUE393233 DEA393233 DNW393233 DXS393233 EHO393233 ERK393233 FBG393233 FLC393233 FUY393233 GEU393233 GOQ393233 GYM393233 HII393233 HSE393233 ICA393233 ILW393233 IVS393233 JFO393233 JPK393233 JZG393233 KJC393233 KSY393233 LCU393233 LMQ393233 LWM393233 MGI393233 MQE393233 NAA393233 NJW393233 NTS393233 ODO393233 ONK393233 OXG393233 PHC393233 PQY393233 QAU393233 QKQ393233 QUM393233 REI393233 ROE393233 RYA393233 SHW393233 SRS393233 TBO393233 TLK393233 TVG393233 UFC393233 UOY393233 UYU393233 VIQ393233 VSM393233 WCI393233 WME393233 WWA393233 S458769 JO458769 TK458769 ADG458769 ANC458769 AWY458769 BGU458769 BQQ458769 CAM458769 CKI458769 CUE458769 DEA458769 DNW458769 DXS458769 EHO458769 ERK458769 FBG458769 FLC458769 FUY458769 GEU458769 GOQ458769 GYM458769 HII458769 HSE458769 ICA458769 ILW458769 IVS458769 JFO458769 JPK458769 JZG458769 KJC458769 KSY458769 LCU458769 LMQ458769 LWM458769 MGI458769 MQE458769 NAA458769 NJW458769 NTS458769 ODO458769 ONK458769 OXG458769 PHC458769 PQY458769 QAU458769 QKQ458769 QUM458769 REI458769 ROE458769 RYA458769 SHW458769 SRS458769 TBO458769 TLK458769 TVG458769 UFC458769 UOY458769 UYU458769 VIQ458769 VSM458769 WCI458769 WME458769 WWA458769 S524305 JO524305 TK524305 ADG524305 ANC524305 AWY524305 BGU524305 BQQ524305 CAM524305 CKI524305 CUE524305 DEA524305 DNW524305 DXS524305 EHO524305 ERK524305 FBG524305 FLC524305 FUY524305 GEU524305 GOQ524305 GYM524305 HII524305 HSE524305 ICA524305 ILW524305 IVS524305 JFO524305 JPK524305 JZG524305 KJC524305 KSY524305 LCU524305 LMQ524305 LWM524305 MGI524305 MQE524305 NAA524305 NJW524305 NTS524305 ODO524305 ONK524305 OXG524305 PHC524305 PQY524305 QAU524305 QKQ524305 QUM524305 REI524305 ROE524305 RYA524305 SHW524305 SRS524305 TBO524305 TLK524305 TVG524305 UFC524305 UOY524305 UYU524305 VIQ524305 VSM524305 WCI524305 WME524305 WWA524305 S589841 JO589841 TK589841 ADG589841 ANC589841 AWY589841 BGU589841 BQQ589841 CAM589841 CKI589841 CUE589841 DEA589841 DNW589841 DXS589841 EHO589841 ERK589841 FBG589841 FLC589841 FUY589841 GEU589841 GOQ589841 GYM589841 HII589841 HSE589841 ICA589841 ILW589841 IVS589841 JFO589841 JPK589841 JZG589841 KJC589841 KSY589841 LCU589841 LMQ589841 LWM589841 MGI589841 MQE589841 NAA589841 NJW589841 NTS589841 ODO589841 ONK589841 OXG589841 PHC589841 PQY589841 QAU589841 QKQ589841 QUM589841 REI589841 ROE589841 RYA589841 SHW589841 SRS589841 TBO589841 TLK589841 TVG589841 UFC589841 UOY589841 UYU589841 VIQ589841 VSM589841 WCI589841 WME589841 WWA589841 S655377 JO655377 TK655377 ADG655377 ANC655377 AWY655377 BGU655377 BQQ655377 CAM655377 CKI655377 CUE655377 DEA655377 DNW655377 DXS655377 EHO655377 ERK655377 FBG655377 FLC655377 FUY655377 GEU655377 GOQ655377 GYM655377 HII655377 HSE655377 ICA655377 ILW655377 IVS655377 JFO655377 JPK655377 JZG655377 KJC655377 KSY655377 LCU655377 LMQ655377 LWM655377 MGI655377 MQE655377 NAA655377 NJW655377 NTS655377 ODO655377 ONK655377 OXG655377 PHC655377 PQY655377 QAU655377 QKQ655377 QUM655377 REI655377 ROE655377 RYA655377 SHW655377 SRS655377 TBO655377 TLK655377 TVG655377 UFC655377 UOY655377 UYU655377 VIQ655377 VSM655377 WCI655377 WME655377 WWA655377 S720913 JO720913 TK720913 ADG720913 ANC720913 AWY720913 BGU720913 BQQ720913 CAM720913 CKI720913 CUE720913 DEA720913 DNW720913 DXS720913 EHO720913 ERK720913 FBG720913 FLC720913 FUY720913 GEU720913 GOQ720913 GYM720913 HII720913 HSE720913 ICA720913 ILW720913 IVS720913 JFO720913 JPK720913 JZG720913 KJC720913 KSY720913 LCU720913 LMQ720913 LWM720913 MGI720913 MQE720913 NAA720913 NJW720913 NTS720913 ODO720913 ONK720913 OXG720913 PHC720913 PQY720913 QAU720913 QKQ720913 QUM720913 REI720913 ROE720913 RYA720913 SHW720913 SRS720913 TBO720913 TLK720913 TVG720913 UFC720913 UOY720913 UYU720913 VIQ720913 VSM720913 WCI720913 WME720913 WWA720913 S786449 JO786449 TK786449 ADG786449 ANC786449 AWY786449 BGU786449 BQQ786449 CAM786449 CKI786449 CUE786449 DEA786449 DNW786449 DXS786449 EHO786449 ERK786449 FBG786449 FLC786449 FUY786449 GEU786449 GOQ786449 GYM786449 HII786449 HSE786449 ICA786449 ILW786449 IVS786449 JFO786449 JPK786449 JZG786449 KJC786449 KSY786449 LCU786449 LMQ786449 LWM786449 MGI786449 MQE786449 NAA786449 NJW786449 NTS786449 ODO786449 ONK786449 OXG786449 PHC786449 PQY786449 QAU786449 QKQ786449 QUM786449 REI786449 ROE786449 RYA786449 SHW786449 SRS786449 TBO786449 TLK786449 TVG786449 UFC786449 UOY786449 UYU786449 VIQ786449 VSM786449 WCI786449 WME786449 WWA786449 S851985 JO851985 TK851985 ADG851985 ANC851985 AWY851985 BGU851985 BQQ851985 CAM851985 CKI851985 CUE851985 DEA851985 DNW851985 DXS851985 EHO851985 ERK851985 FBG851985 FLC851985 FUY851985 GEU851985 GOQ851985 GYM851985 HII851985 HSE851985 ICA851985 ILW851985 IVS851985 JFO851985 JPK851985 JZG851985 KJC851985 KSY851985 LCU851985 LMQ851985 LWM851985 MGI851985 MQE851985 NAA851985 NJW851985 NTS851985 ODO851985 ONK851985 OXG851985 PHC851985 PQY851985 QAU851985 QKQ851985 QUM851985 REI851985 ROE851985 RYA851985 SHW851985 SRS851985 TBO851985 TLK851985 TVG851985 UFC851985 UOY851985 UYU851985 VIQ851985 VSM851985 WCI851985 WME851985 WWA851985 S917521 JO917521 TK917521 ADG917521 ANC917521 AWY917521 BGU917521 BQQ917521 CAM917521 CKI917521 CUE917521 DEA917521 DNW917521 DXS917521 EHO917521 ERK917521 FBG917521 FLC917521 FUY917521 GEU917521 GOQ917521 GYM917521 HII917521 HSE917521 ICA917521 ILW917521 IVS917521 JFO917521 JPK917521 JZG917521 KJC917521 KSY917521 LCU917521 LMQ917521 LWM917521 MGI917521 MQE917521 NAA917521 NJW917521 NTS917521 ODO917521 ONK917521 OXG917521 PHC917521 PQY917521 QAU917521 QKQ917521 QUM917521 REI917521 ROE917521 RYA917521 SHW917521 SRS917521 TBO917521 TLK917521 TVG917521 UFC917521 UOY917521 UYU917521 VIQ917521 VSM917521 WCI917521 WME917521 WWA917521 S983057 JO983057 TK983057 ADG983057 ANC983057 AWY983057 BGU983057 BQQ983057 CAM983057 CKI983057 CUE983057 DEA983057 DNW983057 DXS983057 EHO983057 ERK983057 FBG983057 FLC983057 FUY983057 GEU983057 GOQ983057 GYM983057 HII983057 HSE983057 ICA983057 ILW983057 IVS983057 JFO983057 JPK983057 JZG983057 KJC983057 KSY983057 LCU983057 LMQ983057 LWM983057 MGI983057 MQE983057 NAA983057 NJW983057 NTS983057 ODO983057 ONK983057 OXG983057 PHC983057 PQY983057 QAU983057 QKQ983057 QUM983057 REI983057 ROE983057 RYA983057 SHW983057 SRS983057 TBO983057 TLK983057 TVG983057 UFC983057 UOY983057 UYU983057 VIQ983057 VSM983057 WCI983057 WME983057 WWA983057 W17 JS17 TO17 ADK17 ANG17 AXC17 BGY17 BQU17 CAQ17 CKM17 CUI17 DEE17 DOA17 DXW17 EHS17 ERO17 FBK17 FLG17 FVC17 GEY17 GOU17 GYQ17 HIM17 HSI17 ICE17 IMA17 IVW17 JFS17 JPO17 JZK17 KJG17 KTC17 LCY17 LMU17 LWQ17 MGM17 MQI17 NAE17 NKA17 NTW17 ODS17 ONO17 OXK17 PHG17 PRC17 QAY17 QKU17 QUQ17 REM17 ROI17 RYE17 SIA17 SRW17 TBS17 TLO17 TVK17 UFG17 UPC17 UYY17 VIU17 VSQ17 WCM17 WMI17 WWE17 W65553 JS65553 TO65553 ADK65553 ANG65553 AXC65553 BGY65553 BQU65553 CAQ65553 CKM65553 CUI65553 DEE65553 DOA65553 DXW65553 EHS65553 ERO65553 FBK65553 FLG65553 FVC65553 GEY65553 GOU65553 GYQ65553 HIM65553 HSI65553 ICE65553 IMA65553 IVW65553 JFS65553 JPO65553 JZK65553 KJG65553 KTC65553 LCY65553 LMU65553 LWQ65553 MGM65553 MQI65553 NAE65553 NKA65553 NTW65553 ODS65553 ONO65553 OXK65553 PHG65553 PRC65553 QAY65553 QKU65553 QUQ65553 REM65553 ROI65553 RYE65553 SIA65553 SRW65553 TBS65553 TLO65553 TVK65553 UFG65553 UPC65553 UYY65553 VIU65553 VSQ65553 WCM65553 WMI65553 WWE65553 W131089 JS131089 TO131089 ADK131089 ANG131089 AXC131089 BGY131089 BQU131089 CAQ131089 CKM131089 CUI131089 DEE131089 DOA131089 DXW131089 EHS131089 ERO131089 FBK131089 FLG131089 FVC131089 GEY131089 GOU131089 GYQ131089 HIM131089 HSI131089 ICE131089 IMA131089 IVW131089 JFS131089 JPO131089 JZK131089 KJG131089 KTC131089 LCY131089 LMU131089 LWQ131089 MGM131089 MQI131089 NAE131089 NKA131089 NTW131089 ODS131089 ONO131089 OXK131089 PHG131089 PRC131089 QAY131089 QKU131089 QUQ131089 REM131089 ROI131089 RYE131089 SIA131089 SRW131089 TBS131089 TLO131089 TVK131089 UFG131089 UPC131089 UYY131089 VIU131089 VSQ131089 WCM131089 WMI131089 WWE131089 W196625 JS196625 TO196625 ADK196625 ANG196625 AXC196625 BGY196625 BQU196625 CAQ196625 CKM196625 CUI196625 DEE196625 DOA196625 DXW196625 EHS196625 ERO196625 FBK196625 FLG196625 FVC196625 GEY196625 GOU196625 GYQ196625 HIM196625 HSI196625 ICE196625 IMA196625 IVW196625 JFS196625 JPO196625 JZK196625 KJG196625 KTC196625 LCY196625 LMU196625 LWQ196625 MGM196625 MQI196625 NAE196625 NKA196625 NTW196625 ODS196625 ONO196625 OXK196625 PHG196625 PRC196625 QAY196625 QKU196625 QUQ196625 REM196625 ROI196625 RYE196625 SIA196625 SRW196625 TBS196625 TLO196625 TVK196625 UFG196625 UPC196625 UYY196625 VIU196625 VSQ196625 WCM196625 WMI196625 WWE196625 W262161 JS262161 TO262161 ADK262161 ANG262161 AXC262161 BGY262161 BQU262161 CAQ262161 CKM262161 CUI262161 DEE262161 DOA262161 DXW262161 EHS262161 ERO262161 FBK262161 FLG262161 FVC262161 GEY262161 GOU262161 GYQ262161 HIM262161 HSI262161 ICE262161 IMA262161 IVW262161 JFS262161 JPO262161 JZK262161 KJG262161 KTC262161 LCY262161 LMU262161 LWQ262161 MGM262161 MQI262161 NAE262161 NKA262161 NTW262161 ODS262161 ONO262161 OXK262161 PHG262161 PRC262161 QAY262161 QKU262161 QUQ262161 REM262161 ROI262161 RYE262161 SIA262161 SRW262161 TBS262161 TLO262161 TVK262161 UFG262161 UPC262161 UYY262161 VIU262161 VSQ262161 WCM262161 WMI262161 WWE262161 W327697 JS327697 TO327697 ADK327697 ANG327697 AXC327697 BGY327697 BQU327697 CAQ327697 CKM327697 CUI327697 DEE327697 DOA327697 DXW327697 EHS327697 ERO327697 FBK327697 FLG327697 FVC327697 GEY327697 GOU327697 GYQ327697 HIM327697 HSI327697 ICE327697 IMA327697 IVW327697 JFS327697 JPO327697 JZK327697 KJG327697 KTC327697 LCY327697 LMU327697 LWQ327697 MGM327697 MQI327697 NAE327697 NKA327697 NTW327697 ODS327697 ONO327697 OXK327697 PHG327697 PRC327697 QAY327697 QKU327697 QUQ327697 REM327697 ROI327697 RYE327697 SIA327697 SRW327697 TBS327697 TLO327697 TVK327697 UFG327697 UPC327697 UYY327697 VIU327697 VSQ327697 WCM327697 WMI327697 WWE327697 W393233 JS393233 TO393233 ADK393233 ANG393233 AXC393233 BGY393233 BQU393233 CAQ393233 CKM393233 CUI393233 DEE393233 DOA393233 DXW393233 EHS393233 ERO393233 FBK393233 FLG393233 FVC393233 GEY393233 GOU393233 GYQ393233 HIM393233 HSI393233 ICE393233 IMA393233 IVW393233 JFS393233 JPO393233 JZK393233 KJG393233 KTC393233 LCY393233 LMU393233 LWQ393233 MGM393233 MQI393233 NAE393233 NKA393233 NTW393233 ODS393233 ONO393233 OXK393233 PHG393233 PRC393233 QAY393233 QKU393233 QUQ393233 REM393233 ROI393233 RYE393233 SIA393233 SRW393233 TBS393233 TLO393233 TVK393233 UFG393233 UPC393233 UYY393233 VIU393233 VSQ393233 WCM393233 WMI393233 WWE393233 W458769 JS458769 TO458769 ADK458769 ANG458769 AXC458769 BGY458769 BQU458769 CAQ458769 CKM458769 CUI458769 DEE458769 DOA458769 DXW458769 EHS458769 ERO458769 FBK458769 FLG458769 FVC458769 GEY458769 GOU458769 GYQ458769 HIM458769 HSI458769 ICE458769 IMA458769 IVW458769 JFS458769 JPO458769 JZK458769 KJG458769 KTC458769 LCY458769 LMU458769 LWQ458769 MGM458769 MQI458769 NAE458769 NKA458769 NTW458769 ODS458769 ONO458769 OXK458769 PHG458769 PRC458769 QAY458769 QKU458769 QUQ458769 REM458769 ROI458769 RYE458769 SIA458769 SRW458769 TBS458769 TLO458769 TVK458769 UFG458769 UPC458769 UYY458769 VIU458769 VSQ458769 WCM458769 WMI458769 WWE458769 W524305 JS524305 TO524305 ADK524305 ANG524305 AXC524305 BGY524305 BQU524305 CAQ524305 CKM524305 CUI524305 DEE524305 DOA524305 DXW524305 EHS524305 ERO524305 FBK524305 FLG524305 FVC524305 GEY524305 GOU524305 GYQ524305 HIM524305 HSI524305 ICE524305 IMA524305 IVW524305 JFS524305 JPO524305 JZK524305 KJG524305 KTC524305 LCY524305 LMU524305 LWQ524305 MGM524305 MQI524305 NAE524305 NKA524305 NTW524305 ODS524305 ONO524305 OXK524305 PHG524305 PRC524305 QAY524305 QKU524305 QUQ524305 REM524305 ROI524305 RYE524305 SIA524305 SRW524305 TBS524305 TLO524305 TVK524305 UFG524305 UPC524305 UYY524305 VIU524305 VSQ524305 WCM524305 WMI524305 WWE524305 W589841 JS589841 TO589841 ADK589841 ANG589841 AXC589841 BGY589841 BQU589841 CAQ589841 CKM589841 CUI589841 DEE589841 DOA589841 DXW589841 EHS589841 ERO589841 FBK589841 FLG589841 FVC589841 GEY589841 GOU589841 GYQ589841 HIM589841 HSI589841 ICE589841 IMA589841 IVW589841 JFS589841 JPO589841 JZK589841 KJG589841 KTC589841 LCY589841 LMU589841 LWQ589841 MGM589841 MQI589841 NAE589841 NKA589841 NTW589841 ODS589841 ONO589841 OXK589841 PHG589841 PRC589841 QAY589841 QKU589841 QUQ589841 REM589841 ROI589841 RYE589841 SIA589841 SRW589841 TBS589841 TLO589841 TVK589841 UFG589841 UPC589841 UYY589841 VIU589841 VSQ589841 WCM589841 WMI589841 WWE589841 W655377 JS655377 TO655377 ADK655377 ANG655377 AXC655377 BGY655377 BQU655377 CAQ655377 CKM655377 CUI655377 DEE655377 DOA655377 DXW655377 EHS655377 ERO655377 FBK655377 FLG655377 FVC655377 GEY655377 GOU655377 GYQ655377 HIM655377 HSI655377 ICE655377 IMA655377 IVW655377 JFS655377 JPO655377 JZK655377 KJG655377 KTC655377 LCY655377 LMU655377 LWQ655377 MGM655377 MQI655377 NAE655377 NKA655377 NTW655377 ODS655377 ONO655377 OXK655377 PHG655377 PRC655377 QAY655377 QKU655377 QUQ655377 REM655377 ROI655377 RYE655377 SIA655377 SRW655377 TBS655377 TLO655377 TVK655377 UFG655377 UPC655377 UYY655377 VIU655377 VSQ655377 WCM655377 WMI655377 WWE655377 W720913 JS720913 TO720913 ADK720913 ANG720913 AXC720913 BGY720913 BQU720913 CAQ720913 CKM720913 CUI720913 DEE720913 DOA720913 DXW720913 EHS720913 ERO720913 FBK720913 FLG720913 FVC720913 GEY720913 GOU720913 GYQ720913 HIM720913 HSI720913 ICE720913 IMA720913 IVW720913 JFS720913 JPO720913 JZK720913 KJG720913 KTC720913 LCY720913 LMU720913 LWQ720913 MGM720913 MQI720913 NAE720913 NKA720913 NTW720913 ODS720913 ONO720913 OXK720913 PHG720913 PRC720913 QAY720913 QKU720913 QUQ720913 REM720913 ROI720913 RYE720913 SIA720913 SRW720913 TBS720913 TLO720913 TVK720913 UFG720913 UPC720913 UYY720913 VIU720913 VSQ720913 WCM720913 WMI720913 WWE720913 W786449 JS786449 TO786449 ADK786449 ANG786449 AXC786449 BGY786449 BQU786449 CAQ786449 CKM786449 CUI786449 DEE786449 DOA786449 DXW786449 EHS786449 ERO786449 FBK786449 FLG786449 FVC786449 GEY786449 GOU786449 GYQ786449 HIM786449 HSI786449 ICE786449 IMA786449 IVW786449 JFS786449 JPO786449 JZK786449 KJG786449 KTC786449 LCY786449 LMU786449 LWQ786449 MGM786449 MQI786449 NAE786449 NKA786449 NTW786449 ODS786449 ONO786449 OXK786449 PHG786449 PRC786449 QAY786449 QKU786449 QUQ786449 REM786449 ROI786449 RYE786449 SIA786449 SRW786449 TBS786449 TLO786449 TVK786449 UFG786449 UPC786449 UYY786449 VIU786449 VSQ786449 WCM786449 WMI786449 WWE786449 W851985 JS851985 TO851985 ADK851985 ANG851985 AXC851985 BGY851985 BQU851985 CAQ851985 CKM851985 CUI851985 DEE851985 DOA851985 DXW851985 EHS851985 ERO851985 FBK851985 FLG851985 FVC851985 GEY851985 GOU851985 GYQ851985 HIM851985 HSI851985 ICE851985 IMA851985 IVW851985 JFS851985 JPO851985 JZK851985 KJG851985 KTC851985 LCY851985 LMU851985 LWQ851985 MGM851985 MQI851985 NAE851985 NKA851985 NTW851985 ODS851985 ONO851985 OXK851985 PHG851985 PRC851985 QAY851985 QKU851985 QUQ851985 REM851985 ROI851985 RYE851985 SIA851985 SRW851985 TBS851985 TLO851985 TVK851985 UFG851985 UPC851985 UYY851985 VIU851985 VSQ851985 WCM851985 WMI851985 WWE851985 W917521 JS917521 TO917521 ADK917521 ANG917521 AXC917521 BGY917521 BQU917521 CAQ917521 CKM917521 CUI917521 DEE917521 DOA917521 DXW917521 EHS917521 ERO917521 FBK917521 FLG917521 FVC917521 GEY917521 GOU917521 GYQ917521 HIM917521 HSI917521 ICE917521 IMA917521 IVW917521 JFS917521 JPO917521 JZK917521 KJG917521 KTC917521 LCY917521 LMU917521 LWQ917521 MGM917521 MQI917521 NAE917521 NKA917521 NTW917521 ODS917521 ONO917521 OXK917521 PHG917521 PRC917521 QAY917521 QKU917521 QUQ917521 REM917521 ROI917521 RYE917521 SIA917521 SRW917521 TBS917521 TLO917521 TVK917521 UFG917521 UPC917521 UYY917521 VIU917521 VSQ917521 WCM917521 WMI917521 WWE917521 W983057 JS983057 TO983057 ADK983057 ANG983057 AXC983057 BGY983057 BQU983057 CAQ983057 CKM983057 CUI983057 DEE983057 DOA983057 DXW983057 EHS983057 ERO983057 FBK983057 FLG983057 FVC983057 GEY983057 GOU983057 GYQ983057 HIM983057 HSI983057 ICE983057 IMA983057 IVW983057 JFS983057 JPO983057 JZK983057 KJG983057 KTC983057 LCY983057 LMU983057 LWQ983057 MGM983057 MQI983057 NAE983057 NKA983057 NTW983057 ODS983057 ONO983057 OXK983057 PHG983057 PRC983057 QAY983057 QKU983057 QUQ983057 REM983057 ROI983057 RYE983057 SIA983057 SRW983057 TBS983057 TLO983057 TVK983057 UFG983057 UPC983057 UYY983057 VIU983057 VSQ983057 WCM983057 WMI983057 WWE983057 U17 JQ17 TM17 ADI17 ANE17 AXA17 BGW17 BQS17 CAO17 CKK17 CUG17 DEC17 DNY17 DXU17 EHQ17 ERM17 FBI17 FLE17 FVA17 GEW17 GOS17 GYO17 HIK17 HSG17 ICC17 ILY17 IVU17 JFQ17 JPM17 JZI17 KJE17 KTA17 LCW17 LMS17 LWO17 MGK17 MQG17 NAC17 NJY17 NTU17 ODQ17 ONM17 OXI17 PHE17 PRA17 QAW17 QKS17 QUO17 REK17 ROG17 RYC17 SHY17 SRU17 TBQ17 TLM17 TVI17 UFE17 UPA17 UYW17 VIS17 VSO17 WCK17 WMG17 WWC17 U65553 JQ65553 TM65553 ADI65553 ANE65553 AXA65553 BGW65553 BQS65553 CAO65553 CKK65553 CUG65553 DEC65553 DNY65553 DXU65553 EHQ65553 ERM65553 FBI65553 FLE65553 FVA65553 GEW65553 GOS65553 GYO65553 HIK65553 HSG65553 ICC65553 ILY65553 IVU65553 JFQ65553 JPM65553 JZI65553 KJE65553 KTA65553 LCW65553 LMS65553 LWO65553 MGK65553 MQG65553 NAC65553 NJY65553 NTU65553 ODQ65553 ONM65553 OXI65553 PHE65553 PRA65553 QAW65553 QKS65553 QUO65553 REK65553 ROG65553 RYC65553 SHY65553 SRU65553 TBQ65553 TLM65553 TVI65553 UFE65553 UPA65553 UYW65553 VIS65553 VSO65553 WCK65553 WMG65553 WWC65553 U131089 JQ131089 TM131089 ADI131089 ANE131089 AXA131089 BGW131089 BQS131089 CAO131089 CKK131089 CUG131089 DEC131089 DNY131089 DXU131089 EHQ131089 ERM131089 FBI131089 FLE131089 FVA131089 GEW131089 GOS131089 GYO131089 HIK131089 HSG131089 ICC131089 ILY131089 IVU131089 JFQ131089 JPM131089 JZI131089 KJE131089 KTA131089 LCW131089 LMS131089 LWO131089 MGK131089 MQG131089 NAC131089 NJY131089 NTU131089 ODQ131089 ONM131089 OXI131089 PHE131089 PRA131089 QAW131089 QKS131089 QUO131089 REK131089 ROG131089 RYC131089 SHY131089 SRU131089 TBQ131089 TLM131089 TVI131089 UFE131089 UPA131089 UYW131089 VIS131089 VSO131089 WCK131089 WMG131089 WWC131089 U196625 JQ196625 TM196625 ADI196625 ANE196625 AXA196625 BGW196625 BQS196625 CAO196625 CKK196625 CUG196625 DEC196625 DNY196625 DXU196625 EHQ196625 ERM196625 FBI196625 FLE196625 FVA196625 GEW196625 GOS196625 GYO196625 HIK196625 HSG196625 ICC196625 ILY196625 IVU196625 JFQ196625 JPM196625 JZI196625 KJE196625 KTA196625 LCW196625 LMS196625 LWO196625 MGK196625 MQG196625 NAC196625 NJY196625 NTU196625 ODQ196625 ONM196625 OXI196625 PHE196625 PRA196625 QAW196625 QKS196625 QUO196625 REK196625 ROG196625 RYC196625 SHY196625 SRU196625 TBQ196625 TLM196625 TVI196625 UFE196625 UPA196625 UYW196625 VIS196625 VSO196625 WCK196625 WMG196625 WWC196625 U262161 JQ262161 TM262161 ADI262161 ANE262161 AXA262161 BGW262161 BQS262161 CAO262161 CKK262161 CUG262161 DEC262161 DNY262161 DXU262161 EHQ262161 ERM262161 FBI262161 FLE262161 FVA262161 GEW262161 GOS262161 GYO262161 HIK262161 HSG262161 ICC262161 ILY262161 IVU262161 JFQ262161 JPM262161 JZI262161 KJE262161 KTA262161 LCW262161 LMS262161 LWO262161 MGK262161 MQG262161 NAC262161 NJY262161 NTU262161 ODQ262161 ONM262161 OXI262161 PHE262161 PRA262161 QAW262161 QKS262161 QUO262161 REK262161 ROG262161 RYC262161 SHY262161 SRU262161 TBQ262161 TLM262161 TVI262161 UFE262161 UPA262161 UYW262161 VIS262161 VSO262161 WCK262161 WMG262161 WWC262161 U327697 JQ327697 TM327697 ADI327697 ANE327697 AXA327697 BGW327697 BQS327697 CAO327697 CKK327697 CUG327697 DEC327697 DNY327697 DXU327697 EHQ327697 ERM327697 FBI327697 FLE327697 FVA327697 GEW327697 GOS327697 GYO327697 HIK327697 HSG327697 ICC327697 ILY327697 IVU327697 JFQ327697 JPM327697 JZI327697 KJE327697 KTA327697 LCW327697 LMS327697 LWO327697 MGK327697 MQG327697 NAC327697 NJY327697 NTU327697 ODQ327697 ONM327697 OXI327697 PHE327697 PRA327697 QAW327697 QKS327697 QUO327697 REK327697 ROG327697 RYC327697 SHY327697 SRU327697 TBQ327697 TLM327697 TVI327697 UFE327697 UPA327697 UYW327697 VIS327697 VSO327697 WCK327697 WMG327697 WWC327697 U393233 JQ393233 TM393233 ADI393233 ANE393233 AXA393233 BGW393233 BQS393233 CAO393233 CKK393233 CUG393233 DEC393233 DNY393233 DXU393233 EHQ393233 ERM393233 FBI393233 FLE393233 FVA393233 GEW393233 GOS393233 GYO393233 HIK393233 HSG393233 ICC393233 ILY393233 IVU393233 JFQ393233 JPM393233 JZI393233 KJE393233 KTA393233 LCW393233 LMS393233 LWO393233 MGK393233 MQG393233 NAC393233 NJY393233 NTU393233 ODQ393233 ONM393233 OXI393233 PHE393233 PRA393233 QAW393233 QKS393233 QUO393233 REK393233 ROG393233 RYC393233 SHY393233 SRU393233 TBQ393233 TLM393233 TVI393233 UFE393233 UPA393233 UYW393233 VIS393233 VSO393233 WCK393233 WMG393233 WWC393233 U458769 JQ458769 TM458769 ADI458769 ANE458769 AXA458769 BGW458769 BQS458769 CAO458769 CKK458769 CUG458769 DEC458769 DNY458769 DXU458769 EHQ458769 ERM458769 FBI458769 FLE458769 FVA458769 GEW458769 GOS458769 GYO458769 HIK458769 HSG458769 ICC458769 ILY458769 IVU458769 JFQ458769 JPM458769 JZI458769 KJE458769 KTA458769 LCW458769 LMS458769 LWO458769 MGK458769 MQG458769 NAC458769 NJY458769 NTU458769 ODQ458769 ONM458769 OXI458769 PHE458769 PRA458769 QAW458769 QKS458769 QUO458769 REK458769 ROG458769 RYC458769 SHY458769 SRU458769 TBQ458769 TLM458769 TVI458769 UFE458769 UPA458769 UYW458769 VIS458769 VSO458769 WCK458769 WMG458769 WWC458769 U524305 JQ524305 TM524305 ADI524305 ANE524305 AXA524305 BGW524305 BQS524305 CAO524305 CKK524305 CUG524305 DEC524305 DNY524305 DXU524305 EHQ524305 ERM524305 FBI524305 FLE524305 FVA524305 GEW524305 GOS524305 GYO524305 HIK524305 HSG524305 ICC524305 ILY524305 IVU524305 JFQ524305 JPM524305 JZI524305 KJE524305 KTA524305 LCW524305 LMS524305 LWO524305 MGK524305 MQG524305 NAC524305 NJY524305 NTU524305 ODQ524305 ONM524305 OXI524305 PHE524305 PRA524305 QAW524305 QKS524305 QUO524305 REK524305 ROG524305 RYC524305 SHY524305 SRU524305 TBQ524305 TLM524305 TVI524305 UFE524305 UPA524305 UYW524305 VIS524305 VSO524305 WCK524305 WMG524305 WWC524305 U589841 JQ589841 TM589841 ADI589841 ANE589841 AXA589841 BGW589841 BQS589841 CAO589841 CKK589841 CUG589841 DEC589841 DNY589841 DXU589841 EHQ589841 ERM589841 FBI589841 FLE589841 FVA589841 GEW589841 GOS589841 GYO589841 HIK589841 HSG589841 ICC589841 ILY589841 IVU589841 JFQ589841 JPM589841 JZI589841 KJE589841 KTA589841 LCW589841 LMS589841 LWO589841 MGK589841 MQG589841 NAC589841 NJY589841 NTU589841 ODQ589841 ONM589841 OXI589841 PHE589841 PRA589841 QAW589841 QKS589841 QUO589841 REK589841 ROG589841 RYC589841 SHY589841 SRU589841 TBQ589841 TLM589841 TVI589841 UFE589841 UPA589841 UYW589841 VIS589841 VSO589841 WCK589841 WMG589841 WWC589841 U655377 JQ655377 TM655377 ADI655377 ANE655377 AXA655377 BGW655377 BQS655377 CAO655377 CKK655377 CUG655377 DEC655377 DNY655377 DXU655377 EHQ655377 ERM655377 FBI655377 FLE655377 FVA655377 GEW655377 GOS655377 GYO655377 HIK655377 HSG655377 ICC655377 ILY655377 IVU655377 JFQ655377 JPM655377 JZI655377 KJE655377 KTA655377 LCW655377 LMS655377 LWO655377 MGK655377 MQG655377 NAC655377 NJY655377 NTU655377 ODQ655377 ONM655377 OXI655377 PHE655377 PRA655377 QAW655377 QKS655377 QUO655377 REK655377 ROG655377 RYC655377 SHY655377 SRU655377 TBQ655377 TLM655377 TVI655377 UFE655377 UPA655377 UYW655377 VIS655377 VSO655377 WCK655377 WMG655377 WWC655377 U720913 JQ720913 TM720913 ADI720913 ANE720913 AXA720913 BGW720913 BQS720913 CAO720913 CKK720913 CUG720913 DEC720913 DNY720913 DXU720913 EHQ720913 ERM720913 FBI720913 FLE720913 FVA720913 GEW720913 GOS720913 GYO720913 HIK720913 HSG720913 ICC720913 ILY720913 IVU720913 JFQ720913 JPM720913 JZI720913 KJE720913 KTA720913 LCW720913 LMS720913 LWO720913 MGK720913 MQG720913 NAC720913 NJY720913 NTU720913 ODQ720913 ONM720913 OXI720913 PHE720913 PRA720913 QAW720913 QKS720913 QUO720913 REK720913 ROG720913 RYC720913 SHY720913 SRU720913 TBQ720913 TLM720913 TVI720913 UFE720913 UPA720913 UYW720913 VIS720913 VSO720913 WCK720913 WMG720913 WWC720913 U786449 JQ786449 TM786449 ADI786449 ANE786449 AXA786449 BGW786449 BQS786449 CAO786449 CKK786449 CUG786449 DEC786449 DNY786449 DXU786449 EHQ786449 ERM786449 FBI786449 FLE786449 FVA786449 GEW786449 GOS786449 GYO786449 HIK786449 HSG786449 ICC786449 ILY786449 IVU786449 JFQ786449 JPM786449 JZI786449 KJE786449 KTA786449 LCW786449 LMS786449 LWO786449 MGK786449 MQG786449 NAC786449 NJY786449 NTU786449 ODQ786449 ONM786449 OXI786449 PHE786449 PRA786449 QAW786449 QKS786449 QUO786449 REK786449 ROG786449 RYC786449 SHY786449 SRU786449 TBQ786449 TLM786449 TVI786449 UFE786449 UPA786449 UYW786449 VIS786449 VSO786449 WCK786449 WMG786449 WWC786449 U851985 JQ851985 TM851985 ADI851985 ANE851985 AXA851985 BGW851985 BQS851985 CAO851985 CKK851985 CUG851985 DEC851985 DNY851985 DXU851985 EHQ851985 ERM851985 FBI851985 FLE851985 FVA851985 GEW851985 GOS851985 GYO851985 HIK851985 HSG851985 ICC851985 ILY851985 IVU851985 JFQ851985 JPM851985 JZI851985 KJE851985 KTA851985 LCW851985 LMS851985 LWO851985 MGK851985 MQG851985 NAC851985 NJY851985 NTU851985 ODQ851985 ONM851985 OXI851985 PHE851985 PRA851985 QAW851985 QKS851985 QUO851985 REK851985 ROG851985 RYC851985 SHY851985 SRU851985 TBQ851985 TLM851985 TVI851985 UFE851985 UPA851985 UYW851985 VIS851985 VSO851985 WCK851985 WMG851985 WWC851985 U917521 JQ917521 TM917521 ADI917521 ANE917521 AXA917521 BGW917521 BQS917521 CAO917521 CKK917521 CUG917521 DEC917521 DNY917521 DXU917521 EHQ917521 ERM917521 FBI917521 FLE917521 FVA917521 GEW917521 GOS917521 GYO917521 HIK917521 HSG917521 ICC917521 ILY917521 IVU917521 JFQ917521 JPM917521 JZI917521 KJE917521 KTA917521 LCW917521 LMS917521 LWO917521 MGK917521 MQG917521 NAC917521 NJY917521 NTU917521 ODQ917521 ONM917521 OXI917521 PHE917521 PRA917521 QAW917521 QKS917521 QUO917521 REK917521 ROG917521 RYC917521 SHY917521 SRU917521 TBQ917521 TLM917521 TVI917521 UFE917521 UPA917521 UYW917521 VIS917521 VSO917521 WCK917521 WMG917521 WWC917521 U983057 JQ983057 TM983057 ADI983057 ANE983057 AXA983057 BGW983057 BQS983057 CAO983057 CKK983057 CUG983057 DEC983057 DNY983057 DXU983057 EHQ983057 ERM983057 FBI983057 FLE983057 FVA983057 GEW983057 GOS983057 GYO983057 HIK983057 HSG983057 ICC983057 ILY983057 IVU983057 JFQ983057 JPM983057 JZI983057 KJE983057 KTA983057 LCW983057 LMS983057 LWO983057 MGK983057 MQG983057 NAC983057 NJY983057 NTU983057 ODQ983057 ONM983057 OXI983057 PHE983057 PRA983057 QAW983057 QKS983057 QUO983057 REK983057 ROG983057 RYC983057 SHY983057 SRU983057 TBQ983057 TLM983057 TVI983057 UFE983057 UPA983057 UYW983057 VIS983057 VSO983057 WCK983057 WMG983057 WWC983057</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tint="0.79995117038483843"/>
  </sheetPr>
  <dimension ref="A1:X47"/>
  <sheetViews>
    <sheetView zoomScaleNormal="100" workbookViewId="0"/>
  </sheetViews>
  <sheetFormatPr defaultColWidth="3.625" defaultRowHeight="15" customHeight="1"/>
  <cols>
    <col min="1" max="1" width="3.625" style="844" customWidth="1"/>
    <col min="2" max="16384" width="3.625" style="844"/>
  </cols>
  <sheetData>
    <row r="1" spans="1:24" ht="13.5">
      <c r="A1" s="844" t="s">
        <v>3458</v>
      </c>
    </row>
    <row r="4" spans="1:24" ht="13.5">
      <c r="A4" s="2242" t="s">
        <v>2816</v>
      </c>
      <c r="B4" s="2242"/>
      <c r="C4" s="2242"/>
      <c r="D4" s="2242"/>
      <c r="E4" s="2242"/>
      <c r="F4" s="2242"/>
      <c r="G4" s="2242"/>
      <c r="H4" s="2242"/>
      <c r="I4" s="2242"/>
      <c r="J4" s="2242"/>
      <c r="K4" s="2242"/>
      <c r="L4" s="2242"/>
      <c r="M4" s="2242"/>
      <c r="N4" s="2242"/>
      <c r="O4" s="2242"/>
      <c r="P4" s="2242"/>
      <c r="Q4" s="2242"/>
      <c r="R4" s="2242"/>
      <c r="S4" s="2242"/>
      <c r="T4" s="2242"/>
      <c r="U4" s="2242"/>
      <c r="V4" s="2242"/>
      <c r="W4" s="2242"/>
      <c r="X4" s="2242"/>
    </row>
    <row r="5" spans="1:24" ht="13.5">
      <c r="A5" s="2242"/>
      <c r="B5" s="2242"/>
      <c r="C5" s="2242"/>
      <c r="D5" s="2242"/>
      <c r="E5" s="2242"/>
      <c r="F5" s="2242"/>
      <c r="G5" s="2242"/>
      <c r="H5" s="2242"/>
      <c r="I5" s="2242"/>
      <c r="J5" s="2242"/>
      <c r="K5" s="2242"/>
      <c r="L5" s="2242"/>
      <c r="M5" s="2242"/>
      <c r="N5" s="2242"/>
      <c r="O5" s="2242"/>
      <c r="P5" s="2242"/>
      <c r="Q5" s="2242"/>
      <c r="R5" s="2242"/>
      <c r="S5" s="2242"/>
      <c r="T5" s="2242"/>
      <c r="U5" s="2242"/>
      <c r="V5" s="2242"/>
      <c r="W5" s="2242"/>
      <c r="X5" s="2242"/>
    </row>
    <row r="6" spans="1:24" ht="17.25">
      <c r="A6" s="845"/>
      <c r="B6" s="845"/>
      <c r="C6" s="845"/>
      <c r="D6" s="845"/>
      <c r="E6" s="845"/>
      <c r="F6" s="845"/>
      <c r="G6" s="845"/>
      <c r="H6" s="845"/>
      <c r="I6" s="845"/>
      <c r="J6" s="845"/>
      <c r="K6" s="845"/>
      <c r="L6" s="845"/>
      <c r="M6" s="845"/>
      <c r="N6" s="845"/>
      <c r="O6" s="845"/>
      <c r="P6" s="845"/>
      <c r="Q6" s="845"/>
      <c r="R6" s="845"/>
      <c r="S6" s="845"/>
      <c r="T6" s="845"/>
      <c r="U6" s="845"/>
      <c r="V6" s="845"/>
      <c r="W6" s="845"/>
      <c r="X6" s="845"/>
    </row>
    <row r="8" spans="1:24" ht="13.5">
      <c r="Q8" s="2244" t="s">
        <v>3089</v>
      </c>
      <c r="R8" s="2244"/>
      <c r="S8" s="803"/>
      <c r="T8" s="733" t="s">
        <v>371</v>
      </c>
      <c r="U8" s="803"/>
      <c r="V8" s="733" t="s">
        <v>4</v>
      </c>
      <c r="W8" s="803"/>
      <c r="X8" s="733" t="s">
        <v>373</v>
      </c>
    </row>
    <row r="9" spans="1:24" ht="13.5">
      <c r="R9" s="786"/>
      <c r="S9" s="733"/>
      <c r="T9" s="733"/>
      <c r="U9" s="733"/>
      <c r="V9" s="733"/>
      <c r="W9" s="733"/>
      <c r="X9" s="733"/>
    </row>
    <row r="11" spans="1:24" ht="13.5">
      <c r="A11" s="844" t="str">
        <f ca="1">cst_Pre_Corp__SHINSEI</f>
        <v>一般財団法人　岩手県建築住宅センター</v>
      </c>
    </row>
    <row r="12" spans="1:24" ht="13.5">
      <c r="A12" s="844" t="str">
        <f ca="1">"　　"&amp;cst_Pre_Daihyou__SHINSEI&amp;"　様"</f>
        <v>　　理事長　　渡 邊 健 治　様</v>
      </c>
    </row>
    <row r="15" spans="1:24" ht="13.5">
      <c r="O15" s="786" t="s">
        <v>3171</v>
      </c>
      <c r="Q15" s="2254" t="str">
        <f>cst_wskakunin_owner1__address</f>
        <v/>
      </c>
      <c r="R15" s="2254"/>
      <c r="S15" s="2254"/>
      <c r="T15" s="2254"/>
      <c r="U15" s="2254"/>
      <c r="V15" s="2254"/>
      <c r="W15" s="2254"/>
      <c r="X15" s="733"/>
    </row>
    <row r="16" spans="1:24" ht="13.5">
      <c r="Q16" s="2254"/>
      <c r="R16" s="2254"/>
      <c r="S16" s="2254"/>
      <c r="T16" s="2254"/>
      <c r="U16" s="2254"/>
      <c r="V16" s="2254"/>
      <c r="W16" s="2254"/>
      <c r="X16" s="733"/>
    </row>
    <row r="17" spans="1:24" ht="13.5">
      <c r="O17" s="786" t="s">
        <v>19</v>
      </c>
      <c r="Q17" s="2254" t="str">
        <f>cst_wskakunin_owner1__space</f>
        <v>松山　梨香子</v>
      </c>
      <c r="R17" s="2254"/>
      <c r="S17" s="2254"/>
      <c r="T17" s="2254"/>
      <c r="U17" s="2254"/>
      <c r="V17" s="2254"/>
      <c r="W17" s="2254"/>
      <c r="X17" s="733" t="s">
        <v>372</v>
      </c>
    </row>
    <row r="18" spans="1:24" ht="13.5">
      <c r="Q18" s="2254"/>
      <c r="R18" s="2254"/>
      <c r="S18" s="2254"/>
      <c r="T18" s="2254"/>
      <c r="U18" s="2254"/>
      <c r="V18" s="2254"/>
      <c r="W18" s="2254"/>
      <c r="X18" s="733"/>
    </row>
    <row r="19" spans="1:24" ht="13.5">
      <c r="Q19" s="2254" t="str">
        <f>cst_wskakunin_owner2__space</f>
        <v/>
      </c>
      <c r="R19" s="2254"/>
      <c r="S19" s="2254"/>
      <c r="T19" s="2254"/>
      <c r="U19" s="2254"/>
      <c r="V19" s="2254"/>
      <c r="W19" s="2254"/>
      <c r="X19" s="846" t="str">
        <f>IF(Q19="","","印")</f>
        <v/>
      </c>
    </row>
    <row r="20" spans="1:24" ht="13.5">
      <c r="Q20" s="2254"/>
      <c r="R20" s="2254"/>
      <c r="S20" s="2254"/>
      <c r="T20" s="2254"/>
      <c r="U20" s="2254"/>
      <c r="V20" s="2254"/>
      <c r="W20" s="2254"/>
    </row>
    <row r="21" spans="1:24" ht="13.5">
      <c r="Q21" s="2254" t="str">
        <f>cst_wskakunin_owner3__space</f>
        <v/>
      </c>
      <c r="R21" s="2254"/>
      <c r="S21" s="2254"/>
      <c r="T21" s="2254"/>
      <c r="U21" s="2254"/>
      <c r="V21" s="2254"/>
      <c r="W21" s="2254"/>
      <c r="X21" s="846" t="str">
        <f>IF(Q21="","","印")</f>
        <v/>
      </c>
    </row>
    <row r="22" spans="1:24" ht="13.5">
      <c r="Q22" s="2254"/>
      <c r="R22" s="2254"/>
      <c r="S22" s="2254"/>
      <c r="T22" s="2254"/>
      <c r="U22" s="2254"/>
      <c r="V22" s="2254"/>
      <c r="W22" s="2254"/>
    </row>
    <row r="23" spans="1:24" ht="13.5">
      <c r="Q23" s="2254" t="str">
        <f>cst_wskakunin_owner4__space</f>
        <v/>
      </c>
      <c r="R23" s="2254"/>
      <c r="S23" s="2254"/>
      <c r="T23" s="2254"/>
      <c r="U23" s="2254"/>
      <c r="V23" s="2254"/>
      <c r="W23" s="2254"/>
      <c r="X23" s="846" t="str">
        <f>IF(Q23="","","印")</f>
        <v/>
      </c>
    </row>
    <row r="24" spans="1:24" ht="13.5">
      <c r="Q24" s="2254"/>
      <c r="R24" s="2254"/>
      <c r="S24" s="2254"/>
      <c r="T24" s="2254"/>
      <c r="U24" s="2254"/>
      <c r="V24" s="2254"/>
      <c r="W24" s="2254"/>
    </row>
    <row r="25" spans="1:24" ht="13.5">
      <c r="B25" s="844" t="s">
        <v>3459</v>
      </c>
    </row>
    <row r="27" spans="1:24" ht="24.95" customHeight="1">
      <c r="A27" s="2249" t="s">
        <v>3173</v>
      </c>
      <c r="B27" s="2249"/>
      <c r="C27" s="2249"/>
      <c r="D27" s="2249"/>
      <c r="E27" s="2249"/>
      <c r="F27" s="2249"/>
      <c r="G27" s="2249"/>
      <c r="H27" s="2255" t="str">
        <f>cst_wskakunin_owner1__space&amp;" "&amp;cst_wskakunin_owner2__space&amp;" "&amp;cst_wskakunin_owner3__space&amp;" "&amp;cst_wskakunin_owner4__space</f>
        <v xml:space="preserve">松山　梨香子   </v>
      </c>
      <c r="I27" s="2255"/>
      <c r="J27" s="2255"/>
      <c r="K27" s="2255"/>
      <c r="L27" s="2255"/>
      <c r="M27" s="2255"/>
      <c r="N27" s="2255"/>
      <c r="O27" s="2255"/>
      <c r="P27" s="2255"/>
      <c r="Q27" s="2255"/>
      <c r="R27" s="2255"/>
      <c r="S27" s="2255"/>
      <c r="T27" s="2255"/>
      <c r="U27" s="2255"/>
      <c r="V27" s="2255"/>
      <c r="W27" s="2255"/>
      <c r="X27" s="2255"/>
    </row>
    <row r="28" spans="1:24" ht="50.1" customHeight="1">
      <c r="A28" s="2249" t="s">
        <v>3174</v>
      </c>
      <c r="B28" s="2249"/>
      <c r="C28" s="2249"/>
      <c r="D28" s="2249"/>
      <c r="E28" s="2249"/>
      <c r="F28" s="2249"/>
      <c r="G28" s="2249"/>
      <c r="H28" s="2255" t="str">
        <f>cst_wskakunin_BUILD__address</f>
        <v>岩手県盛岡市</v>
      </c>
      <c r="I28" s="2255"/>
      <c r="J28" s="2255"/>
      <c r="K28" s="2255"/>
      <c r="L28" s="2255"/>
      <c r="M28" s="2255"/>
      <c r="N28" s="2255"/>
      <c r="O28" s="2255"/>
      <c r="P28" s="2255"/>
      <c r="Q28" s="2255"/>
      <c r="R28" s="2255"/>
      <c r="S28" s="2255"/>
      <c r="T28" s="2255"/>
      <c r="U28" s="2255"/>
      <c r="V28" s="2255"/>
      <c r="W28" s="2255"/>
      <c r="X28" s="2255"/>
    </row>
    <row r="29" spans="1:24" ht="24.95" customHeight="1">
      <c r="A29" s="2253" t="s">
        <v>3460</v>
      </c>
      <c r="B29" s="2253"/>
      <c r="C29" s="2253"/>
      <c r="D29" s="2253"/>
      <c r="E29" s="2253"/>
      <c r="F29" s="2253"/>
      <c r="G29" s="2253"/>
      <c r="H29" s="847"/>
      <c r="I29" s="848" t="s">
        <v>374</v>
      </c>
      <c r="J29" s="2221" t="str">
        <f>IF(目次・入力シート!BK31="","「目次･入力シート」に入力してください",目次・入力シート!BK31)</f>
        <v>「目次･入力シート」に入力してください</v>
      </c>
      <c r="K29" s="2221"/>
      <c r="L29" s="2221"/>
      <c r="M29" s="2221"/>
      <c r="N29" s="2221"/>
      <c r="O29" s="849" t="s">
        <v>375</v>
      </c>
      <c r="P29" s="830"/>
      <c r="Q29" s="2217" t="str">
        <f>IF(目次・入力シート!BJ33="","「目次･入力シート」に入力してください",目次・入力シート!BJ33)</f>
        <v>「目次･入力シート」に入力してください</v>
      </c>
      <c r="R29" s="2217"/>
      <c r="S29" s="2217"/>
      <c r="T29" s="2217"/>
      <c r="U29" s="2217"/>
      <c r="V29" s="2217"/>
      <c r="W29" s="2217"/>
      <c r="X29" s="850"/>
    </row>
    <row r="30" spans="1:24" ht="24.95" customHeight="1">
      <c r="A30" s="2249" t="s">
        <v>3461</v>
      </c>
      <c r="B30" s="2249"/>
      <c r="C30" s="2249"/>
      <c r="D30" s="2249"/>
      <c r="E30" s="2249"/>
      <c r="F30" s="2249"/>
      <c r="G30" s="2249"/>
      <c r="H30" s="847"/>
      <c r="I30" s="2217" t="str">
        <f>IF(目次・入力シート!BJ27="","「目次･入力シート」に入力してください",目次・入力シート!BJ27)</f>
        <v>「目次･入力シート」に入力してください</v>
      </c>
      <c r="J30" s="2217"/>
      <c r="K30" s="2217"/>
      <c r="L30" s="2217"/>
      <c r="M30" s="2217"/>
      <c r="N30" s="2217"/>
      <c r="O30" s="2217"/>
      <c r="P30" s="830"/>
      <c r="Q30" s="830"/>
      <c r="R30" s="830"/>
      <c r="S30" s="830"/>
      <c r="T30" s="830"/>
      <c r="U30" s="830"/>
      <c r="V30" s="830"/>
      <c r="W30" s="830"/>
      <c r="X30" s="851"/>
    </row>
    <row r="31" spans="1:24" ht="24.95" customHeight="1">
      <c r="A31" s="2249" t="s">
        <v>3462</v>
      </c>
      <c r="B31" s="2249"/>
      <c r="C31" s="2249"/>
      <c r="D31" s="2249"/>
      <c r="E31" s="2249"/>
      <c r="F31" s="2249"/>
      <c r="G31" s="2249"/>
      <c r="H31" s="2218" t="str">
        <f ca="1">cst_wskakunin_KENSA_YUKA_MENSEKI_select</f>
        <v/>
      </c>
      <c r="I31" s="2218"/>
      <c r="J31" s="2218"/>
      <c r="K31" s="2218"/>
      <c r="L31" s="852" t="s">
        <v>3146</v>
      </c>
      <c r="M31" s="852"/>
      <c r="N31" s="852"/>
      <c r="O31" s="852"/>
      <c r="P31" s="852"/>
      <c r="Q31" s="852"/>
      <c r="R31" s="852"/>
      <c r="S31" s="852"/>
      <c r="T31" s="852"/>
      <c r="U31" s="852"/>
      <c r="V31" s="852"/>
      <c r="W31" s="852"/>
      <c r="X31" s="851"/>
    </row>
    <row r="32" spans="1:24" ht="20.100000000000001" customHeight="1">
      <c r="A32" s="2250" t="s">
        <v>3463</v>
      </c>
      <c r="B32" s="2251"/>
      <c r="C32" s="2251"/>
      <c r="D32" s="2251"/>
      <c r="E32" s="2251"/>
      <c r="F32" s="2251"/>
      <c r="G32" s="2252"/>
      <c r="H32" s="1897" t="s">
        <v>376</v>
      </c>
      <c r="I32" s="1898"/>
      <c r="J32" s="1898"/>
      <c r="K32" s="1898"/>
      <c r="L32" s="1898"/>
      <c r="M32" s="1898"/>
      <c r="N32" s="1898"/>
      <c r="O32" s="1898"/>
      <c r="P32" s="1898"/>
      <c r="Q32" s="573" t="s">
        <v>3181</v>
      </c>
      <c r="R32" s="573"/>
      <c r="S32" s="573"/>
      <c r="T32" s="573"/>
      <c r="U32" s="573"/>
      <c r="V32" s="573"/>
      <c r="W32" s="573"/>
      <c r="X32" s="574"/>
    </row>
    <row r="33" spans="1:24" ht="20.100000000000001" customHeight="1">
      <c r="A33" s="853"/>
      <c r="B33" s="784"/>
      <c r="C33" s="784"/>
      <c r="D33" s="784"/>
      <c r="E33" s="784"/>
      <c r="F33" s="784"/>
      <c r="G33" s="854"/>
      <c r="H33" s="578"/>
      <c r="I33" s="578" t="s">
        <v>401</v>
      </c>
      <c r="J33" s="579"/>
      <c r="K33" s="578" t="s">
        <v>3182</v>
      </c>
      <c r="L33" s="578"/>
      <c r="M33" s="579"/>
      <c r="N33" s="578" t="s">
        <v>3183</v>
      </c>
      <c r="O33" s="578"/>
      <c r="P33" s="547"/>
      <c r="Q33" s="579"/>
      <c r="R33" s="578" t="s">
        <v>3184</v>
      </c>
      <c r="S33" s="578"/>
      <c r="T33" s="579"/>
      <c r="U33" s="578" t="s">
        <v>3185</v>
      </c>
      <c r="V33" s="547"/>
      <c r="W33" s="578"/>
      <c r="X33" s="580" t="s">
        <v>6</v>
      </c>
    </row>
    <row r="34" spans="1:24" ht="24.95" customHeight="1">
      <c r="A34" s="2245" t="s">
        <v>3186</v>
      </c>
      <c r="B34" s="2245"/>
      <c r="C34" s="2245"/>
      <c r="D34" s="2245"/>
      <c r="E34" s="2245"/>
      <c r="F34" s="2245"/>
      <c r="G34" s="2245"/>
      <c r="H34" s="2246"/>
      <c r="I34" s="2246"/>
      <c r="J34" s="2246"/>
      <c r="K34" s="2246"/>
      <c r="L34" s="2246"/>
      <c r="M34" s="830" t="s">
        <v>3187</v>
      </c>
      <c r="N34" s="830"/>
      <c r="O34" s="830"/>
      <c r="P34" s="830"/>
      <c r="Q34" s="830"/>
      <c r="R34" s="830"/>
      <c r="S34" s="830"/>
      <c r="T34" s="830"/>
      <c r="U34" s="830"/>
      <c r="V34" s="830"/>
      <c r="W34" s="830"/>
      <c r="X34" s="855"/>
    </row>
    <row r="35" spans="1:24" ht="13.5">
      <c r="A35" s="856"/>
      <c r="B35" s="856"/>
      <c r="C35" s="856"/>
      <c r="D35" s="856"/>
      <c r="E35" s="856"/>
      <c r="F35" s="856"/>
      <c r="G35" s="856"/>
      <c r="H35" s="733"/>
      <c r="I35" s="733"/>
      <c r="J35" s="733"/>
      <c r="K35" s="733"/>
      <c r="L35" s="733"/>
    </row>
    <row r="36" spans="1:24" ht="13.5">
      <c r="A36" s="2247" t="s">
        <v>3188</v>
      </c>
      <c r="B36" s="2247"/>
      <c r="C36" s="2247"/>
      <c r="D36" s="2247"/>
      <c r="E36" s="2247"/>
      <c r="F36" s="2247"/>
      <c r="G36" s="2247"/>
      <c r="H36" s="2247"/>
      <c r="I36" s="2247"/>
      <c r="J36" s="2247"/>
      <c r="K36" s="2247"/>
      <c r="L36" s="2247"/>
      <c r="M36" s="2247"/>
      <c r="N36" s="2247"/>
      <c r="O36" s="2247"/>
      <c r="P36" s="2247"/>
      <c r="Q36" s="2247"/>
      <c r="R36" s="2247"/>
      <c r="S36" s="2247"/>
      <c r="T36" s="2247"/>
      <c r="U36" s="2247"/>
      <c r="V36" s="2247"/>
      <c r="W36" s="2247"/>
      <c r="X36" s="2247"/>
    </row>
    <row r="47" spans="1:24" ht="13.5">
      <c r="A47" s="2248" t="s">
        <v>3464</v>
      </c>
      <c r="B47" s="2248"/>
      <c r="C47" s="2248"/>
      <c r="D47" s="2248"/>
      <c r="E47" s="2248"/>
      <c r="F47" s="2248"/>
      <c r="G47" s="2248"/>
      <c r="H47" s="2248"/>
      <c r="I47" s="2248"/>
      <c r="J47" s="2248"/>
      <c r="K47" s="2248"/>
      <c r="L47" s="2248"/>
      <c r="M47" s="2248"/>
      <c r="N47" s="2248"/>
      <c r="O47" s="2248"/>
      <c r="P47" s="2248"/>
      <c r="Q47" s="2248"/>
      <c r="R47" s="2248"/>
      <c r="S47" s="2248"/>
      <c r="T47" s="2248"/>
      <c r="U47" s="2248"/>
      <c r="V47" s="2248"/>
      <c r="W47" s="2248"/>
      <c r="X47" s="2248"/>
    </row>
  </sheetData>
  <mergeCells count="24">
    <mergeCell ref="A29:G29"/>
    <mergeCell ref="J29:N29"/>
    <mergeCell ref="Q29:W29"/>
    <mergeCell ref="A4:X5"/>
    <mergeCell ref="Q8:R8"/>
    <mergeCell ref="Q15:W16"/>
    <mergeCell ref="Q17:W18"/>
    <mergeCell ref="Q19:W20"/>
    <mergeCell ref="Q21:W22"/>
    <mergeCell ref="Q23:W24"/>
    <mergeCell ref="A27:G27"/>
    <mergeCell ref="H27:X27"/>
    <mergeCell ref="A28:G28"/>
    <mergeCell ref="H28:X28"/>
    <mergeCell ref="A34:G34"/>
    <mergeCell ref="H34:L34"/>
    <mergeCell ref="A36:X36"/>
    <mergeCell ref="A47:X47"/>
    <mergeCell ref="A30:G30"/>
    <mergeCell ref="I30:O30"/>
    <mergeCell ref="A31:G31"/>
    <mergeCell ref="H31:K31"/>
    <mergeCell ref="A32:G32"/>
    <mergeCell ref="H32:P32"/>
  </mergeCells>
  <phoneticPr fontId="165"/>
  <dataValidations count="2">
    <dataValidation allowBlank="1" showInputMessage="1" showErrorMessage="1" sqref="S8 S65544 S131080 S196616 S262152 S327688 S393224 S458760 S524296 S589832 S655368 S720904 S786440 S851976 S917512 S983048 U8 U65544 U131080 U196616 U262152 U327688 U393224 U458760 U524296 U589832 U655368 U720904 U786440 U851976 U917512 U983048 W8 W65544 W131080 W196616 W262152 W327688 W393224 W458760 W524296 W589832 W655368 W720904 W786440 W851976 W917512 W983048 JO8 JO65544 JO131080 JO196616 JO262152 JO327688 JO393224 JO458760 JO524296 JO589832 JO655368 JO720904 JO786440 JO851976 JO917512 JO983048 JQ8 JQ65544 JQ131080 JQ196616 JQ262152 JQ327688 JQ393224 JQ458760 JQ524296 JQ589832 JQ655368 JQ720904 JQ786440 JQ851976 JQ917512 JQ983048 JS8 JS65544 JS131080 JS196616 JS262152 JS327688 JS393224 JS458760 JS524296 JS589832 JS655368 JS720904 JS786440 JS851976 JS917512 JS983048 TK8 TK65544 TK131080 TK196616 TK262152 TK327688 TK393224 TK458760 TK524296 TK589832 TK655368 TK720904 TK786440 TK851976 TK917512 TK983048 TM8 TM65544 TM131080 TM196616 TM262152 TM327688 TM393224 TM458760 TM524296 TM589832 TM655368 TM720904 TM786440 TM851976 TM917512 TM983048 TO8 TO65544 TO131080 TO196616 TO262152 TO327688 TO393224 TO458760 TO524296 TO589832 TO655368 TO720904 TO786440 TO851976 TO917512 TO983048 ADG8 ADG65544 ADG131080 ADG196616 ADG262152 ADG327688 ADG393224 ADG458760 ADG524296 ADG589832 ADG655368 ADG720904 ADG786440 ADG851976 ADG917512 ADG983048 ADI8 ADI65544 ADI131080 ADI196616 ADI262152 ADI327688 ADI393224 ADI458760 ADI524296 ADI589832 ADI655368 ADI720904 ADI786440 ADI851976 ADI917512 ADI983048 ADK8 ADK65544 ADK131080 ADK196616 ADK262152 ADK327688 ADK393224 ADK458760 ADK524296 ADK589832 ADK655368 ADK720904 ADK786440 ADK851976 ADK917512 ADK983048 ANC8 ANC65544 ANC131080 ANC196616 ANC262152 ANC327688 ANC393224 ANC458760 ANC524296 ANC589832 ANC655368 ANC720904 ANC786440 ANC851976 ANC917512 ANC983048 ANE8 ANE65544 ANE131080 ANE196616 ANE262152 ANE327688 ANE393224 ANE458760 ANE524296 ANE589832 ANE655368 ANE720904 ANE786440 ANE851976 ANE917512 ANE983048 ANG8 ANG65544 ANG131080 ANG196616 ANG262152 ANG327688 ANG393224 ANG458760 ANG524296 ANG589832 ANG655368 ANG720904 ANG786440 ANG851976 ANG917512 ANG983048 AWY8 AWY65544 AWY131080 AWY196616 AWY262152 AWY327688 AWY393224 AWY458760 AWY524296 AWY589832 AWY655368 AWY720904 AWY786440 AWY851976 AWY917512 AWY983048 AXA8 AXA65544 AXA131080 AXA196616 AXA262152 AXA327688 AXA393224 AXA458760 AXA524296 AXA589832 AXA655368 AXA720904 AXA786440 AXA851976 AXA917512 AXA983048 AXC8 AXC65544 AXC131080 AXC196616 AXC262152 AXC327688 AXC393224 AXC458760 AXC524296 AXC589832 AXC655368 AXC720904 AXC786440 AXC851976 AXC917512 AXC983048 BGU8 BGU65544 BGU131080 BGU196616 BGU262152 BGU327688 BGU393224 BGU458760 BGU524296 BGU589832 BGU655368 BGU720904 BGU786440 BGU851976 BGU917512 BGU983048 BGW8 BGW65544 BGW131080 BGW196616 BGW262152 BGW327688 BGW393224 BGW458760 BGW524296 BGW589832 BGW655368 BGW720904 BGW786440 BGW851976 BGW917512 BGW983048 BGY8 BGY65544 BGY131080 BGY196616 BGY262152 BGY327688 BGY393224 BGY458760 BGY524296 BGY589832 BGY655368 BGY720904 BGY786440 BGY851976 BGY917512 BGY983048 BQQ8 BQQ65544 BQQ131080 BQQ196616 BQQ262152 BQQ327688 BQQ393224 BQQ458760 BQQ524296 BQQ589832 BQQ655368 BQQ720904 BQQ786440 BQQ851976 BQQ917512 BQQ983048 BQS8 BQS65544 BQS131080 BQS196616 BQS262152 BQS327688 BQS393224 BQS458760 BQS524296 BQS589832 BQS655368 BQS720904 BQS786440 BQS851976 BQS917512 BQS983048 BQU8 BQU65544 BQU131080 BQU196616 BQU262152 BQU327688 BQU393224 BQU458760 BQU524296 BQU589832 BQU655368 BQU720904 BQU786440 BQU851976 BQU917512 BQU983048 CAM8 CAM65544 CAM131080 CAM196616 CAM262152 CAM327688 CAM393224 CAM458760 CAM524296 CAM589832 CAM655368 CAM720904 CAM786440 CAM851976 CAM917512 CAM983048 CAO8 CAO65544 CAO131080 CAO196616 CAO262152 CAO327688 CAO393224 CAO458760 CAO524296 CAO589832 CAO655368 CAO720904 CAO786440 CAO851976 CAO917512 CAO983048 CAQ8 CAQ65544 CAQ131080 CAQ196616 CAQ262152 CAQ327688 CAQ393224 CAQ458760 CAQ524296 CAQ589832 CAQ655368 CAQ720904 CAQ786440 CAQ851976 CAQ917512 CAQ983048 CKI8 CKI65544 CKI131080 CKI196616 CKI262152 CKI327688 CKI393224 CKI458760 CKI524296 CKI589832 CKI655368 CKI720904 CKI786440 CKI851976 CKI917512 CKI983048 CKK8 CKK65544 CKK131080 CKK196616 CKK262152 CKK327688 CKK393224 CKK458760 CKK524296 CKK589832 CKK655368 CKK720904 CKK786440 CKK851976 CKK917512 CKK983048 CKM8 CKM65544 CKM131080 CKM196616 CKM262152 CKM327688 CKM393224 CKM458760 CKM524296 CKM589832 CKM655368 CKM720904 CKM786440 CKM851976 CKM917512 CKM983048 CUE8 CUE65544 CUE131080 CUE196616 CUE262152 CUE327688 CUE393224 CUE458760 CUE524296 CUE589832 CUE655368 CUE720904 CUE786440 CUE851976 CUE917512 CUE983048 CUG8 CUG65544 CUG131080 CUG196616 CUG262152 CUG327688 CUG393224 CUG458760 CUG524296 CUG589832 CUG655368 CUG720904 CUG786440 CUG851976 CUG917512 CUG983048 CUI8 CUI65544 CUI131080 CUI196616 CUI262152 CUI327688 CUI393224 CUI458760 CUI524296 CUI589832 CUI655368 CUI720904 CUI786440 CUI851976 CUI917512 CUI983048 DEA8 DEA65544 DEA131080 DEA196616 DEA262152 DEA327688 DEA393224 DEA458760 DEA524296 DEA589832 DEA655368 DEA720904 DEA786440 DEA851976 DEA917512 DEA983048 DEC8 DEC65544 DEC131080 DEC196616 DEC262152 DEC327688 DEC393224 DEC458760 DEC524296 DEC589832 DEC655368 DEC720904 DEC786440 DEC851976 DEC917512 DEC983048 DEE8 DEE65544 DEE131080 DEE196616 DEE262152 DEE327688 DEE393224 DEE458760 DEE524296 DEE589832 DEE655368 DEE720904 DEE786440 DEE851976 DEE917512 DEE983048 DNW8 DNW65544 DNW131080 DNW196616 DNW262152 DNW327688 DNW393224 DNW458760 DNW524296 DNW589832 DNW655368 DNW720904 DNW786440 DNW851976 DNW917512 DNW983048 DNY8 DNY65544 DNY131080 DNY196616 DNY262152 DNY327688 DNY393224 DNY458760 DNY524296 DNY589832 DNY655368 DNY720904 DNY786440 DNY851976 DNY917512 DNY983048 DOA8 DOA65544 DOA131080 DOA196616 DOA262152 DOA327688 DOA393224 DOA458760 DOA524296 DOA589832 DOA655368 DOA720904 DOA786440 DOA851976 DOA917512 DOA983048 DXS8 DXS65544 DXS131080 DXS196616 DXS262152 DXS327688 DXS393224 DXS458760 DXS524296 DXS589832 DXS655368 DXS720904 DXS786440 DXS851976 DXS917512 DXS983048 DXU8 DXU65544 DXU131080 DXU196616 DXU262152 DXU327688 DXU393224 DXU458760 DXU524296 DXU589832 DXU655368 DXU720904 DXU786440 DXU851976 DXU917512 DXU983048 DXW8 DXW65544 DXW131080 DXW196616 DXW262152 DXW327688 DXW393224 DXW458760 DXW524296 DXW589832 DXW655368 DXW720904 DXW786440 DXW851976 DXW917512 DXW983048 EHO8 EHO65544 EHO131080 EHO196616 EHO262152 EHO327688 EHO393224 EHO458760 EHO524296 EHO589832 EHO655368 EHO720904 EHO786440 EHO851976 EHO917512 EHO983048 EHQ8 EHQ65544 EHQ131080 EHQ196616 EHQ262152 EHQ327688 EHQ393224 EHQ458760 EHQ524296 EHQ589832 EHQ655368 EHQ720904 EHQ786440 EHQ851976 EHQ917512 EHQ983048 EHS8 EHS65544 EHS131080 EHS196616 EHS262152 EHS327688 EHS393224 EHS458760 EHS524296 EHS589832 EHS655368 EHS720904 EHS786440 EHS851976 EHS917512 EHS983048 ERK8 ERK65544 ERK131080 ERK196616 ERK262152 ERK327688 ERK393224 ERK458760 ERK524296 ERK589832 ERK655368 ERK720904 ERK786440 ERK851976 ERK917512 ERK983048 ERM8 ERM65544 ERM131080 ERM196616 ERM262152 ERM327688 ERM393224 ERM458760 ERM524296 ERM589832 ERM655368 ERM720904 ERM786440 ERM851976 ERM917512 ERM983048 ERO8 ERO65544 ERO131080 ERO196616 ERO262152 ERO327688 ERO393224 ERO458760 ERO524296 ERO589832 ERO655368 ERO720904 ERO786440 ERO851976 ERO917512 ERO983048 FBG8 FBG65544 FBG131080 FBG196616 FBG262152 FBG327688 FBG393224 FBG458760 FBG524296 FBG589832 FBG655368 FBG720904 FBG786440 FBG851976 FBG917512 FBG983048 FBI8 FBI65544 FBI131080 FBI196616 FBI262152 FBI327688 FBI393224 FBI458760 FBI524296 FBI589832 FBI655368 FBI720904 FBI786440 FBI851976 FBI917512 FBI983048 FBK8 FBK65544 FBK131080 FBK196616 FBK262152 FBK327688 FBK393224 FBK458760 FBK524296 FBK589832 FBK655368 FBK720904 FBK786440 FBK851976 FBK917512 FBK983048 FLC8 FLC65544 FLC131080 FLC196616 FLC262152 FLC327688 FLC393224 FLC458760 FLC524296 FLC589832 FLC655368 FLC720904 FLC786440 FLC851976 FLC917512 FLC983048 FLE8 FLE65544 FLE131080 FLE196616 FLE262152 FLE327688 FLE393224 FLE458760 FLE524296 FLE589832 FLE655368 FLE720904 FLE786440 FLE851976 FLE917512 FLE983048 FLG8 FLG65544 FLG131080 FLG196616 FLG262152 FLG327688 FLG393224 FLG458760 FLG524296 FLG589832 FLG655368 FLG720904 FLG786440 FLG851976 FLG917512 FLG983048 FUY8 FUY65544 FUY131080 FUY196616 FUY262152 FUY327688 FUY393224 FUY458760 FUY524296 FUY589832 FUY655368 FUY720904 FUY786440 FUY851976 FUY917512 FUY983048 FVA8 FVA65544 FVA131080 FVA196616 FVA262152 FVA327688 FVA393224 FVA458760 FVA524296 FVA589832 FVA655368 FVA720904 FVA786440 FVA851976 FVA917512 FVA983048 FVC8 FVC65544 FVC131080 FVC196616 FVC262152 FVC327688 FVC393224 FVC458760 FVC524296 FVC589832 FVC655368 FVC720904 FVC786440 FVC851976 FVC917512 FVC983048 GEU8 GEU65544 GEU131080 GEU196616 GEU262152 GEU327688 GEU393224 GEU458760 GEU524296 GEU589832 GEU655368 GEU720904 GEU786440 GEU851976 GEU917512 GEU983048 GEW8 GEW65544 GEW131080 GEW196616 GEW262152 GEW327688 GEW393224 GEW458760 GEW524296 GEW589832 GEW655368 GEW720904 GEW786440 GEW851976 GEW917512 GEW983048 GEY8 GEY65544 GEY131080 GEY196616 GEY262152 GEY327688 GEY393224 GEY458760 GEY524296 GEY589832 GEY655368 GEY720904 GEY786440 GEY851976 GEY917512 GEY983048 GOQ8 GOQ65544 GOQ131080 GOQ196616 GOQ262152 GOQ327688 GOQ393224 GOQ458760 GOQ524296 GOQ589832 GOQ655368 GOQ720904 GOQ786440 GOQ851976 GOQ917512 GOQ983048 GOS8 GOS65544 GOS131080 GOS196616 GOS262152 GOS327688 GOS393224 GOS458760 GOS524296 GOS589832 GOS655368 GOS720904 GOS786440 GOS851976 GOS917512 GOS983048 GOU8 GOU65544 GOU131080 GOU196616 GOU262152 GOU327688 GOU393224 GOU458760 GOU524296 GOU589832 GOU655368 GOU720904 GOU786440 GOU851976 GOU917512 GOU983048 GYM8 GYM65544 GYM131080 GYM196616 GYM262152 GYM327688 GYM393224 GYM458760 GYM524296 GYM589832 GYM655368 GYM720904 GYM786440 GYM851976 GYM917512 GYM983048 GYO8 GYO65544 GYO131080 GYO196616 GYO262152 GYO327688 GYO393224 GYO458760 GYO524296 GYO589832 GYO655368 GYO720904 GYO786440 GYO851976 GYO917512 GYO983048 GYQ8 GYQ65544 GYQ131080 GYQ196616 GYQ262152 GYQ327688 GYQ393224 GYQ458760 GYQ524296 GYQ589832 GYQ655368 GYQ720904 GYQ786440 GYQ851976 GYQ917512 GYQ983048 HII8 HII65544 HII131080 HII196616 HII262152 HII327688 HII393224 HII458760 HII524296 HII589832 HII655368 HII720904 HII786440 HII851976 HII917512 HII983048 HIK8 HIK65544 HIK131080 HIK196616 HIK262152 HIK327688 HIK393224 HIK458760 HIK524296 HIK589832 HIK655368 HIK720904 HIK786440 HIK851976 HIK917512 HIK983048 HIM8 HIM65544 HIM131080 HIM196616 HIM262152 HIM327688 HIM393224 HIM458760 HIM524296 HIM589832 HIM655368 HIM720904 HIM786440 HIM851976 HIM917512 HIM983048 HSE8 HSE65544 HSE131080 HSE196616 HSE262152 HSE327688 HSE393224 HSE458760 HSE524296 HSE589832 HSE655368 HSE720904 HSE786440 HSE851976 HSE917512 HSE983048 HSG8 HSG65544 HSG131080 HSG196616 HSG262152 HSG327688 HSG393224 HSG458760 HSG524296 HSG589832 HSG655368 HSG720904 HSG786440 HSG851976 HSG917512 HSG983048 HSI8 HSI65544 HSI131080 HSI196616 HSI262152 HSI327688 HSI393224 HSI458760 HSI524296 HSI589832 HSI655368 HSI720904 HSI786440 HSI851976 HSI917512 HSI983048 ICA8 ICA65544 ICA131080 ICA196616 ICA262152 ICA327688 ICA393224 ICA458760 ICA524296 ICA589832 ICA655368 ICA720904 ICA786440 ICA851976 ICA917512 ICA983048 ICC8 ICC65544 ICC131080 ICC196616 ICC262152 ICC327688 ICC393224 ICC458760 ICC524296 ICC589832 ICC655368 ICC720904 ICC786440 ICC851976 ICC917512 ICC983048 ICE8 ICE65544 ICE131080 ICE196616 ICE262152 ICE327688 ICE393224 ICE458760 ICE524296 ICE589832 ICE655368 ICE720904 ICE786440 ICE851976 ICE917512 ICE983048 ILW8 ILW65544 ILW131080 ILW196616 ILW262152 ILW327688 ILW393224 ILW458760 ILW524296 ILW589832 ILW655368 ILW720904 ILW786440 ILW851976 ILW917512 ILW983048 ILY8 ILY65544 ILY131080 ILY196616 ILY262152 ILY327688 ILY393224 ILY458760 ILY524296 ILY589832 ILY655368 ILY720904 ILY786440 ILY851976 ILY917512 ILY983048 IMA8 IMA65544 IMA131080 IMA196616 IMA262152 IMA327688 IMA393224 IMA458760 IMA524296 IMA589832 IMA655368 IMA720904 IMA786440 IMA851976 IMA917512 IMA983048 IVS8 IVS65544 IVS131080 IVS196616 IVS262152 IVS327688 IVS393224 IVS458760 IVS524296 IVS589832 IVS655368 IVS720904 IVS786440 IVS851976 IVS917512 IVS983048 IVU8 IVU65544 IVU131080 IVU196616 IVU262152 IVU327688 IVU393224 IVU458760 IVU524296 IVU589832 IVU655368 IVU720904 IVU786440 IVU851976 IVU917512 IVU983048 IVW8 IVW65544 IVW131080 IVW196616 IVW262152 IVW327688 IVW393224 IVW458760 IVW524296 IVW589832 IVW655368 IVW720904 IVW786440 IVW851976 IVW917512 IVW983048 JFO8 JFO65544 JFO131080 JFO196616 JFO262152 JFO327688 JFO393224 JFO458760 JFO524296 JFO589832 JFO655368 JFO720904 JFO786440 JFO851976 JFO917512 JFO983048 JFQ8 JFQ65544 JFQ131080 JFQ196616 JFQ262152 JFQ327688 JFQ393224 JFQ458760 JFQ524296 JFQ589832 JFQ655368 JFQ720904 JFQ786440 JFQ851976 JFQ917512 JFQ983048 JFS8 JFS65544 JFS131080 JFS196616 JFS262152 JFS327688 JFS393224 JFS458760 JFS524296 JFS589832 JFS655368 JFS720904 JFS786440 JFS851976 JFS917512 JFS983048 JPK8 JPK65544 JPK131080 JPK196616 JPK262152 JPK327688 JPK393224 JPK458760 JPK524296 JPK589832 JPK655368 JPK720904 JPK786440 JPK851976 JPK917512 JPK983048 JPM8 JPM65544 JPM131080 JPM196616 JPM262152 JPM327688 JPM393224 JPM458760 JPM524296 JPM589832 JPM655368 JPM720904 JPM786440 JPM851976 JPM917512 JPM983048 JPO8 JPO65544 JPO131080 JPO196616 JPO262152 JPO327688 JPO393224 JPO458760 JPO524296 JPO589832 JPO655368 JPO720904 JPO786440 JPO851976 JPO917512 JPO983048 JZG8 JZG65544 JZG131080 JZG196616 JZG262152 JZG327688 JZG393224 JZG458760 JZG524296 JZG589832 JZG655368 JZG720904 JZG786440 JZG851976 JZG917512 JZG983048 JZI8 JZI65544 JZI131080 JZI196616 JZI262152 JZI327688 JZI393224 JZI458760 JZI524296 JZI589832 JZI655368 JZI720904 JZI786440 JZI851976 JZI917512 JZI983048 JZK8 JZK65544 JZK131080 JZK196616 JZK262152 JZK327688 JZK393224 JZK458760 JZK524296 JZK589832 JZK655368 JZK720904 JZK786440 JZK851976 JZK917512 JZK983048 KJC8 KJC65544 KJC131080 KJC196616 KJC262152 KJC327688 KJC393224 KJC458760 KJC524296 KJC589832 KJC655368 KJC720904 KJC786440 KJC851976 KJC917512 KJC983048 KJE8 KJE65544 KJE131080 KJE196616 KJE262152 KJE327688 KJE393224 KJE458760 KJE524296 KJE589832 KJE655368 KJE720904 KJE786440 KJE851976 KJE917512 KJE983048 KJG8 KJG65544 KJG131080 KJG196616 KJG262152 KJG327688 KJG393224 KJG458760 KJG524296 KJG589832 KJG655368 KJG720904 KJG786440 KJG851976 KJG917512 KJG983048 KSY8 KSY65544 KSY131080 KSY196616 KSY262152 KSY327688 KSY393224 KSY458760 KSY524296 KSY589832 KSY655368 KSY720904 KSY786440 KSY851976 KSY917512 KSY983048 KTA8 KTA65544 KTA131080 KTA196616 KTA262152 KTA327688 KTA393224 KTA458760 KTA524296 KTA589832 KTA655368 KTA720904 KTA786440 KTA851976 KTA917512 KTA983048 KTC8 KTC65544 KTC131080 KTC196616 KTC262152 KTC327688 KTC393224 KTC458760 KTC524296 KTC589832 KTC655368 KTC720904 KTC786440 KTC851976 KTC917512 KTC983048 LCU8 LCU65544 LCU131080 LCU196616 LCU262152 LCU327688 LCU393224 LCU458760 LCU524296 LCU589832 LCU655368 LCU720904 LCU786440 LCU851976 LCU917512 LCU983048 LCW8 LCW65544 LCW131080 LCW196616 LCW262152 LCW327688 LCW393224 LCW458760 LCW524296 LCW589832 LCW655368 LCW720904 LCW786440 LCW851976 LCW917512 LCW983048 LCY8 LCY65544 LCY131080 LCY196616 LCY262152 LCY327688 LCY393224 LCY458760 LCY524296 LCY589832 LCY655368 LCY720904 LCY786440 LCY851976 LCY917512 LCY983048 LMQ8 LMQ65544 LMQ131080 LMQ196616 LMQ262152 LMQ327688 LMQ393224 LMQ458760 LMQ524296 LMQ589832 LMQ655368 LMQ720904 LMQ786440 LMQ851976 LMQ917512 LMQ983048 LMS8 LMS65544 LMS131080 LMS196616 LMS262152 LMS327688 LMS393224 LMS458760 LMS524296 LMS589832 LMS655368 LMS720904 LMS786440 LMS851976 LMS917512 LMS983048 LMU8 LMU65544 LMU131080 LMU196616 LMU262152 LMU327688 LMU393224 LMU458760 LMU524296 LMU589832 LMU655368 LMU720904 LMU786440 LMU851976 LMU917512 LMU983048 LWM8 LWM65544 LWM131080 LWM196616 LWM262152 LWM327688 LWM393224 LWM458760 LWM524296 LWM589832 LWM655368 LWM720904 LWM786440 LWM851976 LWM917512 LWM983048 LWO8 LWO65544 LWO131080 LWO196616 LWO262152 LWO327688 LWO393224 LWO458760 LWO524296 LWO589832 LWO655368 LWO720904 LWO786440 LWO851976 LWO917512 LWO983048 LWQ8 LWQ65544 LWQ131080 LWQ196616 LWQ262152 LWQ327688 LWQ393224 LWQ458760 LWQ524296 LWQ589832 LWQ655368 LWQ720904 LWQ786440 LWQ851976 LWQ917512 LWQ983048 MGI8 MGI65544 MGI131080 MGI196616 MGI262152 MGI327688 MGI393224 MGI458760 MGI524296 MGI589832 MGI655368 MGI720904 MGI786440 MGI851976 MGI917512 MGI983048 MGK8 MGK65544 MGK131080 MGK196616 MGK262152 MGK327688 MGK393224 MGK458760 MGK524296 MGK589832 MGK655368 MGK720904 MGK786440 MGK851976 MGK917512 MGK983048 MGM8 MGM65544 MGM131080 MGM196616 MGM262152 MGM327688 MGM393224 MGM458760 MGM524296 MGM589832 MGM655368 MGM720904 MGM786440 MGM851976 MGM917512 MGM983048 MQE8 MQE65544 MQE131080 MQE196616 MQE262152 MQE327688 MQE393224 MQE458760 MQE524296 MQE589832 MQE655368 MQE720904 MQE786440 MQE851976 MQE917512 MQE983048 MQG8 MQG65544 MQG131080 MQG196616 MQG262152 MQG327688 MQG393224 MQG458760 MQG524296 MQG589832 MQG655368 MQG720904 MQG786440 MQG851976 MQG917512 MQG983048 MQI8 MQI65544 MQI131080 MQI196616 MQI262152 MQI327688 MQI393224 MQI458760 MQI524296 MQI589832 MQI655368 MQI720904 MQI786440 MQI851976 MQI917512 MQI983048 NAA8 NAA65544 NAA131080 NAA196616 NAA262152 NAA327688 NAA393224 NAA458760 NAA524296 NAA589832 NAA655368 NAA720904 NAA786440 NAA851976 NAA917512 NAA983048 NAC8 NAC65544 NAC131080 NAC196616 NAC262152 NAC327688 NAC393224 NAC458760 NAC524296 NAC589832 NAC655368 NAC720904 NAC786440 NAC851976 NAC917512 NAC983048 NAE8 NAE65544 NAE131080 NAE196616 NAE262152 NAE327688 NAE393224 NAE458760 NAE524296 NAE589832 NAE655368 NAE720904 NAE786440 NAE851976 NAE917512 NAE983048 NJW8 NJW65544 NJW131080 NJW196616 NJW262152 NJW327688 NJW393224 NJW458760 NJW524296 NJW589832 NJW655368 NJW720904 NJW786440 NJW851976 NJW917512 NJW983048 NJY8 NJY65544 NJY131080 NJY196616 NJY262152 NJY327688 NJY393224 NJY458760 NJY524296 NJY589832 NJY655368 NJY720904 NJY786440 NJY851976 NJY917512 NJY983048 NKA8 NKA65544 NKA131080 NKA196616 NKA262152 NKA327688 NKA393224 NKA458760 NKA524296 NKA589832 NKA655368 NKA720904 NKA786440 NKA851976 NKA917512 NKA983048 NTS8 NTS65544 NTS131080 NTS196616 NTS262152 NTS327688 NTS393224 NTS458760 NTS524296 NTS589832 NTS655368 NTS720904 NTS786440 NTS851976 NTS917512 NTS983048 NTU8 NTU65544 NTU131080 NTU196616 NTU262152 NTU327688 NTU393224 NTU458760 NTU524296 NTU589832 NTU655368 NTU720904 NTU786440 NTU851976 NTU917512 NTU983048 NTW8 NTW65544 NTW131080 NTW196616 NTW262152 NTW327688 NTW393224 NTW458760 NTW524296 NTW589832 NTW655368 NTW720904 NTW786440 NTW851976 NTW917512 NTW983048 ODO8 ODO65544 ODO131080 ODO196616 ODO262152 ODO327688 ODO393224 ODO458760 ODO524296 ODO589832 ODO655368 ODO720904 ODO786440 ODO851976 ODO917512 ODO983048 ODQ8 ODQ65544 ODQ131080 ODQ196616 ODQ262152 ODQ327688 ODQ393224 ODQ458760 ODQ524296 ODQ589832 ODQ655368 ODQ720904 ODQ786440 ODQ851976 ODQ917512 ODQ983048 ODS8 ODS65544 ODS131080 ODS196616 ODS262152 ODS327688 ODS393224 ODS458760 ODS524296 ODS589832 ODS655368 ODS720904 ODS786440 ODS851976 ODS917512 ODS983048 ONK8 ONK65544 ONK131080 ONK196616 ONK262152 ONK327688 ONK393224 ONK458760 ONK524296 ONK589832 ONK655368 ONK720904 ONK786440 ONK851976 ONK917512 ONK983048 ONM8 ONM65544 ONM131080 ONM196616 ONM262152 ONM327688 ONM393224 ONM458760 ONM524296 ONM589832 ONM655368 ONM720904 ONM786440 ONM851976 ONM917512 ONM983048 ONO8 ONO65544 ONO131080 ONO196616 ONO262152 ONO327688 ONO393224 ONO458760 ONO524296 ONO589832 ONO655368 ONO720904 ONO786440 ONO851976 ONO917512 ONO983048 OXG8 OXG65544 OXG131080 OXG196616 OXG262152 OXG327688 OXG393224 OXG458760 OXG524296 OXG589832 OXG655368 OXG720904 OXG786440 OXG851976 OXG917512 OXG983048 OXI8 OXI65544 OXI131080 OXI196616 OXI262152 OXI327688 OXI393224 OXI458760 OXI524296 OXI589832 OXI655368 OXI720904 OXI786440 OXI851976 OXI917512 OXI983048 OXK8 OXK65544 OXK131080 OXK196616 OXK262152 OXK327688 OXK393224 OXK458760 OXK524296 OXK589832 OXK655368 OXK720904 OXK786440 OXK851976 OXK917512 OXK983048 PHC8 PHC65544 PHC131080 PHC196616 PHC262152 PHC327688 PHC393224 PHC458760 PHC524296 PHC589832 PHC655368 PHC720904 PHC786440 PHC851976 PHC917512 PHC983048 PHE8 PHE65544 PHE131080 PHE196616 PHE262152 PHE327688 PHE393224 PHE458760 PHE524296 PHE589832 PHE655368 PHE720904 PHE786440 PHE851976 PHE917512 PHE983048 PHG8 PHG65544 PHG131080 PHG196616 PHG262152 PHG327688 PHG393224 PHG458760 PHG524296 PHG589832 PHG655368 PHG720904 PHG786440 PHG851976 PHG917512 PHG983048 PQY8 PQY65544 PQY131080 PQY196616 PQY262152 PQY327688 PQY393224 PQY458760 PQY524296 PQY589832 PQY655368 PQY720904 PQY786440 PQY851976 PQY917512 PQY983048 PRA8 PRA65544 PRA131080 PRA196616 PRA262152 PRA327688 PRA393224 PRA458760 PRA524296 PRA589832 PRA655368 PRA720904 PRA786440 PRA851976 PRA917512 PRA983048 PRC8 PRC65544 PRC131080 PRC196616 PRC262152 PRC327688 PRC393224 PRC458760 PRC524296 PRC589832 PRC655368 PRC720904 PRC786440 PRC851976 PRC917512 PRC983048 QAU8 QAU65544 QAU131080 QAU196616 QAU262152 QAU327688 QAU393224 QAU458760 QAU524296 QAU589832 QAU655368 QAU720904 QAU786440 QAU851976 QAU917512 QAU983048 QAW8 QAW65544 QAW131080 QAW196616 QAW262152 QAW327688 QAW393224 QAW458760 QAW524296 QAW589832 QAW655368 QAW720904 QAW786440 QAW851976 QAW917512 QAW983048 QAY8 QAY65544 QAY131080 QAY196616 QAY262152 QAY327688 QAY393224 QAY458760 QAY524296 QAY589832 QAY655368 QAY720904 QAY786440 QAY851976 QAY917512 QAY983048 QKQ8 QKQ65544 QKQ131080 QKQ196616 QKQ262152 QKQ327688 QKQ393224 QKQ458760 QKQ524296 QKQ589832 QKQ655368 QKQ720904 QKQ786440 QKQ851976 QKQ917512 QKQ983048 QKS8 QKS65544 QKS131080 QKS196616 QKS262152 QKS327688 QKS393224 QKS458760 QKS524296 QKS589832 QKS655368 QKS720904 QKS786440 QKS851976 QKS917512 QKS983048 QKU8 QKU65544 QKU131080 QKU196616 QKU262152 QKU327688 QKU393224 QKU458760 QKU524296 QKU589832 QKU655368 QKU720904 QKU786440 QKU851976 QKU917512 QKU983048 QUM8 QUM65544 QUM131080 QUM196616 QUM262152 QUM327688 QUM393224 QUM458760 QUM524296 QUM589832 QUM655368 QUM720904 QUM786440 QUM851976 QUM917512 QUM983048 QUO8 QUO65544 QUO131080 QUO196616 QUO262152 QUO327688 QUO393224 QUO458760 QUO524296 QUO589832 QUO655368 QUO720904 QUO786440 QUO851976 QUO917512 QUO983048 QUQ8 QUQ65544 QUQ131080 QUQ196616 QUQ262152 QUQ327688 QUQ393224 QUQ458760 QUQ524296 QUQ589832 QUQ655368 QUQ720904 QUQ786440 QUQ851976 QUQ917512 QUQ983048 REI8 REI65544 REI131080 REI196616 REI262152 REI327688 REI393224 REI458760 REI524296 REI589832 REI655368 REI720904 REI786440 REI851976 REI917512 REI983048 REK8 REK65544 REK131080 REK196616 REK262152 REK327688 REK393224 REK458760 REK524296 REK589832 REK655368 REK720904 REK786440 REK851976 REK917512 REK983048 REM8 REM65544 REM131080 REM196616 REM262152 REM327688 REM393224 REM458760 REM524296 REM589832 REM655368 REM720904 REM786440 REM851976 REM917512 REM983048 ROE8 ROE65544 ROE131080 ROE196616 ROE262152 ROE327688 ROE393224 ROE458760 ROE524296 ROE589832 ROE655368 ROE720904 ROE786440 ROE851976 ROE917512 ROE983048 ROG8 ROG65544 ROG131080 ROG196616 ROG262152 ROG327688 ROG393224 ROG458760 ROG524296 ROG589832 ROG655368 ROG720904 ROG786440 ROG851976 ROG917512 ROG983048 ROI8 ROI65544 ROI131080 ROI196616 ROI262152 ROI327688 ROI393224 ROI458760 ROI524296 ROI589832 ROI655368 ROI720904 ROI786440 ROI851976 ROI917512 ROI983048 RYA8 RYA65544 RYA131080 RYA196616 RYA262152 RYA327688 RYA393224 RYA458760 RYA524296 RYA589832 RYA655368 RYA720904 RYA786440 RYA851976 RYA917512 RYA983048 RYC8 RYC65544 RYC131080 RYC196616 RYC262152 RYC327688 RYC393224 RYC458760 RYC524296 RYC589832 RYC655368 RYC720904 RYC786440 RYC851976 RYC917512 RYC983048 RYE8 RYE65544 RYE131080 RYE196616 RYE262152 RYE327688 RYE393224 RYE458760 RYE524296 RYE589832 RYE655368 RYE720904 RYE786440 RYE851976 RYE917512 RYE983048 SHW8 SHW65544 SHW131080 SHW196616 SHW262152 SHW327688 SHW393224 SHW458760 SHW524296 SHW589832 SHW655368 SHW720904 SHW786440 SHW851976 SHW917512 SHW983048 SHY8 SHY65544 SHY131080 SHY196616 SHY262152 SHY327688 SHY393224 SHY458760 SHY524296 SHY589832 SHY655368 SHY720904 SHY786440 SHY851976 SHY917512 SHY983048 SIA8 SIA65544 SIA131080 SIA196616 SIA262152 SIA327688 SIA393224 SIA458760 SIA524296 SIA589832 SIA655368 SIA720904 SIA786440 SIA851976 SIA917512 SIA983048 SRS8 SRS65544 SRS131080 SRS196616 SRS262152 SRS327688 SRS393224 SRS458760 SRS524296 SRS589832 SRS655368 SRS720904 SRS786440 SRS851976 SRS917512 SRS983048 SRU8 SRU65544 SRU131080 SRU196616 SRU262152 SRU327688 SRU393224 SRU458760 SRU524296 SRU589832 SRU655368 SRU720904 SRU786440 SRU851976 SRU917512 SRU983048 SRW8 SRW65544 SRW131080 SRW196616 SRW262152 SRW327688 SRW393224 SRW458760 SRW524296 SRW589832 SRW655368 SRW720904 SRW786440 SRW851976 SRW917512 SRW983048 TBO8 TBO65544 TBO131080 TBO196616 TBO262152 TBO327688 TBO393224 TBO458760 TBO524296 TBO589832 TBO655368 TBO720904 TBO786440 TBO851976 TBO917512 TBO983048 TBQ8 TBQ65544 TBQ131080 TBQ196616 TBQ262152 TBQ327688 TBQ393224 TBQ458760 TBQ524296 TBQ589832 TBQ655368 TBQ720904 TBQ786440 TBQ851976 TBQ917512 TBQ983048 TBS8 TBS65544 TBS131080 TBS196616 TBS262152 TBS327688 TBS393224 TBS458760 TBS524296 TBS589832 TBS655368 TBS720904 TBS786440 TBS851976 TBS917512 TBS983048 TLK8 TLK65544 TLK131080 TLK196616 TLK262152 TLK327688 TLK393224 TLK458760 TLK524296 TLK589832 TLK655368 TLK720904 TLK786440 TLK851976 TLK917512 TLK983048 TLM8 TLM65544 TLM131080 TLM196616 TLM262152 TLM327688 TLM393224 TLM458760 TLM524296 TLM589832 TLM655368 TLM720904 TLM786440 TLM851976 TLM917512 TLM983048 TLO8 TLO65544 TLO131080 TLO196616 TLO262152 TLO327688 TLO393224 TLO458760 TLO524296 TLO589832 TLO655368 TLO720904 TLO786440 TLO851976 TLO917512 TLO983048 TVG8 TVG65544 TVG131080 TVG196616 TVG262152 TVG327688 TVG393224 TVG458760 TVG524296 TVG589832 TVG655368 TVG720904 TVG786440 TVG851976 TVG917512 TVG983048 TVI8 TVI65544 TVI131080 TVI196616 TVI262152 TVI327688 TVI393224 TVI458760 TVI524296 TVI589832 TVI655368 TVI720904 TVI786440 TVI851976 TVI917512 TVI983048 TVK8 TVK65544 TVK131080 TVK196616 TVK262152 TVK327688 TVK393224 TVK458760 TVK524296 TVK589832 TVK655368 TVK720904 TVK786440 TVK851976 TVK917512 TVK983048 UFC8 UFC65544 UFC131080 UFC196616 UFC262152 UFC327688 UFC393224 UFC458760 UFC524296 UFC589832 UFC655368 UFC720904 UFC786440 UFC851976 UFC917512 UFC983048 UFE8 UFE65544 UFE131080 UFE196616 UFE262152 UFE327688 UFE393224 UFE458760 UFE524296 UFE589832 UFE655368 UFE720904 UFE786440 UFE851976 UFE917512 UFE983048 UFG8 UFG65544 UFG131080 UFG196616 UFG262152 UFG327688 UFG393224 UFG458760 UFG524296 UFG589832 UFG655368 UFG720904 UFG786440 UFG851976 UFG917512 UFG983048 UOY8 UOY65544 UOY131080 UOY196616 UOY262152 UOY327688 UOY393224 UOY458760 UOY524296 UOY589832 UOY655368 UOY720904 UOY786440 UOY851976 UOY917512 UOY983048 UPA8 UPA65544 UPA131080 UPA196616 UPA262152 UPA327688 UPA393224 UPA458760 UPA524296 UPA589832 UPA655368 UPA720904 UPA786440 UPA851976 UPA917512 UPA983048 UPC8 UPC65544 UPC131080 UPC196616 UPC262152 UPC327688 UPC393224 UPC458760 UPC524296 UPC589832 UPC655368 UPC720904 UPC786440 UPC851976 UPC917512 UPC983048 UYU8 UYU65544 UYU131080 UYU196616 UYU262152 UYU327688 UYU393224 UYU458760 UYU524296 UYU589832 UYU655368 UYU720904 UYU786440 UYU851976 UYU917512 UYU983048 UYW8 UYW65544 UYW131080 UYW196616 UYW262152 UYW327688 UYW393224 UYW458760 UYW524296 UYW589832 UYW655368 UYW720904 UYW786440 UYW851976 UYW917512 UYW983048 UYY8 UYY65544 UYY131080 UYY196616 UYY262152 UYY327688 UYY393224 UYY458760 UYY524296 UYY589832 UYY655368 UYY720904 UYY786440 UYY851976 UYY917512 UYY983048 VIQ8 VIQ65544 VIQ131080 VIQ196616 VIQ262152 VIQ327688 VIQ393224 VIQ458760 VIQ524296 VIQ589832 VIQ655368 VIQ720904 VIQ786440 VIQ851976 VIQ917512 VIQ983048 VIS8 VIS65544 VIS131080 VIS196616 VIS262152 VIS327688 VIS393224 VIS458760 VIS524296 VIS589832 VIS655368 VIS720904 VIS786440 VIS851976 VIS917512 VIS983048 VIU8 VIU65544 VIU131080 VIU196616 VIU262152 VIU327688 VIU393224 VIU458760 VIU524296 VIU589832 VIU655368 VIU720904 VIU786440 VIU851976 VIU917512 VIU983048 VSM8 VSM65544 VSM131080 VSM196616 VSM262152 VSM327688 VSM393224 VSM458760 VSM524296 VSM589832 VSM655368 VSM720904 VSM786440 VSM851976 VSM917512 VSM983048 VSO8 VSO65544 VSO131080 VSO196616 VSO262152 VSO327688 VSO393224 VSO458760 VSO524296 VSO589832 VSO655368 VSO720904 VSO786440 VSO851976 VSO917512 VSO983048 VSQ8 VSQ65544 VSQ131080 VSQ196616 VSQ262152 VSQ327688 VSQ393224 VSQ458760 VSQ524296 VSQ589832 VSQ655368 VSQ720904 VSQ786440 VSQ851976 VSQ917512 VSQ983048 WCI8 WCI65544 WCI131080 WCI196616 WCI262152 WCI327688 WCI393224 WCI458760 WCI524296 WCI589832 WCI655368 WCI720904 WCI786440 WCI851976 WCI917512 WCI983048 WCK8 WCK65544 WCK131080 WCK196616 WCK262152 WCK327688 WCK393224 WCK458760 WCK524296 WCK589832 WCK655368 WCK720904 WCK786440 WCK851976 WCK917512 WCK983048 WCM8 WCM65544 WCM131080 WCM196616 WCM262152 WCM327688 WCM393224 WCM458760 WCM524296 WCM589832 WCM655368 WCM720904 WCM786440 WCM851976 WCM917512 WCM983048 WME8 WME65544 WME131080 WME196616 WME262152 WME327688 WME393224 WME458760 WME524296 WME589832 WME655368 WME720904 WME786440 WME851976 WME917512 WME983048 WMG8 WMG65544 WMG131080 WMG196616 WMG262152 WMG327688 WMG393224 WMG458760 WMG524296 WMG589832 WMG655368 WMG720904 WMG786440 WMG851976 WMG917512 WMG983048 WMI8 WMI65544 WMI131080 WMI196616 WMI262152 WMI327688 WMI393224 WMI458760 WMI524296 WMI589832 WMI655368 WMI720904 WMI786440 WMI851976 WMI917512 WMI983048 WWA8 WWA65544 WWA131080 WWA196616 WWA262152 WWA327688 WWA393224 WWA458760 WWA524296 WWA589832 WWA655368 WWA720904 WWA786440 WWA851976 WWA917512 WWA983048 WWC8 WWC65544 WWC131080 WWC196616 WWC262152 WWC327688 WWC393224 WWC458760 WWC524296 WWC589832 WWC655368 WWC720904 WWC786440 WWC851976 WWC917512 WWC983048 WWE8 WWE65544 WWE131080 WWE196616 WWE262152 WWE327688 WWE393224 WWE458760 WWE524296 WWE589832 WWE655368 WWE720904 WWE786440 WWE851976 WWE917512 WWE983048" xr:uid="{00000000-0002-0000-2100-000000000000}"/>
    <dataValidation type="list" allowBlank="1" showInputMessage="1" showErrorMessage="1" sqref="H32:P32" xr:uid="{00000000-0002-0000-2100-000001000000}">
      <formula1>"　,東日本大震災,令和元年台風第19号"</formula1>
    </dataValidation>
  </dataValidations>
  <pageMargins left="0.70866141732283472" right="0.70866141732283472" top="0.74803149606299213" bottom="0.74803149606299213" header="0.31496062992125984" footer="0.31496062992125984"/>
  <pageSetup paperSize="9"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50177" r:id="rId4" name="Check Box 1">
              <controlPr defaultSize="0" autoFill="0" autoLine="0" autoPict="0" altText="">
                <anchor moveWithCells="1">
                  <from>
                    <xdr:col>12</xdr:col>
                    <xdr:colOff>28575</xdr:colOff>
                    <xdr:row>32</xdr:row>
                    <xdr:rowOff>28575</xdr:rowOff>
                  </from>
                  <to>
                    <xdr:col>13</xdr:col>
                    <xdr:colOff>57150</xdr:colOff>
                    <xdr:row>32</xdr:row>
                    <xdr:rowOff>238125</xdr:rowOff>
                  </to>
                </anchor>
              </controlPr>
            </control>
          </mc:Choice>
        </mc:AlternateContent>
        <mc:AlternateContent xmlns:mc="http://schemas.openxmlformats.org/markup-compatibility/2006">
          <mc:Choice Requires="x14">
            <control shapeId="50178" r:id="rId5" name="Check Box 2">
              <controlPr defaultSize="0" autoFill="0" autoLine="0" autoPict="0" altText="">
                <anchor moveWithCells="1">
                  <from>
                    <xdr:col>9</xdr:col>
                    <xdr:colOff>28575</xdr:colOff>
                    <xdr:row>32</xdr:row>
                    <xdr:rowOff>28575</xdr:rowOff>
                  </from>
                  <to>
                    <xdr:col>10</xdr:col>
                    <xdr:colOff>57150</xdr:colOff>
                    <xdr:row>32</xdr:row>
                    <xdr:rowOff>238125</xdr:rowOff>
                  </to>
                </anchor>
              </controlPr>
            </control>
          </mc:Choice>
        </mc:AlternateContent>
        <mc:AlternateContent xmlns:mc="http://schemas.openxmlformats.org/markup-compatibility/2006">
          <mc:Choice Requires="x14">
            <control shapeId="50179" r:id="rId6" name="Check Box 3">
              <controlPr defaultSize="0" autoFill="0" autoLine="0" autoPict="0" altText="">
                <anchor moveWithCells="1">
                  <from>
                    <xdr:col>12</xdr:col>
                    <xdr:colOff>28575</xdr:colOff>
                    <xdr:row>32</xdr:row>
                    <xdr:rowOff>28575</xdr:rowOff>
                  </from>
                  <to>
                    <xdr:col>13</xdr:col>
                    <xdr:colOff>57150</xdr:colOff>
                    <xdr:row>32</xdr:row>
                    <xdr:rowOff>238125</xdr:rowOff>
                  </to>
                </anchor>
              </controlPr>
            </control>
          </mc:Choice>
        </mc:AlternateContent>
        <mc:AlternateContent xmlns:mc="http://schemas.openxmlformats.org/markup-compatibility/2006">
          <mc:Choice Requires="x14">
            <control shapeId="50180" r:id="rId7" name="Check Box 4">
              <controlPr defaultSize="0" autoFill="0" autoLine="0" autoPict="0" altText="">
                <anchor moveWithCells="1">
                  <from>
                    <xdr:col>9</xdr:col>
                    <xdr:colOff>28575</xdr:colOff>
                    <xdr:row>32</xdr:row>
                    <xdr:rowOff>28575</xdr:rowOff>
                  </from>
                  <to>
                    <xdr:col>10</xdr:col>
                    <xdr:colOff>57150</xdr:colOff>
                    <xdr:row>32</xdr:row>
                    <xdr:rowOff>238125</xdr:rowOff>
                  </to>
                </anchor>
              </controlPr>
            </control>
          </mc:Choice>
        </mc:AlternateContent>
        <mc:AlternateContent xmlns:mc="http://schemas.openxmlformats.org/markup-compatibility/2006">
          <mc:Choice Requires="x14">
            <control shapeId="50181" r:id="rId8" name="Check Box 5">
              <controlPr defaultSize="0" autoFill="0" autoLine="0" autoPict="0" altText="">
                <anchor moveWithCells="1">
                  <from>
                    <xdr:col>19</xdr:col>
                    <xdr:colOff>28575</xdr:colOff>
                    <xdr:row>32</xdr:row>
                    <xdr:rowOff>28575</xdr:rowOff>
                  </from>
                  <to>
                    <xdr:col>20</xdr:col>
                    <xdr:colOff>57150</xdr:colOff>
                    <xdr:row>32</xdr:row>
                    <xdr:rowOff>238125</xdr:rowOff>
                  </to>
                </anchor>
              </controlPr>
            </control>
          </mc:Choice>
        </mc:AlternateContent>
        <mc:AlternateContent xmlns:mc="http://schemas.openxmlformats.org/markup-compatibility/2006">
          <mc:Choice Requires="x14">
            <control shapeId="50182" r:id="rId9" name="Check Box 6">
              <controlPr defaultSize="0" autoFill="0" autoLine="0" autoPict="0" altText="">
                <anchor moveWithCells="1">
                  <from>
                    <xdr:col>16</xdr:col>
                    <xdr:colOff>28575</xdr:colOff>
                    <xdr:row>32</xdr:row>
                    <xdr:rowOff>28575</xdr:rowOff>
                  </from>
                  <to>
                    <xdr:col>17</xdr:col>
                    <xdr:colOff>57150</xdr:colOff>
                    <xdr:row>32</xdr:row>
                    <xdr:rowOff>238125</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6" tint="0.79995117038483843"/>
    <pageSetUpPr fitToPage="1"/>
  </sheetPr>
  <dimension ref="A1:AL123"/>
  <sheetViews>
    <sheetView workbookViewId="0"/>
  </sheetViews>
  <sheetFormatPr defaultColWidth="3.625" defaultRowHeight="15" customHeight="1"/>
  <cols>
    <col min="1" max="33" width="3.625" style="857" customWidth="1"/>
    <col min="34" max="34" width="14" style="857" customWidth="1"/>
    <col min="35" max="289" width="3.625" style="857" customWidth="1"/>
    <col min="290" max="290" width="14" style="857" customWidth="1"/>
    <col min="291" max="545" width="3.625" style="857" customWidth="1"/>
    <col min="546" max="546" width="14" style="857" customWidth="1"/>
    <col min="547" max="801" width="3.625" style="857" customWidth="1"/>
    <col min="802" max="802" width="14" style="857" customWidth="1"/>
    <col min="803" max="1057" width="3.625" style="857" customWidth="1"/>
    <col min="1058" max="1058" width="14" style="857" customWidth="1"/>
    <col min="1059" max="1313" width="3.625" style="857" customWidth="1"/>
    <col min="1314" max="1314" width="14" style="857" customWidth="1"/>
    <col min="1315" max="1569" width="3.625" style="857" customWidth="1"/>
    <col min="1570" max="1570" width="14" style="857" customWidth="1"/>
    <col min="1571" max="1825" width="3.625" style="857" customWidth="1"/>
    <col min="1826" max="1826" width="14" style="857" customWidth="1"/>
    <col min="1827" max="2081" width="3.625" style="857" customWidth="1"/>
    <col min="2082" max="2082" width="14" style="857" customWidth="1"/>
    <col min="2083" max="2337" width="3.625" style="857" customWidth="1"/>
    <col min="2338" max="2338" width="14" style="857" customWidth="1"/>
    <col min="2339" max="2593" width="3.625" style="857" customWidth="1"/>
    <col min="2594" max="2594" width="14" style="857" customWidth="1"/>
    <col min="2595" max="2849" width="3.625" style="857" customWidth="1"/>
    <col min="2850" max="2850" width="14" style="857" customWidth="1"/>
    <col min="2851" max="3105" width="3.625" style="857" customWidth="1"/>
    <col min="3106" max="3106" width="14" style="857" customWidth="1"/>
    <col min="3107" max="3361" width="3.625" style="857" customWidth="1"/>
    <col min="3362" max="3362" width="14" style="857" customWidth="1"/>
    <col min="3363" max="3617" width="3.625" style="857" customWidth="1"/>
    <col min="3618" max="3618" width="14" style="857" customWidth="1"/>
    <col min="3619" max="3873" width="3.625" style="857" customWidth="1"/>
    <col min="3874" max="3874" width="14" style="857" customWidth="1"/>
    <col min="3875" max="4129" width="3.625" style="857" customWidth="1"/>
    <col min="4130" max="4130" width="14" style="857" customWidth="1"/>
    <col min="4131" max="4385" width="3.625" style="857" customWidth="1"/>
    <col min="4386" max="4386" width="14" style="857" customWidth="1"/>
    <col min="4387" max="4641" width="3.625" style="857" customWidth="1"/>
    <col min="4642" max="4642" width="14" style="857" customWidth="1"/>
    <col min="4643" max="4897" width="3.625" style="857" customWidth="1"/>
    <col min="4898" max="4898" width="14" style="857" customWidth="1"/>
    <col min="4899" max="5153" width="3.625" style="857" customWidth="1"/>
    <col min="5154" max="5154" width="14" style="857" customWidth="1"/>
    <col min="5155" max="5409" width="3.625" style="857" customWidth="1"/>
    <col min="5410" max="5410" width="14" style="857" customWidth="1"/>
    <col min="5411" max="5665" width="3.625" style="857" customWidth="1"/>
    <col min="5666" max="5666" width="14" style="857" customWidth="1"/>
    <col min="5667" max="5921" width="3.625" style="857" customWidth="1"/>
    <col min="5922" max="5922" width="14" style="857" customWidth="1"/>
    <col min="5923" max="6177" width="3.625" style="857" customWidth="1"/>
    <col min="6178" max="6178" width="14" style="857" customWidth="1"/>
    <col min="6179" max="6433" width="3.625" style="857" customWidth="1"/>
    <col min="6434" max="6434" width="14" style="857" customWidth="1"/>
    <col min="6435" max="6689" width="3.625" style="857" customWidth="1"/>
    <col min="6690" max="6690" width="14" style="857" customWidth="1"/>
    <col min="6691" max="6945" width="3.625" style="857" customWidth="1"/>
    <col min="6946" max="6946" width="14" style="857" customWidth="1"/>
    <col min="6947" max="7201" width="3.625" style="857" customWidth="1"/>
    <col min="7202" max="7202" width="14" style="857" customWidth="1"/>
    <col min="7203" max="7457" width="3.625" style="857" customWidth="1"/>
    <col min="7458" max="7458" width="14" style="857" customWidth="1"/>
    <col min="7459" max="7713" width="3.625" style="857" customWidth="1"/>
    <col min="7714" max="7714" width="14" style="857" customWidth="1"/>
    <col min="7715" max="7969" width="3.625" style="857" customWidth="1"/>
    <col min="7970" max="7970" width="14" style="857" customWidth="1"/>
    <col min="7971" max="8225" width="3.625" style="857" customWidth="1"/>
    <col min="8226" max="8226" width="14" style="857" customWidth="1"/>
    <col min="8227" max="8481" width="3.625" style="857" customWidth="1"/>
    <col min="8482" max="8482" width="14" style="857" customWidth="1"/>
    <col min="8483" max="8737" width="3.625" style="857" customWidth="1"/>
    <col min="8738" max="8738" width="14" style="857" customWidth="1"/>
    <col min="8739" max="8993" width="3.625" style="857" customWidth="1"/>
    <col min="8994" max="8994" width="14" style="857" customWidth="1"/>
    <col min="8995" max="9249" width="3.625" style="857" customWidth="1"/>
    <col min="9250" max="9250" width="14" style="857" customWidth="1"/>
    <col min="9251" max="9505" width="3.625" style="857" customWidth="1"/>
    <col min="9506" max="9506" width="14" style="857" customWidth="1"/>
    <col min="9507" max="9761" width="3.625" style="857" customWidth="1"/>
    <col min="9762" max="9762" width="14" style="857" customWidth="1"/>
    <col min="9763" max="10017" width="3.625" style="857" customWidth="1"/>
    <col min="10018" max="10018" width="14" style="857" customWidth="1"/>
    <col min="10019" max="10273" width="3.625" style="857" customWidth="1"/>
    <col min="10274" max="10274" width="14" style="857" customWidth="1"/>
    <col min="10275" max="10529" width="3.625" style="857" customWidth="1"/>
    <col min="10530" max="10530" width="14" style="857" customWidth="1"/>
    <col min="10531" max="10785" width="3.625" style="857" customWidth="1"/>
    <col min="10786" max="10786" width="14" style="857" customWidth="1"/>
    <col min="10787" max="11041" width="3.625" style="857" customWidth="1"/>
    <col min="11042" max="11042" width="14" style="857" customWidth="1"/>
    <col min="11043" max="11297" width="3.625" style="857" customWidth="1"/>
    <col min="11298" max="11298" width="14" style="857" customWidth="1"/>
    <col min="11299" max="11553" width="3.625" style="857" customWidth="1"/>
    <col min="11554" max="11554" width="14" style="857" customWidth="1"/>
    <col min="11555" max="11809" width="3.625" style="857" customWidth="1"/>
    <col min="11810" max="11810" width="14" style="857" customWidth="1"/>
    <col min="11811" max="12065" width="3.625" style="857" customWidth="1"/>
    <col min="12066" max="12066" width="14" style="857" customWidth="1"/>
    <col min="12067" max="12321" width="3.625" style="857" customWidth="1"/>
    <col min="12322" max="12322" width="14" style="857" customWidth="1"/>
    <col min="12323" max="12577" width="3.625" style="857" customWidth="1"/>
    <col min="12578" max="12578" width="14" style="857" customWidth="1"/>
    <col min="12579" max="12833" width="3.625" style="857" customWidth="1"/>
    <col min="12834" max="12834" width="14" style="857" customWidth="1"/>
    <col min="12835" max="13089" width="3.625" style="857" customWidth="1"/>
    <col min="13090" max="13090" width="14" style="857" customWidth="1"/>
    <col min="13091" max="13345" width="3.625" style="857" customWidth="1"/>
    <col min="13346" max="13346" width="14" style="857" customWidth="1"/>
    <col min="13347" max="13601" width="3.625" style="857" customWidth="1"/>
    <col min="13602" max="13602" width="14" style="857" customWidth="1"/>
    <col min="13603" max="13857" width="3.625" style="857" customWidth="1"/>
    <col min="13858" max="13858" width="14" style="857" customWidth="1"/>
    <col min="13859" max="14113" width="3.625" style="857" customWidth="1"/>
    <col min="14114" max="14114" width="14" style="857" customWidth="1"/>
    <col min="14115" max="14369" width="3.625" style="857" customWidth="1"/>
    <col min="14370" max="14370" width="14" style="857" customWidth="1"/>
    <col min="14371" max="14625" width="3.625" style="857" customWidth="1"/>
    <col min="14626" max="14626" width="14" style="857" customWidth="1"/>
    <col min="14627" max="14881" width="3.625" style="857" customWidth="1"/>
    <col min="14882" max="14882" width="14" style="857" customWidth="1"/>
    <col min="14883" max="15137" width="3.625" style="857" customWidth="1"/>
    <col min="15138" max="15138" width="14" style="857" customWidth="1"/>
    <col min="15139" max="15393" width="3.625" style="857" customWidth="1"/>
    <col min="15394" max="15394" width="14" style="857" customWidth="1"/>
    <col min="15395" max="15649" width="3.625" style="857" customWidth="1"/>
    <col min="15650" max="15650" width="14" style="857" customWidth="1"/>
    <col min="15651" max="15905" width="3.625" style="857" customWidth="1"/>
    <col min="15906" max="15906" width="14" style="857" customWidth="1"/>
    <col min="15907" max="16161" width="3.625" style="857" customWidth="1"/>
    <col min="16162" max="16162" width="14" style="857" customWidth="1"/>
    <col min="16163" max="16384" width="3.625" style="857" customWidth="1"/>
  </cols>
  <sheetData>
    <row r="1" spans="1:38">
      <c r="A1" s="857" t="s">
        <v>3465</v>
      </c>
      <c r="AE1" s="858"/>
      <c r="AH1" s="859" t="s">
        <v>3093</v>
      </c>
      <c r="AI1" s="859"/>
    </row>
    <row r="2" spans="1:38">
      <c r="AH2" s="860" t="s">
        <v>2845</v>
      </c>
      <c r="AI2" s="859"/>
    </row>
    <row r="3" spans="1:38">
      <c r="AH3" s="861" t="str">
        <f>HYPERLINK("#A1：X54")</f>
        <v>#A1：X54</v>
      </c>
      <c r="AI3" s="862" t="s">
        <v>3466</v>
      </c>
      <c r="AJ3" s="863"/>
      <c r="AK3" s="863"/>
      <c r="AL3" s="863"/>
    </row>
    <row r="4" spans="1:38">
      <c r="A4" s="2267" t="s">
        <v>2818</v>
      </c>
      <c r="B4" s="2267"/>
      <c r="C4" s="2267"/>
      <c r="D4" s="2267"/>
      <c r="E4" s="2267"/>
      <c r="F4" s="2267"/>
      <c r="G4" s="2267"/>
      <c r="H4" s="2267"/>
      <c r="I4" s="2267"/>
      <c r="J4" s="2267"/>
      <c r="K4" s="2267"/>
      <c r="L4" s="2267"/>
      <c r="M4" s="2267"/>
      <c r="N4" s="2267"/>
      <c r="O4" s="2267"/>
      <c r="P4" s="2267"/>
      <c r="Q4" s="2267"/>
      <c r="R4" s="2267"/>
      <c r="S4" s="2267"/>
      <c r="T4" s="2267"/>
      <c r="U4" s="2267"/>
      <c r="V4" s="2267"/>
      <c r="W4" s="2267"/>
      <c r="X4" s="2267"/>
      <c r="AH4" s="861" t="str">
        <f>HYPERLINK("#A55：X108")</f>
        <v>#A55：X108</v>
      </c>
      <c r="AI4" s="864" t="s">
        <v>3467</v>
      </c>
      <c r="AJ4" s="865"/>
      <c r="AK4" s="865"/>
      <c r="AL4" s="865"/>
    </row>
    <row r="5" spans="1:38">
      <c r="A5" s="2267"/>
      <c r="B5" s="2267"/>
      <c r="C5" s="2267"/>
      <c r="D5" s="2267"/>
      <c r="E5" s="2267"/>
      <c r="F5" s="2267"/>
      <c r="G5" s="2267"/>
      <c r="H5" s="2267"/>
      <c r="I5" s="2267"/>
      <c r="J5" s="2267"/>
      <c r="K5" s="2267"/>
      <c r="L5" s="2267"/>
      <c r="M5" s="2267"/>
      <c r="N5" s="2267"/>
      <c r="O5" s="2267"/>
      <c r="P5" s="2267"/>
      <c r="Q5" s="2267"/>
      <c r="R5" s="2267"/>
      <c r="S5" s="2267"/>
      <c r="T5" s="2267"/>
      <c r="U5" s="2267"/>
      <c r="V5" s="2267"/>
      <c r="W5" s="2267"/>
      <c r="X5" s="2267"/>
    </row>
    <row r="6" spans="1:38">
      <c r="A6" s="866"/>
      <c r="B6" s="866"/>
      <c r="C6" s="866"/>
      <c r="D6" s="866"/>
      <c r="E6" s="866"/>
      <c r="F6" s="866"/>
      <c r="G6" s="866"/>
      <c r="H6" s="866"/>
      <c r="I6" s="866"/>
      <c r="J6" s="866"/>
      <c r="K6" s="866"/>
      <c r="L6" s="866"/>
      <c r="M6" s="866"/>
      <c r="N6" s="866"/>
      <c r="O6" s="866"/>
      <c r="P6" s="866"/>
      <c r="Q6" s="866"/>
      <c r="R6" s="866"/>
      <c r="S6" s="866"/>
      <c r="T6" s="866"/>
      <c r="U6" s="866"/>
      <c r="V6" s="866"/>
      <c r="W6" s="866"/>
      <c r="X6" s="866"/>
    </row>
    <row r="8" spans="1:38">
      <c r="Q8" s="2256" t="s">
        <v>3729</v>
      </c>
      <c r="R8" s="2256"/>
      <c r="S8" s="2256"/>
      <c r="T8" s="2256"/>
      <c r="U8" s="2256"/>
      <c r="V8" s="2256"/>
      <c r="W8" s="2256"/>
      <c r="X8" s="2256"/>
    </row>
    <row r="9" spans="1:38">
      <c r="R9" s="868"/>
      <c r="S9" s="867"/>
      <c r="T9" s="867"/>
      <c r="U9" s="867"/>
      <c r="V9" s="867"/>
      <c r="W9" s="867"/>
      <c r="X9" s="867"/>
    </row>
    <row r="11" spans="1:38">
      <c r="A11" s="857" t="str">
        <f ca="1">cst_Pre_Corp__SHINSEI</f>
        <v>一般財団法人　岩手県建築住宅センター</v>
      </c>
    </row>
    <row r="12" spans="1:38">
      <c r="A12" s="857" t="str">
        <f ca="1">"　　"&amp;cst_Pre_Daihyou__SHINSEI&amp;"　様"</f>
        <v>　　理事長　　渡 邊 健 治　様</v>
      </c>
    </row>
    <row r="15" spans="1:38">
      <c r="Q15" s="2258" t="str">
        <f>cst_wskakunin_owner1_JIMU_NAME</f>
        <v/>
      </c>
      <c r="R15" s="2258"/>
      <c r="S15" s="2258"/>
      <c r="T15" s="2258"/>
      <c r="U15" s="2258"/>
      <c r="V15" s="2258"/>
      <c r="W15" s="2258"/>
    </row>
    <row r="16" spans="1:38">
      <c r="M16" s="857" t="s">
        <v>3468</v>
      </c>
      <c r="Q16" s="2258" t="str">
        <f>cst_wskakunin_owner1__space2</f>
        <v>松山　梨香子</v>
      </c>
      <c r="R16" s="2258"/>
      <c r="S16" s="2258"/>
      <c r="T16" s="2258"/>
      <c r="U16" s="2258"/>
      <c r="V16" s="2258"/>
      <c r="W16" s="2258"/>
      <c r="X16" s="869"/>
    </row>
    <row r="17" spans="1:24">
      <c r="Q17" s="2258" t="str">
        <f>cst_wskakunin_owner2_JIMU_NAME</f>
        <v/>
      </c>
      <c r="R17" s="2258"/>
      <c r="S17" s="2258"/>
      <c r="T17" s="2258"/>
      <c r="U17" s="2258"/>
      <c r="V17" s="2258"/>
      <c r="W17" s="2258"/>
      <c r="X17" s="869"/>
    </row>
    <row r="18" spans="1:24">
      <c r="Q18" s="2258" t="str">
        <f>cst_wskakunin_owner2__space2</f>
        <v/>
      </c>
      <c r="R18" s="2258"/>
      <c r="S18" s="2258"/>
      <c r="T18" s="2258"/>
      <c r="U18" s="2258"/>
      <c r="V18" s="2258"/>
      <c r="W18" s="2258"/>
      <c r="X18" s="870"/>
    </row>
    <row r="19" spans="1:24">
      <c r="Q19" s="2258" t="str">
        <f>cst_wskakunin_owner3_JIMU_NAME</f>
        <v/>
      </c>
      <c r="R19" s="2258"/>
      <c r="S19" s="2258"/>
      <c r="T19" s="2258"/>
      <c r="U19" s="2258"/>
      <c r="V19" s="2258"/>
      <c r="W19" s="2258"/>
      <c r="X19" s="870"/>
    </row>
    <row r="20" spans="1:24">
      <c r="Q20" s="2258" t="str">
        <f>cst_wskakunin_owner3__space2</f>
        <v/>
      </c>
      <c r="R20" s="2258"/>
      <c r="S20" s="2258"/>
      <c r="T20" s="2258"/>
      <c r="U20" s="2258"/>
      <c r="V20" s="2258"/>
      <c r="W20" s="2258"/>
      <c r="X20" s="870"/>
    </row>
    <row r="22" spans="1:24">
      <c r="B22" s="2266" t="str">
        <f>cst_wskakunin_SHINSEI_DATE</f>
        <v/>
      </c>
      <c r="C22" s="2266"/>
      <c r="D22" s="2266"/>
      <c r="E22" s="2266"/>
      <c r="F22" s="2266"/>
      <c r="G22" s="2266"/>
      <c r="H22" s="2266"/>
      <c r="I22" s="857" t="s">
        <v>3469</v>
      </c>
    </row>
    <row r="23" spans="1:24">
      <c r="A23" s="857" t="s">
        <v>3470</v>
      </c>
    </row>
    <row r="26" spans="1:24">
      <c r="A26" s="2259" t="s">
        <v>0</v>
      </c>
      <c r="B26" s="2259"/>
      <c r="C26" s="2259"/>
      <c r="D26" s="2259"/>
      <c r="E26" s="2259"/>
      <c r="F26" s="2259"/>
      <c r="G26" s="2259"/>
      <c r="H26" s="2259"/>
      <c r="I26" s="2259"/>
      <c r="J26" s="2259"/>
      <c r="K26" s="2259"/>
      <c r="L26" s="2259"/>
      <c r="M26" s="2259"/>
      <c r="N26" s="2259"/>
      <c r="O26" s="2259"/>
      <c r="P26" s="2259"/>
      <c r="Q26" s="2259"/>
      <c r="R26" s="2259"/>
      <c r="S26" s="2259"/>
      <c r="T26" s="2259"/>
      <c r="U26" s="2259"/>
      <c r="V26" s="2259"/>
      <c r="W26" s="2259"/>
      <c r="X26" s="2259"/>
    </row>
    <row r="29" spans="1:24">
      <c r="B29" s="2260" t="s">
        <v>3471</v>
      </c>
      <c r="C29" s="2260"/>
      <c r="D29" s="2260"/>
      <c r="E29" s="2260"/>
      <c r="F29" s="2260"/>
      <c r="G29" s="2260"/>
      <c r="H29" s="2260"/>
      <c r="J29" s="2266" t="str">
        <f>cst_wskakunin_SHINSEI_DATE</f>
        <v/>
      </c>
      <c r="K29" s="2266"/>
      <c r="L29" s="2266"/>
      <c r="M29" s="2266"/>
      <c r="N29" s="2266"/>
      <c r="O29" s="2266"/>
      <c r="P29" s="2266"/>
      <c r="Q29" s="2266"/>
    </row>
    <row r="32" spans="1:24">
      <c r="B32" s="2261" t="s">
        <v>3472</v>
      </c>
      <c r="C32" s="2261"/>
      <c r="D32" s="2261"/>
      <c r="E32" s="2261"/>
      <c r="F32" s="2261"/>
      <c r="G32" s="2261"/>
      <c r="H32" s="2261"/>
      <c r="J32" s="871" t="s">
        <v>374</v>
      </c>
      <c r="K32" s="2262"/>
      <c r="L32" s="2262"/>
      <c r="M32" s="2262"/>
      <c r="N32" s="2262"/>
      <c r="O32" s="2262"/>
      <c r="P32" s="2262"/>
      <c r="Q32" s="867" t="s">
        <v>375</v>
      </c>
    </row>
    <row r="33" spans="1:24">
      <c r="B33" s="872"/>
    </row>
    <row r="35" spans="1:24">
      <c r="B35" s="2260" t="s">
        <v>3473</v>
      </c>
      <c r="C35" s="2260"/>
      <c r="D35" s="2260"/>
      <c r="E35" s="2260"/>
      <c r="F35" s="2260"/>
      <c r="G35" s="2260"/>
      <c r="H35" s="2260"/>
      <c r="J35" s="2257"/>
      <c r="K35" s="2257"/>
      <c r="L35" s="2257"/>
      <c r="M35" s="2257"/>
      <c r="N35" s="2257"/>
      <c r="O35" s="2257"/>
      <c r="P35" s="2257"/>
      <c r="Q35" s="2257"/>
      <c r="R35" s="2257"/>
      <c r="S35" s="2257"/>
      <c r="T35" s="2257"/>
      <c r="U35" s="2257"/>
      <c r="V35" s="2257"/>
      <c r="W35" s="2257"/>
    </row>
    <row r="36" spans="1:24">
      <c r="J36" s="2257"/>
      <c r="K36" s="2257"/>
      <c r="L36" s="2257"/>
      <c r="M36" s="2257"/>
      <c r="N36" s="2257"/>
      <c r="O36" s="2257"/>
      <c r="P36" s="2257"/>
      <c r="Q36" s="2257"/>
      <c r="R36" s="2257"/>
      <c r="S36" s="2257"/>
      <c r="T36" s="2257"/>
      <c r="U36" s="2257"/>
      <c r="V36" s="2257"/>
      <c r="W36" s="2257"/>
    </row>
    <row r="37" spans="1:24">
      <c r="J37" s="2257"/>
      <c r="K37" s="2257"/>
      <c r="L37" s="2257"/>
      <c r="M37" s="2257"/>
      <c r="N37" s="2257"/>
      <c r="O37" s="2257"/>
      <c r="P37" s="2257"/>
      <c r="Q37" s="2257"/>
      <c r="R37" s="2257"/>
      <c r="S37" s="2257"/>
      <c r="T37" s="2257"/>
      <c r="U37" s="2257"/>
      <c r="V37" s="2257"/>
      <c r="W37" s="2257"/>
    </row>
    <row r="40" spans="1:24">
      <c r="A40" s="2263" t="s">
        <v>3474</v>
      </c>
      <c r="B40" s="2263"/>
      <c r="C40" s="2263"/>
      <c r="D40" s="2263"/>
      <c r="E40" s="2263"/>
      <c r="F40" s="2263"/>
      <c r="G40" s="2263"/>
      <c r="H40" s="2263"/>
      <c r="I40" s="2263"/>
      <c r="J40" s="2263"/>
      <c r="K40" s="2263"/>
      <c r="L40" s="2263"/>
      <c r="M40" s="2263"/>
      <c r="N40" s="2263"/>
      <c r="O40" s="2263"/>
      <c r="P40" s="2263"/>
      <c r="Q40" s="2263"/>
      <c r="R40" s="2263"/>
      <c r="S40" s="2263"/>
      <c r="T40" s="2263"/>
      <c r="U40" s="2263"/>
      <c r="V40" s="2263"/>
      <c r="W40" s="2263"/>
      <c r="X40" s="2263"/>
    </row>
    <row r="41" spans="1:24">
      <c r="A41" s="2263"/>
      <c r="B41" s="2263"/>
      <c r="C41" s="2263"/>
      <c r="D41" s="2263"/>
      <c r="E41" s="2263"/>
      <c r="F41" s="2263"/>
      <c r="G41" s="2263"/>
      <c r="H41" s="2263"/>
      <c r="I41" s="2263"/>
      <c r="J41" s="2263"/>
      <c r="K41" s="2263"/>
      <c r="L41" s="2263"/>
      <c r="M41" s="2263"/>
      <c r="N41" s="2263"/>
      <c r="O41" s="2263"/>
      <c r="P41" s="2263"/>
      <c r="Q41" s="2263"/>
      <c r="R41" s="2263"/>
      <c r="S41" s="2263"/>
      <c r="T41" s="2263"/>
      <c r="U41" s="2263"/>
      <c r="V41" s="2263"/>
      <c r="W41" s="2263"/>
      <c r="X41" s="2263"/>
    </row>
    <row r="50" spans="1:38">
      <c r="N50" s="857" t="s">
        <v>3475</v>
      </c>
    </row>
    <row r="52" spans="1:38">
      <c r="O52" s="2256" t="s">
        <v>3729</v>
      </c>
      <c r="P52" s="2256"/>
      <c r="Q52" s="2256"/>
      <c r="R52" s="2256"/>
      <c r="S52" s="2256"/>
      <c r="T52" s="2256"/>
      <c r="U52" s="2256"/>
      <c r="V52" s="2256"/>
    </row>
    <row r="53" spans="1:38">
      <c r="O53" s="857" t="str">
        <f ca="1">cst_Pre_Corp__SHINSEI</f>
        <v>一般財団法人　岩手県建築住宅センター</v>
      </c>
    </row>
    <row r="54" spans="1:38">
      <c r="O54" s="857" t="str">
        <f ca="1">"　　"&amp;cst_Pre_Daihyou__SHINSEI&amp;"　　印"</f>
        <v>　　理事長　　渡 邊 健 治　　印</v>
      </c>
      <c r="AH54" s="873"/>
      <c r="AI54" s="873"/>
      <c r="AJ54" s="873"/>
      <c r="AK54" s="873"/>
      <c r="AL54" s="873"/>
    </row>
    <row r="55" spans="1:38">
      <c r="A55" s="857" t="s">
        <v>3457</v>
      </c>
      <c r="AH55" s="859" t="s">
        <v>3093</v>
      </c>
      <c r="AI55" s="859"/>
    </row>
    <row r="56" spans="1:38">
      <c r="B56" s="857" t="s">
        <v>3476</v>
      </c>
      <c r="AH56" s="860" t="s">
        <v>2845</v>
      </c>
      <c r="AI56" s="859"/>
    </row>
    <row r="57" spans="1:38">
      <c r="AH57" s="861" t="str">
        <f>HYPERLINK("#A1：X54")</f>
        <v>#A1：X54</v>
      </c>
      <c r="AI57" s="862" t="s">
        <v>3466</v>
      </c>
      <c r="AJ57" s="863"/>
      <c r="AK57" s="863"/>
      <c r="AL57" s="863"/>
    </row>
    <row r="58" spans="1:38">
      <c r="B58" s="857" t="s">
        <v>3477</v>
      </c>
      <c r="F58" s="2264"/>
      <c r="G58" s="2264"/>
      <c r="H58" s="2264"/>
      <c r="I58" s="2264"/>
      <c r="J58" s="2264"/>
      <c r="K58" s="2264"/>
      <c r="L58" s="2264"/>
      <c r="M58" s="2264"/>
      <c r="N58" s="2264"/>
      <c r="O58" s="2264"/>
      <c r="P58" s="2264"/>
      <c r="Q58" s="2264"/>
      <c r="R58" s="2264"/>
      <c r="S58" s="2264"/>
      <c r="T58" s="2264"/>
      <c r="U58" s="2264"/>
      <c r="V58" s="2264"/>
      <c r="W58" s="2264"/>
      <c r="AH58" s="861" t="str">
        <f>HYPERLINK("#A55：X108")</f>
        <v>#A55：X108</v>
      </c>
      <c r="AI58" s="864" t="s">
        <v>3467</v>
      </c>
      <c r="AJ58" s="865"/>
      <c r="AK58" s="865"/>
      <c r="AL58" s="865"/>
    </row>
    <row r="59" spans="1:38">
      <c r="B59" s="857" t="s">
        <v>3478</v>
      </c>
      <c r="F59" s="2265"/>
      <c r="G59" s="2265"/>
      <c r="H59" s="2265"/>
      <c r="I59" s="2265"/>
      <c r="J59" s="2265"/>
      <c r="K59" s="2265"/>
      <c r="L59" s="2265"/>
      <c r="M59" s="2265"/>
      <c r="N59" s="2265"/>
      <c r="O59" s="2265"/>
      <c r="P59" s="2265"/>
      <c r="Q59" s="2265"/>
      <c r="R59" s="2265"/>
      <c r="S59" s="2265"/>
      <c r="T59" s="2265"/>
      <c r="U59" s="2265"/>
      <c r="V59" s="2265"/>
      <c r="W59" s="2265"/>
    </row>
    <row r="60" spans="1:38">
      <c r="B60" s="857" t="s">
        <v>3479</v>
      </c>
      <c r="F60" s="2257"/>
      <c r="G60" s="2257"/>
      <c r="H60" s="2257"/>
      <c r="I60" s="2257"/>
      <c r="J60" s="2257"/>
      <c r="K60" s="2257"/>
      <c r="L60" s="2257"/>
      <c r="M60" s="2257"/>
      <c r="N60" s="2257"/>
      <c r="O60" s="2257"/>
      <c r="P60" s="2257"/>
      <c r="Q60" s="2257"/>
      <c r="R60" s="2257"/>
      <c r="S60" s="2257"/>
      <c r="T60" s="2257"/>
      <c r="U60" s="2257"/>
      <c r="V60" s="2257"/>
      <c r="W60" s="2257"/>
      <c r="AH60" s="873"/>
      <c r="AI60" s="873"/>
      <c r="AJ60" s="873"/>
      <c r="AK60" s="873"/>
      <c r="AL60" s="873"/>
    </row>
    <row r="61" spans="1:38">
      <c r="F61" s="2257"/>
      <c r="G61" s="2257"/>
      <c r="H61" s="2257"/>
      <c r="I61" s="2257"/>
      <c r="J61" s="2257"/>
      <c r="K61" s="2257"/>
      <c r="L61" s="2257"/>
      <c r="M61" s="2257"/>
      <c r="N61" s="2257"/>
      <c r="O61" s="2257"/>
      <c r="P61" s="2257"/>
      <c r="Q61" s="2257"/>
      <c r="R61" s="2257"/>
      <c r="S61" s="2257"/>
      <c r="T61" s="2257"/>
      <c r="U61" s="2257"/>
      <c r="V61" s="2257"/>
      <c r="W61" s="2257"/>
      <c r="AH61" s="873"/>
      <c r="AI61" s="873"/>
      <c r="AJ61" s="873"/>
      <c r="AK61" s="873"/>
      <c r="AL61" s="873"/>
    </row>
    <row r="62" spans="1:38">
      <c r="AH62" s="873"/>
      <c r="AI62" s="873"/>
      <c r="AJ62" s="873"/>
      <c r="AK62" s="873"/>
      <c r="AL62" s="873"/>
    </row>
    <row r="63" spans="1:38">
      <c r="AH63" s="873"/>
      <c r="AI63" s="873"/>
      <c r="AJ63" s="873"/>
      <c r="AK63" s="873"/>
      <c r="AL63" s="873"/>
    </row>
    <row r="64" spans="1:38">
      <c r="AH64" s="873"/>
      <c r="AI64" s="873"/>
      <c r="AJ64" s="873"/>
      <c r="AK64" s="873"/>
      <c r="AL64" s="873"/>
    </row>
    <row r="65" spans="34:38">
      <c r="AH65" s="873"/>
      <c r="AI65" s="873"/>
      <c r="AJ65" s="873"/>
      <c r="AK65" s="873"/>
      <c r="AL65" s="873"/>
    </row>
    <row r="66" spans="34:38">
      <c r="AH66" s="873"/>
      <c r="AI66" s="873"/>
      <c r="AJ66" s="873"/>
      <c r="AK66" s="873"/>
      <c r="AL66" s="873"/>
    </row>
    <row r="67" spans="34:38">
      <c r="AH67" s="873"/>
      <c r="AI67" s="873"/>
      <c r="AJ67" s="873"/>
      <c r="AK67" s="873"/>
      <c r="AL67" s="873"/>
    </row>
    <row r="68" spans="34:38">
      <c r="AH68" s="873"/>
      <c r="AI68" s="873"/>
      <c r="AJ68" s="873"/>
      <c r="AK68" s="873"/>
      <c r="AL68" s="873"/>
    </row>
    <row r="69" spans="34:38">
      <c r="AH69" s="873"/>
      <c r="AI69" s="873"/>
      <c r="AJ69" s="873"/>
      <c r="AK69" s="873"/>
      <c r="AL69" s="873"/>
    </row>
    <row r="70" spans="34:38">
      <c r="AH70" s="873"/>
      <c r="AI70" s="873"/>
      <c r="AJ70" s="873"/>
      <c r="AK70" s="873"/>
      <c r="AL70" s="873"/>
    </row>
    <row r="71" spans="34:38">
      <c r="AH71" s="873"/>
      <c r="AI71" s="873"/>
      <c r="AJ71" s="873"/>
      <c r="AK71" s="873"/>
      <c r="AL71" s="873"/>
    </row>
    <row r="72" spans="34:38">
      <c r="AH72" s="873"/>
      <c r="AI72" s="873"/>
      <c r="AJ72" s="873"/>
      <c r="AK72" s="873"/>
      <c r="AL72" s="873"/>
    </row>
    <row r="73" spans="34:38">
      <c r="AH73" s="873"/>
      <c r="AI73" s="873"/>
      <c r="AJ73" s="873"/>
      <c r="AK73" s="873"/>
      <c r="AL73" s="873"/>
    </row>
    <row r="74" spans="34:38">
      <c r="AH74" s="873"/>
      <c r="AI74" s="873"/>
      <c r="AJ74" s="873"/>
      <c r="AK74" s="873"/>
      <c r="AL74" s="873"/>
    </row>
    <row r="75" spans="34:38">
      <c r="AH75" s="873"/>
      <c r="AI75" s="873"/>
      <c r="AJ75" s="873"/>
      <c r="AK75" s="873"/>
      <c r="AL75" s="873"/>
    </row>
    <row r="76" spans="34:38">
      <c r="AH76" s="873"/>
      <c r="AI76" s="873"/>
      <c r="AJ76" s="873"/>
      <c r="AK76" s="873"/>
      <c r="AL76" s="873"/>
    </row>
    <row r="77" spans="34:38">
      <c r="AH77" s="873"/>
      <c r="AI77" s="873"/>
      <c r="AJ77" s="873"/>
      <c r="AK77" s="873"/>
      <c r="AL77" s="873"/>
    </row>
    <row r="78" spans="34:38">
      <c r="AH78" s="873"/>
      <c r="AI78" s="873"/>
      <c r="AJ78" s="873"/>
      <c r="AK78" s="873"/>
      <c r="AL78" s="873"/>
    </row>
    <row r="79" spans="34:38">
      <c r="AH79" s="873"/>
      <c r="AI79" s="873"/>
      <c r="AJ79" s="873"/>
      <c r="AK79" s="873"/>
      <c r="AL79" s="873"/>
    </row>
    <row r="80" spans="34:38">
      <c r="AH80" s="873"/>
      <c r="AI80" s="873"/>
      <c r="AJ80" s="873"/>
      <c r="AK80" s="873"/>
      <c r="AL80" s="873"/>
    </row>
    <row r="81" spans="34:38">
      <c r="AH81" s="873"/>
      <c r="AI81" s="873"/>
      <c r="AJ81" s="873"/>
      <c r="AK81" s="873"/>
      <c r="AL81" s="873"/>
    </row>
    <row r="82" spans="34:38">
      <c r="AH82" s="873"/>
      <c r="AI82" s="873"/>
      <c r="AJ82" s="873"/>
      <c r="AK82" s="873"/>
      <c r="AL82" s="873"/>
    </row>
    <row r="83" spans="34:38">
      <c r="AH83" s="873"/>
      <c r="AI83" s="873"/>
      <c r="AJ83" s="873"/>
      <c r="AK83" s="873"/>
      <c r="AL83" s="873"/>
    </row>
    <row r="84" spans="34:38">
      <c r="AH84" s="873"/>
      <c r="AI84" s="873"/>
      <c r="AJ84" s="873"/>
      <c r="AK84" s="873"/>
      <c r="AL84" s="873"/>
    </row>
    <row r="85" spans="34:38">
      <c r="AH85" s="873"/>
      <c r="AI85" s="873"/>
      <c r="AJ85" s="873"/>
      <c r="AK85" s="873"/>
      <c r="AL85" s="873"/>
    </row>
    <row r="86" spans="34:38">
      <c r="AH86" s="873"/>
      <c r="AI86" s="873"/>
      <c r="AJ86" s="873"/>
      <c r="AK86" s="873"/>
      <c r="AL86" s="873"/>
    </row>
    <row r="87" spans="34:38">
      <c r="AH87" s="873"/>
      <c r="AI87" s="873"/>
      <c r="AJ87" s="873"/>
      <c r="AK87" s="873"/>
      <c r="AL87" s="873"/>
    </row>
    <row r="88" spans="34:38">
      <c r="AH88" s="873"/>
      <c r="AI88" s="873"/>
      <c r="AJ88" s="873"/>
      <c r="AK88" s="873"/>
      <c r="AL88" s="873"/>
    </row>
    <row r="89" spans="34:38">
      <c r="AH89" s="873"/>
      <c r="AI89" s="873"/>
      <c r="AJ89" s="873"/>
      <c r="AK89" s="873"/>
      <c r="AL89" s="873"/>
    </row>
    <row r="90" spans="34:38">
      <c r="AH90" s="873"/>
      <c r="AI90" s="873"/>
      <c r="AJ90" s="873"/>
      <c r="AK90" s="873"/>
      <c r="AL90" s="873"/>
    </row>
    <row r="91" spans="34:38">
      <c r="AH91" s="873"/>
      <c r="AI91" s="873"/>
      <c r="AJ91" s="873"/>
      <c r="AK91" s="873"/>
      <c r="AL91" s="873"/>
    </row>
    <row r="92" spans="34:38">
      <c r="AH92" s="873"/>
      <c r="AI92" s="873"/>
      <c r="AJ92" s="873"/>
      <c r="AK92" s="873"/>
      <c r="AL92" s="873"/>
    </row>
    <row r="93" spans="34:38">
      <c r="AH93" s="873"/>
      <c r="AI93" s="873"/>
      <c r="AJ93" s="873"/>
      <c r="AK93" s="873"/>
      <c r="AL93" s="873"/>
    </row>
    <row r="94" spans="34:38">
      <c r="AH94" s="873"/>
      <c r="AI94" s="873"/>
      <c r="AJ94" s="873"/>
      <c r="AK94" s="873"/>
      <c r="AL94" s="873"/>
    </row>
    <row r="95" spans="34:38">
      <c r="AH95" s="873"/>
      <c r="AI95" s="873"/>
      <c r="AJ95" s="873"/>
      <c r="AK95" s="873"/>
      <c r="AL95" s="873"/>
    </row>
    <row r="96" spans="34:38">
      <c r="AH96" s="873"/>
      <c r="AI96" s="873"/>
      <c r="AJ96" s="873"/>
      <c r="AK96" s="873"/>
      <c r="AL96" s="873"/>
    </row>
    <row r="97" spans="34:38">
      <c r="AH97" s="873"/>
      <c r="AI97" s="873"/>
      <c r="AJ97" s="873"/>
      <c r="AK97" s="873"/>
      <c r="AL97" s="873"/>
    </row>
    <row r="98" spans="34:38">
      <c r="AH98" s="873"/>
      <c r="AI98" s="873"/>
      <c r="AJ98" s="873"/>
      <c r="AK98" s="873"/>
      <c r="AL98" s="873"/>
    </row>
    <row r="99" spans="34:38">
      <c r="AH99" s="873"/>
      <c r="AI99" s="873"/>
      <c r="AJ99" s="873"/>
      <c r="AK99" s="873"/>
      <c r="AL99" s="873"/>
    </row>
    <row r="100" spans="34:38">
      <c r="AH100" s="873"/>
      <c r="AI100" s="873"/>
      <c r="AJ100" s="873"/>
      <c r="AK100" s="873"/>
      <c r="AL100" s="873"/>
    </row>
    <row r="101" spans="34:38">
      <c r="AH101" s="873"/>
      <c r="AI101" s="873"/>
      <c r="AJ101" s="873"/>
      <c r="AK101" s="873"/>
      <c r="AL101" s="873"/>
    </row>
    <row r="102" spans="34:38">
      <c r="AH102" s="873"/>
      <c r="AI102" s="873"/>
      <c r="AJ102" s="873"/>
      <c r="AK102" s="873"/>
      <c r="AL102" s="873"/>
    </row>
    <row r="103" spans="34:38">
      <c r="AH103" s="873"/>
      <c r="AI103" s="873"/>
      <c r="AJ103" s="873"/>
      <c r="AK103" s="873"/>
      <c r="AL103" s="873"/>
    </row>
    <row r="104" spans="34:38">
      <c r="AH104" s="873"/>
      <c r="AI104" s="873"/>
      <c r="AJ104" s="873"/>
      <c r="AK104" s="873"/>
      <c r="AL104" s="873"/>
    </row>
    <row r="105" spans="34:38">
      <c r="AH105" s="873"/>
      <c r="AI105" s="873"/>
      <c r="AJ105" s="873"/>
      <c r="AK105" s="873"/>
      <c r="AL105" s="873"/>
    </row>
    <row r="106" spans="34:38">
      <c r="AH106" s="873"/>
      <c r="AI106" s="873"/>
      <c r="AJ106" s="873"/>
      <c r="AK106" s="873"/>
      <c r="AL106" s="873"/>
    </row>
    <row r="107" spans="34:38">
      <c r="AH107" s="873"/>
      <c r="AI107" s="873"/>
      <c r="AJ107" s="873"/>
      <c r="AK107" s="873"/>
      <c r="AL107" s="873"/>
    </row>
    <row r="114" spans="34:38">
      <c r="AH114" s="873"/>
      <c r="AI114" s="873"/>
      <c r="AJ114" s="873"/>
      <c r="AK114" s="873"/>
      <c r="AL114" s="873"/>
    </row>
    <row r="115" spans="34:38">
      <c r="AH115" s="873"/>
      <c r="AI115" s="873"/>
      <c r="AJ115" s="873"/>
      <c r="AK115" s="873"/>
      <c r="AL115" s="873"/>
    </row>
    <row r="116" spans="34:38">
      <c r="AH116" s="873"/>
      <c r="AI116" s="873"/>
      <c r="AJ116" s="873"/>
      <c r="AK116" s="873"/>
      <c r="AL116" s="873"/>
    </row>
    <row r="117" spans="34:38">
      <c r="AH117" s="873"/>
      <c r="AI117" s="873"/>
      <c r="AJ117" s="873"/>
      <c r="AK117" s="873"/>
      <c r="AL117" s="873"/>
    </row>
    <row r="118" spans="34:38">
      <c r="AH118" s="873"/>
      <c r="AI118" s="873"/>
      <c r="AJ118" s="873"/>
      <c r="AK118" s="873"/>
      <c r="AL118" s="873"/>
    </row>
    <row r="119" spans="34:38">
      <c r="AH119" s="873"/>
      <c r="AI119" s="873"/>
      <c r="AJ119" s="873"/>
      <c r="AK119" s="873"/>
      <c r="AL119" s="873"/>
    </row>
    <row r="120" spans="34:38">
      <c r="AH120" s="873"/>
      <c r="AI120" s="873"/>
      <c r="AJ120" s="873"/>
      <c r="AK120" s="873"/>
      <c r="AL120" s="873"/>
    </row>
    <row r="121" spans="34:38">
      <c r="AH121" s="873"/>
      <c r="AI121" s="873"/>
      <c r="AJ121" s="873"/>
      <c r="AK121" s="873"/>
      <c r="AL121" s="873"/>
    </row>
    <row r="122" spans="34:38">
      <c r="AH122" s="873"/>
      <c r="AI122" s="873"/>
      <c r="AJ122" s="873"/>
      <c r="AK122" s="873"/>
      <c r="AL122" s="873"/>
    </row>
    <row r="123" spans="34:38">
      <c r="AH123" s="873"/>
      <c r="AI123" s="873"/>
      <c r="AJ123" s="873"/>
      <c r="AK123" s="873"/>
      <c r="AL123" s="873"/>
    </row>
  </sheetData>
  <mergeCells count="21">
    <mergeCell ref="Q18:W18"/>
    <mergeCell ref="A4:X5"/>
    <mergeCell ref="Q15:W15"/>
    <mergeCell ref="Q16:W16"/>
    <mergeCell ref="Q17:W17"/>
    <mergeCell ref="O52:V52"/>
    <mergeCell ref="Q8:X8"/>
    <mergeCell ref="F60:W61"/>
    <mergeCell ref="Q19:W19"/>
    <mergeCell ref="Q20:W20"/>
    <mergeCell ref="A26:X26"/>
    <mergeCell ref="B29:H29"/>
    <mergeCell ref="B32:H32"/>
    <mergeCell ref="K32:P32"/>
    <mergeCell ref="B35:H35"/>
    <mergeCell ref="J35:W37"/>
    <mergeCell ref="A40:X41"/>
    <mergeCell ref="F58:W58"/>
    <mergeCell ref="F59:W59"/>
    <mergeCell ref="B22:H22"/>
    <mergeCell ref="J29:Q29"/>
  </mergeCells>
  <phoneticPr fontId="165"/>
  <pageMargins left="0.70866141732283472" right="0.70866141732283472" top="0.74803149606299213" bottom="0.74803149606299213" header="0.31496062992125984" footer="0.31496062992125984"/>
  <pageSetup paperSize="9" fitToHeight="0" orientation="portrait" blackAndWhite="1" r:id="rId1"/>
  <drawing r:id="rId2"/>
  <legacyDrawing r:id="rId3"/>
  <extLst>
    <ext xmlns:x14="http://schemas.microsoft.com/office/spreadsheetml/2009/9/main" uri="{CCE6A557-97BC-4b89-ADB6-D9C93CAAB3DF}">
      <x14:dataValidations xmlns:xm="http://schemas.microsoft.com/office/excel/2006/main" disablePrompts="1" count="1">
        <x14:dataValidation imeMode="halfAlpha" allowBlank="1" showInputMessage="1" showErrorMessage="1" xr:uid="{00000000-0002-0000-1900-000000000000}">
          <xm:sqref>F59:W59 JB59:JS59 SX59:TO59 ACT59:ADK59 AMP59:ANG59 AWL59:AXC59 BGH59:BGY59 BQD59:BQU59 BZZ59:CAQ59 CJV59:CKM59 CTR59:CUI59 DDN59:DEE59 DNJ59:DOA59 DXF59:DXW59 EHB59:EHS59 EQX59:ERO59 FAT59:FBK59 FKP59:FLG59 FUL59:FVC59 GEH59:GEY59 GOD59:GOU59 GXZ59:GYQ59 HHV59:HIM59 HRR59:HSI59 IBN59:ICE59 ILJ59:IMA59 IVF59:IVW59 JFB59:JFS59 JOX59:JPO59 JYT59:JZK59 KIP59:KJG59 KSL59:KTC59 LCH59:LCY59 LMD59:LMU59 LVZ59:LWQ59 MFV59:MGM59 MPR59:MQI59 MZN59:NAE59 NJJ59:NKA59 NTF59:NTW59 ODB59:ODS59 OMX59:ONO59 OWT59:OXK59 PGP59:PHG59 PQL59:PRC59 QAH59:QAY59 QKD59:QKU59 QTZ59:QUQ59 RDV59:REM59 RNR59:ROI59 RXN59:RYE59 SHJ59:SIA59 SRF59:SRW59 TBB59:TBS59 TKX59:TLO59 TUT59:TVK59 UEP59:UFG59 UOL59:UPC59 UYH59:UYY59 VID59:VIU59 VRZ59:VSQ59 WBV59:WCM59 WLR59:WMI59 WVN59:WWE59 F65595:W65595 JB65595:JS65595 SX65595:TO65595 ACT65595:ADK65595 AMP65595:ANG65595 AWL65595:AXC65595 BGH65595:BGY65595 BQD65595:BQU65595 BZZ65595:CAQ65595 CJV65595:CKM65595 CTR65595:CUI65595 DDN65595:DEE65595 DNJ65595:DOA65595 DXF65595:DXW65595 EHB65595:EHS65595 EQX65595:ERO65595 FAT65595:FBK65595 FKP65595:FLG65595 FUL65595:FVC65595 GEH65595:GEY65595 GOD65595:GOU65595 GXZ65595:GYQ65595 HHV65595:HIM65595 HRR65595:HSI65595 IBN65595:ICE65595 ILJ65595:IMA65595 IVF65595:IVW65595 JFB65595:JFS65595 JOX65595:JPO65595 JYT65595:JZK65595 KIP65595:KJG65595 KSL65595:KTC65595 LCH65595:LCY65595 LMD65595:LMU65595 LVZ65595:LWQ65595 MFV65595:MGM65595 MPR65595:MQI65595 MZN65595:NAE65595 NJJ65595:NKA65595 NTF65595:NTW65595 ODB65595:ODS65595 OMX65595:ONO65595 OWT65595:OXK65595 PGP65595:PHG65595 PQL65595:PRC65595 QAH65595:QAY65595 QKD65595:QKU65595 QTZ65595:QUQ65595 RDV65595:REM65595 RNR65595:ROI65595 RXN65595:RYE65595 SHJ65595:SIA65595 SRF65595:SRW65595 TBB65595:TBS65595 TKX65595:TLO65595 TUT65595:TVK65595 UEP65595:UFG65595 UOL65595:UPC65595 UYH65595:UYY65595 VID65595:VIU65595 VRZ65595:VSQ65595 WBV65595:WCM65595 WLR65595:WMI65595 WVN65595:WWE65595 F131131:W131131 JB131131:JS131131 SX131131:TO131131 ACT131131:ADK131131 AMP131131:ANG131131 AWL131131:AXC131131 BGH131131:BGY131131 BQD131131:BQU131131 BZZ131131:CAQ131131 CJV131131:CKM131131 CTR131131:CUI131131 DDN131131:DEE131131 DNJ131131:DOA131131 DXF131131:DXW131131 EHB131131:EHS131131 EQX131131:ERO131131 FAT131131:FBK131131 FKP131131:FLG131131 FUL131131:FVC131131 GEH131131:GEY131131 GOD131131:GOU131131 GXZ131131:GYQ131131 HHV131131:HIM131131 HRR131131:HSI131131 IBN131131:ICE131131 ILJ131131:IMA131131 IVF131131:IVW131131 JFB131131:JFS131131 JOX131131:JPO131131 JYT131131:JZK131131 KIP131131:KJG131131 KSL131131:KTC131131 LCH131131:LCY131131 LMD131131:LMU131131 LVZ131131:LWQ131131 MFV131131:MGM131131 MPR131131:MQI131131 MZN131131:NAE131131 NJJ131131:NKA131131 NTF131131:NTW131131 ODB131131:ODS131131 OMX131131:ONO131131 OWT131131:OXK131131 PGP131131:PHG131131 PQL131131:PRC131131 QAH131131:QAY131131 QKD131131:QKU131131 QTZ131131:QUQ131131 RDV131131:REM131131 RNR131131:ROI131131 RXN131131:RYE131131 SHJ131131:SIA131131 SRF131131:SRW131131 TBB131131:TBS131131 TKX131131:TLO131131 TUT131131:TVK131131 UEP131131:UFG131131 UOL131131:UPC131131 UYH131131:UYY131131 VID131131:VIU131131 VRZ131131:VSQ131131 WBV131131:WCM131131 WLR131131:WMI131131 WVN131131:WWE131131 F196667:W196667 JB196667:JS196667 SX196667:TO196667 ACT196667:ADK196667 AMP196667:ANG196667 AWL196667:AXC196667 BGH196667:BGY196667 BQD196667:BQU196667 BZZ196667:CAQ196667 CJV196667:CKM196667 CTR196667:CUI196667 DDN196667:DEE196667 DNJ196667:DOA196667 DXF196667:DXW196667 EHB196667:EHS196667 EQX196667:ERO196667 FAT196667:FBK196667 FKP196667:FLG196667 FUL196667:FVC196667 GEH196667:GEY196667 GOD196667:GOU196667 GXZ196667:GYQ196667 HHV196667:HIM196667 HRR196667:HSI196667 IBN196667:ICE196667 ILJ196667:IMA196667 IVF196667:IVW196667 JFB196667:JFS196667 JOX196667:JPO196667 JYT196667:JZK196667 KIP196667:KJG196667 KSL196667:KTC196667 LCH196667:LCY196667 LMD196667:LMU196667 LVZ196667:LWQ196667 MFV196667:MGM196667 MPR196667:MQI196667 MZN196667:NAE196667 NJJ196667:NKA196667 NTF196667:NTW196667 ODB196667:ODS196667 OMX196667:ONO196667 OWT196667:OXK196667 PGP196667:PHG196667 PQL196667:PRC196667 QAH196667:QAY196667 QKD196667:QKU196667 QTZ196667:QUQ196667 RDV196667:REM196667 RNR196667:ROI196667 RXN196667:RYE196667 SHJ196667:SIA196667 SRF196667:SRW196667 TBB196667:TBS196667 TKX196667:TLO196667 TUT196667:TVK196667 UEP196667:UFG196667 UOL196667:UPC196667 UYH196667:UYY196667 VID196667:VIU196667 VRZ196667:VSQ196667 WBV196667:WCM196667 WLR196667:WMI196667 WVN196667:WWE196667 F262203:W262203 JB262203:JS262203 SX262203:TO262203 ACT262203:ADK262203 AMP262203:ANG262203 AWL262203:AXC262203 BGH262203:BGY262203 BQD262203:BQU262203 BZZ262203:CAQ262203 CJV262203:CKM262203 CTR262203:CUI262203 DDN262203:DEE262203 DNJ262203:DOA262203 DXF262203:DXW262203 EHB262203:EHS262203 EQX262203:ERO262203 FAT262203:FBK262203 FKP262203:FLG262203 FUL262203:FVC262203 GEH262203:GEY262203 GOD262203:GOU262203 GXZ262203:GYQ262203 HHV262203:HIM262203 HRR262203:HSI262203 IBN262203:ICE262203 ILJ262203:IMA262203 IVF262203:IVW262203 JFB262203:JFS262203 JOX262203:JPO262203 JYT262203:JZK262203 KIP262203:KJG262203 KSL262203:KTC262203 LCH262203:LCY262203 LMD262203:LMU262203 LVZ262203:LWQ262203 MFV262203:MGM262203 MPR262203:MQI262203 MZN262203:NAE262203 NJJ262203:NKA262203 NTF262203:NTW262203 ODB262203:ODS262203 OMX262203:ONO262203 OWT262203:OXK262203 PGP262203:PHG262203 PQL262203:PRC262203 QAH262203:QAY262203 QKD262203:QKU262203 QTZ262203:QUQ262203 RDV262203:REM262203 RNR262203:ROI262203 RXN262203:RYE262203 SHJ262203:SIA262203 SRF262203:SRW262203 TBB262203:TBS262203 TKX262203:TLO262203 TUT262203:TVK262203 UEP262203:UFG262203 UOL262203:UPC262203 UYH262203:UYY262203 VID262203:VIU262203 VRZ262203:VSQ262203 WBV262203:WCM262203 WLR262203:WMI262203 WVN262203:WWE262203 F327739:W327739 JB327739:JS327739 SX327739:TO327739 ACT327739:ADK327739 AMP327739:ANG327739 AWL327739:AXC327739 BGH327739:BGY327739 BQD327739:BQU327739 BZZ327739:CAQ327739 CJV327739:CKM327739 CTR327739:CUI327739 DDN327739:DEE327739 DNJ327739:DOA327739 DXF327739:DXW327739 EHB327739:EHS327739 EQX327739:ERO327739 FAT327739:FBK327739 FKP327739:FLG327739 FUL327739:FVC327739 GEH327739:GEY327739 GOD327739:GOU327739 GXZ327739:GYQ327739 HHV327739:HIM327739 HRR327739:HSI327739 IBN327739:ICE327739 ILJ327739:IMA327739 IVF327739:IVW327739 JFB327739:JFS327739 JOX327739:JPO327739 JYT327739:JZK327739 KIP327739:KJG327739 KSL327739:KTC327739 LCH327739:LCY327739 LMD327739:LMU327739 LVZ327739:LWQ327739 MFV327739:MGM327739 MPR327739:MQI327739 MZN327739:NAE327739 NJJ327739:NKA327739 NTF327739:NTW327739 ODB327739:ODS327739 OMX327739:ONO327739 OWT327739:OXK327739 PGP327739:PHG327739 PQL327739:PRC327739 QAH327739:QAY327739 QKD327739:QKU327739 QTZ327739:QUQ327739 RDV327739:REM327739 RNR327739:ROI327739 RXN327739:RYE327739 SHJ327739:SIA327739 SRF327739:SRW327739 TBB327739:TBS327739 TKX327739:TLO327739 TUT327739:TVK327739 UEP327739:UFG327739 UOL327739:UPC327739 UYH327739:UYY327739 VID327739:VIU327739 VRZ327739:VSQ327739 WBV327739:WCM327739 WLR327739:WMI327739 WVN327739:WWE327739 F393275:W393275 JB393275:JS393275 SX393275:TO393275 ACT393275:ADK393275 AMP393275:ANG393275 AWL393275:AXC393275 BGH393275:BGY393275 BQD393275:BQU393275 BZZ393275:CAQ393275 CJV393275:CKM393275 CTR393275:CUI393275 DDN393275:DEE393275 DNJ393275:DOA393275 DXF393275:DXW393275 EHB393275:EHS393275 EQX393275:ERO393275 FAT393275:FBK393275 FKP393275:FLG393275 FUL393275:FVC393275 GEH393275:GEY393275 GOD393275:GOU393275 GXZ393275:GYQ393275 HHV393275:HIM393275 HRR393275:HSI393275 IBN393275:ICE393275 ILJ393275:IMA393275 IVF393275:IVW393275 JFB393275:JFS393275 JOX393275:JPO393275 JYT393275:JZK393275 KIP393275:KJG393275 KSL393275:KTC393275 LCH393275:LCY393275 LMD393275:LMU393275 LVZ393275:LWQ393275 MFV393275:MGM393275 MPR393275:MQI393275 MZN393275:NAE393275 NJJ393275:NKA393275 NTF393275:NTW393275 ODB393275:ODS393275 OMX393275:ONO393275 OWT393275:OXK393275 PGP393275:PHG393275 PQL393275:PRC393275 QAH393275:QAY393275 QKD393275:QKU393275 QTZ393275:QUQ393275 RDV393275:REM393275 RNR393275:ROI393275 RXN393275:RYE393275 SHJ393275:SIA393275 SRF393275:SRW393275 TBB393275:TBS393275 TKX393275:TLO393275 TUT393275:TVK393275 UEP393275:UFG393275 UOL393275:UPC393275 UYH393275:UYY393275 VID393275:VIU393275 VRZ393275:VSQ393275 WBV393275:WCM393275 WLR393275:WMI393275 WVN393275:WWE393275 F458811:W458811 JB458811:JS458811 SX458811:TO458811 ACT458811:ADK458811 AMP458811:ANG458811 AWL458811:AXC458811 BGH458811:BGY458811 BQD458811:BQU458811 BZZ458811:CAQ458811 CJV458811:CKM458811 CTR458811:CUI458811 DDN458811:DEE458811 DNJ458811:DOA458811 DXF458811:DXW458811 EHB458811:EHS458811 EQX458811:ERO458811 FAT458811:FBK458811 FKP458811:FLG458811 FUL458811:FVC458811 GEH458811:GEY458811 GOD458811:GOU458811 GXZ458811:GYQ458811 HHV458811:HIM458811 HRR458811:HSI458811 IBN458811:ICE458811 ILJ458811:IMA458811 IVF458811:IVW458811 JFB458811:JFS458811 JOX458811:JPO458811 JYT458811:JZK458811 KIP458811:KJG458811 KSL458811:KTC458811 LCH458811:LCY458811 LMD458811:LMU458811 LVZ458811:LWQ458811 MFV458811:MGM458811 MPR458811:MQI458811 MZN458811:NAE458811 NJJ458811:NKA458811 NTF458811:NTW458811 ODB458811:ODS458811 OMX458811:ONO458811 OWT458811:OXK458811 PGP458811:PHG458811 PQL458811:PRC458811 QAH458811:QAY458811 QKD458811:QKU458811 QTZ458811:QUQ458811 RDV458811:REM458811 RNR458811:ROI458811 RXN458811:RYE458811 SHJ458811:SIA458811 SRF458811:SRW458811 TBB458811:TBS458811 TKX458811:TLO458811 TUT458811:TVK458811 UEP458811:UFG458811 UOL458811:UPC458811 UYH458811:UYY458811 VID458811:VIU458811 VRZ458811:VSQ458811 WBV458811:WCM458811 WLR458811:WMI458811 WVN458811:WWE458811 F524347:W524347 JB524347:JS524347 SX524347:TO524347 ACT524347:ADK524347 AMP524347:ANG524347 AWL524347:AXC524347 BGH524347:BGY524347 BQD524347:BQU524347 BZZ524347:CAQ524347 CJV524347:CKM524347 CTR524347:CUI524347 DDN524347:DEE524347 DNJ524347:DOA524347 DXF524347:DXW524347 EHB524347:EHS524347 EQX524347:ERO524347 FAT524347:FBK524347 FKP524347:FLG524347 FUL524347:FVC524347 GEH524347:GEY524347 GOD524347:GOU524347 GXZ524347:GYQ524347 HHV524347:HIM524347 HRR524347:HSI524347 IBN524347:ICE524347 ILJ524347:IMA524347 IVF524347:IVW524347 JFB524347:JFS524347 JOX524347:JPO524347 JYT524347:JZK524347 KIP524347:KJG524347 KSL524347:KTC524347 LCH524347:LCY524347 LMD524347:LMU524347 LVZ524347:LWQ524347 MFV524347:MGM524347 MPR524347:MQI524347 MZN524347:NAE524347 NJJ524347:NKA524347 NTF524347:NTW524347 ODB524347:ODS524347 OMX524347:ONO524347 OWT524347:OXK524347 PGP524347:PHG524347 PQL524347:PRC524347 QAH524347:QAY524347 QKD524347:QKU524347 QTZ524347:QUQ524347 RDV524347:REM524347 RNR524347:ROI524347 RXN524347:RYE524347 SHJ524347:SIA524347 SRF524347:SRW524347 TBB524347:TBS524347 TKX524347:TLO524347 TUT524347:TVK524347 UEP524347:UFG524347 UOL524347:UPC524347 UYH524347:UYY524347 VID524347:VIU524347 VRZ524347:VSQ524347 WBV524347:WCM524347 WLR524347:WMI524347 WVN524347:WWE524347 F589883:W589883 JB589883:JS589883 SX589883:TO589883 ACT589883:ADK589883 AMP589883:ANG589883 AWL589883:AXC589883 BGH589883:BGY589883 BQD589883:BQU589883 BZZ589883:CAQ589883 CJV589883:CKM589883 CTR589883:CUI589883 DDN589883:DEE589883 DNJ589883:DOA589883 DXF589883:DXW589883 EHB589883:EHS589883 EQX589883:ERO589883 FAT589883:FBK589883 FKP589883:FLG589883 FUL589883:FVC589883 GEH589883:GEY589883 GOD589883:GOU589883 GXZ589883:GYQ589883 HHV589883:HIM589883 HRR589883:HSI589883 IBN589883:ICE589883 ILJ589883:IMA589883 IVF589883:IVW589883 JFB589883:JFS589883 JOX589883:JPO589883 JYT589883:JZK589883 KIP589883:KJG589883 KSL589883:KTC589883 LCH589883:LCY589883 LMD589883:LMU589883 LVZ589883:LWQ589883 MFV589883:MGM589883 MPR589883:MQI589883 MZN589883:NAE589883 NJJ589883:NKA589883 NTF589883:NTW589883 ODB589883:ODS589883 OMX589883:ONO589883 OWT589883:OXK589883 PGP589883:PHG589883 PQL589883:PRC589883 QAH589883:QAY589883 QKD589883:QKU589883 QTZ589883:QUQ589883 RDV589883:REM589883 RNR589883:ROI589883 RXN589883:RYE589883 SHJ589883:SIA589883 SRF589883:SRW589883 TBB589883:TBS589883 TKX589883:TLO589883 TUT589883:TVK589883 UEP589883:UFG589883 UOL589883:UPC589883 UYH589883:UYY589883 VID589883:VIU589883 VRZ589883:VSQ589883 WBV589883:WCM589883 WLR589883:WMI589883 WVN589883:WWE589883 F655419:W655419 JB655419:JS655419 SX655419:TO655419 ACT655419:ADK655419 AMP655419:ANG655419 AWL655419:AXC655419 BGH655419:BGY655419 BQD655419:BQU655419 BZZ655419:CAQ655419 CJV655419:CKM655419 CTR655419:CUI655419 DDN655419:DEE655419 DNJ655419:DOA655419 DXF655419:DXW655419 EHB655419:EHS655419 EQX655419:ERO655419 FAT655419:FBK655419 FKP655419:FLG655419 FUL655419:FVC655419 GEH655419:GEY655419 GOD655419:GOU655419 GXZ655419:GYQ655419 HHV655419:HIM655419 HRR655419:HSI655419 IBN655419:ICE655419 ILJ655419:IMA655419 IVF655419:IVW655419 JFB655419:JFS655419 JOX655419:JPO655419 JYT655419:JZK655419 KIP655419:KJG655419 KSL655419:KTC655419 LCH655419:LCY655419 LMD655419:LMU655419 LVZ655419:LWQ655419 MFV655419:MGM655419 MPR655419:MQI655419 MZN655419:NAE655419 NJJ655419:NKA655419 NTF655419:NTW655419 ODB655419:ODS655419 OMX655419:ONO655419 OWT655419:OXK655419 PGP655419:PHG655419 PQL655419:PRC655419 QAH655419:QAY655419 QKD655419:QKU655419 QTZ655419:QUQ655419 RDV655419:REM655419 RNR655419:ROI655419 RXN655419:RYE655419 SHJ655419:SIA655419 SRF655419:SRW655419 TBB655419:TBS655419 TKX655419:TLO655419 TUT655419:TVK655419 UEP655419:UFG655419 UOL655419:UPC655419 UYH655419:UYY655419 VID655419:VIU655419 VRZ655419:VSQ655419 WBV655419:WCM655419 WLR655419:WMI655419 WVN655419:WWE655419 F720955:W720955 JB720955:JS720955 SX720955:TO720955 ACT720955:ADK720955 AMP720955:ANG720955 AWL720955:AXC720955 BGH720955:BGY720955 BQD720955:BQU720955 BZZ720955:CAQ720955 CJV720955:CKM720955 CTR720955:CUI720955 DDN720955:DEE720955 DNJ720955:DOA720955 DXF720955:DXW720955 EHB720955:EHS720955 EQX720955:ERO720955 FAT720955:FBK720955 FKP720955:FLG720955 FUL720955:FVC720955 GEH720955:GEY720955 GOD720955:GOU720955 GXZ720955:GYQ720955 HHV720955:HIM720955 HRR720955:HSI720955 IBN720955:ICE720955 ILJ720955:IMA720955 IVF720955:IVW720955 JFB720955:JFS720955 JOX720955:JPO720955 JYT720955:JZK720955 KIP720955:KJG720955 KSL720955:KTC720955 LCH720955:LCY720955 LMD720955:LMU720955 LVZ720955:LWQ720955 MFV720955:MGM720955 MPR720955:MQI720955 MZN720955:NAE720955 NJJ720955:NKA720955 NTF720955:NTW720955 ODB720955:ODS720955 OMX720955:ONO720955 OWT720955:OXK720955 PGP720955:PHG720955 PQL720955:PRC720955 QAH720955:QAY720955 QKD720955:QKU720955 QTZ720955:QUQ720955 RDV720955:REM720955 RNR720955:ROI720955 RXN720955:RYE720955 SHJ720955:SIA720955 SRF720955:SRW720955 TBB720955:TBS720955 TKX720955:TLO720955 TUT720955:TVK720955 UEP720955:UFG720955 UOL720955:UPC720955 UYH720955:UYY720955 VID720955:VIU720955 VRZ720955:VSQ720955 WBV720955:WCM720955 WLR720955:WMI720955 WVN720955:WWE720955 F786491:W786491 JB786491:JS786491 SX786491:TO786491 ACT786491:ADK786491 AMP786491:ANG786491 AWL786491:AXC786491 BGH786491:BGY786491 BQD786491:BQU786491 BZZ786491:CAQ786491 CJV786491:CKM786491 CTR786491:CUI786491 DDN786491:DEE786491 DNJ786491:DOA786491 DXF786491:DXW786491 EHB786491:EHS786491 EQX786491:ERO786491 FAT786491:FBK786491 FKP786491:FLG786491 FUL786491:FVC786491 GEH786491:GEY786491 GOD786491:GOU786491 GXZ786491:GYQ786491 HHV786491:HIM786491 HRR786491:HSI786491 IBN786491:ICE786491 ILJ786491:IMA786491 IVF786491:IVW786491 JFB786491:JFS786491 JOX786491:JPO786491 JYT786491:JZK786491 KIP786491:KJG786491 KSL786491:KTC786491 LCH786491:LCY786491 LMD786491:LMU786491 LVZ786491:LWQ786491 MFV786491:MGM786491 MPR786491:MQI786491 MZN786491:NAE786491 NJJ786491:NKA786491 NTF786491:NTW786491 ODB786491:ODS786491 OMX786491:ONO786491 OWT786491:OXK786491 PGP786491:PHG786491 PQL786491:PRC786491 QAH786491:QAY786491 QKD786491:QKU786491 QTZ786491:QUQ786491 RDV786491:REM786491 RNR786491:ROI786491 RXN786491:RYE786491 SHJ786491:SIA786491 SRF786491:SRW786491 TBB786491:TBS786491 TKX786491:TLO786491 TUT786491:TVK786491 UEP786491:UFG786491 UOL786491:UPC786491 UYH786491:UYY786491 VID786491:VIU786491 VRZ786491:VSQ786491 WBV786491:WCM786491 WLR786491:WMI786491 WVN786491:WWE786491 F852027:W852027 JB852027:JS852027 SX852027:TO852027 ACT852027:ADK852027 AMP852027:ANG852027 AWL852027:AXC852027 BGH852027:BGY852027 BQD852027:BQU852027 BZZ852027:CAQ852027 CJV852027:CKM852027 CTR852027:CUI852027 DDN852027:DEE852027 DNJ852027:DOA852027 DXF852027:DXW852027 EHB852027:EHS852027 EQX852027:ERO852027 FAT852027:FBK852027 FKP852027:FLG852027 FUL852027:FVC852027 GEH852027:GEY852027 GOD852027:GOU852027 GXZ852027:GYQ852027 HHV852027:HIM852027 HRR852027:HSI852027 IBN852027:ICE852027 ILJ852027:IMA852027 IVF852027:IVW852027 JFB852027:JFS852027 JOX852027:JPO852027 JYT852027:JZK852027 KIP852027:KJG852027 KSL852027:KTC852027 LCH852027:LCY852027 LMD852027:LMU852027 LVZ852027:LWQ852027 MFV852027:MGM852027 MPR852027:MQI852027 MZN852027:NAE852027 NJJ852027:NKA852027 NTF852027:NTW852027 ODB852027:ODS852027 OMX852027:ONO852027 OWT852027:OXK852027 PGP852027:PHG852027 PQL852027:PRC852027 QAH852027:QAY852027 QKD852027:QKU852027 QTZ852027:QUQ852027 RDV852027:REM852027 RNR852027:ROI852027 RXN852027:RYE852027 SHJ852027:SIA852027 SRF852027:SRW852027 TBB852027:TBS852027 TKX852027:TLO852027 TUT852027:TVK852027 UEP852027:UFG852027 UOL852027:UPC852027 UYH852027:UYY852027 VID852027:VIU852027 VRZ852027:VSQ852027 WBV852027:WCM852027 WLR852027:WMI852027 WVN852027:WWE852027 F917563:W917563 JB917563:JS917563 SX917563:TO917563 ACT917563:ADK917563 AMP917563:ANG917563 AWL917563:AXC917563 BGH917563:BGY917563 BQD917563:BQU917563 BZZ917563:CAQ917563 CJV917563:CKM917563 CTR917563:CUI917563 DDN917563:DEE917563 DNJ917563:DOA917563 DXF917563:DXW917563 EHB917563:EHS917563 EQX917563:ERO917563 FAT917563:FBK917563 FKP917563:FLG917563 FUL917563:FVC917563 GEH917563:GEY917563 GOD917563:GOU917563 GXZ917563:GYQ917563 HHV917563:HIM917563 HRR917563:HSI917563 IBN917563:ICE917563 ILJ917563:IMA917563 IVF917563:IVW917563 JFB917563:JFS917563 JOX917563:JPO917563 JYT917563:JZK917563 KIP917563:KJG917563 KSL917563:KTC917563 LCH917563:LCY917563 LMD917563:LMU917563 LVZ917563:LWQ917563 MFV917563:MGM917563 MPR917563:MQI917563 MZN917563:NAE917563 NJJ917563:NKA917563 NTF917563:NTW917563 ODB917563:ODS917563 OMX917563:ONO917563 OWT917563:OXK917563 PGP917563:PHG917563 PQL917563:PRC917563 QAH917563:QAY917563 QKD917563:QKU917563 QTZ917563:QUQ917563 RDV917563:REM917563 RNR917563:ROI917563 RXN917563:RYE917563 SHJ917563:SIA917563 SRF917563:SRW917563 TBB917563:TBS917563 TKX917563:TLO917563 TUT917563:TVK917563 UEP917563:UFG917563 UOL917563:UPC917563 UYH917563:UYY917563 VID917563:VIU917563 VRZ917563:VSQ917563 WBV917563:WCM917563 WLR917563:WMI917563 WVN917563:WWE917563 F983099:W983099 JB983099:JS983099 SX983099:TO983099 ACT983099:ADK983099 AMP983099:ANG983099 AWL983099:AXC983099 BGH983099:BGY983099 BQD983099:BQU983099 BZZ983099:CAQ983099 CJV983099:CKM983099 CTR983099:CUI983099 DDN983099:DEE983099 DNJ983099:DOA983099 DXF983099:DXW983099 EHB983099:EHS983099 EQX983099:ERO983099 FAT983099:FBK983099 FKP983099:FLG983099 FUL983099:FVC983099 GEH983099:GEY983099 GOD983099:GOU983099 GXZ983099:GYQ983099 HHV983099:HIM983099 HRR983099:HSI983099 IBN983099:ICE983099 ILJ983099:IMA983099 IVF983099:IVW983099 JFB983099:JFS983099 JOX983099:JPO983099 JYT983099:JZK983099 KIP983099:KJG983099 KSL983099:KTC983099 LCH983099:LCY983099 LMD983099:LMU983099 LVZ983099:LWQ983099 MFV983099:MGM983099 MPR983099:MQI983099 MZN983099:NAE983099 NJJ983099:NKA983099 NTF983099:NTW983099 ODB983099:ODS983099 OMX983099:ONO983099 OWT983099:OXK983099 PGP983099:PHG983099 PQL983099:PRC983099 QAH983099:QAY983099 QKD983099:QKU983099 QTZ983099:QUQ983099 RDV983099:REM983099 RNR983099:ROI983099 RXN983099:RYE983099 SHJ983099:SIA983099 SRF983099:SRW983099 TBB983099:TBS983099 TKX983099:TLO983099 TUT983099:TVK983099 UEP983099:UFG983099 UOL983099:UPC983099 UYH983099:UYY983099 VID983099:VIU983099 VRZ983099:VSQ983099 WBV983099:WCM983099 WLR983099:WMI983099 WVN983099:WWE983099 WCF983069 JO8 TK8 ADG8 ANC8 AWY8 BGU8 BQQ8 CAM8 CKI8 CUE8 DEA8 DNW8 DXS8 EHO8 ERK8 FBG8 FLC8 FUY8 GEU8 GOQ8 GYM8 HII8 HSE8 ICA8 ILW8 IVS8 JFO8 JPK8 JZG8 KJC8 KSY8 LCU8 LMQ8 LWM8 MGI8 MQE8 NAA8 NJW8 NTS8 ODO8 ONK8 OXG8 PHC8 PQY8 QAU8 QKQ8 QUM8 REI8 ROE8 RYA8 SHW8 SRS8 TBO8 TLK8 TVG8 UFC8 UOY8 UYU8 VIQ8 VSM8 WCI8 WME8 WWA8 S65544 JO65544 TK65544 ADG65544 ANC65544 AWY65544 BGU65544 BQQ65544 CAM65544 CKI65544 CUE65544 DEA65544 DNW65544 DXS65544 EHO65544 ERK65544 FBG65544 FLC65544 FUY65544 GEU65544 GOQ65544 GYM65544 HII65544 HSE65544 ICA65544 ILW65544 IVS65544 JFO65544 JPK65544 JZG65544 KJC65544 KSY65544 LCU65544 LMQ65544 LWM65544 MGI65544 MQE65544 NAA65544 NJW65544 NTS65544 ODO65544 ONK65544 OXG65544 PHC65544 PQY65544 QAU65544 QKQ65544 QUM65544 REI65544 ROE65544 RYA65544 SHW65544 SRS65544 TBO65544 TLK65544 TVG65544 UFC65544 UOY65544 UYU65544 VIQ65544 VSM65544 WCI65544 WME65544 WWA65544 S131080 JO131080 TK131080 ADG131080 ANC131080 AWY131080 BGU131080 BQQ131080 CAM131080 CKI131080 CUE131080 DEA131080 DNW131080 DXS131080 EHO131080 ERK131080 FBG131080 FLC131080 FUY131080 GEU131080 GOQ131080 GYM131080 HII131080 HSE131080 ICA131080 ILW131080 IVS131080 JFO131080 JPK131080 JZG131080 KJC131080 KSY131080 LCU131080 LMQ131080 LWM131080 MGI131080 MQE131080 NAA131080 NJW131080 NTS131080 ODO131080 ONK131080 OXG131080 PHC131080 PQY131080 QAU131080 QKQ131080 QUM131080 REI131080 ROE131080 RYA131080 SHW131080 SRS131080 TBO131080 TLK131080 TVG131080 UFC131080 UOY131080 UYU131080 VIQ131080 VSM131080 WCI131080 WME131080 WWA131080 S196616 JO196616 TK196616 ADG196616 ANC196616 AWY196616 BGU196616 BQQ196616 CAM196616 CKI196616 CUE196616 DEA196616 DNW196616 DXS196616 EHO196616 ERK196616 FBG196616 FLC196616 FUY196616 GEU196616 GOQ196616 GYM196616 HII196616 HSE196616 ICA196616 ILW196616 IVS196616 JFO196616 JPK196616 JZG196616 KJC196616 KSY196616 LCU196616 LMQ196616 LWM196616 MGI196616 MQE196616 NAA196616 NJW196616 NTS196616 ODO196616 ONK196616 OXG196616 PHC196616 PQY196616 QAU196616 QKQ196616 QUM196616 REI196616 ROE196616 RYA196616 SHW196616 SRS196616 TBO196616 TLK196616 TVG196616 UFC196616 UOY196616 UYU196616 VIQ196616 VSM196616 WCI196616 WME196616 WWA196616 S262152 JO262152 TK262152 ADG262152 ANC262152 AWY262152 BGU262152 BQQ262152 CAM262152 CKI262152 CUE262152 DEA262152 DNW262152 DXS262152 EHO262152 ERK262152 FBG262152 FLC262152 FUY262152 GEU262152 GOQ262152 GYM262152 HII262152 HSE262152 ICA262152 ILW262152 IVS262152 JFO262152 JPK262152 JZG262152 KJC262152 KSY262152 LCU262152 LMQ262152 LWM262152 MGI262152 MQE262152 NAA262152 NJW262152 NTS262152 ODO262152 ONK262152 OXG262152 PHC262152 PQY262152 QAU262152 QKQ262152 QUM262152 REI262152 ROE262152 RYA262152 SHW262152 SRS262152 TBO262152 TLK262152 TVG262152 UFC262152 UOY262152 UYU262152 VIQ262152 VSM262152 WCI262152 WME262152 WWA262152 S327688 JO327688 TK327688 ADG327688 ANC327688 AWY327688 BGU327688 BQQ327688 CAM327688 CKI327688 CUE327688 DEA327688 DNW327688 DXS327688 EHO327688 ERK327688 FBG327688 FLC327688 FUY327688 GEU327688 GOQ327688 GYM327688 HII327688 HSE327688 ICA327688 ILW327688 IVS327688 JFO327688 JPK327688 JZG327688 KJC327688 KSY327688 LCU327688 LMQ327688 LWM327688 MGI327688 MQE327688 NAA327688 NJW327688 NTS327688 ODO327688 ONK327688 OXG327688 PHC327688 PQY327688 QAU327688 QKQ327688 QUM327688 REI327688 ROE327688 RYA327688 SHW327688 SRS327688 TBO327688 TLK327688 TVG327688 UFC327688 UOY327688 UYU327688 VIQ327688 VSM327688 WCI327688 WME327688 WWA327688 S393224 JO393224 TK393224 ADG393224 ANC393224 AWY393224 BGU393224 BQQ393224 CAM393224 CKI393224 CUE393224 DEA393224 DNW393224 DXS393224 EHO393224 ERK393224 FBG393224 FLC393224 FUY393224 GEU393224 GOQ393224 GYM393224 HII393224 HSE393224 ICA393224 ILW393224 IVS393224 JFO393224 JPK393224 JZG393224 KJC393224 KSY393224 LCU393224 LMQ393224 LWM393224 MGI393224 MQE393224 NAA393224 NJW393224 NTS393224 ODO393224 ONK393224 OXG393224 PHC393224 PQY393224 QAU393224 QKQ393224 QUM393224 REI393224 ROE393224 RYA393224 SHW393224 SRS393224 TBO393224 TLK393224 TVG393224 UFC393224 UOY393224 UYU393224 VIQ393224 VSM393224 WCI393224 WME393224 WWA393224 S458760 JO458760 TK458760 ADG458760 ANC458760 AWY458760 BGU458760 BQQ458760 CAM458760 CKI458760 CUE458760 DEA458760 DNW458760 DXS458760 EHO458760 ERK458760 FBG458760 FLC458760 FUY458760 GEU458760 GOQ458760 GYM458760 HII458760 HSE458760 ICA458760 ILW458760 IVS458760 JFO458760 JPK458760 JZG458760 KJC458760 KSY458760 LCU458760 LMQ458760 LWM458760 MGI458760 MQE458760 NAA458760 NJW458760 NTS458760 ODO458760 ONK458760 OXG458760 PHC458760 PQY458760 QAU458760 QKQ458760 QUM458760 REI458760 ROE458760 RYA458760 SHW458760 SRS458760 TBO458760 TLK458760 TVG458760 UFC458760 UOY458760 UYU458760 VIQ458760 VSM458760 WCI458760 WME458760 WWA458760 S524296 JO524296 TK524296 ADG524296 ANC524296 AWY524296 BGU524296 BQQ524296 CAM524296 CKI524296 CUE524296 DEA524296 DNW524296 DXS524296 EHO524296 ERK524296 FBG524296 FLC524296 FUY524296 GEU524296 GOQ524296 GYM524296 HII524296 HSE524296 ICA524296 ILW524296 IVS524296 JFO524296 JPK524296 JZG524296 KJC524296 KSY524296 LCU524296 LMQ524296 LWM524296 MGI524296 MQE524296 NAA524296 NJW524296 NTS524296 ODO524296 ONK524296 OXG524296 PHC524296 PQY524296 QAU524296 QKQ524296 QUM524296 REI524296 ROE524296 RYA524296 SHW524296 SRS524296 TBO524296 TLK524296 TVG524296 UFC524296 UOY524296 UYU524296 VIQ524296 VSM524296 WCI524296 WME524296 WWA524296 S589832 JO589832 TK589832 ADG589832 ANC589832 AWY589832 BGU589832 BQQ589832 CAM589832 CKI589832 CUE589832 DEA589832 DNW589832 DXS589832 EHO589832 ERK589832 FBG589832 FLC589832 FUY589832 GEU589832 GOQ589832 GYM589832 HII589832 HSE589832 ICA589832 ILW589832 IVS589832 JFO589832 JPK589832 JZG589832 KJC589832 KSY589832 LCU589832 LMQ589832 LWM589832 MGI589832 MQE589832 NAA589832 NJW589832 NTS589832 ODO589832 ONK589832 OXG589832 PHC589832 PQY589832 QAU589832 QKQ589832 QUM589832 REI589832 ROE589832 RYA589832 SHW589832 SRS589832 TBO589832 TLK589832 TVG589832 UFC589832 UOY589832 UYU589832 VIQ589832 VSM589832 WCI589832 WME589832 WWA589832 S655368 JO655368 TK655368 ADG655368 ANC655368 AWY655368 BGU655368 BQQ655368 CAM655368 CKI655368 CUE655368 DEA655368 DNW655368 DXS655368 EHO655368 ERK655368 FBG655368 FLC655368 FUY655368 GEU655368 GOQ655368 GYM655368 HII655368 HSE655368 ICA655368 ILW655368 IVS655368 JFO655368 JPK655368 JZG655368 KJC655368 KSY655368 LCU655368 LMQ655368 LWM655368 MGI655368 MQE655368 NAA655368 NJW655368 NTS655368 ODO655368 ONK655368 OXG655368 PHC655368 PQY655368 QAU655368 QKQ655368 QUM655368 REI655368 ROE655368 RYA655368 SHW655368 SRS655368 TBO655368 TLK655368 TVG655368 UFC655368 UOY655368 UYU655368 VIQ655368 VSM655368 WCI655368 WME655368 WWA655368 S720904 JO720904 TK720904 ADG720904 ANC720904 AWY720904 BGU720904 BQQ720904 CAM720904 CKI720904 CUE720904 DEA720904 DNW720904 DXS720904 EHO720904 ERK720904 FBG720904 FLC720904 FUY720904 GEU720904 GOQ720904 GYM720904 HII720904 HSE720904 ICA720904 ILW720904 IVS720904 JFO720904 JPK720904 JZG720904 KJC720904 KSY720904 LCU720904 LMQ720904 LWM720904 MGI720904 MQE720904 NAA720904 NJW720904 NTS720904 ODO720904 ONK720904 OXG720904 PHC720904 PQY720904 QAU720904 QKQ720904 QUM720904 REI720904 ROE720904 RYA720904 SHW720904 SRS720904 TBO720904 TLK720904 TVG720904 UFC720904 UOY720904 UYU720904 VIQ720904 VSM720904 WCI720904 WME720904 WWA720904 S786440 JO786440 TK786440 ADG786440 ANC786440 AWY786440 BGU786440 BQQ786440 CAM786440 CKI786440 CUE786440 DEA786440 DNW786440 DXS786440 EHO786440 ERK786440 FBG786440 FLC786440 FUY786440 GEU786440 GOQ786440 GYM786440 HII786440 HSE786440 ICA786440 ILW786440 IVS786440 JFO786440 JPK786440 JZG786440 KJC786440 KSY786440 LCU786440 LMQ786440 LWM786440 MGI786440 MQE786440 NAA786440 NJW786440 NTS786440 ODO786440 ONK786440 OXG786440 PHC786440 PQY786440 QAU786440 QKQ786440 QUM786440 REI786440 ROE786440 RYA786440 SHW786440 SRS786440 TBO786440 TLK786440 TVG786440 UFC786440 UOY786440 UYU786440 VIQ786440 VSM786440 WCI786440 WME786440 WWA786440 S851976 JO851976 TK851976 ADG851976 ANC851976 AWY851976 BGU851976 BQQ851976 CAM851976 CKI851976 CUE851976 DEA851976 DNW851976 DXS851976 EHO851976 ERK851976 FBG851976 FLC851976 FUY851976 GEU851976 GOQ851976 GYM851976 HII851976 HSE851976 ICA851976 ILW851976 IVS851976 JFO851976 JPK851976 JZG851976 KJC851976 KSY851976 LCU851976 LMQ851976 LWM851976 MGI851976 MQE851976 NAA851976 NJW851976 NTS851976 ODO851976 ONK851976 OXG851976 PHC851976 PQY851976 QAU851976 QKQ851976 QUM851976 REI851976 ROE851976 RYA851976 SHW851976 SRS851976 TBO851976 TLK851976 TVG851976 UFC851976 UOY851976 UYU851976 VIQ851976 VSM851976 WCI851976 WME851976 WWA851976 S917512 JO917512 TK917512 ADG917512 ANC917512 AWY917512 BGU917512 BQQ917512 CAM917512 CKI917512 CUE917512 DEA917512 DNW917512 DXS917512 EHO917512 ERK917512 FBG917512 FLC917512 FUY917512 GEU917512 GOQ917512 GYM917512 HII917512 HSE917512 ICA917512 ILW917512 IVS917512 JFO917512 JPK917512 JZG917512 KJC917512 KSY917512 LCU917512 LMQ917512 LWM917512 MGI917512 MQE917512 NAA917512 NJW917512 NTS917512 ODO917512 ONK917512 OXG917512 PHC917512 PQY917512 QAU917512 QKQ917512 QUM917512 REI917512 ROE917512 RYA917512 SHW917512 SRS917512 TBO917512 TLK917512 TVG917512 UFC917512 UOY917512 UYU917512 VIQ917512 VSM917512 WCI917512 WME917512 WWA917512 S983048 JO983048 TK983048 ADG983048 ANC983048 AWY983048 BGU983048 BQQ983048 CAM983048 CKI983048 CUE983048 DEA983048 DNW983048 DXS983048 EHO983048 ERK983048 FBG983048 FLC983048 FUY983048 GEU983048 GOQ983048 GYM983048 HII983048 HSE983048 ICA983048 ILW983048 IVS983048 JFO983048 JPK983048 JZG983048 KJC983048 KSY983048 LCU983048 LMQ983048 LWM983048 MGI983048 MQE983048 NAA983048 NJW983048 NTS983048 ODO983048 ONK983048 OXG983048 PHC983048 PQY983048 QAU983048 QKQ983048 QUM983048 REI983048 ROE983048 RYA983048 SHW983048 SRS983048 TBO983048 TLK983048 TVG983048 UFC983048 UOY983048 UYU983048 VIQ983048 VSM983048 WCI983048 WME983048 WWA983048 K32:P32 JG32:JL32 TC32:TH32 ACY32:ADD32 AMU32:AMZ32 AWQ32:AWV32 BGM32:BGR32 BQI32:BQN32 CAE32:CAJ32 CKA32:CKF32 CTW32:CUB32 DDS32:DDX32 DNO32:DNT32 DXK32:DXP32 EHG32:EHL32 ERC32:ERH32 FAY32:FBD32 FKU32:FKZ32 FUQ32:FUV32 GEM32:GER32 GOI32:GON32 GYE32:GYJ32 HIA32:HIF32 HRW32:HSB32 IBS32:IBX32 ILO32:ILT32 IVK32:IVP32 JFG32:JFL32 JPC32:JPH32 JYY32:JZD32 KIU32:KIZ32 KSQ32:KSV32 LCM32:LCR32 LMI32:LMN32 LWE32:LWJ32 MGA32:MGF32 MPW32:MQB32 MZS32:MZX32 NJO32:NJT32 NTK32:NTP32 ODG32:ODL32 ONC32:ONH32 OWY32:OXD32 PGU32:PGZ32 PQQ32:PQV32 QAM32:QAR32 QKI32:QKN32 QUE32:QUJ32 REA32:REF32 RNW32:ROB32 RXS32:RXX32 SHO32:SHT32 SRK32:SRP32 TBG32:TBL32 TLC32:TLH32 TUY32:TVD32 UEU32:UEZ32 UOQ32:UOV32 UYM32:UYR32 VII32:VIN32 VSE32:VSJ32 WCA32:WCF32 WLW32:WMB32 WVS32:WVX32 K65568:P65568 JG65568:JL65568 TC65568:TH65568 ACY65568:ADD65568 AMU65568:AMZ65568 AWQ65568:AWV65568 BGM65568:BGR65568 BQI65568:BQN65568 CAE65568:CAJ65568 CKA65568:CKF65568 CTW65568:CUB65568 DDS65568:DDX65568 DNO65568:DNT65568 DXK65568:DXP65568 EHG65568:EHL65568 ERC65568:ERH65568 FAY65568:FBD65568 FKU65568:FKZ65568 FUQ65568:FUV65568 GEM65568:GER65568 GOI65568:GON65568 GYE65568:GYJ65568 HIA65568:HIF65568 HRW65568:HSB65568 IBS65568:IBX65568 ILO65568:ILT65568 IVK65568:IVP65568 JFG65568:JFL65568 JPC65568:JPH65568 JYY65568:JZD65568 KIU65568:KIZ65568 KSQ65568:KSV65568 LCM65568:LCR65568 LMI65568:LMN65568 LWE65568:LWJ65568 MGA65568:MGF65568 MPW65568:MQB65568 MZS65568:MZX65568 NJO65568:NJT65568 NTK65568:NTP65568 ODG65568:ODL65568 ONC65568:ONH65568 OWY65568:OXD65568 PGU65568:PGZ65568 PQQ65568:PQV65568 QAM65568:QAR65568 QKI65568:QKN65568 QUE65568:QUJ65568 REA65568:REF65568 RNW65568:ROB65568 RXS65568:RXX65568 SHO65568:SHT65568 SRK65568:SRP65568 TBG65568:TBL65568 TLC65568:TLH65568 TUY65568:TVD65568 UEU65568:UEZ65568 UOQ65568:UOV65568 UYM65568:UYR65568 VII65568:VIN65568 VSE65568:VSJ65568 WCA65568:WCF65568 WLW65568:WMB65568 WVS65568:WVX65568 K131104:P131104 JG131104:JL131104 TC131104:TH131104 ACY131104:ADD131104 AMU131104:AMZ131104 AWQ131104:AWV131104 BGM131104:BGR131104 BQI131104:BQN131104 CAE131104:CAJ131104 CKA131104:CKF131104 CTW131104:CUB131104 DDS131104:DDX131104 DNO131104:DNT131104 DXK131104:DXP131104 EHG131104:EHL131104 ERC131104:ERH131104 FAY131104:FBD131104 FKU131104:FKZ131104 FUQ131104:FUV131104 GEM131104:GER131104 GOI131104:GON131104 GYE131104:GYJ131104 HIA131104:HIF131104 HRW131104:HSB131104 IBS131104:IBX131104 ILO131104:ILT131104 IVK131104:IVP131104 JFG131104:JFL131104 JPC131104:JPH131104 JYY131104:JZD131104 KIU131104:KIZ131104 KSQ131104:KSV131104 LCM131104:LCR131104 LMI131104:LMN131104 LWE131104:LWJ131104 MGA131104:MGF131104 MPW131104:MQB131104 MZS131104:MZX131104 NJO131104:NJT131104 NTK131104:NTP131104 ODG131104:ODL131104 ONC131104:ONH131104 OWY131104:OXD131104 PGU131104:PGZ131104 PQQ131104:PQV131104 QAM131104:QAR131104 QKI131104:QKN131104 QUE131104:QUJ131104 REA131104:REF131104 RNW131104:ROB131104 RXS131104:RXX131104 SHO131104:SHT131104 SRK131104:SRP131104 TBG131104:TBL131104 TLC131104:TLH131104 TUY131104:TVD131104 UEU131104:UEZ131104 UOQ131104:UOV131104 UYM131104:UYR131104 VII131104:VIN131104 VSE131104:VSJ131104 WCA131104:WCF131104 WLW131104:WMB131104 WVS131104:WVX131104 K196640:P196640 JG196640:JL196640 TC196640:TH196640 ACY196640:ADD196640 AMU196640:AMZ196640 AWQ196640:AWV196640 BGM196640:BGR196640 BQI196640:BQN196640 CAE196640:CAJ196640 CKA196640:CKF196640 CTW196640:CUB196640 DDS196640:DDX196640 DNO196640:DNT196640 DXK196640:DXP196640 EHG196640:EHL196640 ERC196640:ERH196640 FAY196640:FBD196640 FKU196640:FKZ196640 FUQ196640:FUV196640 GEM196640:GER196640 GOI196640:GON196640 GYE196640:GYJ196640 HIA196640:HIF196640 HRW196640:HSB196640 IBS196640:IBX196640 ILO196640:ILT196640 IVK196640:IVP196640 JFG196640:JFL196640 JPC196640:JPH196640 JYY196640:JZD196640 KIU196640:KIZ196640 KSQ196640:KSV196640 LCM196640:LCR196640 LMI196640:LMN196640 LWE196640:LWJ196640 MGA196640:MGF196640 MPW196640:MQB196640 MZS196640:MZX196640 NJO196640:NJT196640 NTK196640:NTP196640 ODG196640:ODL196640 ONC196640:ONH196640 OWY196640:OXD196640 PGU196640:PGZ196640 PQQ196640:PQV196640 QAM196640:QAR196640 QKI196640:QKN196640 QUE196640:QUJ196640 REA196640:REF196640 RNW196640:ROB196640 RXS196640:RXX196640 SHO196640:SHT196640 SRK196640:SRP196640 TBG196640:TBL196640 TLC196640:TLH196640 TUY196640:TVD196640 UEU196640:UEZ196640 UOQ196640:UOV196640 UYM196640:UYR196640 VII196640:VIN196640 VSE196640:VSJ196640 WCA196640:WCF196640 WLW196640:WMB196640 WVS196640:WVX196640 K262176:P262176 JG262176:JL262176 TC262176:TH262176 ACY262176:ADD262176 AMU262176:AMZ262176 AWQ262176:AWV262176 BGM262176:BGR262176 BQI262176:BQN262176 CAE262176:CAJ262176 CKA262176:CKF262176 CTW262176:CUB262176 DDS262176:DDX262176 DNO262176:DNT262176 DXK262176:DXP262176 EHG262176:EHL262176 ERC262176:ERH262176 FAY262176:FBD262176 FKU262176:FKZ262176 FUQ262176:FUV262176 GEM262176:GER262176 GOI262176:GON262176 GYE262176:GYJ262176 HIA262176:HIF262176 HRW262176:HSB262176 IBS262176:IBX262176 ILO262176:ILT262176 IVK262176:IVP262176 JFG262176:JFL262176 JPC262176:JPH262176 JYY262176:JZD262176 KIU262176:KIZ262176 KSQ262176:KSV262176 LCM262176:LCR262176 LMI262176:LMN262176 LWE262176:LWJ262176 MGA262176:MGF262176 MPW262176:MQB262176 MZS262176:MZX262176 NJO262176:NJT262176 NTK262176:NTP262176 ODG262176:ODL262176 ONC262176:ONH262176 OWY262176:OXD262176 PGU262176:PGZ262176 PQQ262176:PQV262176 QAM262176:QAR262176 QKI262176:QKN262176 QUE262176:QUJ262176 REA262176:REF262176 RNW262176:ROB262176 RXS262176:RXX262176 SHO262176:SHT262176 SRK262176:SRP262176 TBG262176:TBL262176 TLC262176:TLH262176 TUY262176:TVD262176 UEU262176:UEZ262176 UOQ262176:UOV262176 UYM262176:UYR262176 VII262176:VIN262176 VSE262176:VSJ262176 WCA262176:WCF262176 WLW262176:WMB262176 WVS262176:WVX262176 K327712:P327712 JG327712:JL327712 TC327712:TH327712 ACY327712:ADD327712 AMU327712:AMZ327712 AWQ327712:AWV327712 BGM327712:BGR327712 BQI327712:BQN327712 CAE327712:CAJ327712 CKA327712:CKF327712 CTW327712:CUB327712 DDS327712:DDX327712 DNO327712:DNT327712 DXK327712:DXP327712 EHG327712:EHL327712 ERC327712:ERH327712 FAY327712:FBD327712 FKU327712:FKZ327712 FUQ327712:FUV327712 GEM327712:GER327712 GOI327712:GON327712 GYE327712:GYJ327712 HIA327712:HIF327712 HRW327712:HSB327712 IBS327712:IBX327712 ILO327712:ILT327712 IVK327712:IVP327712 JFG327712:JFL327712 JPC327712:JPH327712 JYY327712:JZD327712 KIU327712:KIZ327712 KSQ327712:KSV327712 LCM327712:LCR327712 LMI327712:LMN327712 LWE327712:LWJ327712 MGA327712:MGF327712 MPW327712:MQB327712 MZS327712:MZX327712 NJO327712:NJT327712 NTK327712:NTP327712 ODG327712:ODL327712 ONC327712:ONH327712 OWY327712:OXD327712 PGU327712:PGZ327712 PQQ327712:PQV327712 QAM327712:QAR327712 QKI327712:QKN327712 QUE327712:QUJ327712 REA327712:REF327712 RNW327712:ROB327712 RXS327712:RXX327712 SHO327712:SHT327712 SRK327712:SRP327712 TBG327712:TBL327712 TLC327712:TLH327712 TUY327712:TVD327712 UEU327712:UEZ327712 UOQ327712:UOV327712 UYM327712:UYR327712 VII327712:VIN327712 VSE327712:VSJ327712 WCA327712:WCF327712 WLW327712:WMB327712 WVS327712:WVX327712 K393248:P393248 JG393248:JL393248 TC393248:TH393248 ACY393248:ADD393248 AMU393248:AMZ393248 AWQ393248:AWV393248 BGM393248:BGR393248 BQI393248:BQN393248 CAE393248:CAJ393248 CKA393248:CKF393248 CTW393248:CUB393248 DDS393248:DDX393248 DNO393248:DNT393248 DXK393248:DXP393248 EHG393248:EHL393248 ERC393248:ERH393248 FAY393248:FBD393248 FKU393248:FKZ393248 FUQ393248:FUV393248 GEM393248:GER393248 GOI393248:GON393248 GYE393248:GYJ393248 HIA393248:HIF393248 HRW393248:HSB393248 IBS393248:IBX393248 ILO393248:ILT393248 IVK393248:IVP393248 JFG393248:JFL393248 JPC393248:JPH393248 JYY393248:JZD393248 KIU393248:KIZ393248 KSQ393248:KSV393248 LCM393248:LCR393248 LMI393248:LMN393248 LWE393248:LWJ393248 MGA393248:MGF393248 MPW393248:MQB393248 MZS393248:MZX393248 NJO393248:NJT393248 NTK393248:NTP393248 ODG393248:ODL393248 ONC393248:ONH393248 OWY393248:OXD393248 PGU393248:PGZ393248 PQQ393248:PQV393248 QAM393248:QAR393248 QKI393248:QKN393248 QUE393248:QUJ393248 REA393248:REF393248 RNW393248:ROB393248 RXS393248:RXX393248 SHO393248:SHT393248 SRK393248:SRP393248 TBG393248:TBL393248 TLC393248:TLH393248 TUY393248:TVD393248 UEU393248:UEZ393248 UOQ393248:UOV393248 UYM393248:UYR393248 VII393248:VIN393248 VSE393248:VSJ393248 WCA393248:WCF393248 WLW393248:WMB393248 WVS393248:WVX393248 K458784:P458784 JG458784:JL458784 TC458784:TH458784 ACY458784:ADD458784 AMU458784:AMZ458784 AWQ458784:AWV458784 BGM458784:BGR458784 BQI458784:BQN458784 CAE458784:CAJ458784 CKA458784:CKF458784 CTW458784:CUB458784 DDS458784:DDX458784 DNO458784:DNT458784 DXK458784:DXP458784 EHG458784:EHL458784 ERC458784:ERH458784 FAY458784:FBD458784 FKU458784:FKZ458784 FUQ458784:FUV458784 GEM458784:GER458784 GOI458784:GON458784 GYE458784:GYJ458784 HIA458784:HIF458784 HRW458784:HSB458784 IBS458784:IBX458784 ILO458784:ILT458784 IVK458784:IVP458784 JFG458784:JFL458784 JPC458784:JPH458784 JYY458784:JZD458784 KIU458784:KIZ458784 KSQ458784:KSV458784 LCM458784:LCR458784 LMI458784:LMN458784 LWE458784:LWJ458784 MGA458784:MGF458784 MPW458784:MQB458784 MZS458784:MZX458784 NJO458784:NJT458784 NTK458784:NTP458784 ODG458784:ODL458784 ONC458784:ONH458784 OWY458784:OXD458784 PGU458784:PGZ458784 PQQ458784:PQV458784 QAM458784:QAR458784 QKI458784:QKN458784 QUE458784:QUJ458784 REA458784:REF458784 RNW458784:ROB458784 RXS458784:RXX458784 SHO458784:SHT458784 SRK458784:SRP458784 TBG458784:TBL458784 TLC458784:TLH458784 TUY458784:TVD458784 UEU458784:UEZ458784 UOQ458784:UOV458784 UYM458784:UYR458784 VII458784:VIN458784 VSE458784:VSJ458784 WCA458784:WCF458784 WLW458784:WMB458784 WVS458784:WVX458784 K524320:P524320 JG524320:JL524320 TC524320:TH524320 ACY524320:ADD524320 AMU524320:AMZ524320 AWQ524320:AWV524320 BGM524320:BGR524320 BQI524320:BQN524320 CAE524320:CAJ524320 CKA524320:CKF524320 CTW524320:CUB524320 DDS524320:DDX524320 DNO524320:DNT524320 DXK524320:DXP524320 EHG524320:EHL524320 ERC524320:ERH524320 FAY524320:FBD524320 FKU524320:FKZ524320 FUQ524320:FUV524320 GEM524320:GER524320 GOI524320:GON524320 GYE524320:GYJ524320 HIA524320:HIF524320 HRW524320:HSB524320 IBS524320:IBX524320 ILO524320:ILT524320 IVK524320:IVP524320 JFG524320:JFL524320 JPC524320:JPH524320 JYY524320:JZD524320 KIU524320:KIZ524320 KSQ524320:KSV524320 LCM524320:LCR524320 LMI524320:LMN524320 LWE524320:LWJ524320 MGA524320:MGF524320 MPW524320:MQB524320 MZS524320:MZX524320 NJO524320:NJT524320 NTK524320:NTP524320 ODG524320:ODL524320 ONC524320:ONH524320 OWY524320:OXD524320 PGU524320:PGZ524320 PQQ524320:PQV524320 QAM524320:QAR524320 QKI524320:QKN524320 QUE524320:QUJ524320 REA524320:REF524320 RNW524320:ROB524320 RXS524320:RXX524320 SHO524320:SHT524320 SRK524320:SRP524320 TBG524320:TBL524320 TLC524320:TLH524320 TUY524320:TVD524320 UEU524320:UEZ524320 UOQ524320:UOV524320 UYM524320:UYR524320 VII524320:VIN524320 VSE524320:VSJ524320 WCA524320:WCF524320 WLW524320:WMB524320 WVS524320:WVX524320 K589856:P589856 JG589856:JL589856 TC589856:TH589856 ACY589856:ADD589856 AMU589856:AMZ589856 AWQ589856:AWV589856 BGM589856:BGR589856 BQI589856:BQN589856 CAE589856:CAJ589856 CKA589856:CKF589856 CTW589856:CUB589856 DDS589856:DDX589856 DNO589856:DNT589856 DXK589856:DXP589856 EHG589856:EHL589856 ERC589856:ERH589856 FAY589856:FBD589856 FKU589856:FKZ589856 FUQ589856:FUV589856 GEM589856:GER589856 GOI589856:GON589856 GYE589856:GYJ589856 HIA589856:HIF589856 HRW589856:HSB589856 IBS589856:IBX589856 ILO589856:ILT589856 IVK589856:IVP589856 JFG589856:JFL589856 JPC589856:JPH589856 JYY589856:JZD589856 KIU589856:KIZ589856 KSQ589856:KSV589856 LCM589856:LCR589856 LMI589856:LMN589856 LWE589856:LWJ589856 MGA589856:MGF589856 MPW589856:MQB589856 MZS589856:MZX589856 NJO589856:NJT589856 NTK589856:NTP589856 ODG589856:ODL589856 ONC589856:ONH589856 OWY589856:OXD589856 PGU589856:PGZ589856 PQQ589856:PQV589856 QAM589856:QAR589856 QKI589856:QKN589856 QUE589856:QUJ589856 REA589856:REF589856 RNW589856:ROB589856 RXS589856:RXX589856 SHO589856:SHT589856 SRK589856:SRP589856 TBG589856:TBL589856 TLC589856:TLH589856 TUY589856:TVD589856 UEU589856:UEZ589856 UOQ589856:UOV589856 UYM589856:UYR589856 VII589856:VIN589856 VSE589856:VSJ589856 WCA589856:WCF589856 WLW589856:WMB589856 WVS589856:WVX589856 K655392:P655392 JG655392:JL655392 TC655392:TH655392 ACY655392:ADD655392 AMU655392:AMZ655392 AWQ655392:AWV655392 BGM655392:BGR655392 BQI655392:BQN655392 CAE655392:CAJ655392 CKA655392:CKF655392 CTW655392:CUB655392 DDS655392:DDX655392 DNO655392:DNT655392 DXK655392:DXP655392 EHG655392:EHL655392 ERC655392:ERH655392 FAY655392:FBD655392 FKU655392:FKZ655392 FUQ655392:FUV655392 GEM655392:GER655392 GOI655392:GON655392 GYE655392:GYJ655392 HIA655392:HIF655392 HRW655392:HSB655392 IBS655392:IBX655392 ILO655392:ILT655392 IVK655392:IVP655392 JFG655392:JFL655392 JPC655392:JPH655392 JYY655392:JZD655392 KIU655392:KIZ655392 KSQ655392:KSV655392 LCM655392:LCR655392 LMI655392:LMN655392 LWE655392:LWJ655392 MGA655392:MGF655392 MPW655392:MQB655392 MZS655392:MZX655392 NJO655392:NJT655392 NTK655392:NTP655392 ODG655392:ODL655392 ONC655392:ONH655392 OWY655392:OXD655392 PGU655392:PGZ655392 PQQ655392:PQV655392 QAM655392:QAR655392 QKI655392:QKN655392 QUE655392:QUJ655392 REA655392:REF655392 RNW655392:ROB655392 RXS655392:RXX655392 SHO655392:SHT655392 SRK655392:SRP655392 TBG655392:TBL655392 TLC655392:TLH655392 TUY655392:TVD655392 UEU655392:UEZ655392 UOQ655392:UOV655392 UYM655392:UYR655392 VII655392:VIN655392 VSE655392:VSJ655392 WCA655392:WCF655392 WLW655392:WMB655392 WVS655392:WVX655392 K720928:P720928 JG720928:JL720928 TC720928:TH720928 ACY720928:ADD720928 AMU720928:AMZ720928 AWQ720928:AWV720928 BGM720928:BGR720928 BQI720928:BQN720928 CAE720928:CAJ720928 CKA720928:CKF720928 CTW720928:CUB720928 DDS720928:DDX720928 DNO720928:DNT720928 DXK720928:DXP720928 EHG720928:EHL720928 ERC720928:ERH720928 FAY720928:FBD720928 FKU720928:FKZ720928 FUQ720928:FUV720928 GEM720928:GER720928 GOI720928:GON720928 GYE720928:GYJ720928 HIA720928:HIF720928 HRW720928:HSB720928 IBS720928:IBX720928 ILO720928:ILT720928 IVK720928:IVP720928 JFG720928:JFL720928 JPC720928:JPH720928 JYY720928:JZD720928 KIU720928:KIZ720928 KSQ720928:KSV720928 LCM720928:LCR720928 LMI720928:LMN720928 LWE720928:LWJ720928 MGA720928:MGF720928 MPW720928:MQB720928 MZS720928:MZX720928 NJO720928:NJT720928 NTK720928:NTP720928 ODG720928:ODL720928 ONC720928:ONH720928 OWY720928:OXD720928 PGU720928:PGZ720928 PQQ720928:PQV720928 QAM720928:QAR720928 QKI720928:QKN720928 QUE720928:QUJ720928 REA720928:REF720928 RNW720928:ROB720928 RXS720928:RXX720928 SHO720928:SHT720928 SRK720928:SRP720928 TBG720928:TBL720928 TLC720928:TLH720928 TUY720928:TVD720928 UEU720928:UEZ720928 UOQ720928:UOV720928 UYM720928:UYR720928 VII720928:VIN720928 VSE720928:VSJ720928 WCA720928:WCF720928 WLW720928:WMB720928 WVS720928:WVX720928 K786464:P786464 JG786464:JL786464 TC786464:TH786464 ACY786464:ADD786464 AMU786464:AMZ786464 AWQ786464:AWV786464 BGM786464:BGR786464 BQI786464:BQN786464 CAE786464:CAJ786464 CKA786464:CKF786464 CTW786464:CUB786464 DDS786464:DDX786464 DNO786464:DNT786464 DXK786464:DXP786464 EHG786464:EHL786464 ERC786464:ERH786464 FAY786464:FBD786464 FKU786464:FKZ786464 FUQ786464:FUV786464 GEM786464:GER786464 GOI786464:GON786464 GYE786464:GYJ786464 HIA786464:HIF786464 HRW786464:HSB786464 IBS786464:IBX786464 ILO786464:ILT786464 IVK786464:IVP786464 JFG786464:JFL786464 JPC786464:JPH786464 JYY786464:JZD786464 KIU786464:KIZ786464 KSQ786464:KSV786464 LCM786464:LCR786464 LMI786464:LMN786464 LWE786464:LWJ786464 MGA786464:MGF786464 MPW786464:MQB786464 MZS786464:MZX786464 NJO786464:NJT786464 NTK786464:NTP786464 ODG786464:ODL786464 ONC786464:ONH786464 OWY786464:OXD786464 PGU786464:PGZ786464 PQQ786464:PQV786464 QAM786464:QAR786464 QKI786464:QKN786464 QUE786464:QUJ786464 REA786464:REF786464 RNW786464:ROB786464 RXS786464:RXX786464 SHO786464:SHT786464 SRK786464:SRP786464 TBG786464:TBL786464 TLC786464:TLH786464 TUY786464:TVD786464 UEU786464:UEZ786464 UOQ786464:UOV786464 UYM786464:UYR786464 VII786464:VIN786464 VSE786464:VSJ786464 WCA786464:WCF786464 WLW786464:WMB786464 WVS786464:WVX786464 K852000:P852000 JG852000:JL852000 TC852000:TH852000 ACY852000:ADD852000 AMU852000:AMZ852000 AWQ852000:AWV852000 BGM852000:BGR852000 BQI852000:BQN852000 CAE852000:CAJ852000 CKA852000:CKF852000 CTW852000:CUB852000 DDS852000:DDX852000 DNO852000:DNT852000 DXK852000:DXP852000 EHG852000:EHL852000 ERC852000:ERH852000 FAY852000:FBD852000 FKU852000:FKZ852000 FUQ852000:FUV852000 GEM852000:GER852000 GOI852000:GON852000 GYE852000:GYJ852000 HIA852000:HIF852000 HRW852000:HSB852000 IBS852000:IBX852000 ILO852000:ILT852000 IVK852000:IVP852000 JFG852000:JFL852000 JPC852000:JPH852000 JYY852000:JZD852000 KIU852000:KIZ852000 KSQ852000:KSV852000 LCM852000:LCR852000 LMI852000:LMN852000 LWE852000:LWJ852000 MGA852000:MGF852000 MPW852000:MQB852000 MZS852000:MZX852000 NJO852000:NJT852000 NTK852000:NTP852000 ODG852000:ODL852000 ONC852000:ONH852000 OWY852000:OXD852000 PGU852000:PGZ852000 PQQ852000:PQV852000 QAM852000:QAR852000 QKI852000:QKN852000 QUE852000:QUJ852000 REA852000:REF852000 RNW852000:ROB852000 RXS852000:RXX852000 SHO852000:SHT852000 SRK852000:SRP852000 TBG852000:TBL852000 TLC852000:TLH852000 TUY852000:TVD852000 UEU852000:UEZ852000 UOQ852000:UOV852000 UYM852000:UYR852000 VII852000:VIN852000 VSE852000:VSJ852000 WCA852000:WCF852000 WLW852000:WMB852000 WVS852000:WVX852000 K917536:P917536 JG917536:JL917536 TC917536:TH917536 ACY917536:ADD917536 AMU917536:AMZ917536 AWQ917536:AWV917536 BGM917536:BGR917536 BQI917536:BQN917536 CAE917536:CAJ917536 CKA917536:CKF917536 CTW917536:CUB917536 DDS917536:DDX917536 DNO917536:DNT917536 DXK917536:DXP917536 EHG917536:EHL917536 ERC917536:ERH917536 FAY917536:FBD917536 FKU917536:FKZ917536 FUQ917536:FUV917536 GEM917536:GER917536 GOI917536:GON917536 GYE917536:GYJ917536 HIA917536:HIF917536 HRW917536:HSB917536 IBS917536:IBX917536 ILO917536:ILT917536 IVK917536:IVP917536 JFG917536:JFL917536 JPC917536:JPH917536 JYY917536:JZD917536 KIU917536:KIZ917536 KSQ917536:KSV917536 LCM917536:LCR917536 LMI917536:LMN917536 LWE917536:LWJ917536 MGA917536:MGF917536 MPW917536:MQB917536 MZS917536:MZX917536 NJO917536:NJT917536 NTK917536:NTP917536 ODG917536:ODL917536 ONC917536:ONH917536 OWY917536:OXD917536 PGU917536:PGZ917536 PQQ917536:PQV917536 QAM917536:QAR917536 QKI917536:QKN917536 QUE917536:QUJ917536 REA917536:REF917536 RNW917536:ROB917536 RXS917536:RXX917536 SHO917536:SHT917536 SRK917536:SRP917536 TBG917536:TBL917536 TLC917536:TLH917536 TUY917536:TVD917536 UEU917536:UEZ917536 UOQ917536:UOV917536 UYM917536:UYR917536 VII917536:VIN917536 VSE917536:VSJ917536 WCA917536:WCF917536 WLW917536:WMB917536 WVS917536:WVX917536 K983072:P983072 JG983072:JL983072 TC983072:TH983072 ACY983072:ADD983072 AMU983072:AMZ983072 AWQ983072:AWV983072 BGM983072:BGR983072 BQI983072:BQN983072 CAE983072:CAJ983072 CKA983072:CKF983072 CTW983072:CUB983072 DDS983072:DDX983072 DNO983072:DNT983072 DXK983072:DXP983072 EHG983072:EHL983072 ERC983072:ERH983072 FAY983072:FBD983072 FKU983072:FKZ983072 FUQ983072:FUV983072 GEM983072:GER983072 GOI983072:GON983072 GYE983072:GYJ983072 HIA983072:HIF983072 HRW983072:HSB983072 IBS983072:IBX983072 ILO983072:ILT983072 IVK983072:IVP983072 JFG983072:JFL983072 JPC983072:JPH983072 JYY983072:JZD983072 KIU983072:KIZ983072 KSQ983072:KSV983072 LCM983072:LCR983072 LMI983072:LMN983072 LWE983072:LWJ983072 MGA983072:MGF983072 MPW983072:MQB983072 MZS983072:MZX983072 NJO983072:NJT983072 NTK983072:NTP983072 ODG983072:ODL983072 ONC983072:ONH983072 OWY983072:OXD983072 PGU983072:PGZ983072 PQQ983072:PQV983072 QAM983072:QAR983072 QKI983072:QKN983072 QUE983072:QUJ983072 REA983072:REF983072 RNW983072:ROB983072 RXS983072:RXX983072 SHO983072:SHT983072 SRK983072:SRP983072 TBG983072:TBL983072 TLC983072:TLH983072 TUY983072:TVD983072 UEU983072:UEZ983072 UOQ983072:UOV983072 UYM983072:UYR983072 VII983072:VIN983072 VSE983072:VSJ983072 WCA983072:WCF983072 WLW983072:WMB983072 WVS983072:WVX983072 TVD983069 JJ29 TF29 ADB29 AMX29 AWT29 BGP29 BQL29 CAH29 CKD29 CTZ29 DDV29 DNR29 DXN29 EHJ29 ERF29 FBB29 FKX29 FUT29 GEP29 GOL29 GYH29 HID29 HRZ29 IBV29 ILR29 IVN29 JFJ29 JPF29 JZB29 KIX29 KST29 LCP29 LML29 LWH29 MGD29 MPZ29 MZV29 NJR29 NTN29 ODJ29 ONF29 OXB29 PGX29 PQT29 QAP29 QKL29 QUH29 RED29 RNZ29 RXV29 SHR29 SRN29 TBJ29 TLF29 TVB29 UEX29 UOT29 UYP29 VIL29 VSH29 WCD29 WLZ29 WVV29 N65565 JJ65565 TF65565 ADB65565 AMX65565 AWT65565 BGP65565 BQL65565 CAH65565 CKD65565 CTZ65565 DDV65565 DNR65565 DXN65565 EHJ65565 ERF65565 FBB65565 FKX65565 FUT65565 GEP65565 GOL65565 GYH65565 HID65565 HRZ65565 IBV65565 ILR65565 IVN65565 JFJ65565 JPF65565 JZB65565 KIX65565 KST65565 LCP65565 LML65565 LWH65565 MGD65565 MPZ65565 MZV65565 NJR65565 NTN65565 ODJ65565 ONF65565 OXB65565 PGX65565 PQT65565 QAP65565 QKL65565 QUH65565 RED65565 RNZ65565 RXV65565 SHR65565 SRN65565 TBJ65565 TLF65565 TVB65565 UEX65565 UOT65565 UYP65565 VIL65565 VSH65565 WCD65565 WLZ65565 WVV65565 N131101 JJ131101 TF131101 ADB131101 AMX131101 AWT131101 BGP131101 BQL131101 CAH131101 CKD131101 CTZ131101 DDV131101 DNR131101 DXN131101 EHJ131101 ERF131101 FBB131101 FKX131101 FUT131101 GEP131101 GOL131101 GYH131101 HID131101 HRZ131101 IBV131101 ILR131101 IVN131101 JFJ131101 JPF131101 JZB131101 KIX131101 KST131101 LCP131101 LML131101 LWH131101 MGD131101 MPZ131101 MZV131101 NJR131101 NTN131101 ODJ131101 ONF131101 OXB131101 PGX131101 PQT131101 QAP131101 QKL131101 QUH131101 RED131101 RNZ131101 RXV131101 SHR131101 SRN131101 TBJ131101 TLF131101 TVB131101 UEX131101 UOT131101 UYP131101 VIL131101 VSH131101 WCD131101 WLZ131101 WVV131101 N196637 JJ196637 TF196637 ADB196637 AMX196637 AWT196637 BGP196637 BQL196637 CAH196637 CKD196637 CTZ196637 DDV196637 DNR196637 DXN196637 EHJ196637 ERF196637 FBB196637 FKX196637 FUT196637 GEP196637 GOL196637 GYH196637 HID196637 HRZ196637 IBV196637 ILR196637 IVN196637 JFJ196637 JPF196637 JZB196637 KIX196637 KST196637 LCP196637 LML196637 LWH196637 MGD196637 MPZ196637 MZV196637 NJR196637 NTN196637 ODJ196637 ONF196637 OXB196637 PGX196637 PQT196637 QAP196637 QKL196637 QUH196637 RED196637 RNZ196637 RXV196637 SHR196637 SRN196637 TBJ196637 TLF196637 TVB196637 UEX196637 UOT196637 UYP196637 VIL196637 VSH196637 WCD196637 WLZ196637 WVV196637 N262173 JJ262173 TF262173 ADB262173 AMX262173 AWT262173 BGP262173 BQL262173 CAH262173 CKD262173 CTZ262173 DDV262173 DNR262173 DXN262173 EHJ262173 ERF262173 FBB262173 FKX262173 FUT262173 GEP262173 GOL262173 GYH262173 HID262173 HRZ262173 IBV262173 ILR262173 IVN262173 JFJ262173 JPF262173 JZB262173 KIX262173 KST262173 LCP262173 LML262173 LWH262173 MGD262173 MPZ262173 MZV262173 NJR262173 NTN262173 ODJ262173 ONF262173 OXB262173 PGX262173 PQT262173 QAP262173 QKL262173 QUH262173 RED262173 RNZ262173 RXV262173 SHR262173 SRN262173 TBJ262173 TLF262173 TVB262173 UEX262173 UOT262173 UYP262173 VIL262173 VSH262173 WCD262173 WLZ262173 WVV262173 N327709 JJ327709 TF327709 ADB327709 AMX327709 AWT327709 BGP327709 BQL327709 CAH327709 CKD327709 CTZ327709 DDV327709 DNR327709 DXN327709 EHJ327709 ERF327709 FBB327709 FKX327709 FUT327709 GEP327709 GOL327709 GYH327709 HID327709 HRZ327709 IBV327709 ILR327709 IVN327709 JFJ327709 JPF327709 JZB327709 KIX327709 KST327709 LCP327709 LML327709 LWH327709 MGD327709 MPZ327709 MZV327709 NJR327709 NTN327709 ODJ327709 ONF327709 OXB327709 PGX327709 PQT327709 QAP327709 QKL327709 QUH327709 RED327709 RNZ327709 RXV327709 SHR327709 SRN327709 TBJ327709 TLF327709 TVB327709 UEX327709 UOT327709 UYP327709 VIL327709 VSH327709 WCD327709 WLZ327709 WVV327709 N393245 JJ393245 TF393245 ADB393245 AMX393245 AWT393245 BGP393245 BQL393245 CAH393245 CKD393245 CTZ393245 DDV393245 DNR393245 DXN393245 EHJ393245 ERF393245 FBB393245 FKX393245 FUT393245 GEP393245 GOL393245 GYH393245 HID393245 HRZ393245 IBV393245 ILR393245 IVN393245 JFJ393245 JPF393245 JZB393245 KIX393245 KST393245 LCP393245 LML393245 LWH393245 MGD393245 MPZ393245 MZV393245 NJR393245 NTN393245 ODJ393245 ONF393245 OXB393245 PGX393245 PQT393245 QAP393245 QKL393245 QUH393245 RED393245 RNZ393245 RXV393245 SHR393245 SRN393245 TBJ393245 TLF393245 TVB393245 UEX393245 UOT393245 UYP393245 VIL393245 VSH393245 WCD393245 WLZ393245 WVV393245 N458781 JJ458781 TF458781 ADB458781 AMX458781 AWT458781 BGP458781 BQL458781 CAH458781 CKD458781 CTZ458781 DDV458781 DNR458781 DXN458781 EHJ458781 ERF458781 FBB458781 FKX458781 FUT458781 GEP458781 GOL458781 GYH458781 HID458781 HRZ458781 IBV458781 ILR458781 IVN458781 JFJ458781 JPF458781 JZB458781 KIX458781 KST458781 LCP458781 LML458781 LWH458781 MGD458781 MPZ458781 MZV458781 NJR458781 NTN458781 ODJ458781 ONF458781 OXB458781 PGX458781 PQT458781 QAP458781 QKL458781 QUH458781 RED458781 RNZ458781 RXV458781 SHR458781 SRN458781 TBJ458781 TLF458781 TVB458781 UEX458781 UOT458781 UYP458781 VIL458781 VSH458781 WCD458781 WLZ458781 WVV458781 N524317 JJ524317 TF524317 ADB524317 AMX524317 AWT524317 BGP524317 BQL524317 CAH524317 CKD524317 CTZ524317 DDV524317 DNR524317 DXN524317 EHJ524317 ERF524317 FBB524317 FKX524317 FUT524317 GEP524317 GOL524317 GYH524317 HID524317 HRZ524317 IBV524317 ILR524317 IVN524317 JFJ524317 JPF524317 JZB524317 KIX524317 KST524317 LCP524317 LML524317 LWH524317 MGD524317 MPZ524317 MZV524317 NJR524317 NTN524317 ODJ524317 ONF524317 OXB524317 PGX524317 PQT524317 QAP524317 QKL524317 QUH524317 RED524317 RNZ524317 RXV524317 SHR524317 SRN524317 TBJ524317 TLF524317 TVB524317 UEX524317 UOT524317 UYP524317 VIL524317 VSH524317 WCD524317 WLZ524317 WVV524317 N589853 JJ589853 TF589853 ADB589853 AMX589853 AWT589853 BGP589853 BQL589853 CAH589853 CKD589853 CTZ589853 DDV589853 DNR589853 DXN589853 EHJ589853 ERF589853 FBB589853 FKX589853 FUT589853 GEP589853 GOL589853 GYH589853 HID589853 HRZ589853 IBV589853 ILR589853 IVN589853 JFJ589853 JPF589853 JZB589853 KIX589853 KST589853 LCP589853 LML589853 LWH589853 MGD589853 MPZ589853 MZV589853 NJR589853 NTN589853 ODJ589853 ONF589853 OXB589853 PGX589853 PQT589853 QAP589853 QKL589853 QUH589853 RED589853 RNZ589853 RXV589853 SHR589853 SRN589853 TBJ589853 TLF589853 TVB589853 UEX589853 UOT589853 UYP589853 VIL589853 VSH589853 WCD589853 WLZ589853 WVV589853 N655389 JJ655389 TF655389 ADB655389 AMX655389 AWT655389 BGP655389 BQL655389 CAH655389 CKD655389 CTZ655389 DDV655389 DNR655389 DXN655389 EHJ655389 ERF655389 FBB655389 FKX655389 FUT655389 GEP655389 GOL655389 GYH655389 HID655389 HRZ655389 IBV655389 ILR655389 IVN655389 JFJ655389 JPF655389 JZB655389 KIX655389 KST655389 LCP655389 LML655389 LWH655389 MGD655389 MPZ655389 MZV655389 NJR655389 NTN655389 ODJ655389 ONF655389 OXB655389 PGX655389 PQT655389 QAP655389 QKL655389 QUH655389 RED655389 RNZ655389 RXV655389 SHR655389 SRN655389 TBJ655389 TLF655389 TVB655389 UEX655389 UOT655389 UYP655389 VIL655389 VSH655389 WCD655389 WLZ655389 WVV655389 N720925 JJ720925 TF720925 ADB720925 AMX720925 AWT720925 BGP720925 BQL720925 CAH720925 CKD720925 CTZ720925 DDV720925 DNR720925 DXN720925 EHJ720925 ERF720925 FBB720925 FKX720925 FUT720925 GEP720925 GOL720925 GYH720925 HID720925 HRZ720925 IBV720925 ILR720925 IVN720925 JFJ720925 JPF720925 JZB720925 KIX720925 KST720925 LCP720925 LML720925 LWH720925 MGD720925 MPZ720925 MZV720925 NJR720925 NTN720925 ODJ720925 ONF720925 OXB720925 PGX720925 PQT720925 QAP720925 QKL720925 QUH720925 RED720925 RNZ720925 RXV720925 SHR720925 SRN720925 TBJ720925 TLF720925 TVB720925 UEX720925 UOT720925 UYP720925 VIL720925 VSH720925 WCD720925 WLZ720925 WVV720925 N786461 JJ786461 TF786461 ADB786461 AMX786461 AWT786461 BGP786461 BQL786461 CAH786461 CKD786461 CTZ786461 DDV786461 DNR786461 DXN786461 EHJ786461 ERF786461 FBB786461 FKX786461 FUT786461 GEP786461 GOL786461 GYH786461 HID786461 HRZ786461 IBV786461 ILR786461 IVN786461 JFJ786461 JPF786461 JZB786461 KIX786461 KST786461 LCP786461 LML786461 LWH786461 MGD786461 MPZ786461 MZV786461 NJR786461 NTN786461 ODJ786461 ONF786461 OXB786461 PGX786461 PQT786461 QAP786461 QKL786461 QUH786461 RED786461 RNZ786461 RXV786461 SHR786461 SRN786461 TBJ786461 TLF786461 TVB786461 UEX786461 UOT786461 UYP786461 VIL786461 VSH786461 WCD786461 WLZ786461 WVV786461 N851997 JJ851997 TF851997 ADB851997 AMX851997 AWT851997 BGP851997 BQL851997 CAH851997 CKD851997 CTZ851997 DDV851997 DNR851997 DXN851997 EHJ851997 ERF851997 FBB851997 FKX851997 FUT851997 GEP851997 GOL851997 GYH851997 HID851997 HRZ851997 IBV851997 ILR851997 IVN851997 JFJ851997 JPF851997 JZB851997 KIX851997 KST851997 LCP851997 LML851997 LWH851997 MGD851997 MPZ851997 MZV851997 NJR851997 NTN851997 ODJ851997 ONF851997 OXB851997 PGX851997 PQT851997 QAP851997 QKL851997 QUH851997 RED851997 RNZ851997 RXV851997 SHR851997 SRN851997 TBJ851997 TLF851997 TVB851997 UEX851997 UOT851997 UYP851997 VIL851997 VSH851997 WCD851997 WLZ851997 WVV851997 N917533 JJ917533 TF917533 ADB917533 AMX917533 AWT917533 BGP917533 BQL917533 CAH917533 CKD917533 CTZ917533 DDV917533 DNR917533 DXN917533 EHJ917533 ERF917533 FBB917533 FKX917533 FUT917533 GEP917533 GOL917533 GYH917533 HID917533 HRZ917533 IBV917533 ILR917533 IVN917533 JFJ917533 JPF917533 JZB917533 KIX917533 KST917533 LCP917533 LML917533 LWH917533 MGD917533 MPZ917533 MZV917533 NJR917533 NTN917533 ODJ917533 ONF917533 OXB917533 PGX917533 PQT917533 QAP917533 QKL917533 QUH917533 RED917533 RNZ917533 RXV917533 SHR917533 SRN917533 TBJ917533 TLF917533 TVB917533 UEX917533 UOT917533 UYP917533 VIL917533 VSH917533 WCD917533 WLZ917533 WVV917533 N983069 JJ983069 TF983069 ADB983069 AMX983069 AWT983069 BGP983069 BQL983069 CAH983069 CKD983069 CTZ983069 DDV983069 DNR983069 DXN983069 EHJ983069 ERF983069 FBB983069 FKX983069 FUT983069 GEP983069 GOL983069 GYH983069 HID983069 HRZ983069 IBV983069 ILR983069 IVN983069 JFJ983069 JPF983069 JZB983069 KIX983069 KST983069 LCP983069 LML983069 LWH983069 MGD983069 MPZ983069 MZV983069 NJR983069 NTN983069 ODJ983069 ONF983069 OXB983069 PGX983069 PQT983069 QAP983069 QKL983069 QUH983069 RED983069 RNZ983069 RXV983069 SHR983069 SRN983069 TBJ983069 TLF983069 TVB983069 UEX983069 UOT983069 UYP983069 VIL983069 VSH983069 WCD983069 WLZ983069 WVV983069 WMB983069 JS8 TO8 ADK8 ANG8 AXC8 BGY8 BQU8 CAQ8 CKM8 CUI8 DEE8 DOA8 DXW8 EHS8 ERO8 FBK8 FLG8 FVC8 GEY8 GOU8 GYQ8 HIM8 HSI8 ICE8 IMA8 IVW8 JFS8 JPO8 JZK8 KJG8 KTC8 LCY8 LMU8 LWQ8 MGM8 MQI8 NAE8 NKA8 NTW8 ODS8 ONO8 OXK8 PHG8 PRC8 QAY8 QKU8 QUQ8 REM8 ROI8 RYE8 SIA8 SRW8 TBS8 TLO8 TVK8 UFG8 UPC8 UYY8 VIU8 VSQ8 WCM8 WMI8 WWE8 W65544 JS65544 TO65544 ADK65544 ANG65544 AXC65544 BGY65544 BQU65544 CAQ65544 CKM65544 CUI65544 DEE65544 DOA65544 DXW65544 EHS65544 ERO65544 FBK65544 FLG65544 FVC65544 GEY65544 GOU65544 GYQ65544 HIM65544 HSI65544 ICE65544 IMA65544 IVW65544 JFS65544 JPO65544 JZK65544 KJG65544 KTC65544 LCY65544 LMU65544 LWQ65544 MGM65544 MQI65544 NAE65544 NKA65544 NTW65544 ODS65544 ONO65544 OXK65544 PHG65544 PRC65544 QAY65544 QKU65544 QUQ65544 REM65544 ROI65544 RYE65544 SIA65544 SRW65544 TBS65544 TLO65544 TVK65544 UFG65544 UPC65544 UYY65544 VIU65544 VSQ65544 WCM65544 WMI65544 WWE65544 W131080 JS131080 TO131080 ADK131080 ANG131080 AXC131080 BGY131080 BQU131080 CAQ131080 CKM131080 CUI131080 DEE131080 DOA131080 DXW131080 EHS131080 ERO131080 FBK131080 FLG131080 FVC131080 GEY131080 GOU131080 GYQ131080 HIM131080 HSI131080 ICE131080 IMA131080 IVW131080 JFS131080 JPO131080 JZK131080 KJG131080 KTC131080 LCY131080 LMU131080 LWQ131080 MGM131080 MQI131080 NAE131080 NKA131080 NTW131080 ODS131080 ONO131080 OXK131080 PHG131080 PRC131080 QAY131080 QKU131080 QUQ131080 REM131080 ROI131080 RYE131080 SIA131080 SRW131080 TBS131080 TLO131080 TVK131080 UFG131080 UPC131080 UYY131080 VIU131080 VSQ131080 WCM131080 WMI131080 WWE131080 W196616 JS196616 TO196616 ADK196616 ANG196616 AXC196616 BGY196616 BQU196616 CAQ196616 CKM196616 CUI196616 DEE196616 DOA196616 DXW196616 EHS196616 ERO196616 FBK196616 FLG196616 FVC196616 GEY196616 GOU196616 GYQ196616 HIM196616 HSI196616 ICE196616 IMA196616 IVW196616 JFS196616 JPO196616 JZK196616 KJG196616 KTC196616 LCY196616 LMU196616 LWQ196616 MGM196616 MQI196616 NAE196616 NKA196616 NTW196616 ODS196616 ONO196616 OXK196616 PHG196616 PRC196616 QAY196616 QKU196616 QUQ196616 REM196616 ROI196616 RYE196616 SIA196616 SRW196616 TBS196616 TLO196616 TVK196616 UFG196616 UPC196616 UYY196616 VIU196616 VSQ196616 WCM196616 WMI196616 WWE196616 W262152 JS262152 TO262152 ADK262152 ANG262152 AXC262152 BGY262152 BQU262152 CAQ262152 CKM262152 CUI262152 DEE262152 DOA262152 DXW262152 EHS262152 ERO262152 FBK262152 FLG262152 FVC262152 GEY262152 GOU262152 GYQ262152 HIM262152 HSI262152 ICE262152 IMA262152 IVW262152 JFS262152 JPO262152 JZK262152 KJG262152 KTC262152 LCY262152 LMU262152 LWQ262152 MGM262152 MQI262152 NAE262152 NKA262152 NTW262152 ODS262152 ONO262152 OXK262152 PHG262152 PRC262152 QAY262152 QKU262152 QUQ262152 REM262152 ROI262152 RYE262152 SIA262152 SRW262152 TBS262152 TLO262152 TVK262152 UFG262152 UPC262152 UYY262152 VIU262152 VSQ262152 WCM262152 WMI262152 WWE262152 W327688 JS327688 TO327688 ADK327688 ANG327688 AXC327688 BGY327688 BQU327688 CAQ327688 CKM327688 CUI327688 DEE327688 DOA327688 DXW327688 EHS327688 ERO327688 FBK327688 FLG327688 FVC327688 GEY327688 GOU327688 GYQ327688 HIM327688 HSI327688 ICE327688 IMA327688 IVW327688 JFS327688 JPO327688 JZK327688 KJG327688 KTC327688 LCY327688 LMU327688 LWQ327688 MGM327688 MQI327688 NAE327688 NKA327688 NTW327688 ODS327688 ONO327688 OXK327688 PHG327688 PRC327688 QAY327688 QKU327688 QUQ327688 REM327688 ROI327688 RYE327688 SIA327688 SRW327688 TBS327688 TLO327688 TVK327688 UFG327688 UPC327688 UYY327688 VIU327688 VSQ327688 WCM327688 WMI327688 WWE327688 W393224 JS393224 TO393224 ADK393224 ANG393224 AXC393224 BGY393224 BQU393224 CAQ393224 CKM393224 CUI393224 DEE393224 DOA393224 DXW393224 EHS393224 ERO393224 FBK393224 FLG393224 FVC393224 GEY393224 GOU393224 GYQ393224 HIM393224 HSI393224 ICE393224 IMA393224 IVW393224 JFS393224 JPO393224 JZK393224 KJG393224 KTC393224 LCY393224 LMU393224 LWQ393224 MGM393224 MQI393224 NAE393224 NKA393224 NTW393224 ODS393224 ONO393224 OXK393224 PHG393224 PRC393224 QAY393224 QKU393224 QUQ393224 REM393224 ROI393224 RYE393224 SIA393224 SRW393224 TBS393224 TLO393224 TVK393224 UFG393224 UPC393224 UYY393224 VIU393224 VSQ393224 WCM393224 WMI393224 WWE393224 W458760 JS458760 TO458760 ADK458760 ANG458760 AXC458760 BGY458760 BQU458760 CAQ458760 CKM458760 CUI458760 DEE458760 DOA458760 DXW458760 EHS458760 ERO458760 FBK458760 FLG458760 FVC458760 GEY458760 GOU458760 GYQ458760 HIM458760 HSI458760 ICE458760 IMA458760 IVW458760 JFS458760 JPO458760 JZK458760 KJG458760 KTC458760 LCY458760 LMU458760 LWQ458760 MGM458760 MQI458760 NAE458760 NKA458760 NTW458760 ODS458760 ONO458760 OXK458760 PHG458760 PRC458760 QAY458760 QKU458760 QUQ458760 REM458760 ROI458760 RYE458760 SIA458760 SRW458760 TBS458760 TLO458760 TVK458760 UFG458760 UPC458760 UYY458760 VIU458760 VSQ458760 WCM458760 WMI458760 WWE458760 W524296 JS524296 TO524296 ADK524296 ANG524296 AXC524296 BGY524296 BQU524296 CAQ524296 CKM524296 CUI524296 DEE524296 DOA524296 DXW524296 EHS524296 ERO524296 FBK524296 FLG524296 FVC524296 GEY524296 GOU524296 GYQ524296 HIM524296 HSI524296 ICE524296 IMA524296 IVW524296 JFS524296 JPO524296 JZK524296 KJG524296 KTC524296 LCY524296 LMU524296 LWQ524296 MGM524296 MQI524296 NAE524296 NKA524296 NTW524296 ODS524296 ONO524296 OXK524296 PHG524296 PRC524296 QAY524296 QKU524296 QUQ524296 REM524296 ROI524296 RYE524296 SIA524296 SRW524296 TBS524296 TLO524296 TVK524296 UFG524296 UPC524296 UYY524296 VIU524296 VSQ524296 WCM524296 WMI524296 WWE524296 W589832 JS589832 TO589832 ADK589832 ANG589832 AXC589832 BGY589832 BQU589832 CAQ589832 CKM589832 CUI589832 DEE589832 DOA589832 DXW589832 EHS589832 ERO589832 FBK589832 FLG589832 FVC589832 GEY589832 GOU589832 GYQ589832 HIM589832 HSI589832 ICE589832 IMA589832 IVW589832 JFS589832 JPO589832 JZK589832 KJG589832 KTC589832 LCY589832 LMU589832 LWQ589832 MGM589832 MQI589832 NAE589832 NKA589832 NTW589832 ODS589832 ONO589832 OXK589832 PHG589832 PRC589832 QAY589832 QKU589832 QUQ589832 REM589832 ROI589832 RYE589832 SIA589832 SRW589832 TBS589832 TLO589832 TVK589832 UFG589832 UPC589832 UYY589832 VIU589832 VSQ589832 WCM589832 WMI589832 WWE589832 W655368 JS655368 TO655368 ADK655368 ANG655368 AXC655368 BGY655368 BQU655368 CAQ655368 CKM655368 CUI655368 DEE655368 DOA655368 DXW655368 EHS655368 ERO655368 FBK655368 FLG655368 FVC655368 GEY655368 GOU655368 GYQ655368 HIM655368 HSI655368 ICE655368 IMA655368 IVW655368 JFS655368 JPO655368 JZK655368 KJG655368 KTC655368 LCY655368 LMU655368 LWQ655368 MGM655368 MQI655368 NAE655368 NKA655368 NTW655368 ODS655368 ONO655368 OXK655368 PHG655368 PRC655368 QAY655368 QKU655368 QUQ655368 REM655368 ROI655368 RYE655368 SIA655368 SRW655368 TBS655368 TLO655368 TVK655368 UFG655368 UPC655368 UYY655368 VIU655368 VSQ655368 WCM655368 WMI655368 WWE655368 W720904 JS720904 TO720904 ADK720904 ANG720904 AXC720904 BGY720904 BQU720904 CAQ720904 CKM720904 CUI720904 DEE720904 DOA720904 DXW720904 EHS720904 ERO720904 FBK720904 FLG720904 FVC720904 GEY720904 GOU720904 GYQ720904 HIM720904 HSI720904 ICE720904 IMA720904 IVW720904 JFS720904 JPO720904 JZK720904 KJG720904 KTC720904 LCY720904 LMU720904 LWQ720904 MGM720904 MQI720904 NAE720904 NKA720904 NTW720904 ODS720904 ONO720904 OXK720904 PHG720904 PRC720904 QAY720904 QKU720904 QUQ720904 REM720904 ROI720904 RYE720904 SIA720904 SRW720904 TBS720904 TLO720904 TVK720904 UFG720904 UPC720904 UYY720904 VIU720904 VSQ720904 WCM720904 WMI720904 WWE720904 W786440 JS786440 TO786440 ADK786440 ANG786440 AXC786440 BGY786440 BQU786440 CAQ786440 CKM786440 CUI786440 DEE786440 DOA786440 DXW786440 EHS786440 ERO786440 FBK786440 FLG786440 FVC786440 GEY786440 GOU786440 GYQ786440 HIM786440 HSI786440 ICE786440 IMA786440 IVW786440 JFS786440 JPO786440 JZK786440 KJG786440 KTC786440 LCY786440 LMU786440 LWQ786440 MGM786440 MQI786440 NAE786440 NKA786440 NTW786440 ODS786440 ONO786440 OXK786440 PHG786440 PRC786440 QAY786440 QKU786440 QUQ786440 REM786440 ROI786440 RYE786440 SIA786440 SRW786440 TBS786440 TLO786440 TVK786440 UFG786440 UPC786440 UYY786440 VIU786440 VSQ786440 WCM786440 WMI786440 WWE786440 W851976 JS851976 TO851976 ADK851976 ANG851976 AXC851976 BGY851976 BQU851976 CAQ851976 CKM851976 CUI851976 DEE851976 DOA851976 DXW851976 EHS851976 ERO851976 FBK851976 FLG851976 FVC851976 GEY851976 GOU851976 GYQ851976 HIM851976 HSI851976 ICE851976 IMA851976 IVW851976 JFS851976 JPO851976 JZK851976 KJG851976 KTC851976 LCY851976 LMU851976 LWQ851976 MGM851976 MQI851976 NAE851976 NKA851976 NTW851976 ODS851976 ONO851976 OXK851976 PHG851976 PRC851976 QAY851976 QKU851976 QUQ851976 REM851976 ROI851976 RYE851976 SIA851976 SRW851976 TBS851976 TLO851976 TVK851976 UFG851976 UPC851976 UYY851976 VIU851976 VSQ851976 WCM851976 WMI851976 WWE851976 W917512 JS917512 TO917512 ADK917512 ANG917512 AXC917512 BGY917512 BQU917512 CAQ917512 CKM917512 CUI917512 DEE917512 DOA917512 DXW917512 EHS917512 ERO917512 FBK917512 FLG917512 FVC917512 GEY917512 GOU917512 GYQ917512 HIM917512 HSI917512 ICE917512 IMA917512 IVW917512 JFS917512 JPO917512 JZK917512 KJG917512 KTC917512 LCY917512 LMU917512 LWQ917512 MGM917512 MQI917512 NAE917512 NKA917512 NTW917512 ODS917512 ONO917512 OXK917512 PHG917512 PRC917512 QAY917512 QKU917512 QUQ917512 REM917512 ROI917512 RYE917512 SIA917512 SRW917512 TBS917512 TLO917512 TVK917512 UFG917512 UPC917512 UYY917512 VIU917512 VSQ917512 WCM917512 WMI917512 WWE917512 W983048 JS983048 TO983048 ADK983048 ANG983048 AXC983048 BGY983048 BQU983048 CAQ983048 CKM983048 CUI983048 DEE983048 DOA983048 DXW983048 EHS983048 ERO983048 FBK983048 FLG983048 FVC983048 GEY983048 GOU983048 GYQ983048 HIM983048 HSI983048 ICE983048 IMA983048 IVW983048 JFS983048 JPO983048 JZK983048 KJG983048 KTC983048 LCY983048 LMU983048 LWQ983048 MGM983048 MQI983048 NAE983048 NKA983048 NTW983048 ODS983048 ONO983048 OXK983048 PHG983048 PRC983048 QAY983048 QKU983048 QUQ983048 REM983048 ROI983048 RYE983048 SIA983048 SRW983048 TBS983048 TLO983048 TVK983048 UFG983048 UPC983048 UYY983048 VIU983048 VSQ983048 WCM983048 WMI983048 WWE983048 UYR983069 IY22 SU22 ACQ22 AMM22 AWI22 BGE22 BQA22 BZW22 CJS22 CTO22 DDK22 DNG22 DXC22 EGY22 EQU22 FAQ22 FKM22 FUI22 GEE22 GOA22 GXW22 HHS22 HRO22 IBK22 ILG22 IVC22 JEY22 JOU22 JYQ22 KIM22 KSI22 LCE22 LMA22 LVW22 MFS22 MPO22 MZK22 NJG22 NTC22 OCY22 OMU22 OWQ22 PGM22 PQI22 QAE22 QKA22 QTW22 RDS22 RNO22 RXK22 SHG22 SRC22 TAY22 TKU22 TUQ22 UEM22 UOI22 UYE22 VIA22 VRW22 WBS22 WLO22 WVK22 C65558 IY65558 SU65558 ACQ65558 AMM65558 AWI65558 BGE65558 BQA65558 BZW65558 CJS65558 CTO65558 DDK65558 DNG65558 DXC65558 EGY65558 EQU65558 FAQ65558 FKM65558 FUI65558 GEE65558 GOA65558 GXW65558 HHS65558 HRO65558 IBK65558 ILG65558 IVC65558 JEY65558 JOU65558 JYQ65558 KIM65558 KSI65558 LCE65558 LMA65558 LVW65558 MFS65558 MPO65558 MZK65558 NJG65558 NTC65558 OCY65558 OMU65558 OWQ65558 PGM65558 PQI65558 QAE65558 QKA65558 QTW65558 RDS65558 RNO65558 RXK65558 SHG65558 SRC65558 TAY65558 TKU65558 TUQ65558 UEM65558 UOI65558 UYE65558 VIA65558 VRW65558 WBS65558 WLO65558 WVK65558 C131094 IY131094 SU131094 ACQ131094 AMM131094 AWI131094 BGE131094 BQA131094 BZW131094 CJS131094 CTO131094 DDK131094 DNG131094 DXC131094 EGY131094 EQU131094 FAQ131094 FKM131094 FUI131094 GEE131094 GOA131094 GXW131094 HHS131094 HRO131094 IBK131094 ILG131094 IVC131094 JEY131094 JOU131094 JYQ131094 KIM131094 KSI131094 LCE131094 LMA131094 LVW131094 MFS131094 MPO131094 MZK131094 NJG131094 NTC131094 OCY131094 OMU131094 OWQ131094 PGM131094 PQI131094 QAE131094 QKA131094 QTW131094 RDS131094 RNO131094 RXK131094 SHG131094 SRC131094 TAY131094 TKU131094 TUQ131094 UEM131094 UOI131094 UYE131094 VIA131094 VRW131094 WBS131094 WLO131094 WVK131094 C196630 IY196630 SU196630 ACQ196630 AMM196630 AWI196630 BGE196630 BQA196630 BZW196630 CJS196630 CTO196630 DDK196630 DNG196630 DXC196630 EGY196630 EQU196630 FAQ196630 FKM196630 FUI196630 GEE196630 GOA196630 GXW196630 HHS196630 HRO196630 IBK196630 ILG196630 IVC196630 JEY196630 JOU196630 JYQ196630 KIM196630 KSI196630 LCE196630 LMA196630 LVW196630 MFS196630 MPO196630 MZK196630 NJG196630 NTC196630 OCY196630 OMU196630 OWQ196630 PGM196630 PQI196630 QAE196630 QKA196630 QTW196630 RDS196630 RNO196630 RXK196630 SHG196630 SRC196630 TAY196630 TKU196630 TUQ196630 UEM196630 UOI196630 UYE196630 VIA196630 VRW196630 WBS196630 WLO196630 WVK196630 C262166 IY262166 SU262166 ACQ262166 AMM262166 AWI262166 BGE262166 BQA262166 BZW262166 CJS262166 CTO262166 DDK262166 DNG262166 DXC262166 EGY262166 EQU262166 FAQ262166 FKM262166 FUI262166 GEE262166 GOA262166 GXW262166 HHS262166 HRO262166 IBK262166 ILG262166 IVC262166 JEY262166 JOU262166 JYQ262166 KIM262166 KSI262166 LCE262166 LMA262166 LVW262166 MFS262166 MPO262166 MZK262166 NJG262166 NTC262166 OCY262166 OMU262166 OWQ262166 PGM262166 PQI262166 QAE262166 QKA262166 QTW262166 RDS262166 RNO262166 RXK262166 SHG262166 SRC262166 TAY262166 TKU262166 TUQ262166 UEM262166 UOI262166 UYE262166 VIA262166 VRW262166 WBS262166 WLO262166 WVK262166 C327702 IY327702 SU327702 ACQ327702 AMM327702 AWI327702 BGE327702 BQA327702 BZW327702 CJS327702 CTO327702 DDK327702 DNG327702 DXC327702 EGY327702 EQU327702 FAQ327702 FKM327702 FUI327702 GEE327702 GOA327702 GXW327702 HHS327702 HRO327702 IBK327702 ILG327702 IVC327702 JEY327702 JOU327702 JYQ327702 KIM327702 KSI327702 LCE327702 LMA327702 LVW327702 MFS327702 MPO327702 MZK327702 NJG327702 NTC327702 OCY327702 OMU327702 OWQ327702 PGM327702 PQI327702 QAE327702 QKA327702 QTW327702 RDS327702 RNO327702 RXK327702 SHG327702 SRC327702 TAY327702 TKU327702 TUQ327702 UEM327702 UOI327702 UYE327702 VIA327702 VRW327702 WBS327702 WLO327702 WVK327702 C393238 IY393238 SU393238 ACQ393238 AMM393238 AWI393238 BGE393238 BQA393238 BZW393238 CJS393238 CTO393238 DDK393238 DNG393238 DXC393238 EGY393238 EQU393238 FAQ393238 FKM393238 FUI393238 GEE393238 GOA393238 GXW393238 HHS393238 HRO393238 IBK393238 ILG393238 IVC393238 JEY393238 JOU393238 JYQ393238 KIM393238 KSI393238 LCE393238 LMA393238 LVW393238 MFS393238 MPO393238 MZK393238 NJG393238 NTC393238 OCY393238 OMU393238 OWQ393238 PGM393238 PQI393238 QAE393238 QKA393238 QTW393238 RDS393238 RNO393238 RXK393238 SHG393238 SRC393238 TAY393238 TKU393238 TUQ393238 UEM393238 UOI393238 UYE393238 VIA393238 VRW393238 WBS393238 WLO393238 WVK393238 C458774 IY458774 SU458774 ACQ458774 AMM458774 AWI458774 BGE458774 BQA458774 BZW458774 CJS458774 CTO458774 DDK458774 DNG458774 DXC458774 EGY458774 EQU458774 FAQ458774 FKM458774 FUI458774 GEE458774 GOA458774 GXW458774 HHS458774 HRO458774 IBK458774 ILG458774 IVC458774 JEY458774 JOU458774 JYQ458774 KIM458774 KSI458774 LCE458774 LMA458774 LVW458774 MFS458774 MPO458774 MZK458774 NJG458774 NTC458774 OCY458774 OMU458774 OWQ458774 PGM458774 PQI458774 QAE458774 QKA458774 QTW458774 RDS458774 RNO458774 RXK458774 SHG458774 SRC458774 TAY458774 TKU458774 TUQ458774 UEM458774 UOI458774 UYE458774 VIA458774 VRW458774 WBS458774 WLO458774 WVK458774 C524310 IY524310 SU524310 ACQ524310 AMM524310 AWI524310 BGE524310 BQA524310 BZW524310 CJS524310 CTO524310 DDK524310 DNG524310 DXC524310 EGY524310 EQU524310 FAQ524310 FKM524310 FUI524310 GEE524310 GOA524310 GXW524310 HHS524310 HRO524310 IBK524310 ILG524310 IVC524310 JEY524310 JOU524310 JYQ524310 KIM524310 KSI524310 LCE524310 LMA524310 LVW524310 MFS524310 MPO524310 MZK524310 NJG524310 NTC524310 OCY524310 OMU524310 OWQ524310 PGM524310 PQI524310 QAE524310 QKA524310 QTW524310 RDS524310 RNO524310 RXK524310 SHG524310 SRC524310 TAY524310 TKU524310 TUQ524310 UEM524310 UOI524310 UYE524310 VIA524310 VRW524310 WBS524310 WLO524310 WVK524310 C589846 IY589846 SU589846 ACQ589846 AMM589846 AWI589846 BGE589846 BQA589846 BZW589846 CJS589846 CTO589846 DDK589846 DNG589846 DXC589846 EGY589846 EQU589846 FAQ589846 FKM589846 FUI589846 GEE589846 GOA589846 GXW589846 HHS589846 HRO589846 IBK589846 ILG589846 IVC589846 JEY589846 JOU589846 JYQ589846 KIM589846 KSI589846 LCE589846 LMA589846 LVW589846 MFS589846 MPO589846 MZK589846 NJG589846 NTC589846 OCY589846 OMU589846 OWQ589846 PGM589846 PQI589846 QAE589846 QKA589846 QTW589846 RDS589846 RNO589846 RXK589846 SHG589846 SRC589846 TAY589846 TKU589846 TUQ589846 UEM589846 UOI589846 UYE589846 VIA589846 VRW589846 WBS589846 WLO589846 WVK589846 C655382 IY655382 SU655382 ACQ655382 AMM655382 AWI655382 BGE655382 BQA655382 BZW655382 CJS655382 CTO655382 DDK655382 DNG655382 DXC655382 EGY655382 EQU655382 FAQ655382 FKM655382 FUI655382 GEE655382 GOA655382 GXW655382 HHS655382 HRO655382 IBK655382 ILG655382 IVC655382 JEY655382 JOU655382 JYQ655382 KIM655382 KSI655382 LCE655382 LMA655382 LVW655382 MFS655382 MPO655382 MZK655382 NJG655382 NTC655382 OCY655382 OMU655382 OWQ655382 PGM655382 PQI655382 QAE655382 QKA655382 QTW655382 RDS655382 RNO655382 RXK655382 SHG655382 SRC655382 TAY655382 TKU655382 TUQ655382 UEM655382 UOI655382 UYE655382 VIA655382 VRW655382 WBS655382 WLO655382 WVK655382 C720918 IY720918 SU720918 ACQ720918 AMM720918 AWI720918 BGE720918 BQA720918 BZW720918 CJS720918 CTO720918 DDK720918 DNG720918 DXC720918 EGY720918 EQU720918 FAQ720918 FKM720918 FUI720918 GEE720918 GOA720918 GXW720918 HHS720918 HRO720918 IBK720918 ILG720918 IVC720918 JEY720918 JOU720918 JYQ720918 KIM720918 KSI720918 LCE720918 LMA720918 LVW720918 MFS720918 MPO720918 MZK720918 NJG720918 NTC720918 OCY720918 OMU720918 OWQ720918 PGM720918 PQI720918 QAE720918 QKA720918 QTW720918 RDS720918 RNO720918 RXK720918 SHG720918 SRC720918 TAY720918 TKU720918 TUQ720918 UEM720918 UOI720918 UYE720918 VIA720918 VRW720918 WBS720918 WLO720918 WVK720918 C786454 IY786454 SU786454 ACQ786454 AMM786454 AWI786454 BGE786454 BQA786454 BZW786454 CJS786454 CTO786454 DDK786454 DNG786454 DXC786454 EGY786454 EQU786454 FAQ786454 FKM786454 FUI786454 GEE786454 GOA786454 GXW786454 HHS786454 HRO786454 IBK786454 ILG786454 IVC786454 JEY786454 JOU786454 JYQ786454 KIM786454 KSI786454 LCE786454 LMA786454 LVW786454 MFS786454 MPO786454 MZK786454 NJG786454 NTC786454 OCY786454 OMU786454 OWQ786454 PGM786454 PQI786454 QAE786454 QKA786454 QTW786454 RDS786454 RNO786454 RXK786454 SHG786454 SRC786454 TAY786454 TKU786454 TUQ786454 UEM786454 UOI786454 UYE786454 VIA786454 VRW786454 WBS786454 WLO786454 WVK786454 C851990 IY851990 SU851990 ACQ851990 AMM851990 AWI851990 BGE851990 BQA851990 BZW851990 CJS851990 CTO851990 DDK851990 DNG851990 DXC851990 EGY851990 EQU851990 FAQ851990 FKM851990 FUI851990 GEE851990 GOA851990 GXW851990 HHS851990 HRO851990 IBK851990 ILG851990 IVC851990 JEY851990 JOU851990 JYQ851990 KIM851990 KSI851990 LCE851990 LMA851990 LVW851990 MFS851990 MPO851990 MZK851990 NJG851990 NTC851990 OCY851990 OMU851990 OWQ851990 PGM851990 PQI851990 QAE851990 QKA851990 QTW851990 RDS851990 RNO851990 RXK851990 SHG851990 SRC851990 TAY851990 TKU851990 TUQ851990 UEM851990 UOI851990 UYE851990 VIA851990 VRW851990 WBS851990 WLO851990 WVK851990 C917526 IY917526 SU917526 ACQ917526 AMM917526 AWI917526 BGE917526 BQA917526 BZW917526 CJS917526 CTO917526 DDK917526 DNG917526 DXC917526 EGY917526 EQU917526 FAQ917526 FKM917526 FUI917526 GEE917526 GOA917526 GXW917526 HHS917526 HRO917526 IBK917526 ILG917526 IVC917526 JEY917526 JOU917526 JYQ917526 KIM917526 KSI917526 LCE917526 LMA917526 LVW917526 MFS917526 MPO917526 MZK917526 NJG917526 NTC917526 OCY917526 OMU917526 OWQ917526 PGM917526 PQI917526 QAE917526 QKA917526 QTW917526 RDS917526 RNO917526 RXK917526 SHG917526 SRC917526 TAY917526 TKU917526 TUQ917526 UEM917526 UOI917526 UYE917526 VIA917526 VRW917526 WBS917526 WLO917526 WVK917526 C983062 IY983062 SU983062 ACQ983062 AMM983062 AWI983062 BGE983062 BQA983062 BZW983062 CJS983062 CTO983062 DDK983062 DNG983062 DXC983062 EGY983062 EQU983062 FAQ983062 FKM983062 FUI983062 GEE983062 GOA983062 GXW983062 HHS983062 HRO983062 IBK983062 ILG983062 IVC983062 JEY983062 JOU983062 JYQ983062 KIM983062 KSI983062 LCE983062 LMA983062 LVW983062 MFS983062 MPO983062 MZK983062 NJG983062 NTC983062 OCY983062 OMU983062 OWQ983062 PGM983062 PQI983062 QAE983062 QKA983062 QTW983062 RDS983062 RNO983062 RXK983062 SHG983062 SRC983062 TAY983062 TKU983062 TUQ983062 UEM983062 UOI983062 UYE983062 VIA983062 VRW983062 WBS983062 WLO983062 WVK983062 WVX983069 JQ8 TM8 ADI8 ANE8 AXA8 BGW8 BQS8 CAO8 CKK8 CUG8 DEC8 DNY8 DXU8 EHQ8 ERM8 FBI8 FLE8 FVA8 GEW8 GOS8 GYO8 HIK8 HSG8 ICC8 ILY8 IVU8 JFQ8 JPM8 JZI8 KJE8 KTA8 LCW8 LMS8 LWO8 MGK8 MQG8 NAC8 NJY8 NTU8 ODQ8 ONM8 OXI8 PHE8 PRA8 QAW8 QKS8 QUO8 REK8 ROG8 RYC8 SHY8 SRU8 TBQ8 TLM8 TVI8 UFE8 UPA8 UYW8 VIS8 VSO8 WCK8 WMG8 WWC8 U65544 JQ65544 TM65544 ADI65544 ANE65544 AXA65544 BGW65544 BQS65544 CAO65544 CKK65544 CUG65544 DEC65544 DNY65544 DXU65544 EHQ65544 ERM65544 FBI65544 FLE65544 FVA65544 GEW65544 GOS65544 GYO65544 HIK65544 HSG65544 ICC65544 ILY65544 IVU65544 JFQ65544 JPM65544 JZI65544 KJE65544 KTA65544 LCW65544 LMS65544 LWO65544 MGK65544 MQG65544 NAC65544 NJY65544 NTU65544 ODQ65544 ONM65544 OXI65544 PHE65544 PRA65544 QAW65544 QKS65544 QUO65544 REK65544 ROG65544 RYC65544 SHY65544 SRU65544 TBQ65544 TLM65544 TVI65544 UFE65544 UPA65544 UYW65544 VIS65544 VSO65544 WCK65544 WMG65544 WWC65544 U131080 JQ131080 TM131080 ADI131080 ANE131080 AXA131080 BGW131080 BQS131080 CAO131080 CKK131080 CUG131080 DEC131080 DNY131080 DXU131080 EHQ131080 ERM131080 FBI131080 FLE131080 FVA131080 GEW131080 GOS131080 GYO131080 HIK131080 HSG131080 ICC131080 ILY131080 IVU131080 JFQ131080 JPM131080 JZI131080 KJE131080 KTA131080 LCW131080 LMS131080 LWO131080 MGK131080 MQG131080 NAC131080 NJY131080 NTU131080 ODQ131080 ONM131080 OXI131080 PHE131080 PRA131080 QAW131080 QKS131080 QUO131080 REK131080 ROG131080 RYC131080 SHY131080 SRU131080 TBQ131080 TLM131080 TVI131080 UFE131080 UPA131080 UYW131080 VIS131080 VSO131080 WCK131080 WMG131080 WWC131080 U196616 JQ196616 TM196616 ADI196616 ANE196616 AXA196616 BGW196616 BQS196616 CAO196616 CKK196616 CUG196616 DEC196616 DNY196616 DXU196616 EHQ196616 ERM196616 FBI196616 FLE196616 FVA196616 GEW196616 GOS196616 GYO196616 HIK196616 HSG196616 ICC196616 ILY196616 IVU196616 JFQ196616 JPM196616 JZI196616 KJE196616 KTA196616 LCW196616 LMS196616 LWO196616 MGK196616 MQG196616 NAC196616 NJY196616 NTU196616 ODQ196616 ONM196616 OXI196616 PHE196616 PRA196616 QAW196616 QKS196616 QUO196616 REK196616 ROG196616 RYC196616 SHY196616 SRU196616 TBQ196616 TLM196616 TVI196616 UFE196616 UPA196616 UYW196616 VIS196616 VSO196616 WCK196616 WMG196616 WWC196616 U262152 JQ262152 TM262152 ADI262152 ANE262152 AXA262152 BGW262152 BQS262152 CAO262152 CKK262152 CUG262152 DEC262152 DNY262152 DXU262152 EHQ262152 ERM262152 FBI262152 FLE262152 FVA262152 GEW262152 GOS262152 GYO262152 HIK262152 HSG262152 ICC262152 ILY262152 IVU262152 JFQ262152 JPM262152 JZI262152 KJE262152 KTA262152 LCW262152 LMS262152 LWO262152 MGK262152 MQG262152 NAC262152 NJY262152 NTU262152 ODQ262152 ONM262152 OXI262152 PHE262152 PRA262152 QAW262152 QKS262152 QUO262152 REK262152 ROG262152 RYC262152 SHY262152 SRU262152 TBQ262152 TLM262152 TVI262152 UFE262152 UPA262152 UYW262152 VIS262152 VSO262152 WCK262152 WMG262152 WWC262152 U327688 JQ327688 TM327688 ADI327688 ANE327688 AXA327688 BGW327688 BQS327688 CAO327688 CKK327688 CUG327688 DEC327688 DNY327688 DXU327688 EHQ327688 ERM327688 FBI327688 FLE327688 FVA327688 GEW327688 GOS327688 GYO327688 HIK327688 HSG327688 ICC327688 ILY327688 IVU327688 JFQ327688 JPM327688 JZI327688 KJE327688 KTA327688 LCW327688 LMS327688 LWO327688 MGK327688 MQG327688 NAC327688 NJY327688 NTU327688 ODQ327688 ONM327688 OXI327688 PHE327688 PRA327688 QAW327688 QKS327688 QUO327688 REK327688 ROG327688 RYC327688 SHY327688 SRU327688 TBQ327688 TLM327688 TVI327688 UFE327688 UPA327688 UYW327688 VIS327688 VSO327688 WCK327688 WMG327688 WWC327688 U393224 JQ393224 TM393224 ADI393224 ANE393224 AXA393224 BGW393224 BQS393224 CAO393224 CKK393224 CUG393224 DEC393224 DNY393224 DXU393224 EHQ393224 ERM393224 FBI393224 FLE393224 FVA393224 GEW393224 GOS393224 GYO393224 HIK393224 HSG393224 ICC393224 ILY393224 IVU393224 JFQ393224 JPM393224 JZI393224 KJE393224 KTA393224 LCW393224 LMS393224 LWO393224 MGK393224 MQG393224 NAC393224 NJY393224 NTU393224 ODQ393224 ONM393224 OXI393224 PHE393224 PRA393224 QAW393224 QKS393224 QUO393224 REK393224 ROG393224 RYC393224 SHY393224 SRU393224 TBQ393224 TLM393224 TVI393224 UFE393224 UPA393224 UYW393224 VIS393224 VSO393224 WCK393224 WMG393224 WWC393224 U458760 JQ458760 TM458760 ADI458760 ANE458760 AXA458760 BGW458760 BQS458760 CAO458760 CKK458760 CUG458760 DEC458760 DNY458760 DXU458760 EHQ458760 ERM458760 FBI458760 FLE458760 FVA458760 GEW458760 GOS458760 GYO458760 HIK458760 HSG458760 ICC458760 ILY458760 IVU458760 JFQ458760 JPM458760 JZI458760 KJE458760 KTA458760 LCW458760 LMS458760 LWO458760 MGK458760 MQG458760 NAC458760 NJY458760 NTU458760 ODQ458760 ONM458760 OXI458760 PHE458760 PRA458760 QAW458760 QKS458760 QUO458760 REK458760 ROG458760 RYC458760 SHY458760 SRU458760 TBQ458760 TLM458760 TVI458760 UFE458760 UPA458760 UYW458760 VIS458760 VSO458760 WCK458760 WMG458760 WWC458760 U524296 JQ524296 TM524296 ADI524296 ANE524296 AXA524296 BGW524296 BQS524296 CAO524296 CKK524296 CUG524296 DEC524296 DNY524296 DXU524296 EHQ524296 ERM524296 FBI524296 FLE524296 FVA524296 GEW524296 GOS524296 GYO524296 HIK524296 HSG524296 ICC524296 ILY524296 IVU524296 JFQ524296 JPM524296 JZI524296 KJE524296 KTA524296 LCW524296 LMS524296 LWO524296 MGK524296 MQG524296 NAC524296 NJY524296 NTU524296 ODQ524296 ONM524296 OXI524296 PHE524296 PRA524296 QAW524296 QKS524296 QUO524296 REK524296 ROG524296 RYC524296 SHY524296 SRU524296 TBQ524296 TLM524296 TVI524296 UFE524296 UPA524296 UYW524296 VIS524296 VSO524296 WCK524296 WMG524296 WWC524296 U589832 JQ589832 TM589832 ADI589832 ANE589832 AXA589832 BGW589832 BQS589832 CAO589832 CKK589832 CUG589832 DEC589832 DNY589832 DXU589832 EHQ589832 ERM589832 FBI589832 FLE589832 FVA589832 GEW589832 GOS589832 GYO589832 HIK589832 HSG589832 ICC589832 ILY589832 IVU589832 JFQ589832 JPM589832 JZI589832 KJE589832 KTA589832 LCW589832 LMS589832 LWO589832 MGK589832 MQG589832 NAC589832 NJY589832 NTU589832 ODQ589832 ONM589832 OXI589832 PHE589832 PRA589832 QAW589832 QKS589832 QUO589832 REK589832 ROG589832 RYC589832 SHY589832 SRU589832 TBQ589832 TLM589832 TVI589832 UFE589832 UPA589832 UYW589832 VIS589832 VSO589832 WCK589832 WMG589832 WWC589832 U655368 JQ655368 TM655368 ADI655368 ANE655368 AXA655368 BGW655368 BQS655368 CAO655368 CKK655368 CUG655368 DEC655368 DNY655368 DXU655368 EHQ655368 ERM655368 FBI655368 FLE655368 FVA655368 GEW655368 GOS655368 GYO655368 HIK655368 HSG655368 ICC655368 ILY655368 IVU655368 JFQ655368 JPM655368 JZI655368 KJE655368 KTA655368 LCW655368 LMS655368 LWO655368 MGK655368 MQG655368 NAC655368 NJY655368 NTU655368 ODQ655368 ONM655368 OXI655368 PHE655368 PRA655368 QAW655368 QKS655368 QUO655368 REK655368 ROG655368 RYC655368 SHY655368 SRU655368 TBQ655368 TLM655368 TVI655368 UFE655368 UPA655368 UYW655368 VIS655368 VSO655368 WCK655368 WMG655368 WWC655368 U720904 JQ720904 TM720904 ADI720904 ANE720904 AXA720904 BGW720904 BQS720904 CAO720904 CKK720904 CUG720904 DEC720904 DNY720904 DXU720904 EHQ720904 ERM720904 FBI720904 FLE720904 FVA720904 GEW720904 GOS720904 GYO720904 HIK720904 HSG720904 ICC720904 ILY720904 IVU720904 JFQ720904 JPM720904 JZI720904 KJE720904 KTA720904 LCW720904 LMS720904 LWO720904 MGK720904 MQG720904 NAC720904 NJY720904 NTU720904 ODQ720904 ONM720904 OXI720904 PHE720904 PRA720904 QAW720904 QKS720904 QUO720904 REK720904 ROG720904 RYC720904 SHY720904 SRU720904 TBQ720904 TLM720904 TVI720904 UFE720904 UPA720904 UYW720904 VIS720904 VSO720904 WCK720904 WMG720904 WWC720904 U786440 JQ786440 TM786440 ADI786440 ANE786440 AXA786440 BGW786440 BQS786440 CAO786440 CKK786440 CUG786440 DEC786440 DNY786440 DXU786440 EHQ786440 ERM786440 FBI786440 FLE786440 FVA786440 GEW786440 GOS786440 GYO786440 HIK786440 HSG786440 ICC786440 ILY786440 IVU786440 JFQ786440 JPM786440 JZI786440 KJE786440 KTA786440 LCW786440 LMS786440 LWO786440 MGK786440 MQG786440 NAC786440 NJY786440 NTU786440 ODQ786440 ONM786440 OXI786440 PHE786440 PRA786440 QAW786440 QKS786440 QUO786440 REK786440 ROG786440 RYC786440 SHY786440 SRU786440 TBQ786440 TLM786440 TVI786440 UFE786440 UPA786440 UYW786440 VIS786440 VSO786440 WCK786440 WMG786440 WWC786440 U851976 JQ851976 TM851976 ADI851976 ANE851976 AXA851976 BGW851976 BQS851976 CAO851976 CKK851976 CUG851976 DEC851976 DNY851976 DXU851976 EHQ851976 ERM851976 FBI851976 FLE851976 FVA851976 GEW851976 GOS851976 GYO851976 HIK851976 HSG851976 ICC851976 ILY851976 IVU851976 JFQ851976 JPM851976 JZI851976 KJE851976 KTA851976 LCW851976 LMS851976 LWO851976 MGK851976 MQG851976 NAC851976 NJY851976 NTU851976 ODQ851976 ONM851976 OXI851976 PHE851976 PRA851976 QAW851976 QKS851976 QUO851976 REK851976 ROG851976 RYC851976 SHY851976 SRU851976 TBQ851976 TLM851976 TVI851976 UFE851976 UPA851976 UYW851976 VIS851976 VSO851976 WCK851976 WMG851976 WWC851976 U917512 JQ917512 TM917512 ADI917512 ANE917512 AXA917512 BGW917512 BQS917512 CAO917512 CKK917512 CUG917512 DEC917512 DNY917512 DXU917512 EHQ917512 ERM917512 FBI917512 FLE917512 FVA917512 GEW917512 GOS917512 GYO917512 HIK917512 HSG917512 ICC917512 ILY917512 IVU917512 JFQ917512 JPM917512 JZI917512 KJE917512 KTA917512 LCW917512 LMS917512 LWO917512 MGK917512 MQG917512 NAC917512 NJY917512 NTU917512 ODQ917512 ONM917512 OXI917512 PHE917512 PRA917512 QAW917512 QKS917512 QUO917512 REK917512 ROG917512 RYC917512 SHY917512 SRU917512 TBQ917512 TLM917512 TVI917512 UFE917512 UPA917512 UYW917512 VIS917512 VSO917512 WCK917512 WMG917512 WWC917512 U983048 JQ983048 TM983048 ADI983048 ANE983048 AXA983048 BGW983048 BQS983048 CAO983048 CKK983048 CUG983048 DEC983048 DNY983048 DXU983048 EHQ983048 ERM983048 FBI983048 FLE983048 FVA983048 GEW983048 GOS983048 GYO983048 HIK983048 HSG983048 ICC983048 ILY983048 IVU983048 JFQ983048 JPM983048 JZI983048 KJE983048 KTA983048 LCW983048 LMS983048 LWO983048 MGK983048 MQG983048 NAC983048 NJY983048 NTU983048 ODQ983048 ONM983048 OXI983048 PHE983048 PRA983048 QAW983048 QKS983048 QUO983048 REK983048 ROG983048 RYC983048 SHY983048 SRU983048 TBQ983048 TLM983048 TVI983048 UFE983048 UPA983048 UYW983048 VIS983048 VSO983048 WCK983048 WMG983048 WWC983048 VIN983069 JA22 SW22 ACS22 AMO22 AWK22 BGG22 BQC22 BZY22 CJU22 CTQ22 DDM22 DNI22 DXE22 EHA22 EQW22 FAS22 FKO22 FUK22 GEG22 GOC22 GXY22 HHU22 HRQ22 IBM22 ILI22 IVE22 JFA22 JOW22 JYS22 KIO22 KSK22 LCG22 LMC22 LVY22 MFU22 MPQ22 MZM22 NJI22 NTE22 ODA22 OMW22 OWS22 PGO22 PQK22 QAG22 QKC22 QTY22 RDU22 RNQ22 RXM22 SHI22 SRE22 TBA22 TKW22 TUS22 UEO22 UOK22 UYG22 VIC22 VRY22 WBU22 WLQ22 WVM22 E65558 JA65558 SW65558 ACS65558 AMO65558 AWK65558 BGG65558 BQC65558 BZY65558 CJU65558 CTQ65558 DDM65558 DNI65558 DXE65558 EHA65558 EQW65558 FAS65558 FKO65558 FUK65558 GEG65558 GOC65558 GXY65558 HHU65558 HRQ65558 IBM65558 ILI65558 IVE65558 JFA65558 JOW65558 JYS65558 KIO65558 KSK65558 LCG65558 LMC65558 LVY65558 MFU65558 MPQ65558 MZM65558 NJI65558 NTE65558 ODA65558 OMW65558 OWS65558 PGO65558 PQK65558 QAG65558 QKC65558 QTY65558 RDU65558 RNQ65558 RXM65558 SHI65558 SRE65558 TBA65558 TKW65558 TUS65558 UEO65558 UOK65558 UYG65558 VIC65558 VRY65558 WBU65558 WLQ65558 WVM65558 E131094 JA131094 SW131094 ACS131094 AMO131094 AWK131094 BGG131094 BQC131094 BZY131094 CJU131094 CTQ131094 DDM131094 DNI131094 DXE131094 EHA131094 EQW131094 FAS131094 FKO131094 FUK131094 GEG131094 GOC131094 GXY131094 HHU131094 HRQ131094 IBM131094 ILI131094 IVE131094 JFA131094 JOW131094 JYS131094 KIO131094 KSK131094 LCG131094 LMC131094 LVY131094 MFU131094 MPQ131094 MZM131094 NJI131094 NTE131094 ODA131094 OMW131094 OWS131094 PGO131094 PQK131094 QAG131094 QKC131094 QTY131094 RDU131094 RNQ131094 RXM131094 SHI131094 SRE131094 TBA131094 TKW131094 TUS131094 UEO131094 UOK131094 UYG131094 VIC131094 VRY131094 WBU131094 WLQ131094 WVM131094 E196630 JA196630 SW196630 ACS196630 AMO196630 AWK196630 BGG196630 BQC196630 BZY196630 CJU196630 CTQ196630 DDM196630 DNI196630 DXE196630 EHA196630 EQW196630 FAS196630 FKO196630 FUK196630 GEG196630 GOC196630 GXY196630 HHU196630 HRQ196630 IBM196630 ILI196630 IVE196630 JFA196630 JOW196630 JYS196630 KIO196630 KSK196630 LCG196630 LMC196630 LVY196630 MFU196630 MPQ196630 MZM196630 NJI196630 NTE196630 ODA196630 OMW196630 OWS196630 PGO196630 PQK196630 QAG196630 QKC196630 QTY196630 RDU196630 RNQ196630 RXM196630 SHI196630 SRE196630 TBA196630 TKW196630 TUS196630 UEO196630 UOK196630 UYG196630 VIC196630 VRY196630 WBU196630 WLQ196630 WVM196630 E262166 JA262166 SW262166 ACS262166 AMO262166 AWK262166 BGG262166 BQC262166 BZY262166 CJU262166 CTQ262166 DDM262166 DNI262166 DXE262166 EHA262166 EQW262166 FAS262166 FKO262166 FUK262166 GEG262166 GOC262166 GXY262166 HHU262166 HRQ262166 IBM262166 ILI262166 IVE262166 JFA262166 JOW262166 JYS262166 KIO262166 KSK262166 LCG262166 LMC262166 LVY262166 MFU262166 MPQ262166 MZM262166 NJI262166 NTE262166 ODA262166 OMW262166 OWS262166 PGO262166 PQK262166 QAG262166 QKC262166 QTY262166 RDU262166 RNQ262166 RXM262166 SHI262166 SRE262166 TBA262166 TKW262166 TUS262166 UEO262166 UOK262166 UYG262166 VIC262166 VRY262166 WBU262166 WLQ262166 WVM262166 E327702 JA327702 SW327702 ACS327702 AMO327702 AWK327702 BGG327702 BQC327702 BZY327702 CJU327702 CTQ327702 DDM327702 DNI327702 DXE327702 EHA327702 EQW327702 FAS327702 FKO327702 FUK327702 GEG327702 GOC327702 GXY327702 HHU327702 HRQ327702 IBM327702 ILI327702 IVE327702 JFA327702 JOW327702 JYS327702 KIO327702 KSK327702 LCG327702 LMC327702 LVY327702 MFU327702 MPQ327702 MZM327702 NJI327702 NTE327702 ODA327702 OMW327702 OWS327702 PGO327702 PQK327702 QAG327702 QKC327702 QTY327702 RDU327702 RNQ327702 RXM327702 SHI327702 SRE327702 TBA327702 TKW327702 TUS327702 UEO327702 UOK327702 UYG327702 VIC327702 VRY327702 WBU327702 WLQ327702 WVM327702 E393238 JA393238 SW393238 ACS393238 AMO393238 AWK393238 BGG393238 BQC393238 BZY393238 CJU393238 CTQ393238 DDM393238 DNI393238 DXE393238 EHA393238 EQW393238 FAS393238 FKO393238 FUK393238 GEG393238 GOC393238 GXY393238 HHU393238 HRQ393238 IBM393238 ILI393238 IVE393238 JFA393238 JOW393238 JYS393238 KIO393238 KSK393238 LCG393238 LMC393238 LVY393238 MFU393238 MPQ393238 MZM393238 NJI393238 NTE393238 ODA393238 OMW393238 OWS393238 PGO393238 PQK393238 QAG393238 QKC393238 QTY393238 RDU393238 RNQ393238 RXM393238 SHI393238 SRE393238 TBA393238 TKW393238 TUS393238 UEO393238 UOK393238 UYG393238 VIC393238 VRY393238 WBU393238 WLQ393238 WVM393238 E458774 JA458774 SW458774 ACS458774 AMO458774 AWK458774 BGG458774 BQC458774 BZY458774 CJU458774 CTQ458774 DDM458774 DNI458774 DXE458774 EHA458774 EQW458774 FAS458774 FKO458774 FUK458774 GEG458774 GOC458774 GXY458774 HHU458774 HRQ458774 IBM458774 ILI458774 IVE458774 JFA458774 JOW458774 JYS458774 KIO458774 KSK458774 LCG458774 LMC458774 LVY458774 MFU458774 MPQ458774 MZM458774 NJI458774 NTE458774 ODA458774 OMW458774 OWS458774 PGO458774 PQK458774 QAG458774 QKC458774 QTY458774 RDU458774 RNQ458774 RXM458774 SHI458774 SRE458774 TBA458774 TKW458774 TUS458774 UEO458774 UOK458774 UYG458774 VIC458774 VRY458774 WBU458774 WLQ458774 WVM458774 E524310 JA524310 SW524310 ACS524310 AMO524310 AWK524310 BGG524310 BQC524310 BZY524310 CJU524310 CTQ524310 DDM524310 DNI524310 DXE524310 EHA524310 EQW524310 FAS524310 FKO524310 FUK524310 GEG524310 GOC524310 GXY524310 HHU524310 HRQ524310 IBM524310 ILI524310 IVE524310 JFA524310 JOW524310 JYS524310 KIO524310 KSK524310 LCG524310 LMC524310 LVY524310 MFU524310 MPQ524310 MZM524310 NJI524310 NTE524310 ODA524310 OMW524310 OWS524310 PGO524310 PQK524310 QAG524310 QKC524310 QTY524310 RDU524310 RNQ524310 RXM524310 SHI524310 SRE524310 TBA524310 TKW524310 TUS524310 UEO524310 UOK524310 UYG524310 VIC524310 VRY524310 WBU524310 WLQ524310 WVM524310 E589846 JA589846 SW589846 ACS589846 AMO589846 AWK589846 BGG589846 BQC589846 BZY589846 CJU589846 CTQ589846 DDM589846 DNI589846 DXE589846 EHA589846 EQW589846 FAS589846 FKO589846 FUK589846 GEG589846 GOC589846 GXY589846 HHU589846 HRQ589846 IBM589846 ILI589846 IVE589846 JFA589846 JOW589846 JYS589846 KIO589846 KSK589846 LCG589846 LMC589846 LVY589846 MFU589846 MPQ589846 MZM589846 NJI589846 NTE589846 ODA589846 OMW589846 OWS589846 PGO589846 PQK589846 QAG589846 QKC589846 QTY589846 RDU589846 RNQ589846 RXM589846 SHI589846 SRE589846 TBA589846 TKW589846 TUS589846 UEO589846 UOK589846 UYG589846 VIC589846 VRY589846 WBU589846 WLQ589846 WVM589846 E655382 JA655382 SW655382 ACS655382 AMO655382 AWK655382 BGG655382 BQC655382 BZY655382 CJU655382 CTQ655382 DDM655382 DNI655382 DXE655382 EHA655382 EQW655382 FAS655382 FKO655382 FUK655382 GEG655382 GOC655382 GXY655382 HHU655382 HRQ655382 IBM655382 ILI655382 IVE655382 JFA655382 JOW655382 JYS655382 KIO655382 KSK655382 LCG655382 LMC655382 LVY655382 MFU655382 MPQ655382 MZM655382 NJI655382 NTE655382 ODA655382 OMW655382 OWS655382 PGO655382 PQK655382 QAG655382 QKC655382 QTY655382 RDU655382 RNQ655382 RXM655382 SHI655382 SRE655382 TBA655382 TKW655382 TUS655382 UEO655382 UOK655382 UYG655382 VIC655382 VRY655382 WBU655382 WLQ655382 WVM655382 E720918 JA720918 SW720918 ACS720918 AMO720918 AWK720918 BGG720918 BQC720918 BZY720918 CJU720918 CTQ720918 DDM720918 DNI720918 DXE720918 EHA720918 EQW720918 FAS720918 FKO720918 FUK720918 GEG720918 GOC720918 GXY720918 HHU720918 HRQ720918 IBM720918 ILI720918 IVE720918 JFA720918 JOW720918 JYS720918 KIO720918 KSK720918 LCG720918 LMC720918 LVY720918 MFU720918 MPQ720918 MZM720918 NJI720918 NTE720918 ODA720918 OMW720918 OWS720918 PGO720918 PQK720918 QAG720918 QKC720918 QTY720918 RDU720918 RNQ720918 RXM720918 SHI720918 SRE720918 TBA720918 TKW720918 TUS720918 UEO720918 UOK720918 UYG720918 VIC720918 VRY720918 WBU720918 WLQ720918 WVM720918 E786454 JA786454 SW786454 ACS786454 AMO786454 AWK786454 BGG786454 BQC786454 BZY786454 CJU786454 CTQ786454 DDM786454 DNI786454 DXE786454 EHA786454 EQW786454 FAS786454 FKO786454 FUK786454 GEG786454 GOC786454 GXY786454 HHU786454 HRQ786454 IBM786454 ILI786454 IVE786454 JFA786454 JOW786454 JYS786454 KIO786454 KSK786454 LCG786454 LMC786454 LVY786454 MFU786454 MPQ786454 MZM786454 NJI786454 NTE786454 ODA786454 OMW786454 OWS786454 PGO786454 PQK786454 QAG786454 QKC786454 QTY786454 RDU786454 RNQ786454 RXM786454 SHI786454 SRE786454 TBA786454 TKW786454 TUS786454 UEO786454 UOK786454 UYG786454 VIC786454 VRY786454 WBU786454 WLQ786454 WVM786454 E851990 JA851990 SW851990 ACS851990 AMO851990 AWK851990 BGG851990 BQC851990 BZY851990 CJU851990 CTQ851990 DDM851990 DNI851990 DXE851990 EHA851990 EQW851990 FAS851990 FKO851990 FUK851990 GEG851990 GOC851990 GXY851990 HHU851990 HRQ851990 IBM851990 ILI851990 IVE851990 JFA851990 JOW851990 JYS851990 KIO851990 KSK851990 LCG851990 LMC851990 LVY851990 MFU851990 MPQ851990 MZM851990 NJI851990 NTE851990 ODA851990 OMW851990 OWS851990 PGO851990 PQK851990 QAG851990 QKC851990 QTY851990 RDU851990 RNQ851990 RXM851990 SHI851990 SRE851990 TBA851990 TKW851990 TUS851990 UEO851990 UOK851990 UYG851990 VIC851990 VRY851990 WBU851990 WLQ851990 WVM851990 E917526 JA917526 SW917526 ACS917526 AMO917526 AWK917526 BGG917526 BQC917526 BZY917526 CJU917526 CTQ917526 DDM917526 DNI917526 DXE917526 EHA917526 EQW917526 FAS917526 FKO917526 FUK917526 GEG917526 GOC917526 GXY917526 HHU917526 HRQ917526 IBM917526 ILI917526 IVE917526 JFA917526 JOW917526 JYS917526 KIO917526 KSK917526 LCG917526 LMC917526 LVY917526 MFU917526 MPQ917526 MZM917526 NJI917526 NTE917526 ODA917526 OMW917526 OWS917526 PGO917526 PQK917526 QAG917526 QKC917526 QTY917526 RDU917526 RNQ917526 RXM917526 SHI917526 SRE917526 TBA917526 TKW917526 TUS917526 UEO917526 UOK917526 UYG917526 VIC917526 VRY917526 WBU917526 WLQ917526 WVM917526 E983062 JA983062 SW983062 ACS983062 AMO983062 AWK983062 BGG983062 BQC983062 BZY983062 CJU983062 CTQ983062 DDM983062 DNI983062 DXE983062 EHA983062 EQW983062 FAS983062 FKO983062 FUK983062 GEG983062 GOC983062 GXY983062 HHU983062 HRQ983062 IBM983062 ILI983062 IVE983062 JFA983062 JOW983062 JYS983062 KIO983062 KSK983062 LCG983062 LMC983062 LVY983062 MFU983062 MPQ983062 MZM983062 NJI983062 NTE983062 ODA983062 OMW983062 OWS983062 PGO983062 PQK983062 QAG983062 QKC983062 QTY983062 RDU983062 RNQ983062 RXM983062 SHI983062 SRE983062 TBA983062 TKW983062 TUS983062 UEO983062 UOK983062 UYG983062 VIC983062 VRY983062 WBU983062 WLQ983062 WVM983062 VSJ983069 JC22 SY22 ACU22 AMQ22 AWM22 BGI22 BQE22 CAA22 CJW22 CTS22 DDO22 DNK22 DXG22 EHC22 EQY22 FAU22 FKQ22 FUM22 GEI22 GOE22 GYA22 HHW22 HRS22 IBO22 ILK22 IVG22 JFC22 JOY22 JYU22 KIQ22 KSM22 LCI22 LME22 LWA22 MFW22 MPS22 MZO22 NJK22 NTG22 ODC22 OMY22 OWU22 PGQ22 PQM22 QAI22 QKE22 QUA22 RDW22 RNS22 RXO22 SHK22 SRG22 TBC22 TKY22 TUU22 UEQ22 UOM22 UYI22 VIE22 VSA22 WBW22 WLS22 WVO22 G65558 JC65558 SY65558 ACU65558 AMQ65558 AWM65558 BGI65558 BQE65558 CAA65558 CJW65558 CTS65558 DDO65558 DNK65558 DXG65558 EHC65558 EQY65558 FAU65558 FKQ65558 FUM65558 GEI65558 GOE65558 GYA65558 HHW65558 HRS65558 IBO65558 ILK65558 IVG65558 JFC65558 JOY65558 JYU65558 KIQ65558 KSM65558 LCI65558 LME65558 LWA65558 MFW65558 MPS65558 MZO65558 NJK65558 NTG65558 ODC65558 OMY65558 OWU65558 PGQ65558 PQM65558 QAI65558 QKE65558 QUA65558 RDW65558 RNS65558 RXO65558 SHK65558 SRG65558 TBC65558 TKY65558 TUU65558 UEQ65558 UOM65558 UYI65558 VIE65558 VSA65558 WBW65558 WLS65558 WVO65558 G131094 JC131094 SY131094 ACU131094 AMQ131094 AWM131094 BGI131094 BQE131094 CAA131094 CJW131094 CTS131094 DDO131094 DNK131094 DXG131094 EHC131094 EQY131094 FAU131094 FKQ131094 FUM131094 GEI131094 GOE131094 GYA131094 HHW131094 HRS131094 IBO131094 ILK131094 IVG131094 JFC131094 JOY131094 JYU131094 KIQ131094 KSM131094 LCI131094 LME131094 LWA131094 MFW131094 MPS131094 MZO131094 NJK131094 NTG131094 ODC131094 OMY131094 OWU131094 PGQ131094 PQM131094 QAI131094 QKE131094 QUA131094 RDW131094 RNS131094 RXO131094 SHK131094 SRG131094 TBC131094 TKY131094 TUU131094 UEQ131094 UOM131094 UYI131094 VIE131094 VSA131094 WBW131094 WLS131094 WVO131094 G196630 JC196630 SY196630 ACU196630 AMQ196630 AWM196630 BGI196630 BQE196630 CAA196630 CJW196630 CTS196630 DDO196630 DNK196630 DXG196630 EHC196630 EQY196630 FAU196630 FKQ196630 FUM196630 GEI196630 GOE196630 GYA196630 HHW196630 HRS196630 IBO196630 ILK196630 IVG196630 JFC196630 JOY196630 JYU196630 KIQ196630 KSM196630 LCI196630 LME196630 LWA196630 MFW196630 MPS196630 MZO196630 NJK196630 NTG196630 ODC196630 OMY196630 OWU196630 PGQ196630 PQM196630 QAI196630 QKE196630 QUA196630 RDW196630 RNS196630 RXO196630 SHK196630 SRG196630 TBC196630 TKY196630 TUU196630 UEQ196630 UOM196630 UYI196630 VIE196630 VSA196630 WBW196630 WLS196630 WVO196630 G262166 JC262166 SY262166 ACU262166 AMQ262166 AWM262166 BGI262166 BQE262166 CAA262166 CJW262166 CTS262166 DDO262166 DNK262166 DXG262166 EHC262166 EQY262166 FAU262166 FKQ262166 FUM262166 GEI262166 GOE262166 GYA262166 HHW262166 HRS262166 IBO262166 ILK262166 IVG262166 JFC262166 JOY262166 JYU262166 KIQ262166 KSM262166 LCI262166 LME262166 LWA262166 MFW262166 MPS262166 MZO262166 NJK262166 NTG262166 ODC262166 OMY262166 OWU262166 PGQ262166 PQM262166 QAI262166 QKE262166 QUA262166 RDW262166 RNS262166 RXO262166 SHK262166 SRG262166 TBC262166 TKY262166 TUU262166 UEQ262166 UOM262166 UYI262166 VIE262166 VSA262166 WBW262166 WLS262166 WVO262166 G327702 JC327702 SY327702 ACU327702 AMQ327702 AWM327702 BGI327702 BQE327702 CAA327702 CJW327702 CTS327702 DDO327702 DNK327702 DXG327702 EHC327702 EQY327702 FAU327702 FKQ327702 FUM327702 GEI327702 GOE327702 GYA327702 HHW327702 HRS327702 IBO327702 ILK327702 IVG327702 JFC327702 JOY327702 JYU327702 KIQ327702 KSM327702 LCI327702 LME327702 LWA327702 MFW327702 MPS327702 MZO327702 NJK327702 NTG327702 ODC327702 OMY327702 OWU327702 PGQ327702 PQM327702 QAI327702 QKE327702 QUA327702 RDW327702 RNS327702 RXO327702 SHK327702 SRG327702 TBC327702 TKY327702 TUU327702 UEQ327702 UOM327702 UYI327702 VIE327702 VSA327702 WBW327702 WLS327702 WVO327702 G393238 JC393238 SY393238 ACU393238 AMQ393238 AWM393238 BGI393238 BQE393238 CAA393238 CJW393238 CTS393238 DDO393238 DNK393238 DXG393238 EHC393238 EQY393238 FAU393238 FKQ393238 FUM393238 GEI393238 GOE393238 GYA393238 HHW393238 HRS393238 IBO393238 ILK393238 IVG393238 JFC393238 JOY393238 JYU393238 KIQ393238 KSM393238 LCI393238 LME393238 LWA393238 MFW393238 MPS393238 MZO393238 NJK393238 NTG393238 ODC393238 OMY393238 OWU393238 PGQ393238 PQM393238 QAI393238 QKE393238 QUA393238 RDW393238 RNS393238 RXO393238 SHK393238 SRG393238 TBC393238 TKY393238 TUU393238 UEQ393238 UOM393238 UYI393238 VIE393238 VSA393238 WBW393238 WLS393238 WVO393238 G458774 JC458774 SY458774 ACU458774 AMQ458774 AWM458774 BGI458774 BQE458774 CAA458774 CJW458774 CTS458774 DDO458774 DNK458774 DXG458774 EHC458774 EQY458774 FAU458774 FKQ458774 FUM458774 GEI458774 GOE458774 GYA458774 HHW458774 HRS458774 IBO458774 ILK458774 IVG458774 JFC458774 JOY458774 JYU458774 KIQ458774 KSM458774 LCI458774 LME458774 LWA458774 MFW458774 MPS458774 MZO458774 NJK458774 NTG458774 ODC458774 OMY458774 OWU458774 PGQ458774 PQM458774 QAI458774 QKE458774 QUA458774 RDW458774 RNS458774 RXO458774 SHK458774 SRG458774 TBC458774 TKY458774 TUU458774 UEQ458774 UOM458774 UYI458774 VIE458774 VSA458774 WBW458774 WLS458774 WVO458774 G524310 JC524310 SY524310 ACU524310 AMQ524310 AWM524310 BGI524310 BQE524310 CAA524310 CJW524310 CTS524310 DDO524310 DNK524310 DXG524310 EHC524310 EQY524310 FAU524310 FKQ524310 FUM524310 GEI524310 GOE524310 GYA524310 HHW524310 HRS524310 IBO524310 ILK524310 IVG524310 JFC524310 JOY524310 JYU524310 KIQ524310 KSM524310 LCI524310 LME524310 LWA524310 MFW524310 MPS524310 MZO524310 NJK524310 NTG524310 ODC524310 OMY524310 OWU524310 PGQ524310 PQM524310 QAI524310 QKE524310 QUA524310 RDW524310 RNS524310 RXO524310 SHK524310 SRG524310 TBC524310 TKY524310 TUU524310 UEQ524310 UOM524310 UYI524310 VIE524310 VSA524310 WBW524310 WLS524310 WVO524310 G589846 JC589846 SY589846 ACU589846 AMQ589846 AWM589846 BGI589846 BQE589846 CAA589846 CJW589846 CTS589846 DDO589846 DNK589846 DXG589846 EHC589846 EQY589846 FAU589846 FKQ589846 FUM589846 GEI589846 GOE589846 GYA589846 HHW589846 HRS589846 IBO589846 ILK589846 IVG589846 JFC589846 JOY589846 JYU589846 KIQ589846 KSM589846 LCI589846 LME589846 LWA589846 MFW589846 MPS589846 MZO589846 NJK589846 NTG589846 ODC589846 OMY589846 OWU589846 PGQ589846 PQM589846 QAI589846 QKE589846 QUA589846 RDW589846 RNS589846 RXO589846 SHK589846 SRG589846 TBC589846 TKY589846 TUU589846 UEQ589846 UOM589846 UYI589846 VIE589846 VSA589846 WBW589846 WLS589846 WVO589846 G655382 JC655382 SY655382 ACU655382 AMQ655382 AWM655382 BGI655382 BQE655382 CAA655382 CJW655382 CTS655382 DDO655382 DNK655382 DXG655382 EHC655382 EQY655382 FAU655382 FKQ655382 FUM655382 GEI655382 GOE655382 GYA655382 HHW655382 HRS655382 IBO655382 ILK655382 IVG655382 JFC655382 JOY655382 JYU655382 KIQ655382 KSM655382 LCI655382 LME655382 LWA655382 MFW655382 MPS655382 MZO655382 NJK655382 NTG655382 ODC655382 OMY655382 OWU655382 PGQ655382 PQM655382 QAI655382 QKE655382 QUA655382 RDW655382 RNS655382 RXO655382 SHK655382 SRG655382 TBC655382 TKY655382 TUU655382 UEQ655382 UOM655382 UYI655382 VIE655382 VSA655382 WBW655382 WLS655382 WVO655382 G720918 JC720918 SY720918 ACU720918 AMQ720918 AWM720918 BGI720918 BQE720918 CAA720918 CJW720918 CTS720918 DDO720918 DNK720918 DXG720918 EHC720918 EQY720918 FAU720918 FKQ720918 FUM720918 GEI720918 GOE720918 GYA720918 HHW720918 HRS720918 IBO720918 ILK720918 IVG720918 JFC720918 JOY720918 JYU720918 KIQ720918 KSM720918 LCI720918 LME720918 LWA720918 MFW720918 MPS720918 MZO720918 NJK720918 NTG720918 ODC720918 OMY720918 OWU720918 PGQ720918 PQM720918 QAI720918 QKE720918 QUA720918 RDW720918 RNS720918 RXO720918 SHK720918 SRG720918 TBC720918 TKY720918 TUU720918 UEQ720918 UOM720918 UYI720918 VIE720918 VSA720918 WBW720918 WLS720918 WVO720918 G786454 JC786454 SY786454 ACU786454 AMQ786454 AWM786454 BGI786454 BQE786454 CAA786454 CJW786454 CTS786454 DDO786454 DNK786454 DXG786454 EHC786454 EQY786454 FAU786454 FKQ786454 FUM786454 GEI786454 GOE786454 GYA786454 HHW786454 HRS786454 IBO786454 ILK786454 IVG786454 JFC786454 JOY786454 JYU786454 KIQ786454 KSM786454 LCI786454 LME786454 LWA786454 MFW786454 MPS786454 MZO786454 NJK786454 NTG786454 ODC786454 OMY786454 OWU786454 PGQ786454 PQM786454 QAI786454 QKE786454 QUA786454 RDW786454 RNS786454 RXO786454 SHK786454 SRG786454 TBC786454 TKY786454 TUU786454 UEQ786454 UOM786454 UYI786454 VIE786454 VSA786454 WBW786454 WLS786454 WVO786454 G851990 JC851990 SY851990 ACU851990 AMQ851990 AWM851990 BGI851990 BQE851990 CAA851990 CJW851990 CTS851990 DDO851990 DNK851990 DXG851990 EHC851990 EQY851990 FAU851990 FKQ851990 FUM851990 GEI851990 GOE851990 GYA851990 HHW851990 HRS851990 IBO851990 ILK851990 IVG851990 JFC851990 JOY851990 JYU851990 KIQ851990 KSM851990 LCI851990 LME851990 LWA851990 MFW851990 MPS851990 MZO851990 NJK851990 NTG851990 ODC851990 OMY851990 OWU851990 PGQ851990 PQM851990 QAI851990 QKE851990 QUA851990 RDW851990 RNS851990 RXO851990 SHK851990 SRG851990 TBC851990 TKY851990 TUU851990 UEQ851990 UOM851990 UYI851990 VIE851990 VSA851990 WBW851990 WLS851990 WVO851990 G917526 JC917526 SY917526 ACU917526 AMQ917526 AWM917526 BGI917526 BQE917526 CAA917526 CJW917526 CTS917526 DDO917526 DNK917526 DXG917526 EHC917526 EQY917526 FAU917526 FKQ917526 FUM917526 GEI917526 GOE917526 GYA917526 HHW917526 HRS917526 IBO917526 ILK917526 IVG917526 JFC917526 JOY917526 JYU917526 KIQ917526 KSM917526 LCI917526 LME917526 LWA917526 MFW917526 MPS917526 MZO917526 NJK917526 NTG917526 ODC917526 OMY917526 OWU917526 PGQ917526 PQM917526 QAI917526 QKE917526 QUA917526 RDW917526 RNS917526 RXO917526 SHK917526 SRG917526 TBC917526 TKY917526 TUU917526 UEQ917526 UOM917526 UYI917526 VIE917526 VSA917526 WBW917526 WLS917526 WVO917526 G983062 JC983062 SY983062 ACU983062 AMQ983062 AWM983062 BGI983062 BQE983062 CAA983062 CJW983062 CTS983062 DDO983062 DNK983062 DXG983062 EHC983062 EQY983062 FAU983062 FKQ983062 FUM983062 GEI983062 GOE983062 GYA983062 HHW983062 HRS983062 IBO983062 ILK983062 IVG983062 JFC983062 JOY983062 JYU983062 KIQ983062 KSM983062 LCI983062 LME983062 LWA983062 MFW983062 MPS983062 MZO983062 NJK983062 NTG983062 ODC983062 OMY983062 OWU983062 PGQ983062 PQM983062 QAI983062 QKE983062 QUA983062 RDW983062 RNS983062 RXO983062 SHK983062 SRG983062 TBC983062 TKY983062 TUU983062 UEQ983062 UOM983062 UYI983062 VIE983062 VSA983062 WBW983062 WLS983062 WVO983062 UEZ983069 JH29 TD29 ACZ29 AMV29 AWR29 BGN29 BQJ29 CAF29 CKB29 CTX29 DDT29 DNP29 DXL29 EHH29 ERD29 FAZ29 FKV29 FUR29 GEN29 GOJ29 GYF29 HIB29 HRX29 IBT29 ILP29 IVL29 JFH29 JPD29 JYZ29 KIV29 KSR29 LCN29 LMJ29 LWF29 MGB29 MPX29 MZT29 NJP29 NTL29 ODH29 OND29 OWZ29 PGV29 PQR29 QAN29 QKJ29 QUF29 REB29 RNX29 RXT29 SHP29 SRL29 TBH29 TLD29 TUZ29 UEV29 UOR29 UYN29 VIJ29 VSF29 WCB29 WLX29 WVT29 L65565 JH65565 TD65565 ACZ65565 AMV65565 AWR65565 BGN65565 BQJ65565 CAF65565 CKB65565 CTX65565 DDT65565 DNP65565 DXL65565 EHH65565 ERD65565 FAZ65565 FKV65565 FUR65565 GEN65565 GOJ65565 GYF65565 HIB65565 HRX65565 IBT65565 ILP65565 IVL65565 JFH65565 JPD65565 JYZ65565 KIV65565 KSR65565 LCN65565 LMJ65565 LWF65565 MGB65565 MPX65565 MZT65565 NJP65565 NTL65565 ODH65565 OND65565 OWZ65565 PGV65565 PQR65565 QAN65565 QKJ65565 QUF65565 REB65565 RNX65565 RXT65565 SHP65565 SRL65565 TBH65565 TLD65565 TUZ65565 UEV65565 UOR65565 UYN65565 VIJ65565 VSF65565 WCB65565 WLX65565 WVT65565 L131101 JH131101 TD131101 ACZ131101 AMV131101 AWR131101 BGN131101 BQJ131101 CAF131101 CKB131101 CTX131101 DDT131101 DNP131101 DXL131101 EHH131101 ERD131101 FAZ131101 FKV131101 FUR131101 GEN131101 GOJ131101 GYF131101 HIB131101 HRX131101 IBT131101 ILP131101 IVL131101 JFH131101 JPD131101 JYZ131101 KIV131101 KSR131101 LCN131101 LMJ131101 LWF131101 MGB131101 MPX131101 MZT131101 NJP131101 NTL131101 ODH131101 OND131101 OWZ131101 PGV131101 PQR131101 QAN131101 QKJ131101 QUF131101 REB131101 RNX131101 RXT131101 SHP131101 SRL131101 TBH131101 TLD131101 TUZ131101 UEV131101 UOR131101 UYN131101 VIJ131101 VSF131101 WCB131101 WLX131101 WVT131101 L196637 JH196637 TD196637 ACZ196637 AMV196637 AWR196637 BGN196637 BQJ196637 CAF196637 CKB196637 CTX196637 DDT196637 DNP196637 DXL196637 EHH196637 ERD196637 FAZ196637 FKV196637 FUR196637 GEN196637 GOJ196637 GYF196637 HIB196637 HRX196637 IBT196637 ILP196637 IVL196637 JFH196637 JPD196637 JYZ196637 KIV196637 KSR196637 LCN196637 LMJ196637 LWF196637 MGB196637 MPX196637 MZT196637 NJP196637 NTL196637 ODH196637 OND196637 OWZ196637 PGV196637 PQR196637 QAN196637 QKJ196637 QUF196637 REB196637 RNX196637 RXT196637 SHP196637 SRL196637 TBH196637 TLD196637 TUZ196637 UEV196637 UOR196637 UYN196637 VIJ196637 VSF196637 WCB196637 WLX196637 WVT196637 L262173 JH262173 TD262173 ACZ262173 AMV262173 AWR262173 BGN262173 BQJ262173 CAF262173 CKB262173 CTX262173 DDT262173 DNP262173 DXL262173 EHH262173 ERD262173 FAZ262173 FKV262173 FUR262173 GEN262173 GOJ262173 GYF262173 HIB262173 HRX262173 IBT262173 ILP262173 IVL262173 JFH262173 JPD262173 JYZ262173 KIV262173 KSR262173 LCN262173 LMJ262173 LWF262173 MGB262173 MPX262173 MZT262173 NJP262173 NTL262173 ODH262173 OND262173 OWZ262173 PGV262173 PQR262173 QAN262173 QKJ262173 QUF262173 REB262173 RNX262173 RXT262173 SHP262173 SRL262173 TBH262173 TLD262173 TUZ262173 UEV262173 UOR262173 UYN262173 VIJ262173 VSF262173 WCB262173 WLX262173 WVT262173 L327709 JH327709 TD327709 ACZ327709 AMV327709 AWR327709 BGN327709 BQJ327709 CAF327709 CKB327709 CTX327709 DDT327709 DNP327709 DXL327709 EHH327709 ERD327709 FAZ327709 FKV327709 FUR327709 GEN327709 GOJ327709 GYF327709 HIB327709 HRX327709 IBT327709 ILP327709 IVL327709 JFH327709 JPD327709 JYZ327709 KIV327709 KSR327709 LCN327709 LMJ327709 LWF327709 MGB327709 MPX327709 MZT327709 NJP327709 NTL327709 ODH327709 OND327709 OWZ327709 PGV327709 PQR327709 QAN327709 QKJ327709 QUF327709 REB327709 RNX327709 RXT327709 SHP327709 SRL327709 TBH327709 TLD327709 TUZ327709 UEV327709 UOR327709 UYN327709 VIJ327709 VSF327709 WCB327709 WLX327709 WVT327709 L393245 JH393245 TD393245 ACZ393245 AMV393245 AWR393245 BGN393245 BQJ393245 CAF393245 CKB393245 CTX393245 DDT393245 DNP393245 DXL393245 EHH393245 ERD393245 FAZ393245 FKV393245 FUR393245 GEN393245 GOJ393245 GYF393245 HIB393245 HRX393245 IBT393245 ILP393245 IVL393245 JFH393245 JPD393245 JYZ393245 KIV393245 KSR393245 LCN393245 LMJ393245 LWF393245 MGB393245 MPX393245 MZT393245 NJP393245 NTL393245 ODH393245 OND393245 OWZ393245 PGV393245 PQR393245 QAN393245 QKJ393245 QUF393245 REB393245 RNX393245 RXT393245 SHP393245 SRL393245 TBH393245 TLD393245 TUZ393245 UEV393245 UOR393245 UYN393245 VIJ393245 VSF393245 WCB393245 WLX393245 WVT393245 L458781 JH458781 TD458781 ACZ458781 AMV458781 AWR458781 BGN458781 BQJ458781 CAF458781 CKB458781 CTX458781 DDT458781 DNP458781 DXL458781 EHH458781 ERD458781 FAZ458781 FKV458781 FUR458781 GEN458781 GOJ458781 GYF458781 HIB458781 HRX458781 IBT458781 ILP458781 IVL458781 JFH458781 JPD458781 JYZ458781 KIV458781 KSR458781 LCN458781 LMJ458781 LWF458781 MGB458781 MPX458781 MZT458781 NJP458781 NTL458781 ODH458781 OND458781 OWZ458781 PGV458781 PQR458781 QAN458781 QKJ458781 QUF458781 REB458781 RNX458781 RXT458781 SHP458781 SRL458781 TBH458781 TLD458781 TUZ458781 UEV458781 UOR458781 UYN458781 VIJ458781 VSF458781 WCB458781 WLX458781 WVT458781 L524317 JH524317 TD524317 ACZ524317 AMV524317 AWR524317 BGN524317 BQJ524317 CAF524317 CKB524317 CTX524317 DDT524317 DNP524317 DXL524317 EHH524317 ERD524317 FAZ524317 FKV524317 FUR524317 GEN524317 GOJ524317 GYF524317 HIB524317 HRX524317 IBT524317 ILP524317 IVL524317 JFH524317 JPD524317 JYZ524317 KIV524317 KSR524317 LCN524317 LMJ524317 LWF524317 MGB524317 MPX524317 MZT524317 NJP524317 NTL524317 ODH524317 OND524317 OWZ524317 PGV524317 PQR524317 QAN524317 QKJ524317 QUF524317 REB524317 RNX524317 RXT524317 SHP524317 SRL524317 TBH524317 TLD524317 TUZ524317 UEV524317 UOR524317 UYN524317 VIJ524317 VSF524317 WCB524317 WLX524317 WVT524317 L589853 JH589853 TD589853 ACZ589853 AMV589853 AWR589853 BGN589853 BQJ589853 CAF589853 CKB589853 CTX589853 DDT589853 DNP589853 DXL589853 EHH589853 ERD589853 FAZ589853 FKV589853 FUR589853 GEN589853 GOJ589853 GYF589853 HIB589853 HRX589853 IBT589853 ILP589853 IVL589853 JFH589853 JPD589853 JYZ589853 KIV589853 KSR589853 LCN589853 LMJ589853 LWF589853 MGB589853 MPX589853 MZT589853 NJP589853 NTL589853 ODH589853 OND589853 OWZ589853 PGV589853 PQR589853 QAN589853 QKJ589853 QUF589853 REB589853 RNX589853 RXT589853 SHP589853 SRL589853 TBH589853 TLD589853 TUZ589853 UEV589853 UOR589853 UYN589853 VIJ589853 VSF589853 WCB589853 WLX589853 WVT589853 L655389 JH655389 TD655389 ACZ655389 AMV655389 AWR655389 BGN655389 BQJ655389 CAF655389 CKB655389 CTX655389 DDT655389 DNP655389 DXL655389 EHH655389 ERD655389 FAZ655389 FKV655389 FUR655389 GEN655389 GOJ655389 GYF655389 HIB655389 HRX655389 IBT655389 ILP655389 IVL655389 JFH655389 JPD655389 JYZ655389 KIV655389 KSR655389 LCN655389 LMJ655389 LWF655389 MGB655389 MPX655389 MZT655389 NJP655389 NTL655389 ODH655389 OND655389 OWZ655389 PGV655389 PQR655389 QAN655389 QKJ655389 QUF655389 REB655389 RNX655389 RXT655389 SHP655389 SRL655389 TBH655389 TLD655389 TUZ655389 UEV655389 UOR655389 UYN655389 VIJ655389 VSF655389 WCB655389 WLX655389 WVT655389 L720925 JH720925 TD720925 ACZ720925 AMV720925 AWR720925 BGN720925 BQJ720925 CAF720925 CKB720925 CTX720925 DDT720925 DNP720925 DXL720925 EHH720925 ERD720925 FAZ720925 FKV720925 FUR720925 GEN720925 GOJ720925 GYF720925 HIB720925 HRX720925 IBT720925 ILP720925 IVL720925 JFH720925 JPD720925 JYZ720925 KIV720925 KSR720925 LCN720925 LMJ720925 LWF720925 MGB720925 MPX720925 MZT720925 NJP720925 NTL720925 ODH720925 OND720925 OWZ720925 PGV720925 PQR720925 QAN720925 QKJ720925 QUF720925 REB720925 RNX720925 RXT720925 SHP720925 SRL720925 TBH720925 TLD720925 TUZ720925 UEV720925 UOR720925 UYN720925 VIJ720925 VSF720925 WCB720925 WLX720925 WVT720925 L786461 JH786461 TD786461 ACZ786461 AMV786461 AWR786461 BGN786461 BQJ786461 CAF786461 CKB786461 CTX786461 DDT786461 DNP786461 DXL786461 EHH786461 ERD786461 FAZ786461 FKV786461 FUR786461 GEN786461 GOJ786461 GYF786461 HIB786461 HRX786461 IBT786461 ILP786461 IVL786461 JFH786461 JPD786461 JYZ786461 KIV786461 KSR786461 LCN786461 LMJ786461 LWF786461 MGB786461 MPX786461 MZT786461 NJP786461 NTL786461 ODH786461 OND786461 OWZ786461 PGV786461 PQR786461 QAN786461 QKJ786461 QUF786461 REB786461 RNX786461 RXT786461 SHP786461 SRL786461 TBH786461 TLD786461 TUZ786461 UEV786461 UOR786461 UYN786461 VIJ786461 VSF786461 WCB786461 WLX786461 WVT786461 L851997 JH851997 TD851997 ACZ851997 AMV851997 AWR851997 BGN851997 BQJ851997 CAF851997 CKB851997 CTX851997 DDT851997 DNP851997 DXL851997 EHH851997 ERD851997 FAZ851997 FKV851997 FUR851997 GEN851997 GOJ851997 GYF851997 HIB851997 HRX851997 IBT851997 ILP851997 IVL851997 JFH851997 JPD851997 JYZ851997 KIV851997 KSR851997 LCN851997 LMJ851997 LWF851997 MGB851997 MPX851997 MZT851997 NJP851997 NTL851997 ODH851997 OND851997 OWZ851997 PGV851997 PQR851997 QAN851997 QKJ851997 QUF851997 REB851997 RNX851997 RXT851997 SHP851997 SRL851997 TBH851997 TLD851997 TUZ851997 UEV851997 UOR851997 UYN851997 VIJ851997 VSF851997 WCB851997 WLX851997 WVT851997 L917533 JH917533 TD917533 ACZ917533 AMV917533 AWR917533 BGN917533 BQJ917533 CAF917533 CKB917533 CTX917533 DDT917533 DNP917533 DXL917533 EHH917533 ERD917533 FAZ917533 FKV917533 FUR917533 GEN917533 GOJ917533 GYF917533 HIB917533 HRX917533 IBT917533 ILP917533 IVL917533 JFH917533 JPD917533 JYZ917533 KIV917533 KSR917533 LCN917533 LMJ917533 LWF917533 MGB917533 MPX917533 MZT917533 NJP917533 NTL917533 ODH917533 OND917533 OWZ917533 PGV917533 PQR917533 QAN917533 QKJ917533 QUF917533 REB917533 RNX917533 RXT917533 SHP917533 SRL917533 TBH917533 TLD917533 TUZ917533 UEV917533 UOR917533 UYN917533 VIJ917533 VSF917533 WCB917533 WLX917533 WVT917533 L983069 JH983069 TD983069 ACZ983069 AMV983069 AWR983069 BGN983069 BQJ983069 CAF983069 CKB983069 CTX983069 DDT983069 DNP983069 DXL983069 EHH983069 ERD983069 FAZ983069 FKV983069 FUR983069 GEN983069 GOJ983069 GYF983069 HIB983069 HRX983069 IBT983069 ILP983069 IVL983069 JFH983069 JPD983069 JYZ983069 KIV983069 KSR983069 LCN983069 LMJ983069 LWF983069 MGB983069 MPX983069 MZT983069 NJP983069 NTL983069 ODH983069 OND983069 OWZ983069 PGV983069 PQR983069 QAN983069 QKJ983069 QUF983069 REB983069 RNX983069 RXT983069 SHP983069 SRL983069 TBH983069 TLD983069 TUZ983069 UEV983069 UOR983069 UYN983069 VIJ983069 VSF983069 WCB983069 WLX983069 WVT983069 UOV983069 JL29 TH29 ADD29 AMZ29 AWV29 BGR29 BQN29 CAJ29 CKF29 CUB29 DDX29 DNT29 DXP29 EHL29 ERH29 FBD29 FKZ29 FUV29 GER29 GON29 GYJ29 HIF29 HSB29 IBX29 ILT29 IVP29 JFL29 JPH29 JZD29 KIZ29 KSV29 LCR29 LMN29 LWJ29 MGF29 MQB29 MZX29 NJT29 NTP29 ODL29 ONH29 OXD29 PGZ29 PQV29 QAR29 QKN29 QUJ29 REF29 ROB29 RXX29 SHT29 SRP29 TBL29 TLH29 TVD29 UEZ29 UOV29 UYR29 VIN29 VSJ29 WCF29 WMB29 WVX29 P65565 JL65565 TH65565 ADD65565 AMZ65565 AWV65565 BGR65565 BQN65565 CAJ65565 CKF65565 CUB65565 DDX65565 DNT65565 DXP65565 EHL65565 ERH65565 FBD65565 FKZ65565 FUV65565 GER65565 GON65565 GYJ65565 HIF65565 HSB65565 IBX65565 ILT65565 IVP65565 JFL65565 JPH65565 JZD65565 KIZ65565 KSV65565 LCR65565 LMN65565 LWJ65565 MGF65565 MQB65565 MZX65565 NJT65565 NTP65565 ODL65565 ONH65565 OXD65565 PGZ65565 PQV65565 QAR65565 QKN65565 QUJ65565 REF65565 ROB65565 RXX65565 SHT65565 SRP65565 TBL65565 TLH65565 TVD65565 UEZ65565 UOV65565 UYR65565 VIN65565 VSJ65565 WCF65565 WMB65565 WVX65565 P131101 JL131101 TH131101 ADD131101 AMZ131101 AWV131101 BGR131101 BQN131101 CAJ131101 CKF131101 CUB131101 DDX131101 DNT131101 DXP131101 EHL131101 ERH131101 FBD131101 FKZ131101 FUV131101 GER131101 GON131101 GYJ131101 HIF131101 HSB131101 IBX131101 ILT131101 IVP131101 JFL131101 JPH131101 JZD131101 KIZ131101 KSV131101 LCR131101 LMN131101 LWJ131101 MGF131101 MQB131101 MZX131101 NJT131101 NTP131101 ODL131101 ONH131101 OXD131101 PGZ131101 PQV131101 QAR131101 QKN131101 QUJ131101 REF131101 ROB131101 RXX131101 SHT131101 SRP131101 TBL131101 TLH131101 TVD131101 UEZ131101 UOV131101 UYR131101 VIN131101 VSJ131101 WCF131101 WMB131101 WVX131101 P196637 JL196637 TH196637 ADD196637 AMZ196637 AWV196637 BGR196637 BQN196637 CAJ196637 CKF196637 CUB196637 DDX196637 DNT196637 DXP196637 EHL196637 ERH196637 FBD196637 FKZ196637 FUV196637 GER196637 GON196637 GYJ196637 HIF196637 HSB196637 IBX196637 ILT196637 IVP196637 JFL196637 JPH196637 JZD196637 KIZ196637 KSV196637 LCR196637 LMN196637 LWJ196637 MGF196637 MQB196637 MZX196637 NJT196637 NTP196637 ODL196637 ONH196637 OXD196637 PGZ196637 PQV196637 QAR196637 QKN196637 QUJ196637 REF196637 ROB196637 RXX196637 SHT196637 SRP196637 TBL196637 TLH196637 TVD196637 UEZ196637 UOV196637 UYR196637 VIN196637 VSJ196637 WCF196637 WMB196637 WVX196637 P262173 JL262173 TH262173 ADD262173 AMZ262173 AWV262173 BGR262173 BQN262173 CAJ262173 CKF262173 CUB262173 DDX262173 DNT262173 DXP262173 EHL262173 ERH262173 FBD262173 FKZ262173 FUV262173 GER262173 GON262173 GYJ262173 HIF262173 HSB262173 IBX262173 ILT262173 IVP262173 JFL262173 JPH262173 JZD262173 KIZ262173 KSV262173 LCR262173 LMN262173 LWJ262173 MGF262173 MQB262173 MZX262173 NJT262173 NTP262173 ODL262173 ONH262173 OXD262173 PGZ262173 PQV262173 QAR262173 QKN262173 QUJ262173 REF262173 ROB262173 RXX262173 SHT262173 SRP262173 TBL262173 TLH262173 TVD262173 UEZ262173 UOV262173 UYR262173 VIN262173 VSJ262173 WCF262173 WMB262173 WVX262173 P327709 JL327709 TH327709 ADD327709 AMZ327709 AWV327709 BGR327709 BQN327709 CAJ327709 CKF327709 CUB327709 DDX327709 DNT327709 DXP327709 EHL327709 ERH327709 FBD327709 FKZ327709 FUV327709 GER327709 GON327709 GYJ327709 HIF327709 HSB327709 IBX327709 ILT327709 IVP327709 JFL327709 JPH327709 JZD327709 KIZ327709 KSV327709 LCR327709 LMN327709 LWJ327709 MGF327709 MQB327709 MZX327709 NJT327709 NTP327709 ODL327709 ONH327709 OXD327709 PGZ327709 PQV327709 QAR327709 QKN327709 QUJ327709 REF327709 ROB327709 RXX327709 SHT327709 SRP327709 TBL327709 TLH327709 TVD327709 UEZ327709 UOV327709 UYR327709 VIN327709 VSJ327709 WCF327709 WMB327709 WVX327709 P393245 JL393245 TH393245 ADD393245 AMZ393245 AWV393245 BGR393245 BQN393245 CAJ393245 CKF393245 CUB393245 DDX393245 DNT393245 DXP393245 EHL393245 ERH393245 FBD393245 FKZ393245 FUV393245 GER393245 GON393245 GYJ393245 HIF393245 HSB393245 IBX393245 ILT393245 IVP393245 JFL393245 JPH393245 JZD393245 KIZ393245 KSV393245 LCR393245 LMN393245 LWJ393245 MGF393245 MQB393245 MZX393245 NJT393245 NTP393245 ODL393245 ONH393245 OXD393245 PGZ393245 PQV393245 QAR393245 QKN393245 QUJ393245 REF393245 ROB393245 RXX393245 SHT393245 SRP393245 TBL393245 TLH393245 TVD393245 UEZ393245 UOV393245 UYR393245 VIN393245 VSJ393245 WCF393245 WMB393245 WVX393245 P458781 JL458781 TH458781 ADD458781 AMZ458781 AWV458781 BGR458781 BQN458781 CAJ458781 CKF458781 CUB458781 DDX458781 DNT458781 DXP458781 EHL458781 ERH458781 FBD458781 FKZ458781 FUV458781 GER458781 GON458781 GYJ458781 HIF458781 HSB458781 IBX458781 ILT458781 IVP458781 JFL458781 JPH458781 JZD458781 KIZ458781 KSV458781 LCR458781 LMN458781 LWJ458781 MGF458781 MQB458781 MZX458781 NJT458781 NTP458781 ODL458781 ONH458781 OXD458781 PGZ458781 PQV458781 QAR458781 QKN458781 QUJ458781 REF458781 ROB458781 RXX458781 SHT458781 SRP458781 TBL458781 TLH458781 TVD458781 UEZ458781 UOV458781 UYR458781 VIN458781 VSJ458781 WCF458781 WMB458781 WVX458781 P524317 JL524317 TH524317 ADD524317 AMZ524317 AWV524317 BGR524317 BQN524317 CAJ524317 CKF524317 CUB524317 DDX524317 DNT524317 DXP524317 EHL524317 ERH524317 FBD524317 FKZ524317 FUV524317 GER524317 GON524317 GYJ524317 HIF524317 HSB524317 IBX524317 ILT524317 IVP524317 JFL524317 JPH524317 JZD524317 KIZ524317 KSV524317 LCR524317 LMN524317 LWJ524317 MGF524317 MQB524317 MZX524317 NJT524317 NTP524317 ODL524317 ONH524317 OXD524317 PGZ524317 PQV524317 QAR524317 QKN524317 QUJ524317 REF524317 ROB524317 RXX524317 SHT524317 SRP524317 TBL524317 TLH524317 TVD524317 UEZ524317 UOV524317 UYR524317 VIN524317 VSJ524317 WCF524317 WMB524317 WVX524317 P589853 JL589853 TH589853 ADD589853 AMZ589853 AWV589853 BGR589853 BQN589853 CAJ589853 CKF589853 CUB589853 DDX589853 DNT589853 DXP589853 EHL589853 ERH589853 FBD589853 FKZ589853 FUV589853 GER589853 GON589853 GYJ589853 HIF589853 HSB589853 IBX589853 ILT589853 IVP589853 JFL589853 JPH589853 JZD589853 KIZ589853 KSV589853 LCR589853 LMN589853 LWJ589853 MGF589853 MQB589853 MZX589853 NJT589853 NTP589853 ODL589853 ONH589853 OXD589853 PGZ589853 PQV589853 QAR589853 QKN589853 QUJ589853 REF589853 ROB589853 RXX589853 SHT589853 SRP589853 TBL589853 TLH589853 TVD589853 UEZ589853 UOV589853 UYR589853 VIN589853 VSJ589853 WCF589853 WMB589853 WVX589853 P655389 JL655389 TH655389 ADD655389 AMZ655389 AWV655389 BGR655389 BQN655389 CAJ655389 CKF655389 CUB655389 DDX655389 DNT655389 DXP655389 EHL655389 ERH655389 FBD655389 FKZ655389 FUV655389 GER655389 GON655389 GYJ655389 HIF655389 HSB655389 IBX655389 ILT655389 IVP655389 JFL655389 JPH655389 JZD655389 KIZ655389 KSV655389 LCR655389 LMN655389 LWJ655389 MGF655389 MQB655389 MZX655389 NJT655389 NTP655389 ODL655389 ONH655389 OXD655389 PGZ655389 PQV655389 QAR655389 QKN655389 QUJ655389 REF655389 ROB655389 RXX655389 SHT655389 SRP655389 TBL655389 TLH655389 TVD655389 UEZ655389 UOV655389 UYR655389 VIN655389 VSJ655389 WCF655389 WMB655389 WVX655389 P720925 JL720925 TH720925 ADD720925 AMZ720925 AWV720925 BGR720925 BQN720925 CAJ720925 CKF720925 CUB720925 DDX720925 DNT720925 DXP720925 EHL720925 ERH720925 FBD720925 FKZ720925 FUV720925 GER720925 GON720925 GYJ720925 HIF720925 HSB720925 IBX720925 ILT720925 IVP720925 JFL720925 JPH720925 JZD720925 KIZ720925 KSV720925 LCR720925 LMN720925 LWJ720925 MGF720925 MQB720925 MZX720925 NJT720925 NTP720925 ODL720925 ONH720925 OXD720925 PGZ720925 PQV720925 QAR720925 QKN720925 QUJ720925 REF720925 ROB720925 RXX720925 SHT720925 SRP720925 TBL720925 TLH720925 TVD720925 UEZ720925 UOV720925 UYR720925 VIN720925 VSJ720925 WCF720925 WMB720925 WVX720925 P786461 JL786461 TH786461 ADD786461 AMZ786461 AWV786461 BGR786461 BQN786461 CAJ786461 CKF786461 CUB786461 DDX786461 DNT786461 DXP786461 EHL786461 ERH786461 FBD786461 FKZ786461 FUV786461 GER786461 GON786461 GYJ786461 HIF786461 HSB786461 IBX786461 ILT786461 IVP786461 JFL786461 JPH786461 JZD786461 KIZ786461 KSV786461 LCR786461 LMN786461 LWJ786461 MGF786461 MQB786461 MZX786461 NJT786461 NTP786461 ODL786461 ONH786461 OXD786461 PGZ786461 PQV786461 QAR786461 QKN786461 QUJ786461 REF786461 ROB786461 RXX786461 SHT786461 SRP786461 TBL786461 TLH786461 TVD786461 UEZ786461 UOV786461 UYR786461 VIN786461 VSJ786461 WCF786461 WMB786461 WVX786461 P851997 JL851997 TH851997 ADD851997 AMZ851997 AWV851997 BGR851997 BQN851997 CAJ851997 CKF851997 CUB851997 DDX851997 DNT851997 DXP851997 EHL851997 ERH851997 FBD851997 FKZ851997 FUV851997 GER851997 GON851997 GYJ851997 HIF851997 HSB851997 IBX851997 ILT851997 IVP851997 JFL851997 JPH851997 JZD851997 KIZ851997 KSV851997 LCR851997 LMN851997 LWJ851997 MGF851997 MQB851997 MZX851997 NJT851997 NTP851997 ODL851997 ONH851997 OXD851997 PGZ851997 PQV851997 QAR851997 QKN851997 QUJ851997 REF851997 ROB851997 RXX851997 SHT851997 SRP851997 TBL851997 TLH851997 TVD851997 UEZ851997 UOV851997 UYR851997 VIN851997 VSJ851997 WCF851997 WMB851997 WVX851997 P917533 JL917533 TH917533 ADD917533 AMZ917533 AWV917533 BGR917533 BQN917533 CAJ917533 CKF917533 CUB917533 DDX917533 DNT917533 DXP917533 EHL917533 ERH917533 FBD917533 FKZ917533 FUV917533 GER917533 GON917533 GYJ917533 HIF917533 HSB917533 IBX917533 ILT917533 IVP917533 JFL917533 JPH917533 JZD917533 KIZ917533 KSV917533 LCR917533 LMN917533 LWJ917533 MGF917533 MQB917533 MZX917533 NJT917533 NTP917533 ODL917533 ONH917533 OXD917533 PGZ917533 PQV917533 QAR917533 QKN917533 QUJ917533 REF917533 ROB917533 RXX917533 SHT917533 SRP917533 TBL917533 TLH917533 TVD917533 UEZ917533 UOV917533 UYR917533 VIN917533 VSJ917533 WCF917533 WMB917533 WVX917533 P983069 JL983069 TH983069 ADD983069 AMZ983069 AWV983069 BGR983069 BQN983069 CAJ983069 CKF983069 CUB983069 DDX983069 DNT983069 DXP983069 EHL983069 ERH983069 FBD983069 FKZ983069 FUV983069 GER983069 GON983069 GYJ983069 HIF983069 HSB983069 IBX983069 ILT983069 IVP983069 JFL983069 JPH983069 JZD983069 KIZ983069 KSV983069 LCR983069 LMN983069 LWJ983069 MGF983069 MQB983069 MZX983069 NJT983069 NTP983069 ODL983069 ONH983069 OXD983069 PGZ983069 PQV983069 QAR983069 QKN983069 QUJ983069 REF983069 ROB983069 RXX983069 SHT983069 SRP983069 TBL983069 TLH983069</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6" tint="0.79995117038483843"/>
    <pageSetUpPr fitToPage="1"/>
  </sheetPr>
  <dimension ref="A1:AL123"/>
  <sheetViews>
    <sheetView workbookViewId="0"/>
  </sheetViews>
  <sheetFormatPr defaultColWidth="3.625" defaultRowHeight="15" customHeight="1"/>
  <cols>
    <col min="1" max="33" width="3.625" style="857" customWidth="1"/>
    <col min="34" max="34" width="14" style="857" customWidth="1"/>
    <col min="35" max="289" width="3.625" style="857" customWidth="1"/>
    <col min="290" max="290" width="14" style="857" customWidth="1"/>
    <col min="291" max="545" width="3.625" style="857" customWidth="1"/>
    <col min="546" max="546" width="14" style="857" customWidth="1"/>
    <col min="547" max="801" width="3.625" style="857" customWidth="1"/>
    <col min="802" max="802" width="14" style="857" customWidth="1"/>
    <col min="803" max="1057" width="3.625" style="857" customWidth="1"/>
    <col min="1058" max="1058" width="14" style="857" customWidth="1"/>
    <col min="1059" max="1313" width="3.625" style="857" customWidth="1"/>
    <col min="1314" max="1314" width="14" style="857" customWidth="1"/>
    <col min="1315" max="1569" width="3.625" style="857" customWidth="1"/>
    <col min="1570" max="1570" width="14" style="857" customWidth="1"/>
    <col min="1571" max="1825" width="3.625" style="857" customWidth="1"/>
    <col min="1826" max="1826" width="14" style="857" customWidth="1"/>
    <col min="1827" max="2081" width="3.625" style="857" customWidth="1"/>
    <col min="2082" max="2082" width="14" style="857" customWidth="1"/>
    <col min="2083" max="2337" width="3.625" style="857" customWidth="1"/>
    <col min="2338" max="2338" width="14" style="857" customWidth="1"/>
    <col min="2339" max="2593" width="3.625" style="857" customWidth="1"/>
    <col min="2594" max="2594" width="14" style="857" customWidth="1"/>
    <col min="2595" max="2849" width="3.625" style="857" customWidth="1"/>
    <col min="2850" max="2850" width="14" style="857" customWidth="1"/>
    <col min="2851" max="3105" width="3.625" style="857" customWidth="1"/>
    <col min="3106" max="3106" width="14" style="857" customWidth="1"/>
    <col min="3107" max="3361" width="3.625" style="857" customWidth="1"/>
    <col min="3362" max="3362" width="14" style="857" customWidth="1"/>
    <col min="3363" max="3617" width="3.625" style="857" customWidth="1"/>
    <col min="3618" max="3618" width="14" style="857" customWidth="1"/>
    <col min="3619" max="3873" width="3.625" style="857" customWidth="1"/>
    <col min="3874" max="3874" width="14" style="857" customWidth="1"/>
    <col min="3875" max="4129" width="3.625" style="857" customWidth="1"/>
    <col min="4130" max="4130" width="14" style="857" customWidth="1"/>
    <col min="4131" max="4385" width="3.625" style="857" customWidth="1"/>
    <col min="4386" max="4386" width="14" style="857" customWidth="1"/>
    <col min="4387" max="4641" width="3.625" style="857" customWidth="1"/>
    <col min="4642" max="4642" width="14" style="857" customWidth="1"/>
    <col min="4643" max="4897" width="3.625" style="857" customWidth="1"/>
    <col min="4898" max="4898" width="14" style="857" customWidth="1"/>
    <col min="4899" max="5153" width="3.625" style="857" customWidth="1"/>
    <col min="5154" max="5154" width="14" style="857" customWidth="1"/>
    <col min="5155" max="5409" width="3.625" style="857" customWidth="1"/>
    <col min="5410" max="5410" width="14" style="857" customWidth="1"/>
    <col min="5411" max="5665" width="3.625" style="857" customWidth="1"/>
    <col min="5666" max="5666" width="14" style="857" customWidth="1"/>
    <col min="5667" max="5921" width="3.625" style="857" customWidth="1"/>
    <col min="5922" max="5922" width="14" style="857" customWidth="1"/>
    <col min="5923" max="6177" width="3.625" style="857" customWidth="1"/>
    <col min="6178" max="6178" width="14" style="857" customWidth="1"/>
    <col min="6179" max="6433" width="3.625" style="857" customWidth="1"/>
    <col min="6434" max="6434" width="14" style="857" customWidth="1"/>
    <col min="6435" max="6689" width="3.625" style="857" customWidth="1"/>
    <col min="6690" max="6690" width="14" style="857" customWidth="1"/>
    <col min="6691" max="6945" width="3.625" style="857" customWidth="1"/>
    <col min="6946" max="6946" width="14" style="857" customWidth="1"/>
    <col min="6947" max="7201" width="3.625" style="857" customWidth="1"/>
    <col min="7202" max="7202" width="14" style="857" customWidth="1"/>
    <col min="7203" max="7457" width="3.625" style="857" customWidth="1"/>
    <col min="7458" max="7458" width="14" style="857" customWidth="1"/>
    <col min="7459" max="7713" width="3.625" style="857" customWidth="1"/>
    <col min="7714" max="7714" width="14" style="857" customWidth="1"/>
    <col min="7715" max="7969" width="3.625" style="857" customWidth="1"/>
    <col min="7970" max="7970" width="14" style="857" customWidth="1"/>
    <col min="7971" max="8225" width="3.625" style="857" customWidth="1"/>
    <col min="8226" max="8226" width="14" style="857" customWidth="1"/>
    <col min="8227" max="8481" width="3.625" style="857" customWidth="1"/>
    <col min="8482" max="8482" width="14" style="857" customWidth="1"/>
    <col min="8483" max="8737" width="3.625" style="857" customWidth="1"/>
    <col min="8738" max="8738" width="14" style="857" customWidth="1"/>
    <col min="8739" max="8993" width="3.625" style="857" customWidth="1"/>
    <col min="8994" max="8994" width="14" style="857" customWidth="1"/>
    <col min="8995" max="9249" width="3.625" style="857" customWidth="1"/>
    <col min="9250" max="9250" width="14" style="857" customWidth="1"/>
    <col min="9251" max="9505" width="3.625" style="857" customWidth="1"/>
    <col min="9506" max="9506" width="14" style="857" customWidth="1"/>
    <col min="9507" max="9761" width="3.625" style="857" customWidth="1"/>
    <col min="9762" max="9762" width="14" style="857" customWidth="1"/>
    <col min="9763" max="10017" width="3.625" style="857" customWidth="1"/>
    <col min="10018" max="10018" width="14" style="857" customWidth="1"/>
    <col min="10019" max="10273" width="3.625" style="857" customWidth="1"/>
    <col min="10274" max="10274" width="14" style="857" customWidth="1"/>
    <col min="10275" max="10529" width="3.625" style="857" customWidth="1"/>
    <col min="10530" max="10530" width="14" style="857" customWidth="1"/>
    <col min="10531" max="10785" width="3.625" style="857" customWidth="1"/>
    <col min="10786" max="10786" width="14" style="857" customWidth="1"/>
    <col min="10787" max="11041" width="3.625" style="857" customWidth="1"/>
    <col min="11042" max="11042" width="14" style="857" customWidth="1"/>
    <col min="11043" max="11297" width="3.625" style="857" customWidth="1"/>
    <col min="11298" max="11298" width="14" style="857" customWidth="1"/>
    <col min="11299" max="11553" width="3.625" style="857" customWidth="1"/>
    <col min="11554" max="11554" width="14" style="857" customWidth="1"/>
    <col min="11555" max="11809" width="3.625" style="857" customWidth="1"/>
    <col min="11810" max="11810" width="14" style="857" customWidth="1"/>
    <col min="11811" max="12065" width="3.625" style="857" customWidth="1"/>
    <col min="12066" max="12066" width="14" style="857" customWidth="1"/>
    <col min="12067" max="12321" width="3.625" style="857" customWidth="1"/>
    <col min="12322" max="12322" width="14" style="857" customWidth="1"/>
    <col min="12323" max="12577" width="3.625" style="857" customWidth="1"/>
    <col min="12578" max="12578" width="14" style="857" customWidth="1"/>
    <col min="12579" max="12833" width="3.625" style="857" customWidth="1"/>
    <col min="12834" max="12834" width="14" style="857" customWidth="1"/>
    <col min="12835" max="13089" width="3.625" style="857" customWidth="1"/>
    <col min="13090" max="13090" width="14" style="857" customWidth="1"/>
    <col min="13091" max="13345" width="3.625" style="857" customWidth="1"/>
    <col min="13346" max="13346" width="14" style="857" customWidth="1"/>
    <col min="13347" max="13601" width="3.625" style="857" customWidth="1"/>
    <col min="13602" max="13602" width="14" style="857" customWidth="1"/>
    <col min="13603" max="13857" width="3.625" style="857" customWidth="1"/>
    <col min="13858" max="13858" width="14" style="857" customWidth="1"/>
    <col min="13859" max="14113" width="3.625" style="857" customWidth="1"/>
    <col min="14114" max="14114" width="14" style="857" customWidth="1"/>
    <col min="14115" max="14369" width="3.625" style="857" customWidth="1"/>
    <col min="14370" max="14370" width="14" style="857" customWidth="1"/>
    <col min="14371" max="14625" width="3.625" style="857" customWidth="1"/>
    <col min="14626" max="14626" width="14" style="857" customWidth="1"/>
    <col min="14627" max="14881" width="3.625" style="857" customWidth="1"/>
    <col min="14882" max="14882" width="14" style="857" customWidth="1"/>
    <col min="14883" max="15137" width="3.625" style="857" customWidth="1"/>
    <col min="15138" max="15138" width="14" style="857" customWidth="1"/>
    <col min="15139" max="15393" width="3.625" style="857" customWidth="1"/>
    <col min="15394" max="15394" width="14" style="857" customWidth="1"/>
    <col min="15395" max="15649" width="3.625" style="857" customWidth="1"/>
    <col min="15650" max="15650" width="14" style="857" customWidth="1"/>
    <col min="15651" max="15905" width="3.625" style="857" customWidth="1"/>
    <col min="15906" max="15906" width="14" style="857" customWidth="1"/>
    <col min="15907" max="16161" width="3.625" style="857" customWidth="1"/>
    <col min="16162" max="16162" width="14" style="857" customWidth="1"/>
    <col min="16163" max="16384" width="3.625" style="857" customWidth="1"/>
  </cols>
  <sheetData>
    <row r="1" spans="1:38">
      <c r="A1" s="857" t="s">
        <v>3465</v>
      </c>
      <c r="AE1" s="858"/>
      <c r="AH1" s="859" t="s">
        <v>3093</v>
      </c>
      <c r="AI1" s="859"/>
    </row>
    <row r="2" spans="1:38">
      <c r="AH2" s="860" t="s">
        <v>2845</v>
      </c>
      <c r="AI2" s="859"/>
    </row>
    <row r="3" spans="1:38">
      <c r="AH3" s="861" t="str">
        <f>HYPERLINK("#A1：X54")</f>
        <v>#A1：X54</v>
      </c>
      <c r="AI3" s="862" t="s">
        <v>3466</v>
      </c>
      <c r="AJ3" s="863"/>
      <c r="AK3" s="863"/>
      <c r="AL3" s="863"/>
    </row>
    <row r="4" spans="1:38">
      <c r="A4" s="2267" t="s">
        <v>2818</v>
      </c>
      <c r="B4" s="2267"/>
      <c r="C4" s="2267"/>
      <c r="D4" s="2267"/>
      <c r="E4" s="2267"/>
      <c r="F4" s="2267"/>
      <c r="G4" s="2267"/>
      <c r="H4" s="2267"/>
      <c r="I4" s="2267"/>
      <c r="J4" s="2267"/>
      <c r="K4" s="2267"/>
      <c r="L4" s="2267"/>
      <c r="M4" s="2267"/>
      <c r="N4" s="2267"/>
      <c r="O4" s="2267"/>
      <c r="P4" s="2267"/>
      <c r="Q4" s="2267"/>
      <c r="R4" s="2267"/>
      <c r="S4" s="2267"/>
      <c r="T4" s="2267"/>
      <c r="U4" s="2267"/>
      <c r="V4" s="2267"/>
      <c r="W4" s="2267"/>
      <c r="X4" s="2267"/>
      <c r="AH4" s="861" t="str">
        <f>HYPERLINK("#A55：X108")</f>
        <v>#A55：X108</v>
      </c>
      <c r="AI4" s="864" t="s">
        <v>3467</v>
      </c>
      <c r="AJ4" s="865"/>
      <c r="AK4" s="865"/>
      <c r="AL4" s="865"/>
    </row>
    <row r="5" spans="1:38">
      <c r="A5" s="2267"/>
      <c r="B5" s="2267"/>
      <c r="C5" s="2267"/>
      <c r="D5" s="2267"/>
      <c r="E5" s="2267"/>
      <c r="F5" s="2267"/>
      <c r="G5" s="2267"/>
      <c r="H5" s="2267"/>
      <c r="I5" s="2267"/>
      <c r="J5" s="2267"/>
      <c r="K5" s="2267"/>
      <c r="L5" s="2267"/>
      <c r="M5" s="2267"/>
      <c r="N5" s="2267"/>
      <c r="O5" s="2267"/>
      <c r="P5" s="2267"/>
      <c r="Q5" s="2267"/>
      <c r="R5" s="2267"/>
      <c r="S5" s="2267"/>
      <c r="T5" s="2267"/>
      <c r="U5" s="2267"/>
      <c r="V5" s="2267"/>
      <c r="W5" s="2267"/>
      <c r="X5" s="2267"/>
    </row>
    <row r="6" spans="1:38">
      <c r="A6" s="866"/>
      <c r="B6" s="866"/>
      <c r="C6" s="866"/>
      <c r="D6" s="866"/>
      <c r="E6" s="866"/>
      <c r="F6" s="866"/>
      <c r="G6" s="866"/>
      <c r="H6" s="866"/>
      <c r="I6" s="866"/>
      <c r="J6" s="866"/>
      <c r="K6" s="866"/>
      <c r="L6" s="866"/>
      <c r="M6" s="866"/>
      <c r="N6" s="866"/>
      <c r="O6" s="866"/>
      <c r="P6" s="866"/>
      <c r="Q6" s="866"/>
      <c r="R6" s="866"/>
      <c r="S6" s="866"/>
      <c r="T6" s="866"/>
      <c r="U6" s="866"/>
      <c r="V6" s="866"/>
      <c r="W6" s="866"/>
      <c r="X6" s="866"/>
    </row>
    <row r="8" spans="1:38">
      <c r="Q8" s="2256" t="s">
        <v>3729</v>
      </c>
      <c r="R8" s="2256"/>
      <c r="S8" s="2256"/>
      <c r="T8" s="2256"/>
      <c r="U8" s="2256"/>
      <c r="V8" s="2256"/>
      <c r="W8" s="2256"/>
      <c r="X8" s="2256"/>
    </row>
    <row r="9" spans="1:38">
      <c r="R9" s="868"/>
      <c r="S9" s="867"/>
      <c r="T9" s="867"/>
      <c r="U9" s="867"/>
      <c r="V9" s="867"/>
      <c r="W9" s="867"/>
      <c r="X9" s="867"/>
    </row>
    <row r="11" spans="1:38">
      <c r="A11" s="857" t="str">
        <f ca="1">cst_Pre_Corp__SHINSEI</f>
        <v>一般財団法人　岩手県建築住宅センター</v>
      </c>
    </row>
    <row r="12" spans="1:38">
      <c r="A12" s="857" t="str">
        <f ca="1">"　　"&amp;cst_Pre_Daihyou__SHINSEI&amp;"　様"</f>
        <v>　　理事長　　渡 邊 健 治　様</v>
      </c>
    </row>
    <row r="15" spans="1:38">
      <c r="Q15" s="2258" t="str">
        <f>cst_wskakunin_owner1_JIMU_NAME</f>
        <v/>
      </c>
      <c r="R15" s="2258"/>
      <c r="S15" s="2258"/>
      <c r="T15" s="2258"/>
      <c r="U15" s="2258"/>
      <c r="V15" s="2258"/>
      <c r="W15" s="2258"/>
    </row>
    <row r="16" spans="1:38">
      <c r="M16" s="857" t="s">
        <v>3468</v>
      </c>
      <c r="Q16" s="2258" t="str">
        <f>cst_wskakunin_owner1__space2</f>
        <v>松山　梨香子</v>
      </c>
      <c r="R16" s="2258"/>
      <c r="S16" s="2258"/>
      <c r="T16" s="2258"/>
      <c r="U16" s="2258"/>
      <c r="V16" s="2258"/>
      <c r="W16" s="2258"/>
      <c r="X16" s="869"/>
    </row>
    <row r="17" spans="1:24">
      <c r="Q17" s="2258" t="str">
        <f>cst_wskakunin_owner2_JIMU_NAME</f>
        <v/>
      </c>
      <c r="R17" s="2258"/>
      <c r="S17" s="2258"/>
      <c r="T17" s="2258"/>
      <c r="U17" s="2258"/>
      <c r="V17" s="2258"/>
      <c r="W17" s="2258"/>
      <c r="X17" s="869"/>
    </row>
    <row r="18" spans="1:24">
      <c r="Q18" s="2258" t="str">
        <f>cst_wskakunin_owner2__space2</f>
        <v/>
      </c>
      <c r="R18" s="2258"/>
      <c r="S18" s="2258"/>
      <c r="T18" s="2258"/>
      <c r="U18" s="2258"/>
      <c r="V18" s="2258"/>
      <c r="W18" s="2258"/>
      <c r="X18" s="870"/>
    </row>
    <row r="19" spans="1:24">
      <c r="Q19" s="2258" t="str">
        <f>cst_wskakunin_owner3_JIMU_NAME</f>
        <v/>
      </c>
      <c r="R19" s="2258"/>
      <c r="S19" s="2258"/>
      <c r="T19" s="2258"/>
      <c r="U19" s="2258"/>
      <c r="V19" s="2258"/>
      <c r="W19" s="2258"/>
      <c r="X19" s="870"/>
    </row>
    <row r="20" spans="1:24">
      <c r="Q20" s="2258" t="str">
        <f>cst_wskakunin_owner3__space2</f>
        <v/>
      </c>
      <c r="R20" s="2258"/>
      <c r="S20" s="2258"/>
      <c r="T20" s="2258"/>
      <c r="U20" s="2258"/>
      <c r="V20" s="2258"/>
      <c r="W20" s="2258"/>
      <c r="X20" s="870"/>
    </row>
    <row r="22" spans="1:24">
      <c r="B22" s="2266" t="str">
        <f>cst_wskakunin_SHINSEI_DATE</f>
        <v/>
      </c>
      <c r="C22" s="2266"/>
      <c r="D22" s="2266"/>
      <c r="E22" s="2266"/>
      <c r="F22" s="2266"/>
      <c r="G22" s="2266"/>
      <c r="H22" s="2266"/>
      <c r="I22" s="857" t="s">
        <v>3469</v>
      </c>
    </row>
    <row r="23" spans="1:24">
      <c r="A23" s="857" t="s">
        <v>3470</v>
      </c>
    </row>
    <row r="26" spans="1:24">
      <c r="A26" s="2259" t="s">
        <v>0</v>
      </c>
      <c r="B26" s="2259"/>
      <c r="C26" s="2259"/>
      <c r="D26" s="2259"/>
      <c r="E26" s="2259"/>
      <c r="F26" s="2259"/>
      <c r="G26" s="2259"/>
      <c r="H26" s="2259"/>
      <c r="I26" s="2259"/>
      <c r="J26" s="2259"/>
      <c r="K26" s="2259"/>
      <c r="L26" s="2259"/>
      <c r="M26" s="2259"/>
      <c r="N26" s="2259"/>
      <c r="O26" s="2259"/>
      <c r="P26" s="2259"/>
      <c r="Q26" s="2259"/>
      <c r="R26" s="2259"/>
      <c r="S26" s="2259"/>
      <c r="T26" s="2259"/>
      <c r="U26" s="2259"/>
      <c r="V26" s="2259"/>
      <c r="W26" s="2259"/>
      <c r="X26" s="2259"/>
    </row>
    <row r="29" spans="1:24">
      <c r="B29" s="2260" t="s">
        <v>3471</v>
      </c>
      <c r="C29" s="2260"/>
      <c r="D29" s="2260"/>
      <c r="E29" s="2260"/>
      <c r="F29" s="2260"/>
      <c r="G29" s="2260"/>
      <c r="H29" s="2260"/>
      <c r="J29" s="2266" t="str">
        <f>cst_wskakunin_SHINSEI_DATE</f>
        <v/>
      </c>
      <c r="K29" s="2266"/>
      <c r="L29" s="2266"/>
      <c r="M29" s="2266"/>
      <c r="N29" s="2266"/>
      <c r="O29" s="2266"/>
      <c r="P29" s="2266"/>
      <c r="Q29" s="2266"/>
    </row>
    <row r="32" spans="1:24">
      <c r="B32" s="2261" t="s">
        <v>3472</v>
      </c>
      <c r="C32" s="2261"/>
      <c r="D32" s="2261"/>
      <c r="E32" s="2261"/>
      <c r="F32" s="2261"/>
      <c r="G32" s="2261"/>
      <c r="H32" s="2261"/>
      <c r="J32" s="871" t="s">
        <v>374</v>
      </c>
      <c r="K32" s="2262"/>
      <c r="L32" s="2262"/>
      <c r="M32" s="2262"/>
      <c r="N32" s="2262"/>
      <c r="O32" s="2262"/>
      <c r="P32" s="2262"/>
      <c r="Q32" s="867" t="s">
        <v>375</v>
      </c>
    </row>
    <row r="33" spans="1:24">
      <c r="B33" s="872"/>
    </row>
    <row r="35" spans="1:24">
      <c r="B35" s="2260" t="s">
        <v>3473</v>
      </c>
      <c r="C35" s="2260"/>
      <c r="D35" s="2260"/>
      <c r="E35" s="2260"/>
      <c r="F35" s="2260"/>
      <c r="G35" s="2260"/>
      <c r="H35" s="2260"/>
      <c r="J35" s="2257"/>
      <c r="K35" s="2257"/>
      <c r="L35" s="2257"/>
      <c r="M35" s="2257"/>
      <c r="N35" s="2257"/>
      <c r="O35" s="2257"/>
      <c r="P35" s="2257"/>
      <c r="Q35" s="2257"/>
      <c r="R35" s="2257"/>
      <c r="S35" s="2257"/>
      <c r="T35" s="2257"/>
      <c r="U35" s="2257"/>
      <c r="V35" s="2257"/>
      <c r="W35" s="2257"/>
    </row>
    <row r="36" spans="1:24">
      <c r="J36" s="2257"/>
      <c r="K36" s="2257"/>
      <c r="L36" s="2257"/>
      <c r="M36" s="2257"/>
      <c r="N36" s="2257"/>
      <c r="O36" s="2257"/>
      <c r="P36" s="2257"/>
      <c r="Q36" s="2257"/>
      <c r="R36" s="2257"/>
      <c r="S36" s="2257"/>
      <c r="T36" s="2257"/>
      <c r="U36" s="2257"/>
      <c r="V36" s="2257"/>
      <c r="W36" s="2257"/>
    </row>
    <row r="37" spans="1:24">
      <c r="J37" s="2257"/>
      <c r="K37" s="2257"/>
      <c r="L37" s="2257"/>
      <c r="M37" s="2257"/>
      <c r="N37" s="2257"/>
      <c r="O37" s="2257"/>
      <c r="P37" s="2257"/>
      <c r="Q37" s="2257"/>
      <c r="R37" s="2257"/>
      <c r="S37" s="2257"/>
      <c r="T37" s="2257"/>
      <c r="U37" s="2257"/>
      <c r="V37" s="2257"/>
      <c r="W37" s="2257"/>
    </row>
    <row r="40" spans="1:24">
      <c r="A40" s="2263" t="s">
        <v>3474</v>
      </c>
      <c r="B40" s="2263"/>
      <c r="C40" s="2263"/>
      <c r="D40" s="2263"/>
      <c r="E40" s="2263"/>
      <c r="F40" s="2263"/>
      <c r="G40" s="2263"/>
      <c r="H40" s="2263"/>
      <c r="I40" s="2263"/>
      <c r="J40" s="2263"/>
      <c r="K40" s="2263"/>
      <c r="L40" s="2263"/>
      <c r="M40" s="2263"/>
      <c r="N40" s="2263"/>
      <c r="O40" s="2263"/>
      <c r="P40" s="2263"/>
      <c r="Q40" s="2263"/>
      <c r="R40" s="2263"/>
      <c r="S40" s="2263"/>
      <c r="T40" s="2263"/>
      <c r="U40" s="2263"/>
      <c r="V40" s="2263"/>
      <c r="W40" s="2263"/>
      <c r="X40" s="2263"/>
    </row>
    <row r="41" spans="1:24">
      <c r="A41" s="2263"/>
      <c r="B41" s="2263"/>
      <c r="C41" s="2263"/>
      <c r="D41" s="2263"/>
      <c r="E41" s="2263"/>
      <c r="F41" s="2263"/>
      <c r="G41" s="2263"/>
      <c r="H41" s="2263"/>
      <c r="I41" s="2263"/>
      <c r="J41" s="2263"/>
      <c r="K41" s="2263"/>
      <c r="L41" s="2263"/>
      <c r="M41" s="2263"/>
      <c r="N41" s="2263"/>
      <c r="O41" s="2263"/>
      <c r="P41" s="2263"/>
      <c r="Q41" s="2263"/>
      <c r="R41" s="2263"/>
      <c r="S41" s="2263"/>
      <c r="T41" s="2263"/>
      <c r="U41" s="2263"/>
      <c r="V41" s="2263"/>
      <c r="W41" s="2263"/>
      <c r="X41" s="2263"/>
    </row>
    <row r="50" spans="1:38">
      <c r="N50" s="857" t="s">
        <v>3475</v>
      </c>
    </row>
    <row r="52" spans="1:38">
      <c r="O52" s="2256" t="s">
        <v>3729</v>
      </c>
      <c r="P52" s="2256"/>
      <c r="Q52" s="2256"/>
      <c r="R52" s="2256"/>
      <c r="S52" s="2256"/>
      <c r="T52" s="2256"/>
      <c r="U52" s="2256"/>
      <c r="V52" s="2256"/>
    </row>
    <row r="53" spans="1:38">
      <c r="O53" s="857" t="str">
        <f ca="1">cst_Pre_Corp__SHINSEI</f>
        <v>一般財団法人　岩手県建築住宅センター</v>
      </c>
    </row>
    <row r="54" spans="1:38">
      <c r="O54" s="857" t="str">
        <f ca="1">"　　"&amp;cst_Pre_Daihyou__SHINSEI&amp;"　　印"</f>
        <v>　　理事長　　渡 邊 健 治　　印</v>
      </c>
      <c r="AH54" s="873"/>
      <c r="AI54" s="873"/>
      <c r="AJ54" s="873"/>
      <c r="AK54" s="873"/>
      <c r="AL54" s="873"/>
    </row>
    <row r="55" spans="1:38">
      <c r="A55" s="857" t="s">
        <v>3457</v>
      </c>
      <c r="AH55" s="859" t="s">
        <v>3093</v>
      </c>
      <c r="AI55" s="859"/>
    </row>
    <row r="56" spans="1:38">
      <c r="B56" s="857" t="s">
        <v>3476</v>
      </c>
      <c r="AH56" s="860" t="s">
        <v>2845</v>
      </c>
      <c r="AI56" s="859"/>
    </row>
    <row r="57" spans="1:38">
      <c r="AH57" s="861" t="str">
        <f>HYPERLINK("#A1：X54")</f>
        <v>#A1：X54</v>
      </c>
      <c r="AI57" s="862" t="s">
        <v>3466</v>
      </c>
      <c r="AJ57" s="863"/>
      <c r="AK57" s="863"/>
      <c r="AL57" s="863"/>
    </row>
    <row r="58" spans="1:38">
      <c r="B58" s="857" t="s">
        <v>3477</v>
      </c>
      <c r="F58" s="2264"/>
      <c r="G58" s="2264"/>
      <c r="H58" s="2264"/>
      <c r="I58" s="2264"/>
      <c r="J58" s="2264"/>
      <c r="K58" s="2264"/>
      <c r="L58" s="2264"/>
      <c r="M58" s="2264"/>
      <c r="N58" s="2264"/>
      <c r="O58" s="2264"/>
      <c r="P58" s="2264"/>
      <c r="Q58" s="2264"/>
      <c r="R58" s="2264"/>
      <c r="S58" s="2264"/>
      <c r="T58" s="2264"/>
      <c r="U58" s="2264"/>
      <c r="V58" s="2264"/>
      <c r="W58" s="2264"/>
      <c r="AH58" s="861" t="str">
        <f>HYPERLINK("#A55：X108")</f>
        <v>#A55：X108</v>
      </c>
      <c r="AI58" s="864" t="s">
        <v>3467</v>
      </c>
      <c r="AJ58" s="865"/>
      <c r="AK58" s="865"/>
      <c r="AL58" s="865"/>
    </row>
    <row r="59" spans="1:38">
      <c r="B59" s="857" t="s">
        <v>3478</v>
      </c>
      <c r="F59" s="2265"/>
      <c r="G59" s="2265"/>
      <c r="H59" s="2265"/>
      <c r="I59" s="2265"/>
      <c r="J59" s="2265"/>
      <c r="K59" s="2265"/>
      <c r="L59" s="2265"/>
      <c r="M59" s="2265"/>
      <c r="N59" s="2265"/>
      <c r="O59" s="2265"/>
      <c r="P59" s="2265"/>
      <c r="Q59" s="2265"/>
      <c r="R59" s="2265"/>
      <c r="S59" s="2265"/>
      <c r="T59" s="2265"/>
      <c r="U59" s="2265"/>
      <c r="V59" s="2265"/>
      <c r="W59" s="2265"/>
    </row>
    <row r="60" spans="1:38">
      <c r="B60" s="857" t="s">
        <v>3479</v>
      </c>
      <c r="F60" s="2257"/>
      <c r="G60" s="2257"/>
      <c r="H60" s="2257"/>
      <c r="I60" s="2257"/>
      <c r="J60" s="2257"/>
      <c r="K60" s="2257"/>
      <c r="L60" s="2257"/>
      <c r="M60" s="2257"/>
      <c r="N60" s="2257"/>
      <c r="O60" s="2257"/>
      <c r="P60" s="2257"/>
      <c r="Q60" s="2257"/>
      <c r="R60" s="2257"/>
      <c r="S60" s="2257"/>
      <c r="T60" s="2257"/>
      <c r="U60" s="2257"/>
      <c r="V60" s="2257"/>
      <c r="W60" s="2257"/>
      <c r="AH60" s="873"/>
      <c r="AI60" s="873"/>
      <c r="AJ60" s="873"/>
      <c r="AK60" s="873"/>
      <c r="AL60" s="873"/>
    </row>
    <row r="61" spans="1:38">
      <c r="F61" s="2257"/>
      <c r="G61" s="2257"/>
      <c r="H61" s="2257"/>
      <c r="I61" s="2257"/>
      <c r="J61" s="2257"/>
      <c r="K61" s="2257"/>
      <c r="L61" s="2257"/>
      <c r="M61" s="2257"/>
      <c r="N61" s="2257"/>
      <c r="O61" s="2257"/>
      <c r="P61" s="2257"/>
      <c r="Q61" s="2257"/>
      <c r="R61" s="2257"/>
      <c r="S61" s="2257"/>
      <c r="T61" s="2257"/>
      <c r="U61" s="2257"/>
      <c r="V61" s="2257"/>
      <c r="W61" s="2257"/>
      <c r="AH61" s="873"/>
      <c r="AI61" s="873"/>
      <c r="AJ61" s="873"/>
      <c r="AK61" s="873"/>
      <c r="AL61" s="873"/>
    </row>
    <row r="62" spans="1:38">
      <c r="AH62" s="873"/>
      <c r="AI62" s="873"/>
      <c r="AJ62" s="873"/>
      <c r="AK62" s="873"/>
      <c r="AL62" s="873"/>
    </row>
    <row r="63" spans="1:38">
      <c r="AH63" s="873"/>
      <c r="AI63" s="873"/>
      <c r="AJ63" s="873"/>
      <c r="AK63" s="873"/>
      <c r="AL63" s="873"/>
    </row>
    <row r="64" spans="1:38">
      <c r="AH64" s="873"/>
      <c r="AI64" s="873"/>
      <c r="AJ64" s="873"/>
      <c r="AK64" s="873"/>
      <c r="AL64" s="873"/>
    </row>
    <row r="65" spans="34:38">
      <c r="AH65" s="873"/>
      <c r="AI65" s="873"/>
      <c r="AJ65" s="873"/>
      <c r="AK65" s="873"/>
      <c r="AL65" s="873"/>
    </row>
    <row r="66" spans="34:38">
      <c r="AH66" s="873"/>
      <c r="AI66" s="873"/>
      <c r="AJ66" s="873"/>
      <c r="AK66" s="873"/>
      <c r="AL66" s="873"/>
    </row>
    <row r="67" spans="34:38">
      <c r="AH67" s="873"/>
      <c r="AI67" s="873"/>
      <c r="AJ67" s="873"/>
      <c r="AK67" s="873"/>
      <c r="AL67" s="873"/>
    </row>
    <row r="68" spans="34:38">
      <c r="AH68" s="873"/>
      <c r="AI68" s="873"/>
      <c r="AJ68" s="873"/>
      <c r="AK68" s="873"/>
      <c r="AL68" s="873"/>
    </row>
    <row r="69" spans="34:38">
      <c r="AH69" s="873"/>
      <c r="AI69" s="873"/>
      <c r="AJ69" s="873"/>
      <c r="AK69" s="873"/>
      <c r="AL69" s="873"/>
    </row>
    <row r="70" spans="34:38">
      <c r="AH70" s="873"/>
      <c r="AI70" s="873"/>
      <c r="AJ70" s="873"/>
      <c r="AK70" s="873"/>
      <c r="AL70" s="873"/>
    </row>
    <row r="71" spans="34:38">
      <c r="AH71" s="873"/>
      <c r="AI71" s="873"/>
      <c r="AJ71" s="873"/>
      <c r="AK71" s="873"/>
      <c r="AL71" s="873"/>
    </row>
    <row r="72" spans="34:38">
      <c r="AH72" s="873"/>
      <c r="AI72" s="873"/>
      <c r="AJ72" s="873"/>
      <c r="AK72" s="873"/>
      <c r="AL72" s="873"/>
    </row>
    <row r="73" spans="34:38">
      <c r="AH73" s="873"/>
      <c r="AI73" s="873"/>
      <c r="AJ73" s="873"/>
      <c r="AK73" s="873"/>
      <c r="AL73" s="873"/>
    </row>
    <row r="74" spans="34:38">
      <c r="AH74" s="873"/>
      <c r="AI74" s="873"/>
      <c r="AJ74" s="873"/>
      <c r="AK74" s="873"/>
      <c r="AL74" s="873"/>
    </row>
    <row r="75" spans="34:38">
      <c r="AH75" s="873"/>
      <c r="AI75" s="873"/>
      <c r="AJ75" s="873"/>
      <c r="AK75" s="873"/>
      <c r="AL75" s="873"/>
    </row>
    <row r="76" spans="34:38">
      <c r="AH76" s="873"/>
      <c r="AI76" s="873"/>
      <c r="AJ76" s="873"/>
      <c r="AK76" s="873"/>
      <c r="AL76" s="873"/>
    </row>
    <row r="77" spans="34:38">
      <c r="AH77" s="873"/>
      <c r="AI77" s="873"/>
      <c r="AJ77" s="873"/>
      <c r="AK77" s="873"/>
      <c r="AL77" s="873"/>
    </row>
    <row r="78" spans="34:38">
      <c r="AH78" s="873"/>
      <c r="AI78" s="873"/>
      <c r="AJ78" s="873"/>
      <c r="AK78" s="873"/>
      <c r="AL78" s="873"/>
    </row>
    <row r="79" spans="34:38">
      <c r="AH79" s="873"/>
      <c r="AI79" s="873"/>
      <c r="AJ79" s="873"/>
      <c r="AK79" s="873"/>
      <c r="AL79" s="873"/>
    </row>
    <row r="80" spans="34:38">
      <c r="AH80" s="873"/>
      <c r="AI80" s="873"/>
      <c r="AJ80" s="873"/>
      <c r="AK80" s="873"/>
      <c r="AL80" s="873"/>
    </row>
    <row r="81" spans="34:38">
      <c r="AH81" s="873"/>
      <c r="AI81" s="873"/>
      <c r="AJ81" s="873"/>
      <c r="AK81" s="873"/>
      <c r="AL81" s="873"/>
    </row>
    <row r="82" spans="34:38">
      <c r="AH82" s="873"/>
      <c r="AI82" s="873"/>
      <c r="AJ82" s="873"/>
      <c r="AK82" s="873"/>
      <c r="AL82" s="873"/>
    </row>
    <row r="83" spans="34:38">
      <c r="AH83" s="873"/>
      <c r="AI83" s="873"/>
      <c r="AJ83" s="873"/>
      <c r="AK83" s="873"/>
      <c r="AL83" s="873"/>
    </row>
    <row r="84" spans="34:38">
      <c r="AH84" s="873"/>
      <c r="AI84" s="873"/>
      <c r="AJ84" s="873"/>
      <c r="AK84" s="873"/>
      <c r="AL84" s="873"/>
    </row>
    <row r="85" spans="34:38">
      <c r="AH85" s="873"/>
      <c r="AI85" s="873"/>
      <c r="AJ85" s="873"/>
      <c r="AK85" s="873"/>
      <c r="AL85" s="873"/>
    </row>
    <row r="86" spans="34:38">
      <c r="AH86" s="873"/>
      <c r="AI86" s="873"/>
      <c r="AJ86" s="873"/>
      <c r="AK86" s="873"/>
      <c r="AL86" s="873"/>
    </row>
    <row r="87" spans="34:38">
      <c r="AH87" s="873"/>
      <c r="AI87" s="873"/>
      <c r="AJ87" s="873"/>
      <c r="AK87" s="873"/>
      <c r="AL87" s="873"/>
    </row>
    <row r="88" spans="34:38">
      <c r="AH88" s="873"/>
      <c r="AI88" s="873"/>
      <c r="AJ88" s="873"/>
      <c r="AK88" s="873"/>
      <c r="AL88" s="873"/>
    </row>
    <row r="89" spans="34:38">
      <c r="AH89" s="873"/>
      <c r="AI89" s="873"/>
      <c r="AJ89" s="873"/>
      <c r="AK89" s="873"/>
      <c r="AL89" s="873"/>
    </row>
    <row r="90" spans="34:38">
      <c r="AH90" s="873"/>
      <c r="AI90" s="873"/>
      <c r="AJ90" s="873"/>
      <c r="AK90" s="873"/>
      <c r="AL90" s="873"/>
    </row>
    <row r="91" spans="34:38">
      <c r="AH91" s="873"/>
      <c r="AI91" s="873"/>
      <c r="AJ91" s="873"/>
      <c r="AK91" s="873"/>
      <c r="AL91" s="873"/>
    </row>
    <row r="92" spans="34:38">
      <c r="AH92" s="873"/>
      <c r="AI92" s="873"/>
      <c r="AJ92" s="873"/>
      <c r="AK92" s="873"/>
      <c r="AL92" s="873"/>
    </row>
    <row r="93" spans="34:38">
      <c r="AH93" s="873"/>
      <c r="AI93" s="873"/>
      <c r="AJ93" s="873"/>
      <c r="AK93" s="873"/>
      <c r="AL93" s="873"/>
    </row>
    <row r="94" spans="34:38">
      <c r="AH94" s="873"/>
      <c r="AI94" s="873"/>
      <c r="AJ94" s="873"/>
      <c r="AK94" s="873"/>
      <c r="AL94" s="873"/>
    </row>
    <row r="95" spans="34:38">
      <c r="AH95" s="873"/>
      <c r="AI95" s="873"/>
      <c r="AJ95" s="873"/>
      <c r="AK95" s="873"/>
      <c r="AL95" s="873"/>
    </row>
    <row r="96" spans="34:38">
      <c r="AH96" s="873"/>
      <c r="AI96" s="873"/>
      <c r="AJ96" s="873"/>
      <c r="AK96" s="873"/>
      <c r="AL96" s="873"/>
    </row>
    <row r="97" spans="34:38">
      <c r="AH97" s="873"/>
      <c r="AI97" s="873"/>
      <c r="AJ97" s="873"/>
      <c r="AK97" s="873"/>
      <c r="AL97" s="873"/>
    </row>
    <row r="98" spans="34:38">
      <c r="AH98" s="873"/>
      <c r="AI98" s="873"/>
      <c r="AJ98" s="873"/>
      <c r="AK98" s="873"/>
      <c r="AL98" s="873"/>
    </row>
    <row r="99" spans="34:38">
      <c r="AH99" s="873"/>
      <c r="AI99" s="873"/>
      <c r="AJ99" s="873"/>
      <c r="AK99" s="873"/>
      <c r="AL99" s="873"/>
    </row>
    <row r="100" spans="34:38">
      <c r="AH100" s="873"/>
      <c r="AI100" s="873"/>
      <c r="AJ100" s="873"/>
      <c r="AK100" s="873"/>
      <c r="AL100" s="873"/>
    </row>
    <row r="101" spans="34:38">
      <c r="AH101" s="873"/>
      <c r="AI101" s="873"/>
      <c r="AJ101" s="873"/>
      <c r="AK101" s="873"/>
      <c r="AL101" s="873"/>
    </row>
    <row r="102" spans="34:38">
      <c r="AH102" s="873"/>
      <c r="AI102" s="873"/>
      <c r="AJ102" s="873"/>
      <c r="AK102" s="873"/>
      <c r="AL102" s="873"/>
    </row>
    <row r="103" spans="34:38">
      <c r="AH103" s="873"/>
      <c r="AI103" s="873"/>
      <c r="AJ103" s="873"/>
      <c r="AK103" s="873"/>
      <c r="AL103" s="873"/>
    </row>
    <row r="104" spans="34:38">
      <c r="AH104" s="873"/>
      <c r="AI104" s="873"/>
      <c r="AJ104" s="873"/>
      <c r="AK104" s="873"/>
      <c r="AL104" s="873"/>
    </row>
    <row r="105" spans="34:38">
      <c r="AH105" s="873"/>
      <c r="AI105" s="873"/>
      <c r="AJ105" s="873"/>
      <c r="AK105" s="873"/>
      <c r="AL105" s="873"/>
    </row>
    <row r="106" spans="34:38">
      <c r="AH106" s="873"/>
      <c r="AI106" s="873"/>
      <c r="AJ106" s="873"/>
      <c r="AK106" s="873"/>
      <c r="AL106" s="873"/>
    </row>
    <row r="107" spans="34:38">
      <c r="AH107" s="873"/>
      <c r="AI107" s="873"/>
      <c r="AJ107" s="873"/>
      <c r="AK107" s="873"/>
      <c r="AL107" s="873"/>
    </row>
    <row r="114" spans="34:38">
      <c r="AH114" s="873"/>
      <c r="AI114" s="873"/>
      <c r="AJ114" s="873"/>
      <c r="AK114" s="873"/>
      <c r="AL114" s="873"/>
    </row>
    <row r="115" spans="34:38">
      <c r="AH115" s="873"/>
      <c r="AI115" s="873"/>
      <c r="AJ115" s="873"/>
      <c r="AK115" s="873"/>
      <c r="AL115" s="873"/>
    </row>
    <row r="116" spans="34:38">
      <c r="AH116" s="873"/>
      <c r="AI116" s="873"/>
      <c r="AJ116" s="873"/>
      <c r="AK116" s="873"/>
      <c r="AL116" s="873"/>
    </row>
    <row r="117" spans="34:38">
      <c r="AH117" s="873"/>
      <c r="AI117" s="873"/>
      <c r="AJ117" s="873"/>
      <c r="AK117" s="873"/>
      <c r="AL117" s="873"/>
    </row>
    <row r="118" spans="34:38">
      <c r="AH118" s="873"/>
      <c r="AI118" s="873"/>
      <c r="AJ118" s="873"/>
      <c r="AK118" s="873"/>
      <c r="AL118" s="873"/>
    </row>
    <row r="119" spans="34:38">
      <c r="AH119" s="873"/>
      <c r="AI119" s="873"/>
      <c r="AJ119" s="873"/>
      <c r="AK119" s="873"/>
      <c r="AL119" s="873"/>
    </row>
    <row r="120" spans="34:38">
      <c r="AH120" s="873"/>
      <c r="AI120" s="873"/>
      <c r="AJ120" s="873"/>
      <c r="AK120" s="873"/>
      <c r="AL120" s="873"/>
    </row>
    <row r="121" spans="34:38">
      <c r="AH121" s="873"/>
      <c r="AI121" s="873"/>
      <c r="AJ121" s="873"/>
      <c r="AK121" s="873"/>
      <c r="AL121" s="873"/>
    </row>
    <row r="122" spans="34:38">
      <c r="AH122" s="873"/>
      <c r="AI122" s="873"/>
      <c r="AJ122" s="873"/>
      <c r="AK122" s="873"/>
      <c r="AL122" s="873"/>
    </row>
    <row r="123" spans="34:38">
      <c r="AH123" s="873"/>
      <c r="AI123" s="873"/>
      <c r="AJ123" s="873"/>
      <c r="AK123" s="873"/>
      <c r="AL123" s="873"/>
    </row>
  </sheetData>
  <mergeCells count="21">
    <mergeCell ref="Q18:W18"/>
    <mergeCell ref="A4:X5"/>
    <mergeCell ref="Q8:X8"/>
    <mergeCell ref="Q15:W15"/>
    <mergeCell ref="Q16:W16"/>
    <mergeCell ref="Q17:W17"/>
    <mergeCell ref="Q19:W19"/>
    <mergeCell ref="Q20:W20"/>
    <mergeCell ref="B22:H22"/>
    <mergeCell ref="A26:X26"/>
    <mergeCell ref="B29:H29"/>
    <mergeCell ref="J29:Q29"/>
    <mergeCell ref="F58:W58"/>
    <mergeCell ref="F59:W59"/>
    <mergeCell ref="F60:W61"/>
    <mergeCell ref="B32:H32"/>
    <mergeCell ref="K32:P32"/>
    <mergeCell ref="B35:H35"/>
    <mergeCell ref="J35:W37"/>
    <mergeCell ref="A40:X41"/>
    <mergeCell ref="O52:V52"/>
  </mergeCells>
  <phoneticPr fontId="165"/>
  <pageMargins left="0.70866141732283472" right="0.70866141732283472" top="0.74803149606299213" bottom="0.74803149606299213" header="0.31496062992125984" footer="0.31496062992125984"/>
  <pageSetup paperSize="9" fitToHeight="0" orientation="portrait" blackAndWhite="1" r:id="rId1"/>
  <drawing r:id="rId2"/>
  <legacyDrawing r:id="rId3"/>
  <extLst>
    <ext xmlns:x14="http://schemas.microsoft.com/office/spreadsheetml/2009/9/main" uri="{CCE6A557-97BC-4b89-ADB6-D9C93CAAB3DF}">
      <x14:dataValidations xmlns:xm="http://schemas.microsoft.com/office/excel/2006/main" count="1">
        <x14:dataValidation imeMode="halfAlpha" allowBlank="1" showInputMessage="1" showErrorMessage="1" xr:uid="{2F3AF6A7-9B5C-4FB7-81E8-5FE379FC86AC}">
          <xm:sqref>F59:W59 JB59:JS59 SX59:TO59 ACT59:ADK59 AMP59:ANG59 AWL59:AXC59 BGH59:BGY59 BQD59:BQU59 BZZ59:CAQ59 CJV59:CKM59 CTR59:CUI59 DDN59:DEE59 DNJ59:DOA59 DXF59:DXW59 EHB59:EHS59 EQX59:ERO59 FAT59:FBK59 FKP59:FLG59 FUL59:FVC59 GEH59:GEY59 GOD59:GOU59 GXZ59:GYQ59 HHV59:HIM59 HRR59:HSI59 IBN59:ICE59 ILJ59:IMA59 IVF59:IVW59 JFB59:JFS59 JOX59:JPO59 JYT59:JZK59 KIP59:KJG59 KSL59:KTC59 LCH59:LCY59 LMD59:LMU59 LVZ59:LWQ59 MFV59:MGM59 MPR59:MQI59 MZN59:NAE59 NJJ59:NKA59 NTF59:NTW59 ODB59:ODS59 OMX59:ONO59 OWT59:OXK59 PGP59:PHG59 PQL59:PRC59 QAH59:QAY59 QKD59:QKU59 QTZ59:QUQ59 RDV59:REM59 RNR59:ROI59 RXN59:RYE59 SHJ59:SIA59 SRF59:SRW59 TBB59:TBS59 TKX59:TLO59 TUT59:TVK59 UEP59:UFG59 UOL59:UPC59 UYH59:UYY59 VID59:VIU59 VRZ59:VSQ59 WBV59:WCM59 WLR59:WMI59 WVN59:WWE59 F65595:W65595 JB65595:JS65595 SX65595:TO65595 ACT65595:ADK65595 AMP65595:ANG65595 AWL65595:AXC65595 BGH65595:BGY65595 BQD65595:BQU65595 BZZ65595:CAQ65595 CJV65595:CKM65595 CTR65595:CUI65595 DDN65595:DEE65595 DNJ65595:DOA65595 DXF65595:DXW65595 EHB65595:EHS65595 EQX65595:ERO65595 FAT65595:FBK65595 FKP65595:FLG65595 FUL65595:FVC65595 GEH65595:GEY65595 GOD65595:GOU65595 GXZ65595:GYQ65595 HHV65595:HIM65595 HRR65595:HSI65595 IBN65595:ICE65595 ILJ65595:IMA65595 IVF65595:IVW65595 JFB65595:JFS65595 JOX65595:JPO65595 JYT65595:JZK65595 KIP65595:KJG65595 KSL65595:KTC65595 LCH65595:LCY65595 LMD65595:LMU65595 LVZ65595:LWQ65595 MFV65595:MGM65595 MPR65595:MQI65595 MZN65595:NAE65595 NJJ65595:NKA65595 NTF65595:NTW65595 ODB65595:ODS65595 OMX65595:ONO65595 OWT65595:OXK65595 PGP65595:PHG65595 PQL65595:PRC65595 QAH65595:QAY65595 QKD65595:QKU65595 QTZ65595:QUQ65595 RDV65595:REM65595 RNR65595:ROI65595 RXN65595:RYE65595 SHJ65595:SIA65595 SRF65595:SRW65595 TBB65595:TBS65595 TKX65595:TLO65595 TUT65595:TVK65595 UEP65595:UFG65595 UOL65595:UPC65595 UYH65595:UYY65595 VID65595:VIU65595 VRZ65595:VSQ65595 WBV65595:WCM65595 WLR65595:WMI65595 WVN65595:WWE65595 F131131:W131131 JB131131:JS131131 SX131131:TO131131 ACT131131:ADK131131 AMP131131:ANG131131 AWL131131:AXC131131 BGH131131:BGY131131 BQD131131:BQU131131 BZZ131131:CAQ131131 CJV131131:CKM131131 CTR131131:CUI131131 DDN131131:DEE131131 DNJ131131:DOA131131 DXF131131:DXW131131 EHB131131:EHS131131 EQX131131:ERO131131 FAT131131:FBK131131 FKP131131:FLG131131 FUL131131:FVC131131 GEH131131:GEY131131 GOD131131:GOU131131 GXZ131131:GYQ131131 HHV131131:HIM131131 HRR131131:HSI131131 IBN131131:ICE131131 ILJ131131:IMA131131 IVF131131:IVW131131 JFB131131:JFS131131 JOX131131:JPO131131 JYT131131:JZK131131 KIP131131:KJG131131 KSL131131:KTC131131 LCH131131:LCY131131 LMD131131:LMU131131 LVZ131131:LWQ131131 MFV131131:MGM131131 MPR131131:MQI131131 MZN131131:NAE131131 NJJ131131:NKA131131 NTF131131:NTW131131 ODB131131:ODS131131 OMX131131:ONO131131 OWT131131:OXK131131 PGP131131:PHG131131 PQL131131:PRC131131 QAH131131:QAY131131 QKD131131:QKU131131 QTZ131131:QUQ131131 RDV131131:REM131131 RNR131131:ROI131131 RXN131131:RYE131131 SHJ131131:SIA131131 SRF131131:SRW131131 TBB131131:TBS131131 TKX131131:TLO131131 TUT131131:TVK131131 UEP131131:UFG131131 UOL131131:UPC131131 UYH131131:UYY131131 VID131131:VIU131131 VRZ131131:VSQ131131 WBV131131:WCM131131 WLR131131:WMI131131 WVN131131:WWE131131 F196667:W196667 JB196667:JS196667 SX196667:TO196667 ACT196667:ADK196667 AMP196667:ANG196667 AWL196667:AXC196667 BGH196667:BGY196667 BQD196667:BQU196667 BZZ196667:CAQ196667 CJV196667:CKM196667 CTR196667:CUI196667 DDN196667:DEE196667 DNJ196667:DOA196667 DXF196667:DXW196667 EHB196667:EHS196667 EQX196667:ERO196667 FAT196667:FBK196667 FKP196667:FLG196667 FUL196667:FVC196667 GEH196667:GEY196667 GOD196667:GOU196667 GXZ196667:GYQ196667 HHV196667:HIM196667 HRR196667:HSI196667 IBN196667:ICE196667 ILJ196667:IMA196667 IVF196667:IVW196667 JFB196667:JFS196667 JOX196667:JPO196667 JYT196667:JZK196667 KIP196667:KJG196667 KSL196667:KTC196667 LCH196667:LCY196667 LMD196667:LMU196667 LVZ196667:LWQ196667 MFV196667:MGM196667 MPR196667:MQI196667 MZN196667:NAE196667 NJJ196667:NKA196667 NTF196667:NTW196667 ODB196667:ODS196667 OMX196667:ONO196667 OWT196667:OXK196667 PGP196667:PHG196667 PQL196667:PRC196667 QAH196667:QAY196667 QKD196667:QKU196667 QTZ196667:QUQ196667 RDV196667:REM196667 RNR196667:ROI196667 RXN196667:RYE196667 SHJ196667:SIA196667 SRF196667:SRW196667 TBB196667:TBS196667 TKX196667:TLO196667 TUT196667:TVK196667 UEP196667:UFG196667 UOL196667:UPC196667 UYH196667:UYY196667 VID196667:VIU196667 VRZ196667:VSQ196667 WBV196667:WCM196667 WLR196667:WMI196667 WVN196667:WWE196667 F262203:W262203 JB262203:JS262203 SX262203:TO262203 ACT262203:ADK262203 AMP262203:ANG262203 AWL262203:AXC262203 BGH262203:BGY262203 BQD262203:BQU262203 BZZ262203:CAQ262203 CJV262203:CKM262203 CTR262203:CUI262203 DDN262203:DEE262203 DNJ262203:DOA262203 DXF262203:DXW262203 EHB262203:EHS262203 EQX262203:ERO262203 FAT262203:FBK262203 FKP262203:FLG262203 FUL262203:FVC262203 GEH262203:GEY262203 GOD262203:GOU262203 GXZ262203:GYQ262203 HHV262203:HIM262203 HRR262203:HSI262203 IBN262203:ICE262203 ILJ262203:IMA262203 IVF262203:IVW262203 JFB262203:JFS262203 JOX262203:JPO262203 JYT262203:JZK262203 KIP262203:KJG262203 KSL262203:KTC262203 LCH262203:LCY262203 LMD262203:LMU262203 LVZ262203:LWQ262203 MFV262203:MGM262203 MPR262203:MQI262203 MZN262203:NAE262203 NJJ262203:NKA262203 NTF262203:NTW262203 ODB262203:ODS262203 OMX262203:ONO262203 OWT262203:OXK262203 PGP262203:PHG262203 PQL262203:PRC262203 QAH262203:QAY262203 QKD262203:QKU262203 QTZ262203:QUQ262203 RDV262203:REM262203 RNR262203:ROI262203 RXN262203:RYE262203 SHJ262203:SIA262203 SRF262203:SRW262203 TBB262203:TBS262203 TKX262203:TLO262203 TUT262203:TVK262203 UEP262203:UFG262203 UOL262203:UPC262203 UYH262203:UYY262203 VID262203:VIU262203 VRZ262203:VSQ262203 WBV262203:WCM262203 WLR262203:WMI262203 WVN262203:WWE262203 F327739:W327739 JB327739:JS327739 SX327739:TO327739 ACT327739:ADK327739 AMP327739:ANG327739 AWL327739:AXC327739 BGH327739:BGY327739 BQD327739:BQU327739 BZZ327739:CAQ327739 CJV327739:CKM327739 CTR327739:CUI327739 DDN327739:DEE327739 DNJ327739:DOA327739 DXF327739:DXW327739 EHB327739:EHS327739 EQX327739:ERO327739 FAT327739:FBK327739 FKP327739:FLG327739 FUL327739:FVC327739 GEH327739:GEY327739 GOD327739:GOU327739 GXZ327739:GYQ327739 HHV327739:HIM327739 HRR327739:HSI327739 IBN327739:ICE327739 ILJ327739:IMA327739 IVF327739:IVW327739 JFB327739:JFS327739 JOX327739:JPO327739 JYT327739:JZK327739 KIP327739:KJG327739 KSL327739:KTC327739 LCH327739:LCY327739 LMD327739:LMU327739 LVZ327739:LWQ327739 MFV327739:MGM327739 MPR327739:MQI327739 MZN327739:NAE327739 NJJ327739:NKA327739 NTF327739:NTW327739 ODB327739:ODS327739 OMX327739:ONO327739 OWT327739:OXK327739 PGP327739:PHG327739 PQL327739:PRC327739 QAH327739:QAY327739 QKD327739:QKU327739 QTZ327739:QUQ327739 RDV327739:REM327739 RNR327739:ROI327739 RXN327739:RYE327739 SHJ327739:SIA327739 SRF327739:SRW327739 TBB327739:TBS327739 TKX327739:TLO327739 TUT327739:TVK327739 UEP327739:UFG327739 UOL327739:UPC327739 UYH327739:UYY327739 VID327739:VIU327739 VRZ327739:VSQ327739 WBV327739:WCM327739 WLR327739:WMI327739 WVN327739:WWE327739 F393275:W393275 JB393275:JS393275 SX393275:TO393275 ACT393275:ADK393275 AMP393275:ANG393275 AWL393275:AXC393275 BGH393275:BGY393275 BQD393275:BQU393275 BZZ393275:CAQ393275 CJV393275:CKM393275 CTR393275:CUI393275 DDN393275:DEE393275 DNJ393275:DOA393275 DXF393275:DXW393275 EHB393275:EHS393275 EQX393275:ERO393275 FAT393275:FBK393275 FKP393275:FLG393275 FUL393275:FVC393275 GEH393275:GEY393275 GOD393275:GOU393275 GXZ393275:GYQ393275 HHV393275:HIM393275 HRR393275:HSI393275 IBN393275:ICE393275 ILJ393275:IMA393275 IVF393275:IVW393275 JFB393275:JFS393275 JOX393275:JPO393275 JYT393275:JZK393275 KIP393275:KJG393275 KSL393275:KTC393275 LCH393275:LCY393275 LMD393275:LMU393275 LVZ393275:LWQ393275 MFV393275:MGM393275 MPR393275:MQI393275 MZN393275:NAE393275 NJJ393275:NKA393275 NTF393275:NTW393275 ODB393275:ODS393275 OMX393275:ONO393275 OWT393275:OXK393275 PGP393275:PHG393275 PQL393275:PRC393275 QAH393275:QAY393275 QKD393275:QKU393275 QTZ393275:QUQ393275 RDV393275:REM393275 RNR393275:ROI393275 RXN393275:RYE393275 SHJ393275:SIA393275 SRF393275:SRW393275 TBB393275:TBS393275 TKX393275:TLO393275 TUT393275:TVK393275 UEP393275:UFG393275 UOL393275:UPC393275 UYH393275:UYY393275 VID393275:VIU393275 VRZ393275:VSQ393275 WBV393275:WCM393275 WLR393275:WMI393275 WVN393275:WWE393275 F458811:W458811 JB458811:JS458811 SX458811:TO458811 ACT458811:ADK458811 AMP458811:ANG458811 AWL458811:AXC458811 BGH458811:BGY458811 BQD458811:BQU458811 BZZ458811:CAQ458811 CJV458811:CKM458811 CTR458811:CUI458811 DDN458811:DEE458811 DNJ458811:DOA458811 DXF458811:DXW458811 EHB458811:EHS458811 EQX458811:ERO458811 FAT458811:FBK458811 FKP458811:FLG458811 FUL458811:FVC458811 GEH458811:GEY458811 GOD458811:GOU458811 GXZ458811:GYQ458811 HHV458811:HIM458811 HRR458811:HSI458811 IBN458811:ICE458811 ILJ458811:IMA458811 IVF458811:IVW458811 JFB458811:JFS458811 JOX458811:JPO458811 JYT458811:JZK458811 KIP458811:KJG458811 KSL458811:KTC458811 LCH458811:LCY458811 LMD458811:LMU458811 LVZ458811:LWQ458811 MFV458811:MGM458811 MPR458811:MQI458811 MZN458811:NAE458811 NJJ458811:NKA458811 NTF458811:NTW458811 ODB458811:ODS458811 OMX458811:ONO458811 OWT458811:OXK458811 PGP458811:PHG458811 PQL458811:PRC458811 QAH458811:QAY458811 QKD458811:QKU458811 QTZ458811:QUQ458811 RDV458811:REM458811 RNR458811:ROI458811 RXN458811:RYE458811 SHJ458811:SIA458811 SRF458811:SRW458811 TBB458811:TBS458811 TKX458811:TLO458811 TUT458811:TVK458811 UEP458811:UFG458811 UOL458811:UPC458811 UYH458811:UYY458811 VID458811:VIU458811 VRZ458811:VSQ458811 WBV458811:WCM458811 WLR458811:WMI458811 WVN458811:WWE458811 F524347:W524347 JB524347:JS524347 SX524347:TO524347 ACT524347:ADK524347 AMP524347:ANG524347 AWL524347:AXC524347 BGH524347:BGY524347 BQD524347:BQU524347 BZZ524347:CAQ524347 CJV524347:CKM524347 CTR524347:CUI524347 DDN524347:DEE524347 DNJ524347:DOA524347 DXF524347:DXW524347 EHB524347:EHS524347 EQX524347:ERO524347 FAT524347:FBK524347 FKP524347:FLG524347 FUL524347:FVC524347 GEH524347:GEY524347 GOD524347:GOU524347 GXZ524347:GYQ524347 HHV524347:HIM524347 HRR524347:HSI524347 IBN524347:ICE524347 ILJ524347:IMA524347 IVF524347:IVW524347 JFB524347:JFS524347 JOX524347:JPO524347 JYT524347:JZK524347 KIP524347:KJG524347 KSL524347:KTC524347 LCH524347:LCY524347 LMD524347:LMU524347 LVZ524347:LWQ524347 MFV524347:MGM524347 MPR524347:MQI524347 MZN524347:NAE524347 NJJ524347:NKA524347 NTF524347:NTW524347 ODB524347:ODS524347 OMX524347:ONO524347 OWT524347:OXK524347 PGP524347:PHG524347 PQL524347:PRC524347 QAH524347:QAY524347 QKD524347:QKU524347 QTZ524347:QUQ524347 RDV524347:REM524347 RNR524347:ROI524347 RXN524347:RYE524347 SHJ524347:SIA524347 SRF524347:SRW524347 TBB524347:TBS524347 TKX524347:TLO524347 TUT524347:TVK524347 UEP524347:UFG524347 UOL524347:UPC524347 UYH524347:UYY524347 VID524347:VIU524347 VRZ524347:VSQ524347 WBV524347:WCM524347 WLR524347:WMI524347 WVN524347:WWE524347 F589883:W589883 JB589883:JS589883 SX589883:TO589883 ACT589883:ADK589883 AMP589883:ANG589883 AWL589883:AXC589883 BGH589883:BGY589883 BQD589883:BQU589883 BZZ589883:CAQ589883 CJV589883:CKM589883 CTR589883:CUI589883 DDN589883:DEE589883 DNJ589883:DOA589883 DXF589883:DXW589883 EHB589883:EHS589883 EQX589883:ERO589883 FAT589883:FBK589883 FKP589883:FLG589883 FUL589883:FVC589883 GEH589883:GEY589883 GOD589883:GOU589883 GXZ589883:GYQ589883 HHV589883:HIM589883 HRR589883:HSI589883 IBN589883:ICE589883 ILJ589883:IMA589883 IVF589883:IVW589883 JFB589883:JFS589883 JOX589883:JPO589883 JYT589883:JZK589883 KIP589883:KJG589883 KSL589883:KTC589883 LCH589883:LCY589883 LMD589883:LMU589883 LVZ589883:LWQ589883 MFV589883:MGM589883 MPR589883:MQI589883 MZN589883:NAE589883 NJJ589883:NKA589883 NTF589883:NTW589883 ODB589883:ODS589883 OMX589883:ONO589883 OWT589883:OXK589883 PGP589883:PHG589883 PQL589883:PRC589883 QAH589883:QAY589883 QKD589883:QKU589883 QTZ589883:QUQ589883 RDV589883:REM589883 RNR589883:ROI589883 RXN589883:RYE589883 SHJ589883:SIA589883 SRF589883:SRW589883 TBB589883:TBS589883 TKX589883:TLO589883 TUT589883:TVK589883 UEP589883:UFG589883 UOL589883:UPC589883 UYH589883:UYY589883 VID589883:VIU589883 VRZ589883:VSQ589883 WBV589883:WCM589883 WLR589883:WMI589883 WVN589883:WWE589883 F655419:W655419 JB655419:JS655419 SX655419:TO655419 ACT655419:ADK655419 AMP655419:ANG655419 AWL655419:AXC655419 BGH655419:BGY655419 BQD655419:BQU655419 BZZ655419:CAQ655419 CJV655419:CKM655419 CTR655419:CUI655419 DDN655419:DEE655419 DNJ655419:DOA655419 DXF655419:DXW655419 EHB655419:EHS655419 EQX655419:ERO655419 FAT655419:FBK655419 FKP655419:FLG655419 FUL655419:FVC655419 GEH655419:GEY655419 GOD655419:GOU655419 GXZ655419:GYQ655419 HHV655419:HIM655419 HRR655419:HSI655419 IBN655419:ICE655419 ILJ655419:IMA655419 IVF655419:IVW655419 JFB655419:JFS655419 JOX655419:JPO655419 JYT655419:JZK655419 KIP655419:KJG655419 KSL655419:KTC655419 LCH655419:LCY655419 LMD655419:LMU655419 LVZ655419:LWQ655419 MFV655419:MGM655419 MPR655419:MQI655419 MZN655419:NAE655419 NJJ655419:NKA655419 NTF655419:NTW655419 ODB655419:ODS655419 OMX655419:ONO655419 OWT655419:OXK655419 PGP655419:PHG655419 PQL655419:PRC655419 QAH655419:QAY655419 QKD655419:QKU655419 QTZ655419:QUQ655419 RDV655419:REM655419 RNR655419:ROI655419 RXN655419:RYE655419 SHJ655419:SIA655419 SRF655419:SRW655419 TBB655419:TBS655419 TKX655419:TLO655419 TUT655419:TVK655419 UEP655419:UFG655419 UOL655419:UPC655419 UYH655419:UYY655419 VID655419:VIU655419 VRZ655419:VSQ655419 WBV655419:WCM655419 WLR655419:WMI655419 WVN655419:WWE655419 F720955:W720955 JB720955:JS720955 SX720955:TO720955 ACT720955:ADK720955 AMP720955:ANG720955 AWL720955:AXC720955 BGH720955:BGY720955 BQD720955:BQU720955 BZZ720955:CAQ720955 CJV720955:CKM720955 CTR720955:CUI720955 DDN720955:DEE720955 DNJ720955:DOA720955 DXF720955:DXW720955 EHB720955:EHS720955 EQX720955:ERO720955 FAT720955:FBK720955 FKP720955:FLG720955 FUL720955:FVC720955 GEH720955:GEY720955 GOD720955:GOU720955 GXZ720955:GYQ720955 HHV720955:HIM720955 HRR720955:HSI720955 IBN720955:ICE720955 ILJ720955:IMA720955 IVF720955:IVW720955 JFB720955:JFS720955 JOX720955:JPO720955 JYT720955:JZK720955 KIP720955:KJG720955 KSL720955:KTC720955 LCH720955:LCY720955 LMD720955:LMU720955 LVZ720955:LWQ720955 MFV720955:MGM720955 MPR720955:MQI720955 MZN720955:NAE720955 NJJ720955:NKA720955 NTF720955:NTW720955 ODB720955:ODS720955 OMX720955:ONO720955 OWT720955:OXK720955 PGP720955:PHG720955 PQL720955:PRC720955 QAH720955:QAY720955 QKD720955:QKU720955 QTZ720955:QUQ720955 RDV720955:REM720955 RNR720955:ROI720955 RXN720955:RYE720955 SHJ720955:SIA720955 SRF720955:SRW720955 TBB720955:TBS720955 TKX720955:TLO720955 TUT720955:TVK720955 UEP720955:UFG720955 UOL720955:UPC720955 UYH720955:UYY720955 VID720955:VIU720955 VRZ720955:VSQ720955 WBV720955:WCM720955 WLR720955:WMI720955 WVN720955:WWE720955 F786491:W786491 JB786491:JS786491 SX786491:TO786491 ACT786491:ADK786491 AMP786491:ANG786491 AWL786491:AXC786491 BGH786491:BGY786491 BQD786491:BQU786491 BZZ786491:CAQ786491 CJV786491:CKM786491 CTR786491:CUI786491 DDN786491:DEE786491 DNJ786491:DOA786491 DXF786491:DXW786491 EHB786491:EHS786491 EQX786491:ERO786491 FAT786491:FBK786491 FKP786491:FLG786491 FUL786491:FVC786491 GEH786491:GEY786491 GOD786491:GOU786491 GXZ786491:GYQ786491 HHV786491:HIM786491 HRR786491:HSI786491 IBN786491:ICE786491 ILJ786491:IMA786491 IVF786491:IVW786491 JFB786491:JFS786491 JOX786491:JPO786491 JYT786491:JZK786491 KIP786491:KJG786491 KSL786491:KTC786491 LCH786491:LCY786491 LMD786491:LMU786491 LVZ786491:LWQ786491 MFV786491:MGM786491 MPR786491:MQI786491 MZN786491:NAE786491 NJJ786491:NKA786491 NTF786491:NTW786491 ODB786491:ODS786491 OMX786491:ONO786491 OWT786491:OXK786491 PGP786491:PHG786491 PQL786491:PRC786491 QAH786491:QAY786491 QKD786491:QKU786491 QTZ786491:QUQ786491 RDV786491:REM786491 RNR786491:ROI786491 RXN786491:RYE786491 SHJ786491:SIA786491 SRF786491:SRW786491 TBB786491:TBS786491 TKX786491:TLO786491 TUT786491:TVK786491 UEP786491:UFG786491 UOL786491:UPC786491 UYH786491:UYY786491 VID786491:VIU786491 VRZ786491:VSQ786491 WBV786491:WCM786491 WLR786491:WMI786491 WVN786491:WWE786491 F852027:W852027 JB852027:JS852027 SX852027:TO852027 ACT852027:ADK852027 AMP852027:ANG852027 AWL852027:AXC852027 BGH852027:BGY852027 BQD852027:BQU852027 BZZ852027:CAQ852027 CJV852027:CKM852027 CTR852027:CUI852027 DDN852027:DEE852027 DNJ852027:DOA852027 DXF852027:DXW852027 EHB852027:EHS852027 EQX852027:ERO852027 FAT852027:FBK852027 FKP852027:FLG852027 FUL852027:FVC852027 GEH852027:GEY852027 GOD852027:GOU852027 GXZ852027:GYQ852027 HHV852027:HIM852027 HRR852027:HSI852027 IBN852027:ICE852027 ILJ852027:IMA852027 IVF852027:IVW852027 JFB852027:JFS852027 JOX852027:JPO852027 JYT852027:JZK852027 KIP852027:KJG852027 KSL852027:KTC852027 LCH852027:LCY852027 LMD852027:LMU852027 LVZ852027:LWQ852027 MFV852027:MGM852027 MPR852027:MQI852027 MZN852027:NAE852027 NJJ852027:NKA852027 NTF852027:NTW852027 ODB852027:ODS852027 OMX852027:ONO852027 OWT852027:OXK852027 PGP852027:PHG852027 PQL852027:PRC852027 QAH852027:QAY852027 QKD852027:QKU852027 QTZ852027:QUQ852027 RDV852027:REM852027 RNR852027:ROI852027 RXN852027:RYE852027 SHJ852027:SIA852027 SRF852027:SRW852027 TBB852027:TBS852027 TKX852027:TLO852027 TUT852027:TVK852027 UEP852027:UFG852027 UOL852027:UPC852027 UYH852027:UYY852027 VID852027:VIU852027 VRZ852027:VSQ852027 WBV852027:WCM852027 WLR852027:WMI852027 WVN852027:WWE852027 F917563:W917563 JB917563:JS917563 SX917563:TO917563 ACT917563:ADK917563 AMP917563:ANG917563 AWL917563:AXC917563 BGH917563:BGY917563 BQD917563:BQU917563 BZZ917563:CAQ917563 CJV917563:CKM917563 CTR917563:CUI917563 DDN917563:DEE917563 DNJ917563:DOA917563 DXF917563:DXW917563 EHB917563:EHS917563 EQX917563:ERO917563 FAT917563:FBK917563 FKP917563:FLG917563 FUL917563:FVC917563 GEH917563:GEY917563 GOD917563:GOU917563 GXZ917563:GYQ917563 HHV917563:HIM917563 HRR917563:HSI917563 IBN917563:ICE917563 ILJ917563:IMA917563 IVF917563:IVW917563 JFB917563:JFS917563 JOX917563:JPO917563 JYT917563:JZK917563 KIP917563:KJG917563 KSL917563:KTC917563 LCH917563:LCY917563 LMD917563:LMU917563 LVZ917563:LWQ917563 MFV917563:MGM917563 MPR917563:MQI917563 MZN917563:NAE917563 NJJ917563:NKA917563 NTF917563:NTW917563 ODB917563:ODS917563 OMX917563:ONO917563 OWT917563:OXK917563 PGP917563:PHG917563 PQL917563:PRC917563 QAH917563:QAY917563 QKD917563:QKU917563 QTZ917563:QUQ917563 RDV917563:REM917563 RNR917563:ROI917563 RXN917563:RYE917563 SHJ917563:SIA917563 SRF917563:SRW917563 TBB917563:TBS917563 TKX917563:TLO917563 TUT917563:TVK917563 UEP917563:UFG917563 UOL917563:UPC917563 UYH917563:UYY917563 VID917563:VIU917563 VRZ917563:VSQ917563 WBV917563:WCM917563 WLR917563:WMI917563 WVN917563:WWE917563 F983099:W983099 JB983099:JS983099 SX983099:TO983099 ACT983099:ADK983099 AMP983099:ANG983099 AWL983099:AXC983099 BGH983099:BGY983099 BQD983099:BQU983099 BZZ983099:CAQ983099 CJV983099:CKM983099 CTR983099:CUI983099 DDN983099:DEE983099 DNJ983099:DOA983099 DXF983099:DXW983099 EHB983099:EHS983099 EQX983099:ERO983099 FAT983099:FBK983099 FKP983099:FLG983099 FUL983099:FVC983099 GEH983099:GEY983099 GOD983099:GOU983099 GXZ983099:GYQ983099 HHV983099:HIM983099 HRR983099:HSI983099 IBN983099:ICE983099 ILJ983099:IMA983099 IVF983099:IVW983099 JFB983099:JFS983099 JOX983099:JPO983099 JYT983099:JZK983099 KIP983099:KJG983099 KSL983099:KTC983099 LCH983099:LCY983099 LMD983099:LMU983099 LVZ983099:LWQ983099 MFV983099:MGM983099 MPR983099:MQI983099 MZN983099:NAE983099 NJJ983099:NKA983099 NTF983099:NTW983099 ODB983099:ODS983099 OMX983099:ONO983099 OWT983099:OXK983099 PGP983099:PHG983099 PQL983099:PRC983099 QAH983099:QAY983099 QKD983099:QKU983099 QTZ983099:QUQ983099 RDV983099:REM983099 RNR983099:ROI983099 RXN983099:RYE983099 SHJ983099:SIA983099 SRF983099:SRW983099 TBB983099:TBS983099 TKX983099:TLO983099 TUT983099:TVK983099 UEP983099:UFG983099 UOL983099:UPC983099 UYH983099:UYY983099 VID983099:VIU983099 VRZ983099:VSQ983099 WBV983099:WCM983099 WLR983099:WMI983099 WVN983099:WWE983099 WCF983069 JO8 TK8 ADG8 ANC8 AWY8 BGU8 BQQ8 CAM8 CKI8 CUE8 DEA8 DNW8 DXS8 EHO8 ERK8 FBG8 FLC8 FUY8 GEU8 GOQ8 GYM8 HII8 HSE8 ICA8 ILW8 IVS8 JFO8 JPK8 JZG8 KJC8 KSY8 LCU8 LMQ8 LWM8 MGI8 MQE8 NAA8 NJW8 NTS8 ODO8 ONK8 OXG8 PHC8 PQY8 QAU8 QKQ8 QUM8 REI8 ROE8 RYA8 SHW8 SRS8 TBO8 TLK8 TVG8 UFC8 UOY8 UYU8 VIQ8 VSM8 WCI8 WME8 WWA8 S65544 JO65544 TK65544 ADG65544 ANC65544 AWY65544 BGU65544 BQQ65544 CAM65544 CKI65544 CUE65544 DEA65544 DNW65544 DXS65544 EHO65544 ERK65544 FBG65544 FLC65544 FUY65544 GEU65544 GOQ65544 GYM65544 HII65544 HSE65544 ICA65544 ILW65544 IVS65544 JFO65544 JPK65544 JZG65544 KJC65544 KSY65544 LCU65544 LMQ65544 LWM65544 MGI65544 MQE65544 NAA65544 NJW65544 NTS65544 ODO65544 ONK65544 OXG65544 PHC65544 PQY65544 QAU65544 QKQ65544 QUM65544 REI65544 ROE65544 RYA65544 SHW65544 SRS65544 TBO65544 TLK65544 TVG65544 UFC65544 UOY65544 UYU65544 VIQ65544 VSM65544 WCI65544 WME65544 WWA65544 S131080 JO131080 TK131080 ADG131080 ANC131080 AWY131080 BGU131080 BQQ131080 CAM131080 CKI131080 CUE131080 DEA131080 DNW131080 DXS131080 EHO131080 ERK131080 FBG131080 FLC131080 FUY131080 GEU131080 GOQ131080 GYM131080 HII131080 HSE131080 ICA131080 ILW131080 IVS131080 JFO131080 JPK131080 JZG131080 KJC131080 KSY131080 LCU131080 LMQ131080 LWM131080 MGI131080 MQE131080 NAA131080 NJW131080 NTS131080 ODO131080 ONK131080 OXG131080 PHC131080 PQY131080 QAU131080 QKQ131080 QUM131080 REI131080 ROE131080 RYA131080 SHW131080 SRS131080 TBO131080 TLK131080 TVG131080 UFC131080 UOY131080 UYU131080 VIQ131080 VSM131080 WCI131080 WME131080 WWA131080 S196616 JO196616 TK196616 ADG196616 ANC196616 AWY196616 BGU196616 BQQ196616 CAM196616 CKI196616 CUE196616 DEA196616 DNW196616 DXS196616 EHO196616 ERK196616 FBG196616 FLC196616 FUY196616 GEU196616 GOQ196616 GYM196616 HII196616 HSE196616 ICA196616 ILW196616 IVS196616 JFO196616 JPK196616 JZG196616 KJC196616 KSY196616 LCU196616 LMQ196616 LWM196616 MGI196616 MQE196616 NAA196616 NJW196616 NTS196616 ODO196616 ONK196616 OXG196616 PHC196616 PQY196616 QAU196616 QKQ196616 QUM196616 REI196616 ROE196616 RYA196616 SHW196616 SRS196616 TBO196616 TLK196616 TVG196616 UFC196616 UOY196616 UYU196616 VIQ196616 VSM196616 WCI196616 WME196616 WWA196616 S262152 JO262152 TK262152 ADG262152 ANC262152 AWY262152 BGU262152 BQQ262152 CAM262152 CKI262152 CUE262152 DEA262152 DNW262152 DXS262152 EHO262152 ERK262152 FBG262152 FLC262152 FUY262152 GEU262152 GOQ262152 GYM262152 HII262152 HSE262152 ICA262152 ILW262152 IVS262152 JFO262152 JPK262152 JZG262152 KJC262152 KSY262152 LCU262152 LMQ262152 LWM262152 MGI262152 MQE262152 NAA262152 NJW262152 NTS262152 ODO262152 ONK262152 OXG262152 PHC262152 PQY262152 QAU262152 QKQ262152 QUM262152 REI262152 ROE262152 RYA262152 SHW262152 SRS262152 TBO262152 TLK262152 TVG262152 UFC262152 UOY262152 UYU262152 VIQ262152 VSM262152 WCI262152 WME262152 WWA262152 S327688 JO327688 TK327688 ADG327688 ANC327688 AWY327688 BGU327688 BQQ327688 CAM327688 CKI327688 CUE327688 DEA327688 DNW327688 DXS327688 EHO327688 ERK327688 FBG327688 FLC327688 FUY327688 GEU327688 GOQ327688 GYM327688 HII327688 HSE327688 ICA327688 ILW327688 IVS327688 JFO327688 JPK327688 JZG327688 KJC327688 KSY327688 LCU327688 LMQ327688 LWM327688 MGI327688 MQE327688 NAA327688 NJW327688 NTS327688 ODO327688 ONK327688 OXG327688 PHC327688 PQY327688 QAU327688 QKQ327688 QUM327688 REI327688 ROE327688 RYA327688 SHW327688 SRS327688 TBO327688 TLK327688 TVG327688 UFC327688 UOY327688 UYU327688 VIQ327688 VSM327688 WCI327688 WME327688 WWA327688 S393224 JO393224 TK393224 ADG393224 ANC393224 AWY393224 BGU393224 BQQ393224 CAM393224 CKI393224 CUE393224 DEA393224 DNW393224 DXS393224 EHO393224 ERK393224 FBG393224 FLC393224 FUY393224 GEU393224 GOQ393224 GYM393224 HII393224 HSE393224 ICA393224 ILW393224 IVS393224 JFO393224 JPK393224 JZG393224 KJC393224 KSY393224 LCU393224 LMQ393224 LWM393224 MGI393224 MQE393224 NAA393224 NJW393224 NTS393224 ODO393224 ONK393224 OXG393224 PHC393224 PQY393224 QAU393224 QKQ393224 QUM393224 REI393224 ROE393224 RYA393224 SHW393224 SRS393224 TBO393224 TLK393224 TVG393224 UFC393224 UOY393224 UYU393224 VIQ393224 VSM393224 WCI393224 WME393224 WWA393224 S458760 JO458760 TK458760 ADG458760 ANC458760 AWY458760 BGU458760 BQQ458760 CAM458760 CKI458760 CUE458760 DEA458760 DNW458760 DXS458760 EHO458760 ERK458760 FBG458760 FLC458760 FUY458760 GEU458760 GOQ458760 GYM458760 HII458760 HSE458760 ICA458760 ILW458760 IVS458760 JFO458760 JPK458760 JZG458760 KJC458760 KSY458760 LCU458760 LMQ458760 LWM458760 MGI458760 MQE458760 NAA458760 NJW458760 NTS458760 ODO458760 ONK458760 OXG458760 PHC458760 PQY458760 QAU458760 QKQ458760 QUM458760 REI458760 ROE458760 RYA458760 SHW458760 SRS458760 TBO458760 TLK458760 TVG458760 UFC458760 UOY458760 UYU458760 VIQ458760 VSM458760 WCI458760 WME458760 WWA458760 S524296 JO524296 TK524296 ADG524296 ANC524296 AWY524296 BGU524296 BQQ524296 CAM524296 CKI524296 CUE524296 DEA524296 DNW524296 DXS524296 EHO524296 ERK524296 FBG524296 FLC524296 FUY524296 GEU524296 GOQ524296 GYM524296 HII524296 HSE524296 ICA524296 ILW524296 IVS524296 JFO524296 JPK524296 JZG524296 KJC524296 KSY524296 LCU524296 LMQ524296 LWM524296 MGI524296 MQE524296 NAA524296 NJW524296 NTS524296 ODO524296 ONK524296 OXG524296 PHC524296 PQY524296 QAU524296 QKQ524296 QUM524296 REI524296 ROE524296 RYA524296 SHW524296 SRS524296 TBO524296 TLK524296 TVG524296 UFC524296 UOY524296 UYU524296 VIQ524296 VSM524296 WCI524296 WME524296 WWA524296 S589832 JO589832 TK589832 ADG589832 ANC589832 AWY589832 BGU589832 BQQ589832 CAM589832 CKI589832 CUE589832 DEA589832 DNW589832 DXS589832 EHO589832 ERK589832 FBG589832 FLC589832 FUY589832 GEU589832 GOQ589832 GYM589832 HII589832 HSE589832 ICA589832 ILW589832 IVS589832 JFO589832 JPK589832 JZG589832 KJC589832 KSY589832 LCU589832 LMQ589832 LWM589832 MGI589832 MQE589832 NAA589832 NJW589832 NTS589832 ODO589832 ONK589832 OXG589832 PHC589832 PQY589832 QAU589832 QKQ589832 QUM589832 REI589832 ROE589832 RYA589832 SHW589832 SRS589832 TBO589832 TLK589832 TVG589832 UFC589832 UOY589832 UYU589832 VIQ589832 VSM589832 WCI589832 WME589832 WWA589832 S655368 JO655368 TK655368 ADG655368 ANC655368 AWY655368 BGU655368 BQQ655368 CAM655368 CKI655368 CUE655368 DEA655368 DNW655368 DXS655368 EHO655368 ERK655368 FBG655368 FLC655368 FUY655368 GEU655368 GOQ655368 GYM655368 HII655368 HSE655368 ICA655368 ILW655368 IVS655368 JFO655368 JPK655368 JZG655368 KJC655368 KSY655368 LCU655368 LMQ655368 LWM655368 MGI655368 MQE655368 NAA655368 NJW655368 NTS655368 ODO655368 ONK655368 OXG655368 PHC655368 PQY655368 QAU655368 QKQ655368 QUM655368 REI655368 ROE655368 RYA655368 SHW655368 SRS655368 TBO655368 TLK655368 TVG655368 UFC655368 UOY655368 UYU655368 VIQ655368 VSM655368 WCI655368 WME655368 WWA655368 S720904 JO720904 TK720904 ADG720904 ANC720904 AWY720904 BGU720904 BQQ720904 CAM720904 CKI720904 CUE720904 DEA720904 DNW720904 DXS720904 EHO720904 ERK720904 FBG720904 FLC720904 FUY720904 GEU720904 GOQ720904 GYM720904 HII720904 HSE720904 ICA720904 ILW720904 IVS720904 JFO720904 JPK720904 JZG720904 KJC720904 KSY720904 LCU720904 LMQ720904 LWM720904 MGI720904 MQE720904 NAA720904 NJW720904 NTS720904 ODO720904 ONK720904 OXG720904 PHC720904 PQY720904 QAU720904 QKQ720904 QUM720904 REI720904 ROE720904 RYA720904 SHW720904 SRS720904 TBO720904 TLK720904 TVG720904 UFC720904 UOY720904 UYU720904 VIQ720904 VSM720904 WCI720904 WME720904 WWA720904 S786440 JO786440 TK786440 ADG786440 ANC786440 AWY786440 BGU786440 BQQ786440 CAM786440 CKI786440 CUE786440 DEA786440 DNW786440 DXS786440 EHO786440 ERK786440 FBG786440 FLC786440 FUY786440 GEU786440 GOQ786440 GYM786440 HII786440 HSE786440 ICA786440 ILW786440 IVS786440 JFO786440 JPK786440 JZG786440 KJC786440 KSY786440 LCU786440 LMQ786440 LWM786440 MGI786440 MQE786440 NAA786440 NJW786440 NTS786440 ODO786440 ONK786440 OXG786440 PHC786440 PQY786440 QAU786440 QKQ786440 QUM786440 REI786440 ROE786440 RYA786440 SHW786440 SRS786440 TBO786440 TLK786440 TVG786440 UFC786440 UOY786440 UYU786440 VIQ786440 VSM786440 WCI786440 WME786440 WWA786440 S851976 JO851976 TK851976 ADG851976 ANC851976 AWY851976 BGU851976 BQQ851976 CAM851976 CKI851976 CUE851976 DEA851976 DNW851976 DXS851976 EHO851976 ERK851976 FBG851976 FLC851976 FUY851976 GEU851976 GOQ851976 GYM851976 HII851976 HSE851976 ICA851976 ILW851976 IVS851976 JFO851976 JPK851976 JZG851976 KJC851976 KSY851976 LCU851976 LMQ851976 LWM851976 MGI851976 MQE851976 NAA851976 NJW851976 NTS851976 ODO851976 ONK851976 OXG851976 PHC851976 PQY851976 QAU851976 QKQ851976 QUM851976 REI851976 ROE851976 RYA851976 SHW851976 SRS851976 TBO851976 TLK851976 TVG851976 UFC851976 UOY851976 UYU851976 VIQ851976 VSM851976 WCI851976 WME851976 WWA851976 S917512 JO917512 TK917512 ADG917512 ANC917512 AWY917512 BGU917512 BQQ917512 CAM917512 CKI917512 CUE917512 DEA917512 DNW917512 DXS917512 EHO917512 ERK917512 FBG917512 FLC917512 FUY917512 GEU917512 GOQ917512 GYM917512 HII917512 HSE917512 ICA917512 ILW917512 IVS917512 JFO917512 JPK917512 JZG917512 KJC917512 KSY917512 LCU917512 LMQ917512 LWM917512 MGI917512 MQE917512 NAA917512 NJW917512 NTS917512 ODO917512 ONK917512 OXG917512 PHC917512 PQY917512 QAU917512 QKQ917512 QUM917512 REI917512 ROE917512 RYA917512 SHW917512 SRS917512 TBO917512 TLK917512 TVG917512 UFC917512 UOY917512 UYU917512 VIQ917512 VSM917512 WCI917512 WME917512 WWA917512 S983048 JO983048 TK983048 ADG983048 ANC983048 AWY983048 BGU983048 BQQ983048 CAM983048 CKI983048 CUE983048 DEA983048 DNW983048 DXS983048 EHO983048 ERK983048 FBG983048 FLC983048 FUY983048 GEU983048 GOQ983048 GYM983048 HII983048 HSE983048 ICA983048 ILW983048 IVS983048 JFO983048 JPK983048 JZG983048 KJC983048 KSY983048 LCU983048 LMQ983048 LWM983048 MGI983048 MQE983048 NAA983048 NJW983048 NTS983048 ODO983048 ONK983048 OXG983048 PHC983048 PQY983048 QAU983048 QKQ983048 QUM983048 REI983048 ROE983048 RYA983048 SHW983048 SRS983048 TBO983048 TLK983048 TVG983048 UFC983048 UOY983048 UYU983048 VIQ983048 VSM983048 WCI983048 WME983048 WWA983048 K32:P32 JG32:JL32 TC32:TH32 ACY32:ADD32 AMU32:AMZ32 AWQ32:AWV32 BGM32:BGR32 BQI32:BQN32 CAE32:CAJ32 CKA32:CKF32 CTW32:CUB32 DDS32:DDX32 DNO32:DNT32 DXK32:DXP32 EHG32:EHL32 ERC32:ERH32 FAY32:FBD32 FKU32:FKZ32 FUQ32:FUV32 GEM32:GER32 GOI32:GON32 GYE32:GYJ32 HIA32:HIF32 HRW32:HSB32 IBS32:IBX32 ILO32:ILT32 IVK32:IVP32 JFG32:JFL32 JPC32:JPH32 JYY32:JZD32 KIU32:KIZ32 KSQ32:KSV32 LCM32:LCR32 LMI32:LMN32 LWE32:LWJ32 MGA32:MGF32 MPW32:MQB32 MZS32:MZX32 NJO32:NJT32 NTK32:NTP32 ODG32:ODL32 ONC32:ONH32 OWY32:OXD32 PGU32:PGZ32 PQQ32:PQV32 QAM32:QAR32 QKI32:QKN32 QUE32:QUJ32 REA32:REF32 RNW32:ROB32 RXS32:RXX32 SHO32:SHT32 SRK32:SRP32 TBG32:TBL32 TLC32:TLH32 TUY32:TVD32 UEU32:UEZ32 UOQ32:UOV32 UYM32:UYR32 VII32:VIN32 VSE32:VSJ32 WCA32:WCF32 WLW32:WMB32 WVS32:WVX32 K65568:P65568 JG65568:JL65568 TC65568:TH65568 ACY65568:ADD65568 AMU65568:AMZ65568 AWQ65568:AWV65568 BGM65568:BGR65568 BQI65568:BQN65568 CAE65568:CAJ65568 CKA65568:CKF65568 CTW65568:CUB65568 DDS65568:DDX65568 DNO65568:DNT65568 DXK65568:DXP65568 EHG65568:EHL65568 ERC65568:ERH65568 FAY65568:FBD65568 FKU65568:FKZ65568 FUQ65568:FUV65568 GEM65568:GER65568 GOI65568:GON65568 GYE65568:GYJ65568 HIA65568:HIF65568 HRW65568:HSB65568 IBS65568:IBX65568 ILO65568:ILT65568 IVK65568:IVP65568 JFG65568:JFL65568 JPC65568:JPH65568 JYY65568:JZD65568 KIU65568:KIZ65568 KSQ65568:KSV65568 LCM65568:LCR65568 LMI65568:LMN65568 LWE65568:LWJ65568 MGA65568:MGF65568 MPW65568:MQB65568 MZS65568:MZX65568 NJO65568:NJT65568 NTK65568:NTP65568 ODG65568:ODL65568 ONC65568:ONH65568 OWY65568:OXD65568 PGU65568:PGZ65568 PQQ65568:PQV65568 QAM65568:QAR65568 QKI65568:QKN65568 QUE65568:QUJ65568 REA65568:REF65568 RNW65568:ROB65568 RXS65568:RXX65568 SHO65568:SHT65568 SRK65568:SRP65568 TBG65568:TBL65568 TLC65568:TLH65568 TUY65568:TVD65568 UEU65568:UEZ65568 UOQ65568:UOV65568 UYM65568:UYR65568 VII65568:VIN65568 VSE65568:VSJ65568 WCA65568:WCF65568 WLW65568:WMB65568 WVS65568:WVX65568 K131104:P131104 JG131104:JL131104 TC131104:TH131104 ACY131104:ADD131104 AMU131104:AMZ131104 AWQ131104:AWV131104 BGM131104:BGR131104 BQI131104:BQN131104 CAE131104:CAJ131104 CKA131104:CKF131104 CTW131104:CUB131104 DDS131104:DDX131104 DNO131104:DNT131104 DXK131104:DXP131104 EHG131104:EHL131104 ERC131104:ERH131104 FAY131104:FBD131104 FKU131104:FKZ131104 FUQ131104:FUV131104 GEM131104:GER131104 GOI131104:GON131104 GYE131104:GYJ131104 HIA131104:HIF131104 HRW131104:HSB131104 IBS131104:IBX131104 ILO131104:ILT131104 IVK131104:IVP131104 JFG131104:JFL131104 JPC131104:JPH131104 JYY131104:JZD131104 KIU131104:KIZ131104 KSQ131104:KSV131104 LCM131104:LCR131104 LMI131104:LMN131104 LWE131104:LWJ131104 MGA131104:MGF131104 MPW131104:MQB131104 MZS131104:MZX131104 NJO131104:NJT131104 NTK131104:NTP131104 ODG131104:ODL131104 ONC131104:ONH131104 OWY131104:OXD131104 PGU131104:PGZ131104 PQQ131104:PQV131104 QAM131104:QAR131104 QKI131104:QKN131104 QUE131104:QUJ131104 REA131104:REF131104 RNW131104:ROB131104 RXS131104:RXX131104 SHO131104:SHT131104 SRK131104:SRP131104 TBG131104:TBL131104 TLC131104:TLH131104 TUY131104:TVD131104 UEU131104:UEZ131104 UOQ131104:UOV131104 UYM131104:UYR131104 VII131104:VIN131104 VSE131104:VSJ131104 WCA131104:WCF131104 WLW131104:WMB131104 WVS131104:WVX131104 K196640:P196640 JG196640:JL196640 TC196640:TH196640 ACY196640:ADD196640 AMU196640:AMZ196640 AWQ196640:AWV196640 BGM196640:BGR196640 BQI196640:BQN196640 CAE196640:CAJ196640 CKA196640:CKF196640 CTW196640:CUB196640 DDS196640:DDX196640 DNO196640:DNT196640 DXK196640:DXP196640 EHG196640:EHL196640 ERC196640:ERH196640 FAY196640:FBD196640 FKU196640:FKZ196640 FUQ196640:FUV196640 GEM196640:GER196640 GOI196640:GON196640 GYE196640:GYJ196640 HIA196640:HIF196640 HRW196640:HSB196640 IBS196640:IBX196640 ILO196640:ILT196640 IVK196640:IVP196640 JFG196640:JFL196640 JPC196640:JPH196640 JYY196640:JZD196640 KIU196640:KIZ196640 KSQ196640:KSV196640 LCM196640:LCR196640 LMI196640:LMN196640 LWE196640:LWJ196640 MGA196640:MGF196640 MPW196640:MQB196640 MZS196640:MZX196640 NJO196640:NJT196640 NTK196640:NTP196640 ODG196640:ODL196640 ONC196640:ONH196640 OWY196640:OXD196640 PGU196640:PGZ196640 PQQ196640:PQV196640 QAM196640:QAR196640 QKI196640:QKN196640 QUE196640:QUJ196640 REA196640:REF196640 RNW196640:ROB196640 RXS196640:RXX196640 SHO196640:SHT196640 SRK196640:SRP196640 TBG196640:TBL196640 TLC196640:TLH196640 TUY196640:TVD196640 UEU196640:UEZ196640 UOQ196640:UOV196640 UYM196640:UYR196640 VII196640:VIN196640 VSE196640:VSJ196640 WCA196640:WCF196640 WLW196640:WMB196640 WVS196640:WVX196640 K262176:P262176 JG262176:JL262176 TC262176:TH262176 ACY262176:ADD262176 AMU262176:AMZ262176 AWQ262176:AWV262176 BGM262176:BGR262176 BQI262176:BQN262176 CAE262176:CAJ262176 CKA262176:CKF262176 CTW262176:CUB262176 DDS262176:DDX262176 DNO262176:DNT262176 DXK262176:DXP262176 EHG262176:EHL262176 ERC262176:ERH262176 FAY262176:FBD262176 FKU262176:FKZ262176 FUQ262176:FUV262176 GEM262176:GER262176 GOI262176:GON262176 GYE262176:GYJ262176 HIA262176:HIF262176 HRW262176:HSB262176 IBS262176:IBX262176 ILO262176:ILT262176 IVK262176:IVP262176 JFG262176:JFL262176 JPC262176:JPH262176 JYY262176:JZD262176 KIU262176:KIZ262176 KSQ262176:KSV262176 LCM262176:LCR262176 LMI262176:LMN262176 LWE262176:LWJ262176 MGA262176:MGF262176 MPW262176:MQB262176 MZS262176:MZX262176 NJO262176:NJT262176 NTK262176:NTP262176 ODG262176:ODL262176 ONC262176:ONH262176 OWY262176:OXD262176 PGU262176:PGZ262176 PQQ262176:PQV262176 QAM262176:QAR262176 QKI262176:QKN262176 QUE262176:QUJ262176 REA262176:REF262176 RNW262176:ROB262176 RXS262176:RXX262176 SHO262176:SHT262176 SRK262176:SRP262176 TBG262176:TBL262176 TLC262176:TLH262176 TUY262176:TVD262176 UEU262176:UEZ262176 UOQ262176:UOV262176 UYM262176:UYR262176 VII262176:VIN262176 VSE262176:VSJ262176 WCA262176:WCF262176 WLW262176:WMB262176 WVS262176:WVX262176 K327712:P327712 JG327712:JL327712 TC327712:TH327712 ACY327712:ADD327712 AMU327712:AMZ327712 AWQ327712:AWV327712 BGM327712:BGR327712 BQI327712:BQN327712 CAE327712:CAJ327712 CKA327712:CKF327712 CTW327712:CUB327712 DDS327712:DDX327712 DNO327712:DNT327712 DXK327712:DXP327712 EHG327712:EHL327712 ERC327712:ERH327712 FAY327712:FBD327712 FKU327712:FKZ327712 FUQ327712:FUV327712 GEM327712:GER327712 GOI327712:GON327712 GYE327712:GYJ327712 HIA327712:HIF327712 HRW327712:HSB327712 IBS327712:IBX327712 ILO327712:ILT327712 IVK327712:IVP327712 JFG327712:JFL327712 JPC327712:JPH327712 JYY327712:JZD327712 KIU327712:KIZ327712 KSQ327712:KSV327712 LCM327712:LCR327712 LMI327712:LMN327712 LWE327712:LWJ327712 MGA327712:MGF327712 MPW327712:MQB327712 MZS327712:MZX327712 NJO327712:NJT327712 NTK327712:NTP327712 ODG327712:ODL327712 ONC327712:ONH327712 OWY327712:OXD327712 PGU327712:PGZ327712 PQQ327712:PQV327712 QAM327712:QAR327712 QKI327712:QKN327712 QUE327712:QUJ327712 REA327712:REF327712 RNW327712:ROB327712 RXS327712:RXX327712 SHO327712:SHT327712 SRK327712:SRP327712 TBG327712:TBL327712 TLC327712:TLH327712 TUY327712:TVD327712 UEU327712:UEZ327712 UOQ327712:UOV327712 UYM327712:UYR327712 VII327712:VIN327712 VSE327712:VSJ327712 WCA327712:WCF327712 WLW327712:WMB327712 WVS327712:WVX327712 K393248:P393248 JG393248:JL393248 TC393248:TH393248 ACY393248:ADD393248 AMU393248:AMZ393248 AWQ393248:AWV393248 BGM393248:BGR393248 BQI393248:BQN393248 CAE393248:CAJ393248 CKA393248:CKF393248 CTW393248:CUB393248 DDS393248:DDX393248 DNO393248:DNT393248 DXK393248:DXP393248 EHG393248:EHL393248 ERC393248:ERH393248 FAY393248:FBD393248 FKU393248:FKZ393248 FUQ393248:FUV393248 GEM393248:GER393248 GOI393248:GON393248 GYE393248:GYJ393248 HIA393248:HIF393248 HRW393248:HSB393248 IBS393248:IBX393248 ILO393248:ILT393248 IVK393248:IVP393248 JFG393248:JFL393248 JPC393248:JPH393248 JYY393248:JZD393248 KIU393248:KIZ393248 KSQ393248:KSV393248 LCM393248:LCR393248 LMI393248:LMN393248 LWE393248:LWJ393248 MGA393248:MGF393248 MPW393248:MQB393248 MZS393248:MZX393248 NJO393248:NJT393248 NTK393248:NTP393248 ODG393248:ODL393248 ONC393248:ONH393248 OWY393248:OXD393248 PGU393248:PGZ393248 PQQ393248:PQV393248 QAM393248:QAR393248 QKI393248:QKN393248 QUE393248:QUJ393248 REA393248:REF393248 RNW393248:ROB393248 RXS393248:RXX393248 SHO393248:SHT393248 SRK393248:SRP393248 TBG393248:TBL393248 TLC393248:TLH393248 TUY393248:TVD393248 UEU393248:UEZ393248 UOQ393248:UOV393248 UYM393248:UYR393248 VII393248:VIN393248 VSE393248:VSJ393248 WCA393248:WCF393248 WLW393248:WMB393248 WVS393248:WVX393248 K458784:P458784 JG458784:JL458784 TC458784:TH458784 ACY458784:ADD458784 AMU458784:AMZ458784 AWQ458784:AWV458784 BGM458784:BGR458784 BQI458784:BQN458784 CAE458784:CAJ458784 CKA458784:CKF458784 CTW458784:CUB458784 DDS458784:DDX458784 DNO458784:DNT458784 DXK458784:DXP458784 EHG458784:EHL458784 ERC458784:ERH458784 FAY458784:FBD458784 FKU458784:FKZ458784 FUQ458784:FUV458784 GEM458784:GER458784 GOI458784:GON458784 GYE458784:GYJ458784 HIA458784:HIF458784 HRW458784:HSB458784 IBS458784:IBX458784 ILO458784:ILT458784 IVK458784:IVP458784 JFG458784:JFL458784 JPC458784:JPH458784 JYY458784:JZD458784 KIU458784:KIZ458784 KSQ458784:KSV458784 LCM458784:LCR458784 LMI458784:LMN458784 LWE458784:LWJ458784 MGA458784:MGF458784 MPW458784:MQB458784 MZS458784:MZX458784 NJO458784:NJT458784 NTK458784:NTP458784 ODG458784:ODL458784 ONC458784:ONH458784 OWY458784:OXD458784 PGU458784:PGZ458784 PQQ458784:PQV458784 QAM458784:QAR458784 QKI458784:QKN458784 QUE458784:QUJ458784 REA458784:REF458784 RNW458784:ROB458784 RXS458784:RXX458784 SHO458784:SHT458784 SRK458784:SRP458784 TBG458784:TBL458784 TLC458784:TLH458784 TUY458784:TVD458784 UEU458784:UEZ458784 UOQ458784:UOV458784 UYM458784:UYR458784 VII458784:VIN458784 VSE458784:VSJ458784 WCA458784:WCF458784 WLW458784:WMB458784 WVS458784:WVX458784 K524320:P524320 JG524320:JL524320 TC524320:TH524320 ACY524320:ADD524320 AMU524320:AMZ524320 AWQ524320:AWV524320 BGM524320:BGR524320 BQI524320:BQN524320 CAE524320:CAJ524320 CKA524320:CKF524320 CTW524320:CUB524320 DDS524320:DDX524320 DNO524320:DNT524320 DXK524320:DXP524320 EHG524320:EHL524320 ERC524320:ERH524320 FAY524320:FBD524320 FKU524320:FKZ524320 FUQ524320:FUV524320 GEM524320:GER524320 GOI524320:GON524320 GYE524320:GYJ524320 HIA524320:HIF524320 HRW524320:HSB524320 IBS524320:IBX524320 ILO524320:ILT524320 IVK524320:IVP524320 JFG524320:JFL524320 JPC524320:JPH524320 JYY524320:JZD524320 KIU524320:KIZ524320 KSQ524320:KSV524320 LCM524320:LCR524320 LMI524320:LMN524320 LWE524320:LWJ524320 MGA524320:MGF524320 MPW524320:MQB524320 MZS524320:MZX524320 NJO524320:NJT524320 NTK524320:NTP524320 ODG524320:ODL524320 ONC524320:ONH524320 OWY524320:OXD524320 PGU524320:PGZ524320 PQQ524320:PQV524320 QAM524320:QAR524320 QKI524320:QKN524320 QUE524320:QUJ524320 REA524320:REF524320 RNW524320:ROB524320 RXS524320:RXX524320 SHO524320:SHT524320 SRK524320:SRP524320 TBG524320:TBL524320 TLC524320:TLH524320 TUY524320:TVD524320 UEU524320:UEZ524320 UOQ524320:UOV524320 UYM524320:UYR524320 VII524320:VIN524320 VSE524320:VSJ524320 WCA524320:WCF524320 WLW524320:WMB524320 WVS524320:WVX524320 K589856:P589856 JG589856:JL589856 TC589856:TH589856 ACY589856:ADD589856 AMU589856:AMZ589856 AWQ589856:AWV589856 BGM589856:BGR589856 BQI589856:BQN589856 CAE589856:CAJ589856 CKA589856:CKF589856 CTW589856:CUB589856 DDS589856:DDX589856 DNO589856:DNT589856 DXK589856:DXP589856 EHG589856:EHL589856 ERC589856:ERH589856 FAY589856:FBD589856 FKU589856:FKZ589856 FUQ589856:FUV589856 GEM589856:GER589856 GOI589856:GON589856 GYE589856:GYJ589856 HIA589856:HIF589856 HRW589856:HSB589856 IBS589856:IBX589856 ILO589856:ILT589856 IVK589856:IVP589856 JFG589856:JFL589856 JPC589856:JPH589856 JYY589856:JZD589856 KIU589856:KIZ589856 KSQ589856:KSV589856 LCM589856:LCR589856 LMI589856:LMN589856 LWE589856:LWJ589856 MGA589856:MGF589856 MPW589856:MQB589856 MZS589856:MZX589856 NJO589856:NJT589856 NTK589856:NTP589856 ODG589856:ODL589856 ONC589856:ONH589856 OWY589856:OXD589856 PGU589856:PGZ589856 PQQ589856:PQV589856 QAM589856:QAR589856 QKI589856:QKN589856 QUE589856:QUJ589856 REA589856:REF589856 RNW589856:ROB589856 RXS589856:RXX589856 SHO589856:SHT589856 SRK589856:SRP589856 TBG589856:TBL589856 TLC589856:TLH589856 TUY589856:TVD589856 UEU589856:UEZ589856 UOQ589856:UOV589856 UYM589856:UYR589856 VII589856:VIN589856 VSE589856:VSJ589856 WCA589856:WCF589856 WLW589856:WMB589856 WVS589856:WVX589856 K655392:P655392 JG655392:JL655392 TC655392:TH655392 ACY655392:ADD655392 AMU655392:AMZ655392 AWQ655392:AWV655392 BGM655392:BGR655392 BQI655392:BQN655392 CAE655392:CAJ655392 CKA655392:CKF655392 CTW655392:CUB655392 DDS655392:DDX655392 DNO655392:DNT655392 DXK655392:DXP655392 EHG655392:EHL655392 ERC655392:ERH655392 FAY655392:FBD655392 FKU655392:FKZ655392 FUQ655392:FUV655392 GEM655392:GER655392 GOI655392:GON655392 GYE655392:GYJ655392 HIA655392:HIF655392 HRW655392:HSB655392 IBS655392:IBX655392 ILO655392:ILT655392 IVK655392:IVP655392 JFG655392:JFL655392 JPC655392:JPH655392 JYY655392:JZD655392 KIU655392:KIZ655392 KSQ655392:KSV655392 LCM655392:LCR655392 LMI655392:LMN655392 LWE655392:LWJ655392 MGA655392:MGF655392 MPW655392:MQB655392 MZS655392:MZX655392 NJO655392:NJT655392 NTK655392:NTP655392 ODG655392:ODL655392 ONC655392:ONH655392 OWY655392:OXD655392 PGU655392:PGZ655392 PQQ655392:PQV655392 QAM655392:QAR655392 QKI655392:QKN655392 QUE655392:QUJ655392 REA655392:REF655392 RNW655392:ROB655392 RXS655392:RXX655392 SHO655392:SHT655392 SRK655392:SRP655392 TBG655392:TBL655392 TLC655392:TLH655392 TUY655392:TVD655392 UEU655392:UEZ655392 UOQ655392:UOV655392 UYM655392:UYR655392 VII655392:VIN655392 VSE655392:VSJ655392 WCA655392:WCF655392 WLW655392:WMB655392 WVS655392:WVX655392 K720928:P720928 JG720928:JL720928 TC720928:TH720928 ACY720928:ADD720928 AMU720928:AMZ720928 AWQ720928:AWV720928 BGM720928:BGR720928 BQI720928:BQN720928 CAE720928:CAJ720928 CKA720928:CKF720928 CTW720928:CUB720928 DDS720928:DDX720928 DNO720928:DNT720928 DXK720928:DXP720928 EHG720928:EHL720928 ERC720928:ERH720928 FAY720928:FBD720928 FKU720928:FKZ720928 FUQ720928:FUV720928 GEM720928:GER720928 GOI720928:GON720928 GYE720928:GYJ720928 HIA720928:HIF720928 HRW720928:HSB720928 IBS720928:IBX720928 ILO720928:ILT720928 IVK720928:IVP720928 JFG720928:JFL720928 JPC720928:JPH720928 JYY720928:JZD720928 KIU720928:KIZ720928 KSQ720928:KSV720928 LCM720928:LCR720928 LMI720928:LMN720928 LWE720928:LWJ720928 MGA720928:MGF720928 MPW720928:MQB720928 MZS720928:MZX720928 NJO720928:NJT720928 NTK720928:NTP720928 ODG720928:ODL720928 ONC720928:ONH720928 OWY720928:OXD720928 PGU720928:PGZ720928 PQQ720928:PQV720928 QAM720928:QAR720928 QKI720928:QKN720928 QUE720928:QUJ720928 REA720928:REF720928 RNW720928:ROB720928 RXS720928:RXX720928 SHO720928:SHT720928 SRK720928:SRP720928 TBG720928:TBL720928 TLC720928:TLH720928 TUY720928:TVD720928 UEU720928:UEZ720928 UOQ720928:UOV720928 UYM720928:UYR720928 VII720928:VIN720928 VSE720928:VSJ720928 WCA720928:WCF720928 WLW720928:WMB720928 WVS720928:WVX720928 K786464:P786464 JG786464:JL786464 TC786464:TH786464 ACY786464:ADD786464 AMU786464:AMZ786464 AWQ786464:AWV786464 BGM786464:BGR786464 BQI786464:BQN786464 CAE786464:CAJ786464 CKA786464:CKF786464 CTW786464:CUB786464 DDS786464:DDX786464 DNO786464:DNT786464 DXK786464:DXP786464 EHG786464:EHL786464 ERC786464:ERH786464 FAY786464:FBD786464 FKU786464:FKZ786464 FUQ786464:FUV786464 GEM786464:GER786464 GOI786464:GON786464 GYE786464:GYJ786464 HIA786464:HIF786464 HRW786464:HSB786464 IBS786464:IBX786464 ILO786464:ILT786464 IVK786464:IVP786464 JFG786464:JFL786464 JPC786464:JPH786464 JYY786464:JZD786464 KIU786464:KIZ786464 KSQ786464:KSV786464 LCM786464:LCR786464 LMI786464:LMN786464 LWE786464:LWJ786464 MGA786464:MGF786464 MPW786464:MQB786464 MZS786464:MZX786464 NJO786464:NJT786464 NTK786464:NTP786464 ODG786464:ODL786464 ONC786464:ONH786464 OWY786464:OXD786464 PGU786464:PGZ786464 PQQ786464:PQV786464 QAM786464:QAR786464 QKI786464:QKN786464 QUE786464:QUJ786464 REA786464:REF786464 RNW786464:ROB786464 RXS786464:RXX786464 SHO786464:SHT786464 SRK786464:SRP786464 TBG786464:TBL786464 TLC786464:TLH786464 TUY786464:TVD786464 UEU786464:UEZ786464 UOQ786464:UOV786464 UYM786464:UYR786464 VII786464:VIN786464 VSE786464:VSJ786464 WCA786464:WCF786464 WLW786464:WMB786464 WVS786464:WVX786464 K852000:P852000 JG852000:JL852000 TC852000:TH852000 ACY852000:ADD852000 AMU852000:AMZ852000 AWQ852000:AWV852000 BGM852000:BGR852000 BQI852000:BQN852000 CAE852000:CAJ852000 CKA852000:CKF852000 CTW852000:CUB852000 DDS852000:DDX852000 DNO852000:DNT852000 DXK852000:DXP852000 EHG852000:EHL852000 ERC852000:ERH852000 FAY852000:FBD852000 FKU852000:FKZ852000 FUQ852000:FUV852000 GEM852000:GER852000 GOI852000:GON852000 GYE852000:GYJ852000 HIA852000:HIF852000 HRW852000:HSB852000 IBS852000:IBX852000 ILO852000:ILT852000 IVK852000:IVP852000 JFG852000:JFL852000 JPC852000:JPH852000 JYY852000:JZD852000 KIU852000:KIZ852000 KSQ852000:KSV852000 LCM852000:LCR852000 LMI852000:LMN852000 LWE852000:LWJ852000 MGA852000:MGF852000 MPW852000:MQB852000 MZS852000:MZX852000 NJO852000:NJT852000 NTK852000:NTP852000 ODG852000:ODL852000 ONC852000:ONH852000 OWY852000:OXD852000 PGU852000:PGZ852000 PQQ852000:PQV852000 QAM852000:QAR852000 QKI852000:QKN852000 QUE852000:QUJ852000 REA852000:REF852000 RNW852000:ROB852000 RXS852000:RXX852000 SHO852000:SHT852000 SRK852000:SRP852000 TBG852000:TBL852000 TLC852000:TLH852000 TUY852000:TVD852000 UEU852000:UEZ852000 UOQ852000:UOV852000 UYM852000:UYR852000 VII852000:VIN852000 VSE852000:VSJ852000 WCA852000:WCF852000 WLW852000:WMB852000 WVS852000:WVX852000 K917536:P917536 JG917536:JL917536 TC917536:TH917536 ACY917536:ADD917536 AMU917536:AMZ917536 AWQ917536:AWV917536 BGM917536:BGR917536 BQI917536:BQN917536 CAE917536:CAJ917536 CKA917536:CKF917536 CTW917536:CUB917536 DDS917536:DDX917536 DNO917536:DNT917536 DXK917536:DXP917536 EHG917536:EHL917536 ERC917536:ERH917536 FAY917536:FBD917536 FKU917536:FKZ917536 FUQ917536:FUV917536 GEM917536:GER917536 GOI917536:GON917536 GYE917536:GYJ917536 HIA917536:HIF917536 HRW917536:HSB917536 IBS917536:IBX917536 ILO917536:ILT917536 IVK917536:IVP917536 JFG917536:JFL917536 JPC917536:JPH917536 JYY917536:JZD917536 KIU917536:KIZ917536 KSQ917536:KSV917536 LCM917536:LCR917536 LMI917536:LMN917536 LWE917536:LWJ917536 MGA917536:MGF917536 MPW917536:MQB917536 MZS917536:MZX917536 NJO917536:NJT917536 NTK917536:NTP917536 ODG917536:ODL917536 ONC917536:ONH917536 OWY917536:OXD917536 PGU917536:PGZ917536 PQQ917536:PQV917536 QAM917536:QAR917536 QKI917536:QKN917536 QUE917536:QUJ917536 REA917536:REF917536 RNW917536:ROB917536 RXS917536:RXX917536 SHO917536:SHT917536 SRK917536:SRP917536 TBG917536:TBL917536 TLC917536:TLH917536 TUY917536:TVD917536 UEU917536:UEZ917536 UOQ917536:UOV917536 UYM917536:UYR917536 VII917536:VIN917536 VSE917536:VSJ917536 WCA917536:WCF917536 WLW917536:WMB917536 WVS917536:WVX917536 K983072:P983072 JG983072:JL983072 TC983072:TH983072 ACY983072:ADD983072 AMU983072:AMZ983072 AWQ983072:AWV983072 BGM983072:BGR983072 BQI983072:BQN983072 CAE983072:CAJ983072 CKA983072:CKF983072 CTW983072:CUB983072 DDS983072:DDX983072 DNO983072:DNT983072 DXK983072:DXP983072 EHG983072:EHL983072 ERC983072:ERH983072 FAY983072:FBD983072 FKU983072:FKZ983072 FUQ983072:FUV983072 GEM983072:GER983072 GOI983072:GON983072 GYE983072:GYJ983072 HIA983072:HIF983072 HRW983072:HSB983072 IBS983072:IBX983072 ILO983072:ILT983072 IVK983072:IVP983072 JFG983072:JFL983072 JPC983072:JPH983072 JYY983072:JZD983072 KIU983072:KIZ983072 KSQ983072:KSV983072 LCM983072:LCR983072 LMI983072:LMN983072 LWE983072:LWJ983072 MGA983072:MGF983072 MPW983072:MQB983072 MZS983072:MZX983072 NJO983072:NJT983072 NTK983072:NTP983072 ODG983072:ODL983072 ONC983072:ONH983072 OWY983072:OXD983072 PGU983072:PGZ983072 PQQ983072:PQV983072 QAM983072:QAR983072 QKI983072:QKN983072 QUE983072:QUJ983072 REA983072:REF983072 RNW983072:ROB983072 RXS983072:RXX983072 SHO983072:SHT983072 SRK983072:SRP983072 TBG983072:TBL983072 TLC983072:TLH983072 TUY983072:TVD983072 UEU983072:UEZ983072 UOQ983072:UOV983072 UYM983072:UYR983072 VII983072:VIN983072 VSE983072:VSJ983072 WCA983072:WCF983072 WLW983072:WMB983072 WVS983072:WVX983072 TVD983069 JJ29 TF29 ADB29 AMX29 AWT29 BGP29 BQL29 CAH29 CKD29 CTZ29 DDV29 DNR29 DXN29 EHJ29 ERF29 FBB29 FKX29 FUT29 GEP29 GOL29 GYH29 HID29 HRZ29 IBV29 ILR29 IVN29 JFJ29 JPF29 JZB29 KIX29 KST29 LCP29 LML29 LWH29 MGD29 MPZ29 MZV29 NJR29 NTN29 ODJ29 ONF29 OXB29 PGX29 PQT29 QAP29 QKL29 QUH29 RED29 RNZ29 RXV29 SHR29 SRN29 TBJ29 TLF29 TVB29 UEX29 UOT29 UYP29 VIL29 VSH29 WCD29 WLZ29 WVV29 N65565 JJ65565 TF65565 ADB65565 AMX65565 AWT65565 BGP65565 BQL65565 CAH65565 CKD65565 CTZ65565 DDV65565 DNR65565 DXN65565 EHJ65565 ERF65565 FBB65565 FKX65565 FUT65565 GEP65565 GOL65565 GYH65565 HID65565 HRZ65565 IBV65565 ILR65565 IVN65565 JFJ65565 JPF65565 JZB65565 KIX65565 KST65565 LCP65565 LML65565 LWH65565 MGD65565 MPZ65565 MZV65565 NJR65565 NTN65565 ODJ65565 ONF65565 OXB65565 PGX65565 PQT65565 QAP65565 QKL65565 QUH65565 RED65565 RNZ65565 RXV65565 SHR65565 SRN65565 TBJ65565 TLF65565 TVB65565 UEX65565 UOT65565 UYP65565 VIL65565 VSH65565 WCD65565 WLZ65565 WVV65565 N131101 JJ131101 TF131101 ADB131101 AMX131101 AWT131101 BGP131101 BQL131101 CAH131101 CKD131101 CTZ131101 DDV131101 DNR131101 DXN131101 EHJ131101 ERF131101 FBB131101 FKX131101 FUT131101 GEP131101 GOL131101 GYH131101 HID131101 HRZ131101 IBV131101 ILR131101 IVN131101 JFJ131101 JPF131101 JZB131101 KIX131101 KST131101 LCP131101 LML131101 LWH131101 MGD131101 MPZ131101 MZV131101 NJR131101 NTN131101 ODJ131101 ONF131101 OXB131101 PGX131101 PQT131101 QAP131101 QKL131101 QUH131101 RED131101 RNZ131101 RXV131101 SHR131101 SRN131101 TBJ131101 TLF131101 TVB131101 UEX131101 UOT131101 UYP131101 VIL131101 VSH131101 WCD131101 WLZ131101 WVV131101 N196637 JJ196637 TF196637 ADB196637 AMX196637 AWT196637 BGP196637 BQL196637 CAH196637 CKD196637 CTZ196637 DDV196637 DNR196637 DXN196637 EHJ196637 ERF196637 FBB196637 FKX196637 FUT196637 GEP196637 GOL196637 GYH196637 HID196637 HRZ196637 IBV196637 ILR196637 IVN196637 JFJ196637 JPF196637 JZB196637 KIX196637 KST196637 LCP196637 LML196637 LWH196637 MGD196637 MPZ196637 MZV196637 NJR196637 NTN196637 ODJ196637 ONF196637 OXB196637 PGX196637 PQT196637 QAP196637 QKL196637 QUH196637 RED196637 RNZ196637 RXV196637 SHR196637 SRN196637 TBJ196637 TLF196637 TVB196637 UEX196637 UOT196637 UYP196637 VIL196637 VSH196637 WCD196637 WLZ196637 WVV196637 N262173 JJ262173 TF262173 ADB262173 AMX262173 AWT262173 BGP262173 BQL262173 CAH262173 CKD262173 CTZ262173 DDV262173 DNR262173 DXN262173 EHJ262173 ERF262173 FBB262173 FKX262173 FUT262173 GEP262173 GOL262173 GYH262173 HID262173 HRZ262173 IBV262173 ILR262173 IVN262173 JFJ262173 JPF262173 JZB262173 KIX262173 KST262173 LCP262173 LML262173 LWH262173 MGD262173 MPZ262173 MZV262173 NJR262173 NTN262173 ODJ262173 ONF262173 OXB262173 PGX262173 PQT262173 QAP262173 QKL262173 QUH262173 RED262173 RNZ262173 RXV262173 SHR262173 SRN262173 TBJ262173 TLF262173 TVB262173 UEX262173 UOT262173 UYP262173 VIL262173 VSH262173 WCD262173 WLZ262173 WVV262173 N327709 JJ327709 TF327709 ADB327709 AMX327709 AWT327709 BGP327709 BQL327709 CAH327709 CKD327709 CTZ327709 DDV327709 DNR327709 DXN327709 EHJ327709 ERF327709 FBB327709 FKX327709 FUT327709 GEP327709 GOL327709 GYH327709 HID327709 HRZ327709 IBV327709 ILR327709 IVN327709 JFJ327709 JPF327709 JZB327709 KIX327709 KST327709 LCP327709 LML327709 LWH327709 MGD327709 MPZ327709 MZV327709 NJR327709 NTN327709 ODJ327709 ONF327709 OXB327709 PGX327709 PQT327709 QAP327709 QKL327709 QUH327709 RED327709 RNZ327709 RXV327709 SHR327709 SRN327709 TBJ327709 TLF327709 TVB327709 UEX327709 UOT327709 UYP327709 VIL327709 VSH327709 WCD327709 WLZ327709 WVV327709 N393245 JJ393245 TF393245 ADB393245 AMX393245 AWT393245 BGP393245 BQL393245 CAH393245 CKD393245 CTZ393245 DDV393245 DNR393245 DXN393245 EHJ393245 ERF393245 FBB393245 FKX393245 FUT393245 GEP393245 GOL393245 GYH393245 HID393245 HRZ393245 IBV393245 ILR393245 IVN393245 JFJ393245 JPF393245 JZB393245 KIX393245 KST393245 LCP393245 LML393245 LWH393245 MGD393245 MPZ393245 MZV393245 NJR393245 NTN393245 ODJ393245 ONF393245 OXB393245 PGX393245 PQT393245 QAP393245 QKL393245 QUH393245 RED393245 RNZ393245 RXV393245 SHR393245 SRN393245 TBJ393245 TLF393245 TVB393245 UEX393245 UOT393245 UYP393245 VIL393245 VSH393245 WCD393245 WLZ393245 WVV393245 N458781 JJ458781 TF458781 ADB458781 AMX458781 AWT458781 BGP458781 BQL458781 CAH458781 CKD458781 CTZ458781 DDV458781 DNR458781 DXN458781 EHJ458781 ERF458781 FBB458781 FKX458781 FUT458781 GEP458781 GOL458781 GYH458781 HID458781 HRZ458781 IBV458781 ILR458781 IVN458781 JFJ458781 JPF458781 JZB458781 KIX458781 KST458781 LCP458781 LML458781 LWH458781 MGD458781 MPZ458781 MZV458781 NJR458781 NTN458781 ODJ458781 ONF458781 OXB458781 PGX458781 PQT458781 QAP458781 QKL458781 QUH458781 RED458781 RNZ458781 RXV458781 SHR458781 SRN458781 TBJ458781 TLF458781 TVB458781 UEX458781 UOT458781 UYP458781 VIL458781 VSH458781 WCD458781 WLZ458781 WVV458781 N524317 JJ524317 TF524317 ADB524317 AMX524317 AWT524317 BGP524317 BQL524317 CAH524317 CKD524317 CTZ524317 DDV524317 DNR524317 DXN524317 EHJ524317 ERF524317 FBB524317 FKX524317 FUT524317 GEP524317 GOL524317 GYH524317 HID524317 HRZ524317 IBV524317 ILR524317 IVN524317 JFJ524317 JPF524317 JZB524317 KIX524317 KST524317 LCP524317 LML524317 LWH524317 MGD524317 MPZ524317 MZV524317 NJR524317 NTN524317 ODJ524317 ONF524317 OXB524317 PGX524317 PQT524317 QAP524317 QKL524317 QUH524317 RED524317 RNZ524317 RXV524317 SHR524317 SRN524317 TBJ524317 TLF524317 TVB524317 UEX524317 UOT524317 UYP524317 VIL524317 VSH524317 WCD524317 WLZ524317 WVV524317 N589853 JJ589853 TF589853 ADB589853 AMX589853 AWT589853 BGP589853 BQL589853 CAH589853 CKD589853 CTZ589853 DDV589853 DNR589853 DXN589853 EHJ589853 ERF589853 FBB589853 FKX589853 FUT589853 GEP589853 GOL589853 GYH589853 HID589853 HRZ589853 IBV589853 ILR589853 IVN589853 JFJ589853 JPF589853 JZB589853 KIX589853 KST589853 LCP589853 LML589853 LWH589853 MGD589853 MPZ589853 MZV589853 NJR589853 NTN589853 ODJ589853 ONF589853 OXB589853 PGX589853 PQT589853 QAP589853 QKL589853 QUH589853 RED589853 RNZ589853 RXV589853 SHR589853 SRN589853 TBJ589853 TLF589853 TVB589853 UEX589853 UOT589853 UYP589853 VIL589853 VSH589853 WCD589853 WLZ589853 WVV589853 N655389 JJ655389 TF655389 ADB655389 AMX655389 AWT655389 BGP655389 BQL655389 CAH655389 CKD655389 CTZ655389 DDV655389 DNR655389 DXN655389 EHJ655389 ERF655389 FBB655389 FKX655389 FUT655389 GEP655389 GOL655389 GYH655389 HID655389 HRZ655389 IBV655389 ILR655389 IVN655389 JFJ655389 JPF655389 JZB655389 KIX655389 KST655389 LCP655389 LML655389 LWH655389 MGD655389 MPZ655389 MZV655389 NJR655389 NTN655389 ODJ655389 ONF655389 OXB655389 PGX655389 PQT655389 QAP655389 QKL655389 QUH655389 RED655389 RNZ655389 RXV655389 SHR655389 SRN655389 TBJ655389 TLF655389 TVB655389 UEX655389 UOT655389 UYP655389 VIL655389 VSH655389 WCD655389 WLZ655389 WVV655389 N720925 JJ720925 TF720925 ADB720925 AMX720925 AWT720925 BGP720925 BQL720925 CAH720925 CKD720925 CTZ720925 DDV720925 DNR720925 DXN720925 EHJ720925 ERF720925 FBB720925 FKX720925 FUT720925 GEP720925 GOL720925 GYH720925 HID720925 HRZ720925 IBV720925 ILR720925 IVN720925 JFJ720925 JPF720925 JZB720925 KIX720925 KST720925 LCP720925 LML720925 LWH720925 MGD720925 MPZ720925 MZV720925 NJR720925 NTN720925 ODJ720925 ONF720925 OXB720925 PGX720925 PQT720925 QAP720925 QKL720925 QUH720925 RED720925 RNZ720925 RXV720925 SHR720925 SRN720925 TBJ720925 TLF720925 TVB720925 UEX720925 UOT720925 UYP720925 VIL720925 VSH720925 WCD720925 WLZ720925 WVV720925 N786461 JJ786461 TF786461 ADB786461 AMX786461 AWT786461 BGP786461 BQL786461 CAH786461 CKD786461 CTZ786461 DDV786461 DNR786461 DXN786461 EHJ786461 ERF786461 FBB786461 FKX786461 FUT786461 GEP786461 GOL786461 GYH786461 HID786461 HRZ786461 IBV786461 ILR786461 IVN786461 JFJ786461 JPF786461 JZB786461 KIX786461 KST786461 LCP786461 LML786461 LWH786461 MGD786461 MPZ786461 MZV786461 NJR786461 NTN786461 ODJ786461 ONF786461 OXB786461 PGX786461 PQT786461 QAP786461 QKL786461 QUH786461 RED786461 RNZ786461 RXV786461 SHR786461 SRN786461 TBJ786461 TLF786461 TVB786461 UEX786461 UOT786461 UYP786461 VIL786461 VSH786461 WCD786461 WLZ786461 WVV786461 N851997 JJ851997 TF851997 ADB851997 AMX851997 AWT851997 BGP851997 BQL851997 CAH851997 CKD851997 CTZ851997 DDV851997 DNR851997 DXN851997 EHJ851997 ERF851997 FBB851997 FKX851997 FUT851997 GEP851997 GOL851997 GYH851997 HID851997 HRZ851997 IBV851997 ILR851997 IVN851997 JFJ851997 JPF851997 JZB851997 KIX851997 KST851997 LCP851997 LML851997 LWH851997 MGD851997 MPZ851997 MZV851997 NJR851997 NTN851997 ODJ851997 ONF851997 OXB851997 PGX851997 PQT851997 QAP851997 QKL851997 QUH851997 RED851997 RNZ851997 RXV851997 SHR851997 SRN851997 TBJ851997 TLF851997 TVB851997 UEX851997 UOT851997 UYP851997 VIL851997 VSH851997 WCD851997 WLZ851997 WVV851997 N917533 JJ917533 TF917533 ADB917533 AMX917533 AWT917533 BGP917533 BQL917533 CAH917533 CKD917533 CTZ917533 DDV917533 DNR917533 DXN917533 EHJ917533 ERF917533 FBB917533 FKX917533 FUT917533 GEP917533 GOL917533 GYH917533 HID917533 HRZ917533 IBV917533 ILR917533 IVN917533 JFJ917533 JPF917533 JZB917533 KIX917533 KST917533 LCP917533 LML917533 LWH917533 MGD917533 MPZ917533 MZV917533 NJR917533 NTN917533 ODJ917533 ONF917533 OXB917533 PGX917533 PQT917533 QAP917533 QKL917533 QUH917533 RED917533 RNZ917533 RXV917533 SHR917533 SRN917533 TBJ917533 TLF917533 TVB917533 UEX917533 UOT917533 UYP917533 VIL917533 VSH917533 WCD917533 WLZ917533 WVV917533 N983069 JJ983069 TF983069 ADB983069 AMX983069 AWT983069 BGP983069 BQL983069 CAH983069 CKD983069 CTZ983069 DDV983069 DNR983069 DXN983069 EHJ983069 ERF983069 FBB983069 FKX983069 FUT983069 GEP983069 GOL983069 GYH983069 HID983069 HRZ983069 IBV983069 ILR983069 IVN983069 JFJ983069 JPF983069 JZB983069 KIX983069 KST983069 LCP983069 LML983069 LWH983069 MGD983069 MPZ983069 MZV983069 NJR983069 NTN983069 ODJ983069 ONF983069 OXB983069 PGX983069 PQT983069 QAP983069 QKL983069 QUH983069 RED983069 RNZ983069 RXV983069 SHR983069 SRN983069 TBJ983069 TLF983069 TVB983069 UEX983069 UOT983069 UYP983069 VIL983069 VSH983069 WCD983069 WLZ983069 WVV983069 WMB983069 JS8 TO8 ADK8 ANG8 AXC8 BGY8 BQU8 CAQ8 CKM8 CUI8 DEE8 DOA8 DXW8 EHS8 ERO8 FBK8 FLG8 FVC8 GEY8 GOU8 GYQ8 HIM8 HSI8 ICE8 IMA8 IVW8 JFS8 JPO8 JZK8 KJG8 KTC8 LCY8 LMU8 LWQ8 MGM8 MQI8 NAE8 NKA8 NTW8 ODS8 ONO8 OXK8 PHG8 PRC8 QAY8 QKU8 QUQ8 REM8 ROI8 RYE8 SIA8 SRW8 TBS8 TLO8 TVK8 UFG8 UPC8 UYY8 VIU8 VSQ8 WCM8 WMI8 WWE8 W65544 JS65544 TO65544 ADK65544 ANG65544 AXC65544 BGY65544 BQU65544 CAQ65544 CKM65544 CUI65544 DEE65544 DOA65544 DXW65544 EHS65544 ERO65544 FBK65544 FLG65544 FVC65544 GEY65544 GOU65544 GYQ65544 HIM65544 HSI65544 ICE65544 IMA65544 IVW65544 JFS65544 JPO65544 JZK65544 KJG65544 KTC65544 LCY65544 LMU65544 LWQ65544 MGM65544 MQI65544 NAE65544 NKA65544 NTW65544 ODS65544 ONO65544 OXK65544 PHG65544 PRC65544 QAY65544 QKU65544 QUQ65544 REM65544 ROI65544 RYE65544 SIA65544 SRW65544 TBS65544 TLO65544 TVK65544 UFG65544 UPC65544 UYY65544 VIU65544 VSQ65544 WCM65544 WMI65544 WWE65544 W131080 JS131080 TO131080 ADK131080 ANG131080 AXC131080 BGY131080 BQU131080 CAQ131080 CKM131080 CUI131080 DEE131080 DOA131080 DXW131080 EHS131080 ERO131080 FBK131080 FLG131080 FVC131080 GEY131080 GOU131080 GYQ131080 HIM131080 HSI131080 ICE131080 IMA131080 IVW131080 JFS131080 JPO131080 JZK131080 KJG131080 KTC131080 LCY131080 LMU131080 LWQ131080 MGM131080 MQI131080 NAE131080 NKA131080 NTW131080 ODS131080 ONO131080 OXK131080 PHG131080 PRC131080 QAY131080 QKU131080 QUQ131080 REM131080 ROI131080 RYE131080 SIA131080 SRW131080 TBS131080 TLO131080 TVK131080 UFG131080 UPC131080 UYY131080 VIU131080 VSQ131080 WCM131080 WMI131080 WWE131080 W196616 JS196616 TO196616 ADK196616 ANG196616 AXC196616 BGY196616 BQU196616 CAQ196616 CKM196616 CUI196616 DEE196616 DOA196616 DXW196616 EHS196616 ERO196616 FBK196616 FLG196616 FVC196616 GEY196616 GOU196616 GYQ196616 HIM196616 HSI196616 ICE196616 IMA196616 IVW196616 JFS196616 JPO196616 JZK196616 KJG196616 KTC196616 LCY196616 LMU196616 LWQ196616 MGM196616 MQI196616 NAE196616 NKA196616 NTW196616 ODS196616 ONO196616 OXK196616 PHG196616 PRC196616 QAY196616 QKU196616 QUQ196616 REM196616 ROI196616 RYE196616 SIA196616 SRW196616 TBS196616 TLO196616 TVK196616 UFG196616 UPC196616 UYY196616 VIU196616 VSQ196616 WCM196616 WMI196616 WWE196616 W262152 JS262152 TO262152 ADK262152 ANG262152 AXC262152 BGY262152 BQU262152 CAQ262152 CKM262152 CUI262152 DEE262152 DOA262152 DXW262152 EHS262152 ERO262152 FBK262152 FLG262152 FVC262152 GEY262152 GOU262152 GYQ262152 HIM262152 HSI262152 ICE262152 IMA262152 IVW262152 JFS262152 JPO262152 JZK262152 KJG262152 KTC262152 LCY262152 LMU262152 LWQ262152 MGM262152 MQI262152 NAE262152 NKA262152 NTW262152 ODS262152 ONO262152 OXK262152 PHG262152 PRC262152 QAY262152 QKU262152 QUQ262152 REM262152 ROI262152 RYE262152 SIA262152 SRW262152 TBS262152 TLO262152 TVK262152 UFG262152 UPC262152 UYY262152 VIU262152 VSQ262152 WCM262152 WMI262152 WWE262152 W327688 JS327688 TO327688 ADK327688 ANG327688 AXC327688 BGY327688 BQU327688 CAQ327688 CKM327688 CUI327688 DEE327688 DOA327688 DXW327688 EHS327688 ERO327688 FBK327688 FLG327688 FVC327688 GEY327688 GOU327688 GYQ327688 HIM327688 HSI327688 ICE327688 IMA327688 IVW327688 JFS327688 JPO327688 JZK327688 KJG327688 KTC327688 LCY327688 LMU327688 LWQ327688 MGM327688 MQI327688 NAE327688 NKA327688 NTW327688 ODS327688 ONO327688 OXK327688 PHG327688 PRC327688 QAY327688 QKU327688 QUQ327688 REM327688 ROI327688 RYE327688 SIA327688 SRW327688 TBS327688 TLO327688 TVK327688 UFG327688 UPC327688 UYY327688 VIU327688 VSQ327688 WCM327688 WMI327688 WWE327688 W393224 JS393224 TO393224 ADK393224 ANG393224 AXC393224 BGY393224 BQU393224 CAQ393224 CKM393224 CUI393224 DEE393224 DOA393224 DXW393224 EHS393224 ERO393224 FBK393224 FLG393224 FVC393224 GEY393224 GOU393224 GYQ393224 HIM393224 HSI393224 ICE393224 IMA393224 IVW393224 JFS393224 JPO393224 JZK393224 KJG393224 KTC393224 LCY393224 LMU393224 LWQ393224 MGM393224 MQI393224 NAE393224 NKA393224 NTW393224 ODS393224 ONO393224 OXK393224 PHG393224 PRC393224 QAY393224 QKU393224 QUQ393224 REM393224 ROI393224 RYE393224 SIA393224 SRW393224 TBS393224 TLO393224 TVK393224 UFG393224 UPC393224 UYY393224 VIU393224 VSQ393224 WCM393224 WMI393224 WWE393224 W458760 JS458760 TO458760 ADK458760 ANG458760 AXC458760 BGY458760 BQU458760 CAQ458760 CKM458760 CUI458760 DEE458760 DOA458760 DXW458760 EHS458760 ERO458760 FBK458760 FLG458760 FVC458760 GEY458760 GOU458760 GYQ458760 HIM458760 HSI458760 ICE458760 IMA458760 IVW458760 JFS458760 JPO458760 JZK458760 KJG458760 KTC458760 LCY458760 LMU458760 LWQ458760 MGM458760 MQI458760 NAE458760 NKA458760 NTW458760 ODS458760 ONO458760 OXK458760 PHG458760 PRC458760 QAY458760 QKU458760 QUQ458760 REM458760 ROI458760 RYE458760 SIA458760 SRW458760 TBS458760 TLO458760 TVK458760 UFG458760 UPC458760 UYY458760 VIU458760 VSQ458760 WCM458760 WMI458760 WWE458760 W524296 JS524296 TO524296 ADK524296 ANG524296 AXC524296 BGY524296 BQU524296 CAQ524296 CKM524296 CUI524296 DEE524296 DOA524296 DXW524296 EHS524296 ERO524296 FBK524296 FLG524296 FVC524296 GEY524296 GOU524296 GYQ524296 HIM524296 HSI524296 ICE524296 IMA524296 IVW524296 JFS524296 JPO524296 JZK524296 KJG524296 KTC524296 LCY524296 LMU524296 LWQ524296 MGM524296 MQI524296 NAE524296 NKA524296 NTW524296 ODS524296 ONO524296 OXK524296 PHG524296 PRC524296 QAY524296 QKU524296 QUQ524296 REM524296 ROI524296 RYE524296 SIA524296 SRW524296 TBS524296 TLO524296 TVK524296 UFG524296 UPC524296 UYY524296 VIU524296 VSQ524296 WCM524296 WMI524296 WWE524296 W589832 JS589832 TO589832 ADK589832 ANG589832 AXC589832 BGY589832 BQU589832 CAQ589832 CKM589832 CUI589832 DEE589832 DOA589832 DXW589832 EHS589832 ERO589832 FBK589832 FLG589832 FVC589832 GEY589832 GOU589832 GYQ589832 HIM589832 HSI589832 ICE589832 IMA589832 IVW589832 JFS589832 JPO589832 JZK589832 KJG589832 KTC589832 LCY589832 LMU589832 LWQ589832 MGM589832 MQI589832 NAE589832 NKA589832 NTW589832 ODS589832 ONO589832 OXK589832 PHG589832 PRC589832 QAY589832 QKU589832 QUQ589832 REM589832 ROI589832 RYE589832 SIA589832 SRW589832 TBS589832 TLO589832 TVK589832 UFG589832 UPC589832 UYY589832 VIU589832 VSQ589832 WCM589832 WMI589832 WWE589832 W655368 JS655368 TO655368 ADK655368 ANG655368 AXC655368 BGY655368 BQU655368 CAQ655368 CKM655368 CUI655368 DEE655368 DOA655368 DXW655368 EHS655368 ERO655368 FBK655368 FLG655368 FVC655368 GEY655368 GOU655368 GYQ655368 HIM655368 HSI655368 ICE655368 IMA655368 IVW655368 JFS655368 JPO655368 JZK655368 KJG655368 KTC655368 LCY655368 LMU655368 LWQ655368 MGM655368 MQI655368 NAE655368 NKA655368 NTW655368 ODS655368 ONO655368 OXK655368 PHG655368 PRC655368 QAY655368 QKU655368 QUQ655368 REM655368 ROI655368 RYE655368 SIA655368 SRW655368 TBS655368 TLO655368 TVK655368 UFG655368 UPC655368 UYY655368 VIU655368 VSQ655368 WCM655368 WMI655368 WWE655368 W720904 JS720904 TO720904 ADK720904 ANG720904 AXC720904 BGY720904 BQU720904 CAQ720904 CKM720904 CUI720904 DEE720904 DOA720904 DXW720904 EHS720904 ERO720904 FBK720904 FLG720904 FVC720904 GEY720904 GOU720904 GYQ720904 HIM720904 HSI720904 ICE720904 IMA720904 IVW720904 JFS720904 JPO720904 JZK720904 KJG720904 KTC720904 LCY720904 LMU720904 LWQ720904 MGM720904 MQI720904 NAE720904 NKA720904 NTW720904 ODS720904 ONO720904 OXK720904 PHG720904 PRC720904 QAY720904 QKU720904 QUQ720904 REM720904 ROI720904 RYE720904 SIA720904 SRW720904 TBS720904 TLO720904 TVK720904 UFG720904 UPC720904 UYY720904 VIU720904 VSQ720904 WCM720904 WMI720904 WWE720904 W786440 JS786440 TO786440 ADK786440 ANG786440 AXC786440 BGY786440 BQU786440 CAQ786440 CKM786440 CUI786440 DEE786440 DOA786440 DXW786440 EHS786440 ERO786440 FBK786440 FLG786440 FVC786440 GEY786440 GOU786440 GYQ786440 HIM786440 HSI786440 ICE786440 IMA786440 IVW786440 JFS786440 JPO786440 JZK786440 KJG786440 KTC786440 LCY786440 LMU786440 LWQ786440 MGM786440 MQI786440 NAE786440 NKA786440 NTW786440 ODS786440 ONO786440 OXK786440 PHG786440 PRC786440 QAY786440 QKU786440 QUQ786440 REM786440 ROI786440 RYE786440 SIA786440 SRW786440 TBS786440 TLO786440 TVK786440 UFG786440 UPC786440 UYY786440 VIU786440 VSQ786440 WCM786440 WMI786440 WWE786440 W851976 JS851976 TO851976 ADK851976 ANG851976 AXC851976 BGY851976 BQU851976 CAQ851976 CKM851976 CUI851976 DEE851976 DOA851976 DXW851976 EHS851976 ERO851976 FBK851976 FLG851976 FVC851976 GEY851976 GOU851976 GYQ851976 HIM851976 HSI851976 ICE851976 IMA851976 IVW851976 JFS851976 JPO851976 JZK851976 KJG851976 KTC851976 LCY851976 LMU851976 LWQ851976 MGM851976 MQI851976 NAE851976 NKA851976 NTW851976 ODS851976 ONO851976 OXK851976 PHG851976 PRC851976 QAY851976 QKU851976 QUQ851976 REM851976 ROI851976 RYE851976 SIA851976 SRW851976 TBS851976 TLO851976 TVK851976 UFG851976 UPC851976 UYY851976 VIU851976 VSQ851976 WCM851976 WMI851976 WWE851976 W917512 JS917512 TO917512 ADK917512 ANG917512 AXC917512 BGY917512 BQU917512 CAQ917512 CKM917512 CUI917512 DEE917512 DOA917512 DXW917512 EHS917512 ERO917512 FBK917512 FLG917512 FVC917512 GEY917512 GOU917512 GYQ917512 HIM917512 HSI917512 ICE917512 IMA917512 IVW917512 JFS917512 JPO917512 JZK917512 KJG917512 KTC917512 LCY917512 LMU917512 LWQ917512 MGM917512 MQI917512 NAE917512 NKA917512 NTW917512 ODS917512 ONO917512 OXK917512 PHG917512 PRC917512 QAY917512 QKU917512 QUQ917512 REM917512 ROI917512 RYE917512 SIA917512 SRW917512 TBS917512 TLO917512 TVK917512 UFG917512 UPC917512 UYY917512 VIU917512 VSQ917512 WCM917512 WMI917512 WWE917512 W983048 JS983048 TO983048 ADK983048 ANG983048 AXC983048 BGY983048 BQU983048 CAQ983048 CKM983048 CUI983048 DEE983048 DOA983048 DXW983048 EHS983048 ERO983048 FBK983048 FLG983048 FVC983048 GEY983048 GOU983048 GYQ983048 HIM983048 HSI983048 ICE983048 IMA983048 IVW983048 JFS983048 JPO983048 JZK983048 KJG983048 KTC983048 LCY983048 LMU983048 LWQ983048 MGM983048 MQI983048 NAE983048 NKA983048 NTW983048 ODS983048 ONO983048 OXK983048 PHG983048 PRC983048 QAY983048 QKU983048 QUQ983048 REM983048 ROI983048 RYE983048 SIA983048 SRW983048 TBS983048 TLO983048 TVK983048 UFG983048 UPC983048 UYY983048 VIU983048 VSQ983048 WCM983048 WMI983048 WWE983048 UYR983069 IY22 SU22 ACQ22 AMM22 AWI22 BGE22 BQA22 BZW22 CJS22 CTO22 DDK22 DNG22 DXC22 EGY22 EQU22 FAQ22 FKM22 FUI22 GEE22 GOA22 GXW22 HHS22 HRO22 IBK22 ILG22 IVC22 JEY22 JOU22 JYQ22 KIM22 KSI22 LCE22 LMA22 LVW22 MFS22 MPO22 MZK22 NJG22 NTC22 OCY22 OMU22 OWQ22 PGM22 PQI22 QAE22 QKA22 QTW22 RDS22 RNO22 RXK22 SHG22 SRC22 TAY22 TKU22 TUQ22 UEM22 UOI22 UYE22 VIA22 VRW22 WBS22 WLO22 WVK22 C65558 IY65558 SU65558 ACQ65558 AMM65558 AWI65558 BGE65558 BQA65558 BZW65558 CJS65558 CTO65558 DDK65558 DNG65558 DXC65558 EGY65558 EQU65558 FAQ65558 FKM65558 FUI65558 GEE65558 GOA65558 GXW65558 HHS65558 HRO65558 IBK65558 ILG65558 IVC65558 JEY65558 JOU65558 JYQ65558 KIM65558 KSI65558 LCE65558 LMA65558 LVW65558 MFS65558 MPO65558 MZK65558 NJG65558 NTC65558 OCY65558 OMU65558 OWQ65558 PGM65558 PQI65558 QAE65558 QKA65558 QTW65558 RDS65558 RNO65558 RXK65558 SHG65558 SRC65558 TAY65558 TKU65558 TUQ65558 UEM65558 UOI65558 UYE65558 VIA65558 VRW65558 WBS65558 WLO65558 WVK65558 C131094 IY131094 SU131094 ACQ131094 AMM131094 AWI131094 BGE131094 BQA131094 BZW131094 CJS131094 CTO131094 DDK131094 DNG131094 DXC131094 EGY131094 EQU131094 FAQ131094 FKM131094 FUI131094 GEE131094 GOA131094 GXW131094 HHS131094 HRO131094 IBK131094 ILG131094 IVC131094 JEY131094 JOU131094 JYQ131094 KIM131094 KSI131094 LCE131094 LMA131094 LVW131094 MFS131094 MPO131094 MZK131094 NJG131094 NTC131094 OCY131094 OMU131094 OWQ131094 PGM131094 PQI131094 QAE131094 QKA131094 QTW131094 RDS131094 RNO131094 RXK131094 SHG131094 SRC131094 TAY131094 TKU131094 TUQ131094 UEM131094 UOI131094 UYE131094 VIA131094 VRW131094 WBS131094 WLO131094 WVK131094 C196630 IY196630 SU196630 ACQ196630 AMM196630 AWI196630 BGE196630 BQA196630 BZW196630 CJS196630 CTO196630 DDK196630 DNG196630 DXC196630 EGY196630 EQU196630 FAQ196630 FKM196630 FUI196630 GEE196630 GOA196630 GXW196630 HHS196630 HRO196630 IBK196630 ILG196630 IVC196630 JEY196630 JOU196630 JYQ196630 KIM196630 KSI196630 LCE196630 LMA196630 LVW196630 MFS196630 MPO196630 MZK196630 NJG196630 NTC196630 OCY196630 OMU196630 OWQ196630 PGM196630 PQI196630 QAE196630 QKA196630 QTW196630 RDS196630 RNO196630 RXK196630 SHG196630 SRC196630 TAY196630 TKU196630 TUQ196630 UEM196630 UOI196630 UYE196630 VIA196630 VRW196630 WBS196630 WLO196630 WVK196630 C262166 IY262166 SU262166 ACQ262166 AMM262166 AWI262166 BGE262166 BQA262166 BZW262166 CJS262166 CTO262166 DDK262166 DNG262166 DXC262166 EGY262166 EQU262166 FAQ262166 FKM262166 FUI262166 GEE262166 GOA262166 GXW262166 HHS262166 HRO262166 IBK262166 ILG262166 IVC262166 JEY262166 JOU262166 JYQ262166 KIM262166 KSI262166 LCE262166 LMA262166 LVW262166 MFS262166 MPO262166 MZK262166 NJG262166 NTC262166 OCY262166 OMU262166 OWQ262166 PGM262166 PQI262166 QAE262166 QKA262166 QTW262166 RDS262166 RNO262166 RXK262166 SHG262166 SRC262166 TAY262166 TKU262166 TUQ262166 UEM262166 UOI262166 UYE262166 VIA262166 VRW262166 WBS262166 WLO262166 WVK262166 C327702 IY327702 SU327702 ACQ327702 AMM327702 AWI327702 BGE327702 BQA327702 BZW327702 CJS327702 CTO327702 DDK327702 DNG327702 DXC327702 EGY327702 EQU327702 FAQ327702 FKM327702 FUI327702 GEE327702 GOA327702 GXW327702 HHS327702 HRO327702 IBK327702 ILG327702 IVC327702 JEY327702 JOU327702 JYQ327702 KIM327702 KSI327702 LCE327702 LMA327702 LVW327702 MFS327702 MPO327702 MZK327702 NJG327702 NTC327702 OCY327702 OMU327702 OWQ327702 PGM327702 PQI327702 QAE327702 QKA327702 QTW327702 RDS327702 RNO327702 RXK327702 SHG327702 SRC327702 TAY327702 TKU327702 TUQ327702 UEM327702 UOI327702 UYE327702 VIA327702 VRW327702 WBS327702 WLO327702 WVK327702 C393238 IY393238 SU393238 ACQ393238 AMM393238 AWI393238 BGE393238 BQA393238 BZW393238 CJS393238 CTO393238 DDK393238 DNG393238 DXC393238 EGY393238 EQU393238 FAQ393238 FKM393238 FUI393238 GEE393238 GOA393238 GXW393238 HHS393238 HRO393238 IBK393238 ILG393238 IVC393238 JEY393238 JOU393238 JYQ393238 KIM393238 KSI393238 LCE393238 LMA393238 LVW393238 MFS393238 MPO393238 MZK393238 NJG393238 NTC393238 OCY393238 OMU393238 OWQ393238 PGM393238 PQI393238 QAE393238 QKA393238 QTW393238 RDS393238 RNO393238 RXK393238 SHG393238 SRC393238 TAY393238 TKU393238 TUQ393238 UEM393238 UOI393238 UYE393238 VIA393238 VRW393238 WBS393238 WLO393238 WVK393238 C458774 IY458774 SU458774 ACQ458774 AMM458774 AWI458774 BGE458774 BQA458774 BZW458774 CJS458774 CTO458774 DDK458774 DNG458774 DXC458774 EGY458774 EQU458774 FAQ458774 FKM458774 FUI458774 GEE458774 GOA458774 GXW458774 HHS458774 HRO458774 IBK458774 ILG458774 IVC458774 JEY458774 JOU458774 JYQ458774 KIM458774 KSI458774 LCE458774 LMA458774 LVW458774 MFS458774 MPO458774 MZK458774 NJG458774 NTC458774 OCY458774 OMU458774 OWQ458774 PGM458774 PQI458774 QAE458774 QKA458774 QTW458774 RDS458774 RNO458774 RXK458774 SHG458774 SRC458774 TAY458774 TKU458774 TUQ458774 UEM458774 UOI458774 UYE458774 VIA458774 VRW458774 WBS458774 WLO458774 WVK458774 C524310 IY524310 SU524310 ACQ524310 AMM524310 AWI524310 BGE524310 BQA524310 BZW524310 CJS524310 CTO524310 DDK524310 DNG524310 DXC524310 EGY524310 EQU524310 FAQ524310 FKM524310 FUI524310 GEE524310 GOA524310 GXW524310 HHS524310 HRO524310 IBK524310 ILG524310 IVC524310 JEY524310 JOU524310 JYQ524310 KIM524310 KSI524310 LCE524310 LMA524310 LVW524310 MFS524310 MPO524310 MZK524310 NJG524310 NTC524310 OCY524310 OMU524310 OWQ524310 PGM524310 PQI524310 QAE524310 QKA524310 QTW524310 RDS524310 RNO524310 RXK524310 SHG524310 SRC524310 TAY524310 TKU524310 TUQ524310 UEM524310 UOI524310 UYE524310 VIA524310 VRW524310 WBS524310 WLO524310 WVK524310 C589846 IY589846 SU589846 ACQ589846 AMM589846 AWI589846 BGE589846 BQA589846 BZW589846 CJS589846 CTO589846 DDK589846 DNG589846 DXC589846 EGY589846 EQU589846 FAQ589846 FKM589846 FUI589846 GEE589846 GOA589846 GXW589846 HHS589846 HRO589846 IBK589846 ILG589846 IVC589846 JEY589846 JOU589846 JYQ589846 KIM589846 KSI589846 LCE589846 LMA589846 LVW589846 MFS589846 MPO589846 MZK589846 NJG589846 NTC589846 OCY589846 OMU589846 OWQ589846 PGM589846 PQI589846 QAE589846 QKA589846 QTW589846 RDS589846 RNO589846 RXK589846 SHG589846 SRC589846 TAY589846 TKU589846 TUQ589846 UEM589846 UOI589846 UYE589846 VIA589846 VRW589846 WBS589846 WLO589846 WVK589846 C655382 IY655382 SU655382 ACQ655382 AMM655382 AWI655382 BGE655382 BQA655382 BZW655382 CJS655382 CTO655382 DDK655382 DNG655382 DXC655382 EGY655382 EQU655382 FAQ655382 FKM655382 FUI655382 GEE655382 GOA655382 GXW655382 HHS655382 HRO655382 IBK655382 ILG655382 IVC655382 JEY655382 JOU655382 JYQ655382 KIM655382 KSI655382 LCE655382 LMA655382 LVW655382 MFS655382 MPO655382 MZK655382 NJG655382 NTC655382 OCY655382 OMU655382 OWQ655382 PGM655382 PQI655382 QAE655382 QKA655382 QTW655382 RDS655382 RNO655382 RXK655382 SHG655382 SRC655382 TAY655382 TKU655382 TUQ655382 UEM655382 UOI655382 UYE655382 VIA655382 VRW655382 WBS655382 WLO655382 WVK655382 C720918 IY720918 SU720918 ACQ720918 AMM720918 AWI720918 BGE720918 BQA720918 BZW720918 CJS720918 CTO720918 DDK720918 DNG720918 DXC720918 EGY720918 EQU720918 FAQ720918 FKM720918 FUI720918 GEE720918 GOA720918 GXW720918 HHS720918 HRO720918 IBK720918 ILG720918 IVC720918 JEY720918 JOU720918 JYQ720918 KIM720918 KSI720918 LCE720918 LMA720918 LVW720918 MFS720918 MPO720918 MZK720918 NJG720918 NTC720918 OCY720918 OMU720918 OWQ720918 PGM720918 PQI720918 QAE720918 QKA720918 QTW720918 RDS720918 RNO720918 RXK720918 SHG720918 SRC720918 TAY720918 TKU720918 TUQ720918 UEM720918 UOI720918 UYE720918 VIA720918 VRW720918 WBS720918 WLO720918 WVK720918 C786454 IY786454 SU786454 ACQ786454 AMM786454 AWI786454 BGE786454 BQA786454 BZW786454 CJS786454 CTO786454 DDK786454 DNG786454 DXC786454 EGY786454 EQU786454 FAQ786454 FKM786454 FUI786454 GEE786454 GOA786454 GXW786454 HHS786454 HRO786454 IBK786454 ILG786454 IVC786454 JEY786454 JOU786454 JYQ786454 KIM786454 KSI786454 LCE786454 LMA786454 LVW786454 MFS786454 MPO786454 MZK786454 NJG786454 NTC786454 OCY786454 OMU786454 OWQ786454 PGM786454 PQI786454 QAE786454 QKA786454 QTW786454 RDS786454 RNO786454 RXK786454 SHG786454 SRC786454 TAY786454 TKU786454 TUQ786454 UEM786454 UOI786454 UYE786454 VIA786454 VRW786454 WBS786454 WLO786454 WVK786454 C851990 IY851990 SU851990 ACQ851990 AMM851990 AWI851990 BGE851990 BQA851990 BZW851990 CJS851990 CTO851990 DDK851990 DNG851990 DXC851990 EGY851990 EQU851990 FAQ851990 FKM851990 FUI851990 GEE851990 GOA851990 GXW851990 HHS851990 HRO851990 IBK851990 ILG851990 IVC851990 JEY851990 JOU851990 JYQ851990 KIM851990 KSI851990 LCE851990 LMA851990 LVW851990 MFS851990 MPO851990 MZK851990 NJG851990 NTC851990 OCY851990 OMU851990 OWQ851990 PGM851990 PQI851990 QAE851990 QKA851990 QTW851990 RDS851990 RNO851990 RXK851990 SHG851990 SRC851990 TAY851990 TKU851990 TUQ851990 UEM851990 UOI851990 UYE851990 VIA851990 VRW851990 WBS851990 WLO851990 WVK851990 C917526 IY917526 SU917526 ACQ917526 AMM917526 AWI917526 BGE917526 BQA917526 BZW917526 CJS917526 CTO917526 DDK917526 DNG917526 DXC917526 EGY917526 EQU917526 FAQ917526 FKM917526 FUI917526 GEE917526 GOA917526 GXW917526 HHS917526 HRO917526 IBK917526 ILG917526 IVC917526 JEY917526 JOU917526 JYQ917526 KIM917526 KSI917526 LCE917526 LMA917526 LVW917526 MFS917526 MPO917526 MZK917526 NJG917526 NTC917526 OCY917526 OMU917526 OWQ917526 PGM917526 PQI917526 QAE917526 QKA917526 QTW917526 RDS917526 RNO917526 RXK917526 SHG917526 SRC917526 TAY917526 TKU917526 TUQ917526 UEM917526 UOI917526 UYE917526 VIA917526 VRW917526 WBS917526 WLO917526 WVK917526 C983062 IY983062 SU983062 ACQ983062 AMM983062 AWI983062 BGE983062 BQA983062 BZW983062 CJS983062 CTO983062 DDK983062 DNG983062 DXC983062 EGY983062 EQU983062 FAQ983062 FKM983062 FUI983062 GEE983062 GOA983062 GXW983062 HHS983062 HRO983062 IBK983062 ILG983062 IVC983062 JEY983062 JOU983062 JYQ983062 KIM983062 KSI983062 LCE983062 LMA983062 LVW983062 MFS983062 MPO983062 MZK983062 NJG983062 NTC983062 OCY983062 OMU983062 OWQ983062 PGM983062 PQI983062 QAE983062 QKA983062 QTW983062 RDS983062 RNO983062 RXK983062 SHG983062 SRC983062 TAY983062 TKU983062 TUQ983062 UEM983062 UOI983062 UYE983062 VIA983062 VRW983062 WBS983062 WLO983062 WVK983062 WVX983069 JQ8 TM8 ADI8 ANE8 AXA8 BGW8 BQS8 CAO8 CKK8 CUG8 DEC8 DNY8 DXU8 EHQ8 ERM8 FBI8 FLE8 FVA8 GEW8 GOS8 GYO8 HIK8 HSG8 ICC8 ILY8 IVU8 JFQ8 JPM8 JZI8 KJE8 KTA8 LCW8 LMS8 LWO8 MGK8 MQG8 NAC8 NJY8 NTU8 ODQ8 ONM8 OXI8 PHE8 PRA8 QAW8 QKS8 QUO8 REK8 ROG8 RYC8 SHY8 SRU8 TBQ8 TLM8 TVI8 UFE8 UPA8 UYW8 VIS8 VSO8 WCK8 WMG8 WWC8 U65544 JQ65544 TM65544 ADI65544 ANE65544 AXA65544 BGW65544 BQS65544 CAO65544 CKK65544 CUG65544 DEC65544 DNY65544 DXU65544 EHQ65544 ERM65544 FBI65544 FLE65544 FVA65544 GEW65544 GOS65544 GYO65544 HIK65544 HSG65544 ICC65544 ILY65544 IVU65544 JFQ65544 JPM65544 JZI65544 KJE65544 KTA65544 LCW65544 LMS65544 LWO65544 MGK65544 MQG65544 NAC65544 NJY65544 NTU65544 ODQ65544 ONM65544 OXI65544 PHE65544 PRA65544 QAW65544 QKS65544 QUO65544 REK65544 ROG65544 RYC65544 SHY65544 SRU65544 TBQ65544 TLM65544 TVI65544 UFE65544 UPA65544 UYW65544 VIS65544 VSO65544 WCK65544 WMG65544 WWC65544 U131080 JQ131080 TM131080 ADI131080 ANE131080 AXA131080 BGW131080 BQS131080 CAO131080 CKK131080 CUG131080 DEC131080 DNY131080 DXU131080 EHQ131080 ERM131080 FBI131080 FLE131080 FVA131080 GEW131080 GOS131080 GYO131080 HIK131080 HSG131080 ICC131080 ILY131080 IVU131080 JFQ131080 JPM131080 JZI131080 KJE131080 KTA131080 LCW131080 LMS131080 LWO131080 MGK131080 MQG131080 NAC131080 NJY131080 NTU131080 ODQ131080 ONM131080 OXI131080 PHE131080 PRA131080 QAW131080 QKS131080 QUO131080 REK131080 ROG131080 RYC131080 SHY131080 SRU131080 TBQ131080 TLM131080 TVI131080 UFE131080 UPA131080 UYW131080 VIS131080 VSO131080 WCK131080 WMG131080 WWC131080 U196616 JQ196616 TM196616 ADI196616 ANE196616 AXA196616 BGW196616 BQS196616 CAO196616 CKK196616 CUG196616 DEC196616 DNY196616 DXU196616 EHQ196616 ERM196616 FBI196616 FLE196616 FVA196616 GEW196616 GOS196616 GYO196616 HIK196616 HSG196616 ICC196616 ILY196616 IVU196616 JFQ196616 JPM196616 JZI196616 KJE196616 KTA196616 LCW196616 LMS196616 LWO196616 MGK196616 MQG196616 NAC196616 NJY196616 NTU196616 ODQ196616 ONM196616 OXI196616 PHE196616 PRA196616 QAW196616 QKS196616 QUO196616 REK196616 ROG196616 RYC196616 SHY196616 SRU196616 TBQ196616 TLM196616 TVI196616 UFE196616 UPA196616 UYW196616 VIS196616 VSO196616 WCK196616 WMG196616 WWC196616 U262152 JQ262152 TM262152 ADI262152 ANE262152 AXA262152 BGW262152 BQS262152 CAO262152 CKK262152 CUG262152 DEC262152 DNY262152 DXU262152 EHQ262152 ERM262152 FBI262152 FLE262152 FVA262152 GEW262152 GOS262152 GYO262152 HIK262152 HSG262152 ICC262152 ILY262152 IVU262152 JFQ262152 JPM262152 JZI262152 KJE262152 KTA262152 LCW262152 LMS262152 LWO262152 MGK262152 MQG262152 NAC262152 NJY262152 NTU262152 ODQ262152 ONM262152 OXI262152 PHE262152 PRA262152 QAW262152 QKS262152 QUO262152 REK262152 ROG262152 RYC262152 SHY262152 SRU262152 TBQ262152 TLM262152 TVI262152 UFE262152 UPA262152 UYW262152 VIS262152 VSO262152 WCK262152 WMG262152 WWC262152 U327688 JQ327688 TM327688 ADI327688 ANE327688 AXA327688 BGW327688 BQS327688 CAO327688 CKK327688 CUG327688 DEC327688 DNY327688 DXU327688 EHQ327688 ERM327688 FBI327688 FLE327688 FVA327688 GEW327688 GOS327688 GYO327688 HIK327688 HSG327688 ICC327688 ILY327688 IVU327688 JFQ327688 JPM327688 JZI327688 KJE327688 KTA327688 LCW327688 LMS327688 LWO327688 MGK327688 MQG327688 NAC327688 NJY327688 NTU327688 ODQ327688 ONM327688 OXI327688 PHE327688 PRA327688 QAW327688 QKS327688 QUO327688 REK327688 ROG327688 RYC327688 SHY327688 SRU327688 TBQ327688 TLM327688 TVI327688 UFE327688 UPA327688 UYW327688 VIS327688 VSO327688 WCK327688 WMG327688 WWC327688 U393224 JQ393224 TM393224 ADI393224 ANE393224 AXA393224 BGW393224 BQS393224 CAO393224 CKK393224 CUG393224 DEC393224 DNY393224 DXU393224 EHQ393224 ERM393224 FBI393224 FLE393224 FVA393224 GEW393224 GOS393224 GYO393224 HIK393224 HSG393224 ICC393224 ILY393224 IVU393224 JFQ393224 JPM393224 JZI393224 KJE393224 KTA393224 LCW393224 LMS393224 LWO393224 MGK393224 MQG393224 NAC393224 NJY393224 NTU393224 ODQ393224 ONM393224 OXI393224 PHE393224 PRA393224 QAW393224 QKS393224 QUO393224 REK393224 ROG393224 RYC393224 SHY393224 SRU393224 TBQ393224 TLM393224 TVI393224 UFE393224 UPA393224 UYW393224 VIS393224 VSO393224 WCK393224 WMG393224 WWC393224 U458760 JQ458760 TM458760 ADI458760 ANE458760 AXA458760 BGW458760 BQS458760 CAO458760 CKK458760 CUG458760 DEC458760 DNY458760 DXU458760 EHQ458760 ERM458760 FBI458760 FLE458760 FVA458760 GEW458760 GOS458760 GYO458760 HIK458760 HSG458760 ICC458760 ILY458760 IVU458760 JFQ458760 JPM458760 JZI458760 KJE458760 KTA458760 LCW458760 LMS458760 LWO458760 MGK458760 MQG458760 NAC458760 NJY458760 NTU458760 ODQ458760 ONM458760 OXI458760 PHE458760 PRA458760 QAW458760 QKS458760 QUO458760 REK458760 ROG458760 RYC458760 SHY458760 SRU458760 TBQ458760 TLM458760 TVI458760 UFE458760 UPA458760 UYW458760 VIS458760 VSO458760 WCK458760 WMG458760 WWC458760 U524296 JQ524296 TM524296 ADI524296 ANE524296 AXA524296 BGW524296 BQS524296 CAO524296 CKK524296 CUG524296 DEC524296 DNY524296 DXU524296 EHQ524296 ERM524296 FBI524296 FLE524296 FVA524296 GEW524296 GOS524296 GYO524296 HIK524296 HSG524296 ICC524296 ILY524296 IVU524296 JFQ524296 JPM524296 JZI524296 KJE524296 KTA524296 LCW524296 LMS524296 LWO524296 MGK524296 MQG524296 NAC524296 NJY524296 NTU524296 ODQ524296 ONM524296 OXI524296 PHE524296 PRA524296 QAW524296 QKS524296 QUO524296 REK524296 ROG524296 RYC524296 SHY524296 SRU524296 TBQ524296 TLM524296 TVI524296 UFE524296 UPA524296 UYW524296 VIS524296 VSO524296 WCK524296 WMG524296 WWC524296 U589832 JQ589832 TM589832 ADI589832 ANE589832 AXA589832 BGW589832 BQS589832 CAO589832 CKK589832 CUG589832 DEC589832 DNY589832 DXU589832 EHQ589832 ERM589832 FBI589832 FLE589832 FVA589832 GEW589832 GOS589832 GYO589832 HIK589832 HSG589832 ICC589832 ILY589832 IVU589832 JFQ589832 JPM589832 JZI589832 KJE589832 KTA589832 LCW589832 LMS589832 LWO589832 MGK589832 MQG589832 NAC589832 NJY589832 NTU589832 ODQ589832 ONM589832 OXI589832 PHE589832 PRA589832 QAW589832 QKS589832 QUO589832 REK589832 ROG589832 RYC589832 SHY589832 SRU589832 TBQ589832 TLM589832 TVI589832 UFE589832 UPA589832 UYW589832 VIS589832 VSO589832 WCK589832 WMG589832 WWC589832 U655368 JQ655368 TM655368 ADI655368 ANE655368 AXA655368 BGW655368 BQS655368 CAO655368 CKK655368 CUG655368 DEC655368 DNY655368 DXU655368 EHQ655368 ERM655368 FBI655368 FLE655368 FVA655368 GEW655368 GOS655368 GYO655368 HIK655368 HSG655368 ICC655368 ILY655368 IVU655368 JFQ655368 JPM655368 JZI655368 KJE655368 KTA655368 LCW655368 LMS655368 LWO655368 MGK655368 MQG655368 NAC655368 NJY655368 NTU655368 ODQ655368 ONM655368 OXI655368 PHE655368 PRA655368 QAW655368 QKS655368 QUO655368 REK655368 ROG655368 RYC655368 SHY655368 SRU655368 TBQ655368 TLM655368 TVI655368 UFE655368 UPA655368 UYW655368 VIS655368 VSO655368 WCK655368 WMG655368 WWC655368 U720904 JQ720904 TM720904 ADI720904 ANE720904 AXA720904 BGW720904 BQS720904 CAO720904 CKK720904 CUG720904 DEC720904 DNY720904 DXU720904 EHQ720904 ERM720904 FBI720904 FLE720904 FVA720904 GEW720904 GOS720904 GYO720904 HIK720904 HSG720904 ICC720904 ILY720904 IVU720904 JFQ720904 JPM720904 JZI720904 KJE720904 KTA720904 LCW720904 LMS720904 LWO720904 MGK720904 MQG720904 NAC720904 NJY720904 NTU720904 ODQ720904 ONM720904 OXI720904 PHE720904 PRA720904 QAW720904 QKS720904 QUO720904 REK720904 ROG720904 RYC720904 SHY720904 SRU720904 TBQ720904 TLM720904 TVI720904 UFE720904 UPA720904 UYW720904 VIS720904 VSO720904 WCK720904 WMG720904 WWC720904 U786440 JQ786440 TM786440 ADI786440 ANE786440 AXA786440 BGW786440 BQS786440 CAO786440 CKK786440 CUG786440 DEC786440 DNY786440 DXU786440 EHQ786440 ERM786440 FBI786440 FLE786440 FVA786440 GEW786440 GOS786440 GYO786440 HIK786440 HSG786440 ICC786440 ILY786440 IVU786440 JFQ786440 JPM786440 JZI786440 KJE786440 KTA786440 LCW786440 LMS786440 LWO786440 MGK786440 MQG786440 NAC786440 NJY786440 NTU786440 ODQ786440 ONM786440 OXI786440 PHE786440 PRA786440 QAW786440 QKS786440 QUO786440 REK786440 ROG786440 RYC786440 SHY786440 SRU786440 TBQ786440 TLM786440 TVI786440 UFE786440 UPA786440 UYW786440 VIS786440 VSO786440 WCK786440 WMG786440 WWC786440 U851976 JQ851976 TM851976 ADI851976 ANE851976 AXA851976 BGW851976 BQS851976 CAO851976 CKK851976 CUG851976 DEC851976 DNY851976 DXU851976 EHQ851976 ERM851976 FBI851976 FLE851976 FVA851976 GEW851976 GOS851976 GYO851976 HIK851976 HSG851976 ICC851976 ILY851976 IVU851976 JFQ851976 JPM851976 JZI851976 KJE851976 KTA851976 LCW851976 LMS851976 LWO851976 MGK851976 MQG851976 NAC851976 NJY851976 NTU851976 ODQ851976 ONM851976 OXI851976 PHE851976 PRA851976 QAW851976 QKS851976 QUO851976 REK851976 ROG851976 RYC851976 SHY851976 SRU851976 TBQ851976 TLM851976 TVI851976 UFE851976 UPA851976 UYW851976 VIS851976 VSO851976 WCK851976 WMG851976 WWC851976 U917512 JQ917512 TM917512 ADI917512 ANE917512 AXA917512 BGW917512 BQS917512 CAO917512 CKK917512 CUG917512 DEC917512 DNY917512 DXU917512 EHQ917512 ERM917512 FBI917512 FLE917512 FVA917512 GEW917512 GOS917512 GYO917512 HIK917512 HSG917512 ICC917512 ILY917512 IVU917512 JFQ917512 JPM917512 JZI917512 KJE917512 KTA917512 LCW917512 LMS917512 LWO917512 MGK917512 MQG917512 NAC917512 NJY917512 NTU917512 ODQ917512 ONM917512 OXI917512 PHE917512 PRA917512 QAW917512 QKS917512 QUO917512 REK917512 ROG917512 RYC917512 SHY917512 SRU917512 TBQ917512 TLM917512 TVI917512 UFE917512 UPA917512 UYW917512 VIS917512 VSO917512 WCK917512 WMG917512 WWC917512 U983048 JQ983048 TM983048 ADI983048 ANE983048 AXA983048 BGW983048 BQS983048 CAO983048 CKK983048 CUG983048 DEC983048 DNY983048 DXU983048 EHQ983048 ERM983048 FBI983048 FLE983048 FVA983048 GEW983048 GOS983048 GYO983048 HIK983048 HSG983048 ICC983048 ILY983048 IVU983048 JFQ983048 JPM983048 JZI983048 KJE983048 KTA983048 LCW983048 LMS983048 LWO983048 MGK983048 MQG983048 NAC983048 NJY983048 NTU983048 ODQ983048 ONM983048 OXI983048 PHE983048 PRA983048 QAW983048 QKS983048 QUO983048 REK983048 ROG983048 RYC983048 SHY983048 SRU983048 TBQ983048 TLM983048 TVI983048 UFE983048 UPA983048 UYW983048 VIS983048 VSO983048 WCK983048 WMG983048 WWC983048 VIN983069 JA22 SW22 ACS22 AMO22 AWK22 BGG22 BQC22 BZY22 CJU22 CTQ22 DDM22 DNI22 DXE22 EHA22 EQW22 FAS22 FKO22 FUK22 GEG22 GOC22 GXY22 HHU22 HRQ22 IBM22 ILI22 IVE22 JFA22 JOW22 JYS22 KIO22 KSK22 LCG22 LMC22 LVY22 MFU22 MPQ22 MZM22 NJI22 NTE22 ODA22 OMW22 OWS22 PGO22 PQK22 QAG22 QKC22 QTY22 RDU22 RNQ22 RXM22 SHI22 SRE22 TBA22 TKW22 TUS22 UEO22 UOK22 UYG22 VIC22 VRY22 WBU22 WLQ22 WVM22 E65558 JA65558 SW65558 ACS65558 AMO65558 AWK65558 BGG65558 BQC65558 BZY65558 CJU65558 CTQ65558 DDM65558 DNI65558 DXE65558 EHA65558 EQW65558 FAS65558 FKO65558 FUK65558 GEG65558 GOC65558 GXY65558 HHU65558 HRQ65558 IBM65558 ILI65558 IVE65558 JFA65558 JOW65558 JYS65558 KIO65558 KSK65558 LCG65558 LMC65558 LVY65558 MFU65558 MPQ65558 MZM65558 NJI65558 NTE65558 ODA65558 OMW65558 OWS65558 PGO65558 PQK65558 QAG65558 QKC65558 QTY65558 RDU65558 RNQ65558 RXM65558 SHI65558 SRE65558 TBA65558 TKW65558 TUS65558 UEO65558 UOK65558 UYG65558 VIC65558 VRY65558 WBU65558 WLQ65558 WVM65558 E131094 JA131094 SW131094 ACS131094 AMO131094 AWK131094 BGG131094 BQC131094 BZY131094 CJU131094 CTQ131094 DDM131094 DNI131094 DXE131094 EHA131094 EQW131094 FAS131094 FKO131094 FUK131094 GEG131094 GOC131094 GXY131094 HHU131094 HRQ131094 IBM131094 ILI131094 IVE131094 JFA131094 JOW131094 JYS131094 KIO131094 KSK131094 LCG131094 LMC131094 LVY131094 MFU131094 MPQ131094 MZM131094 NJI131094 NTE131094 ODA131094 OMW131094 OWS131094 PGO131094 PQK131094 QAG131094 QKC131094 QTY131094 RDU131094 RNQ131094 RXM131094 SHI131094 SRE131094 TBA131094 TKW131094 TUS131094 UEO131094 UOK131094 UYG131094 VIC131094 VRY131094 WBU131094 WLQ131094 WVM131094 E196630 JA196630 SW196630 ACS196630 AMO196630 AWK196630 BGG196630 BQC196630 BZY196630 CJU196630 CTQ196630 DDM196630 DNI196630 DXE196630 EHA196630 EQW196630 FAS196630 FKO196630 FUK196630 GEG196630 GOC196630 GXY196630 HHU196630 HRQ196630 IBM196630 ILI196630 IVE196630 JFA196630 JOW196630 JYS196630 KIO196630 KSK196630 LCG196630 LMC196630 LVY196630 MFU196630 MPQ196630 MZM196630 NJI196630 NTE196630 ODA196630 OMW196630 OWS196630 PGO196630 PQK196630 QAG196630 QKC196630 QTY196630 RDU196630 RNQ196630 RXM196630 SHI196630 SRE196630 TBA196630 TKW196630 TUS196630 UEO196630 UOK196630 UYG196630 VIC196630 VRY196630 WBU196630 WLQ196630 WVM196630 E262166 JA262166 SW262166 ACS262166 AMO262166 AWK262166 BGG262166 BQC262166 BZY262166 CJU262166 CTQ262166 DDM262166 DNI262166 DXE262166 EHA262166 EQW262166 FAS262166 FKO262166 FUK262166 GEG262166 GOC262166 GXY262166 HHU262166 HRQ262166 IBM262166 ILI262166 IVE262166 JFA262166 JOW262166 JYS262166 KIO262166 KSK262166 LCG262166 LMC262166 LVY262166 MFU262166 MPQ262166 MZM262166 NJI262166 NTE262166 ODA262166 OMW262166 OWS262166 PGO262166 PQK262166 QAG262166 QKC262166 QTY262166 RDU262166 RNQ262166 RXM262166 SHI262166 SRE262166 TBA262166 TKW262166 TUS262166 UEO262166 UOK262166 UYG262166 VIC262166 VRY262166 WBU262166 WLQ262166 WVM262166 E327702 JA327702 SW327702 ACS327702 AMO327702 AWK327702 BGG327702 BQC327702 BZY327702 CJU327702 CTQ327702 DDM327702 DNI327702 DXE327702 EHA327702 EQW327702 FAS327702 FKO327702 FUK327702 GEG327702 GOC327702 GXY327702 HHU327702 HRQ327702 IBM327702 ILI327702 IVE327702 JFA327702 JOW327702 JYS327702 KIO327702 KSK327702 LCG327702 LMC327702 LVY327702 MFU327702 MPQ327702 MZM327702 NJI327702 NTE327702 ODA327702 OMW327702 OWS327702 PGO327702 PQK327702 QAG327702 QKC327702 QTY327702 RDU327702 RNQ327702 RXM327702 SHI327702 SRE327702 TBA327702 TKW327702 TUS327702 UEO327702 UOK327702 UYG327702 VIC327702 VRY327702 WBU327702 WLQ327702 WVM327702 E393238 JA393238 SW393238 ACS393238 AMO393238 AWK393238 BGG393238 BQC393238 BZY393238 CJU393238 CTQ393238 DDM393238 DNI393238 DXE393238 EHA393238 EQW393238 FAS393238 FKO393238 FUK393238 GEG393238 GOC393238 GXY393238 HHU393238 HRQ393238 IBM393238 ILI393238 IVE393238 JFA393238 JOW393238 JYS393238 KIO393238 KSK393238 LCG393238 LMC393238 LVY393238 MFU393238 MPQ393238 MZM393238 NJI393238 NTE393238 ODA393238 OMW393238 OWS393238 PGO393238 PQK393238 QAG393238 QKC393238 QTY393238 RDU393238 RNQ393238 RXM393238 SHI393238 SRE393238 TBA393238 TKW393238 TUS393238 UEO393238 UOK393238 UYG393238 VIC393238 VRY393238 WBU393238 WLQ393238 WVM393238 E458774 JA458774 SW458774 ACS458774 AMO458774 AWK458774 BGG458774 BQC458774 BZY458774 CJU458774 CTQ458774 DDM458774 DNI458774 DXE458774 EHA458774 EQW458774 FAS458774 FKO458774 FUK458774 GEG458774 GOC458774 GXY458774 HHU458774 HRQ458774 IBM458774 ILI458774 IVE458774 JFA458774 JOW458774 JYS458774 KIO458774 KSK458774 LCG458774 LMC458774 LVY458774 MFU458774 MPQ458774 MZM458774 NJI458774 NTE458774 ODA458774 OMW458774 OWS458774 PGO458774 PQK458774 QAG458774 QKC458774 QTY458774 RDU458774 RNQ458774 RXM458774 SHI458774 SRE458774 TBA458774 TKW458774 TUS458774 UEO458774 UOK458774 UYG458774 VIC458774 VRY458774 WBU458774 WLQ458774 WVM458774 E524310 JA524310 SW524310 ACS524310 AMO524310 AWK524310 BGG524310 BQC524310 BZY524310 CJU524310 CTQ524310 DDM524310 DNI524310 DXE524310 EHA524310 EQW524310 FAS524310 FKO524310 FUK524310 GEG524310 GOC524310 GXY524310 HHU524310 HRQ524310 IBM524310 ILI524310 IVE524310 JFA524310 JOW524310 JYS524310 KIO524310 KSK524310 LCG524310 LMC524310 LVY524310 MFU524310 MPQ524310 MZM524310 NJI524310 NTE524310 ODA524310 OMW524310 OWS524310 PGO524310 PQK524310 QAG524310 QKC524310 QTY524310 RDU524310 RNQ524310 RXM524310 SHI524310 SRE524310 TBA524310 TKW524310 TUS524310 UEO524310 UOK524310 UYG524310 VIC524310 VRY524310 WBU524310 WLQ524310 WVM524310 E589846 JA589846 SW589846 ACS589846 AMO589846 AWK589846 BGG589846 BQC589846 BZY589846 CJU589846 CTQ589846 DDM589846 DNI589846 DXE589846 EHA589846 EQW589846 FAS589846 FKO589846 FUK589846 GEG589846 GOC589846 GXY589846 HHU589846 HRQ589846 IBM589846 ILI589846 IVE589846 JFA589846 JOW589846 JYS589846 KIO589846 KSK589846 LCG589846 LMC589846 LVY589846 MFU589846 MPQ589846 MZM589846 NJI589846 NTE589846 ODA589846 OMW589846 OWS589846 PGO589846 PQK589846 QAG589846 QKC589846 QTY589846 RDU589846 RNQ589846 RXM589846 SHI589846 SRE589846 TBA589846 TKW589846 TUS589846 UEO589846 UOK589846 UYG589846 VIC589846 VRY589846 WBU589846 WLQ589846 WVM589846 E655382 JA655382 SW655382 ACS655382 AMO655382 AWK655382 BGG655382 BQC655382 BZY655382 CJU655382 CTQ655382 DDM655382 DNI655382 DXE655382 EHA655382 EQW655382 FAS655382 FKO655382 FUK655382 GEG655382 GOC655382 GXY655382 HHU655382 HRQ655382 IBM655382 ILI655382 IVE655382 JFA655382 JOW655382 JYS655382 KIO655382 KSK655382 LCG655382 LMC655382 LVY655382 MFU655382 MPQ655382 MZM655382 NJI655382 NTE655382 ODA655382 OMW655382 OWS655382 PGO655382 PQK655382 QAG655382 QKC655382 QTY655382 RDU655382 RNQ655382 RXM655382 SHI655382 SRE655382 TBA655382 TKW655382 TUS655382 UEO655382 UOK655382 UYG655382 VIC655382 VRY655382 WBU655382 WLQ655382 WVM655382 E720918 JA720918 SW720918 ACS720918 AMO720918 AWK720918 BGG720918 BQC720918 BZY720918 CJU720918 CTQ720918 DDM720918 DNI720918 DXE720918 EHA720918 EQW720918 FAS720918 FKO720918 FUK720918 GEG720918 GOC720918 GXY720918 HHU720918 HRQ720918 IBM720918 ILI720918 IVE720918 JFA720918 JOW720918 JYS720918 KIO720918 KSK720918 LCG720918 LMC720918 LVY720918 MFU720918 MPQ720918 MZM720918 NJI720918 NTE720918 ODA720918 OMW720918 OWS720918 PGO720918 PQK720918 QAG720918 QKC720918 QTY720918 RDU720918 RNQ720918 RXM720918 SHI720918 SRE720918 TBA720918 TKW720918 TUS720918 UEO720918 UOK720918 UYG720918 VIC720918 VRY720918 WBU720918 WLQ720918 WVM720918 E786454 JA786454 SW786454 ACS786454 AMO786454 AWK786454 BGG786454 BQC786454 BZY786454 CJU786454 CTQ786454 DDM786454 DNI786454 DXE786454 EHA786454 EQW786454 FAS786454 FKO786454 FUK786454 GEG786454 GOC786454 GXY786454 HHU786454 HRQ786454 IBM786454 ILI786454 IVE786454 JFA786454 JOW786454 JYS786454 KIO786454 KSK786454 LCG786454 LMC786454 LVY786454 MFU786454 MPQ786454 MZM786454 NJI786454 NTE786454 ODA786454 OMW786454 OWS786454 PGO786454 PQK786454 QAG786454 QKC786454 QTY786454 RDU786454 RNQ786454 RXM786454 SHI786454 SRE786454 TBA786454 TKW786454 TUS786454 UEO786454 UOK786454 UYG786454 VIC786454 VRY786454 WBU786454 WLQ786454 WVM786454 E851990 JA851990 SW851990 ACS851990 AMO851990 AWK851990 BGG851990 BQC851990 BZY851990 CJU851990 CTQ851990 DDM851990 DNI851990 DXE851990 EHA851990 EQW851990 FAS851990 FKO851990 FUK851990 GEG851990 GOC851990 GXY851990 HHU851990 HRQ851990 IBM851990 ILI851990 IVE851990 JFA851990 JOW851990 JYS851990 KIO851990 KSK851990 LCG851990 LMC851990 LVY851990 MFU851990 MPQ851990 MZM851990 NJI851990 NTE851990 ODA851990 OMW851990 OWS851990 PGO851990 PQK851990 QAG851990 QKC851990 QTY851990 RDU851990 RNQ851990 RXM851990 SHI851990 SRE851990 TBA851990 TKW851990 TUS851990 UEO851990 UOK851990 UYG851990 VIC851990 VRY851990 WBU851990 WLQ851990 WVM851990 E917526 JA917526 SW917526 ACS917526 AMO917526 AWK917526 BGG917526 BQC917526 BZY917526 CJU917526 CTQ917526 DDM917526 DNI917526 DXE917526 EHA917526 EQW917526 FAS917526 FKO917526 FUK917526 GEG917526 GOC917526 GXY917526 HHU917526 HRQ917526 IBM917526 ILI917526 IVE917526 JFA917526 JOW917526 JYS917526 KIO917526 KSK917526 LCG917526 LMC917526 LVY917526 MFU917526 MPQ917526 MZM917526 NJI917526 NTE917526 ODA917526 OMW917526 OWS917526 PGO917526 PQK917526 QAG917526 QKC917526 QTY917526 RDU917526 RNQ917526 RXM917526 SHI917526 SRE917526 TBA917526 TKW917526 TUS917526 UEO917526 UOK917526 UYG917526 VIC917526 VRY917526 WBU917526 WLQ917526 WVM917526 E983062 JA983062 SW983062 ACS983062 AMO983062 AWK983062 BGG983062 BQC983062 BZY983062 CJU983062 CTQ983062 DDM983062 DNI983062 DXE983062 EHA983062 EQW983062 FAS983062 FKO983062 FUK983062 GEG983062 GOC983062 GXY983062 HHU983062 HRQ983062 IBM983062 ILI983062 IVE983062 JFA983062 JOW983062 JYS983062 KIO983062 KSK983062 LCG983062 LMC983062 LVY983062 MFU983062 MPQ983062 MZM983062 NJI983062 NTE983062 ODA983062 OMW983062 OWS983062 PGO983062 PQK983062 QAG983062 QKC983062 QTY983062 RDU983062 RNQ983062 RXM983062 SHI983062 SRE983062 TBA983062 TKW983062 TUS983062 UEO983062 UOK983062 UYG983062 VIC983062 VRY983062 WBU983062 WLQ983062 WVM983062 VSJ983069 JC22 SY22 ACU22 AMQ22 AWM22 BGI22 BQE22 CAA22 CJW22 CTS22 DDO22 DNK22 DXG22 EHC22 EQY22 FAU22 FKQ22 FUM22 GEI22 GOE22 GYA22 HHW22 HRS22 IBO22 ILK22 IVG22 JFC22 JOY22 JYU22 KIQ22 KSM22 LCI22 LME22 LWA22 MFW22 MPS22 MZO22 NJK22 NTG22 ODC22 OMY22 OWU22 PGQ22 PQM22 QAI22 QKE22 QUA22 RDW22 RNS22 RXO22 SHK22 SRG22 TBC22 TKY22 TUU22 UEQ22 UOM22 UYI22 VIE22 VSA22 WBW22 WLS22 WVO22 G65558 JC65558 SY65558 ACU65558 AMQ65558 AWM65558 BGI65558 BQE65558 CAA65558 CJW65558 CTS65558 DDO65558 DNK65558 DXG65558 EHC65558 EQY65558 FAU65558 FKQ65558 FUM65558 GEI65558 GOE65558 GYA65558 HHW65558 HRS65558 IBO65558 ILK65558 IVG65558 JFC65558 JOY65558 JYU65558 KIQ65558 KSM65558 LCI65558 LME65558 LWA65558 MFW65558 MPS65558 MZO65558 NJK65558 NTG65558 ODC65558 OMY65558 OWU65558 PGQ65558 PQM65558 QAI65558 QKE65558 QUA65558 RDW65558 RNS65558 RXO65558 SHK65558 SRG65558 TBC65558 TKY65558 TUU65558 UEQ65558 UOM65558 UYI65558 VIE65558 VSA65558 WBW65558 WLS65558 WVO65558 G131094 JC131094 SY131094 ACU131094 AMQ131094 AWM131094 BGI131094 BQE131094 CAA131094 CJW131094 CTS131094 DDO131094 DNK131094 DXG131094 EHC131094 EQY131094 FAU131094 FKQ131094 FUM131094 GEI131094 GOE131094 GYA131094 HHW131094 HRS131094 IBO131094 ILK131094 IVG131094 JFC131094 JOY131094 JYU131094 KIQ131094 KSM131094 LCI131094 LME131094 LWA131094 MFW131094 MPS131094 MZO131094 NJK131094 NTG131094 ODC131094 OMY131094 OWU131094 PGQ131094 PQM131094 QAI131094 QKE131094 QUA131094 RDW131094 RNS131094 RXO131094 SHK131094 SRG131094 TBC131094 TKY131094 TUU131094 UEQ131094 UOM131094 UYI131094 VIE131094 VSA131094 WBW131094 WLS131094 WVO131094 G196630 JC196630 SY196630 ACU196630 AMQ196630 AWM196630 BGI196630 BQE196630 CAA196630 CJW196630 CTS196630 DDO196630 DNK196630 DXG196630 EHC196630 EQY196630 FAU196630 FKQ196630 FUM196630 GEI196630 GOE196630 GYA196630 HHW196630 HRS196630 IBO196630 ILK196630 IVG196630 JFC196630 JOY196630 JYU196630 KIQ196630 KSM196630 LCI196630 LME196630 LWA196630 MFW196630 MPS196630 MZO196630 NJK196630 NTG196630 ODC196630 OMY196630 OWU196630 PGQ196630 PQM196630 QAI196630 QKE196630 QUA196630 RDW196630 RNS196630 RXO196630 SHK196630 SRG196630 TBC196630 TKY196630 TUU196630 UEQ196630 UOM196630 UYI196630 VIE196630 VSA196630 WBW196630 WLS196630 WVO196630 G262166 JC262166 SY262166 ACU262166 AMQ262166 AWM262166 BGI262166 BQE262166 CAA262166 CJW262166 CTS262166 DDO262166 DNK262166 DXG262166 EHC262166 EQY262166 FAU262166 FKQ262166 FUM262166 GEI262166 GOE262166 GYA262166 HHW262166 HRS262166 IBO262166 ILK262166 IVG262166 JFC262166 JOY262166 JYU262166 KIQ262166 KSM262166 LCI262166 LME262166 LWA262166 MFW262166 MPS262166 MZO262166 NJK262166 NTG262166 ODC262166 OMY262166 OWU262166 PGQ262166 PQM262166 QAI262166 QKE262166 QUA262166 RDW262166 RNS262166 RXO262166 SHK262166 SRG262166 TBC262166 TKY262166 TUU262166 UEQ262166 UOM262166 UYI262166 VIE262166 VSA262166 WBW262166 WLS262166 WVO262166 G327702 JC327702 SY327702 ACU327702 AMQ327702 AWM327702 BGI327702 BQE327702 CAA327702 CJW327702 CTS327702 DDO327702 DNK327702 DXG327702 EHC327702 EQY327702 FAU327702 FKQ327702 FUM327702 GEI327702 GOE327702 GYA327702 HHW327702 HRS327702 IBO327702 ILK327702 IVG327702 JFC327702 JOY327702 JYU327702 KIQ327702 KSM327702 LCI327702 LME327702 LWA327702 MFW327702 MPS327702 MZO327702 NJK327702 NTG327702 ODC327702 OMY327702 OWU327702 PGQ327702 PQM327702 QAI327702 QKE327702 QUA327702 RDW327702 RNS327702 RXO327702 SHK327702 SRG327702 TBC327702 TKY327702 TUU327702 UEQ327702 UOM327702 UYI327702 VIE327702 VSA327702 WBW327702 WLS327702 WVO327702 G393238 JC393238 SY393238 ACU393238 AMQ393238 AWM393238 BGI393238 BQE393238 CAA393238 CJW393238 CTS393238 DDO393238 DNK393238 DXG393238 EHC393238 EQY393238 FAU393238 FKQ393238 FUM393238 GEI393238 GOE393238 GYA393238 HHW393238 HRS393238 IBO393238 ILK393238 IVG393238 JFC393238 JOY393238 JYU393238 KIQ393238 KSM393238 LCI393238 LME393238 LWA393238 MFW393238 MPS393238 MZO393238 NJK393238 NTG393238 ODC393238 OMY393238 OWU393238 PGQ393238 PQM393238 QAI393238 QKE393238 QUA393238 RDW393238 RNS393238 RXO393238 SHK393238 SRG393238 TBC393238 TKY393238 TUU393238 UEQ393238 UOM393238 UYI393238 VIE393238 VSA393238 WBW393238 WLS393238 WVO393238 G458774 JC458774 SY458774 ACU458774 AMQ458774 AWM458774 BGI458774 BQE458774 CAA458774 CJW458774 CTS458774 DDO458774 DNK458774 DXG458774 EHC458774 EQY458774 FAU458774 FKQ458774 FUM458774 GEI458774 GOE458774 GYA458774 HHW458774 HRS458774 IBO458774 ILK458774 IVG458774 JFC458774 JOY458774 JYU458774 KIQ458774 KSM458774 LCI458774 LME458774 LWA458774 MFW458774 MPS458774 MZO458774 NJK458774 NTG458774 ODC458774 OMY458774 OWU458774 PGQ458774 PQM458774 QAI458774 QKE458774 QUA458774 RDW458774 RNS458774 RXO458774 SHK458774 SRG458774 TBC458774 TKY458774 TUU458774 UEQ458774 UOM458774 UYI458774 VIE458774 VSA458774 WBW458774 WLS458774 WVO458774 G524310 JC524310 SY524310 ACU524310 AMQ524310 AWM524310 BGI524310 BQE524310 CAA524310 CJW524310 CTS524310 DDO524310 DNK524310 DXG524310 EHC524310 EQY524310 FAU524310 FKQ524310 FUM524310 GEI524310 GOE524310 GYA524310 HHW524310 HRS524310 IBO524310 ILK524310 IVG524310 JFC524310 JOY524310 JYU524310 KIQ524310 KSM524310 LCI524310 LME524310 LWA524310 MFW524310 MPS524310 MZO524310 NJK524310 NTG524310 ODC524310 OMY524310 OWU524310 PGQ524310 PQM524310 QAI524310 QKE524310 QUA524310 RDW524310 RNS524310 RXO524310 SHK524310 SRG524310 TBC524310 TKY524310 TUU524310 UEQ524310 UOM524310 UYI524310 VIE524310 VSA524310 WBW524310 WLS524310 WVO524310 G589846 JC589846 SY589846 ACU589846 AMQ589846 AWM589846 BGI589846 BQE589846 CAA589846 CJW589846 CTS589846 DDO589846 DNK589846 DXG589846 EHC589846 EQY589846 FAU589846 FKQ589846 FUM589846 GEI589846 GOE589846 GYA589846 HHW589846 HRS589846 IBO589846 ILK589846 IVG589846 JFC589846 JOY589846 JYU589846 KIQ589846 KSM589846 LCI589846 LME589846 LWA589846 MFW589846 MPS589846 MZO589846 NJK589846 NTG589846 ODC589846 OMY589846 OWU589846 PGQ589846 PQM589846 QAI589846 QKE589846 QUA589846 RDW589846 RNS589846 RXO589846 SHK589846 SRG589846 TBC589846 TKY589846 TUU589846 UEQ589846 UOM589846 UYI589846 VIE589846 VSA589846 WBW589846 WLS589846 WVO589846 G655382 JC655382 SY655382 ACU655382 AMQ655382 AWM655382 BGI655382 BQE655382 CAA655382 CJW655382 CTS655382 DDO655382 DNK655382 DXG655382 EHC655382 EQY655382 FAU655382 FKQ655382 FUM655382 GEI655382 GOE655382 GYA655382 HHW655382 HRS655382 IBO655382 ILK655382 IVG655382 JFC655382 JOY655382 JYU655382 KIQ655382 KSM655382 LCI655382 LME655382 LWA655382 MFW655382 MPS655382 MZO655382 NJK655382 NTG655382 ODC655382 OMY655382 OWU655382 PGQ655382 PQM655382 QAI655382 QKE655382 QUA655382 RDW655382 RNS655382 RXO655382 SHK655382 SRG655382 TBC655382 TKY655382 TUU655382 UEQ655382 UOM655382 UYI655382 VIE655382 VSA655382 WBW655382 WLS655382 WVO655382 G720918 JC720918 SY720918 ACU720918 AMQ720918 AWM720918 BGI720918 BQE720918 CAA720918 CJW720918 CTS720918 DDO720918 DNK720918 DXG720918 EHC720918 EQY720918 FAU720918 FKQ720918 FUM720918 GEI720918 GOE720918 GYA720918 HHW720918 HRS720918 IBO720918 ILK720918 IVG720918 JFC720918 JOY720918 JYU720918 KIQ720918 KSM720918 LCI720918 LME720918 LWA720918 MFW720918 MPS720918 MZO720918 NJK720918 NTG720918 ODC720918 OMY720918 OWU720918 PGQ720918 PQM720918 QAI720918 QKE720918 QUA720918 RDW720918 RNS720918 RXO720918 SHK720918 SRG720918 TBC720918 TKY720918 TUU720918 UEQ720918 UOM720918 UYI720918 VIE720918 VSA720918 WBW720918 WLS720918 WVO720918 G786454 JC786454 SY786454 ACU786454 AMQ786454 AWM786454 BGI786454 BQE786454 CAA786454 CJW786454 CTS786454 DDO786454 DNK786454 DXG786454 EHC786454 EQY786454 FAU786454 FKQ786454 FUM786454 GEI786454 GOE786454 GYA786454 HHW786454 HRS786454 IBO786454 ILK786454 IVG786454 JFC786454 JOY786454 JYU786454 KIQ786454 KSM786454 LCI786454 LME786454 LWA786454 MFW786454 MPS786454 MZO786454 NJK786454 NTG786454 ODC786454 OMY786454 OWU786454 PGQ786454 PQM786454 QAI786454 QKE786454 QUA786454 RDW786454 RNS786454 RXO786454 SHK786454 SRG786454 TBC786454 TKY786454 TUU786454 UEQ786454 UOM786454 UYI786454 VIE786454 VSA786454 WBW786454 WLS786454 WVO786454 G851990 JC851990 SY851990 ACU851990 AMQ851990 AWM851990 BGI851990 BQE851990 CAA851990 CJW851990 CTS851990 DDO851990 DNK851990 DXG851990 EHC851990 EQY851990 FAU851990 FKQ851990 FUM851990 GEI851990 GOE851990 GYA851990 HHW851990 HRS851990 IBO851990 ILK851990 IVG851990 JFC851990 JOY851990 JYU851990 KIQ851990 KSM851990 LCI851990 LME851990 LWA851990 MFW851990 MPS851990 MZO851990 NJK851990 NTG851990 ODC851990 OMY851990 OWU851990 PGQ851990 PQM851990 QAI851990 QKE851990 QUA851990 RDW851990 RNS851990 RXO851990 SHK851990 SRG851990 TBC851990 TKY851990 TUU851990 UEQ851990 UOM851990 UYI851990 VIE851990 VSA851990 WBW851990 WLS851990 WVO851990 G917526 JC917526 SY917526 ACU917526 AMQ917526 AWM917526 BGI917526 BQE917526 CAA917526 CJW917526 CTS917526 DDO917526 DNK917526 DXG917526 EHC917526 EQY917526 FAU917526 FKQ917526 FUM917526 GEI917526 GOE917526 GYA917526 HHW917526 HRS917526 IBO917526 ILK917526 IVG917526 JFC917526 JOY917526 JYU917526 KIQ917526 KSM917526 LCI917526 LME917526 LWA917526 MFW917526 MPS917526 MZO917526 NJK917526 NTG917526 ODC917526 OMY917526 OWU917526 PGQ917526 PQM917526 QAI917526 QKE917526 QUA917526 RDW917526 RNS917526 RXO917526 SHK917526 SRG917526 TBC917526 TKY917526 TUU917526 UEQ917526 UOM917526 UYI917526 VIE917526 VSA917526 WBW917526 WLS917526 WVO917526 G983062 JC983062 SY983062 ACU983062 AMQ983062 AWM983062 BGI983062 BQE983062 CAA983062 CJW983062 CTS983062 DDO983062 DNK983062 DXG983062 EHC983062 EQY983062 FAU983062 FKQ983062 FUM983062 GEI983062 GOE983062 GYA983062 HHW983062 HRS983062 IBO983062 ILK983062 IVG983062 JFC983062 JOY983062 JYU983062 KIQ983062 KSM983062 LCI983062 LME983062 LWA983062 MFW983062 MPS983062 MZO983062 NJK983062 NTG983062 ODC983062 OMY983062 OWU983062 PGQ983062 PQM983062 QAI983062 QKE983062 QUA983062 RDW983062 RNS983062 RXO983062 SHK983062 SRG983062 TBC983062 TKY983062 TUU983062 UEQ983062 UOM983062 UYI983062 VIE983062 VSA983062 WBW983062 WLS983062 WVO983062 UEZ983069 JH29 TD29 ACZ29 AMV29 AWR29 BGN29 BQJ29 CAF29 CKB29 CTX29 DDT29 DNP29 DXL29 EHH29 ERD29 FAZ29 FKV29 FUR29 GEN29 GOJ29 GYF29 HIB29 HRX29 IBT29 ILP29 IVL29 JFH29 JPD29 JYZ29 KIV29 KSR29 LCN29 LMJ29 LWF29 MGB29 MPX29 MZT29 NJP29 NTL29 ODH29 OND29 OWZ29 PGV29 PQR29 QAN29 QKJ29 QUF29 REB29 RNX29 RXT29 SHP29 SRL29 TBH29 TLD29 TUZ29 UEV29 UOR29 UYN29 VIJ29 VSF29 WCB29 WLX29 WVT29 L65565 JH65565 TD65565 ACZ65565 AMV65565 AWR65565 BGN65565 BQJ65565 CAF65565 CKB65565 CTX65565 DDT65565 DNP65565 DXL65565 EHH65565 ERD65565 FAZ65565 FKV65565 FUR65565 GEN65565 GOJ65565 GYF65565 HIB65565 HRX65565 IBT65565 ILP65565 IVL65565 JFH65565 JPD65565 JYZ65565 KIV65565 KSR65565 LCN65565 LMJ65565 LWF65565 MGB65565 MPX65565 MZT65565 NJP65565 NTL65565 ODH65565 OND65565 OWZ65565 PGV65565 PQR65565 QAN65565 QKJ65565 QUF65565 REB65565 RNX65565 RXT65565 SHP65565 SRL65565 TBH65565 TLD65565 TUZ65565 UEV65565 UOR65565 UYN65565 VIJ65565 VSF65565 WCB65565 WLX65565 WVT65565 L131101 JH131101 TD131101 ACZ131101 AMV131101 AWR131101 BGN131101 BQJ131101 CAF131101 CKB131101 CTX131101 DDT131101 DNP131101 DXL131101 EHH131101 ERD131101 FAZ131101 FKV131101 FUR131101 GEN131101 GOJ131101 GYF131101 HIB131101 HRX131101 IBT131101 ILP131101 IVL131101 JFH131101 JPD131101 JYZ131101 KIV131101 KSR131101 LCN131101 LMJ131101 LWF131101 MGB131101 MPX131101 MZT131101 NJP131101 NTL131101 ODH131101 OND131101 OWZ131101 PGV131101 PQR131101 QAN131101 QKJ131101 QUF131101 REB131101 RNX131101 RXT131101 SHP131101 SRL131101 TBH131101 TLD131101 TUZ131101 UEV131101 UOR131101 UYN131101 VIJ131101 VSF131101 WCB131101 WLX131101 WVT131101 L196637 JH196637 TD196637 ACZ196637 AMV196637 AWR196637 BGN196637 BQJ196637 CAF196637 CKB196637 CTX196637 DDT196637 DNP196637 DXL196637 EHH196637 ERD196637 FAZ196637 FKV196637 FUR196637 GEN196637 GOJ196637 GYF196637 HIB196637 HRX196637 IBT196637 ILP196637 IVL196637 JFH196637 JPD196637 JYZ196637 KIV196637 KSR196637 LCN196637 LMJ196637 LWF196637 MGB196637 MPX196637 MZT196637 NJP196637 NTL196637 ODH196637 OND196637 OWZ196637 PGV196637 PQR196637 QAN196637 QKJ196637 QUF196637 REB196637 RNX196637 RXT196637 SHP196637 SRL196637 TBH196637 TLD196637 TUZ196637 UEV196637 UOR196637 UYN196637 VIJ196637 VSF196637 WCB196637 WLX196637 WVT196637 L262173 JH262173 TD262173 ACZ262173 AMV262173 AWR262173 BGN262173 BQJ262173 CAF262173 CKB262173 CTX262173 DDT262173 DNP262173 DXL262173 EHH262173 ERD262173 FAZ262173 FKV262173 FUR262173 GEN262173 GOJ262173 GYF262173 HIB262173 HRX262173 IBT262173 ILP262173 IVL262173 JFH262173 JPD262173 JYZ262173 KIV262173 KSR262173 LCN262173 LMJ262173 LWF262173 MGB262173 MPX262173 MZT262173 NJP262173 NTL262173 ODH262173 OND262173 OWZ262173 PGV262173 PQR262173 QAN262173 QKJ262173 QUF262173 REB262173 RNX262173 RXT262173 SHP262173 SRL262173 TBH262173 TLD262173 TUZ262173 UEV262173 UOR262173 UYN262173 VIJ262173 VSF262173 WCB262173 WLX262173 WVT262173 L327709 JH327709 TD327709 ACZ327709 AMV327709 AWR327709 BGN327709 BQJ327709 CAF327709 CKB327709 CTX327709 DDT327709 DNP327709 DXL327709 EHH327709 ERD327709 FAZ327709 FKV327709 FUR327709 GEN327709 GOJ327709 GYF327709 HIB327709 HRX327709 IBT327709 ILP327709 IVL327709 JFH327709 JPD327709 JYZ327709 KIV327709 KSR327709 LCN327709 LMJ327709 LWF327709 MGB327709 MPX327709 MZT327709 NJP327709 NTL327709 ODH327709 OND327709 OWZ327709 PGV327709 PQR327709 QAN327709 QKJ327709 QUF327709 REB327709 RNX327709 RXT327709 SHP327709 SRL327709 TBH327709 TLD327709 TUZ327709 UEV327709 UOR327709 UYN327709 VIJ327709 VSF327709 WCB327709 WLX327709 WVT327709 L393245 JH393245 TD393245 ACZ393245 AMV393245 AWR393245 BGN393245 BQJ393245 CAF393245 CKB393245 CTX393245 DDT393245 DNP393245 DXL393245 EHH393245 ERD393245 FAZ393245 FKV393245 FUR393245 GEN393245 GOJ393245 GYF393245 HIB393245 HRX393245 IBT393245 ILP393245 IVL393245 JFH393245 JPD393245 JYZ393245 KIV393245 KSR393245 LCN393245 LMJ393245 LWF393245 MGB393245 MPX393245 MZT393245 NJP393245 NTL393245 ODH393245 OND393245 OWZ393245 PGV393245 PQR393245 QAN393245 QKJ393245 QUF393245 REB393245 RNX393245 RXT393245 SHP393245 SRL393245 TBH393245 TLD393245 TUZ393245 UEV393245 UOR393245 UYN393245 VIJ393245 VSF393245 WCB393245 WLX393245 WVT393245 L458781 JH458781 TD458781 ACZ458781 AMV458781 AWR458781 BGN458781 BQJ458781 CAF458781 CKB458781 CTX458781 DDT458781 DNP458781 DXL458781 EHH458781 ERD458781 FAZ458781 FKV458781 FUR458781 GEN458781 GOJ458781 GYF458781 HIB458781 HRX458781 IBT458781 ILP458781 IVL458781 JFH458781 JPD458781 JYZ458781 KIV458781 KSR458781 LCN458781 LMJ458781 LWF458781 MGB458781 MPX458781 MZT458781 NJP458781 NTL458781 ODH458781 OND458781 OWZ458781 PGV458781 PQR458781 QAN458781 QKJ458781 QUF458781 REB458781 RNX458781 RXT458781 SHP458781 SRL458781 TBH458781 TLD458781 TUZ458781 UEV458781 UOR458781 UYN458781 VIJ458781 VSF458781 WCB458781 WLX458781 WVT458781 L524317 JH524317 TD524317 ACZ524317 AMV524317 AWR524317 BGN524317 BQJ524317 CAF524317 CKB524317 CTX524317 DDT524317 DNP524317 DXL524317 EHH524317 ERD524317 FAZ524317 FKV524317 FUR524317 GEN524317 GOJ524317 GYF524317 HIB524317 HRX524317 IBT524317 ILP524317 IVL524317 JFH524317 JPD524317 JYZ524317 KIV524317 KSR524317 LCN524317 LMJ524317 LWF524317 MGB524317 MPX524317 MZT524317 NJP524317 NTL524317 ODH524317 OND524317 OWZ524317 PGV524317 PQR524317 QAN524317 QKJ524317 QUF524317 REB524317 RNX524317 RXT524317 SHP524317 SRL524317 TBH524317 TLD524317 TUZ524317 UEV524317 UOR524317 UYN524317 VIJ524317 VSF524317 WCB524317 WLX524317 WVT524317 L589853 JH589853 TD589853 ACZ589853 AMV589853 AWR589853 BGN589853 BQJ589853 CAF589853 CKB589853 CTX589853 DDT589853 DNP589853 DXL589853 EHH589853 ERD589853 FAZ589853 FKV589853 FUR589853 GEN589853 GOJ589853 GYF589853 HIB589853 HRX589853 IBT589853 ILP589853 IVL589853 JFH589853 JPD589853 JYZ589853 KIV589853 KSR589853 LCN589853 LMJ589853 LWF589853 MGB589853 MPX589853 MZT589853 NJP589853 NTL589853 ODH589853 OND589853 OWZ589853 PGV589853 PQR589853 QAN589853 QKJ589853 QUF589853 REB589853 RNX589853 RXT589853 SHP589853 SRL589853 TBH589853 TLD589853 TUZ589853 UEV589853 UOR589853 UYN589853 VIJ589853 VSF589853 WCB589853 WLX589853 WVT589853 L655389 JH655389 TD655389 ACZ655389 AMV655389 AWR655389 BGN655389 BQJ655389 CAF655389 CKB655389 CTX655389 DDT655389 DNP655389 DXL655389 EHH655389 ERD655389 FAZ655389 FKV655389 FUR655389 GEN655389 GOJ655389 GYF655389 HIB655389 HRX655389 IBT655389 ILP655389 IVL655389 JFH655389 JPD655389 JYZ655389 KIV655389 KSR655389 LCN655389 LMJ655389 LWF655389 MGB655389 MPX655389 MZT655389 NJP655389 NTL655389 ODH655389 OND655389 OWZ655389 PGV655389 PQR655389 QAN655389 QKJ655389 QUF655389 REB655389 RNX655389 RXT655389 SHP655389 SRL655389 TBH655389 TLD655389 TUZ655389 UEV655389 UOR655389 UYN655389 VIJ655389 VSF655389 WCB655389 WLX655389 WVT655389 L720925 JH720925 TD720925 ACZ720925 AMV720925 AWR720925 BGN720925 BQJ720925 CAF720925 CKB720925 CTX720925 DDT720925 DNP720925 DXL720925 EHH720925 ERD720925 FAZ720925 FKV720925 FUR720925 GEN720925 GOJ720925 GYF720925 HIB720925 HRX720925 IBT720925 ILP720925 IVL720925 JFH720925 JPD720925 JYZ720925 KIV720925 KSR720925 LCN720925 LMJ720925 LWF720925 MGB720925 MPX720925 MZT720925 NJP720925 NTL720925 ODH720925 OND720925 OWZ720925 PGV720925 PQR720925 QAN720925 QKJ720925 QUF720925 REB720925 RNX720925 RXT720925 SHP720925 SRL720925 TBH720925 TLD720925 TUZ720925 UEV720925 UOR720925 UYN720925 VIJ720925 VSF720925 WCB720925 WLX720925 WVT720925 L786461 JH786461 TD786461 ACZ786461 AMV786461 AWR786461 BGN786461 BQJ786461 CAF786461 CKB786461 CTX786461 DDT786461 DNP786461 DXL786461 EHH786461 ERD786461 FAZ786461 FKV786461 FUR786461 GEN786461 GOJ786461 GYF786461 HIB786461 HRX786461 IBT786461 ILP786461 IVL786461 JFH786461 JPD786461 JYZ786461 KIV786461 KSR786461 LCN786461 LMJ786461 LWF786461 MGB786461 MPX786461 MZT786461 NJP786461 NTL786461 ODH786461 OND786461 OWZ786461 PGV786461 PQR786461 QAN786461 QKJ786461 QUF786461 REB786461 RNX786461 RXT786461 SHP786461 SRL786461 TBH786461 TLD786461 TUZ786461 UEV786461 UOR786461 UYN786461 VIJ786461 VSF786461 WCB786461 WLX786461 WVT786461 L851997 JH851997 TD851997 ACZ851997 AMV851997 AWR851997 BGN851997 BQJ851997 CAF851997 CKB851997 CTX851997 DDT851997 DNP851997 DXL851997 EHH851997 ERD851997 FAZ851997 FKV851997 FUR851997 GEN851997 GOJ851997 GYF851997 HIB851997 HRX851997 IBT851997 ILP851997 IVL851997 JFH851997 JPD851997 JYZ851997 KIV851997 KSR851997 LCN851997 LMJ851997 LWF851997 MGB851997 MPX851997 MZT851997 NJP851997 NTL851997 ODH851997 OND851997 OWZ851997 PGV851997 PQR851997 QAN851997 QKJ851997 QUF851997 REB851997 RNX851997 RXT851997 SHP851997 SRL851997 TBH851997 TLD851997 TUZ851997 UEV851997 UOR851997 UYN851997 VIJ851997 VSF851997 WCB851997 WLX851997 WVT851997 L917533 JH917533 TD917533 ACZ917533 AMV917533 AWR917533 BGN917533 BQJ917533 CAF917533 CKB917533 CTX917533 DDT917533 DNP917533 DXL917533 EHH917533 ERD917533 FAZ917533 FKV917533 FUR917533 GEN917533 GOJ917533 GYF917533 HIB917533 HRX917533 IBT917533 ILP917533 IVL917533 JFH917533 JPD917533 JYZ917533 KIV917533 KSR917533 LCN917533 LMJ917533 LWF917533 MGB917533 MPX917533 MZT917533 NJP917533 NTL917533 ODH917533 OND917533 OWZ917533 PGV917533 PQR917533 QAN917533 QKJ917533 QUF917533 REB917533 RNX917533 RXT917533 SHP917533 SRL917533 TBH917533 TLD917533 TUZ917533 UEV917533 UOR917533 UYN917533 VIJ917533 VSF917533 WCB917533 WLX917533 WVT917533 L983069 JH983069 TD983069 ACZ983069 AMV983069 AWR983069 BGN983069 BQJ983069 CAF983069 CKB983069 CTX983069 DDT983069 DNP983069 DXL983069 EHH983069 ERD983069 FAZ983069 FKV983069 FUR983069 GEN983069 GOJ983069 GYF983069 HIB983069 HRX983069 IBT983069 ILP983069 IVL983069 JFH983069 JPD983069 JYZ983069 KIV983069 KSR983069 LCN983069 LMJ983069 LWF983069 MGB983069 MPX983069 MZT983069 NJP983069 NTL983069 ODH983069 OND983069 OWZ983069 PGV983069 PQR983069 QAN983069 QKJ983069 QUF983069 REB983069 RNX983069 RXT983069 SHP983069 SRL983069 TBH983069 TLD983069 TUZ983069 UEV983069 UOR983069 UYN983069 VIJ983069 VSF983069 WCB983069 WLX983069 WVT983069 UOV983069 JL29 TH29 ADD29 AMZ29 AWV29 BGR29 BQN29 CAJ29 CKF29 CUB29 DDX29 DNT29 DXP29 EHL29 ERH29 FBD29 FKZ29 FUV29 GER29 GON29 GYJ29 HIF29 HSB29 IBX29 ILT29 IVP29 JFL29 JPH29 JZD29 KIZ29 KSV29 LCR29 LMN29 LWJ29 MGF29 MQB29 MZX29 NJT29 NTP29 ODL29 ONH29 OXD29 PGZ29 PQV29 QAR29 QKN29 QUJ29 REF29 ROB29 RXX29 SHT29 SRP29 TBL29 TLH29 TVD29 UEZ29 UOV29 UYR29 VIN29 VSJ29 WCF29 WMB29 WVX29 P65565 JL65565 TH65565 ADD65565 AMZ65565 AWV65565 BGR65565 BQN65565 CAJ65565 CKF65565 CUB65565 DDX65565 DNT65565 DXP65565 EHL65565 ERH65565 FBD65565 FKZ65565 FUV65565 GER65565 GON65565 GYJ65565 HIF65565 HSB65565 IBX65565 ILT65565 IVP65565 JFL65565 JPH65565 JZD65565 KIZ65565 KSV65565 LCR65565 LMN65565 LWJ65565 MGF65565 MQB65565 MZX65565 NJT65565 NTP65565 ODL65565 ONH65565 OXD65565 PGZ65565 PQV65565 QAR65565 QKN65565 QUJ65565 REF65565 ROB65565 RXX65565 SHT65565 SRP65565 TBL65565 TLH65565 TVD65565 UEZ65565 UOV65565 UYR65565 VIN65565 VSJ65565 WCF65565 WMB65565 WVX65565 P131101 JL131101 TH131101 ADD131101 AMZ131101 AWV131101 BGR131101 BQN131101 CAJ131101 CKF131101 CUB131101 DDX131101 DNT131101 DXP131101 EHL131101 ERH131101 FBD131101 FKZ131101 FUV131101 GER131101 GON131101 GYJ131101 HIF131101 HSB131101 IBX131101 ILT131101 IVP131101 JFL131101 JPH131101 JZD131101 KIZ131101 KSV131101 LCR131101 LMN131101 LWJ131101 MGF131101 MQB131101 MZX131101 NJT131101 NTP131101 ODL131101 ONH131101 OXD131101 PGZ131101 PQV131101 QAR131101 QKN131101 QUJ131101 REF131101 ROB131101 RXX131101 SHT131101 SRP131101 TBL131101 TLH131101 TVD131101 UEZ131101 UOV131101 UYR131101 VIN131101 VSJ131101 WCF131101 WMB131101 WVX131101 P196637 JL196637 TH196637 ADD196637 AMZ196637 AWV196637 BGR196637 BQN196637 CAJ196637 CKF196637 CUB196637 DDX196637 DNT196637 DXP196637 EHL196637 ERH196637 FBD196637 FKZ196637 FUV196637 GER196637 GON196637 GYJ196637 HIF196637 HSB196637 IBX196637 ILT196637 IVP196637 JFL196637 JPH196637 JZD196637 KIZ196637 KSV196637 LCR196637 LMN196637 LWJ196637 MGF196637 MQB196637 MZX196637 NJT196637 NTP196637 ODL196637 ONH196637 OXD196637 PGZ196637 PQV196637 QAR196637 QKN196637 QUJ196637 REF196637 ROB196637 RXX196637 SHT196637 SRP196637 TBL196637 TLH196637 TVD196637 UEZ196637 UOV196637 UYR196637 VIN196637 VSJ196637 WCF196637 WMB196637 WVX196637 P262173 JL262173 TH262173 ADD262173 AMZ262173 AWV262173 BGR262173 BQN262173 CAJ262173 CKF262173 CUB262173 DDX262173 DNT262173 DXP262173 EHL262173 ERH262173 FBD262173 FKZ262173 FUV262173 GER262173 GON262173 GYJ262173 HIF262173 HSB262173 IBX262173 ILT262173 IVP262173 JFL262173 JPH262173 JZD262173 KIZ262173 KSV262173 LCR262173 LMN262173 LWJ262173 MGF262173 MQB262173 MZX262173 NJT262173 NTP262173 ODL262173 ONH262173 OXD262173 PGZ262173 PQV262173 QAR262173 QKN262173 QUJ262173 REF262173 ROB262173 RXX262173 SHT262173 SRP262173 TBL262173 TLH262173 TVD262173 UEZ262173 UOV262173 UYR262173 VIN262173 VSJ262173 WCF262173 WMB262173 WVX262173 P327709 JL327709 TH327709 ADD327709 AMZ327709 AWV327709 BGR327709 BQN327709 CAJ327709 CKF327709 CUB327709 DDX327709 DNT327709 DXP327709 EHL327709 ERH327709 FBD327709 FKZ327709 FUV327709 GER327709 GON327709 GYJ327709 HIF327709 HSB327709 IBX327709 ILT327709 IVP327709 JFL327709 JPH327709 JZD327709 KIZ327709 KSV327709 LCR327709 LMN327709 LWJ327709 MGF327709 MQB327709 MZX327709 NJT327709 NTP327709 ODL327709 ONH327709 OXD327709 PGZ327709 PQV327709 QAR327709 QKN327709 QUJ327709 REF327709 ROB327709 RXX327709 SHT327709 SRP327709 TBL327709 TLH327709 TVD327709 UEZ327709 UOV327709 UYR327709 VIN327709 VSJ327709 WCF327709 WMB327709 WVX327709 P393245 JL393245 TH393245 ADD393245 AMZ393245 AWV393245 BGR393245 BQN393245 CAJ393245 CKF393245 CUB393245 DDX393245 DNT393245 DXP393245 EHL393245 ERH393245 FBD393245 FKZ393245 FUV393245 GER393245 GON393245 GYJ393245 HIF393245 HSB393245 IBX393245 ILT393245 IVP393245 JFL393245 JPH393245 JZD393245 KIZ393245 KSV393245 LCR393245 LMN393245 LWJ393245 MGF393245 MQB393245 MZX393245 NJT393245 NTP393245 ODL393245 ONH393245 OXD393245 PGZ393245 PQV393245 QAR393245 QKN393245 QUJ393245 REF393245 ROB393245 RXX393245 SHT393245 SRP393245 TBL393245 TLH393245 TVD393245 UEZ393245 UOV393245 UYR393245 VIN393245 VSJ393245 WCF393245 WMB393245 WVX393245 P458781 JL458781 TH458781 ADD458781 AMZ458781 AWV458781 BGR458781 BQN458781 CAJ458781 CKF458781 CUB458781 DDX458781 DNT458781 DXP458781 EHL458781 ERH458781 FBD458781 FKZ458781 FUV458781 GER458781 GON458781 GYJ458781 HIF458781 HSB458781 IBX458781 ILT458781 IVP458781 JFL458781 JPH458781 JZD458781 KIZ458781 KSV458781 LCR458781 LMN458781 LWJ458781 MGF458781 MQB458781 MZX458781 NJT458781 NTP458781 ODL458781 ONH458781 OXD458781 PGZ458781 PQV458781 QAR458781 QKN458781 QUJ458781 REF458781 ROB458781 RXX458781 SHT458781 SRP458781 TBL458781 TLH458781 TVD458781 UEZ458781 UOV458781 UYR458781 VIN458781 VSJ458781 WCF458781 WMB458781 WVX458781 P524317 JL524317 TH524317 ADD524317 AMZ524317 AWV524317 BGR524317 BQN524317 CAJ524317 CKF524317 CUB524317 DDX524317 DNT524317 DXP524317 EHL524317 ERH524317 FBD524317 FKZ524317 FUV524317 GER524317 GON524317 GYJ524317 HIF524317 HSB524317 IBX524317 ILT524317 IVP524317 JFL524317 JPH524317 JZD524317 KIZ524317 KSV524317 LCR524317 LMN524317 LWJ524317 MGF524317 MQB524317 MZX524317 NJT524317 NTP524317 ODL524317 ONH524317 OXD524317 PGZ524317 PQV524317 QAR524317 QKN524317 QUJ524317 REF524317 ROB524317 RXX524317 SHT524317 SRP524317 TBL524317 TLH524317 TVD524317 UEZ524317 UOV524317 UYR524317 VIN524317 VSJ524317 WCF524317 WMB524317 WVX524317 P589853 JL589853 TH589853 ADD589853 AMZ589853 AWV589853 BGR589853 BQN589853 CAJ589853 CKF589853 CUB589853 DDX589853 DNT589853 DXP589853 EHL589853 ERH589853 FBD589853 FKZ589853 FUV589853 GER589853 GON589853 GYJ589853 HIF589853 HSB589853 IBX589853 ILT589853 IVP589853 JFL589853 JPH589853 JZD589853 KIZ589853 KSV589853 LCR589853 LMN589853 LWJ589853 MGF589853 MQB589853 MZX589853 NJT589853 NTP589853 ODL589853 ONH589853 OXD589853 PGZ589853 PQV589853 QAR589853 QKN589853 QUJ589853 REF589853 ROB589853 RXX589853 SHT589853 SRP589853 TBL589853 TLH589853 TVD589853 UEZ589853 UOV589853 UYR589853 VIN589853 VSJ589853 WCF589853 WMB589853 WVX589853 P655389 JL655389 TH655389 ADD655389 AMZ655389 AWV655389 BGR655389 BQN655389 CAJ655389 CKF655389 CUB655389 DDX655389 DNT655389 DXP655389 EHL655389 ERH655389 FBD655389 FKZ655389 FUV655389 GER655389 GON655389 GYJ655389 HIF655389 HSB655389 IBX655389 ILT655389 IVP655389 JFL655389 JPH655389 JZD655389 KIZ655389 KSV655389 LCR655389 LMN655389 LWJ655389 MGF655389 MQB655389 MZX655389 NJT655389 NTP655389 ODL655389 ONH655389 OXD655389 PGZ655389 PQV655389 QAR655389 QKN655389 QUJ655389 REF655389 ROB655389 RXX655389 SHT655389 SRP655389 TBL655389 TLH655389 TVD655389 UEZ655389 UOV655389 UYR655389 VIN655389 VSJ655389 WCF655389 WMB655389 WVX655389 P720925 JL720925 TH720925 ADD720925 AMZ720925 AWV720925 BGR720925 BQN720925 CAJ720925 CKF720925 CUB720925 DDX720925 DNT720925 DXP720925 EHL720925 ERH720925 FBD720925 FKZ720925 FUV720925 GER720925 GON720925 GYJ720925 HIF720925 HSB720925 IBX720925 ILT720925 IVP720925 JFL720925 JPH720925 JZD720925 KIZ720925 KSV720925 LCR720925 LMN720925 LWJ720925 MGF720925 MQB720925 MZX720925 NJT720925 NTP720925 ODL720925 ONH720925 OXD720925 PGZ720925 PQV720925 QAR720925 QKN720925 QUJ720925 REF720925 ROB720925 RXX720925 SHT720925 SRP720925 TBL720925 TLH720925 TVD720925 UEZ720925 UOV720925 UYR720925 VIN720925 VSJ720925 WCF720925 WMB720925 WVX720925 P786461 JL786461 TH786461 ADD786461 AMZ786461 AWV786461 BGR786461 BQN786461 CAJ786461 CKF786461 CUB786461 DDX786461 DNT786461 DXP786461 EHL786461 ERH786461 FBD786461 FKZ786461 FUV786461 GER786461 GON786461 GYJ786461 HIF786461 HSB786461 IBX786461 ILT786461 IVP786461 JFL786461 JPH786461 JZD786461 KIZ786461 KSV786461 LCR786461 LMN786461 LWJ786461 MGF786461 MQB786461 MZX786461 NJT786461 NTP786461 ODL786461 ONH786461 OXD786461 PGZ786461 PQV786461 QAR786461 QKN786461 QUJ786461 REF786461 ROB786461 RXX786461 SHT786461 SRP786461 TBL786461 TLH786461 TVD786461 UEZ786461 UOV786461 UYR786461 VIN786461 VSJ786461 WCF786461 WMB786461 WVX786461 P851997 JL851997 TH851997 ADD851997 AMZ851997 AWV851997 BGR851997 BQN851997 CAJ851997 CKF851997 CUB851997 DDX851997 DNT851997 DXP851997 EHL851997 ERH851997 FBD851997 FKZ851997 FUV851997 GER851997 GON851997 GYJ851997 HIF851997 HSB851997 IBX851997 ILT851997 IVP851997 JFL851997 JPH851997 JZD851997 KIZ851997 KSV851997 LCR851997 LMN851997 LWJ851997 MGF851997 MQB851997 MZX851997 NJT851997 NTP851997 ODL851997 ONH851997 OXD851997 PGZ851997 PQV851997 QAR851997 QKN851997 QUJ851997 REF851997 ROB851997 RXX851997 SHT851997 SRP851997 TBL851997 TLH851997 TVD851997 UEZ851997 UOV851997 UYR851997 VIN851997 VSJ851997 WCF851997 WMB851997 WVX851997 P917533 JL917533 TH917533 ADD917533 AMZ917533 AWV917533 BGR917533 BQN917533 CAJ917533 CKF917533 CUB917533 DDX917533 DNT917533 DXP917533 EHL917533 ERH917533 FBD917533 FKZ917533 FUV917533 GER917533 GON917533 GYJ917533 HIF917533 HSB917533 IBX917533 ILT917533 IVP917533 JFL917533 JPH917533 JZD917533 KIZ917533 KSV917533 LCR917533 LMN917533 LWJ917533 MGF917533 MQB917533 MZX917533 NJT917533 NTP917533 ODL917533 ONH917533 OXD917533 PGZ917533 PQV917533 QAR917533 QKN917533 QUJ917533 REF917533 ROB917533 RXX917533 SHT917533 SRP917533 TBL917533 TLH917533 TVD917533 UEZ917533 UOV917533 UYR917533 VIN917533 VSJ917533 WCF917533 WMB917533 WVX917533 P983069 JL983069 TH983069 ADD983069 AMZ983069 AWV983069 BGR983069 BQN983069 CAJ983069 CKF983069 CUB983069 DDX983069 DNT983069 DXP983069 EHL983069 ERH983069 FBD983069 FKZ983069 FUV983069 GER983069 GON983069 GYJ983069 HIF983069 HSB983069 IBX983069 ILT983069 IVP983069 JFL983069 JPH983069 JZD983069 KIZ983069 KSV983069 LCR983069 LMN983069 LWJ983069 MGF983069 MQB983069 MZX983069 NJT983069 NTP983069 ODL983069 ONH983069 OXD983069 PGZ983069 PQV983069 QAR983069 QKN983069 QUJ983069 REF983069 ROB983069 RXX983069 SHT983069 SRP983069 TBL983069 TLH983069</xm:sqref>
        </x14:dataValidation>
      </x14:dataValidation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6" tint="0.79995117038483843"/>
  </sheetPr>
  <dimension ref="A1:AZ173"/>
  <sheetViews>
    <sheetView zoomScaleNormal="100" workbookViewId="0"/>
  </sheetViews>
  <sheetFormatPr defaultColWidth="3.625" defaultRowHeight="15" customHeight="1"/>
  <cols>
    <col min="1" max="33" width="3.625" style="857" customWidth="1"/>
    <col min="34" max="34" width="14" style="857" customWidth="1"/>
    <col min="35" max="289" width="3.625" style="857" customWidth="1"/>
    <col min="290" max="290" width="14" style="857" customWidth="1"/>
    <col min="291" max="545" width="3.625" style="857" customWidth="1"/>
    <col min="546" max="546" width="14" style="857" customWidth="1"/>
    <col min="547" max="801" width="3.625" style="857" customWidth="1"/>
    <col min="802" max="802" width="14" style="857" customWidth="1"/>
    <col min="803" max="1057" width="3.625" style="857" customWidth="1"/>
    <col min="1058" max="1058" width="14" style="857" customWidth="1"/>
    <col min="1059" max="1313" width="3.625" style="857" customWidth="1"/>
    <col min="1314" max="1314" width="14" style="857" customWidth="1"/>
    <col min="1315" max="1569" width="3.625" style="857" customWidth="1"/>
    <col min="1570" max="1570" width="14" style="857" customWidth="1"/>
    <col min="1571" max="1825" width="3.625" style="857" customWidth="1"/>
    <col min="1826" max="1826" width="14" style="857" customWidth="1"/>
    <col min="1827" max="2081" width="3.625" style="857" customWidth="1"/>
    <col min="2082" max="2082" width="14" style="857" customWidth="1"/>
    <col min="2083" max="2337" width="3.625" style="857" customWidth="1"/>
    <col min="2338" max="2338" width="14" style="857" customWidth="1"/>
    <col min="2339" max="2593" width="3.625" style="857" customWidth="1"/>
    <col min="2594" max="2594" width="14" style="857" customWidth="1"/>
    <col min="2595" max="2849" width="3.625" style="857" customWidth="1"/>
    <col min="2850" max="2850" width="14" style="857" customWidth="1"/>
    <col min="2851" max="3105" width="3.625" style="857" customWidth="1"/>
    <col min="3106" max="3106" width="14" style="857" customWidth="1"/>
    <col min="3107" max="3361" width="3.625" style="857" customWidth="1"/>
    <col min="3362" max="3362" width="14" style="857" customWidth="1"/>
    <col min="3363" max="3617" width="3.625" style="857" customWidth="1"/>
    <col min="3618" max="3618" width="14" style="857" customWidth="1"/>
    <col min="3619" max="3873" width="3.625" style="857" customWidth="1"/>
    <col min="3874" max="3874" width="14" style="857" customWidth="1"/>
    <col min="3875" max="4129" width="3.625" style="857" customWidth="1"/>
    <col min="4130" max="4130" width="14" style="857" customWidth="1"/>
    <col min="4131" max="4385" width="3.625" style="857" customWidth="1"/>
    <col min="4386" max="4386" width="14" style="857" customWidth="1"/>
    <col min="4387" max="4641" width="3.625" style="857" customWidth="1"/>
    <col min="4642" max="4642" width="14" style="857" customWidth="1"/>
    <col min="4643" max="4897" width="3.625" style="857" customWidth="1"/>
    <col min="4898" max="4898" width="14" style="857" customWidth="1"/>
    <col min="4899" max="5153" width="3.625" style="857" customWidth="1"/>
    <col min="5154" max="5154" width="14" style="857" customWidth="1"/>
    <col min="5155" max="5409" width="3.625" style="857" customWidth="1"/>
    <col min="5410" max="5410" width="14" style="857" customWidth="1"/>
    <col min="5411" max="5665" width="3.625" style="857" customWidth="1"/>
    <col min="5666" max="5666" width="14" style="857" customWidth="1"/>
    <col min="5667" max="5921" width="3.625" style="857" customWidth="1"/>
    <col min="5922" max="5922" width="14" style="857" customWidth="1"/>
    <col min="5923" max="6177" width="3.625" style="857" customWidth="1"/>
    <col min="6178" max="6178" width="14" style="857" customWidth="1"/>
    <col min="6179" max="6433" width="3.625" style="857" customWidth="1"/>
    <col min="6434" max="6434" width="14" style="857" customWidth="1"/>
    <col min="6435" max="6689" width="3.625" style="857" customWidth="1"/>
    <col min="6690" max="6690" width="14" style="857" customWidth="1"/>
    <col min="6691" max="6945" width="3.625" style="857" customWidth="1"/>
    <col min="6946" max="6946" width="14" style="857" customWidth="1"/>
    <col min="6947" max="7201" width="3.625" style="857" customWidth="1"/>
    <col min="7202" max="7202" width="14" style="857" customWidth="1"/>
    <col min="7203" max="7457" width="3.625" style="857" customWidth="1"/>
    <col min="7458" max="7458" width="14" style="857" customWidth="1"/>
    <col min="7459" max="7713" width="3.625" style="857" customWidth="1"/>
    <col min="7714" max="7714" width="14" style="857" customWidth="1"/>
    <col min="7715" max="7969" width="3.625" style="857" customWidth="1"/>
    <col min="7970" max="7970" width="14" style="857" customWidth="1"/>
    <col min="7971" max="8225" width="3.625" style="857" customWidth="1"/>
    <col min="8226" max="8226" width="14" style="857" customWidth="1"/>
    <col min="8227" max="8481" width="3.625" style="857" customWidth="1"/>
    <col min="8482" max="8482" width="14" style="857" customWidth="1"/>
    <col min="8483" max="8737" width="3.625" style="857" customWidth="1"/>
    <col min="8738" max="8738" width="14" style="857" customWidth="1"/>
    <col min="8739" max="8993" width="3.625" style="857" customWidth="1"/>
    <col min="8994" max="8994" width="14" style="857" customWidth="1"/>
    <col min="8995" max="9249" width="3.625" style="857" customWidth="1"/>
    <col min="9250" max="9250" width="14" style="857" customWidth="1"/>
    <col min="9251" max="9505" width="3.625" style="857" customWidth="1"/>
    <col min="9506" max="9506" width="14" style="857" customWidth="1"/>
    <col min="9507" max="9761" width="3.625" style="857" customWidth="1"/>
    <col min="9762" max="9762" width="14" style="857" customWidth="1"/>
    <col min="9763" max="10017" width="3.625" style="857" customWidth="1"/>
    <col min="10018" max="10018" width="14" style="857" customWidth="1"/>
    <col min="10019" max="10273" width="3.625" style="857" customWidth="1"/>
    <col min="10274" max="10274" width="14" style="857" customWidth="1"/>
    <col min="10275" max="10529" width="3.625" style="857" customWidth="1"/>
    <col min="10530" max="10530" width="14" style="857" customWidth="1"/>
    <col min="10531" max="10785" width="3.625" style="857" customWidth="1"/>
    <col min="10786" max="10786" width="14" style="857" customWidth="1"/>
    <col min="10787" max="11041" width="3.625" style="857" customWidth="1"/>
    <col min="11042" max="11042" width="14" style="857" customWidth="1"/>
    <col min="11043" max="11297" width="3.625" style="857" customWidth="1"/>
    <col min="11298" max="11298" width="14" style="857" customWidth="1"/>
    <col min="11299" max="11553" width="3.625" style="857" customWidth="1"/>
    <col min="11554" max="11554" width="14" style="857" customWidth="1"/>
    <col min="11555" max="11809" width="3.625" style="857" customWidth="1"/>
    <col min="11810" max="11810" width="14" style="857" customWidth="1"/>
    <col min="11811" max="12065" width="3.625" style="857" customWidth="1"/>
    <col min="12066" max="12066" width="14" style="857" customWidth="1"/>
    <col min="12067" max="12321" width="3.625" style="857" customWidth="1"/>
    <col min="12322" max="12322" width="14" style="857" customWidth="1"/>
    <col min="12323" max="12577" width="3.625" style="857" customWidth="1"/>
    <col min="12578" max="12578" width="14" style="857" customWidth="1"/>
    <col min="12579" max="12833" width="3.625" style="857" customWidth="1"/>
    <col min="12834" max="12834" width="14" style="857" customWidth="1"/>
    <col min="12835" max="13089" width="3.625" style="857" customWidth="1"/>
    <col min="13090" max="13090" width="14" style="857" customWidth="1"/>
    <col min="13091" max="13345" width="3.625" style="857" customWidth="1"/>
    <col min="13346" max="13346" width="14" style="857" customWidth="1"/>
    <col min="13347" max="13601" width="3.625" style="857" customWidth="1"/>
    <col min="13602" max="13602" width="14" style="857" customWidth="1"/>
    <col min="13603" max="13857" width="3.625" style="857" customWidth="1"/>
    <col min="13858" max="13858" width="14" style="857" customWidth="1"/>
    <col min="13859" max="14113" width="3.625" style="857" customWidth="1"/>
    <col min="14114" max="14114" width="14" style="857" customWidth="1"/>
    <col min="14115" max="14369" width="3.625" style="857" customWidth="1"/>
    <col min="14370" max="14370" width="14" style="857" customWidth="1"/>
    <col min="14371" max="14625" width="3.625" style="857" customWidth="1"/>
    <col min="14626" max="14626" width="14" style="857" customWidth="1"/>
    <col min="14627" max="14881" width="3.625" style="857" customWidth="1"/>
    <col min="14882" max="14882" width="14" style="857" customWidth="1"/>
    <col min="14883" max="15137" width="3.625" style="857" customWidth="1"/>
    <col min="15138" max="15138" width="14" style="857" customWidth="1"/>
    <col min="15139" max="15393" width="3.625" style="857" customWidth="1"/>
    <col min="15394" max="15394" width="14" style="857" customWidth="1"/>
    <col min="15395" max="15649" width="3.625" style="857" customWidth="1"/>
    <col min="15650" max="15650" width="14" style="857" customWidth="1"/>
    <col min="15651" max="15905" width="3.625" style="857" customWidth="1"/>
    <col min="15906" max="15906" width="14" style="857" customWidth="1"/>
    <col min="15907" max="16161" width="3.625" style="857" customWidth="1"/>
    <col min="16162" max="16162" width="14" style="857" customWidth="1"/>
    <col min="16163" max="16384" width="3.625" style="857" customWidth="1"/>
  </cols>
  <sheetData>
    <row r="1" spans="1:38" ht="13.5">
      <c r="A1" s="857" t="s">
        <v>3480</v>
      </c>
      <c r="AH1" s="859" t="s">
        <v>3093</v>
      </c>
      <c r="AI1" s="859"/>
    </row>
    <row r="2" spans="1:38" ht="13.5">
      <c r="AH2" s="860" t="s">
        <v>2845</v>
      </c>
      <c r="AI2" s="859"/>
    </row>
    <row r="3" spans="1:38" ht="13.5">
      <c r="AH3" s="861" t="str">
        <f>HYPERLINK("#A1：X54")</f>
        <v>#A1：X54</v>
      </c>
      <c r="AI3" s="862" t="s">
        <v>3481</v>
      </c>
      <c r="AJ3" s="863"/>
      <c r="AK3" s="863"/>
      <c r="AL3" s="863"/>
    </row>
    <row r="4" spans="1:38" ht="13.5">
      <c r="A4" s="2267" t="s">
        <v>2820</v>
      </c>
      <c r="B4" s="2267"/>
      <c r="C4" s="2267"/>
      <c r="D4" s="2267"/>
      <c r="E4" s="2267"/>
      <c r="F4" s="2267"/>
      <c r="G4" s="2267"/>
      <c r="H4" s="2267"/>
      <c r="I4" s="2267"/>
      <c r="J4" s="2267"/>
      <c r="K4" s="2267"/>
      <c r="L4" s="2267"/>
      <c r="M4" s="2267"/>
      <c r="N4" s="2267"/>
      <c r="O4" s="2267"/>
      <c r="P4" s="2267"/>
      <c r="Q4" s="2267"/>
      <c r="R4" s="2267"/>
      <c r="S4" s="2267"/>
      <c r="T4" s="2267"/>
      <c r="U4" s="2267"/>
      <c r="V4" s="2267"/>
      <c r="W4" s="2267"/>
      <c r="X4" s="2267"/>
      <c r="AH4" s="861" t="str">
        <f>HYPERLINK("#A55：X108")</f>
        <v>#A55：X108</v>
      </c>
      <c r="AI4" s="864" t="s">
        <v>3482</v>
      </c>
      <c r="AJ4" s="865"/>
      <c r="AK4" s="865"/>
      <c r="AL4" s="865"/>
    </row>
    <row r="5" spans="1:38" ht="13.5">
      <c r="A5" s="2267"/>
      <c r="B5" s="2267"/>
      <c r="C5" s="2267"/>
      <c r="D5" s="2267"/>
      <c r="E5" s="2267"/>
      <c r="F5" s="2267"/>
      <c r="G5" s="2267"/>
      <c r="H5" s="2267"/>
      <c r="I5" s="2267"/>
      <c r="J5" s="2267"/>
      <c r="K5" s="2267"/>
      <c r="L5" s="2267"/>
      <c r="M5" s="2267"/>
      <c r="N5" s="2267"/>
      <c r="O5" s="2267"/>
      <c r="P5" s="2267"/>
      <c r="Q5" s="2267"/>
      <c r="R5" s="2267"/>
      <c r="S5" s="2267"/>
      <c r="T5" s="2267"/>
      <c r="U5" s="2267"/>
      <c r="V5" s="2267"/>
      <c r="W5" s="2267"/>
      <c r="X5" s="2267"/>
      <c r="AH5" s="861" t="str">
        <f>HYPERLINK("#A109：X162")</f>
        <v>#A109：X162</v>
      </c>
      <c r="AI5" s="864" t="s">
        <v>3483</v>
      </c>
      <c r="AJ5" s="865"/>
      <c r="AK5" s="865"/>
      <c r="AL5" s="865"/>
    </row>
    <row r="6" spans="1:38" ht="13.5">
      <c r="A6" s="2225" t="s">
        <v>3484</v>
      </c>
      <c r="B6" s="2225"/>
      <c r="C6" s="2225"/>
      <c r="D6" s="2225"/>
      <c r="E6" s="2225"/>
      <c r="F6" s="2225"/>
      <c r="G6" s="2225"/>
      <c r="H6" s="2225"/>
      <c r="I6" s="2225"/>
      <c r="J6" s="2225"/>
      <c r="K6" s="2225"/>
      <c r="L6" s="2225"/>
      <c r="M6" s="2225"/>
      <c r="N6" s="2225"/>
      <c r="O6" s="2225"/>
      <c r="P6" s="2225"/>
      <c r="Q6" s="2225"/>
      <c r="R6" s="2225"/>
      <c r="S6" s="2225"/>
      <c r="T6" s="2225"/>
      <c r="U6" s="2225"/>
      <c r="V6" s="2225"/>
      <c r="W6" s="2225"/>
      <c r="X6" s="2225"/>
      <c r="AH6" s="861" t="str">
        <f>HYPERLINK("#A163：X216")</f>
        <v>#A163：X216</v>
      </c>
      <c r="AI6" s="864" t="s">
        <v>3485</v>
      </c>
      <c r="AJ6" s="865"/>
      <c r="AK6" s="865"/>
      <c r="AL6" s="865"/>
    </row>
    <row r="8" spans="1:38" ht="13.5">
      <c r="Q8" s="2286" t="s">
        <v>3729</v>
      </c>
      <c r="R8" s="2286"/>
      <c r="S8" s="2286"/>
      <c r="T8" s="2286"/>
      <c r="U8" s="2286"/>
      <c r="V8" s="2286"/>
      <c r="W8" s="2286"/>
      <c r="X8" s="2286"/>
    </row>
    <row r="9" spans="1:38" ht="13.5">
      <c r="R9" s="868"/>
      <c r="S9" s="867"/>
      <c r="T9" s="867"/>
      <c r="U9" s="867"/>
      <c r="V9" s="867"/>
      <c r="W9" s="867"/>
      <c r="X9" s="867"/>
    </row>
    <row r="10" spans="1:38" ht="13.5">
      <c r="A10" s="857" t="str">
        <f ca="1">cst_Pre_Corp__SHINSEI</f>
        <v>一般財団法人　岩手県建築住宅センター</v>
      </c>
    </row>
    <row r="11" spans="1:38" ht="13.5">
      <c r="A11" s="857" t="str">
        <f ca="1">"　　"&amp;cst_Pre_Daihyou__SHINSEI&amp;"　様"</f>
        <v>　　理事長　　渡 邊 健 治　様</v>
      </c>
    </row>
    <row r="13" spans="1:38" ht="13.5">
      <c r="Q13" s="2258" t="str">
        <f>cst_wskakunin_owner1_JIMU_NAME</f>
        <v/>
      </c>
      <c r="R13" s="2258"/>
      <c r="S13" s="2258"/>
      <c r="T13" s="2258"/>
      <c r="U13" s="2258"/>
      <c r="V13" s="2258"/>
      <c r="W13" s="2258"/>
    </row>
    <row r="14" spans="1:38" ht="13.5">
      <c r="O14" s="868" t="s">
        <v>3468</v>
      </c>
      <c r="Q14" s="2258" t="str">
        <f>cst_wskakunin_owner1__space2</f>
        <v>松山　梨香子</v>
      </c>
      <c r="R14" s="2258"/>
      <c r="S14" s="2258"/>
      <c r="T14" s="2258"/>
      <c r="U14" s="2258"/>
      <c r="V14" s="2258"/>
      <c r="W14" s="2258"/>
    </row>
    <row r="15" spans="1:38" ht="13.5">
      <c r="Q15" s="2258" t="str">
        <f>cst_wskakunin_owner2_JIMU_NAME</f>
        <v/>
      </c>
      <c r="R15" s="2258"/>
      <c r="S15" s="2258"/>
      <c r="T15" s="2258"/>
      <c r="U15" s="2258"/>
      <c r="V15" s="2258"/>
      <c r="W15" s="2258"/>
      <c r="X15" s="869"/>
    </row>
    <row r="16" spans="1:38" ht="13.5">
      <c r="Q16" s="2258" t="str">
        <f>cst_wskakunin_owner2__space2</f>
        <v/>
      </c>
      <c r="R16" s="2258"/>
      <c r="S16" s="2258"/>
      <c r="T16" s="2258"/>
      <c r="U16" s="2258"/>
      <c r="V16" s="2258"/>
      <c r="W16" s="2258"/>
      <c r="X16" s="869"/>
    </row>
    <row r="17" spans="1:24" ht="13.5">
      <c r="Q17" s="2258" t="str">
        <f>cst_wskakunin_owner3_JIMU_NAME</f>
        <v/>
      </c>
      <c r="R17" s="2258"/>
      <c r="S17" s="2258"/>
      <c r="T17" s="2258"/>
      <c r="U17" s="2258"/>
      <c r="V17" s="2258"/>
      <c r="W17" s="2258"/>
      <c r="X17" s="870"/>
    </row>
    <row r="18" spans="1:24" ht="13.5">
      <c r="Q18" s="2258" t="str">
        <f>cst_wskakunin_owner3__space2</f>
        <v/>
      </c>
      <c r="R18" s="2258"/>
      <c r="S18" s="2258"/>
      <c r="T18" s="2258"/>
      <c r="U18" s="2258"/>
      <c r="V18" s="2258"/>
      <c r="W18" s="2258"/>
      <c r="X18" s="870"/>
    </row>
    <row r="19" spans="1:24" ht="13.5">
      <c r="O19" s="868" t="s">
        <v>3486</v>
      </c>
      <c r="Q19" s="2283"/>
      <c r="R19" s="2283"/>
      <c r="S19" s="2283"/>
      <c r="T19" s="2283"/>
      <c r="U19" s="2283"/>
      <c r="V19" s="2283"/>
      <c r="W19" s="2283"/>
      <c r="X19" s="857" t="s">
        <v>6</v>
      </c>
    </row>
    <row r="20" spans="1:24" ht="13.5">
      <c r="Q20" s="2283"/>
      <c r="R20" s="2283"/>
      <c r="S20" s="2283"/>
      <c r="T20" s="2283"/>
      <c r="U20" s="2283"/>
      <c r="V20" s="2283"/>
      <c r="W20" s="2283"/>
      <c r="X20" s="867" t="str">
        <f>IF(Q20="","","印")</f>
        <v/>
      </c>
    </row>
    <row r="21" spans="1:24" ht="13.5">
      <c r="Q21" s="2283"/>
      <c r="R21" s="2283"/>
      <c r="S21" s="2283"/>
      <c r="T21" s="2283"/>
      <c r="U21" s="2283"/>
      <c r="V21" s="2283"/>
      <c r="W21" s="2283"/>
      <c r="X21" s="867" t="str">
        <f>IF(Q21="","","印")</f>
        <v/>
      </c>
    </row>
    <row r="23" spans="1:24" ht="13.5">
      <c r="A23" s="2263" t="s">
        <v>3487</v>
      </c>
      <c r="B23" s="2263"/>
      <c r="C23" s="2263"/>
      <c r="D23" s="2263"/>
      <c r="E23" s="2263"/>
      <c r="F23" s="2263"/>
      <c r="G23" s="2263"/>
      <c r="H23" s="2263"/>
      <c r="I23" s="2263"/>
      <c r="J23" s="2263"/>
      <c r="K23" s="2263"/>
      <c r="L23" s="2263"/>
      <c r="M23" s="2263"/>
      <c r="N23" s="2263"/>
      <c r="O23" s="2263"/>
      <c r="P23" s="2263"/>
      <c r="Q23" s="2263"/>
      <c r="R23" s="2263"/>
      <c r="S23" s="2263"/>
      <c r="T23" s="2263"/>
      <c r="U23" s="2263"/>
      <c r="V23" s="2263"/>
      <c r="W23" s="2263"/>
      <c r="X23" s="2263"/>
    </row>
    <row r="24" spans="1:24" ht="13.5">
      <c r="A24" s="2263"/>
      <c r="B24" s="2263"/>
      <c r="C24" s="2263"/>
      <c r="D24" s="2263"/>
      <c r="E24" s="2263"/>
      <c r="F24" s="2263"/>
      <c r="G24" s="2263"/>
      <c r="H24" s="2263"/>
      <c r="I24" s="2263"/>
      <c r="J24" s="2263"/>
      <c r="K24" s="2263"/>
      <c r="L24" s="2263"/>
      <c r="M24" s="2263"/>
      <c r="N24" s="2263"/>
      <c r="O24" s="2263"/>
      <c r="P24" s="2263"/>
      <c r="Q24" s="2263"/>
      <c r="R24" s="2263"/>
      <c r="S24" s="2263"/>
      <c r="T24" s="2263"/>
      <c r="U24" s="2263"/>
      <c r="V24" s="2263"/>
      <c r="W24" s="2263"/>
      <c r="X24" s="2263"/>
    </row>
    <row r="25" spans="1:24" ht="13.5">
      <c r="A25" s="874"/>
      <c r="B25" s="874"/>
      <c r="C25" s="874"/>
      <c r="D25" s="874"/>
      <c r="E25" s="874"/>
      <c r="F25" s="874"/>
      <c r="G25" s="874"/>
      <c r="H25" s="874"/>
      <c r="I25" s="874"/>
      <c r="J25" s="874"/>
      <c r="K25" s="874"/>
      <c r="L25" s="874"/>
      <c r="M25" s="874"/>
      <c r="N25" s="874"/>
      <c r="O25" s="874"/>
      <c r="P25" s="874"/>
      <c r="Q25" s="874"/>
      <c r="R25" s="874"/>
      <c r="S25" s="874"/>
      <c r="T25" s="874"/>
      <c r="U25" s="874"/>
      <c r="V25" s="874"/>
      <c r="W25" s="874"/>
      <c r="X25" s="874"/>
    </row>
    <row r="26" spans="1:24" ht="13.5">
      <c r="A26" s="2259" t="s">
        <v>0</v>
      </c>
      <c r="B26" s="2259"/>
      <c r="C26" s="2259"/>
      <c r="D26" s="2259"/>
      <c r="E26" s="2259"/>
      <c r="F26" s="2259"/>
      <c r="G26" s="2259"/>
      <c r="H26" s="2259"/>
      <c r="I26" s="2259"/>
      <c r="J26" s="2259"/>
      <c r="K26" s="2259"/>
      <c r="L26" s="2259"/>
      <c r="M26" s="2259"/>
      <c r="N26" s="2259"/>
      <c r="O26" s="2259"/>
      <c r="P26" s="2259"/>
      <c r="Q26" s="2259"/>
      <c r="R26" s="2259"/>
      <c r="S26" s="2259"/>
      <c r="T26" s="2259"/>
      <c r="U26" s="2259"/>
      <c r="V26" s="2259"/>
      <c r="W26" s="2259"/>
      <c r="X26" s="2259"/>
    </row>
    <row r="27" spans="1:24" ht="13.5">
      <c r="A27" s="867"/>
      <c r="B27" s="867"/>
      <c r="C27" s="867"/>
      <c r="D27" s="867"/>
      <c r="E27" s="867"/>
      <c r="F27" s="867"/>
      <c r="G27" s="867"/>
      <c r="H27" s="867"/>
      <c r="I27" s="867"/>
      <c r="J27" s="867"/>
      <c r="K27" s="867"/>
      <c r="L27" s="867"/>
      <c r="M27" s="867"/>
      <c r="N27" s="867"/>
      <c r="O27" s="867"/>
      <c r="P27" s="867"/>
      <c r="Q27" s="867"/>
      <c r="R27" s="867"/>
      <c r="S27" s="867"/>
      <c r="T27" s="867"/>
      <c r="U27" s="867"/>
      <c r="V27" s="867"/>
      <c r="W27" s="867"/>
      <c r="X27" s="867"/>
    </row>
    <row r="28" spans="1:24" ht="13.5">
      <c r="A28" s="863" t="s">
        <v>3488</v>
      </c>
      <c r="B28" s="863"/>
      <c r="C28" s="863"/>
      <c r="D28" s="863"/>
      <c r="E28" s="863"/>
      <c r="F28" s="863"/>
      <c r="G28" s="863"/>
      <c r="H28" s="863"/>
      <c r="I28" s="863"/>
      <c r="J28" s="863"/>
      <c r="K28" s="863"/>
      <c r="L28" s="863"/>
      <c r="M28" s="863"/>
      <c r="N28" s="863"/>
      <c r="O28" s="863"/>
      <c r="P28" s="863"/>
      <c r="Q28" s="863"/>
      <c r="R28" s="863"/>
      <c r="S28" s="863"/>
      <c r="T28" s="863"/>
      <c r="U28" s="863"/>
      <c r="V28" s="863"/>
      <c r="W28" s="863"/>
      <c r="X28" s="863"/>
    </row>
    <row r="29" spans="1:24" ht="13.5">
      <c r="A29" s="875" t="s">
        <v>3489</v>
      </c>
      <c r="B29" s="875"/>
      <c r="C29" s="875"/>
      <c r="D29" s="875"/>
      <c r="E29" s="875"/>
      <c r="F29" s="875"/>
      <c r="G29" s="875"/>
      <c r="H29" s="875"/>
      <c r="I29" s="875"/>
      <c r="J29" s="875"/>
      <c r="K29" s="875"/>
      <c r="L29" s="875"/>
      <c r="M29" s="875"/>
      <c r="N29" s="875"/>
      <c r="O29" s="875"/>
      <c r="P29" s="875"/>
      <c r="Q29" s="875"/>
      <c r="R29" s="875"/>
      <c r="S29" s="875"/>
      <c r="T29" s="875"/>
      <c r="U29" s="875"/>
      <c r="V29" s="875"/>
      <c r="W29" s="875"/>
      <c r="X29" s="875"/>
    </row>
    <row r="30" spans="1:24" ht="13.5">
      <c r="B30" s="2260" t="s">
        <v>3490</v>
      </c>
      <c r="C30" s="2260"/>
      <c r="D30" s="2260"/>
      <c r="E30" s="2260"/>
      <c r="F30" s="2260"/>
      <c r="G30" s="2260"/>
      <c r="H30" s="2260"/>
      <c r="J30" s="2278"/>
      <c r="K30" s="2278"/>
      <c r="L30" s="2278"/>
      <c r="M30" s="2278"/>
      <c r="N30" s="2278"/>
      <c r="O30" s="2278"/>
      <c r="P30" s="2278"/>
      <c r="Q30" s="2278"/>
    </row>
    <row r="31" spans="1:24" ht="13.5">
      <c r="B31" s="857" t="s">
        <v>3491</v>
      </c>
      <c r="J31" s="871" t="s">
        <v>374</v>
      </c>
      <c r="K31" s="2279"/>
      <c r="L31" s="2279"/>
      <c r="M31" s="2279"/>
      <c r="N31" s="2279"/>
      <c r="O31" s="2279"/>
      <c r="P31" s="2279"/>
      <c r="Q31" s="867" t="s">
        <v>375</v>
      </c>
    </row>
    <row r="32" spans="1:24" ht="13.5">
      <c r="A32" s="876" t="s">
        <v>3492</v>
      </c>
      <c r="B32" s="875"/>
      <c r="C32" s="875"/>
      <c r="D32" s="875"/>
      <c r="E32" s="875"/>
      <c r="F32" s="875"/>
      <c r="G32" s="875"/>
      <c r="H32" s="875"/>
      <c r="I32" s="875"/>
      <c r="J32" s="875"/>
      <c r="K32" s="875"/>
      <c r="L32" s="875"/>
      <c r="M32" s="875"/>
      <c r="N32" s="875"/>
      <c r="O32" s="875"/>
      <c r="P32" s="875"/>
      <c r="Q32" s="875"/>
      <c r="R32" s="875"/>
      <c r="S32" s="875"/>
      <c r="T32" s="875"/>
      <c r="U32" s="875"/>
      <c r="V32" s="875"/>
      <c r="W32" s="875"/>
      <c r="X32" s="875"/>
    </row>
    <row r="33" spans="1:24" ht="13.5">
      <c r="A33" s="872"/>
      <c r="B33" s="2280" t="str">
        <f>cst_wskakunin_BUILD__address</f>
        <v>岩手県盛岡市</v>
      </c>
      <c r="C33" s="2280"/>
      <c r="D33" s="2280"/>
      <c r="E33" s="2280"/>
      <c r="F33" s="2280"/>
      <c r="G33" s="2280"/>
      <c r="H33" s="2280"/>
      <c r="I33" s="2280"/>
      <c r="J33" s="2280"/>
      <c r="K33" s="2280"/>
      <c r="L33" s="2280"/>
      <c r="M33" s="2280"/>
      <c r="N33" s="2280"/>
      <c r="O33" s="2280"/>
      <c r="P33" s="2280"/>
      <c r="Q33" s="2280"/>
      <c r="R33" s="2280"/>
      <c r="S33" s="2280"/>
      <c r="T33" s="2280"/>
      <c r="U33" s="2280"/>
      <c r="V33" s="2280"/>
      <c r="W33" s="2280"/>
    </row>
    <row r="34" spans="1:24" ht="13.5">
      <c r="A34" s="872"/>
      <c r="B34" s="2280"/>
      <c r="C34" s="2280"/>
      <c r="D34" s="2280"/>
      <c r="E34" s="2280"/>
      <c r="F34" s="2280"/>
      <c r="G34" s="2280"/>
      <c r="H34" s="2280"/>
      <c r="I34" s="2280"/>
      <c r="J34" s="2280"/>
      <c r="K34" s="2280"/>
      <c r="L34" s="2280"/>
      <c r="M34" s="2280"/>
      <c r="N34" s="2280"/>
      <c r="O34" s="2280"/>
      <c r="P34" s="2280"/>
      <c r="Q34" s="2280"/>
      <c r="R34" s="2280"/>
      <c r="S34" s="2280"/>
      <c r="T34" s="2280"/>
      <c r="U34" s="2280"/>
      <c r="V34" s="2280"/>
      <c r="W34" s="2280"/>
    </row>
    <row r="35" spans="1:24" ht="13.5">
      <c r="A35" s="872" t="s">
        <v>3493</v>
      </c>
      <c r="B35" s="872"/>
      <c r="C35" s="872"/>
      <c r="D35" s="872"/>
      <c r="E35" s="872"/>
      <c r="F35" s="872"/>
      <c r="G35" s="872"/>
      <c r="H35" s="872"/>
      <c r="I35" s="872"/>
      <c r="J35" s="872"/>
      <c r="K35" s="872"/>
      <c r="L35" s="872"/>
      <c r="M35" s="872"/>
      <c r="N35" s="872"/>
      <c r="O35" s="872"/>
      <c r="P35" s="872"/>
      <c r="Q35" s="872"/>
      <c r="R35" s="872"/>
      <c r="S35" s="872"/>
      <c r="T35" s="872"/>
      <c r="U35" s="872"/>
      <c r="V35" s="872"/>
      <c r="W35" s="872"/>
      <c r="X35" s="872"/>
    </row>
    <row r="36" spans="1:24" ht="13.5">
      <c r="A36" s="872"/>
      <c r="B36" s="932"/>
      <c r="C36" s="872" t="s">
        <v>3494</v>
      </c>
      <c r="D36" s="872"/>
      <c r="E36" s="872"/>
      <c r="F36" s="872"/>
      <c r="G36" s="872"/>
      <c r="H36" s="872"/>
      <c r="I36" s="872"/>
      <c r="J36" s="872"/>
      <c r="K36" s="872"/>
      <c r="L36" s="872"/>
      <c r="M36" s="872"/>
      <c r="N36" s="872"/>
      <c r="O36" s="872"/>
      <c r="P36" s="872"/>
      <c r="Q36" s="872"/>
      <c r="R36" s="872"/>
      <c r="S36" s="872"/>
      <c r="T36" s="872"/>
      <c r="U36" s="872"/>
      <c r="V36" s="872"/>
      <c r="W36" s="872"/>
      <c r="X36" s="872"/>
    </row>
    <row r="37" spans="1:24" ht="13.5">
      <c r="A37" s="872"/>
      <c r="B37" s="932"/>
      <c r="C37" s="872" t="s">
        <v>33</v>
      </c>
      <c r="D37" s="872"/>
      <c r="E37" s="872"/>
      <c r="F37" s="872" t="s">
        <v>401</v>
      </c>
      <c r="G37" s="932"/>
      <c r="H37" s="872" t="s">
        <v>3495</v>
      </c>
      <c r="I37" s="872"/>
      <c r="J37" s="932"/>
      <c r="K37" s="872" t="s">
        <v>3496</v>
      </c>
      <c r="L37" s="872"/>
      <c r="M37" s="872"/>
      <c r="N37" s="872"/>
      <c r="O37" s="872"/>
      <c r="P37" s="872"/>
      <c r="Q37" s="872"/>
      <c r="R37" s="872"/>
      <c r="S37" s="872"/>
      <c r="T37" s="872"/>
      <c r="U37" s="872"/>
      <c r="V37" s="872"/>
      <c r="W37" s="872"/>
      <c r="X37" s="872"/>
    </row>
    <row r="38" spans="1:24" ht="13.5">
      <c r="A38" s="872"/>
      <c r="B38" s="932"/>
      <c r="C38" s="872" t="s">
        <v>3100</v>
      </c>
      <c r="D38" s="872"/>
      <c r="E38" s="872"/>
      <c r="F38" s="872" t="s">
        <v>401</v>
      </c>
      <c r="G38" s="932"/>
      <c r="H38" s="872" t="s">
        <v>3495</v>
      </c>
      <c r="I38" s="872"/>
      <c r="J38" s="932"/>
      <c r="K38" s="872" t="s">
        <v>3496</v>
      </c>
      <c r="L38" s="872"/>
      <c r="M38" s="872"/>
      <c r="N38" s="872"/>
      <c r="O38" s="872"/>
      <c r="P38" s="872"/>
      <c r="Q38" s="872"/>
      <c r="R38" s="872"/>
      <c r="S38" s="872"/>
      <c r="T38" s="872"/>
      <c r="U38" s="872"/>
      <c r="V38" s="872"/>
      <c r="W38" s="872"/>
      <c r="X38" s="872"/>
    </row>
    <row r="39" spans="1:24" ht="13.5">
      <c r="A39" s="872"/>
      <c r="B39" s="932"/>
      <c r="C39" s="872" t="s">
        <v>3497</v>
      </c>
      <c r="D39" s="872"/>
      <c r="E39" s="872"/>
      <c r="F39" s="872" t="s">
        <v>401</v>
      </c>
      <c r="G39" s="932"/>
      <c r="H39" s="872" t="s">
        <v>3495</v>
      </c>
      <c r="I39" s="872"/>
      <c r="J39" s="932"/>
      <c r="K39" s="872" t="s">
        <v>3496</v>
      </c>
      <c r="L39" s="872"/>
      <c r="M39" s="872"/>
      <c r="N39" s="872"/>
      <c r="O39" s="872"/>
      <c r="P39" s="872"/>
      <c r="Q39" s="872"/>
      <c r="R39" s="872"/>
      <c r="S39" s="872"/>
      <c r="T39" s="872"/>
      <c r="U39" s="872"/>
      <c r="V39" s="872"/>
      <c r="W39" s="872"/>
      <c r="X39" s="872"/>
    </row>
    <row r="40" spans="1:24" ht="13.5">
      <c r="A40" s="872"/>
      <c r="B40" s="932"/>
      <c r="C40" s="872" t="s">
        <v>3498</v>
      </c>
      <c r="D40" s="872"/>
      <c r="E40" s="872"/>
      <c r="F40" s="872"/>
      <c r="G40" s="872"/>
      <c r="H40" s="872"/>
      <c r="I40" s="872"/>
      <c r="J40" s="872"/>
      <c r="K40" s="872"/>
      <c r="L40" s="872"/>
      <c r="M40" s="872"/>
      <c r="N40" s="872"/>
      <c r="O40" s="872"/>
      <c r="P40" s="872"/>
      <c r="Q40" s="872"/>
      <c r="R40" s="872"/>
      <c r="S40" s="872"/>
      <c r="T40" s="872"/>
      <c r="U40" s="872"/>
      <c r="V40" s="872"/>
      <c r="W40" s="872"/>
      <c r="X40" s="872"/>
    </row>
    <row r="41" spans="1:24" ht="13.5">
      <c r="A41" s="872"/>
      <c r="B41" s="872"/>
      <c r="C41" s="872" t="s">
        <v>3499</v>
      </c>
      <c r="D41" s="872"/>
      <c r="E41" s="872"/>
      <c r="F41" s="2281"/>
      <c r="G41" s="2281"/>
      <c r="H41" s="2281"/>
      <c r="I41" s="2281"/>
      <c r="J41" s="2281"/>
      <c r="K41" s="2281"/>
      <c r="L41" s="2281"/>
      <c r="M41" s="2281"/>
      <c r="N41" s="2281"/>
      <c r="O41" s="2281"/>
      <c r="P41" s="2281"/>
      <c r="Q41" s="2281"/>
      <c r="R41" s="2281"/>
      <c r="S41" s="2281"/>
      <c r="T41" s="2281"/>
      <c r="U41" s="2281"/>
      <c r="V41" s="2281"/>
      <c r="W41" s="2281"/>
      <c r="X41" s="872"/>
    </row>
    <row r="42" spans="1:24" ht="13.5">
      <c r="A42" s="872"/>
      <c r="B42" s="872"/>
      <c r="C42" s="872"/>
      <c r="D42" s="872"/>
      <c r="E42" s="872"/>
      <c r="F42" s="2282"/>
      <c r="G42" s="2282"/>
      <c r="H42" s="2282"/>
      <c r="I42" s="2282"/>
      <c r="J42" s="2282"/>
      <c r="K42" s="2282"/>
      <c r="L42" s="2282"/>
      <c r="M42" s="2282"/>
      <c r="N42" s="2282"/>
      <c r="O42" s="2282"/>
      <c r="P42" s="2282"/>
      <c r="Q42" s="2282"/>
      <c r="R42" s="2282"/>
      <c r="S42" s="2282"/>
      <c r="T42" s="2282"/>
      <c r="U42" s="2282"/>
      <c r="V42" s="2282"/>
      <c r="W42" s="2282"/>
      <c r="X42" s="872"/>
    </row>
    <row r="43" spans="1:24" ht="13.5">
      <c r="A43" s="872"/>
      <c r="B43" s="932"/>
      <c r="C43" s="2261" t="s">
        <v>3500</v>
      </c>
      <c r="D43" s="2261"/>
      <c r="E43" s="2261"/>
      <c r="F43" s="2261"/>
      <c r="G43" s="2261"/>
      <c r="H43" s="2261"/>
      <c r="I43" s="2261"/>
      <c r="J43" s="2261"/>
      <c r="K43" s="2261"/>
      <c r="L43" s="2261"/>
      <c r="M43" s="2261"/>
      <c r="N43" s="2261"/>
      <c r="O43" s="2261"/>
      <c r="P43" s="2261"/>
      <c r="Q43" s="2261"/>
      <c r="R43" s="2261"/>
      <c r="S43" s="2261"/>
      <c r="T43" s="2261"/>
      <c r="U43" s="2261"/>
      <c r="V43" s="2261"/>
      <c r="W43" s="2261"/>
      <c r="X43" s="872"/>
    </row>
    <row r="44" spans="1:24" ht="13.5">
      <c r="C44" s="2283"/>
      <c r="D44" s="2283"/>
      <c r="E44" s="2283"/>
      <c r="F44" s="2283"/>
      <c r="G44" s="2283"/>
      <c r="H44" s="2283"/>
      <c r="I44" s="2283"/>
      <c r="J44" s="2283"/>
      <c r="K44" s="2283"/>
      <c r="L44" s="2283"/>
      <c r="M44" s="2283"/>
      <c r="N44" s="2283"/>
      <c r="O44" s="2283"/>
      <c r="P44" s="2283"/>
      <c r="Q44" s="2283"/>
      <c r="R44" s="2283"/>
      <c r="S44" s="2283"/>
      <c r="T44" s="2283"/>
      <c r="U44" s="2283"/>
      <c r="V44" s="2283"/>
      <c r="W44" s="2283"/>
    </row>
    <row r="45" spans="1:24" ht="13.5">
      <c r="C45" s="2284"/>
      <c r="D45" s="2284"/>
      <c r="E45" s="2284"/>
      <c r="F45" s="2284"/>
      <c r="G45" s="2284"/>
      <c r="H45" s="2284"/>
      <c r="I45" s="2284"/>
      <c r="J45" s="2284"/>
      <c r="K45" s="2284"/>
      <c r="L45" s="2284"/>
      <c r="M45" s="2284"/>
      <c r="N45" s="2284"/>
      <c r="O45" s="2284"/>
      <c r="P45" s="2284"/>
      <c r="Q45" s="2284"/>
      <c r="R45" s="2284"/>
      <c r="S45" s="2284"/>
      <c r="T45" s="2284"/>
      <c r="U45" s="2284"/>
      <c r="V45" s="2284"/>
      <c r="W45" s="2284"/>
    </row>
    <row r="46" spans="1:24" ht="15" customHeight="1">
      <c r="A46" s="857" t="s">
        <v>3661</v>
      </c>
    </row>
    <row r="47" spans="1:24" ht="15" customHeight="1">
      <c r="C47" s="2283"/>
      <c r="D47" s="2283"/>
      <c r="E47" s="2283"/>
      <c r="F47" s="2283"/>
      <c r="G47" s="2283"/>
      <c r="H47" s="2283"/>
      <c r="I47" s="2283"/>
      <c r="J47" s="2283"/>
      <c r="K47" s="2283"/>
      <c r="L47" s="2283"/>
      <c r="M47" s="2283"/>
      <c r="N47" s="2283"/>
      <c r="O47" s="2283"/>
      <c r="P47" s="2283"/>
      <c r="Q47" s="2283"/>
      <c r="R47" s="2283"/>
      <c r="S47" s="2283"/>
      <c r="T47" s="2283"/>
      <c r="U47" s="2283"/>
      <c r="V47" s="2283"/>
      <c r="W47" s="2283"/>
    </row>
    <row r="48" spans="1:24" ht="15" customHeight="1">
      <c r="C48" s="2284"/>
      <c r="D48" s="2284"/>
      <c r="E48" s="2284"/>
      <c r="F48" s="2284"/>
      <c r="G48" s="2284"/>
      <c r="H48" s="2284"/>
      <c r="I48" s="2284"/>
      <c r="J48" s="2284"/>
      <c r="K48" s="2284"/>
      <c r="L48" s="2284"/>
      <c r="M48" s="2284"/>
      <c r="N48" s="2284"/>
      <c r="O48" s="2284"/>
      <c r="P48" s="2284"/>
      <c r="Q48" s="2284"/>
      <c r="R48" s="2284"/>
      <c r="S48" s="2284"/>
      <c r="T48" s="2284"/>
      <c r="U48" s="2284"/>
      <c r="V48" s="2284"/>
      <c r="W48" s="2284"/>
    </row>
    <row r="49" spans="1:38" ht="15" customHeight="1">
      <c r="C49" s="886"/>
      <c r="D49" s="886"/>
      <c r="E49" s="886"/>
      <c r="F49" s="886"/>
      <c r="G49" s="886"/>
      <c r="H49" s="886"/>
      <c r="I49" s="886"/>
      <c r="J49" s="886"/>
      <c r="K49" s="886"/>
      <c r="L49" s="886"/>
      <c r="M49" s="886"/>
      <c r="N49" s="886"/>
      <c r="O49" s="886"/>
      <c r="P49" s="886"/>
      <c r="Q49" s="886"/>
      <c r="R49" s="886"/>
      <c r="S49" s="886"/>
      <c r="T49" s="886"/>
      <c r="U49" s="886"/>
      <c r="V49" s="886"/>
      <c r="W49" s="886"/>
    </row>
    <row r="50" spans="1:38" ht="13.5">
      <c r="N50" s="857" t="s">
        <v>3475</v>
      </c>
    </row>
    <row r="52" spans="1:38" ht="13.5">
      <c r="O52" s="2286" t="s">
        <v>3729</v>
      </c>
      <c r="P52" s="2286"/>
      <c r="Q52" s="2286"/>
      <c r="R52" s="2286"/>
      <c r="S52" s="2286"/>
      <c r="T52" s="2286"/>
      <c r="U52" s="2286"/>
    </row>
    <row r="53" spans="1:38" ht="13.5">
      <c r="O53" s="857" t="str">
        <f ca="1">cst_Pre_Corp__SHINSEI</f>
        <v>一般財団法人　岩手県建築住宅センター</v>
      </c>
    </row>
    <row r="54" spans="1:38" ht="13.5">
      <c r="O54" s="857" t="str">
        <f ca="1">"　　"&amp;cst_Pre_Daihyou__SHINSEI&amp;"　　印"</f>
        <v>　　理事長　　渡 邊 健 治　　印</v>
      </c>
      <c r="AH54" s="873"/>
      <c r="AI54" s="873"/>
      <c r="AJ54" s="873"/>
      <c r="AK54" s="873"/>
      <c r="AL54" s="873"/>
    </row>
    <row r="55" spans="1:38" s="557" customFormat="1" ht="13.5">
      <c r="A55" s="2225" t="s">
        <v>3501</v>
      </c>
      <c r="B55" s="2225"/>
      <c r="C55" s="2225"/>
      <c r="D55" s="2225"/>
      <c r="E55" s="2225"/>
      <c r="F55" s="2225"/>
      <c r="G55" s="2225"/>
      <c r="H55" s="2225"/>
      <c r="I55" s="2225"/>
      <c r="J55" s="2225"/>
      <c r="K55" s="2225"/>
      <c r="L55" s="2225"/>
      <c r="M55" s="2225"/>
      <c r="N55" s="2225"/>
      <c r="O55" s="2225"/>
      <c r="P55" s="2225"/>
      <c r="Q55" s="2225"/>
      <c r="R55" s="2225"/>
      <c r="S55" s="2225"/>
      <c r="T55" s="2225"/>
      <c r="U55" s="2225"/>
      <c r="V55" s="2225"/>
      <c r="W55" s="2225"/>
      <c r="X55" s="2225"/>
      <c r="Y55" s="564"/>
      <c r="Z55" s="564"/>
      <c r="AA55" s="564"/>
      <c r="AB55" s="564"/>
      <c r="AH55" s="859" t="s">
        <v>3093</v>
      </c>
      <c r="AI55" s="859"/>
      <c r="AJ55" s="857"/>
      <c r="AK55" s="857"/>
      <c r="AL55" s="857"/>
    </row>
    <row r="56" spans="1:38" s="557" customFormat="1" ht="13.5">
      <c r="A56" s="872" t="s">
        <v>3502</v>
      </c>
      <c r="B56" s="555"/>
      <c r="C56" s="555"/>
      <c r="D56" s="555"/>
      <c r="E56" s="555"/>
      <c r="F56" s="555"/>
      <c r="G56" s="555"/>
      <c r="H56" s="555"/>
      <c r="I56" s="555"/>
      <c r="J56" s="555"/>
      <c r="K56" s="555"/>
      <c r="L56" s="555"/>
      <c r="M56" s="555"/>
      <c r="N56" s="555"/>
      <c r="O56" s="555"/>
      <c r="P56" s="555"/>
      <c r="Q56" s="555"/>
      <c r="R56" s="555"/>
      <c r="S56" s="555"/>
      <c r="T56" s="555"/>
      <c r="U56" s="555"/>
      <c r="V56" s="555"/>
      <c r="W56" s="555"/>
      <c r="X56" s="555"/>
      <c r="AA56" s="564"/>
      <c r="AC56" s="878"/>
      <c r="AH56" s="860" t="s">
        <v>2845</v>
      </c>
      <c r="AI56" s="859"/>
      <c r="AJ56" s="857"/>
      <c r="AK56" s="857"/>
      <c r="AL56" s="857"/>
    </row>
    <row r="57" spans="1:38" s="554" customFormat="1" ht="13.5">
      <c r="A57" s="818" t="s">
        <v>3105</v>
      </c>
      <c r="B57" s="563"/>
      <c r="C57" s="563"/>
      <c r="D57" s="563"/>
      <c r="E57" s="563"/>
      <c r="F57" s="563"/>
      <c r="G57" s="563"/>
      <c r="H57" s="563"/>
      <c r="I57" s="563"/>
      <c r="J57" s="563"/>
      <c r="K57" s="563"/>
      <c r="L57" s="563"/>
      <c r="M57" s="563"/>
      <c r="N57" s="563"/>
      <c r="O57" s="563"/>
      <c r="P57" s="563"/>
      <c r="Q57" s="563"/>
      <c r="R57" s="563"/>
      <c r="S57" s="563"/>
      <c r="T57" s="563"/>
      <c r="U57" s="563"/>
      <c r="V57" s="563"/>
      <c r="W57" s="563"/>
      <c r="X57" s="563"/>
      <c r="AA57" s="553"/>
      <c r="AC57" s="879"/>
      <c r="AH57" s="861" t="str">
        <f>HYPERLINK("#A1：X54")</f>
        <v>#A1：X54</v>
      </c>
      <c r="AI57" s="862" t="s">
        <v>3481</v>
      </c>
      <c r="AJ57" s="863"/>
      <c r="AK57" s="863"/>
      <c r="AL57" s="863"/>
    </row>
    <row r="58" spans="1:38" s="554" customFormat="1" ht="13.5">
      <c r="B58" s="553" t="s">
        <v>3406</v>
      </c>
      <c r="C58" s="553"/>
      <c r="D58" s="553"/>
      <c r="E58" s="553"/>
      <c r="F58" s="553"/>
      <c r="G58" s="2285" t="str">
        <f>IFERROR(PHONETIC(G59),"")</f>
        <v/>
      </c>
      <c r="H58" s="2285"/>
      <c r="I58" s="2285"/>
      <c r="J58" s="2285"/>
      <c r="K58" s="2285"/>
      <c r="L58" s="2285"/>
      <c r="M58" s="2285"/>
      <c r="N58" s="2285"/>
      <c r="O58" s="2285"/>
      <c r="P58" s="2285"/>
      <c r="Q58" s="2285"/>
      <c r="R58" s="2285"/>
      <c r="S58" s="2285"/>
      <c r="T58" s="2285"/>
      <c r="U58" s="2285"/>
      <c r="V58" s="2285"/>
      <c r="W58" s="2285"/>
      <c r="X58" s="557"/>
      <c r="AA58" s="553"/>
      <c r="AC58" s="879"/>
      <c r="AH58" s="861" t="str">
        <f>HYPERLINK("#A55：X108")</f>
        <v>#A55：X108</v>
      </c>
      <c r="AI58" s="864" t="s">
        <v>3482</v>
      </c>
      <c r="AJ58" s="865"/>
      <c r="AK58" s="865"/>
      <c r="AL58" s="865"/>
    </row>
    <row r="59" spans="1:38" s="554" customFormat="1" ht="13.5">
      <c r="A59" s="553"/>
      <c r="B59" s="553" t="s">
        <v>560</v>
      </c>
      <c r="C59" s="553"/>
      <c r="D59" s="553"/>
      <c r="E59" s="553"/>
      <c r="F59" s="553"/>
      <c r="G59" s="2270"/>
      <c r="H59" s="2270"/>
      <c r="I59" s="2270"/>
      <c r="J59" s="2270"/>
      <c r="K59" s="2270"/>
      <c r="L59" s="2270"/>
      <c r="M59" s="2270"/>
      <c r="N59" s="2270"/>
      <c r="O59" s="2270"/>
      <c r="P59" s="2270"/>
      <c r="Q59" s="2270"/>
      <c r="R59" s="2270"/>
      <c r="S59" s="2270"/>
      <c r="T59" s="2270"/>
      <c r="U59" s="2270"/>
      <c r="V59" s="2270"/>
      <c r="W59" s="2270"/>
      <c r="X59" s="558"/>
      <c r="AA59" s="553"/>
      <c r="AC59" s="879"/>
      <c r="AH59" s="861" t="str">
        <f>HYPERLINK("#A109：X162")</f>
        <v>#A109：X162</v>
      </c>
      <c r="AI59" s="864" t="s">
        <v>3483</v>
      </c>
      <c r="AJ59" s="865"/>
      <c r="AK59" s="865"/>
      <c r="AL59" s="865"/>
    </row>
    <row r="60" spans="1:38" s="554" customFormat="1" ht="13.5">
      <c r="A60" s="553"/>
      <c r="B60" s="553"/>
      <c r="C60" s="553"/>
      <c r="D60" s="553"/>
      <c r="E60" s="553"/>
      <c r="F60" s="553"/>
      <c r="G60" s="2270"/>
      <c r="H60" s="2270"/>
      <c r="I60" s="2270"/>
      <c r="J60" s="2270"/>
      <c r="K60" s="2270"/>
      <c r="L60" s="2270"/>
      <c r="M60" s="2270"/>
      <c r="N60" s="2270"/>
      <c r="O60" s="2270"/>
      <c r="P60" s="2270"/>
      <c r="Q60" s="2270"/>
      <c r="R60" s="2270"/>
      <c r="S60" s="2270"/>
      <c r="T60" s="2270"/>
      <c r="U60" s="2270"/>
      <c r="V60" s="2270"/>
      <c r="W60" s="2270"/>
      <c r="X60" s="558"/>
      <c r="AA60" s="553"/>
      <c r="AC60" s="879"/>
      <c r="AH60" s="861" t="str">
        <f>HYPERLINK("#A163：X216")</f>
        <v>#A163：X216</v>
      </c>
      <c r="AI60" s="864" t="s">
        <v>3485</v>
      </c>
      <c r="AJ60" s="865"/>
      <c r="AK60" s="865"/>
      <c r="AL60" s="865"/>
    </row>
    <row r="61" spans="1:38" s="554" customFormat="1" ht="13.5">
      <c r="A61" s="553"/>
      <c r="B61" s="553" t="s">
        <v>551</v>
      </c>
      <c r="C61" s="553"/>
      <c r="D61" s="553"/>
      <c r="E61" s="553"/>
      <c r="F61" s="553"/>
      <c r="G61" s="564" t="s">
        <v>2429</v>
      </c>
      <c r="H61" s="2269"/>
      <c r="I61" s="2269"/>
      <c r="J61" s="2269"/>
      <c r="K61" s="2269"/>
      <c r="L61" s="2269"/>
      <c r="M61" s="2269"/>
      <c r="N61" s="2269"/>
      <c r="O61" s="2269"/>
      <c r="P61" s="2269"/>
      <c r="Q61" s="2269"/>
      <c r="R61" s="2269"/>
      <c r="S61" s="2269"/>
      <c r="T61" s="2269"/>
      <c r="U61" s="2269"/>
      <c r="V61" s="2269"/>
      <c r="W61" s="2269"/>
      <c r="X61" s="553"/>
      <c r="AA61" s="553"/>
      <c r="AC61" s="879"/>
      <c r="AH61" s="873"/>
      <c r="AI61" s="873"/>
      <c r="AJ61" s="873"/>
      <c r="AK61" s="873"/>
      <c r="AL61" s="873"/>
    </row>
    <row r="62" spans="1:38" s="554" customFormat="1" ht="13.5">
      <c r="A62" s="553"/>
      <c r="B62" s="553" t="s">
        <v>3407</v>
      </c>
      <c r="C62" s="553"/>
      <c r="D62" s="553"/>
      <c r="E62" s="553"/>
      <c r="F62" s="553"/>
      <c r="G62" s="2270"/>
      <c r="H62" s="2270"/>
      <c r="I62" s="2270"/>
      <c r="J62" s="2270"/>
      <c r="K62" s="2270"/>
      <c r="L62" s="2270"/>
      <c r="M62" s="2270"/>
      <c r="N62" s="2270"/>
      <c r="O62" s="2270"/>
      <c r="P62" s="2270"/>
      <c r="Q62" s="2270"/>
      <c r="R62" s="2270"/>
      <c r="S62" s="2270"/>
      <c r="T62" s="2270"/>
      <c r="U62" s="2270"/>
      <c r="V62" s="2270"/>
      <c r="W62" s="2270"/>
      <c r="X62" s="558"/>
      <c r="AA62" s="553"/>
      <c r="AC62" s="879"/>
      <c r="AH62" s="873"/>
      <c r="AI62" s="873"/>
      <c r="AJ62" s="873"/>
      <c r="AK62" s="873"/>
      <c r="AL62" s="873"/>
    </row>
    <row r="63" spans="1:38" s="554" customFormat="1" ht="13.5">
      <c r="A63" s="553"/>
      <c r="B63" s="553"/>
      <c r="C63" s="553"/>
      <c r="D63" s="553"/>
      <c r="E63" s="553"/>
      <c r="F63" s="553"/>
      <c r="G63" s="2270"/>
      <c r="H63" s="2270"/>
      <c r="I63" s="2270"/>
      <c r="J63" s="2270"/>
      <c r="K63" s="2270"/>
      <c r="L63" s="2270"/>
      <c r="M63" s="2270"/>
      <c r="N63" s="2270"/>
      <c r="O63" s="2270"/>
      <c r="P63" s="2270"/>
      <c r="Q63" s="2270"/>
      <c r="R63" s="2270"/>
      <c r="S63" s="2270"/>
      <c r="T63" s="2270"/>
      <c r="U63" s="2270"/>
      <c r="V63" s="2270"/>
      <c r="W63" s="2270"/>
      <c r="X63" s="558"/>
      <c r="AA63" s="553"/>
      <c r="AC63" s="879"/>
      <c r="AH63" s="873"/>
      <c r="AI63" s="873"/>
      <c r="AJ63" s="873"/>
      <c r="AK63" s="873"/>
      <c r="AL63" s="873"/>
    </row>
    <row r="64" spans="1:38" s="554" customFormat="1" ht="13.5">
      <c r="A64" s="553"/>
      <c r="B64" s="553" t="s">
        <v>555</v>
      </c>
      <c r="C64" s="553"/>
      <c r="D64" s="553"/>
      <c r="E64" s="553"/>
      <c r="F64" s="553"/>
      <c r="G64" s="2268"/>
      <c r="H64" s="2268"/>
      <c r="I64" s="2268"/>
      <c r="J64" s="2268"/>
      <c r="K64" s="2268"/>
      <c r="L64" s="2268"/>
      <c r="M64" s="2268"/>
      <c r="N64" s="2268"/>
      <c r="O64" s="2268"/>
      <c r="P64" s="2268"/>
      <c r="Q64" s="2268"/>
      <c r="R64" s="2268"/>
      <c r="S64" s="2268"/>
      <c r="T64" s="2268"/>
      <c r="U64" s="2268"/>
      <c r="V64" s="2268"/>
      <c r="W64" s="2268"/>
      <c r="X64" s="558"/>
      <c r="AA64" s="553"/>
      <c r="AC64" s="879"/>
      <c r="AH64" s="873"/>
      <c r="AI64" s="873"/>
      <c r="AJ64" s="873"/>
      <c r="AK64" s="873"/>
      <c r="AL64" s="873"/>
    </row>
    <row r="65" spans="1:52" s="554" customFormat="1" ht="13.5">
      <c r="A65" s="553"/>
      <c r="B65" s="553"/>
      <c r="C65" s="553"/>
      <c r="D65" s="553"/>
      <c r="E65" s="553"/>
      <c r="F65" s="553"/>
      <c r="G65" s="553"/>
      <c r="H65" s="553"/>
      <c r="I65" s="553"/>
      <c r="J65" s="553"/>
      <c r="K65" s="553"/>
      <c r="L65" s="553"/>
      <c r="M65" s="553"/>
      <c r="N65" s="553"/>
      <c r="O65" s="553"/>
      <c r="P65" s="553"/>
      <c r="Q65" s="553"/>
      <c r="R65" s="553"/>
      <c r="S65" s="553"/>
      <c r="T65" s="553"/>
      <c r="U65" s="553"/>
      <c r="V65" s="553"/>
      <c r="W65" s="553"/>
      <c r="X65" s="553"/>
      <c r="AA65" s="553"/>
      <c r="AC65" s="879"/>
      <c r="AH65" s="873"/>
      <c r="AI65" s="873"/>
      <c r="AJ65" s="873"/>
      <c r="AK65" s="873"/>
      <c r="AL65" s="873"/>
    </row>
    <row r="66" spans="1:52" s="554" customFormat="1" ht="13.5">
      <c r="A66" s="818" t="s">
        <v>3408</v>
      </c>
      <c r="B66" s="563"/>
      <c r="C66" s="563"/>
      <c r="D66" s="563"/>
      <c r="E66" s="563"/>
      <c r="F66" s="563"/>
      <c r="G66" s="563"/>
      <c r="H66" s="563"/>
      <c r="I66" s="563"/>
      <c r="J66" s="563"/>
      <c r="K66" s="563"/>
      <c r="L66" s="563"/>
      <c r="M66" s="563"/>
      <c r="N66" s="563"/>
      <c r="O66" s="563"/>
      <c r="P66" s="563"/>
      <c r="Q66" s="563"/>
      <c r="R66" s="563"/>
      <c r="S66" s="563"/>
      <c r="T66" s="563"/>
      <c r="U66" s="563"/>
      <c r="V66" s="563"/>
      <c r="W66" s="563"/>
      <c r="X66" s="563"/>
      <c r="AA66" s="553"/>
      <c r="AC66" s="879"/>
      <c r="AH66" s="873"/>
      <c r="AI66" s="873"/>
      <c r="AJ66" s="873"/>
      <c r="AK66" s="873"/>
      <c r="AL66" s="873"/>
    </row>
    <row r="67" spans="1:52" s="554" customFormat="1" ht="13.5">
      <c r="A67" s="553"/>
      <c r="B67" s="553" t="s">
        <v>3409</v>
      </c>
      <c r="C67" s="553"/>
      <c r="D67" s="553"/>
      <c r="E67" s="553"/>
      <c r="F67" s="553"/>
      <c r="G67" s="2273"/>
      <c r="H67" s="2273"/>
      <c r="I67" s="880" t="s">
        <v>552</v>
      </c>
      <c r="J67" s="881"/>
      <c r="K67" s="2273"/>
      <c r="L67" s="2273"/>
      <c r="M67" s="2273"/>
      <c r="N67" s="2273"/>
      <c r="O67" s="880" t="s">
        <v>558</v>
      </c>
      <c r="P67" s="881"/>
      <c r="Q67" s="2275"/>
      <c r="R67" s="2275"/>
      <c r="S67" s="2275"/>
      <c r="T67" s="2275"/>
      <c r="U67" s="2275"/>
      <c r="V67" s="2275"/>
      <c r="W67" s="880" t="s">
        <v>375</v>
      </c>
      <c r="X67" s="553"/>
      <c r="AA67" s="553" t="s">
        <v>541</v>
      </c>
      <c r="AC67" s="882" t="s">
        <v>3503</v>
      </c>
      <c r="AE67" s="883" t="s">
        <v>3504</v>
      </c>
      <c r="AF67" s="821"/>
      <c r="AG67" s="821"/>
      <c r="AH67" s="873"/>
      <c r="AI67" s="873"/>
      <c r="AJ67" s="873"/>
      <c r="AK67" s="873"/>
      <c r="AL67" s="873"/>
      <c r="AM67" s="821"/>
      <c r="AN67" s="821"/>
      <c r="AO67" s="821"/>
      <c r="AP67" s="821"/>
      <c r="AQ67" s="821"/>
      <c r="AR67" s="821"/>
      <c r="AS67" s="821"/>
      <c r="AT67" s="821"/>
      <c r="AU67" s="821"/>
      <c r="AV67" s="821"/>
      <c r="AW67" s="821"/>
      <c r="AX67" s="821"/>
      <c r="AY67" s="821"/>
      <c r="AZ67" s="821"/>
    </row>
    <row r="68" spans="1:52" s="554" customFormat="1" ht="13.5">
      <c r="A68" s="553"/>
      <c r="B68" s="553" t="s">
        <v>560</v>
      </c>
      <c r="C68" s="553"/>
      <c r="D68" s="553"/>
      <c r="E68" s="553"/>
      <c r="F68" s="553"/>
      <c r="G68" s="2269"/>
      <c r="H68" s="2269"/>
      <c r="I68" s="2269"/>
      <c r="J68" s="2269"/>
      <c r="K68" s="2269"/>
      <c r="L68" s="2269"/>
      <c r="M68" s="2269"/>
      <c r="N68" s="2269"/>
      <c r="O68" s="2269"/>
      <c r="P68" s="2269"/>
      <c r="Q68" s="2269"/>
      <c r="R68" s="2269"/>
      <c r="S68" s="2269"/>
      <c r="T68" s="2269"/>
      <c r="U68" s="2269"/>
      <c r="V68" s="2269"/>
      <c r="W68" s="2269"/>
      <c r="X68" s="558"/>
      <c r="AA68" s="553"/>
      <c r="AC68" s="879"/>
      <c r="AE68" s="883"/>
      <c r="AF68" s="821"/>
      <c r="AG68" s="821"/>
      <c r="AH68" s="873"/>
      <c r="AI68" s="873"/>
      <c r="AJ68" s="873"/>
      <c r="AK68" s="873"/>
      <c r="AL68" s="873"/>
      <c r="AM68" s="821"/>
      <c r="AN68" s="821"/>
      <c r="AO68" s="821"/>
      <c r="AP68" s="821"/>
      <c r="AQ68" s="821"/>
      <c r="AR68" s="821"/>
      <c r="AS68" s="821"/>
      <c r="AT68" s="821"/>
      <c r="AU68" s="821"/>
      <c r="AV68" s="821"/>
      <c r="AW68" s="821"/>
      <c r="AX68" s="821"/>
      <c r="AY68" s="821"/>
      <c r="AZ68" s="821"/>
    </row>
    <row r="69" spans="1:52" s="554" customFormat="1" ht="13.5">
      <c r="A69" s="553"/>
      <c r="B69" s="553" t="s">
        <v>3410</v>
      </c>
      <c r="C69" s="553"/>
      <c r="D69" s="553"/>
      <c r="E69" s="553"/>
      <c r="F69" s="553"/>
      <c r="G69" s="2273"/>
      <c r="H69" s="2273"/>
      <c r="I69" s="2276" t="s">
        <v>553</v>
      </c>
      <c r="J69" s="2276"/>
      <c r="K69" s="2276"/>
      <c r="L69" s="2273"/>
      <c r="M69" s="2273"/>
      <c r="N69" s="2273"/>
      <c r="O69" s="880" t="s">
        <v>559</v>
      </c>
      <c r="P69" s="881"/>
      <c r="Q69" s="880"/>
      <c r="R69" s="2275"/>
      <c r="S69" s="2275"/>
      <c r="T69" s="2275"/>
      <c r="U69" s="2275"/>
      <c r="V69" s="2275"/>
      <c r="W69" s="880" t="s">
        <v>375</v>
      </c>
      <c r="X69" s="558"/>
      <c r="AA69" s="553" t="s">
        <v>3505</v>
      </c>
      <c r="AC69" s="884" t="s">
        <v>3506</v>
      </c>
      <c r="AE69" s="883" t="s">
        <v>3507</v>
      </c>
      <c r="AF69" s="821"/>
      <c r="AG69" s="821"/>
      <c r="AH69" s="873"/>
      <c r="AI69" s="873"/>
      <c r="AJ69" s="873"/>
      <c r="AK69" s="873"/>
      <c r="AL69" s="873"/>
      <c r="AM69" s="821"/>
      <c r="AN69" s="821"/>
      <c r="AO69" s="821"/>
      <c r="AP69" s="821"/>
      <c r="AQ69" s="821"/>
      <c r="AR69" s="821"/>
      <c r="AS69" s="821"/>
      <c r="AT69" s="821"/>
      <c r="AU69" s="821"/>
      <c r="AV69" s="821"/>
      <c r="AW69" s="821"/>
      <c r="AX69" s="821"/>
      <c r="AY69" s="821"/>
      <c r="AZ69" s="821"/>
    </row>
    <row r="70" spans="1:52" s="554" customFormat="1" ht="13.5">
      <c r="A70" s="553"/>
      <c r="B70" s="553"/>
      <c r="C70" s="553"/>
      <c r="D70" s="553"/>
      <c r="E70" s="553"/>
      <c r="F70" s="553"/>
      <c r="G70" s="2269"/>
      <c r="H70" s="2269"/>
      <c r="I70" s="2269"/>
      <c r="J70" s="2269"/>
      <c r="K70" s="2269"/>
      <c r="L70" s="2269"/>
      <c r="M70" s="2269"/>
      <c r="N70" s="2269"/>
      <c r="O70" s="2269"/>
      <c r="P70" s="2269"/>
      <c r="Q70" s="2269"/>
      <c r="R70" s="2269"/>
      <c r="S70" s="2269"/>
      <c r="T70" s="2269"/>
      <c r="U70" s="2269"/>
      <c r="V70" s="2269"/>
      <c r="W70" s="2269"/>
      <c r="X70" s="558"/>
      <c r="AA70" s="553" t="s">
        <v>3508</v>
      </c>
      <c r="AC70" s="884" t="s">
        <v>3509</v>
      </c>
      <c r="AE70" s="883" t="s">
        <v>3510</v>
      </c>
      <c r="AF70" s="821"/>
      <c r="AG70" s="821"/>
      <c r="AH70" s="873"/>
      <c r="AI70" s="873"/>
      <c r="AJ70" s="873"/>
      <c r="AK70" s="873"/>
      <c r="AL70" s="873"/>
      <c r="AM70" s="821"/>
      <c r="AN70" s="821"/>
      <c r="AO70" s="821"/>
      <c r="AP70" s="821"/>
      <c r="AQ70" s="821"/>
      <c r="AR70" s="821"/>
      <c r="AS70" s="821"/>
      <c r="AT70" s="821"/>
      <c r="AU70" s="821"/>
      <c r="AV70" s="821"/>
      <c r="AW70" s="821"/>
      <c r="AX70" s="821"/>
      <c r="AY70" s="821"/>
      <c r="AZ70" s="821"/>
    </row>
    <row r="71" spans="1:52" s="554" customFormat="1" ht="13.5">
      <c r="A71" s="553"/>
      <c r="B71" s="553" t="s">
        <v>3411</v>
      </c>
      <c r="C71" s="553"/>
      <c r="D71" s="553"/>
      <c r="E71" s="553"/>
      <c r="F71" s="553"/>
      <c r="G71" s="885" t="s">
        <v>2429</v>
      </c>
      <c r="H71" s="2269"/>
      <c r="I71" s="2269"/>
      <c r="J71" s="2269"/>
      <c r="K71" s="2269"/>
      <c r="L71" s="2269"/>
      <c r="M71" s="2269"/>
      <c r="N71" s="2269"/>
      <c r="O71" s="2269"/>
      <c r="P71" s="2269"/>
      <c r="Q71" s="2269"/>
      <c r="R71" s="2269"/>
      <c r="S71" s="2269"/>
      <c r="T71" s="2269"/>
      <c r="U71" s="2269"/>
      <c r="V71" s="2269"/>
      <c r="W71" s="2269"/>
      <c r="X71" s="553"/>
      <c r="AA71" s="553" t="s">
        <v>112</v>
      </c>
      <c r="AC71" s="884" t="s">
        <v>3511</v>
      </c>
      <c r="AE71" s="883" t="s">
        <v>136</v>
      </c>
      <c r="AF71" s="821"/>
      <c r="AG71" s="821"/>
      <c r="AH71" s="873"/>
      <c r="AI71" s="873"/>
      <c r="AJ71" s="873"/>
      <c r="AK71" s="873"/>
      <c r="AL71" s="873"/>
      <c r="AM71" s="821"/>
      <c r="AN71" s="821"/>
      <c r="AO71" s="821"/>
      <c r="AP71" s="821"/>
      <c r="AQ71" s="821"/>
      <c r="AR71" s="821"/>
      <c r="AS71" s="821"/>
      <c r="AT71" s="821"/>
      <c r="AU71" s="821"/>
      <c r="AV71" s="821"/>
      <c r="AW71" s="821"/>
      <c r="AX71" s="821"/>
      <c r="AY71" s="821"/>
      <c r="AZ71" s="821"/>
    </row>
    <row r="72" spans="1:52" s="554" customFormat="1" ht="13.5">
      <c r="A72" s="553"/>
      <c r="B72" s="553" t="s">
        <v>3412</v>
      </c>
      <c r="C72" s="553"/>
      <c r="D72" s="553"/>
      <c r="E72" s="553"/>
      <c r="F72" s="553"/>
      <c r="G72" s="2270"/>
      <c r="H72" s="2270"/>
      <c r="I72" s="2270"/>
      <c r="J72" s="2270"/>
      <c r="K72" s="2270"/>
      <c r="L72" s="2270"/>
      <c r="M72" s="2270"/>
      <c r="N72" s="2270"/>
      <c r="O72" s="2270"/>
      <c r="P72" s="2270"/>
      <c r="Q72" s="2270"/>
      <c r="R72" s="2270"/>
      <c r="S72" s="2270"/>
      <c r="T72" s="2270"/>
      <c r="U72" s="2270"/>
      <c r="V72" s="2270"/>
      <c r="W72" s="2270"/>
      <c r="X72" s="558"/>
      <c r="AA72" s="553"/>
      <c r="AC72" s="884" t="s">
        <v>3512</v>
      </c>
      <c r="AE72" s="883" t="str">
        <f t="shared" ref="AE72:AE118" si="0">AC69&amp;"知事"</f>
        <v>岩手県知事</v>
      </c>
      <c r="AF72" s="821"/>
      <c r="AG72" s="821"/>
      <c r="AH72" s="873"/>
      <c r="AI72" s="873"/>
      <c r="AJ72" s="873"/>
      <c r="AK72" s="873"/>
      <c r="AL72" s="873"/>
      <c r="AM72" s="821"/>
      <c r="AN72" s="821"/>
      <c r="AO72" s="821"/>
      <c r="AP72" s="821"/>
      <c r="AQ72" s="821"/>
      <c r="AR72" s="821"/>
      <c r="AS72" s="821"/>
      <c r="AT72" s="821"/>
      <c r="AU72" s="821"/>
      <c r="AV72" s="821"/>
      <c r="AW72" s="821"/>
      <c r="AX72" s="821"/>
      <c r="AY72" s="821"/>
      <c r="AZ72" s="821"/>
    </row>
    <row r="73" spans="1:52" s="554" customFormat="1" ht="13.5">
      <c r="A73" s="553"/>
      <c r="B73" s="553"/>
      <c r="C73" s="553"/>
      <c r="D73" s="553"/>
      <c r="E73" s="553"/>
      <c r="F73" s="553"/>
      <c r="G73" s="2270"/>
      <c r="H73" s="2270"/>
      <c r="I73" s="2270"/>
      <c r="J73" s="2270"/>
      <c r="K73" s="2270"/>
      <c r="L73" s="2270"/>
      <c r="M73" s="2270"/>
      <c r="N73" s="2270"/>
      <c r="O73" s="2270"/>
      <c r="P73" s="2270"/>
      <c r="Q73" s="2270"/>
      <c r="R73" s="2270"/>
      <c r="S73" s="2270"/>
      <c r="T73" s="2270"/>
      <c r="U73" s="2270"/>
      <c r="V73" s="2270"/>
      <c r="W73" s="2270"/>
      <c r="X73" s="558"/>
      <c r="AA73" s="553"/>
      <c r="AC73" s="884" t="s">
        <v>3513</v>
      </c>
      <c r="AE73" s="883" t="str">
        <f t="shared" si="0"/>
        <v>北海道知事</v>
      </c>
      <c r="AF73" s="821"/>
      <c r="AG73" s="821"/>
      <c r="AH73" s="873"/>
      <c r="AI73" s="873"/>
      <c r="AJ73" s="873"/>
      <c r="AK73" s="873"/>
      <c r="AL73" s="873"/>
      <c r="AM73" s="821"/>
      <c r="AN73" s="821"/>
      <c r="AO73" s="821"/>
      <c r="AP73" s="821"/>
      <c r="AQ73" s="821"/>
      <c r="AR73" s="821"/>
      <c r="AS73" s="821"/>
      <c r="AT73" s="821"/>
      <c r="AU73" s="821"/>
      <c r="AV73" s="821"/>
      <c r="AW73" s="821"/>
      <c r="AX73" s="821"/>
      <c r="AY73" s="821"/>
      <c r="AZ73" s="821"/>
    </row>
    <row r="74" spans="1:52" s="554" customFormat="1" ht="13.5">
      <c r="A74" s="553"/>
      <c r="B74" s="553" t="s">
        <v>3413</v>
      </c>
      <c r="C74" s="553"/>
      <c r="D74" s="553"/>
      <c r="E74" s="553"/>
      <c r="F74" s="553"/>
      <c r="G74" s="2268"/>
      <c r="H74" s="2268"/>
      <c r="I74" s="2268"/>
      <c r="J74" s="2268"/>
      <c r="K74" s="2268"/>
      <c r="L74" s="2268"/>
      <c r="M74" s="2268"/>
      <c r="N74" s="2268"/>
      <c r="O74" s="2268"/>
      <c r="P74" s="2268"/>
      <c r="Q74" s="2268"/>
      <c r="R74" s="2268"/>
      <c r="S74" s="2268"/>
      <c r="T74" s="2268"/>
      <c r="U74" s="2268"/>
      <c r="V74" s="2268"/>
      <c r="W74" s="2268"/>
      <c r="X74" s="558"/>
      <c r="AA74" s="553"/>
      <c r="AC74" s="884" t="s">
        <v>3514</v>
      </c>
      <c r="AE74" s="883" t="str">
        <f t="shared" si="0"/>
        <v>青森県知事</v>
      </c>
      <c r="AF74" s="821"/>
      <c r="AG74" s="821"/>
      <c r="AH74" s="873"/>
      <c r="AI74" s="873"/>
      <c r="AJ74" s="873"/>
      <c r="AK74" s="873"/>
      <c r="AL74" s="873"/>
      <c r="AM74" s="821"/>
      <c r="AN74" s="821"/>
      <c r="AO74" s="821"/>
      <c r="AP74" s="821"/>
      <c r="AQ74" s="821"/>
      <c r="AR74" s="821"/>
      <c r="AS74" s="821"/>
      <c r="AT74" s="821"/>
      <c r="AU74" s="821"/>
      <c r="AV74" s="821"/>
      <c r="AW74" s="821"/>
      <c r="AX74" s="821"/>
      <c r="AY74" s="821"/>
      <c r="AZ74" s="821"/>
    </row>
    <row r="75" spans="1:52" s="554" customFormat="1" ht="13.5">
      <c r="A75" s="553"/>
      <c r="B75" s="553"/>
      <c r="C75" s="553"/>
      <c r="D75" s="553"/>
      <c r="E75" s="553"/>
      <c r="F75" s="553"/>
      <c r="G75" s="553"/>
      <c r="H75" s="553"/>
      <c r="I75" s="553"/>
      <c r="J75" s="553"/>
      <c r="K75" s="553"/>
      <c r="L75" s="553"/>
      <c r="M75" s="553"/>
      <c r="N75" s="553"/>
      <c r="O75" s="553"/>
      <c r="P75" s="553"/>
      <c r="Q75" s="553"/>
      <c r="R75" s="553"/>
      <c r="S75" s="553"/>
      <c r="T75" s="553"/>
      <c r="U75" s="553"/>
      <c r="V75" s="553"/>
      <c r="W75" s="553"/>
      <c r="X75" s="553"/>
      <c r="AA75" s="553"/>
      <c r="AC75" s="884" t="s">
        <v>3515</v>
      </c>
      <c r="AE75" s="883" t="str">
        <f t="shared" si="0"/>
        <v>宮城県知事</v>
      </c>
      <c r="AF75" s="821"/>
      <c r="AG75" s="821"/>
      <c r="AH75" s="873"/>
      <c r="AI75" s="873"/>
      <c r="AJ75" s="873"/>
      <c r="AK75" s="873"/>
      <c r="AL75" s="873"/>
      <c r="AM75" s="821"/>
      <c r="AN75" s="821"/>
      <c r="AO75" s="821"/>
      <c r="AP75" s="821"/>
      <c r="AQ75" s="821"/>
      <c r="AR75" s="821"/>
      <c r="AS75" s="821"/>
      <c r="AT75" s="821"/>
      <c r="AU75" s="821"/>
      <c r="AV75" s="821"/>
      <c r="AW75" s="821"/>
      <c r="AX75" s="821"/>
      <c r="AY75" s="821"/>
      <c r="AZ75" s="821"/>
    </row>
    <row r="76" spans="1:52" s="554" customFormat="1" ht="13.5">
      <c r="A76" s="818" t="s">
        <v>3516</v>
      </c>
      <c r="B76" s="563"/>
      <c r="C76" s="563"/>
      <c r="D76" s="563"/>
      <c r="E76" s="563"/>
      <c r="F76" s="563"/>
      <c r="G76" s="563"/>
      <c r="H76" s="563"/>
      <c r="I76" s="563"/>
      <c r="J76" s="563"/>
      <c r="K76" s="563"/>
      <c r="L76" s="563"/>
      <c r="M76" s="563"/>
      <c r="N76" s="563"/>
      <c r="O76" s="563"/>
      <c r="P76" s="563"/>
      <c r="Q76" s="563"/>
      <c r="R76" s="563"/>
      <c r="S76" s="563"/>
      <c r="T76" s="563"/>
      <c r="U76" s="563"/>
      <c r="V76" s="563"/>
      <c r="W76" s="563"/>
      <c r="X76" s="563"/>
      <c r="AA76" s="553"/>
      <c r="AC76" s="884" t="s">
        <v>3517</v>
      </c>
      <c r="AE76" s="883" t="str">
        <f t="shared" si="0"/>
        <v>秋田県知事</v>
      </c>
      <c r="AF76" s="821"/>
      <c r="AG76" s="821"/>
      <c r="AH76" s="873"/>
      <c r="AI76" s="873"/>
      <c r="AJ76" s="873"/>
      <c r="AK76" s="873"/>
      <c r="AL76" s="873"/>
      <c r="AM76" s="821"/>
      <c r="AN76" s="821"/>
      <c r="AO76" s="821"/>
      <c r="AP76" s="821"/>
      <c r="AQ76" s="821"/>
      <c r="AR76" s="821"/>
      <c r="AS76" s="821"/>
      <c r="AT76" s="821"/>
      <c r="AU76" s="821"/>
      <c r="AV76" s="821"/>
      <c r="AW76" s="821"/>
      <c r="AX76" s="821"/>
      <c r="AY76" s="821"/>
      <c r="AZ76" s="821"/>
    </row>
    <row r="77" spans="1:52" s="554" customFormat="1" ht="13.5">
      <c r="A77" s="822"/>
      <c r="B77" s="553" t="s">
        <v>562</v>
      </c>
      <c r="C77" s="553"/>
      <c r="D77" s="553"/>
      <c r="E77" s="553"/>
      <c r="F77" s="553"/>
      <c r="G77" s="553"/>
      <c r="H77" s="553"/>
      <c r="I77" s="553"/>
      <c r="J77" s="553"/>
      <c r="K77" s="553"/>
      <c r="L77" s="553"/>
      <c r="M77" s="553"/>
      <c r="N77" s="553"/>
      <c r="O77" s="553"/>
      <c r="P77" s="553"/>
      <c r="Q77" s="553"/>
      <c r="R77" s="553"/>
      <c r="S77" s="553"/>
      <c r="T77" s="553"/>
      <c r="U77" s="553"/>
      <c r="V77" s="553"/>
      <c r="W77" s="553"/>
      <c r="X77" s="553"/>
      <c r="AA77" s="553"/>
      <c r="AC77" s="884" t="s">
        <v>3518</v>
      </c>
      <c r="AE77" s="883" t="str">
        <f t="shared" si="0"/>
        <v>山形県知事</v>
      </c>
      <c r="AF77" s="821"/>
      <c r="AG77" s="821"/>
      <c r="AH77" s="873"/>
      <c r="AI77" s="873"/>
      <c r="AJ77" s="873"/>
      <c r="AK77" s="873"/>
      <c r="AL77" s="873"/>
      <c r="AM77" s="821"/>
      <c r="AN77" s="821"/>
      <c r="AO77" s="821"/>
      <c r="AP77" s="821"/>
      <c r="AQ77" s="821"/>
      <c r="AR77" s="821"/>
      <c r="AS77" s="821"/>
      <c r="AT77" s="821"/>
      <c r="AU77" s="821"/>
      <c r="AV77" s="821"/>
      <c r="AW77" s="821"/>
      <c r="AX77" s="821"/>
      <c r="AY77" s="821"/>
      <c r="AZ77" s="821"/>
    </row>
    <row r="78" spans="1:52" s="554" customFormat="1" ht="13.5">
      <c r="A78" s="553"/>
      <c r="B78" s="553" t="s">
        <v>3409</v>
      </c>
      <c r="C78" s="553"/>
      <c r="D78" s="553"/>
      <c r="E78" s="553"/>
      <c r="F78" s="553"/>
      <c r="G78" s="2273"/>
      <c r="H78" s="2273"/>
      <c r="I78" s="880" t="s">
        <v>552</v>
      </c>
      <c r="J78" s="881"/>
      <c r="K78" s="2273"/>
      <c r="L78" s="2273"/>
      <c r="M78" s="2273"/>
      <c r="N78" s="2273"/>
      <c r="O78" s="880" t="s">
        <v>558</v>
      </c>
      <c r="P78" s="881"/>
      <c r="Q78" s="2275"/>
      <c r="R78" s="2275"/>
      <c r="S78" s="2275"/>
      <c r="T78" s="2275"/>
      <c r="U78" s="2275"/>
      <c r="V78" s="2275"/>
      <c r="W78" s="880" t="s">
        <v>375</v>
      </c>
      <c r="X78" s="553"/>
      <c r="AA78" s="553"/>
      <c r="AC78" s="884" t="s">
        <v>3519</v>
      </c>
      <c r="AE78" s="883" t="str">
        <f t="shared" si="0"/>
        <v>福島県知事</v>
      </c>
      <c r="AH78" s="873"/>
      <c r="AI78" s="873"/>
      <c r="AJ78" s="873"/>
      <c r="AK78" s="873"/>
      <c r="AL78" s="873"/>
    </row>
    <row r="79" spans="1:52" s="554" customFormat="1" ht="13.5">
      <c r="A79" s="553"/>
      <c r="B79" s="553" t="s">
        <v>560</v>
      </c>
      <c r="C79" s="553"/>
      <c r="D79" s="553"/>
      <c r="E79" s="553"/>
      <c r="F79" s="553"/>
      <c r="G79" s="2269"/>
      <c r="H79" s="2269"/>
      <c r="I79" s="2269"/>
      <c r="J79" s="2269"/>
      <c r="K79" s="2269"/>
      <c r="L79" s="2269"/>
      <c r="M79" s="2269"/>
      <c r="N79" s="2269"/>
      <c r="O79" s="2269"/>
      <c r="P79" s="2269"/>
      <c r="Q79" s="2269"/>
      <c r="R79" s="2269"/>
      <c r="S79" s="2269"/>
      <c r="T79" s="2269"/>
      <c r="U79" s="2269"/>
      <c r="V79" s="2269"/>
      <c r="W79" s="2269"/>
      <c r="X79" s="558"/>
      <c r="AA79" s="553"/>
      <c r="AC79" s="884" t="s">
        <v>3520</v>
      </c>
      <c r="AE79" s="883" t="str">
        <f t="shared" si="0"/>
        <v>茨城県知事</v>
      </c>
      <c r="AH79" s="873"/>
      <c r="AI79" s="873"/>
      <c r="AJ79" s="873"/>
      <c r="AK79" s="873"/>
      <c r="AL79" s="873"/>
    </row>
    <row r="80" spans="1:52" s="554" customFormat="1" ht="13.5">
      <c r="A80" s="553"/>
      <c r="B80" s="553" t="s">
        <v>3410</v>
      </c>
      <c r="C80" s="553"/>
      <c r="D80" s="553"/>
      <c r="E80" s="553"/>
      <c r="F80" s="553"/>
      <c r="G80" s="2273"/>
      <c r="H80" s="2273"/>
      <c r="I80" s="2276" t="s">
        <v>553</v>
      </c>
      <c r="J80" s="2276"/>
      <c r="K80" s="2276"/>
      <c r="L80" s="2273"/>
      <c r="M80" s="2273"/>
      <c r="N80" s="2273"/>
      <c r="O80" s="880" t="s">
        <v>559</v>
      </c>
      <c r="P80" s="881"/>
      <c r="Q80" s="880"/>
      <c r="R80" s="2275"/>
      <c r="S80" s="2275"/>
      <c r="T80" s="2275"/>
      <c r="U80" s="2275"/>
      <c r="V80" s="2275"/>
      <c r="W80" s="880" t="s">
        <v>375</v>
      </c>
      <c r="X80" s="558"/>
      <c r="AA80" s="553"/>
      <c r="AC80" s="884" t="s">
        <v>3521</v>
      </c>
      <c r="AE80" s="883" t="str">
        <f t="shared" si="0"/>
        <v>栃木県知事</v>
      </c>
      <c r="AH80" s="873"/>
      <c r="AI80" s="873"/>
      <c r="AJ80" s="873"/>
      <c r="AK80" s="873"/>
      <c r="AL80" s="873"/>
    </row>
    <row r="81" spans="1:38" s="554" customFormat="1" ht="13.5">
      <c r="A81" s="553"/>
      <c r="B81" s="553"/>
      <c r="C81" s="553"/>
      <c r="D81" s="553"/>
      <c r="E81" s="553"/>
      <c r="F81" s="553"/>
      <c r="G81" s="2269"/>
      <c r="H81" s="2269"/>
      <c r="I81" s="2269"/>
      <c r="J81" s="2269"/>
      <c r="K81" s="2269"/>
      <c r="L81" s="2269"/>
      <c r="M81" s="2269"/>
      <c r="N81" s="2269"/>
      <c r="O81" s="2269"/>
      <c r="P81" s="2269"/>
      <c r="Q81" s="2269"/>
      <c r="R81" s="2269"/>
      <c r="S81" s="2269"/>
      <c r="T81" s="2269"/>
      <c r="U81" s="2269"/>
      <c r="V81" s="2269"/>
      <c r="W81" s="2269"/>
      <c r="X81" s="558"/>
      <c r="AA81" s="553"/>
      <c r="AC81" s="884" t="s">
        <v>473</v>
      </c>
      <c r="AE81" s="883" t="str">
        <f t="shared" si="0"/>
        <v>群馬県知事</v>
      </c>
      <c r="AH81" s="873"/>
      <c r="AI81" s="873"/>
      <c r="AJ81" s="873"/>
      <c r="AK81" s="873"/>
      <c r="AL81" s="873"/>
    </row>
    <row r="82" spans="1:38" s="554" customFormat="1" ht="13.5">
      <c r="A82" s="553"/>
      <c r="B82" s="553" t="s">
        <v>3411</v>
      </c>
      <c r="C82" s="553"/>
      <c r="D82" s="553"/>
      <c r="E82" s="553"/>
      <c r="F82" s="553"/>
      <c r="G82" s="885" t="s">
        <v>2429</v>
      </c>
      <c r="H82" s="2269"/>
      <c r="I82" s="2269"/>
      <c r="J82" s="2269"/>
      <c r="K82" s="2269"/>
      <c r="L82" s="2269"/>
      <c r="M82" s="2269"/>
      <c r="N82" s="2269"/>
      <c r="O82" s="2269"/>
      <c r="P82" s="2269"/>
      <c r="Q82" s="2269"/>
      <c r="R82" s="2269"/>
      <c r="S82" s="2269"/>
      <c r="T82" s="2269"/>
      <c r="U82" s="2269"/>
      <c r="V82" s="2269"/>
      <c r="W82" s="2269"/>
      <c r="X82" s="553"/>
      <c r="AA82" s="553"/>
      <c r="AC82" s="884" t="s">
        <v>484</v>
      </c>
      <c r="AE82" s="883" t="str">
        <f t="shared" si="0"/>
        <v>埼玉県知事</v>
      </c>
      <c r="AH82" s="873"/>
      <c r="AI82" s="873"/>
      <c r="AJ82" s="873"/>
      <c r="AK82" s="873"/>
      <c r="AL82" s="873"/>
    </row>
    <row r="83" spans="1:38" s="554" customFormat="1" ht="13.5">
      <c r="A83" s="553"/>
      <c r="B83" s="553" t="s">
        <v>3412</v>
      </c>
      <c r="C83" s="553"/>
      <c r="D83" s="553"/>
      <c r="E83" s="553"/>
      <c r="F83" s="553"/>
      <c r="G83" s="2270"/>
      <c r="H83" s="2270"/>
      <c r="I83" s="2270"/>
      <c r="J83" s="2270"/>
      <c r="K83" s="2270"/>
      <c r="L83" s="2270"/>
      <c r="M83" s="2270"/>
      <c r="N83" s="2270"/>
      <c r="O83" s="2270"/>
      <c r="P83" s="2270"/>
      <c r="Q83" s="2270"/>
      <c r="R83" s="2270"/>
      <c r="S83" s="2270"/>
      <c r="T83" s="2270"/>
      <c r="U83" s="2270"/>
      <c r="V83" s="2270"/>
      <c r="W83" s="2270"/>
      <c r="X83" s="558"/>
      <c r="AA83" s="553"/>
      <c r="AC83" s="884" t="s">
        <v>3522</v>
      </c>
      <c r="AE83" s="883" t="str">
        <f t="shared" si="0"/>
        <v>千葉県知事</v>
      </c>
      <c r="AH83" s="873"/>
      <c r="AI83" s="873"/>
      <c r="AJ83" s="873"/>
      <c r="AK83" s="873"/>
      <c r="AL83" s="873"/>
    </row>
    <row r="84" spans="1:38" s="554" customFormat="1" ht="13.5">
      <c r="A84" s="553"/>
      <c r="B84" s="553"/>
      <c r="C84" s="553"/>
      <c r="D84" s="553"/>
      <c r="E84" s="553"/>
      <c r="F84" s="553"/>
      <c r="G84" s="2270"/>
      <c r="H84" s="2270"/>
      <c r="I84" s="2270"/>
      <c r="J84" s="2270"/>
      <c r="K84" s="2270"/>
      <c r="L84" s="2270"/>
      <c r="M84" s="2270"/>
      <c r="N84" s="2270"/>
      <c r="O84" s="2270"/>
      <c r="P84" s="2270"/>
      <c r="Q84" s="2270"/>
      <c r="R84" s="2270"/>
      <c r="S84" s="2270"/>
      <c r="T84" s="2270"/>
      <c r="U84" s="2270"/>
      <c r="V84" s="2270"/>
      <c r="W84" s="2270"/>
      <c r="X84" s="558"/>
      <c r="AA84" s="553"/>
      <c r="AC84" s="884" t="s">
        <v>3523</v>
      </c>
      <c r="AE84" s="883" t="str">
        <f t="shared" si="0"/>
        <v>東京都知事</v>
      </c>
      <c r="AH84" s="873"/>
      <c r="AI84" s="873"/>
      <c r="AJ84" s="873"/>
      <c r="AK84" s="873"/>
      <c r="AL84" s="873"/>
    </row>
    <row r="85" spans="1:38" s="554" customFormat="1" ht="13.5">
      <c r="A85" s="553"/>
      <c r="B85" s="553" t="s">
        <v>3413</v>
      </c>
      <c r="C85" s="553"/>
      <c r="D85" s="553"/>
      <c r="E85" s="553"/>
      <c r="F85" s="553"/>
      <c r="G85" s="2268"/>
      <c r="H85" s="2268"/>
      <c r="I85" s="2268"/>
      <c r="J85" s="2268"/>
      <c r="K85" s="2268"/>
      <c r="L85" s="2268"/>
      <c r="M85" s="2268"/>
      <c r="N85" s="2268"/>
      <c r="O85" s="2268"/>
      <c r="P85" s="2268"/>
      <c r="Q85" s="2268"/>
      <c r="R85" s="2268"/>
      <c r="S85" s="2268"/>
      <c r="T85" s="2268"/>
      <c r="U85" s="2268"/>
      <c r="V85" s="2268"/>
      <c r="W85" s="2268"/>
      <c r="X85" s="558"/>
      <c r="AA85" s="553"/>
      <c r="AC85" s="884" t="s">
        <v>3524</v>
      </c>
      <c r="AE85" s="883" t="str">
        <f t="shared" si="0"/>
        <v>神奈川県知事</v>
      </c>
      <c r="AH85" s="873"/>
      <c r="AI85" s="873"/>
      <c r="AJ85" s="873"/>
      <c r="AK85" s="873"/>
      <c r="AL85" s="873"/>
    </row>
    <row r="86" spans="1:38" s="554" customFormat="1" ht="13.5">
      <c r="A86" s="553"/>
      <c r="B86" s="553" t="s">
        <v>3525</v>
      </c>
      <c r="C86" s="553"/>
      <c r="D86" s="553"/>
      <c r="E86" s="553"/>
      <c r="F86" s="553"/>
      <c r="G86" s="819"/>
      <c r="H86" s="819"/>
      <c r="I86" s="819"/>
      <c r="J86" s="2277"/>
      <c r="K86" s="2277"/>
      <c r="L86" s="2277"/>
      <c r="M86" s="2277"/>
      <c r="N86" s="2277"/>
      <c r="O86" s="2277"/>
      <c r="P86" s="2277"/>
      <c r="Q86" s="2277"/>
      <c r="R86" s="2277"/>
      <c r="S86" s="2277"/>
      <c r="T86" s="2277"/>
      <c r="U86" s="2277"/>
      <c r="V86" s="2277"/>
      <c r="W86" s="2277"/>
      <c r="X86" s="558"/>
      <c r="AA86" s="553"/>
      <c r="AC86" s="884" t="s">
        <v>3526</v>
      </c>
      <c r="AE86" s="883" t="str">
        <f t="shared" si="0"/>
        <v>新潟県知事</v>
      </c>
      <c r="AH86" s="873"/>
      <c r="AI86" s="873"/>
      <c r="AJ86" s="873"/>
      <c r="AK86" s="873"/>
      <c r="AL86" s="873"/>
    </row>
    <row r="87" spans="1:38" s="554" customFormat="1" ht="13.5">
      <c r="A87" s="553"/>
      <c r="B87" s="553"/>
      <c r="C87" s="553"/>
      <c r="D87" s="553"/>
      <c r="E87" s="553"/>
      <c r="F87" s="553"/>
      <c r="G87" s="553"/>
      <c r="H87" s="553"/>
      <c r="I87" s="553"/>
      <c r="J87" s="553"/>
      <c r="K87" s="553"/>
      <c r="L87" s="553"/>
      <c r="M87" s="553"/>
      <c r="N87" s="553"/>
      <c r="O87" s="553"/>
      <c r="P87" s="553"/>
      <c r="Q87" s="553"/>
      <c r="R87" s="553"/>
      <c r="S87" s="553"/>
      <c r="T87" s="553"/>
      <c r="U87" s="553"/>
      <c r="V87" s="553"/>
      <c r="W87" s="553"/>
      <c r="X87" s="553"/>
      <c r="AA87" s="553"/>
      <c r="AC87" s="884" t="s">
        <v>3527</v>
      </c>
      <c r="AE87" s="883" t="str">
        <f t="shared" si="0"/>
        <v>富山県知事</v>
      </c>
      <c r="AH87" s="873"/>
      <c r="AI87" s="873"/>
      <c r="AJ87" s="873"/>
      <c r="AK87" s="873"/>
      <c r="AL87" s="873"/>
    </row>
    <row r="88" spans="1:38" s="554" customFormat="1" ht="13.5">
      <c r="A88" s="822"/>
      <c r="B88" s="553" t="s">
        <v>3528</v>
      </c>
      <c r="C88" s="553"/>
      <c r="D88" s="553"/>
      <c r="E88" s="553"/>
      <c r="F88" s="553"/>
      <c r="G88" s="553"/>
      <c r="H88" s="553"/>
      <c r="I88" s="553"/>
      <c r="J88" s="553"/>
      <c r="K88" s="553"/>
      <c r="L88" s="553"/>
      <c r="M88" s="553"/>
      <c r="N88" s="553"/>
      <c r="O88" s="553"/>
      <c r="P88" s="553"/>
      <c r="Q88" s="553"/>
      <c r="R88" s="553"/>
      <c r="S88" s="553"/>
      <c r="T88" s="553"/>
      <c r="U88" s="553"/>
      <c r="V88" s="553"/>
      <c r="W88" s="553"/>
      <c r="X88" s="553"/>
      <c r="AA88" s="553"/>
      <c r="AC88" s="884" t="s">
        <v>3529</v>
      </c>
      <c r="AE88" s="883" t="str">
        <f t="shared" si="0"/>
        <v>石川県知事</v>
      </c>
      <c r="AH88" s="873"/>
      <c r="AI88" s="873"/>
      <c r="AJ88" s="873"/>
      <c r="AK88" s="873"/>
      <c r="AL88" s="873"/>
    </row>
    <row r="89" spans="1:38" s="554" customFormat="1" ht="13.5">
      <c r="A89" s="553"/>
      <c r="B89" s="553" t="s">
        <v>3409</v>
      </c>
      <c r="C89" s="553"/>
      <c r="D89" s="553"/>
      <c r="E89" s="553"/>
      <c r="F89" s="553"/>
      <c r="G89" s="2273"/>
      <c r="H89" s="2273"/>
      <c r="I89" s="880" t="s">
        <v>552</v>
      </c>
      <c r="J89" s="881"/>
      <c r="K89" s="2273"/>
      <c r="L89" s="2273"/>
      <c r="M89" s="2273"/>
      <c r="N89" s="2273"/>
      <c r="O89" s="880" t="s">
        <v>558</v>
      </c>
      <c r="P89" s="881"/>
      <c r="Q89" s="2275"/>
      <c r="R89" s="2275"/>
      <c r="S89" s="2275"/>
      <c r="T89" s="2275"/>
      <c r="U89" s="2275"/>
      <c r="V89" s="2275"/>
      <c r="W89" s="880" t="s">
        <v>375</v>
      </c>
      <c r="X89" s="553"/>
      <c r="AA89" s="553"/>
      <c r="AC89" s="884" t="s">
        <v>3530</v>
      </c>
      <c r="AE89" s="883" t="str">
        <f t="shared" si="0"/>
        <v>福井県知事</v>
      </c>
      <c r="AH89" s="873"/>
      <c r="AI89" s="873"/>
      <c r="AJ89" s="873"/>
      <c r="AK89" s="873"/>
      <c r="AL89" s="873"/>
    </row>
    <row r="90" spans="1:38" s="554" customFormat="1" ht="13.5">
      <c r="A90" s="553"/>
      <c r="B90" s="553" t="s">
        <v>560</v>
      </c>
      <c r="C90" s="553"/>
      <c r="D90" s="553"/>
      <c r="E90" s="553"/>
      <c r="F90" s="553"/>
      <c r="G90" s="2269"/>
      <c r="H90" s="2269"/>
      <c r="I90" s="2269"/>
      <c r="J90" s="2269"/>
      <c r="K90" s="2269"/>
      <c r="L90" s="2269"/>
      <c r="M90" s="2269"/>
      <c r="N90" s="2269"/>
      <c r="O90" s="2269"/>
      <c r="P90" s="2269"/>
      <c r="Q90" s="2269"/>
      <c r="R90" s="2269"/>
      <c r="S90" s="2269"/>
      <c r="T90" s="2269"/>
      <c r="U90" s="2269"/>
      <c r="V90" s="2269"/>
      <c r="W90" s="2269"/>
      <c r="X90" s="558"/>
      <c r="AA90" s="553"/>
      <c r="AC90" s="884" t="s">
        <v>3531</v>
      </c>
      <c r="AE90" s="883" t="str">
        <f t="shared" si="0"/>
        <v>山梨県知事</v>
      </c>
      <c r="AH90" s="873"/>
      <c r="AI90" s="873"/>
      <c r="AJ90" s="873"/>
      <c r="AK90" s="873"/>
      <c r="AL90" s="873"/>
    </row>
    <row r="91" spans="1:38" s="554" customFormat="1" ht="13.5">
      <c r="A91" s="553"/>
      <c r="B91" s="553" t="s">
        <v>3410</v>
      </c>
      <c r="C91" s="553"/>
      <c r="D91" s="553"/>
      <c r="E91" s="553"/>
      <c r="F91" s="553"/>
      <c r="G91" s="2273"/>
      <c r="H91" s="2273"/>
      <c r="I91" s="2276" t="s">
        <v>553</v>
      </c>
      <c r="J91" s="2276"/>
      <c r="K91" s="2276"/>
      <c r="L91" s="2273"/>
      <c r="M91" s="2273"/>
      <c r="N91" s="2273"/>
      <c r="O91" s="880" t="s">
        <v>559</v>
      </c>
      <c r="P91" s="881"/>
      <c r="Q91" s="880"/>
      <c r="R91" s="2275"/>
      <c r="S91" s="2275"/>
      <c r="T91" s="2275"/>
      <c r="U91" s="2275"/>
      <c r="V91" s="2275"/>
      <c r="W91" s="880" t="s">
        <v>375</v>
      </c>
      <c r="X91" s="558"/>
      <c r="AA91" s="553"/>
      <c r="AC91" s="884" t="s">
        <v>3532</v>
      </c>
      <c r="AE91" s="883" t="str">
        <f t="shared" si="0"/>
        <v>長野県知事</v>
      </c>
      <c r="AH91" s="873"/>
      <c r="AI91" s="873"/>
      <c r="AJ91" s="873"/>
      <c r="AK91" s="873"/>
      <c r="AL91" s="873"/>
    </row>
    <row r="92" spans="1:38" s="554" customFormat="1" ht="13.5">
      <c r="A92" s="553"/>
      <c r="B92" s="553"/>
      <c r="C92" s="553"/>
      <c r="D92" s="553"/>
      <c r="E92" s="553"/>
      <c r="F92" s="553"/>
      <c r="G92" s="2269"/>
      <c r="H92" s="2269"/>
      <c r="I92" s="2269"/>
      <c r="J92" s="2269"/>
      <c r="K92" s="2269"/>
      <c r="L92" s="2269"/>
      <c r="M92" s="2269"/>
      <c r="N92" s="2269"/>
      <c r="O92" s="2269"/>
      <c r="P92" s="2269"/>
      <c r="Q92" s="2269"/>
      <c r="R92" s="2269"/>
      <c r="S92" s="2269"/>
      <c r="T92" s="2269"/>
      <c r="U92" s="2269"/>
      <c r="V92" s="2269"/>
      <c r="W92" s="2269"/>
      <c r="X92" s="558"/>
      <c r="AA92" s="553"/>
      <c r="AC92" s="884" t="s">
        <v>3533</v>
      </c>
      <c r="AE92" s="883" t="str">
        <f t="shared" si="0"/>
        <v>岐阜県知事</v>
      </c>
      <c r="AH92" s="873"/>
      <c r="AI92" s="873"/>
      <c r="AJ92" s="873"/>
      <c r="AK92" s="873"/>
      <c r="AL92" s="873"/>
    </row>
    <row r="93" spans="1:38" s="554" customFormat="1" ht="13.5">
      <c r="A93" s="553"/>
      <c r="B93" s="553" t="s">
        <v>3411</v>
      </c>
      <c r="C93" s="553"/>
      <c r="D93" s="553"/>
      <c r="E93" s="553"/>
      <c r="F93" s="553"/>
      <c r="G93" s="885" t="s">
        <v>2429</v>
      </c>
      <c r="H93" s="2269"/>
      <c r="I93" s="2269"/>
      <c r="J93" s="2269"/>
      <c r="K93" s="2269"/>
      <c r="L93" s="2269"/>
      <c r="M93" s="2269"/>
      <c r="N93" s="2269"/>
      <c r="O93" s="2269"/>
      <c r="P93" s="2269"/>
      <c r="Q93" s="2269"/>
      <c r="R93" s="2269"/>
      <c r="S93" s="2269"/>
      <c r="T93" s="2269"/>
      <c r="U93" s="2269"/>
      <c r="V93" s="2269"/>
      <c r="W93" s="2269"/>
      <c r="X93" s="553"/>
      <c r="AA93" s="553"/>
      <c r="AC93" s="884" t="s">
        <v>3534</v>
      </c>
      <c r="AE93" s="883" t="str">
        <f t="shared" si="0"/>
        <v>静岡県知事</v>
      </c>
      <c r="AH93" s="873"/>
      <c r="AI93" s="873"/>
      <c r="AJ93" s="873"/>
      <c r="AK93" s="873"/>
      <c r="AL93" s="873"/>
    </row>
    <row r="94" spans="1:38" s="554" customFormat="1" ht="13.5">
      <c r="A94" s="553"/>
      <c r="B94" s="553" t="s">
        <v>3412</v>
      </c>
      <c r="C94" s="553"/>
      <c r="D94" s="553"/>
      <c r="E94" s="553"/>
      <c r="F94" s="553"/>
      <c r="G94" s="2270"/>
      <c r="H94" s="2270"/>
      <c r="I94" s="2270"/>
      <c r="J94" s="2270"/>
      <c r="K94" s="2270"/>
      <c r="L94" s="2270"/>
      <c r="M94" s="2270"/>
      <c r="N94" s="2270"/>
      <c r="O94" s="2270"/>
      <c r="P94" s="2270"/>
      <c r="Q94" s="2270"/>
      <c r="R94" s="2270"/>
      <c r="S94" s="2270"/>
      <c r="T94" s="2270"/>
      <c r="U94" s="2270"/>
      <c r="V94" s="2270"/>
      <c r="W94" s="2270"/>
      <c r="X94" s="558"/>
      <c r="AA94" s="553"/>
      <c r="AC94" s="884" t="s">
        <v>3535</v>
      </c>
      <c r="AE94" s="883" t="str">
        <f t="shared" si="0"/>
        <v>愛知県知事</v>
      </c>
      <c r="AH94" s="873"/>
      <c r="AI94" s="873"/>
      <c r="AJ94" s="873"/>
      <c r="AK94" s="873"/>
      <c r="AL94" s="873"/>
    </row>
    <row r="95" spans="1:38" s="554" customFormat="1" ht="13.5">
      <c r="A95" s="553"/>
      <c r="B95" s="553"/>
      <c r="C95" s="553"/>
      <c r="D95" s="553"/>
      <c r="E95" s="553"/>
      <c r="F95" s="553"/>
      <c r="G95" s="2270"/>
      <c r="H95" s="2270"/>
      <c r="I95" s="2270"/>
      <c r="J95" s="2270"/>
      <c r="K95" s="2270"/>
      <c r="L95" s="2270"/>
      <c r="M95" s="2270"/>
      <c r="N95" s="2270"/>
      <c r="O95" s="2270"/>
      <c r="P95" s="2270"/>
      <c r="Q95" s="2270"/>
      <c r="R95" s="2270"/>
      <c r="S95" s="2270"/>
      <c r="T95" s="2270"/>
      <c r="U95" s="2270"/>
      <c r="V95" s="2270"/>
      <c r="W95" s="2270"/>
      <c r="X95" s="558"/>
      <c r="AA95" s="553"/>
      <c r="AC95" s="884" t="s">
        <v>3536</v>
      </c>
      <c r="AE95" s="883" t="str">
        <f t="shared" si="0"/>
        <v>三重県知事</v>
      </c>
      <c r="AH95" s="873"/>
      <c r="AI95" s="873"/>
      <c r="AJ95" s="873"/>
      <c r="AK95" s="873"/>
      <c r="AL95" s="873"/>
    </row>
    <row r="96" spans="1:38" s="554" customFormat="1" ht="13.5">
      <c r="A96" s="553"/>
      <c r="B96" s="553" t="s">
        <v>3413</v>
      </c>
      <c r="C96" s="553"/>
      <c r="D96" s="553"/>
      <c r="E96" s="553"/>
      <c r="F96" s="553"/>
      <c r="G96" s="2268"/>
      <c r="H96" s="2268"/>
      <c r="I96" s="2268"/>
      <c r="J96" s="2268"/>
      <c r="K96" s="2268"/>
      <c r="L96" s="2268"/>
      <c r="M96" s="2268"/>
      <c r="N96" s="2268"/>
      <c r="O96" s="2268"/>
      <c r="P96" s="2268"/>
      <c r="Q96" s="2268"/>
      <c r="R96" s="2268"/>
      <c r="S96" s="2268"/>
      <c r="T96" s="2268"/>
      <c r="U96" s="2268"/>
      <c r="V96" s="2268"/>
      <c r="W96" s="2268"/>
      <c r="X96" s="558"/>
      <c r="AA96" s="553"/>
      <c r="AC96" s="884" t="s">
        <v>3537</v>
      </c>
      <c r="AE96" s="883" t="str">
        <f t="shared" si="0"/>
        <v>滋賀県知事</v>
      </c>
      <c r="AH96" s="873"/>
      <c r="AI96" s="873"/>
      <c r="AJ96" s="873"/>
      <c r="AK96" s="873"/>
      <c r="AL96" s="873"/>
    </row>
    <row r="97" spans="1:38" s="554" customFormat="1" ht="13.5">
      <c r="A97" s="553"/>
      <c r="B97" s="553" t="s">
        <v>3525</v>
      </c>
      <c r="C97" s="553"/>
      <c r="D97" s="553"/>
      <c r="E97" s="553"/>
      <c r="F97" s="553"/>
      <c r="G97" s="819"/>
      <c r="H97" s="819"/>
      <c r="I97" s="819"/>
      <c r="J97" s="2277"/>
      <c r="K97" s="2277"/>
      <c r="L97" s="2277"/>
      <c r="M97" s="2277"/>
      <c r="N97" s="2277"/>
      <c r="O97" s="2277"/>
      <c r="P97" s="2277"/>
      <c r="Q97" s="2277"/>
      <c r="R97" s="2277"/>
      <c r="S97" s="2277"/>
      <c r="T97" s="2277"/>
      <c r="U97" s="2277"/>
      <c r="V97" s="2277"/>
      <c r="W97" s="2277"/>
      <c r="X97" s="558"/>
      <c r="AA97" s="553"/>
      <c r="AC97" s="884" t="s">
        <v>3538</v>
      </c>
      <c r="AE97" s="883" t="str">
        <f t="shared" si="0"/>
        <v>京都府知事</v>
      </c>
      <c r="AH97" s="873"/>
      <c r="AI97" s="873"/>
      <c r="AJ97" s="873"/>
      <c r="AK97" s="873"/>
      <c r="AL97" s="873"/>
    </row>
    <row r="98" spans="1:38" s="554" customFormat="1" ht="13.5">
      <c r="A98" s="553"/>
      <c r="B98" s="553"/>
      <c r="C98" s="553"/>
      <c r="D98" s="553"/>
      <c r="E98" s="553"/>
      <c r="F98" s="553"/>
      <c r="G98" s="553"/>
      <c r="H98" s="553"/>
      <c r="I98" s="553"/>
      <c r="J98" s="553"/>
      <c r="K98" s="553"/>
      <c r="L98" s="553"/>
      <c r="M98" s="553"/>
      <c r="N98" s="553"/>
      <c r="O98" s="553"/>
      <c r="P98" s="553"/>
      <c r="Q98" s="553"/>
      <c r="R98" s="553"/>
      <c r="S98" s="553"/>
      <c r="T98" s="553"/>
      <c r="U98" s="553"/>
      <c r="V98" s="553"/>
      <c r="W98" s="553"/>
      <c r="X98" s="553"/>
      <c r="AA98" s="553"/>
      <c r="AC98" s="884" t="s">
        <v>3539</v>
      </c>
      <c r="AE98" s="883" t="str">
        <f t="shared" si="0"/>
        <v>大阪府知事</v>
      </c>
      <c r="AH98" s="873"/>
      <c r="AI98" s="873"/>
      <c r="AJ98" s="873"/>
      <c r="AK98" s="873"/>
      <c r="AL98" s="873"/>
    </row>
    <row r="99" spans="1:38" s="554" customFormat="1" ht="13.5">
      <c r="A99" s="822"/>
      <c r="B99" s="553" t="s">
        <v>3540</v>
      </c>
      <c r="C99" s="553"/>
      <c r="D99" s="553"/>
      <c r="E99" s="553"/>
      <c r="F99" s="553"/>
      <c r="G99" s="553"/>
      <c r="H99" s="553"/>
      <c r="I99" s="553"/>
      <c r="J99" s="553"/>
      <c r="K99" s="553"/>
      <c r="L99" s="553"/>
      <c r="M99" s="553"/>
      <c r="N99" s="553"/>
      <c r="O99" s="553"/>
      <c r="P99" s="553"/>
      <c r="Q99" s="553"/>
      <c r="R99" s="553"/>
      <c r="S99" s="553"/>
      <c r="T99" s="553"/>
      <c r="U99" s="553"/>
      <c r="V99" s="553"/>
      <c r="W99" s="553"/>
      <c r="X99" s="553"/>
      <c r="AA99" s="553"/>
      <c r="AC99" s="884" t="s">
        <v>3541</v>
      </c>
      <c r="AE99" s="883" t="str">
        <f t="shared" si="0"/>
        <v>兵庫県知事</v>
      </c>
      <c r="AH99" s="873"/>
      <c r="AI99" s="873"/>
      <c r="AJ99" s="873"/>
      <c r="AK99" s="873"/>
      <c r="AL99" s="873"/>
    </row>
    <row r="100" spans="1:38" s="554" customFormat="1" ht="13.5">
      <c r="A100" s="553"/>
      <c r="B100" s="553" t="s">
        <v>3409</v>
      </c>
      <c r="C100" s="553"/>
      <c r="D100" s="553"/>
      <c r="E100" s="553"/>
      <c r="F100" s="553"/>
      <c r="G100" s="2273"/>
      <c r="H100" s="2273"/>
      <c r="I100" s="880" t="s">
        <v>552</v>
      </c>
      <c r="J100" s="881"/>
      <c r="K100" s="2273"/>
      <c r="L100" s="2273"/>
      <c r="M100" s="2273"/>
      <c r="N100" s="2273"/>
      <c r="O100" s="880" t="s">
        <v>558</v>
      </c>
      <c r="P100" s="881"/>
      <c r="Q100" s="2275"/>
      <c r="R100" s="2275"/>
      <c r="S100" s="2275"/>
      <c r="T100" s="2275"/>
      <c r="U100" s="2275"/>
      <c r="V100" s="2275"/>
      <c r="W100" s="880" t="s">
        <v>375</v>
      </c>
      <c r="X100" s="553"/>
      <c r="AA100" s="553"/>
      <c r="AC100" s="884" t="s">
        <v>3542</v>
      </c>
      <c r="AE100" s="883" t="str">
        <f t="shared" si="0"/>
        <v>奈良県知事</v>
      </c>
      <c r="AH100" s="873"/>
      <c r="AI100" s="873"/>
      <c r="AJ100" s="873"/>
      <c r="AK100" s="873"/>
      <c r="AL100" s="873"/>
    </row>
    <row r="101" spans="1:38" s="554" customFormat="1" ht="13.5">
      <c r="A101" s="553"/>
      <c r="B101" s="553" t="s">
        <v>560</v>
      </c>
      <c r="C101" s="553"/>
      <c r="D101" s="553"/>
      <c r="E101" s="553"/>
      <c r="F101" s="553"/>
      <c r="G101" s="2269"/>
      <c r="H101" s="2269"/>
      <c r="I101" s="2269"/>
      <c r="J101" s="2269"/>
      <c r="K101" s="2269"/>
      <c r="L101" s="2269"/>
      <c r="M101" s="2269"/>
      <c r="N101" s="2269"/>
      <c r="O101" s="2269"/>
      <c r="P101" s="2269"/>
      <c r="Q101" s="2269"/>
      <c r="R101" s="2269"/>
      <c r="S101" s="2269"/>
      <c r="T101" s="2269"/>
      <c r="U101" s="2269"/>
      <c r="V101" s="2269"/>
      <c r="W101" s="2269"/>
      <c r="X101" s="558"/>
      <c r="AA101" s="553"/>
      <c r="AC101" s="884" t="s">
        <v>3543</v>
      </c>
      <c r="AE101" s="883" t="str">
        <f t="shared" si="0"/>
        <v>和歌山県知事</v>
      </c>
      <c r="AH101" s="873"/>
      <c r="AI101" s="873"/>
      <c r="AJ101" s="873"/>
      <c r="AK101" s="873"/>
      <c r="AL101" s="873"/>
    </row>
    <row r="102" spans="1:38" s="554" customFormat="1" ht="13.5">
      <c r="A102" s="553"/>
      <c r="B102" s="553" t="s">
        <v>3410</v>
      </c>
      <c r="C102" s="553"/>
      <c r="D102" s="553"/>
      <c r="E102" s="553"/>
      <c r="F102" s="553"/>
      <c r="G102" s="2273"/>
      <c r="H102" s="2273"/>
      <c r="I102" s="2276" t="s">
        <v>553</v>
      </c>
      <c r="J102" s="2276"/>
      <c r="K102" s="2276"/>
      <c r="L102" s="2273"/>
      <c r="M102" s="2273"/>
      <c r="N102" s="2273"/>
      <c r="O102" s="880" t="s">
        <v>559</v>
      </c>
      <c r="P102" s="881"/>
      <c r="Q102" s="880"/>
      <c r="R102" s="2275"/>
      <c r="S102" s="2275"/>
      <c r="T102" s="2275"/>
      <c r="U102" s="2275"/>
      <c r="V102" s="2275"/>
      <c r="W102" s="880" t="s">
        <v>375</v>
      </c>
      <c r="X102" s="558"/>
      <c r="AA102" s="553"/>
      <c r="AC102" s="884" t="s">
        <v>3544</v>
      </c>
      <c r="AE102" s="883" t="str">
        <f t="shared" si="0"/>
        <v>鳥取県知事</v>
      </c>
      <c r="AH102" s="873"/>
      <c r="AI102" s="873"/>
      <c r="AJ102" s="873"/>
      <c r="AK102" s="873"/>
      <c r="AL102" s="873"/>
    </row>
    <row r="103" spans="1:38" s="554" customFormat="1" ht="13.5">
      <c r="A103" s="553"/>
      <c r="B103" s="553"/>
      <c r="C103" s="553"/>
      <c r="D103" s="553"/>
      <c r="E103" s="553"/>
      <c r="F103" s="553"/>
      <c r="G103" s="2269"/>
      <c r="H103" s="2269"/>
      <c r="I103" s="2269"/>
      <c r="J103" s="2269"/>
      <c r="K103" s="2269"/>
      <c r="L103" s="2269"/>
      <c r="M103" s="2269"/>
      <c r="N103" s="2269"/>
      <c r="O103" s="2269"/>
      <c r="P103" s="2269"/>
      <c r="Q103" s="2269"/>
      <c r="R103" s="2269"/>
      <c r="S103" s="2269"/>
      <c r="T103" s="2269"/>
      <c r="U103" s="2269"/>
      <c r="V103" s="2269"/>
      <c r="W103" s="2269"/>
      <c r="X103" s="558"/>
      <c r="AA103" s="553"/>
      <c r="AC103" s="884" t="s">
        <v>3545</v>
      </c>
      <c r="AE103" s="883" t="str">
        <f t="shared" si="0"/>
        <v>島根県知事</v>
      </c>
      <c r="AH103" s="873"/>
      <c r="AI103" s="873"/>
      <c r="AJ103" s="873"/>
      <c r="AK103" s="873"/>
      <c r="AL103" s="873"/>
    </row>
    <row r="104" spans="1:38" s="554" customFormat="1" ht="13.5">
      <c r="A104" s="553"/>
      <c r="B104" s="553" t="s">
        <v>3411</v>
      </c>
      <c r="C104" s="553"/>
      <c r="D104" s="553"/>
      <c r="E104" s="553"/>
      <c r="F104" s="553"/>
      <c r="G104" s="885" t="s">
        <v>2429</v>
      </c>
      <c r="H104" s="2269"/>
      <c r="I104" s="2269"/>
      <c r="J104" s="2269"/>
      <c r="K104" s="2269"/>
      <c r="L104" s="2269"/>
      <c r="M104" s="2269"/>
      <c r="N104" s="2269"/>
      <c r="O104" s="2269"/>
      <c r="P104" s="2269"/>
      <c r="Q104" s="2269"/>
      <c r="R104" s="2269"/>
      <c r="S104" s="2269"/>
      <c r="T104" s="2269"/>
      <c r="U104" s="2269"/>
      <c r="V104" s="2269"/>
      <c r="W104" s="2269"/>
      <c r="X104" s="553"/>
      <c r="AA104" s="553"/>
      <c r="AC104" s="884" t="s">
        <v>3546</v>
      </c>
      <c r="AE104" s="883" t="str">
        <f t="shared" si="0"/>
        <v>岡山県知事</v>
      </c>
      <c r="AH104" s="873"/>
      <c r="AI104" s="873"/>
      <c r="AJ104" s="873"/>
      <c r="AK104" s="873"/>
      <c r="AL104" s="873"/>
    </row>
    <row r="105" spans="1:38" s="554" customFormat="1" ht="13.5">
      <c r="A105" s="553"/>
      <c r="B105" s="553" t="s">
        <v>3412</v>
      </c>
      <c r="C105" s="553"/>
      <c r="D105" s="553"/>
      <c r="E105" s="553"/>
      <c r="F105" s="553"/>
      <c r="G105" s="2270"/>
      <c r="H105" s="2270"/>
      <c r="I105" s="2270"/>
      <c r="J105" s="2270"/>
      <c r="K105" s="2270"/>
      <c r="L105" s="2270"/>
      <c r="M105" s="2270"/>
      <c r="N105" s="2270"/>
      <c r="O105" s="2270"/>
      <c r="P105" s="2270"/>
      <c r="Q105" s="2270"/>
      <c r="R105" s="2270"/>
      <c r="S105" s="2270"/>
      <c r="T105" s="2270"/>
      <c r="U105" s="2270"/>
      <c r="V105" s="2270"/>
      <c r="W105" s="2270"/>
      <c r="X105" s="558"/>
      <c r="AA105" s="553"/>
      <c r="AC105" s="884" t="s">
        <v>3547</v>
      </c>
      <c r="AE105" s="883" t="str">
        <f t="shared" si="0"/>
        <v>広島県知事</v>
      </c>
      <c r="AH105" s="873"/>
      <c r="AI105" s="873"/>
      <c r="AJ105" s="873"/>
      <c r="AK105" s="873"/>
      <c r="AL105" s="873"/>
    </row>
    <row r="106" spans="1:38" s="554" customFormat="1" ht="13.5">
      <c r="A106" s="553"/>
      <c r="B106" s="553"/>
      <c r="C106" s="553"/>
      <c r="D106" s="553"/>
      <c r="E106" s="553"/>
      <c r="F106" s="553"/>
      <c r="G106" s="2270"/>
      <c r="H106" s="2270"/>
      <c r="I106" s="2270"/>
      <c r="J106" s="2270"/>
      <c r="K106" s="2270"/>
      <c r="L106" s="2270"/>
      <c r="M106" s="2270"/>
      <c r="N106" s="2270"/>
      <c r="O106" s="2270"/>
      <c r="P106" s="2270"/>
      <c r="Q106" s="2270"/>
      <c r="R106" s="2270"/>
      <c r="S106" s="2270"/>
      <c r="T106" s="2270"/>
      <c r="U106" s="2270"/>
      <c r="V106" s="2270"/>
      <c r="W106" s="2270"/>
      <c r="X106" s="558"/>
      <c r="AA106" s="553"/>
      <c r="AC106" s="884" t="s">
        <v>3548</v>
      </c>
      <c r="AE106" s="883" t="str">
        <f t="shared" si="0"/>
        <v>山口県知事</v>
      </c>
      <c r="AH106" s="873"/>
      <c r="AI106" s="873"/>
      <c r="AJ106" s="873"/>
      <c r="AK106" s="873"/>
      <c r="AL106" s="873"/>
    </row>
    <row r="107" spans="1:38" s="554" customFormat="1" ht="13.5">
      <c r="A107" s="553"/>
      <c r="B107" s="553" t="s">
        <v>3413</v>
      </c>
      <c r="C107" s="553"/>
      <c r="D107" s="553"/>
      <c r="E107" s="553"/>
      <c r="F107" s="553"/>
      <c r="G107" s="2268"/>
      <c r="H107" s="2268"/>
      <c r="I107" s="2268"/>
      <c r="J107" s="2268"/>
      <c r="K107" s="2268"/>
      <c r="L107" s="2268"/>
      <c r="M107" s="2268"/>
      <c r="N107" s="2268"/>
      <c r="O107" s="2268"/>
      <c r="P107" s="2268"/>
      <c r="Q107" s="2268"/>
      <c r="R107" s="2268"/>
      <c r="S107" s="2268"/>
      <c r="T107" s="2268"/>
      <c r="U107" s="2268"/>
      <c r="V107" s="2268"/>
      <c r="W107" s="2268"/>
      <c r="X107" s="558"/>
      <c r="AA107" s="553"/>
      <c r="AC107" s="884" t="s">
        <v>3549</v>
      </c>
      <c r="AD107" s="557"/>
      <c r="AE107" s="883" t="str">
        <f t="shared" si="0"/>
        <v>徳島県知事</v>
      </c>
      <c r="AH107" s="873"/>
      <c r="AI107" s="873"/>
      <c r="AJ107" s="873"/>
      <c r="AK107" s="873"/>
      <c r="AL107" s="873"/>
    </row>
    <row r="108" spans="1:38" s="554" customFormat="1" ht="13.5">
      <c r="A108" s="553"/>
      <c r="B108" s="553" t="s">
        <v>3525</v>
      </c>
      <c r="C108" s="553"/>
      <c r="D108" s="553"/>
      <c r="E108" s="553"/>
      <c r="F108" s="553"/>
      <c r="G108" s="819"/>
      <c r="H108" s="819"/>
      <c r="I108" s="819"/>
      <c r="J108" s="2277"/>
      <c r="K108" s="2277"/>
      <c r="L108" s="2277"/>
      <c r="M108" s="2277"/>
      <c r="N108" s="2277"/>
      <c r="O108" s="2277"/>
      <c r="P108" s="2277"/>
      <c r="Q108" s="2277"/>
      <c r="R108" s="2277"/>
      <c r="S108" s="2277"/>
      <c r="T108" s="2277"/>
      <c r="U108" s="2277"/>
      <c r="V108" s="2277"/>
      <c r="W108" s="2277"/>
      <c r="X108" s="558"/>
      <c r="AA108" s="553"/>
      <c r="AC108" s="884" t="s">
        <v>3550</v>
      </c>
      <c r="AD108" s="557"/>
      <c r="AE108" s="883" t="str">
        <f t="shared" si="0"/>
        <v>香川県知事</v>
      </c>
      <c r="AH108" s="873"/>
      <c r="AI108" s="873"/>
      <c r="AJ108" s="873"/>
      <c r="AK108" s="873"/>
      <c r="AL108" s="873"/>
    </row>
    <row r="109" spans="1:38" s="554" customFormat="1" ht="13.5">
      <c r="A109" s="553"/>
      <c r="B109" s="553"/>
      <c r="C109" s="553"/>
      <c r="D109" s="553"/>
      <c r="E109" s="553"/>
      <c r="F109" s="553"/>
      <c r="G109" s="553"/>
      <c r="H109" s="553"/>
      <c r="I109" s="553"/>
      <c r="J109" s="553"/>
      <c r="K109" s="553"/>
      <c r="L109" s="553"/>
      <c r="M109" s="553"/>
      <c r="N109" s="553"/>
      <c r="O109" s="553"/>
      <c r="P109" s="553"/>
      <c r="Q109" s="553"/>
      <c r="R109" s="553"/>
      <c r="S109" s="553"/>
      <c r="T109" s="553"/>
      <c r="U109" s="553"/>
      <c r="V109" s="553"/>
      <c r="W109" s="553"/>
      <c r="X109" s="553"/>
      <c r="AA109" s="553"/>
      <c r="AC109" s="884" t="s">
        <v>3551</v>
      </c>
      <c r="AD109" s="557"/>
      <c r="AE109" s="883" t="str">
        <f t="shared" si="0"/>
        <v>愛媛県知事</v>
      </c>
      <c r="AH109" s="859" t="s">
        <v>3093</v>
      </c>
      <c r="AI109" s="859"/>
      <c r="AJ109" s="857"/>
      <c r="AK109" s="857"/>
      <c r="AL109" s="857"/>
    </row>
    <row r="110" spans="1:38" s="554" customFormat="1" ht="13.5">
      <c r="A110" s="818" t="s">
        <v>3552</v>
      </c>
      <c r="B110" s="563"/>
      <c r="C110" s="563"/>
      <c r="D110" s="563"/>
      <c r="E110" s="563"/>
      <c r="F110" s="563"/>
      <c r="G110" s="563"/>
      <c r="H110" s="563"/>
      <c r="I110" s="563"/>
      <c r="J110" s="563"/>
      <c r="K110" s="563"/>
      <c r="L110" s="563"/>
      <c r="M110" s="563"/>
      <c r="N110" s="563"/>
      <c r="O110" s="563"/>
      <c r="P110" s="563"/>
      <c r="Q110" s="563"/>
      <c r="R110" s="563"/>
      <c r="S110" s="563"/>
      <c r="T110" s="563"/>
      <c r="U110" s="563"/>
      <c r="V110" s="563"/>
      <c r="W110" s="563"/>
      <c r="X110" s="563"/>
      <c r="AA110" s="553"/>
      <c r="AC110" s="884" t="s">
        <v>3553</v>
      </c>
      <c r="AD110" s="557"/>
      <c r="AE110" s="883" t="str">
        <f t="shared" si="0"/>
        <v>高知県知事</v>
      </c>
      <c r="AH110" s="860" t="s">
        <v>2845</v>
      </c>
      <c r="AI110" s="859"/>
      <c r="AJ110" s="857"/>
      <c r="AK110" s="857"/>
      <c r="AL110" s="857"/>
    </row>
    <row r="111" spans="1:38" s="554" customFormat="1" ht="13.5">
      <c r="A111" s="553"/>
      <c r="B111" s="553" t="s">
        <v>597</v>
      </c>
      <c r="C111" s="553"/>
      <c r="D111" s="553"/>
      <c r="E111" s="553"/>
      <c r="F111" s="553"/>
      <c r="G111" s="2270"/>
      <c r="H111" s="2270"/>
      <c r="I111" s="2270"/>
      <c r="J111" s="2270"/>
      <c r="K111" s="2270"/>
      <c r="L111" s="2270"/>
      <c r="M111" s="2270"/>
      <c r="N111" s="2270"/>
      <c r="O111" s="2270"/>
      <c r="P111" s="2270"/>
      <c r="Q111" s="2270"/>
      <c r="R111" s="2270"/>
      <c r="S111" s="2270"/>
      <c r="T111" s="2270"/>
      <c r="U111" s="2270"/>
      <c r="V111" s="2270"/>
      <c r="W111" s="2270"/>
      <c r="X111" s="553"/>
      <c r="AA111" s="553"/>
      <c r="AC111" s="884" t="s">
        <v>3554</v>
      </c>
      <c r="AD111" s="557"/>
      <c r="AE111" s="883" t="str">
        <f t="shared" si="0"/>
        <v>福岡県知事</v>
      </c>
      <c r="AH111" s="861" t="str">
        <f>HYPERLINK("#A1：X54")</f>
        <v>#A1：X54</v>
      </c>
      <c r="AI111" s="862" t="s">
        <v>3481</v>
      </c>
      <c r="AJ111" s="863"/>
      <c r="AK111" s="863"/>
      <c r="AL111" s="863"/>
    </row>
    <row r="112" spans="1:38" s="557" customFormat="1" ht="13.5">
      <c r="A112" s="553"/>
      <c r="B112" s="553"/>
      <c r="C112" s="553"/>
      <c r="D112" s="553"/>
      <c r="E112" s="553"/>
      <c r="F112" s="553"/>
      <c r="G112" s="2270"/>
      <c r="H112" s="2270"/>
      <c r="I112" s="2270"/>
      <c r="J112" s="2270"/>
      <c r="K112" s="2270"/>
      <c r="L112" s="2270"/>
      <c r="M112" s="2270"/>
      <c r="N112" s="2270"/>
      <c r="O112" s="2270"/>
      <c r="P112" s="2270"/>
      <c r="Q112" s="2270"/>
      <c r="R112" s="2270"/>
      <c r="S112" s="2270"/>
      <c r="T112" s="2270"/>
      <c r="U112" s="2270"/>
      <c r="V112" s="2270"/>
      <c r="W112" s="2270"/>
      <c r="X112" s="553"/>
      <c r="Y112" s="554"/>
      <c r="Z112" s="554"/>
      <c r="AA112" s="553"/>
      <c r="AC112" s="884" t="s">
        <v>3555</v>
      </c>
      <c r="AE112" s="883" t="str">
        <f t="shared" si="0"/>
        <v>佐賀県知事</v>
      </c>
      <c r="AH112" s="861" t="str">
        <f>HYPERLINK("#A55：X108")</f>
        <v>#A55：X108</v>
      </c>
      <c r="AI112" s="864" t="s">
        <v>3482</v>
      </c>
      <c r="AJ112" s="865"/>
      <c r="AK112" s="865"/>
      <c r="AL112" s="865"/>
    </row>
    <row r="113" spans="1:38" s="557" customFormat="1" ht="13.5">
      <c r="A113" s="553"/>
      <c r="B113" s="553" t="s">
        <v>3423</v>
      </c>
      <c r="C113" s="553"/>
      <c r="D113" s="553"/>
      <c r="E113" s="553"/>
      <c r="F113" s="553"/>
      <c r="G113" s="880" t="s">
        <v>3424</v>
      </c>
      <c r="H113" s="881"/>
      <c r="I113" s="881"/>
      <c r="J113" s="881"/>
      <c r="K113" s="2273"/>
      <c r="L113" s="2273"/>
      <c r="M113" s="2273"/>
      <c r="N113" s="2273"/>
      <c r="O113" s="2274" t="s">
        <v>3425</v>
      </c>
      <c r="P113" s="2274"/>
      <c r="Q113" s="2275"/>
      <c r="R113" s="2275"/>
      <c r="S113" s="2275"/>
      <c r="T113" s="2275"/>
      <c r="U113" s="2275"/>
      <c r="V113" s="2275"/>
      <c r="W113" s="880" t="s">
        <v>375</v>
      </c>
      <c r="X113" s="564"/>
      <c r="Y113" s="554"/>
      <c r="Z113" s="554"/>
      <c r="AA113" s="553"/>
      <c r="AC113" s="884" t="s">
        <v>3556</v>
      </c>
      <c r="AE113" s="883" t="str">
        <f t="shared" si="0"/>
        <v>長崎県知事</v>
      </c>
      <c r="AH113" s="861" t="str">
        <f>HYPERLINK("#A109：X162")</f>
        <v>#A109：X162</v>
      </c>
      <c r="AI113" s="864" t="s">
        <v>3483</v>
      </c>
      <c r="AJ113" s="865"/>
      <c r="AK113" s="865"/>
      <c r="AL113" s="865"/>
    </row>
    <row r="114" spans="1:38" s="557" customFormat="1" ht="13.5">
      <c r="A114" s="553"/>
      <c r="B114" s="553"/>
      <c r="C114" s="553"/>
      <c r="D114" s="553"/>
      <c r="E114" s="553"/>
      <c r="F114" s="553"/>
      <c r="G114" s="2269"/>
      <c r="H114" s="2269"/>
      <c r="I114" s="2269"/>
      <c r="J114" s="2269"/>
      <c r="K114" s="2269"/>
      <c r="L114" s="2269"/>
      <c r="M114" s="2269"/>
      <c r="N114" s="2269"/>
      <c r="O114" s="2269"/>
      <c r="P114" s="2269"/>
      <c r="Q114" s="2269"/>
      <c r="R114" s="2269"/>
      <c r="S114" s="2269"/>
      <c r="T114" s="2269"/>
      <c r="U114" s="2269"/>
      <c r="V114" s="2269"/>
      <c r="W114" s="2269"/>
      <c r="X114" s="564"/>
      <c r="Y114" s="554"/>
      <c r="Z114" s="554"/>
      <c r="AA114" s="553"/>
      <c r="AC114" s="884" t="s">
        <v>3557</v>
      </c>
      <c r="AE114" s="883" t="str">
        <f t="shared" si="0"/>
        <v>熊本県知事</v>
      </c>
      <c r="AH114" s="861" t="str">
        <f>HYPERLINK("#A163：X216")</f>
        <v>#A163：X216</v>
      </c>
      <c r="AI114" s="864" t="s">
        <v>3485</v>
      </c>
      <c r="AJ114" s="865"/>
      <c r="AK114" s="865"/>
      <c r="AL114" s="865"/>
    </row>
    <row r="115" spans="1:38" s="557" customFormat="1" ht="13.5">
      <c r="A115" s="553"/>
      <c r="B115" s="553" t="s">
        <v>551</v>
      </c>
      <c r="C115" s="553"/>
      <c r="D115" s="553"/>
      <c r="E115" s="553"/>
      <c r="F115" s="553"/>
      <c r="G115" s="885" t="s">
        <v>2429</v>
      </c>
      <c r="H115" s="2269"/>
      <c r="I115" s="2269"/>
      <c r="J115" s="2269"/>
      <c r="K115" s="2269"/>
      <c r="L115" s="2269"/>
      <c r="M115" s="2269"/>
      <c r="N115" s="2269"/>
      <c r="O115" s="2269"/>
      <c r="P115" s="2269"/>
      <c r="Q115" s="2269"/>
      <c r="R115" s="2269"/>
      <c r="S115" s="2269"/>
      <c r="T115" s="2269"/>
      <c r="U115" s="2269"/>
      <c r="V115" s="2269"/>
      <c r="W115" s="2269"/>
      <c r="Y115" s="554"/>
      <c r="Z115" s="554"/>
      <c r="AA115" s="553"/>
      <c r="AC115" s="878" t="s">
        <v>3558</v>
      </c>
      <c r="AE115" s="883" t="str">
        <f t="shared" si="0"/>
        <v>大分県知事</v>
      </c>
      <c r="AH115" s="873"/>
      <c r="AI115" s="873"/>
      <c r="AJ115" s="873"/>
      <c r="AK115" s="873"/>
      <c r="AL115" s="873"/>
    </row>
    <row r="116" spans="1:38" s="557" customFormat="1" ht="13.5">
      <c r="A116" s="553"/>
      <c r="B116" s="553" t="s">
        <v>599</v>
      </c>
      <c r="C116" s="553"/>
      <c r="D116" s="553"/>
      <c r="E116" s="553"/>
      <c r="F116" s="553"/>
      <c r="G116" s="2270"/>
      <c r="H116" s="2270"/>
      <c r="I116" s="2270"/>
      <c r="J116" s="2270"/>
      <c r="K116" s="2270"/>
      <c r="L116" s="2270"/>
      <c r="M116" s="2270"/>
      <c r="N116" s="2270"/>
      <c r="O116" s="2270"/>
      <c r="P116" s="2270"/>
      <c r="Q116" s="2270"/>
      <c r="R116" s="2270"/>
      <c r="S116" s="2270"/>
      <c r="T116" s="2270"/>
      <c r="U116" s="2270"/>
      <c r="V116" s="2270"/>
      <c r="W116" s="2270"/>
      <c r="Y116" s="554"/>
      <c r="Z116" s="554"/>
      <c r="AA116" s="553"/>
      <c r="AC116" s="878"/>
      <c r="AE116" s="883" t="str">
        <f t="shared" si="0"/>
        <v>宮崎県知事</v>
      </c>
      <c r="AH116" s="873"/>
      <c r="AI116" s="873"/>
      <c r="AJ116" s="873"/>
      <c r="AK116" s="873"/>
      <c r="AL116" s="873"/>
    </row>
    <row r="117" spans="1:38" s="557" customFormat="1" ht="13.5">
      <c r="A117" s="553"/>
      <c r="B117" s="553"/>
      <c r="C117" s="553"/>
      <c r="D117" s="553"/>
      <c r="E117" s="553"/>
      <c r="F117" s="553"/>
      <c r="G117" s="2270"/>
      <c r="H117" s="2270"/>
      <c r="I117" s="2270"/>
      <c r="J117" s="2270"/>
      <c r="K117" s="2270"/>
      <c r="L117" s="2270"/>
      <c r="M117" s="2270"/>
      <c r="N117" s="2270"/>
      <c r="O117" s="2270"/>
      <c r="P117" s="2270"/>
      <c r="Q117" s="2270"/>
      <c r="R117" s="2270"/>
      <c r="S117" s="2270"/>
      <c r="T117" s="2270"/>
      <c r="U117" s="2270"/>
      <c r="V117" s="2270"/>
      <c r="W117" s="2270"/>
      <c r="Y117" s="554"/>
      <c r="Z117" s="554"/>
      <c r="AA117" s="553"/>
      <c r="AC117" s="878"/>
      <c r="AE117" s="883" t="str">
        <f t="shared" si="0"/>
        <v>鹿児島県知事</v>
      </c>
      <c r="AH117" s="873"/>
      <c r="AI117" s="873"/>
      <c r="AJ117" s="873"/>
      <c r="AK117" s="873"/>
      <c r="AL117" s="873"/>
    </row>
    <row r="118" spans="1:38" s="557" customFormat="1" ht="13.5">
      <c r="A118" s="553"/>
      <c r="B118" s="553" t="s">
        <v>555</v>
      </c>
      <c r="C118" s="553"/>
      <c r="D118" s="553"/>
      <c r="E118" s="553"/>
      <c r="F118" s="553"/>
      <c r="G118" s="2268"/>
      <c r="H118" s="2268"/>
      <c r="I118" s="2268"/>
      <c r="J118" s="2268"/>
      <c r="K118" s="2268"/>
      <c r="L118" s="2268"/>
      <c r="M118" s="2268"/>
      <c r="N118" s="2268"/>
      <c r="O118" s="2268"/>
      <c r="P118" s="2268"/>
      <c r="Q118" s="2268"/>
      <c r="R118" s="2268"/>
      <c r="S118" s="2268"/>
      <c r="T118" s="2268"/>
      <c r="U118" s="2268"/>
      <c r="V118" s="2268"/>
      <c r="W118" s="2268"/>
      <c r="Y118" s="554"/>
      <c r="Z118" s="554"/>
      <c r="AA118" s="553"/>
      <c r="AC118" s="878"/>
      <c r="AE118" s="883" t="str">
        <f t="shared" si="0"/>
        <v>沖縄県知事</v>
      </c>
      <c r="AH118" s="873"/>
      <c r="AI118" s="873"/>
      <c r="AJ118" s="873"/>
      <c r="AK118" s="873"/>
      <c r="AL118" s="873"/>
    </row>
    <row r="119" spans="1:38" s="557" customFormat="1" ht="13.5">
      <c r="A119" s="553"/>
      <c r="B119" s="553"/>
      <c r="C119" s="553"/>
      <c r="D119" s="553"/>
      <c r="E119" s="553"/>
      <c r="F119" s="553"/>
      <c r="G119" s="553"/>
      <c r="H119" s="553"/>
      <c r="I119" s="553"/>
      <c r="J119" s="553"/>
      <c r="K119" s="553"/>
      <c r="L119" s="553"/>
      <c r="M119" s="553"/>
      <c r="N119" s="553"/>
      <c r="O119" s="553"/>
      <c r="P119" s="553"/>
      <c r="Q119" s="553"/>
      <c r="R119" s="553"/>
      <c r="S119" s="553"/>
      <c r="T119" s="553"/>
      <c r="U119" s="553"/>
      <c r="V119" s="553"/>
      <c r="W119" s="553"/>
      <c r="Y119" s="554"/>
      <c r="Z119" s="554"/>
      <c r="AA119" s="553"/>
      <c r="AC119" s="857"/>
      <c r="AD119" s="857"/>
      <c r="AH119" s="873"/>
      <c r="AI119" s="873"/>
      <c r="AJ119" s="873"/>
      <c r="AK119" s="873"/>
      <c r="AL119" s="873"/>
    </row>
    <row r="120" spans="1:38" ht="13.5">
      <c r="A120" s="818" t="s">
        <v>3559</v>
      </c>
      <c r="B120" s="563"/>
      <c r="C120" s="563"/>
      <c r="D120" s="563"/>
      <c r="E120" s="563"/>
      <c r="F120" s="563"/>
      <c r="G120" s="563"/>
      <c r="H120" s="563"/>
      <c r="I120" s="563"/>
      <c r="J120" s="563"/>
      <c r="K120" s="563"/>
      <c r="L120" s="563"/>
      <c r="M120" s="563"/>
      <c r="N120" s="563"/>
      <c r="O120" s="563"/>
      <c r="P120" s="563"/>
      <c r="Q120" s="563"/>
      <c r="R120" s="563"/>
      <c r="S120" s="563"/>
      <c r="T120" s="563"/>
      <c r="U120" s="563"/>
      <c r="V120" s="563"/>
      <c r="W120" s="563"/>
      <c r="X120" s="823"/>
      <c r="AH120" s="873"/>
      <c r="AI120" s="873"/>
      <c r="AJ120" s="873"/>
      <c r="AK120" s="873"/>
      <c r="AL120" s="873"/>
    </row>
    <row r="121" spans="1:38" ht="13.5">
      <c r="A121" s="553"/>
      <c r="B121" s="2270"/>
      <c r="C121" s="2270"/>
      <c r="D121" s="2270"/>
      <c r="E121" s="2270"/>
      <c r="F121" s="2270"/>
      <c r="G121" s="2270"/>
      <c r="H121" s="2270"/>
      <c r="I121" s="2270"/>
      <c r="J121" s="2270"/>
      <c r="K121" s="2270"/>
      <c r="L121" s="2270"/>
      <c r="M121" s="2270"/>
      <c r="N121" s="2270"/>
      <c r="O121" s="2270"/>
      <c r="P121" s="2270"/>
      <c r="Q121" s="2270"/>
      <c r="R121" s="2270"/>
      <c r="S121" s="2270"/>
      <c r="T121" s="2270"/>
      <c r="U121" s="2270"/>
      <c r="V121" s="2270"/>
      <c r="W121" s="2270"/>
      <c r="X121" s="557"/>
      <c r="AH121" s="873"/>
      <c r="AI121" s="873"/>
      <c r="AJ121" s="873"/>
      <c r="AK121" s="873"/>
      <c r="AL121" s="873"/>
    </row>
    <row r="122" spans="1:38" ht="13.5">
      <c r="A122" s="553"/>
      <c r="B122" s="2270"/>
      <c r="C122" s="2270"/>
      <c r="D122" s="2270"/>
      <c r="E122" s="2270"/>
      <c r="F122" s="2270"/>
      <c r="G122" s="2270"/>
      <c r="H122" s="2270"/>
      <c r="I122" s="2270"/>
      <c r="J122" s="2270"/>
      <c r="K122" s="2270"/>
      <c r="L122" s="2270"/>
      <c r="M122" s="2270"/>
      <c r="N122" s="2270"/>
      <c r="O122" s="2270"/>
      <c r="P122" s="2270"/>
      <c r="Q122" s="2270"/>
      <c r="R122" s="2270"/>
      <c r="S122" s="2270"/>
      <c r="T122" s="2270"/>
      <c r="U122" s="2270"/>
      <c r="V122" s="2270"/>
      <c r="W122" s="2270"/>
      <c r="X122" s="557"/>
      <c r="AH122" s="873"/>
      <c r="AI122" s="873"/>
      <c r="AJ122" s="873"/>
      <c r="AK122" s="873"/>
      <c r="AL122" s="873"/>
    </row>
    <row r="123" spans="1:38" ht="13.5">
      <c r="A123" s="565"/>
      <c r="B123" s="565"/>
      <c r="C123" s="565"/>
      <c r="D123" s="565"/>
      <c r="E123" s="565"/>
      <c r="F123" s="565"/>
      <c r="G123" s="565"/>
      <c r="H123" s="565"/>
      <c r="I123" s="565"/>
      <c r="J123" s="565"/>
      <c r="K123" s="565"/>
      <c r="L123" s="565"/>
      <c r="M123" s="565"/>
      <c r="N123" s="565"/>
      <c r="O123" s="565"/>
      <c r="P123" s="565"/>
      <c r="Q123" s="565"/>
      <c r="R123" s="565"/>
      <c r="S123" s="565"/>
      <c r="T123" s="565"/>
      <c r="U123" s="565"/>
      <c r="V123" s="565"/>
      <c r="W123" s="565"/>
      <c r="X123" s="824"/>
      <c r="AH123" s="873"/>
      <c r="AI123" s="873"/>
      <c r="AJ123" s="873"/>
      <c r="AK123" s="873"/>
      <c r="AL123" s="873"/>
    </row>
    <row r="124" spans="1:38" ht="13.5">
      <c r="A124" s="557"/>
      <c r="B124" s="553"/>
      <c r="C124" s="553"/>
      <c r="D124" s="553"/>
      <c r="E124" s="553"/>
      <c r="F124" s="553"/>
      <c r="G124" s="553"/>
      <c r="H124" s="553"/>
      <c r="I124" s="553"/>
      <c r="J124" s="553"/>
      <c r="K124" s="553"/>
      <c r="L124" s="553"/>
      <c r="M124" s="553"/>
      <c r="N124" s="553"/>
      <c r="O124" s="553"/>
      <c r="P124" s="553"/>
      <c r="Q124" s="553"/>
      <c r="R124" s="553"/>
      <c r="S124" s="553"/>
      <c r="T124" s="553"/>
      <c r="U124" s="553"/>
      <c r="V124" s="553"/>
      <c r="W124" s="553"/>
      <c r="X124" s="557"/>
    </row>
    <row r="125" spans="1:38" ht="13.5" customHeight="1">
      <c r="A125" s="2272" t="s">
        <v>3560</v>
      </c>
      <c r="B125" s="2272"/>
      <c r="C125" s="2272"/>
      <c r="D125" s="2272"/>
      <c r="E125" s="2272"/>
      <c r="F125" s="2272"/>
      <c r="G125" s="2272"/>
      <c r="H125" s="2272"/>
      <c r="I125" s="2272"/>
      <c r="J125" s="2272"/>
      <c r="K125" s="2272"/>
      <c r="L125" s="2272"/>
      <c r="M125" s="2272"/>
      <c r="N125" s="2272"/>
      <c r="O125" s="2272"/>
      <c r="P125" s="2272"/>
      <c r="Q125" s="2272"/>
      <c r="R125" s="2272"/>
      <c r="S125" s="2272"/>
      <c r="T125" s="2272"/>
      <c r="U125" s="2272"/>
      <c r="V125" s="2272"/>
      <c r="W125" s="2272"/>
      <c r="X125" s="2272"/>
    </row>
    <row r="126" spans="1:38" ht="13.5">
      <c r="A126" s="2272"/>
      <c r="B126" s="2272"/>
      <c r="C126" s="2272"/>
      <c r="D126" s="2272"/>
      <c r="E126" s="2272"/>
      <c r="F126" s="2272"/>
      <c r="G126" s="2272"/>
      <c r="H126" s="2272"/>
      <c r="I126" s="2272"/>
      <c r="J126" s="2272"/>
      <c r="K126" s="2272"/>
      <c r="L126" s="2272"/>
      <c r="M126" s="2272"/>
      <c r="N126" s="2272"/>
      <c r="O126" s="2272"/>
      <c r="P126" s="2272"/>
      <c r="Q126" s="2272"/>
      <c r="R126" s="2272"/>
      <c r="S126" s="2272"/>
      <c r="T126" s="2272"/>
      <c r="U126" s="2272"/>
      <c r="V126" s="2272"/>
      <c r="W126" s="2272"/>
      <c r="X126" s="2272"/>
    </row>
    <row r="127" spans="1:38" ht="13.5">
      <c r="A127" s="2272"/>
      <c r="B127" s="2272"/>
      <c r="C127" s="2272"/>
      <c r="D127" s="2272"/>
      <c r="E127" s="2272"/>
      <c r="F127" s="2272"/>
      <c r="G127" s="2272"/>
      <c r="H127" s="2272"/>
      <c r="I127" s="2272"/>
      <c r="J127" s="2272"/>
      <c r="K127" s="2272"/>
      <c r="L127" s="2272"/>
      <c r="M127" s="2272"/>
      <c r="N127" s="2272"/>
      <c r="O127" s="2272"/>
      <c r="P127" s="2272"/>
      <c r="Q127" s="2272"/>
      <c r="R127" s="2272"/>
      <c r="S127" s="2272"/>
      <c r="T127" s="2272"/>
      <c r="U127" s="2272"/>
      <c r="V127" s="2272"/>
      <c r="W127" s="2272"/>
      <c r="X127" s="2272"/>
    </row>
    <row r="128" spans="1:38" ht="13.5">
      <c r="A128" s="2272"/>
      <c r="B128" s="2272"/>
      <c r="C128" s="2272"/>
      <c r="D128" s="2272"/>
      <c r="E128" s="2272"/>
      <c r="F128" s="2272"/>
      <c r="G128" s="2272"/>
      <c r="H128" s="2272"/>
      <c r="I128" s="2272"/>
      <c r="J128" s="2272"/>
      <c r="K128" s="2272"/>
      <c r="L128" s="2272"/>
      <c r="M128" s="2272"/>
      <c r="N128" s="2272"/>
      <c r="O128" s="2272"/>
      <c r="P128" s="2272"/>
      <c r="Q128" s="2272"/>
      <c r="R128" s="2272"/>
      <c r="S128" s="2272"/>
      <c r="T128" s="2272"/>
      <c r="U128" s="2272"/>
      <c r="V128" s="2272"/>
      <c r="W128" s="2272"/>
      <c r="X128" s="2272"/>
    </row>
    <row r="129" spans="1:24" ht="13.5">
      <c r="A129" s="2272"/>
      <c r="B129" s="2272"/>
      <c r="C129" s="2272"/>
      <c r="D129" s="2272"/>
      <c r="E129" s="2272"/>
      <c r="F129" s="2272"/>
      <c r="G129" s="2272"/>
      <c r="H129" s="2272"/>
      <c r="I129" s="2272"/>
      <c r="J129" s="2272"/>
      <c r="K129" s="2272"/>
      <c r="L129" s="2272"/>
      <c r="M129" s="2272"/>
      <c r="N129" s="2272"/>
      <c r="O129" s="2272"/>
      <c r="P129" s="2272"/>
      <c r="Q129" s="2272"/>
      <c r="R129" s="2272"/>
      <c r="S129" s="2272"/>
      <c r="T129" s="2272"/>
      <c r="U129" s="2272"/>
      <c r="V129" s="2272"/>
      <c r="W129" s="2272"/>
      <c r="X129" s="2272"/>
    </row>
    <row r="130" spans="1:24" ht="13.5">
      <c r="A130" s="2272"/>
      <c r="B130" s="2272"/>
      <c r="C130" s="2272"/>
      <c r="D130" s="2272"/>
      <c r="E130" s="2272"/>
      <c r="F130" s="2272"/>
      <c r="G130" s="2272"/>
      <c r="H130" s="2272"/>
      <c r="I130" s="2272"/>
      <c r="J130" s="2272"/>
      <c r="K130" s="2272"/>
      <c r="L130" s="2272"/>
      <c r="M130" s="2272"/>
      <c r="N130" s="2272"/>
      <c r="O130" s="2272"/>
      <c r="P130" s="2272"/>
      <c r="Q130" s="2272"/>
      <c r="R130" s="2272"/>
      <c r="S130" s="2272"/>
      <c r="T130" s="2272"/>
      <c r="U130" s="2272"/>
      <c r="V130" s="2272"/>
      <c r="W130" s="2272"/>
      <c r="X130" s="2272"/>
    </row>
    <row r="131" spans="1:24" ht="13.5">
      <c r="A131" s="2272"/>
      <c r="B131" s="2272"/>
      <c r="C131" s="2272"/>
      <c r="D131" s="2272"/>
      <c r="E131" s="2272"/>
      <c r="F131" s="2272"/>
      <c r="G131" s="2272"/>
      <c r="H131" s="2272"/>
      <c r="I131" s="2272"/>
      <c r="J131" s="2272"/>
      <c r="K131" s="2272"/>
      <c r="L131" s="2272"/>
      <c r="M131" s="2272"/>
      <c r="N131" s="2272"/>
      <c r="O131" s="2272"/>
      <c r="P131" s="2272"/>
      <c r="Q131" s="2272"/>
      <c r="R131" s="2272"/>
      <c r="S131" s="2272"/>
      <c r="T131" s="2272"/>
      <c r="U131" s="2272"/>
      <c r="V131" s="2272"/>
      <c r="W131" s="2272"/>
      <c r="X131" s="2272"/>
    </row>
    <row r="132" spans="1:24" ht="13.5">
      <c r="A132" s="2272"/>
      <c r="B132" s="2272"/>
      <c r="C132" s="2272"/>
      <c r="D132" s="2272"/>
      <c r="E132" s="2272"/>
      <c r="F132" s="2272"/>
      <c r="G132" s="2272"/>
      <c r="H132" s="2272"/>
      <c r="I132" s="2272"/>
      <c r="J132" s="2272"/>
      <c r="K132" s="2272"/>
      <c r="L132" s="2272"/>
      <c r="M132" s="2272"/>
      <c r="N132" s="2272"/>
      <c r="O132" s="2272"/>
      <c r="P132" s="2272"/>
      <c r="Q132" s="2272"/>
      <c r="R132" s="2272"/>
      <c r="S132" s="2272"/>
      <c r="T132" s="2272"/>
      <c r="U132" s="2272"/>
      <c r="V132" s="2272"/>
      <c r="W132" s="2272"/>
      <c r="X132" s="2272"/>
    </row>
    <row r="133" spans="1:24" ht="13.5">
      <c r="A133" s="2272"/>
      <c r="B133" s="2272"/>
      <c r="C133" s="2272"/>
      <c r="D133" s="2272"/>
      <c r="E133" s="2272"/>
      <c r="F133" s="2272"/>
      <c r="G133" s="2272"/>
      <c r="H133" s="2272"/>
      <c r="I133" s="2272"/>
      <c r="J133" s="2272"/>
      <c r="K133" s="2272"/>
      <c r="L133" s="2272"/>
      <c r="M133" s="2272"/>
      <c r="N133" s="2272"/>
      <c r="O133" s="2272"/>
      <c r="P133" s="2272"/>
      <c r="Q133" s="2272"/>
      <c r="R133" s="2272"/>
      <c r="S133" s="2272"/>
      <c r="T133" s="2272"/>
      <c r="U133" s="2272"/>
      <c r="V133" s="2272"/>
      <c r="W133" s="2272"/>
      <c r="X133" s="2272"/>
    </row>
    <row r="134" spans="1:24" ht="13.5">
      <c r="A134" s="2272"/>
      <c r="B134" s="2272"/>
      <c r="C134" s="2272"/>
      <c r="D134" s="2272"/>
      <c r="E134" s="2272"/>
      <c r="F134" s="2272"/>
      <c r="G134" s="2272"/>
      <c r="H134" s="2272"/>
      <c r="I134" s="2272"/>
      <c r="J134" s="2272"/>
      <c r="K134" s="2272"/>
      <c r="L134" s="2272"/>
      <c r="M134" s="2272"/>
      <c r="N134" s="2272"/>
      <c r="O134" s="2272"/>
      <c r="P134" s="2272"/>
      <c r="Q134" s="2272"/>
      <c r="R134" s="2272"/>
      <c r="S134" s="2272"/>
      <c r="T134" s="2272"/>
      <c r="U134" s="2272"/>
      <c r="V134" s="2272"/>
      <c r="W134" s="2272"/>
      <c r="X134" s="2272"/>
    </row>
    <row r="135" spans="1:24" ht="13.5">
      <c r="A135" s="2272"/>
      <c r="B135" s="2272"/>
      <c r="C135" s="2272"/>
      <c r="D135" s="2272"/>
      <c r="E135" s="2272"/>
      <c r="F135" s="2272"/>
      <c r="G135" s="2272"/>
      <c r="H135" s="2272"/>
      <c r="I135" s="2272"/>
      <c r="J135" s="2272"/>
      <c r="K135" s="2272"/>
      <c r="L135" s="2272"/>
      <c r="M135" s="2272"/>
      <c r="N135" s="2272"/>
      <c r="O135" s="2272"/>
      <c r="P135" s="2272"/>
      <c r="Q135" s="2272"/>
      <c r="R135" s="2272"/>
      <c r="S135" s="2272"/>
      <c r="T135" s="2272"/>
      <c r="U135" s="2272"/>
      <c r="V135" s="2272"/>
      <c r="W135" s="2272"/>
      <c r="X135" s="2272"/>
    </row>
    <row r="136" spans="1:24" ht="13.5">
      <c r="A136" s="2272"/>
      <c r="B136" s="2272"/>
      <c r="C136" s="2272"/>
      <c r="D136" s="2272"/>
      <c r="E136" s="2272"/>
      <c r="F136" s="2272"/>
      <c r="G136" s="2272"/>
      <c r="H136" s="2272"/>
      <c r="I136" s="2272"/>
      <c r="J136" s="2272"/>
      <c r="K136" s="2272"/>
      <c r="L136" s="2272"/>
      <c r="M136" s="2272"/>
      <c r="N136" s="2272"/>
      <c r="O136" s="2272"/>
      <c r="P136" s="2272"/>
      <c r="Q136" s="2272"/>
      <c r="R136" s="2272"/>
      <c r="S136" s="2272"/>
      <c r="T136" s="2272"/>
      <c r="U136" s="2272"/>
      <c r="V136" s="2272"/>
      <c r="W136" s="2272"/>
      <c r="X136" s="2272"/>
    </row>
    <row r="137" spans="1:24" ht="13.5">
      <c r="A137" s="2272"/>
      <c r="B137" s="2272"/>
      <c r="C137" s="2272"/>
      <c r="D137" s="2272"/>
      <c r="E137" s="2272"/>
      <c r="F137" s="2272"/>
      <c r="G137" s="2272"/>
      <c r="H137" s="2272"/>
      <c r="I137" s="2272"/>
      <c r="J137" s="2272"/>
      <c r="K137" s="2272"/>
      <c r="L137" s="2272"/>
      <c r="M137" s="2272"/>
      <c r="N137" s="2272"/>
      <c r="O137" s="2272"/>
      <c r="P137" s="2272"/>
      <c r="Q137" s="2272"/>
      <c r="R137" s="2272"/>
      <c r="S137" s="2272"/>
      <c r="T137" s="2272"/>
      <c r="U137" s="2272"/>
      <c r="V137" s="2272"/>
      <c r="W137" s="2272"/>
      <c r="X137" s="2272"/>
    </row>
    <row r="138" spans="1:24" ht="13.5">
      <c r="A138" s="2272"/>
      <c r="B138" s="2272"/>
      <c r="C138" s="2272"/>
      <c r="D138" s="2272"/>
      <c r="E138" s="2272"/>
      <c r="F138" s="2272"/>
      <c r="G138" s="2272"/>
      <c r="H138" s="2272"/>
      <c r="I138" s="2272"/>
      <c r="J138" s="2272"/>
      <c r="K138" s="2272"/>
      <c r="L138" s="2272"/>
      <c r="M138" s="2272"/>
      <c r="N138" s="2272"/>
      <c r="O138" s="2272"/>
      <c r="P138" s="2272"/>
      <c r="Q138" s="2272"/>
      <c r="R138" s="2272"/>
      <c r="S138" s="2272"/>
      <c r="T138" s="2272"/>
      <c r="U138" s="2272"/>
      <c r="V138" s="2272"/>
      <c r="W138" s="2272"/>
      <c r="X138" s="2272"/>
    </row>
    <row r="139" spans="1:24" ht="13.5">
      <c r="A139" s="2272"/>
      <c r="B139" s="2272"/>
      <c r="C139" s="2272"/>
      <c r="D139" s="2272"/>
      <c r="E139" s="2272"/>
      <c r="F139" s="2272"/>
      <c r="G139" s="2272"/>
      <c r="H139" s="2272"/>
      <c r="I139" s="2272"/>
      <c r="J139" s="2272"/>
      <c r="K139" s="2272"/>
      <c r="L139" s="2272"/>
      <c r="M139" s="2272"/>
      <c r="N139" s="2272"/>
      <c r="O139" s="2272"/>
      <c r="P139" s="2272"/>
      <c r="Q139" s="2272"/>
      <c r="R139" s="2272"/>
      <c r="S139" s="2272"/>
      <c r="T139" s="2272"/>
      <c r="U139" s="2272"/>
      <c r="V139" s="2272"/>
      <c r="W139" s="2272"/>
      <c r="X139" s="2272"/>
    </row>
    <row r="140" spans="1:24" ht="13.5">
      <c r="A140" s="2272"/>
      <c r="B140" s="2272"/>
      <c r="C140" s="2272"/>
      <c r="D140" s="2272"/>
      <c r="E140" s="2272"/>
      <c r="F140" s="2272"/>
      <c r="G140" s="2272"/>
      <c r="H140" s="2272"/>
      <c r="I140" s="2272"/>
      <c r="J140" s="2272"/>
      <c r="K140" s="2272"/>
      <c r="L140" s="2272"/>
      <c r="M140" s="2272"/>
      <c r="N140" s="2272"/>
      <c r="O140" s="2272"/>
      <c r="P140" s="2272"/>
      <c r="Q140" s="2272"/>
      <c r="R140" s="2272"/>
      <c r="S140" s="2272"/>
      <c r="T140" s="2272"/>
      <c r="U140" s="2272"/>
      <c r="V140" s="2272"/>
      <c r="W140" s="2272"/>
      <c r="X140" s="2272"/>
    </row>
    <row r="141" spans="1:24" ht="13.5">
      <c r="A141" s="2272"/>
      <c r="B141" s="2272"/>
      <c r="C141" s="2272"/>
      <c r="D141" s="2272"/>
      <c r="E141" s="2272"/>
      <c r="F141" s="2272"/>
      <c r="G141" s="2272"/>
      <c r="H141" s="2272"/>
      <c r="I141" s="2272"/>
      <c r="J141" s="2272"/>
      <c r="K141" s="2272"/>
      <c r="L141" s="2272"/>
      <c r="M141" s="2272"/>
      <c r="N141" s="2272"/>
      <c r="O141" s="2272"/>
      <c r="P141" s="2272"/>
      <c r="Q141" s="2272"/>
      <c r="R141" s="2272"/>
      <c r="S141" s="2272"/>
      <c r="T141" s="2272"/>
      <c r="U141" s="2272"/>
      <c r="V141" s="2272"/>
      <c r="W141" s="2272"/>
      <c r="X141" s="2272"/>
    </row>
    <row r="142" spans="1:24" ht="13.5">
      <c r="A142" s="2272"/>
      <c r="B142" s="2272"/>
      <c r="C142" s="2272"/>
      <c r="D142" s="2272"/>
      <c r="E142" s="2272"/>
      <c r="F142" s="2272"/>
      <c r="G142" s="2272"/>
      <c r="H142" s="2272"/>
      <c r="I142" s="2272"/>
      <c r="J142" s="2272"/>
      <c r="K142" s="2272"/>
      <c r="L142" s="2272"/>
      <c r="M142" s="2272"/>
      <c r="N142" s="2272"/>
      <c r="O142" s="2272"/>
      <c r="P142" s="2272"/>
      <c r="Q142" s="2272"/>
      <c r="R142" s="2272"/>
      <c r="S142" s="2272"/>
      <c r="T142" s="2272"/>
      <c r="U142" s="2272"/>
      <c r="V142" s="2272"/>
      <c r="W142" s="2272"/>
      <c r="X142" s="2272"/>
    </row>
    <row r="143" spans="1:24" ht="13.5">
      <c r="A143" s="2272"/>
      <c r="B143" s="2272"/>
      <c r="C143" s="2272"/>
      <c r="D143" s="2272"/>
      <c r="E143" s="2272"/>
      <c r="F143" s="2272"/>
      <c r="G143" s="2272"/>
      <c r="H143" s="2272"/>
      <c r="I143" s="2272"/>
      <c r="J143" s="2272"/>
      <c r="K143" s="2272"/>
      <c r="L143" s="2272"/>
      <c r="M143" s="2272"/>
      <c r="N143" s="2272"/>
      <c r="O143" s="2272"/>
      <c r="P143" s="2272"/>
      <c r="Q143" s="2272"/>
      <c r="R143" s="2272"/>
      <c r="S143" s="2272"/>
      <c r="T143" s="2272"/>
      <c r="U143" s="2272"/>
      <c r="V143" s="2272"/>
      <c r="W143" s="2272"/>
      <c r="X143" s="2272"/>
    </row>
    <row r="144" spans="1:24" ht="13.5">
      <c r="A144" s="2272"/>
      <c r="B144" s="2272"/>
      <c r="C144" s="2272"/>
      <c r="D144" s="2272"/>
      <c r="E144" s="2272"/>
      <c r="F144" s="2272"/>
      <c r="G144" s="2272"/>
      <c r="H144" s="2272"/>
      <c r="I144" s="2272"/>
      <c r="J144" s="2272"/>
      <c r="K144" s="2272"/>
      <c r="L144" s="2272"/>
      <c r="M144" s="2272"/>
      <c r="N144" s="2272"/>
      <c r="O144" s="2272"/>
      <c r="P144" s="2272"/>
      <c r="Q144" s="2272"/>
      <c r="R144" s="2272"/>
      <c r="S144" s="2272"/>
      <c r="T144" s="2272"/>
      <c r="U144" s="2272"/>
      <c r="V144" s="2272"/>
      <c r="W144" s="2272"/>
      <c r="X144" s="2272"/>
    </row>
    <row r="145" spans="1:24" ht="13.5">
      <c r="A145" s="2272"/>
      <c r="B145" s="2272"/>
      <c r="C145" s="2272"/>
      <c r="D145" s="2272"/>
      <c r="E145" s="2272"/>
      <c r="F145" s="2272"/>
      <c r="G145" s="2272"/>
      <c r="H145" s="2272"/>
      <c r="I145" s="2272"/>
      <c r="J145" s="2272"/>
      <c r="K145" s="2272"/>
      <c r="L145" s="2272"/>
      <c r="M145" s="2272"/>
      <c r="N145" s="2272"/>
      <c r="O145" s="2272"/>
      <c r="P145" s="2272"/>
      <c r="Q145" s="2272"/>
      <c r="R145" s="2272"/>
      <c r="S145" s="2272"/>
      <c r="T145" s="2272"/>
      <c r="U145" s="2272"/>
      <c r="V145" s="2272"/>
      <c r="W145" s="2272"/>
      <c r="X145" s="2272"/>
    </row>
    <row r="146" spans="1:24" ht="15" customHeight="1">
      <c r="A146" s="2272"/>
      <c r="B146" s="2272"/>
      <c r="C146" s="2272"/>
      <c r="D146" s="2272"/>
      <c r="E146" s="2272"/>
      <c r="F146" s="2272"/>
      <c r="G146" s="2272"/>
      <c r="H146" s="2272"/>
      <c r="I146" s="2272"/>
      <c r="J146" s="2272"/>
      <c r="K146" s="2272"/>
      <c r="L146" s="2272"/>
      <c r="M146" s="2272"/>
      <c r="N146" s="2272"/>
      <c r="O146" s="2272"/>
      <c r="P146" s="2272"/>
      <c r="Q146" s="2272"/>
      <c r="R146" s="2272"/>
      <c r="S146" s="2272"/>
      <c r="T146" s="2272"/>
      <c r="U146" s="2272"/>
      <c r="V146" s="2272"/>
      <c r="W146" s="2272"/>
      <c r="X146" s="2272"/>
    </row>
    <row r="147" spans="1:24" ht="15" customHeight="1">
      <c r="A147" s="2272"/>
      <c r="B147" s="2272"/>
      <c r="C147" s="2272"/>
      <c r="D147" s="2272"/>
      <c r="E147" s="2272"/>
      <c r="F147" s="2272"/>
      <c r="G147" s="2272"/>
      <c r="H147" s="2272"/>
      <c r="I147" s="2272"/>
      <c r="J147" s="2272"/>
      <c r="K147" s="2272"/>
      <c r="L147" s="2272"/>
      <c r="M147" s="2272"/>
      <c r="N147" s="2272"/>
      <c r="O147" s="2272"/>
      <c r="P147" s="2272"/>
      <c r="Q147" s="2272"/>
      <c r="R147" s="2272"/>
      <c r="S147" s="2272"/>
      <c r="T147" s="2272"/>
      <c r="U147" s="2272"/>
      <c r="V147" s="2272"/>
      <c r="W147" s="2272"/>
      <c r="X147" s="2272"/>
    </row>
    <row r="148" spans="1:24" ht="15" customHeight="1">
      <c r="A148" s="2272"/>
      <c r="B148" s="2272"/>
      <c r="C148" s="2272"/>
      <c r="D148" s="2272"/>
      <c r="E148" s="2272"/>
      <c r="F148" s="2272"/>
      <c r="G148" s="2272"/>
      <c r="H148" s="2272"/>
      <c r="I148" s="2272"/>
      <c r="J148" s="2272"/>
      <c r="K148" s="2272"/>
      <c r="L148" s="2272"/>
      <c r="M148" s="2272"/>
      <c r="N148" s="2272"/>
      <c r="O148" s="2272"/>
      <c r="P148" s="2272"/>
      <c r="Q148" s="2272"/>
      <c r="R148" s="2272"/>
      <c r="S148" s="2272"/>
      <c r="T148" s="2272"/>
      <c r="U148" s="2272"/>
      <c r="V148" s="2272"/>
      <c r="W148" s="2272"/>
      <c r="X148" s="2272"/>
    </row>
    <row r="149" spans="1:24" ht="15" customHeight="1">
      <c r="A149" s="2272"/>
      <c r="B149" s="2272"/>
      <c r="C149" s="2272"/>
      <c r="D149" s="2272"/>
      <c r="E149" s="2272"/>
      <c r="F149" s="2272"/>
      <c r="G149" s="2272"/>
      <c r="H149" s="2272"/>
      <c r="I149" s="2272"/>
      <c r="J149" s="2272"/>
      <c r="K149" s="2272"/>
      <c r="L149" s="2272"/>
      <c r="M149" s="2272"/>
      <c r="N149" s="2272"/>
      <c r="O149" s="2272"/>
      <c r="P149" s="2272"/>
      <c r="Q149" s="2272"/>
      <c r="R149" s="2272"/>
      <c r="S149" s="2272"/>
      <c r="T149" s="2272"/>
      <c r="U149" s="2272"/>
      <c r="V149" s="2272"/>
      <c r="W149" s="2272"/>
      <c r="X149" s="2272"/>
    </row>
    <row r="150" spans="1:24" ht="15" customHeight="1">
      <c r="A150" s="2272"/>
      <c r="B150" s="2272"/>
      <c r="C150" s="2272"/>
      <c r="D150" s="2272"/>
      <c r="E150" s="2272"/>
      <c r="F150" s="2272"/>
      <c r="G150" s="2272"/>
      <c r="H150" s="2272"/>
      <c r="I150" s="2272"/>
      <c r="J150" s="2272"/>
      <c r="K150" s="2272"/>
      <c r="L150" s="2272"/>
      <c r="M150" s="2272"/>
      <c r="N150" s="2272"/>
      <c r="O150" s="2272"/>
      <c r="P150" s="2272"/>
      <c r="Q150" s="2272"/>
      <c r="R150" s="2272"/>
      <c r="S150" s="2272"/>
      <c r="T150" s="2272"/>
      <c r="U150" s="2272"/>
      <c r="V150" s="2272"/>
      <c r="W150" s="2272"/>
      <c r="X150" s="2272"/>
    </row>
    <row r="151" spans="1:24" ht="15" customHeight="1">
      <c r="A151" s="2272"/>
      <c r="B151" s="2272"/>
      <c r="C151" s="2272"/>
      <c r="D151" s="2272"/>
      <c r="E151" s="2272"/>
      <c r="F151" s="2272"/>
      <c r="G151" s="2272"/>
      <c r="H151" s="2272"/>
      <c r="I151" s="2272"/>
      <c r="J151" s="2272"/>
      <c r="K151" s="2272"/>
      <c r="L151" s="2272"/>
      <c r="M151" s="2272"/>
      <c r="N151" s="2272"/>
      <c r="O151" s="2272"/>
      <c r="P151" s="2272"/>
      <c r="Q151" s="2272"/>
      <c r="R151" s="2272"/>
      <c r="S151" s="2272"/>
      <c r="T151" s="2272"/>
      <c r="U151" s="2272"/>
      <c r="V151" s="2272"/>
      <c r="W151" s="2272"/>
      <c r="X151" s="2272"/>
    </row>
    <row r="152" spans="1:24" ht="15" customHeight="1">
      <c r="A152" s="2272"/>
      <c r="B152" s="2272"/>
      <c r="C152" s="2272"/>
      <c r="D152" s="2272"/>
      <c r="E152" s="2272"/>
      <c r="F152" s="2272"/>
      <c r="G152" s="2272"/>
      <c r="H152" s="2272"/>
      <c r="I152" s="2272"/>
      <c r="J152" s="2272"/>
      <c r="K152" s="2272"/>
      <c r="L152" s="2272"/>
      <c r="M152" s="2272"/>
      <c r="N152" s="2272"/>
      <c r="O152" s="2272"/>
      <c r="P152" s="2272"/>
      <c r="Q152" s="2272"/>
      <c r="R152" s="2272"/>
      <c r="S152" s="2272"/>
      <c r="T152" s="2272"/>
      <c r="U152" s="2272"/>
      <c r="V152" s="2272"/>
      <c r="W152" s="2272"/>
      <c r="X152" s="2272"/>
    </row>
    <row r="153" spans="1:24" ht="15" customHeight="1">
      <c r="A153" s="2272"/>
      <c r="B153" s="2272"/>
      <c r="C153" s="2272"/>
      <c r="D153" s="2272"/>
      <c r="E153" s="2272"/>
      <c r="F153" s="2272"/>
      <c r="G153" s="2272"/>
      <c r="H153" s="2272"/>
      <c r="I153" s="2272"/>
      <c r="J153" s="2272"/>
      <c r="K153" s="2272"/>
      <c r="L153" s="2272"/>
      <c r="M153" s="2272"/>
      <c r="N153" s="2272"/>
      <c r="O153" s="2272"/>
      <c r="P153" s="2272"/>
      <c r="Q153" s="2272"/>
      <c r="R153" s="2272"/>
      <c r="S153" s="2272"/>
      <c r="T153" s="2272"/>
      <c r="U153" s="2272"/>
      <c r="V153" s="2272"/>
      <c r="W153" s="2272"/>
      <c r="X153" s="2272"/>
    </row>
    <row r="154" spans="1:24" ht="15" customHeight="1">
      <c r="A154" s="2272"/>
      <c r="B154" s="2272"/>
      <c r="C154" s="2272"/>
      <c r="D154" s="2272"/>
      <c r="E154" s="2272"/>
      <c r="F154" s="2272"/>
      <c r="G154" s="2272"/>
      <c r="H154" s="2272"/>
      <c r="I154" s="2272"/>
      <c r="J154" s="2272"/>
      <c r="K154" s="2272"/>
      <c r="L154" s="2272"/>
      <c r="M154" s="2272"/>
      <c r="N154" s="2272"/>
      <c r="O154" s="2272"/>
      <c r="P154" s="2272"/>
      <c r="Q154" s="2272"/>
      <c r="R154" s="2272"/>
      <c r="S154" s="2272"/>
      <c r="T154" s="2272"/>
      <c r="U154" s="2272"/>
      <c r="V154" s="2272"/>
      <c r="W154" s="2272"/>
      <c r="X154" s="2272"/>
    </row>
    <row r="155" spans="1:24" ht="15" customHeight="1">
      <c r="A155" s="2272"/>
      <c r="B155" s="2272"/>
      <c r="C155" s="2272"/>
      <c r="D155" s="2272"/>
      <c r="E155" s="2272"/>
      <c r="F155" s="2272"/>
      <c r="G155" s="2272"/>
      <c r="H155" s="2272"/>
      <c r="I155" s="2272"/>
      <c r="J155" s="2272"/>
      <c r="K155" s="2272"/>
      <c r="L155" s="2272"/>
      <c r="M155" s="2272"/>
      <c r="N155" s="2272"/>
      <c r="O155" s="2272"/>
      <c r="P155" s="2272"/>
      <c r="Q155" s="2272"/>
      <c r="R155" s="2272"/>
      <c r="S155" s="2272"/>
      <c r="T155" s="2272"/>
      <c r="U155" s="2272"/>
      <c r="V155" s="2272"/>
      <c r="W155" s="2272"/>
      <c r="X155" s="2272"/>
    </row>
    <row r="156" spans="1:24" ht="15" customHeight="1">
      <c r="A156" s="2272"/>
      <c r="B156" s="2272"/>
      <c r="C156" s="2272"/>
      <c r="D156" s="2272"/>
      <c r="E156" s="2272"/>
      <c r="F156" s="2272"/>
      <c r="G156" s="2272"/>
      <c r="H156" s="2272"/>
      <c r="I156" s="2272"/>
      <c r="J156" s="2272"/>
      <c r="K156" s="2272"/>
      <c r="L156" s="2272"/>
      <c r="M156" s="2272"/>
      <c r="N156" s="2272"/>
      <c r="O156" s="2272"/>
      <c r="P156" s="2272"/>
      <c r="Q156" s="2272"/>
      <c r="R156" s="2272"/>
      <c r="S156" s="2272"/>
      <c r="T156" s="2272"/>
      <c r="U156" s="2272"/>
      <c r="V156" s="2272"/>
      <c r="W156" s="2272"/>
      <c r="X156" s="2272"/>
    </row>
    <row r="163" spans="1:38" ht="13.5">
      <c r="A163" s="2225" t="s">
        <v>3457</v>
      </c>
      <c r="B163" s="2225"/>
      <c r="C163" s="2225"/>
      <c r="D163" s="2225"/>
      <c r="E163" s="2225"/>
      <c r="F163" s="2225"/>
      <c r="G163" s="2225"/>
      <c r="H163" s="2225"/>
      <c r="I163" s="2225"/>
      <c r="J163" s="2225"/>
      <c r="K163" s="2225"/>
      <c r="L163" s="2225"/>
      <c r="M163" s="2225"/>
      <c r="N163" s="2225"/>
      <c r="O163" s="2225"/>
      <c r="P163" s="2225"/>
      <c r="Q163" s="2225"/>
      <c r="R163" s="2225"/>
      <c r="S163" s="2225"/>
      <c r="T163" s="2225"/>
      <c r="U163" s="2225"/>
      <c r="V163" s="2225"/>
      <c r="W163" s="2225"/>
      <c r="X163" s="2225"/>
      <c r="AH163" s="859" t="s">
        <v>3093</v>
      </c>
      <c r="AI163" s="859"/>
    </row>
    <row r="164" spans="1:38" ht="13.5">
      <c r="A164" s="872" t="s">
        <v>3502</v>
      </c>
      <c r="B164" s="555"/>
      <c r="C164" s="555"/>
      <c r="D164" s="555"/>
      <c r="E164" s="555"/>
      <c r="F164" s="555"/>
      <c r="G164" s="555"/>
      <c r="H164" s="555"/>
      <c r="I164" s="555"/>
      <c r="J164" s="555"/>
      <c r="K164" s="555"/>
      <c r="L164" s="555"/>
      <c r="M164" s="555"/>
      <c r="N164" s="555"/>
      <c r="O164" s="555"/>
      <c r="P164" s="555"/>
      <c r="Q164" s="555"/>
      <c r="R164" s="555"/>
      <c r="S164" s="555"/>
      <c r="T164" s="555"/>
      <c r="U164" s="555"/>
      <c r="V164" s="555"/>
      <c r="W164" s="555"/>
      <c r="X164" s="555"/>
      <c r="AH164" s="860" t="s">
        <v>2845</v>
      </c>
      <c r="AI164" s="859"/>
    </row>
    <row r="165" spans="1:38" ht="13.5">
      <c r="A165" s="818" t="s">
        <v>3105</v>
      </c>
      <c r="B165" s="563"/>
      <c r="C165" s="563"/>
      <c r="D165" s="563"/>
      <c r="E165" s="563"/>
      <c r="F165" s="563"/>
      <c r="G165" s="563"/>
      <c r="H165" s="563"/>
      <c r="I165" s="563"/>
      <c r="J165" s="563"/>
      <c r="K165" s="563"/>
      <c r="L165" s="563"/>
      <c r="M165" s="563"/>
      <c r="N165" s="563"/>
      <c r="O165" s="563"/>
      <c r="P165" s="563"/>
      <c r="Q165" s="563"/>
      <c r="R165" s="563"/>
      <c r="S165" s="563"/>
      <c r="T165" s="563"/>
      <c r="U165" s="563"/>
      <c r="V165" s="563"/>
      <c r="W165" s="563"/>
      <c r="X165" s="563"/>
      <c r="AH165" s="861" t="str">
        <f>HYPERLINK("#A1：X54")</f>
        <v>#A1：X54</v>
      </c>
      <c r="AI165" s="862" t="s">
        <v>3481</v>
      </c>
      <c r="AJ165" s="863"/>
      <c r="AK165" s="863"/>
      <c r="AL165" s="863"/>
    </row>
    <row r="166" spans="1:38" ht="13.5">
      <c r="A166" s="554"/>
      <c r="B166" s="553" t="s">
        <v>3406</v>
      </c>
      <c r="C166" s="553"/>
      <c r="D166" s="553"/>
      <c r="E166" s="553"/>
      <c r="F166" s="553"/>
      <c r="G166" s="2271" t="str">
        <f>IFERROR(PHONETIC(G167),"")</f>
        <v/>
      </c>
      <c r="H166" s="2271"/>
      <c r="I166" s="2271"/>
      <c r="J166" s="2271"/>
      <c r="K166" s="2271"/>
      <c r="L166" s="2271"/>
      <c r="M166" s="2271"/>
      <c r="N166" s="2271"/>
      <c r="O166" s="2271"/>
      <c r="P166" s="2271"/>
      <c r="Q166" s="2271"/>
      <c r="R166" s="2271"/>
      <c r="S166" s="2271"/>
      <c r="T166" s="2271"/>
      <c r="U166" s="2271"/>
      <c r="V166" s="2271"/>
      <c r="W166" s="2271"/>
      <c r="X166" s="557"/>
      <c r="AH166" s="861" t="str">
        <f>HYPERLINK("#A55：X108")</f>
        <v>#A55：X108</v>
      </c>
      <c r="AI166" s="864" t="s">
        <v>3482</v>
      </c>
      <c r="AJ166" s="865"/>
      <c r="AK166" s="865"/>
      <c r="AL166" s="865"/>
    </row>
    <row r="167" spans="1:38" ht="13.5">
      <c r="A167" s="553"/>
      <c r="B167" s="553" t="s">
        <v>560</v>
      </c>
      <c r="C167" s="553"/>
      <c r="D167" s="553"/>
      <c r="E167" s="553"/>
      <c r="F167" s="553"/>
      <c r="G167" s="2270"/>
      <c r="H167" s="2270"/>
      <c r="I167" s="2270"/>
      <c r="J167" s="2270"/>
      <c r="K167" s="2270"/>
      <c r="L167" s="2270"/>
      <c r="M167" s="2270"/>
      <c r="N167" s="2270"/>
      <c r="O167" s="2270"/>
      <c r="P167" s="2270"/>
      <c r="Q167" s="2270"/>
      <c r="R167" s="2270"/>
      <c r="S167" s="2270"/>
      <c r="T167" s="2270"/>
      <c r="U167" s="2270"/>
      <c r="V167" s="2270"/>
      <c r="W167" s="2270"/>
      <c r="X167" s="558"/>
      <c r="AH167" s="861" t="str">
        <f>HYPERLINK("#A109：X162")</f>
        <v>#A109：X162</v>
      </c>
      <c r="AI167" s="864" t="s">
        <v>3483</v>
      </c>
      <c r="AJ167" s="865"/>
      <c r="AK167" s="865"/>
      <c r="AL167" s="865"/>
    </row>
    <row r="168" spans="1:38" ht="13.5">
      <c r="A168" s="553"/>
      <c r="B168" s="553"/>
      <c r="C168" s="553"/>
      <c r="D168" s="553"/>
      <c r="E168" s="553"/>
      <c r="F168" s="553"/>
      <c r="G168" s="2270"/>
      <c r="H168" s="2270"/>
      <c r="I168" s="2270"/>
      <c r="J168" s="2270"/>
      <c r="K168" s="2270"/>
      <c r="L168" s="2270"/>
      <c r="M168" s="2270"/>
      <c r="N168" s="2270"/>
      <c r="O168" s="2270"/>
      <c r="P168" s="2270"/>
      <c r="Q168" s="2270"/>
      <c r="R168" s="2270"/>
      <c r="S168" s="2270"/>
      <c r="T168" s="2270"/>
      <c r="U168" s="2270"/>
      <c r="V168" s="2270"/>
      <c r="W168" s="2270"/>
      <c r="X168" s="558"/>
      <c r="AH168" s="861" t="str">
        <f>HYPERLINK("#A163：X216")</f>
        <v>#A163：X216</v>
      </c>
      <c r="AI168" s="864" t="s">
        <v>3485</v>
      </c>
      <c r="AJ168" s="865"/>
      <c r="AK168" s="865"/>
      <c r="AL168" s="865"/>
    </row>
    <row r="169" spans="1:38" ht="13.5">
      <c r="A169" s="553"/>
      <c r="B169" s="553" t="s">
        <v>551</v>
      </c>
      <c r="C169" s="553"/>
      <c r="D169" s="553"/>
      <c r="E169" s="553"/>
      <c r="F169" s="553"/>
      <c r="G169" s="564" t="s">
        <v>2429</v>
      </c>
      <c r="H169" s="2269"/>
      <c r="I169" s="2269"/>
      <c r="J169" s="2269"/>
      <c r="K169" s="2269"/>
      <c r="L169" s="2269"/>
      <c r="M169" s="2269"/>
      <c r="N169" s="2269"/>
      <c r="O169" s="2269"/>
      <c r="P169" s="2269"/>
      <c r="Q169" s="2269"/>
      <c r="R169" s="2269"/>
      <c r="S169" s="2269"/>
      <c r="T169" s="2269"/>
      <c r="U169" s="2269"/>
      <c r="V169" s="2269"/>
      <c r="W169" s="2269"/>
      <c r="X169" s="553"/>
    </row>
    <row r="170" spans="1:38" ht="13.5">
      <c r="A170" s="553"/>
      <c r="B170" s="553" t="s">
        <v>3407</v>
      </c>
      <c r="C170" s="553"/>
      <c r="D170" s="553"/>
      <c r="E170" s="553"/>
      <c r="F170" s="553"/>
      <c r="G170" s="2270"/>
      <c r="H170" s="2270"/>
      <c r="I170" s="2270"/>
      <c r="J170" s="2270"/>
      <c r="K170" s="2270"/>
      <c r="L170" s="2270"/>
      <c r="M170" s="2270"/>
      <c r="N170" s="2270"/>
      <c r="O170" s="2270"/>
      <c r="P170" s="2270"/>
      <c r="Q170" s="2270"/>
      <c r="R170" s="2270"/>
      <c r="S170" s="2270"/>
      <c r="T170" s="2270"/>
      <c r="U170" s="2270"/>
      <c r="V170" s="2270"/>
      <c r="W170" s="2270"/>
      <c r="X170" s="558"/>
    </row>
    <row r="171" spans="1:38" ht="13.5">
      <c r="A171" s="553"/>
      <c r="B171" s="553"/>
      <c r="C171" s="553"/>
      <c r="D171" s="553"/>
      <c r="E171" s="553"/>
      <c r="F171" s="553"/>
      <c r="G171" s="2270"/>
      <c r="H171" s="2270"/>
      <c r="I171" s="2270"/>
      <c r="J171" s="2270"/>
      <c r="K171" s="2270"/>
      <c r="L171" s="2270"/>
      <c r="M171" s="2270"/>
      <c r="N171" s="2270"/>
      <c r="O171" s="2270"/>
      <c r="P171" s="2270"/>
      <c r="Q171" s="2270"/>
      <c r="R171" s="2270"/>
      <c r="S171" s="2270"/>
      <c r="T171" s="2270"/>
      <c r="U171" s="2270"/>
      <c r="V171" s="2270"/>
      <c r="W171" s="2270"/>
      <c r="X171" s="558"/>
    </row>
    <row r="172" spans="1:38" ht="13.5">
      <c r="A172" s="553"/>
      <c r="B172" s="553" t="s">
        <v>555</v>
      </c>
      <c r="C172" s="553"/>
      <c r="D172" s="553"/>
      <c r="E172" s="553"/>
      <c r="F172" s="553"/>
      <c r="G172" s="2268"/>
      <c r="H172" s="2268"/>
      <c r="I172" s="2268"/>
      <c r="J172" s="2268"/>
      <c r="K172" s="2268"/>
      <c r="L172" s="2268"/>
      <c r="M172" s="2268"/>
      <c r="N172" s="2268"/>
      <c r="O172" s="2268"/>
      <c r="P172" s="2268"/>
      <c r="Q172" s="2268"/>
      <c r="R172" s="2268"/>
      <c r="S172" s="2268"/>
      <c r="T172" s="2268"/>
      <c r="U172" s="2268"/>
      <c r="V172" s="2268"/>
      <c r="W172" s="2268"/>
      <c r="X172" s="558"/>
    </row>
    <row r="173" spans="1:38" ht="13.5">
      <c r="A173" s="553"/>
      <c r="B173" s="553"/>
      <c r="C173" s="553"/>
      <c r="D173" s="553"/>
      <c r="E173" s="553"/>
      <c r="F173" s="553"/>
      <c r="G173" s="553"/>
      <c r="H173" s="553"/>
      <c r="I173" s="553"/>
      <c r="J173" s="553"/>
      <c r="K173" s="553"/>
      <c r="L173" s="553"/>
      <c r="M173" s="553"/>
      <c r="N173" s="553"/>
      <c r="O173" s="553"/>
      <c r="P173" s="553"/>
      <c r="Q173" s="553"/>
      <c r="R173" s="553"/>
      <c r="S173" s="553"/>
      <c r="T173" s="553"/>
      <c r="U173" s="553"/>
      <c r="V173" s="553"/>
      <c r="W173" s="553"/>
      <c r="X173" s="553"/>
    </row>
  </sheetData>
  <mergeCells count="96">
    <mergeCell ref="Q21:W21"/>
    <mergeCell ref="A4:X5"/>
    <mergeCell ref="A6:X6"/>
    <mergeCell ref="Q13:W13"/>
    <mergeCell ref="Q14:W14"/>
    <mergeCell ref="Q15:W15"/>
    <mergeCell ref="Q16:W16"/>
    <mergeCell ref="Q17:W17"/>
    <mergeCell ref="Q18:W18"/>
    <mergeCell ref="Q19:W19"/>
    <mergeCell ref="Q20:W20"/>
    <mergeCell ref="Q8:X8"/>
    <mergeCell ref="G59:W60"/>
    <mergeCell ref="A23:X24"/>
    <mergeCell ref="A26:X26"/>
    <mergeCell ref="B30:H30"/>
    <mergeCell ref="J30:Q30"/>
    <mergeCell ref="K31:P31"/>
    <mergeCell ref="B33:W34"/>
    <mergeCell ref="F41:W42"/>
    <mergeCell ref="C43:W43"/>
    <mergeCell ref="C44:W45"/>
    <mergeCell ref="A55:X55"/>
    <mergeCell ref="G58:W58"/>
    <mergeCell ref="C47:W48"/>
    <mergeCell ref="O52:U52"/>
    <mergeCell ref="G70:W70"/>
    <mergeCell ref="H61:W61"/>
    <mergeCell ref="G62:W63"/>
    <mergeCell ref="G64:W64"/>
    <mergeCell ref="G67:H67"/>
    <mergeCell ref="K67:N67"/>
    <mergeCell ref="Q67:V67"/>
    <mergeCell ref="G68:W68"/>
    <mergeCell ref="G69:H69"/>
    <mergeCell ref="I69:K69"/>
    <mergeCell ref="L69:N69"/>
    <mergeCell ref="R69:V69"/>
    <mergeCell ref="G81:W81"/>
    <mergeCell ref="H71:W71"/>
    <mergeCell ref="G72:W73"/>
    <mergeCell ref="G74:W74"/>
    <mergeCell ref="G78:H78"/>
    <mergeCell ref="K78:N78"/>
    <mergeCell ref="Q78:V78"/>
    <mergeCell ref="G79:W79"/>
    <mergeCell ref="G80:H80"/>
    <mergeCell ref="I80:K80"/>
    <mergeCell ref="L80:N80"/>
    <mergeCell ref="R80:V80"/>
    <mergeCell ref="G92:W92"/>
    <mergeCell ref="H82:W82"/>
    <mergeCell ref="G83:W84"/>
    <mergeCell ref="G85:W85"/>
    <mergeCell ref="J86:W86"/>
    <mergeCell ref="G89:H89"/>
    <mergeCell ref="K89:N89"/>
    <mergeCell ref="Q89:V89"/>
    <mergeCell ref="G90:W90"/>
    <mergeCell ref="G91:H91"/>
    <mergeCell ref="I91:K91"/>
    <mergeCell ref="L91:N91"/>
    <mergeCell ref="R91:V91"/>
    <mergeCell ref="H93:W93"/>
    <mergeCell ref="G94:W95"/>
    <mergeCell ref="G96:W96"/>
    <mergeCell ref="J97:W97"/>
    <mergeCell ref="G100:H100"/>
    <mergeCell ref="K100:N100"/>
    <mergeCell ref="Q100:V100"/>
    <mergeCell ref="K113:N113"/>
    <mergeCell ref="O113:P113"/>
    <mergeCell ref="Q113:V113"/>
    <mergeCell ref="G101:W101"/>
    <mergeCell ref="G102:H102"/>
    <mergeCell ref="I102:K102"/>
    <mergeCell ref="L102:N102"/>
    <mergeCell ref="R102:V102"/>
    <mergeCell ref="G103:W103"/>
    <mergeCell ref="H104:W104"/>
    <mergeCell ref="G105:W106"/>
    <mergeCell ref="G107:W107"/>
    <mergeCell ref="J108:W108"/>
    <mergeCell ref="G111:W112"/>
    <mergeCell ref="G172:W172"/>
    <mergeCell ref="G114:W114"/>
    <mergeCell ref="H115:W115"/>
    <mergeCell ref="G116:W117"/>
    <mergeCell ref="G118:W118"/>
    <mergeCell ref="B121:W122"/>
    <mergeCell ref="A163:X163"/>
    <mergeCell ref="G166:W166"/>
    <mergeCell ref="G167:W168"/>
    <mergeCell ref="H169:W169"/>
    <mergeCell ref="G170:W171"/>
    <mergeCell ref="A125:X156"/>
  </mergeCells>
  <phoneticPr fontId="165"/>
  <dataValidations count="2">
    <dataValidation type="list" allowBlank="1" showInputMessage="1" showErrorMessage="1" sqref="K67:N67 K78:N78 K89:N89 K100:N100 K113:N113 K65603:N65603 K65614:N65614 K65625:N65625 K65636:N65636 K65649:N65649 K131139:N131139 K131150:N131150 K131161:N131161 K131172:N131172 K131185:N131185 K196675:N196675 K196686:N196686 K196697:N196697 K196708:N196708 K196721:N196721 K262211:N262211 K262222:N262222 K262233:N262233 K262244:N262244 K262257:N262257 K327747:N327747 K327758:N327758 K327769:N327769 K327780:N327780 K327793:N327793 K393283:N393283 K393294:N393294 K393305:N393305 K393316:N393316 K393329:N393329 K458819:N458819 K458830:N458830 K458841:N458841 K458852:N458852 K458865:N458865 K524355:N524355 K524366:N524366 K524377:N524377 K524388:N524388 K524401:N524401 K589891:N589891 K589902:N589902 K589913:N589913 K589924:N589924 K589937:N589937 K655427:N655427 K655438:N655438 K655449:N655449 K655460:N655460 K655473:N655473 K720963:N720963 K720974:N720974 K720985:N720985 K720996:N720996 K721009:N721009 K786499:N786499 K786510:N786510 K786521:N786521 K786532:N786532 K786545:N786545 K852035:N852035 K852046:N852046 K852057:N852057 K852068:N852068 K852081:N852081 K917571:N917571 K917582:N917582 K917593:N917593 K917604:N917604 K917617:N917617 K983107:N983107 K983118:N983118 K983129:N983129 K983140:N983140 K983153:N983153 JG67:JJ67 JG78:JJ78 JG89:JJ89 JG100:JJ100 JG113:JJ113 JG65603:JJ65603 JG65614:JJ65614 JG65625:JJ65625 JG65636:JJ65636 JG65649:JJ65649 JG131139:JJ131139 JG131150:JJ131150 JG131161:JJ131161 JG131172:JJ131172 JG131185:JJ131185 JG196675:JJ196675 JG196686:JJ196686 JG196697:JJ196697 JG196708:JJ196708 JG196721:JJ196721 JG262211:JJ262211 JG262222:JJ262222 JG262233:JJ262233 JG262244:JJ262244 JG262257:JJ262257 JG327747:JJ327747 JG327758:JJ327758 JG327769:JJ327769 JG327780:JJ327780 JG327793:JJ327793 JG393283:JJ393283 JG393294:JJ393294 JG393305:JJ393305 JG393316:JJ393316 JG393329:JJ393329 JG458819:JJ458819 JG458830:JJ458830 JG458841:JJ458841 JG458852:JJ458852 JG458865:JJ458865 JG524355:JJ524355 JG524366:JJ524366 JG524377:JJ524377 JG524388:JJ524388 JG524401:JJ524401 JG589891:JJ589891 JG589902:JJ589902 JG589913:JJ589913 JG589924:JJ589924 JG589937:JJ589937 JG655427:JJ655427 JG655438:JJ655438 JG655449:JJ655449 JG655460:JJ655460 JG655473:JJ655473 JG720963:JJ720963 JG720974:JJ720974 JG720985:JJ720985 JG720996:JJ720996 JG721009:JJ721009 JG786499:JJ786499 JG786510:JJ786510 JG786521:JJ786521 JG786532:JJ786532 JG786545:JJ786545 JG852035:JJ852035 JG852046:JJ852046 JG852057:JJ852057 JG852068:JJ852068 JG852081:JJ852081 JG917571:JJ917571 JG917582:JJ917582 JG917593:JJ917593 JG917604:JJ917604 JG917617:JJ917617 JG983107:JJ983107 JG983118:JJ983118 JG983129:JJ983129 JG983140:JJ983140 JG983153:JJ983153 TC67:TF67 TC78:TF78 TC89:TF89 TC100:TF100 TC113:TF113 TC65603:TF65603 TC65614:TF65614 TC65625:TF65625 TC65636:TF65636 TC65649:TF65649 TC131139:TF131139 TC131150:TF131150 TC131161:TF131161 TC131172:TF131172 TC131185:TF131185 TC196675:TF196675 TC196686:TF196686 TC196697:TF196697 TC196708:TF196708 TC196721:TF196721 TC262211:TF262211 TC262222:TF262222 TC262233:TF262233 TC262244:TF262244 TC262257:TF262257 TC327747:TF327747 TC327758:TF327758 TC327769:TF327769 TC327780:TF327780 TC327793:TF327793 TC393283:TF393283 TC393294:TF393294 TC393305:TF393305 TC393316:TF393316 TC393329:TF393329 TC458819:TF458819 TC458830:TF458830 TC458841:TF458841 TC458852:TF458852 TC458865:TF458865 TC524355:TF524355 TC524366:TF524366 TC524377:TF524377 TC524388:TF524388 TC524401:TF524401 TC589891:TF589891 TC589902:TF589902 TC589913:TF589913 TC589924:TF589924 TC589937:TF589937 TC655427:TF655427 TC655438:TF655438 TC655449:TF655449 TC655460:TF655460 TC655473:TF655473 TC720963:TF720963 TC720974:TF720974 TC720985:TF720985 TC720996:TF720996 TC721009:TF721009 TC786499:TF786499 TC786510:TF786510 TC786521:TF786521 TC786532:TF786532 TC786545:TF786545 TC852035:TF852035 TC852046:TF852046 TC852057:TF852057 TC852068:TF852068 TC852081:TF852081 TC917571:TF917571 TC917582:TF917582 TC917593:TF917593 TC917604:TF917604 TC917617:TF917617 TC983107:TF983107 TC983118:TF983118 TC983129:TF983129 TC983140:TF983140 TC983153:TF983153 ACY67:ADB67 ACY78:ADB78 ACY89:ADB89 ACY100:ADB100 ACY113:ADB113 ACY65603:ADB65603 ACY65614:ADB65614 ACY65625:ADB65625 ACY65636:ADB65636 ACY65649:ADB65649 ACY131139:ADB131139 ACY131150:ADB131150 ACY131161:ADB131161 ACY131172:ADB131172 ACY131185:ADB131185 ACY196675:ADB196675 ACY196686:ADB196686 ACY196697:ADB196697 ACY196708:ADB196708 ACY196721:ADB196721 ACY262211:ADB262211 ACY262222:ADB262222 ACY262233:ADB262233 ACY262244:ADB262244 ACY262257:ADB262257 ACY327747:ADB327747 ACY327758:ADB327758 ACY327769:ADB327769 ACY327780:ADB327780 ACY327793:ADB327793 ACY393283:ADB393283 ACY393294:ADB393294 ACY393305:ADB393305 ACY393316:ADB393316 ACY393329:ADB393329 ACY458819:ADB458819 ACY458830:ADB458830 ACY458841:ADB458841 ACY458852:ADB458852 ACY458865:ADB458865 ACY524355:ADB524355 ACY524366:ADB524366 ACY524377:ADB524377 ACY524388:ADB524388 ACY524401:ADB524401 ACY589891:ADB589891 ACY589902:ADB589902 ACY589913:ADB589913 ACY589924:ADB589924 ACY589937:ADB589937 ACY655427:ADB655427 ACY655438:ADB655438 ACY655449:ADB655449 ACY655460:ADB655460 ACY655473:ADB655473 ACY720963:ADB720963 ACY720974:ADB720974 ACY720985:ADB720985 ACY720996:ADB720996 ACY721009:ADB721009 ACY786499:ADB786499 ACY786510:ADB786510 ACY786521:ADB786521 ACY786532:ADB786532 ACY786545:ADB786545 ACY852035:ADB852035 ACY852046:ADB852046 ACY852057:ADB852057 ACY852068:ADB852068 ACY852081:ADB852081 ACY917571:ADB917571 ACY917582:ADB917582 ACY917593:ADB917593 ACY917604:ADB917604 ACY917617:ADB917617 ACY983107:ADB983107 ACY983118:ADB983118 ACY983129:ADB983129 ACY983140:ADB983140 ACY983153:ADB983153 AMU67:AMX67 AMU78:AMX78 AMU89:AMX89 AMU100:AMX100 AMU113:AMX113 AMU65603:AMX65603 AMU65614:AMX65614 AMU65625:AMX65625 AMU65636:AMX65636 AMU65649:AMX65649 AMU131139:AMX131139 AMU131150:AMX131150 AMU131161:AMX131161 AMU131172:AMX131172 AMU131185:AMX131185 AMU196675:AMX196675 AMU196686:AMX196686 AMU196697:AMX196697 AMU196708:AMX196708 AMU196721:AMX196721 AMU262211:AMX262211 AMU262222:AMX262222 AMU262233:AMX262233 AMU262244:AMX262244 AMU262257:AMX262257 AMU327747:AMX327747 AMU327758:AMX327758 AMU327769:AMX327769 AMU327780:AMX327780 AMU327793:AMX327793 AMU393283:AMX393283 AMU393294:AMX393294 AMU393305:AMX393305 AMU393316:AMX393316 AMU393329:AMX393329 AMU458819:AMX458819 AMU458830:AMX458830 AMU458841:AMX458841 AMU458852:AMX458852 AMU458865:AMX458865 AMU524355:AMX524355 AMU524366:AMX524366 AMU524377:AMX524377 AMU524388:AMX524388 AMU524401:AMX524401 AMU589891:AMX589891 AMU589902:AMX589902 AMU589913:AMX589913 AMU589924:AMX589924 AMU589937:AMX589937 AMU655427:AMX655427 AMU655438:AMX655438 AMU655449:AMX655449 AMU655460:AMX655460 AMU655473:AMX655473 AMU720963:AMX720963 AMU720974:AMX720974 AMU720985:AMX720985 AMU720996:AMX720996 AMU721009:AMX721009 AMU786499:AMX786499 AMU786510:AMX786510 AMU786521:AMX786521 AMU786532:AMX786532 AMU786545:AMX786545 AMU852035:AMX852035 AMU852046:AMX852046 AMU852057:AMX852057 AMU852068:AMX852068 AMU852081:AMX852081 AMU917571:AMX917571 AMU917582:AMX917582 AMU917593:AMX917593 AMU917604:AMX917604 AMU917617:AMX917617 AMU983107:AMX983107 AMU983118:AMX983118 AMU983129:AMX983129 AMU983140:AMX983140 AMU983153:AMX983153 AWQ67:AWT67 AWQ78:AWT78 AWQ89:AWT89 AWQ100:AWT100 AWQ113:AWT113 AWQ65603:AWT65603 AWQ65614:AWT65614 AWQ65625:AWT65625 AWQ65636:AWT65636 AWQ65649:AWT65649 AWQ131139:AWT131139 AWQ131150:AWT131150 AWQ131161:AWT131161 AWQ131172:AWT131172 AWQ131185:AWT131185 AWQ196675:AWT196675 AWQ196686:AWT196686 AWQ196697:AWT196697 AWQ196708:AWT196708 AWQ196721:AWT196721 AWQ262211:AWT262211 AWQ262222:AWT262222 AWQ262233:AWT262233 AWQ262244:AWT262244 AWQ262257:AWT262257 AWQ327747:AWT327747 AWQ327758:AWT327758 AWQ327769:AWT327769 AWQ327780:AWT327780 AWQ327793:AWT327793 AWQ393283:AWT393283 AWQ393294:AWT393294 AWQ393305:AWT393305 AWQ393316:AWT393316 AWQ393329:AWT393329 AWQ458819:AWT458819 AWQ458830:AWT458830 AWQ458841:AWT458841 AWQ458852:AWT458852 AWQ458865:AWT458865 AWQ524355:AWT524355 AWQ524366:AWT524366 AWQ524377:AWT524377 AWQ524388:AWT524388 AWQ524401:AWT524401 AWQ589891:AWT589891 AWQ589902:AWT589902 AWQ589913:AWT589913 AWQ589924:AWT589924 AWQ589937:AWT589937 AWQ655427:AWT655427 AWQ655438:AWT655438 AWQ655449:AWT655449 AWQ655460:AWT655460 AWQ655473:AWT655473 AWQ720963:AWT720963 AWQ720974:AWT720974 AWQ720985:AWT720985 AWQ720996:AWT720996 AWQ721009:AWT721009 AWQ786499:AWT786499 AWQ786510:AWT786510 AWQ786521:AWT786521 AWQ786532:AWT786532 AWQ786545:AWT786545 AWQ852035:AWT852035 AWQ852046:AWT852046 AWQ852057:AWT852057 AWQ852068:AWT852068 AWQ852081:AWT852081 AWQ917571:AWT917571 AWQ917582:AWT917582 AWQ917593:AWT917593 AWQ917604:AWT917604 AWQ917617:AWT917617 AWQ983107:AWT983107 AWQ983118:AWT983118 AWQ983129:AWT983129 AWQ983140:AWT983140 AWQ983153:AWT983153 BGM67:BGP67 BGM78:BGP78 BGM89:BGP89 BGM100:BGP100 BGM113:BGP113 BGM65603:BGP65603 BGM65614:BGP65614 BGM65625:BGP65625 BGM65636:BGP65636 BGM65649:BGP65649 BGM131139:BGP131139 BGM131150:BGP131150 BGM131161:BGP131161 BGM131172:BGP131172 BGM131185:BGP131185 BGM196675:BGP196675 BGM196686:BGP196686 BGM196697:BGP196697 BGM196708:BGP196708 BGM196721:BGP196721 BGM262211:BGP262211 BGM262222:BGP262222 BGM262233:BGP262233 BGM262244:BGP262244 BGM262257:BGP262257 BGM327747:BGP327747 BGM327758:BGP327758 BGM327769:BGP327769 BGM327780:BGP327780 BGM327793:BGP327793 BGM393283:BGP393283 BGM393294:BGP393294 BGM393305:BGP393305 BGM393316:BGP393316 BGM393329:BGP393329 BGM458819:BGP458819 BGM458830:BGP458830 BGM458841:BGP458841 BGM458852:BGP458852 BGM458865:BGP458865 BGM524355:BGP524355 BGM524366:BGP524366 BGM524377:BGP524377 BGM524388:BGP524388 BGM524401:BGP524401 BGM589891:BGP589891 BGM589902:BGP589902 BGM589913:BGP589913 BGM589924:BGP589924 BGM589937:BGP589937 BGM655427:BGP655427 BGM655438:BGP655438 BGM655449:BGP655449 BGM655460:BGP655460 BGM655473:BGP655473 BGM720963:BGP720963 BGM720974:BGP720974 BGM720985:BGP720985 BGM720996:BGP720996 BGM721009:BGP721009 BGM786499:BGP786499 BGM786510:BGP786510 BGM786521:BGP786521 BGM786532:BGP786532 BGM786545:BGP786545 BGM852035:BGP852035 BGM852046:BGP852046 BGM852057:BGP852057 BGM852068:BGP852068 BGM852081:BGP852081 BGM917571:BGP917571 BGM917582:BGP917582 BGM917593:BGP917593 BGM917604:BGP917604 BGM917617:BGP917617 BGM983107:BGP983107 BGM983118:BGP983118 BGM983129:BGP983129 BGM983140:BGP983140 BGM983153:BGP983153 BQI67:BQL67 BQI78:BQL78 BQI89:BQL89 BQI100:BQL100 BQI113:BQL113 BQI65603:BQL65603 BQI65614:BQL65614 BQI65625:BQL65625 BQI65636:BQL65636 BQI65649:BQL65649 BQI131139:BQL131139 BQI131150:BQL131150 BQI131161:BQL131161 BQI131172:BQL131172 BQI131185:BQL131185 BQI196675:BQL196675 BQI196686:BQL196686 BQI196697:BQL196697 BQI196708:BQL196708 BQI196721:BQL196721 BQI262211:BQL262211 BQI262222:BQL262222 BQI262233:BQL262233 BQI262244:BQL262244 BQI262257:BQL262257 BQI327747:BQL327747 BQI327758:BQL327758 BQI327769:BQL327769 BQI327780:BQL327780 BQI327793:BQL327793 BQI393283:BQL393283 BQI393294:BQL393294 BQI393305:BQL393305 BQI393316:BQL393316 BQI393329:BQL393329 BQI458819:BQL458819 BQI458830:BQL458830 BQI458841:BQL458841 BQI458852:BQL458852 BQI458865:BQL458865 BQI524355:BQL524355 BQI524366:BQL524366 BQI524377:BQL524377 BQI524388:BQL524388 BQI524401:BQL524401 BQI589891:BQL589891 BQI589902:BQL589902 BQI589913:BQL589913 BQI589924:BQL589924 BQI589937:BQL589937 BQI655427:BQL655427 BQI655438:BQL655438 BQI655449:BQL655449 BQI655460:BQL655460 BQI655473:BQL655473 BQI720963:BQL720963 BQI720974:BQL720974 BQI720985:BQL720985 BQI720996:BQL720996 BQI721009:BQL721009 BQI786499:BQL786499 BQI786510:BQL786510 BQI786521:BQL786521 BQI786532:BQL786532 BQI786545:BQL786545 BQI852035:BQL852035 BQI852046:BQL852046 BQI852057:BQL852057 BQI852068:BQL852068 BQI852081:BQL852081 BQI917571:BQL917571 BQI917582:BQL917582 BQI917593:BQL917593 BQI917604:BQL917604 BQI917617:BQL917617 BQI983107:BQL983107 BQI983118:BQL983118 BQI983129:BQL983129 BQI983140:BQL983140 BQI983153:BQL983153 CAE67:CAH67 CAE78:CAH78 CAE89:CAH89 CAE100:CAH100 CAE113:CAH113 CAE65603:CAH65603 CAE65614:CAH65614 CAE65625:CAH65625 CAE65636:CAH65636 CAE65649:CAH65649 CAE131139:CAH131139 CAE131150:CAH131150 CAE131161:CAH131161 CAE131172:CAH131172 CAE131185:CAH131185 CAE196675:CAH196675 CAE196686:CAH196686 CAE196697:CAH196697 CAE196708:CAH196708 CAE196721:CAH196721 CAE262211:CAH262211 CAE262222:CAH262222 CAE262233:CAH262233 CAE262244:CAH262244 CAE262257:CAH262257 CAE327747:CAH327747 CAE327758:CAH327758 CAE327769:CAH327769 CAE327780:CAH327780 CAE327793:CAH327793 CAE393283:CAH393283 CAE393294:CAH393294 CAE393305:CAH393305 CAE393316:CAH393316 CAE393329:CAH393329 CAE458819:CAH458819 CAE458830:CAH458830 CAE458841:CAH458841 CAE458852:CAH458852 CAE458865:CAH458865 CAE524355:CAH524355 CAE524366:CAH524366 CAE524377:CAH524377 CAE524388:CAH524388 CAE524401:CAH524401 CAE589891:CAH589891 CAE589902:CAH589902 CAE589913:CAH589913 CAE589924:CAH589924 CAE589937:CAH589937 CAE655427:CAH655427 CAE655438:CAH655438 CAE655449:CAH655449 CAE655460:CAH655460 CAE655473:CAH655473 CAE720963:CAH720963 CAE720974:CAH720974 CAE720985:CAH720985 CAE720996:CAH720996 CAE721009:CAH721009 CAE786499:CAH786499 CAE786510:CAH786510 CAE786521:CAH786521 CAE786532:CAH786532 CAE786545:CAH786545 CAE852035:CAH852035 CAE852046:CAH852046 CAE852057:CAH852057 CAE852068:CAH852068 CAE852081:CAH852081 CAE917571:CAH917571 CAE917582:CAH917582 CAE917593:CAH917593 CAE917604:CAH917604 CAE917617:CAH917617 CAE983107:CAH983107 CAE983118:CAH983118 CAE983129:CAH983129 CAE983140:CAH983140 CAE983153:CAH983153 CKA67:CKD67 CKA78:CKD78 CKA89:CKD89 CKA100:CKD100 CKA113:CKD113 CKA65603:CKD65603 CKA65614:CKD65614 CKA65625:CKD65625 CKA65636:CKD65636 CKA65649:CKD65649 CKA131139:CKD131139 CKA131150:CKD131150 CKA131161:CKD131161 CKA131172:CKD131172 CKA131185:CKD131185 CKA196675:CKD196675 CKA196686:CKD196686 CKA196697:CKD196697 CKA196708:CKD196708 CKA196721:CKD196721 CKA262211:CKD262211 CKA262222:CKD262222 CKA262233:CKD262233 CKA262244:CKD262244 CKA262257:CKD262257 CKA327747:CKD327747 CKA327758:CKD327758 CKA327769:CKD327769 CKA327780:CKD327780 CKA327793:CKD327793 CKA393283:CKD393283 CKA393294:CKD393294 CKA393305:CKD393305 CKA393316:CKD393316 CKA393329:CKD393329 CKA458819:CKD458819 CKA458830:CKD458830 CKA458841:CKD458841 CKA458852:CKD458852 CKA458865:CKD458865 CKA524355:CKD524355 CKA524366:CKD524366 CKA524377:CKD524377 CKA524388:CKD524388 CKA524401:CKD524401 CKA589891:CKD589891 CKA589902:CKD589902 CKA589913:CKD589913 CKA589924:CKD589924 CKA589937:CKD589937 CKA655427:CKD655427 CKA655438:CKD655438 CKA655449:CKD655449 CKA655460:CKD655460 CKA655473:CKD655473 CKA720963:CKD720963 CKA720974:CKD720974 CKA720985:CKD720985 CKA720996:CKD720996 CKA721009:CKD721009 CKA786499:CKD786499 CKA786510:CKD786510 CKA786521:CKD786521 CKA786532:CKD786532 CKA786545:CKD786545 CKA852035:CKD852035 CKA852046:CKD852046 CKA852057:CKD852057 CKA852068:CKD852068 CKA852081:CKD852081 CKA917571:CKD917571 CKA917582:CKD917582 CKA917593:CKD917593 CKA917604:CKD917604 CKA917617:CKD917617 CKA983107:CKD983107 CKA983118:CKD983118 CKA983129:CKD983129 CKA983140:CKD983140 CKA983153:CKD983153 CTW67:CTZ67 CTW78:CTZ78 CTW89:CTZ89 CTW100:CTZ100 CTW113:CTZ113 CTW65603:CTZ65603 CTW65614:CTZ65614 CTW65625:CTZ65625 CTW65636:CTZ65636 CTW65649:CTZ65649 CTW131139:CTZ131139 CTW131150:CTZ131150 CTW131161:CTZ131161 CTW131172:CTZ131172 CTW131185:CTZ131185 CTW196675:CTZ196675 CTW196686:CTZ196686 CTW196697:CTZ196697 CTW196708:CTZ196708 CTW196721:CTZ196721 CTW262211:CTZ262211 CTW262222:CTZ262222 CTW262233:CTZ262233 CTW262244:CTZ262244 CTW262257:CTZ262257 CTW327747:CTZ327747 CTW327758:CTZ327758 CTW327769:CTZ327769 CTW327780:CTZ327780 CTW327793:CTZ327793 CTW393283:CTZ393283 CTW393294:CTZ393294 CTW393305:CTZ393305 CTW393316:CTZ393316 CTW393329:CTZ393329 CTW458819:CTZ458819 CTW458830:CTZ458830 CTW458841:CTZ458841 CTW458852:CTZ458852 CTW458865:CTZ458865 CTW524355:CTZ524355 CTW524366:CTZ524366 CTW524377:CTZ524377 CTW524388:CTZ524388 CTW524401:CTZ524401 CTW589891:CTZ589891 CTW589902:CTZ589902 CTW589913:CTZ589913 CTW589924:CTZ589924 CTW589937:CTZ589937 CTW655427:CTZ655427 CTW655438:CTZ655438 CTW655449:CTZ655449 CTW655460:CTZ655460 CTW655473:CTZ655473 CTW720963:CTZ720963 CTW720974:CTZ720974 CTW720985:CTZ720985 CTW720996:CTZ720996 CTW721009:CTZ721009 CTW786499:CTZ786499 CTW786510:CTZ786510 CTW786521:CTZ786521 CTW786532:CTZ786532 CTW786545:CTZ786545 CTW852035:CTZ852035 CTW852046:CTZ852046 CTW852057:CTZ852057 CTW852068:CTZ852068 CTW852081:CTZ852081 CTW917571:CTZ917571 CTW917582:CTZ917582 CTW917593:CTZ917593 CTW917604:CTZ917604 CTW917617:CTZ917617 CTW983107:CTZ983107 CTW983118:CTZ983118 CTW983129:CTZ983129 CTW983140:CTZ983140 CTW983153:CTZ983153 DDS67:DDV67 DDS78:DDV78 DDS89:DDV89 DDS100:DDV100 DDS113:DDV113 DDS65603:DDV65603 DDS65614:DDV65614 DDS65625:DDV65625 DDS65636:DDV65636 DDS65649:DDV65649 DDS131139:DDV131139 DDS131150:DDV131150 DDS131161:DDV131161 DDS131172:DDV131172 DDS131185:DDV131185 DDS196675:DDV196675 DDS196686:DDV196686 DDS196697:DDV196697 DDS196708:DDV196708 DDS196721:DDV196721 DDS262211:DDV262211 DDS262222:DDV262222 DDS262233:DDV262233 DDS262244:DDV262244 DDS262257:DDV262257 DDS327747:DDV327747 DDS327758:DDV327758 DDS327769:DDV327769 DDS327780:DDV327780 DDS327793:DDV327793 DDS393283:DDV393283 DDS393294:DDV393294 DDS393305:DDV393305 DDS393316:DDV393316 DDS393329:DDV393329 DDS458819:DDV458819 DDS458830:DDV458830 DDS458841:DDV458841 DDS458852:DDV458852 DDS458865:DDV458865 DDS524355:DDV524355 DDS524366:DDV524366 DDS524377:DDV524377 DDS524388:DDV524388 DDS524401:DDV524401 DDS589891:DDV589891 DDS589902:DDV589902 DDS589913:DDV589913 DDS589924:DDV589924 DDS589937:DDV589937 DDS655427:DDV655427 DDS655438:DDV655438 DDS655449:DDV655449 DDS655460:DDV655460 DDS655473:DDV655473 DDS720963:DDV720963 DDS720974:DDV720974 DDS720985:DDV720985 DDS720996:DDV720996 DDS721009:DDV721009 DDS786499:DDV786499 DDS786510:DDV786510 DDS786521:DDV786521 DDS786532:DDV786532 DDS786545:DDV786545 DDS852035:DDV852035 DDS852046:DDV852046 DDS852057:DDV852057 DDS852068:DDV852068 DDS852081:DDV852081 DDS917571:DDV917571 DDS917582:DDV917582 DDS917593:DDV917593 DDS917604:DDV917604 DDS917617:DDV917617 DDS983107:DDV983107 DDS983118:DDV983118 DDS983129:DDV983129 DDS983140:DDV983140 DDS983153:DDV983153 DNO67:DNR67 DNO78:DNR78 DNO89:DNR89 DNO100:DNR100 DNO113:DNR113 DNO65603:DNR65603 DNO65614:DNR65614 DNO65625:DNR65625 DNO65636:DNR65636 DNO65649:DNR65649 DNO131139:DNR131139 DNO131150:DNR131150 DNO131161:DNR131161 DNO131172:DNR131172 DNO131185:DNR131185 DNO196675:DNR196675 DNO196686:DNR196686 DNO196697:DNR196697 DNO196708:DNR196708 DNO196721:DNR196721 DNO262211:DNR262211 DNO262222:DNR262222 DNO262233:DNR262233 DNO262244:DNR262244 DNO262257:DNR262257 DNO327747:DNR327747 DNO327758:DNR327758 DNO327769:DNR327769 DNO327780:DNR327780 DNO327793:DNR327793 DNO393283:DNR393283 DNO393294:DNR393294 DNO393305:DNR393305 DNO393316:DNR393316 DNO393329:DNR393329 DNO458819:DNR458819 DNO458830:DNR458830 DNO458841:DNR458841 DNO458852:DNR458852 DNO458865:DNR458865 DNO524355:DNR524355 DNO524366:DNR524366 DNO524377:DNR524377 DNO524388:DNR524388 DNO524401:DNR524401 DNO589891:DNR589891 DNO589902:DNR589902 DNO589913:DNR589913 DNO589924:DNR589924 DNO589937:DNR589937 DNO655427:DNR655427 DNO655438:DNR655438 DNO655449:DNR655449 DNO655460:DNR655460 DNO655473:DNR655473 DNO720963:DNR720963 DNO720974:DNR720974 DNO720985:DNR720985 DNO720996:DNR720996 DNO721009:DNR721009 DNO786499:DNR786499 DNO786510:DNR786510 DNO786521:DNR786521 DNO786532:DNR786532 DNO786545:DNR786545 DNO852035:DNR852035 DNO852046:DNR852046 DNO852057:DNR852057 DNO852068:DNR852068 DNO852081:DNR852081 DNO917571:DNR917571 DNO917582:DNR917582 DNO917593:DNR917593 DNO917604:DNR917604 DNO917617:DNR917617 DNO983107:DNR983107 DNO983118:DNR983118 DNO983129:DNR983129 DNO983140:DNR983140 DNO983153:DNR983153 DXK67:DXN67 DXK78:DXN78 DXK89:DXN89 DXK100:DXN100 DXK113:DXN113 DXK65603:DXN65603 DXK65614:DXN65614 DXK65625:DXN65625 DXK65636:DXN65636 DXK65649:DXN65649 DXK131139:DXN131139 DXK131150:DXN131150 DXK131161:DXN131161 DXK131172:DXN131172 DXK131185:DXN131185 DXK196675:DXN196675 DXK196686:DXN196686 DXK196697:DXN196697 DXK196708:DXN196708 DXK196721:DXN196721 DXK262211:DXN262211 DXK262222:DXN262222 DXK262233:DXN262233 DXK262244:DXN262244 DXK262257:DXN262257 DXK327747:DXN327747 DXK327758:DXN327758 DXK327769:DXN327769 DXK327780:DXN327780 DXK327793:DXN327793 DXK393283:DXN393283 DXK393294:DXN393294 DXK393305:DXN393305 DXK393316:DXN393316 DXK393329:DXN393329 DXK458819:DXN458819 DXK458830:DXN458830 DXK458841:DXN458841 DXK458852:DXN458852 DXK458865:DXN458865 DXK524355:DXN524355 DXK524366:DXN524366 DXK524377:DXN524377 DXK524388:DXN524388 DXK524401:DXN524401 DXK589891:DXN589891 DXK589902:DXN589902 DXK589913:DXN589913 DXK589924:DXN589924 DXK589937:DXN589937 DXK655427:DXN655427 DXK655438:DXN655438 DXK655449:DXN655449 DXK655460:DXN655460 DXK655473:DXN655473 DXK720963:DXN720963 DXK720974:DXN720974 DXK720985:DXN720985 DXK720996:DXN720996 DXK721009:DXN721009 DXK786499:DXN786499 DXK786510:DXN786510 DXK786521:DXN786521 DXK786532:DXN786532 DXK786545:DXN786545 DXK852035:DXN852035 DXK852046:DXN852046 DXK852057:DXN852057 DXK852068:DXN852068 DXK852081:DXN852081 DXK917571:DXN917571 DXK917582:DXN917582 DXK917593:DXN917593 DXK917604:DXN917604 DXK917617:DXN917617 DXK983107:DXN983107 DXK983118:DXN983118 DXK983129:DXN983129 DXK983140:DXN983140 DXK983153:DXN983153 EHG67:EHJ67 EHG78:EHJ78 EHG89:EHJ89 EHG100:EHJ100 EHG113:EHJ113 EHG65603:EHJ65603 EHG65614:EHJ65614 EHG65625:EHJ65625 EHG65636:EHJ65636 EHG65649:EHJ65649 EHG131139:EHJ131139 EHG131150:EHJ131150 EHG131161:EHJ131161 EHG131172:EHJ131172 EHG131185:EHJ131185 EHG196675:EHJ196675 EHG196686:EHJ196686 EHG196697:EHJ196697 EHG196708:EHJ196708 EHG196721:EHJ196721 EHG262211:EHJ262211 EHG262222:EHJ262222 EHG262233:EHJ262233 EHG262244:EHJ262244 EHG262257:EHJ262257 EHG327747:EHJ327747 EHG327758:EHJ327758 EHG327769:EHJ327769 EHG327780:EHJ327780 EHG327793:EHJ327793 EHG393283:EHJ393283 EHG393294:EHJ393294 EHG393305:EHJ393305 EHG393316:EHJ393316 EHG393329:EHJ393329 EHG458819:EHJ458819 EHG458830:EHJ458830 EHG458841:EHJ458841 EHG458852:EHJ458852 EHG458865:EHJ458865 EHG524355:EHJ524355 EHG524366:EHJ524366 EHG524377:EHJ524377 EHG524388:EHJ524388 EHG524401:EHJ524401 EHG589891:EHJ589891 EHG589902:EHJ589902 EHG589913:EHJ589913 EHG589924:EHJ589924 EHG589937:EHJ589937 EHG655427:EHJ655427 EHG655438:EHJ655438 EHG655449:EHJ655449 EHG655460:EHJ655460 EHG655473:EHJ655473 EHG720963:EHJ720963 EHG720974:EHJ720974 EHG720985:EHJ720985 EHG720996:EHJ720996 EHG721009:EHJ721009 EHG786499:EHJ786499 EHG786510:EHJ786510 EHG786521:EHJ786521 EHG786532:EHJ786532 EHG786545:EHJ786545 EHG852035:EHJ852035 EHG852046:EHJ852046 EHG852057:EHJ852057 EHG852068:EHJ852068 EHG852081:EHJ852081 EHG917571:EHJ917571 EHG917582:EHJ917582 EHG917593:EHJ917593 EHG917604:EHJ917604 EHG917617:EHJ917617 EHG983107:EHJ983107 EHG983118:EHJ983118 EHG983129:EHJ983129 EHG983140:EHJ983140 EHG983153:EHJ983153 ERC67:ERF67 ERC78:ERF78 ERC89:ERF89 ERC100:ERF100 ERC113:ERF113 ERC65603:ERF65603 ERC65614:ERF65614 ERC65625:ERF65625 ERC65636:ERF65636 ERC65649:ERF65649 ERC131139:ERF131139 ERC131150:ERF131150 ERC131161:ERF131161 ERC131172:ERF131172 ERC131185:ERF131185 ERC196675:ERF196675 ERC196686:ERF196686 ERC196697:ERF196697 ERC196708:ERF196708 ERC196721:ERF196721 ERC262211:ERF262211 ERC262222:ERF262222 ERC262233:ERF262233 ERC262244:ERF262244 ERC262257:ERF262257 ERC327747:ERF327747 ERC327758:ERF327758 ERC327769:ERF327769 ERC327780:ERF327780 ERC327793:ERF327793 ERC393283:ERF393283 ERC393294:ERF393294 ERC393305:ERF393305 ERC393316:ERF393316 ERC393329:ERF393329 ERC458819:ERF458819 ERC458830:ERF458830 ERC458841:ERF458841 ERC458852:ERF458852 ERC458865:ERF458865 ERC524355:ERF524355 ERC524366:ERF524366 ERC524377:ERF524377 ERC524388:ERF524388 ERC524401:ERF524401 ERC589891:ERF589891 ERC589902:ERF589902 ERC589913:ERF589913 ERC589924:ERF589924 ERC589937:ERF589937 ERC655427:ERF655427 ERC655438:ERF655438 ERC655449:ERF655449 ERC655460:ERF655460 ERC655473:ERF655473 ERC720963:ERF720963 ERC720974:ERF720974 ERC720985:ERF720985 ERC720996:ERF720996 ERC721009:ERF721009 ERC786499:ERF786499 ERC786510:ERF786510 ERC786521:ERF786521 ERC786532:ERF786532 ERC786545:ERF786545 ERC852035:ERF852035 ERC852046:ERF852046 ERC852057:ERF852057 ERC852068:ERF852068 ERC852081:ERF852081 ERC917571:ERF917571 ERC917582:ERF917582 ERC917593:ERF917593 ERC917604:ERF917604 ERC917617:ERF917617 ERC983107:ERF983107 ERC983118:ERF983118 ERC983129:ERF983129 ERC983140:ERF983140 ERC983153:ERF983153 FAY67:FBB67 FAY78:FBB78 FAY89:FBB89 FAY100:FBB100 FAY113:FBB113 FAY65603:FBB65603 FAY65614:FBB65614 FAY65625:FBB65625 FAY65636:FBB65636 FAY65649:FBB65649 FAY131139:FBB131139 FAY131150:FBB131150 FAY131161:FBB131161 FAY131172:FBB131172 FAY131185:FBB131185 FAY196675:FBB196675 FAY196686:FBB196686 FAY196697:FBB196697 FAY196708:FBB196708 FAY196721:FBB196721 FAY262211:FBB262211 FAY262222:FBB262222 FAY262233:FBB262233 FAY262244:FBB262244 FAY262257:FBB262257 FAY327747:FBB327747 FAY327758:FBB327758 FAY327769:FBB327769 FAY327780:FBB327780 FAY327793:FBB327793 FAY393283:FBB393283 FAY393294:FBB393294 FAY393305:FBB393305 FAY393316:FBB393316 FAY393329:FBB393329 FAY458819:FBB458819 FAY458830:FBB458830 FAY458841:FBB458841 FAY458852:FBB458852 FAY458865:FBB458865 FAY524355:FBB524355 FAY524366:FBB524366 FAY524377:FBB524377 FAY524388:FBB524388 FAY524401:FBB524401 FAY589891:FBB589891 FAY589902:FBB589902 FAY589913:FBB589913 FAY589924:FBB589924 FAY589937:FBB589937 FAY655427:FBB655427 FAY655438:FBB655438 FAY655449:FBB655449 FAY655460:FBB655460 FAY655473:FBB655473 FAY720963:FBB720963 FAY720974:FBB720974 FAY720985:FBB720985 FAY720996:FBB720996 FAY721009:FBB721009 FAY786499:FBB786499 FAY786510:FBB786510 FAY786521:FBB786521 FAY786532:FBB786532 FAY786545:FBB786545 FAY852035:FBB852035 FAY852046:FBB852046 FAY852057:FBB852057 FAY852068:FBB852068 FAY852081:FBB852081 FAY917571:FBB917571 FAY917582:FBB917582 FAY917593:FBB917593 FAY917604:FBB917604 FAY917617:FBB917617 FAY983107:FBB983107 FAY983118:FBB983118 FAY983129:FBB983129 FAY983140:FBB983140 FAY983153:FBB983153 FKU67:FKX67 FKU78:FKX78 FKU89:FKX89 FKU100:FKX100 FKU113:FKX113 FKU65603:FKX65603 FKU65614:FKX65614 FKU65625:FKX65625 FKU65636:FKX65636 FKU65649:FKX65649 FKU131139:FKX131139 FKU131150:FKX131150 FKU131161:FKX131161 FKU131172:FKX131172 FKU131185:FKX131185 FKU196675:FKX196675 FKU196686:FKX196686 FKU196697:FKX196697 FKU196708:FKX196708 FKU196721:FKX196721 FKU262211:FKX262211 FKU262222:FKX262222 FKU262233:FKX262233 FKU262244:FKX262244 FKU262257:FKX262257 FKU327747:FKX327747 FKU327758:FKX327758 FKU327769:FKX327769 FKU327780:FKX327780 FKU327793:FKX327793 FKU393283:FKX393283 FKU393294:FKX393294 FKU393305:FKX393305 FKU393316:FKX393316 FKU393329:FKX393329 FKU458819:FKX458819 FKU458830:FKX458830 FKU458841:FKX458841 FKU458852:FKX458852 FKU458865:FKX458865 FKU524355:FKX524355 FKU524366:FKX524366 FKU524377:FKX524377 FKU524388:FKX524388 FKU524401:FKX524401 FKU589891:FKX589891 FKU589902:FKX589902 FKU589913:FKX589913 FKU589924:FKX589924 FKU589937:FKX589937 FKU655427:FKX655427 FKU655438:FKX655438 FKU655449:FKX655449 FKU655460:FKX655460 FKU655473:FKX655473 FKU720963:FKX720963 FKU720974:FKX720974 FKU720985:FKX720985 FKU720996:FKX720996 FKU721009:FKX721009 FKU786499:FKX786499 FKU786510:FKX786510 FKU786521:FKX786521 FKU786532:FKX786532 FKU786545:FKX786545 FKU852035:FKX852035 FKU852046:FKX852046 FKU852057:FKX852057 FKU852068:FKX852068 FKU852081:FKX852081 FKU917571:FKX917571 FKU917582:FKX917582 FKU917593:FKX917593 FKU917604:FKX917604 FKU917617:FKX917617 FKU983107:FKX983107 FKU983118:FKX983118 FKU983129:FKX983129 FKU983140:FKX983140 FKU983153:FKX983153 FUQ67:FUT67 FUQ78:FUT78 FUQ89:FUT89 FUQ100:FUT100 FUQ113:FUT113 FUQ65603:FUT65603 FUQ65614:FUT65614 FUQ65625:FUT65625 FUQ65636:FUT65636 FUQ65649:FUT65649 FUQ131139:FUT131139 FUQ131150:FUT131150 FUQ131161:FUT131161 FUQ131172:FUT131172 FUQ131185:FUT131185 FUQ196675:FUT196675 FUQ196686:FUT196686 FUQ196697:FUT196697 FUQ196708:FUT196708 FUQ196721:FUT196721 FUQ262211:FUT262211 FUQ262222:FUT262222 FUQ262233:FUT262233 FUQ262244:FUT262244 FUQ262257:FUT262257 FUQ327747:FUT327747 FUQ327758:FUT327758 FUQ327769:FUT327769 FUQ327780:FUT327780 FUQ327793:FUT327793 FUQ393283:FUT393283 FUQ393294:FUT393294 FUQ393305:FUT393305 FUQ393316:FUT393316 FUQ393329:FUT393329 FUQ458819:FUT458819 FUQ458830:FUT458830 FUQ458841:FUT458841 FUQ458852:FUT458852 FUQ458865:FUT458865 FUQ524355:FUT524355 FUQ524366:FUT524366 FUQ524377:FUT524377 FUQ524388:FUT524388 FUQ524401:FUT524401 FUQ589891:FUT589891 FUQ589902:FUT589902 FUQ589913:FUT589913 FUQ589924:FUT589924 FUQ589937:FUT589937 FUQ655427:FUT655427 FUQ655438:FUT655438 FUQ655449:FUT655449 FUQ655460:FUT655460 FUQ655473:FUT655473 FUQ720963:FUT720963 FUQ720974:FUT720974 FUQ720985:FUT720985 FUQ720996:FUT720996 FUQ721009:FUT721009 FUQ786499:FUT786499 FUQ786510:FUT786510 FUQ786521:FUT786521 FUQ786532:FUT786532 FUQ786545:FUT786545 FUQ852035:FUT852035 FUQ852046:FUT852046 FUQ852057:FUT852057 FUQ852068:FUT852068 FUQ852081:FUT852081 FUQ917571:FUT917571 FUQ917582:FUT917582 FUQ917593:FUT917593 FUQ917604:FUT917604 FUQ917617:FUT917617 FUQ983107:FUT983107 FUQ983118:FUT983118 FUQ983129:FUT983129 FUQ983140:FUT983140 FUQ983153:FUT983153 GEM67:GEP67 GEM78:GEP78 GEM89:GEP89 GEM100:GEP100 GEM113:GEP113 GEM65603:GEP65603 GEM65614:GEP65614 GEM65625:GEP65625 GEM65636:GEP65636 GEM65649:GEP65649 GEM131139:GEP131139 GEM131150:GEP131150 GEM131161:GEP131161 GEM131172:GEP131172 GEM131185:GEP131185 GEM196675:GEP196675 GEM196686:GEP196686 GEM196697:GEP196697 GEM196708:GEP196708 GEM196721:GEP196721 GEM262211:GEP262211 GEM262222:GEP262222 GEM262233:GEP262233 GEM262244:GEP262244 GEM262257:GEP262257 GEM327747:GEP327747 GEM327758:GEP327758 GEM327769:GEP327769 GEM327780:GEP327780 GEM327793:GEP327793 GEM393283:GEP393283 GEM393294:GEP393294 GEM393305:GEP393305 GEM393316:GEP393316 GEM393329:GEP393329 GEM458819:GEP458819 GEM458830:GEP458830 GEM458841:GEP458841 GEM458852:GEP458852 GEM458865:GEP458865 GEM524355:GEP524355 GEM524366:GEP524366 GEM524377:GEP524377 GEM524388:GEP524388 GEM524401:GEP524401 GEM589891:GEP589891 GEM589902:GEP589902 GEM589913:GEP589913 GEM589924:GEP589924 GEM589937:GEP589937 GEM655427:GEP655427 GEM655438:GEP655438 GEM655449:GEP655449 GEM655460:GEP655460 GEM655473:GEP655473 GEM720963:GEP720963 GEM720974:GEP720974 GEM720985:GEP720985 GEM720996:GEP720996 GEM721009:GEP721009 GEM786499:GEP786499 GEM786510:GEP786510 GEM786521:GEP786521 GEM786532:GEP786532 GEM786545:GEP786545 GEM852035:GEP852035 GEM852046:GEP852046 GEM852057:GEP852057 GEM852068:GEP852068 GEM852081:GEP852081 GEM917571:GEP917571 GEM917582:GEP917582 GEM917593:GEP917593 GEM917604:GEP917604 GEM917617:GEP917617 GEM983107:GEP983107 GEM983118:GEP983118 GEM983129:GEP983129 GEM983140:GEP983140 GEM983153:GEP983153 GOI67:GOL67 GOI78:GOL78 GOI89:GOL89 GOI100:GOL100 GOI113:GOL113 GOI65603:GOL65603 GOI65614:GOL65614 GOI65625:GOL65625 GOI65636:GOL65636 GOI65649:GOL65649 GOI131139:GOL131139 GOI131150:GOL131150 GOI131161:GOL131161 GOI131172:GOL131172 GOI131185:GOL131185 GOI196675:GOL196675 GOI196686:GOL196686 GOI196697:GOL196697 GOI196708:GOL196708 GOI196721:GOL196721 GOI262211:GOL262211 GOI262222:GOL262222 GOI262233:GOL262233 GOI262244:GOL262244 GOI262257:GOL262257 GOI327747:GOL327747 GOI327758:GOL327758 GOI327769:GOL327769 GOI327780:GOL327780 GOI327793:GOL327793 GOI393283:GOL393283 GOI393294:GOL393294 GOI393305:GOL393305 GOI393316:GOL393316 GOI393329:GOL393329 GOI458819:GOL458819 GOI458830:GOL458830 GOI458841:GOL458841 GOI458852:GOL458852 GOI458865:GOL458865 GOI524355:GOL524355 GOI524366:GOL524366 GOI524377:GOL524377 GOI524388:GOL524388 GOI524401:GOL524401 GOI589891:GOL589891 GOI589902:GOL589902 GOI589913:GOL589913 GOI589924:GOL589924 GOI589937:GOL589937 GOI655427:GOL655427 GOI655438:GOL655438 GOI655449:GOL655449 GOI655460:GOL655460 GOI655473:GOL655473 GOI720963:GOL720963 GOI720974:GOL720974 GOI720985:GOL720985 GOI720996:GOL720996 GOI721009:GOL721009 GOI786499:GOL786499 GOI786510:GOL786510 GOI786521:GOL786521 GOI786532:GOL786532 GOI786545:GOL786545 GOI852035:GOL852035 GOI852046:GOL852046 GOI852057:GOL852057 GOI852068:GOL852068 GOI852081:GOL852081 GOI917571:GOL917571 GOI917582:GOL917582 GOI917593:GOL917593 GOI917604:GOL917604 GOI917617:GOL917617 GOI983107:GOL983107 GOI983118:GOL983118 GOI983129:GOL983129 GOI983140:GOL983140 GOI983153:GOL983153 GYE67:GYH67 GYE78:GYH78 GYE89:GYH89 GYE100:GYH100 GYE113:GYH113 GYE65603:GYH65603 GYE65614:GYH65614 GYE65625:GYH65625 GYE65636:GYH65636 GYE65649:GYH65649 GYE131139:GYH131139 GYE131150:GYH131150 GYE131161:GYH131161 GYE131172:GYH131172 GYE131185:GYH131185 GYE196675:GYH196675 GYE196686:GYH196686 GYE196697:GYH196697 GYE196708:GYH196708 GYE196721:GYH196721 GYE262211:GYH262211 GYE262222:GYH262222 GYE262233:GYH262233 GYE262244:GYH262244 GYE262257:GYH262257 GYE327747:GYH327747 GYE327758:GYH327758 GYE327769:GYH327769 GYE327780:GYH327780 GYE327793:GYH327793 GYE393283:GYH393283 GYE393294:GYH393294 GYE393305:GYH393305 GYE393316:GYH393316 GYE393329:GYH393329 GYE458819:GYH458819 GYE458830:GYH458830 GYE458841:GYH458841 GYE458852:GYH458852 GYE458865:GYH458865 GYE524355:GYH524355 GYE524366:GYH524366 GYE524377:GYH524377 GYE524388:GYH524388 GYE524401:GYH524401 GYE589891:GYH589891 GYE589902:GYH589902 GYE589913:GYH589913 GYE589924:GYH589924 GYE589937:GYH589937 GYE655427:GYH655427 GYE655438:GYH655438 GYE655449:GYH655449 GYE655460:GYH655460 GYE655473:GYH655473 GYE720963:GYH720963 GYE720974:GYH720974 GYE720985:GYH720985 GYE720996:GYH720996 GYE721009:GYH721009 GYE786499:GYH786499 GYE786510:GYH786510 GYE786521:GYH786521 GYE786532:GYH786532 GYE786545:GYH786545 GYE852035:GYH852035 GYE852046:GYH852046 GYE852057:GYH852057 GYE852068:GYH852068 GYE852081:GYH852081 GYE917571:GYH917571 GYE917582:GYH917582 GYE917593:GYH917593 GYE917604:GYH917604 GYE917617:GYH917617 GYE983107:GYH983107 GYE983118:GYH983118 GYE983129:GYH983129 GYE983140:GYH983140 GYE983153:GYH983153 HIA67:HID67 HIA78:HID78 HIA89:HID89 HIA100:HID100 HIA113:HID113 HIA65603:HID65603 HIA65614:HID65614 HIA65625:HID65625 HIA65636:HID65636 HIA65649:HID65649 HIA131139:HID131139 HIA131150:HID131150 HIA131161:HID131161 HIA131172:HID131172 HIA131185:HID131185 HIA196675:HID196675 HIA196686:HID196686 HIA196697:HID196697 HIA196708:HID196708 HIA196721:HID196721 HIA262211:HID262211 HIA262222:HID262222 HIA262233:HID262233 HIA262244:HID262244 HIA262257:HID262257 HIA327747:HID327747 HIA327758:HID327758 HIA327769:HID327769 HIA327780:HID327780 HIA327793:HID327793 HIA393283:HID393283 HIA393294:HID393294 HIA393305:HID393305 HIA393316:HID393316 HIA393329:HID393329 HIA458819:HID458819 HIA458830:HID458830 HIA458841:HID458841 HIA458852:HID458852 HIA458865:HID458865 HIA524355:HID524355 HIA524366:HID524366 HIA524377:HID524377 HIA524388:HID524388 HIA524401:HID524401 HIA589891:HID589891 HIA589902:HID589902 HIA589913:HID589913 HIA589924:HID589924 HIA589937:HID589937 HIA655427:HID655427 HIA655438:HID655438 HIA655449:HID655449 HIA655460:HID655460 HIA655473:HID655473 HIA720963:HID720963 HIA720974:HID720974 HIA720985:HID720985 HIA720996:HID720996 HIA721009:HID721009 HIA786499:HID786499 HIA786510:HID786510 HIA786521:HID786521 HIA786532:HID786532 HIA786545:HID786545 HIA852035:HID852035 HIA852046:HID852046 HIA852057:HID852057 HIA852068:HID852068 HIA852081:HID852081 HIA917571:HID917571 HIA917582:HID917582 HIA917593:HID917593 HIA917604:HID917604 HIA917617:HID917617 HIA983107:HID983107 HIA983118:HID983118 HIA983129:HID983129 HIA983140:HID983140 HIA983153:HID983153 HRW67:HRZ67 HRW78:HRZ78 HRW89:HRZ89 HRW100:HRZ100 HRW113:HRZ113 HRW65603:HRZ65603 HRW65614:HRZ65614 HRW65625:HRZ65625 HRW65636:HRZ65636 HRW65649:HRZ65649 HRW131139:HRZ131139 HRW131150:HRZ131150 HRW131161:HRZ131161 HRW131172:HRZ131172 HRW131185:HRZ131185 HRW196675:HRZ196675 HRW196686:HRZ196686 HRW196697:HRZ196697 HRW196708:HRZ196708 HRW196721:HRZ196721 HRW262211:HRZ262211 HRW262222:HRZ262222 HRW262233:HRZ262233 HRW262244:HRZ262244 HRW262257:HRZ262257 HRW327747:HRZ327747 HRW327758:HRZ327758 HRW327769:HRZ327769 HRW327780:HRZ327780 HRW327793:HRZ327793 HRW393283:HRZ393283 HRW393294:HRZ393294 HRW393305:HRZ393305 HRW393316:HRZ393316 HRW393329:HRZ393329 HRW458819:HRZ458819 HRW458830:HRZ458830 HRW458841:HRZ458841 HRW458852:HRZ458852 HRW458865:HRZ458865 HRW524355:HRZ524355 HRW524366:HRZ524366 HRW524377:HRZ524377 HRW524388:HRZ524388 HRW524401:HRZ524401 HRW589891:HRZ589891 HRW589902:HRZ589902 HRW589913:HRZ589913 HRW589924:HRZ589924 HRW589937:HRZ589937 HRW655427:HRZ655427 HRW655438:HRZ655438 HRW655449:HRZ655449 HRW655460:HRZ655460 HRW655473:HRZ655473 HRW720963:HRZ720963 HRW720974:HRZ720974 HRW720985:HRZ720985 HRW720996:HRZ720996 HRW721009:HRZ721009 HRW786499:HRZ786499 HRW786510:HRZ786510 HRW786521:HRZ786521 HRW786532:HRZ786532 HRW786545:HRZ786545 HRW852035:HRZ852035 HRW852046:HRZ852046 HRW852057:HRZ852057 HRW852068:HRZ852068 HRW852081:HRZ852081 HRW917571:HRZ917571 HRW917582:HRZ917582 HRW917593:HRZ917593 HRW917604:HRZ917604 HRW917617:HRZ917617 HRW983107:HRZ983107 HRW983118:HRZ983118 HRW983129:HRZ983129 HRW983140:HRZ983140 HRW983153:HRZ983153 IBS67:IBV67 IBS78:IBV78 IBS89:IBV89 IBS100:IBV100 IBS113:IBV113 IBS65603:IBV65603 IBS65614:IBV65614 IBS65625:IBV65625 IBS65636:IBV65636 IBS65649:IBV65649 IBS131139:IBV131139 IBS131150:IBV131150 IBS131161:IBV131161 IBS131172:IBV131172 IBS131185:IBV131185 IBS196675:IBV196675 IBS196686:IBV196686 IBS196697:IBV196697 IBS196708:IBV196708 IBS196721:IBV196721 IBS262211:IBV262211 IBS262222:IBV262222 IBS262233:IBV262233 IBS262244:IBV262244 IBS262257:IBV262257 IBS327747:IBV327747 IBS327758:IBV327758 IBS327769:IBV327769 IBS327780:IBV327780 IBS327793:IBV327793 IBS393283:IBV393283 IBS393294:IBV393294 IBS393305:IBV393305 IBS393316:IBV393316 IBS393329:IBV393329 IBS458819:IBV458819 IBS458830:IBV458830 IBS458841:IBV458841 IBS458852:IBV458852 IBS458865:IBV458865 IBS524355:IBV524355 IBS524366:IBV524366 IBS524377:IBV524377 IBS524388:IBV524388 IBS524401:IBV524401 IBS589891:IBV589891 IBS589902:IBV589902 IBS589913:IBV589913 IBS589924:IBV589924 IBS589937:IBV589937 IBS655427:IBV655427 IBS655438:IBV655438 IBS655449:IBV655449 IBS655460:IBV655460 IBS655473:IBV655473 IBS720963:IBV720963 IBS720974:IBV720974 IBS720985:IBV720985 IBS720996:IBV720996 IBS721009:IBV721009 IBS786499:IBV786499 IBS786510:IBV786510 IBS786521:IBV786521 IBS786532:IBV786532 IBS786545:IBV786545 IBS852035:IBV852035 IBS852046:IBV852046 IBS852057:IBV852057 IBS852068:IBV852068 IBS852081:IBV852081 IBS917571:IBV917571 IBS917582:IBV917582 IBS917593:IBV917593 IBS917604:IBV917604 IBS917617:IBV917617 IBS983107:IBV983107 IBS983118:IBV983118 IBS983129:IBV983129 IBS983140:IBV983140 IBS983153:IBV983153 ILO67:ILR67 ILO78:ILR78 ILO89:ILR89 ILO100:ILR100 ILO113:ILR113 ILO65603:ILR65603 ILO65614:ILR65614 ILO65625:ILR65625 ILO65636:ILR65636 ILO65649:ILR65649 ILO131139:ILR131139 ILO131150:ILR131150 ILO131161:ILR131161 ILO131172:ILR131172 ILO131185:ILR131185 ILO196675:ILR196675 ILO196686:ILR196686 ILO196697:ILR196697 ILO196708:ILR196708 ILO196721:ILR196721 ILO262211:ILR262211 ILO262222:ILR262222 ILO262233:ILR262233 ILO262244:ILR262244 ILO262257:ILR262257 ILO327747:ILR327747 ILO327758:ILR327758 ILO327769:ILR327769 ILO327780:ILR327780 ILO327793:ILR327793 ILO393283:ILR393283 ILO393294:ILR393294 ILO393305:ILR393305 ILO393316:ILR393316 ILO393329:ILR393329 ILO458819:ILR458819 ILO458830:ILR458830 ILO458841:ILR458841 ILO458852:ILR458852 ILO458865:ILR458865 ILO524355:ILR524355 ILO524366:ILR524366 ILO524377:ILR524377 ILO524388:ILR524388 ILO524401:ILR524401 ILO589891:ILR589891 ILO589902:ILR589902 ILO589913:ILR589913 ILO589924:ILR589924 ILO589937:ILR589937 ILO655427:ILR655427 ILO655438:ILR655438 ILO655449:ILR655449 ILO655460:ILR655460 ILO655473:ILR655473 ILO720963:ILR720963 ILO720974:ILR720974 ILO720985:ILR720985 ILO720996:ILR720996 ILO721009:ILR721009 ILO786499:ILR786499 ILO786510:ILR786510 ILO786521:ILR786521 ILO786532:ILR786532 ILO786545:ILR786545 ILO852035:ILR852035 ILO852046:ILR852046 ILO852057:ILR852057 ILO852068:ILR852068 ILO852081:ILR852081 ILO917571:ILR917571 ILO917582:ILR917582 ILO917593:ILR917593 ILO917604:ILR917604 ILO917617:ILR917617 ILO983107:ILR983107 ILO983118:ILR983118 ILO983129:ILR983129 ILO983140:ILR983140 ILO983153:ILR983153 IVK67:IVN67 IVK78:IVN78 IVK89:IVN89 IVK100:IVN100 IVK113:IVN113 IVK65603:IVN65603 IVK65614:IVN65614 IVK65625:IVN65625 IVK65636:IVN65636 IVK65649:IVN65649 IVK131139:IVN131139 IVK131150:IVN131150 IVK131161:IVN131161 IVK131172:IVN131172 IVK131185:IVN131185 IVK196675:IVN196675 IVK196686:IVN196686 IVK196697:IVN196697 IVK196708:IVN196708 IVK196721:IVN196721 IVK262211:IVN262211 IVK262222:IVN262222 IVK262233:IVN262233 IVK262244:IVN262244 IVK262257:IVN262257 IVK327747:IVN327747 IVK327758:IVN327758 IVK327769:IVN327769 IVK327780:IVN327780 IVK327793:IVN327793 IVK393283:IVN393283 IVK393294:IVN393294 IVK393305:IVN393305 IVK393316:IVN393316 IVK393329:IVN393329 IVK458819:IVN458819 IVK458830:IVN458830 IVK458841:IVN458841 IVK458852:IVN458852 IVK458865:IVN458865 IVK524355:IVN524355 IVK524366:IVN524366 IVK524377:IVN524377 IVK524388:IVN524388 IVK524401:IVN524401 IVK589891:IVN589891 IVK589902:IVN589902 IVK589913:IVN589913 IVK589924:IVN589924 IVK589937:IVN589937 IVK655427:IVN655427 IVK655438:IVN655438 IVK655449:IVN655449 IVK655460:IVN655460 IVK655473:IVN655473 IVK720963:IVN720963 IVK720974:IVN720974 IVK720985:IVN720985 IVK720996:IVN720996 IVK721009:IVN721009 IVK786499:IVN786499 IVK786510:IVN786510 IVK786521:IVN786521 IVK786532:IVN786532 IVK786545:IVN786545 IVK852035:IVN852035 IVK852046:IVN852046 IVK852057:IVN852057 IVK852068:IVN852068 IVK852081:IVN852081 IVK917571:IVN917571 IVK917582:IVN917582 IVK917593:IVN917593 IVK917604:IVN917604 IVK917617:IVN917617 IVK983107:IVN983107 IVK983118:IVN983118 IVK983129:IVN983129 IVK983140:IVN983140 IVK983153:IVN983153 JFG67:JFJ67 JFG78:JFJ78 JFG89:JFJ89 JFG100:JFJ100 JFG113:JFJ113 JFG65603:JFJ65603 JFG65614:JFJ65614 JFG65625:JFJ65625 JFG65636:JFJ65636 JFG65649:JFJ65649 JFG131139:JFJ131139 JFG131150:JFJ131150 JFG131161:JFJ131161 JFG131172:JFJ131172 JFG131185:JFJ131185 JFG196675:JFJ196675 JFG196686:JFJ196686 JFG196697:JFJ196697 JFG196708:JFJ196708 JFG196721:JFJ196721 JFG262211:JFJ262211 JFG262222:JFJ262222 JFG262233:JFJ262233 JFG262244:JFJ262244 JFG262257:JFJ262257 JFG327747:JFJ327747 JFG327758:JFJ327758 JFG327769:JFJ327769 JFG327780:JFJ327780 JFG327793:JFJ327793 JFG393283:JFJ393283 JFG393294:JFJ393294 JFG393305:JFJ393305 JFG393316:JFJ393316 JFG393329:JFJ393329 JFG458819:JFJ458819 JFG458830:JFJ458830 JFG458841:JFJ458841 JFG458852:JFJ458852 JFG458865:JFJ458865 JFG524355:JFJ524355 JFG524366:JFJ524366 JFG524377:JFJ524377 JFG524388:JFJ524388 JFG524401:JFJ524401 JFG589891:JFJ589891 JFG589902:JFJ589902 JFG589913:JFJ589913 JFG589924:JFJ589924 JFG589937:JFJ589937 JFG655427:JFJ655427 JFG655438:JFJ655438 JFG655449:JFJ655449 JFG655460:JFJ655460 JFG655473:JFJ655473 JFG720963:JFJ720963 JFG720974:JFJ720974 JFG720985:JFJ720985 JFG720996:JFJ720996 JFG721009:JFJ721009 JFG786499:JFJ786499 JFG786510:JFJ786510 JFG786521:JFJ786521 JFG786532:JFJ786532 JFG786545:JFJ786545 JFG852035:JFJ852035 JFG852046:JFJ852046 JFG852057:JFJ852057 JFG852068:JFJ852068 JFG852081:JFJ852081 JFG917571:JFJ917571 JFG917582:JFJ917582 JFG917593:JFJ917593 JFG917604:JFJ917604 JFG917617:JFJ917617 JFG983107:JFJ983107 JFG983118:JFJ983118 JFG983129:JFJ983129 JFG983140:JFJ983140 JFG983153:JFJ983153 JPC67:JPF67 JPC78:JPF78 JPC89:JPF89 JPC100:JPF100 JPC113:JPF113 JPC65603:JPF65603 JPC65614:JPF65614 JPC65625:JPF65625 JPC65636:JPF65636 JPC65649:JPF65649 JPC131139:JPF131139 JPC131150:JPF131150 JPC131161:JPF131161 JPC131172:JPF131172 JPC131185:JPF131185 JPC196675:JPF196675 JPC196686:JPF196686 JPC196697:JPF196697 JPC196708:JPF196708 JPC196721:JPF196721 JPC262211:JPF262211 JPC262222:JPF262222 JPC262233:JPF262233 JPC262244:JPF262244 JPC262257:JPF262257 JPC327747:JPF327747 JPC327758:JPF327758 JPC327769:JPF327769 JPC327780:JPF327780 JPC327793:JPF327793 JPC393283:JPF393283 JPC393294:JPF393294 JPC393305:JPF393305 JPC393316:JPF393316 JPC393329:JPF393329 JPC458819:JPF458819 JPC458830:JPF458830 JPC458841:JPF458841 JPC458852:JPF458852 JPC458865:JPF458865 JPC524355:JPF524355 JPC524366:JPF524366 JPC524377:JPF524377 JPC524388:JPF524388 JPC524401:JPF524401 JPC589891:JPF589891 JPC589902:JPF589902 JPC589913:JPF589913 JPC589924:JPF589924 JPC589937:JPF589937 JPC655427:JPF655427 JPC655438:JPF655438 JPC655449:JPF655449 JPC655460:JPF655460 JPC655473:JPF655473 JPC720963:JPF720963 JPC720974:JPF720974 JPC720985:JPF720985 JPC720996:JPF720996 JPC721009:JPF721009 JPC786499:JPF786499 JPC786510:JPF786510 JPC786521:JPF786521 JPC786532:JPF786532 JPC786545:JPF786545 JPC852035:JPF852035 JPC852046:JPF852046 JPC852057:JPF852057 JPC852068:JPF852068 JPC852081:JPF852081 JPC917571:JPF917571 JPC917582:JPF917582 JPC917593:JPF917593 JPC917604:JPF917604 JPC917617:JPF917617 JPC983107:JPF983107 JPC983118:JPF983118 JPC983129:JPF983129 JPC983140:JPF983140 JPC983153:JPF983153 JYY67:JZB67 JYY78:JZB78 JYY89:JZB89 JYY100:JZB100 JYY113:JZB113 JYY65603:JZB65603 JYY65614:JZB65614 JYY65625:JZB65625 JYY65636:JZB65636 JYY65649:JZB65649 JYY131139:JZB131139 JYY131150:JZB131150 JYY131161:JZB131161 JYY131172:JZB131172 JYY131185:JZB131185 JYY196675:JZB196675 JYY196686:JZB196686 JYY196697:JZB196697 JYY196708:JZB196708 JYY196721:JZB196721 JYY262211:JZB262211 JYY262222:JZB262222 JYY262233:JZB262233 JYY262244:JZB262244 JYY262257:JZB262257 JYY327747:JZB327747 JYY327758:JZB327758 JYY327769:JZB327769 JYY327780:JZB327780 JYY327793:JZB327793 JYY393283:JZB393283 JYY393294:JZB393294 JYY393305:JZB393305 JYY393316:JZB393316 JYY393329:JZB393329 JYY458819:JZB458819 JYY458830:JZB458830 JYY458841:JZB458841 JYY458852:JZB458852 JYY458865:JZB458865 JYY524355:JZB524355 JYY524366:JZB524366 JYY524377:JZB524377 JYY524388:JZB524388 JYY524401:JZB524401 JYY589891:JZB589891 JYY589902:JZB589902 JYY589913:JZB589913 JYY589924:JZB589924 JYY589937:JZB589937 JYY655427:JZB655427 JYY655438:JZB655438 JYY655449:JZB655449 JYY655460:JZB655460 JYY655473:JZB655473 JYY720963:JZB720963 JYY720974:JZB720974 JYY720985:JZB720985 JYY720996:JZB720996 JYY721009:JZB721009 JYY786499:JZB786499 JYY786510:JZB786510 JYY786521:JZB786521 JYY786532:JZB786532 JYY786545:JZB786545 JYY852035:JZB852035 JYY852046:JZB852046 JYY852057:JZB852057 JYY852068:JZB852068 JYY852081:JZB852081 JYY917571:JZB917571 JYY917582:JZB917582 JYY917593:JZB917593 JYY917604:JZB917604 JYY917617:JZB917617 JYY983107:JZB983107 JYY983118:JZB983118 JYY983129:JZB983129 JYY983140:JZB983140 JYY983153:JZB983153 KIU67:KIX67 KIU78:KIX78 KIU89:KIX89 KIU100:KIX100 KIU113:KIX113 KIU65603:KIX65603 KIU65614:KIX65614 KIU65625:KIX65625 KIU65636:KIX65636 KIU65649:KIX65649 KIU131139:KIX131139 KIU131150:KIX131150 KIU131161:KIX131161 KIU131172:KIX131172 KIU131185:KIX131185 KIU196675:KIX196675 KIU196686:KIX196686 KIU196697:KIX196697 KIU196708:KIX196708 KIU196721:KIX196721 KIU262211:KIX262211 KIU262222:KIX262222 KIU262233:KIX262233 KIU262244:KIX262244 KIU262257:KIX262257 KIU327747:KIX327747 KIU327758:KIX327758 KIU327769:KIX327769 KIU327780:KIX327780 KIU327793:KIX327793 KIU393283:KIX393283 KIU393294:KIX393294 KIU393305:KIX393305 KIU393316:KIX393316 KIU393329:KIX393329 KIU458819:KIX458819 KIU458830:KIX458830 KIU458841:KIX458841 KIU458852:KIX458852 KIU458865:KIX458865 KIU524355:KIX524355 KIU524366:KIX524366 KIU524377:KIX524377 KIU524388:KIX524388 KIU524401:KIX524401 KIU589891:KIX589891 KIU589902:KIX589902 KIU589913:KIX589913 KIU589924:KIX589924 KIU589937:KIX589937 KIU655427:KIX655427 KIU655438:KIX655438 KIU655449:KIX655449 KIU655460:KIX655460 KIU655473:KIX655473 KIU720963:KIX720963 KIU720974:KIX720974 KIU720985:KIX720985 KIU720996:KIX720996 KIU721009:KIX721009 KIU786499:KIX786499 KIU786510:KIX786510 KIU786521:KIX786521 KIU786532:KIX786532 KIU786545:KIX786545 KIU852035:KIX852035 KIU852046:KIX852046 KIU852057:KIX852057 KIU852068:KIX852068 KIU852081:KIX852081 KIU917571:KIX917571 KIU917582:KIX917582 KIU917593:KIX917593 KIU917604:KIX917604 KIU917617:KIX917617 KIU983107:KIX983107 KIU983118:KIX983118 KIU983129:KIX983129 KIU983140:KIX983140 KIU983153:KIX983153 KSQ67:KST67 KSQ78:KST78 KSQ89:KST89 KSQ100:KST100 KSQ113:KST113 KSQ65603:KST65603 KSQ65614:KST65614 KSQ65625:KST65625 KSQ65636:KST65636 KSQ65649:KST65649 KSQ131139:KST131139 KSQ131150:KST131150 KSQ131161:KST131161 KSQ131172:KST131172 KSQ131185:KST131185 KSQ196675:KST196675 KSQ196686:KST196686 KSQ196697:KST196697 KSQ196708:KST196708 KSQ196721:KST196721 KSQ262211:KST262211 KSQ262222:KST262222 KSQ262233:KST262233 KSQ262244:KST262244 KSQ262257:KST262257 KSQ327747:KST327747 KSQ327758:KST327758 KSQ327769:KST327769 KSQ327780:KST327780 KSQ327793:KST327793 KSQ393283:KST393283 KSQ393294:KST393294 KSQ393305:KST393305 KSQ393316:KST393316 KSQ393329:KST393329 KSQ458819:KST458819 KSQ458830:KST458830 KSQ458841:KST458841 KSQ458852:KST458852 KSQ458865:KST458865 KSQ524355:KST524355 KSQ524366:KST524366 KSQ524377:KST524377 KSQ524388:KST524388 KSQ524401:KST524401 KSQ589891:KST589891 KSQ589902:KST589902 KSQ589913:KST589913 KSQ589924:KST589924 KSQ589937:KST589937 KSQ655427:KST655427 KSQ655438:KST655438 KSQ655449:KST655449 KSQ655460:KST655460 KSQ655473:KST655473 KSQ720963:KST720963 KSQ720974:KST720974 KSQ720985:KST720985 KSQ720996:KST720996 KSQ721009:KST721009 KSQ786499:KST786499 KSQ786510:KST786510 KSQ786521:KST786521 KSQ786532:KST786532 KSQ786545:KST786545 KSQ852035:KST852035 KSQ852046:KST852046 KSQ852057:KST852057 KSQ852068:KST852068 KSQ852081:KST852081 KSQ917571:KST917571 KSQ917582:KST917582 KSQ917593:KST917593 KSQ917604:KST917604 KSQ917617:KST917617 KSQ983107:KST983107 KSQ983118:KST983118 KSQ983129:KST983129 KSQ983140:KST983140 KSQ983153:KST983153 LCM67:LCP67 LCM78:LCP78 LCM89:LCP89 LCM100:LCP100 LCM113:LCP113 LCM65603:LCP65603 LCM65614:LCP65614 LCM65625:LCP65625 LCM65636:LCP65636 LCM65649:LCP65649 LCM131139:LCP131139 LCM131150:LCP131150 LCM131161:LCP131161 LCM131172:LCP131172 LCM131185:LCP131185 LCM196675:LCP196675 LCM196686:LCP196686 LCM196697:LCP196697 LCM196708:LCP196708 LCM196721:LCP196721 LCM262211:LCP262211 LCM262222:LCP262222 LCM262233:LCP262233 LCM262244:LCP262244 LCM262257:LCP262257 LCM327747:LCP327747 LCM327758:LCP327758 LCM327769:LCP327769 LCM327780:LCP327780 LCM327793:LCP327793 LCM393283:LCP393283 LCM393294:LCP393294 LCM393305:LCP393305 LCM393316:LCP393316 LCM393329:LCP393329 LCM458819:LCP458819 LCM458830:LCP458830 LCM458841:LCP458841 LCM458852:LCP458852 LCM458865:LCP458865 LCM524355:LCP524355 LCM524366:LCP524366 LCM524377:LCP524377 LCM524388:LCP524388 LCM524401:LCP524401 LCM589891:LCP589891 LCM589902:LCP589902 LCM589913:LCP589913 LCM589924:LCP589924 LCM589937:LCP589937 LCM655427:LCP655427 LCM655438:LCP655438 LCM655449:LCP655449 LCM655460:LCP655460 LCM655473:LCP655473 LCM720963:LCP720963 LCM720974:LCP720974 LCM720985:LCP720985 LCM720996:LCP720996 LCM721009:LCP721009 LCM786499:LCP786499 LCM786510:LCP786510 LCM786521:LCP786521 LCM786532:LCP786532 LCM786545:LCP786545 LCM852035:LCP852035 LCM852046:LCP852046 LCM852057:LCP852057 LCM852068:LCP852068 LCM852081:LCP852081 LCM917571:LCP917571 LCM917582:LCP917582 LCM917593:LCP917593 LCM917604:LCP917604 LCM917617:LCP917617 LCM983107:LCP983107 LCM983118:LCP983118 LCM983129:LCP983129 LCM983140:LCP983140 LCM983153:LCP983153 LMI67:LML67 LMI78:LML78 LMI89:LML89 LMI100:LML100 LMI113:LML113 LMI65603:LML65603 LMI65614:LML65614 LMI65625:LML65625 LMI65636:LML65636 LMI65649:LML65649 LMI131139:LML131139 LMI131150:LML131150 LMI131161:LML131161 LMI131172:LML131172 LMI131185:LML131185 LMI196675:LML196675 LMI196686:LML196686 LMI196697:LML196697 LMI196708:LML196708 LMI196721:LML196721 LMI262211:LML262211 LMI262222:LML262222 LMI262233:LML262233 LMI262244:LML262244 LMI262257:LML262257 LMI327747:LML327747 LMI327758:LML327758 LMI327769:LML327769 LMI327780:LML327780 LMI327793:LML327793 LMI393283:LML393283 LMI393294:LML393294 LMI393305:LML393305 LMI393316:LML393316 LMI393329:LML393329 LMI458819:LML458819 LMI458830:LML458830 LMI458841:LML458841 LMI458852:LML458852 LMI458865:LML458865 LMI524355:LML524355 LMI524366:LML524366 LMI524377:LML524377 LMI524388:LML524388 LMI524401:LML524401 LMI589891:LML589891 LMI589902:LML589902 LMI589913:LML589913 LMI589924:LML589924 LMI589937:LML589937 LMI655427:LML655427 LMI655438:LML655438 LMI655449:LML655449 LMI655460:LML655460 LMI655473:LML655473 LMI720963:LML720963 LMI720974:LML720974 LMI720985:LML720985 LMI720996:LML720996 LMI721009:LML721009 LMI786499:LML786499 LMI786510:LML786510 LMI786521:LML786521 LMI786532:LML786532 LMI786545:LML786545 LMI852035:LML852035 LMI852046:LML852046 LMI852057:LML852057 LMI852068:LML852068 LMI852081:LML852081 LMI917571:LML917571 LMI917582:LML917582 LMI917593:LML917593 LMI917604:LML917604 LMI917617:LML917617 LMI983107:LML983107 LMI983118:LML983118 LMI983129:LML983129 LMI983140:LML983140 LMI983153:LML983153 LWE67:LWH67 LWE78:LWH78 LWE89:LWH89 LWE100:LWH100 LWE113:LWH113 LWE65603:LWH65603 LWE65614:LWH65614 LWE65625:LWH65625 LWE65636:LWH65636 LWE65649:LWH65649 LWE131139:LWH131139 LWE131150:LWH131150 LWE131161:LWH131161 LWE131172:LWH131172 LWE131185:LWH131185 LWE196675:LWH196675 LWE196686:LWH196686 LWE196697:LWH196697 LWE196708:LWH196708 LWE196721:LWH196721 LWE262211:LWH262211 LWE262222:LWH262222 LWE262233:LWH262233 LWE262244:LWH262244 LWE262257:LWH262257 LWE327747:LWH327747 LWE327758:LWH327758 LWE327769:LWH327769 LWE327780:LWH327780 LWE327793:LWH327793 LWE393283:LWH393283 LWE393294:LWH393294 LWE393305:LWH393305 LWE393316:LWH393316 LWE393329:LWH393329 LWE458819:LWH458819 LWE458830:LWH458830 LWE458841:LWH458841 LWE458852:LWH458852 LWE458865:LWH458865 LWE524355:LWH524355 LWE524366:LWH524366 LWE524377:LWH524377 LWE524388:LWH524388 LWE524401:LWH524401 LWE589891:LWH589891 LWE589902:LWH589902 LWE589913:LWH589913 LWE589924:LWH589924 LWE589937:LWH589937 LWE655427:LWH655427 LWE655438:LWH655438 LWE655449:LWH655449 LWE655460:LWH655460 LWE655473:LWH655473 LWE720963:LWH720963 LWE720974:LWH720974 LWE720985:LWH720985 LWE720996:LWH720996 LWE721009:LWH721009 LWE786499:LWH786499 LWE786510:LWH786510 LWE786521:LWH786521 LWE786532:LWH786532 LWE786545:LWH786545 LWE852035:LWH852035 LWE852046:LWH852046 LWE852057:LWH852057 LWE852068:LWH852068 LWE852081:LWH852081 LWE917571:LWH917571 LWE917582:LWH917582 LWE917593:LWH917593 LWE917604:LWH917604 LWE917617:LWH917617 LWE983107:LWH983107 LWE983118:LWH983118 LWE983129:LWH983129 LWE983140:LWH983140 LWE983153:LWH983153 MGA67:MGD67 MGA78:MGD78 MGA89:MGD89 MGA100:MGD100 MGA113:MGD113 MGA65603:MGD65603 MGA65614:MGD65614 MGA65625:MGD65625 MGA65636:MGD65636 MGA65649:MGD65649 MGA131139:MGD131139 MGA131150:MGD131150 MGA131161:MGD131161 MGA131172:MGD131172 MGA131185:MGD131185 MGA196675:MGD196675 MGA196686:MGD196686 MGA196697:MGD196697 MGA196708:MGD196708 MGA196721:MGD196721 MGA262211:MGD262211 MGA262222:MGD262222 MGA262233:MGD262233 MGA262244:MGD262244 MGA262257:MGD262257 MGA327747:MGD327747 MGA327758:MGD327758 MGA327769:MGD327769 MGA327780:MGD327780 MGA327793:MGD327793 MGA393283:MGD393283 MGA393294:MGD393294 MGA393305:MGD393305 MGA393316:MGD393316 MGA393329:MGD393329 MGA458819:MGD458819 MGA458830:MGD458830 MGA458841:MGD458841 MGA458852:MGD458852 MGA458865:MGD458865 MGA524355:MGD524355 MGA524366:MGD524366 MGA524377:MGD524377 MGA524388:MGD524388 MGA524401:MGD524401 MGA589891:MGD589891 MGA589902:MGD589902 MGA589913:MGD589913 MGA589924:MGD589924 MGA589937:MGD589937 MGA655427:MGD655427 MGA655438:MGD655438 MGA655449:MGD655449 MGA655460:MGD655460 MGA655473:MGD655473 MGA720963:MGD720963 MGA720974:MGD720974 MGA720985:MGD720985 MGA720996:MGD720996 MGA721009:MGD721009 MGA786499:MGD786499 MGA786510:MGD786510 MGA786521:MGD786521 MGA786532:MGD786532 MGA786545:MGD786545 MGA852035:MGD852035 MGA852046:MGD852046 MGA852057:MGD852057 MGA852068:MGD852068 MGA852081:MGD852081 MGA917571:MGD917571 MGA917582:MGD917582 MGA917593:MGD917593 MGA917604:MGD917604 MGA917617:MGD917617 MGA983107:MGD983107 MGA983118:MGD983118 MGA983129:MGD983129 MGA983140:MGD983140 MGA983153:MGD983153 MPW67:MPZ67 MPW78:MPZ78 MPW89:MPZ89 MPW100:MPZ100 MPW113:MPZ113 MPW65603:MPZ65603 MPW65614:MPZ65614 MPW65625:MPZ65625 MPW65636:MPZ65636 MPW65649:MPZ65649 MPW131139:MPZ131139 MPW131150:MPZ131150 MPW131161:MPZ131161 MPW131172:MPZ131172 MPW131185:MPZ131185 MPW196675:MPZ196675 MPW196686:MPZ196686 MPW196697:MPZ196697 MPW196708:MPZ196708 MPW196721:MPZ196721 MPW262211:MPZ262211 MPW262222:MPZ262222 MPW262233:MPZ262233 MPW262244:MPZ262244 MPW262257:MPZ262257 MPW327747:MPZ327747 MPW327758:MPZ327758 MPW327769:MPZ327769 MPW327780:MPZ327780 MPW327793:MPZ327793 MPW393283:MPZ393283 MPW393294:MPZ393294 MPW393305:MPZ393305 MPW393316:MPZ393316 MPW393329:MPZ393329 MPW458819:MPZ458819 MPW458830:MPZ458830 MPW458841:MPZ458841 MPW458852:MPZ458852 MPW458865:MPZ458865 MPW524355:MPZ524355 MPW524366:MPZ524366 MPW524377:MPZ524377 MPW524388:MPZ524388 MPW524401:MPZ524401 MPW589891:MPZ589891 MPW589902:MPZ589902 MPW589913:MPZ589913 MPW589924:MPZ589924 MPW589937:MPZ589937 MPW655427:MPZ655427 MPW655438:MPZ655438 MPW655449:MPZ655449 MPW655460:MPZ655460 MPW655473:MPZ655473 MPW720963:MPZ720963 MPW720974:MPZ720974 MPW720985:MPZ720985 MPW720996:MPZ720996 MPW721009:MPZ721009 MPW786499:MPZ786499 MPW786510:MPZ786510 MPW786521:MPZ786521 MPW786532:MPZ786532 MPW786545:MPZ786545 MPW852035:MPZ852035 MPW852046:MPZ852046 MPW852057:MPZ852057 MPW852068:MPZ852068 MPW852081:MPZ852081 MPW917571:MPZ917571 MPW917582:MPZ917582 MPW917593:MPZ917593 MPW917604:MPZ917604 MPW917617:MPZ917617 MPW983107:MPZ983107 MPW983118:MPZ983118 MPW983129:MPZ983129 MPW983140:MPZ983140 MPW983153:MPZ983153 MZS67:MZV67 MZS78:MZV78 MZS89:MZV89 MZS100:MZV100 MZS113:MZV113 MZS65603:MZV65603 MZS65614:MZV65614 MZS65625:MZV65625 MZS65636:MZV65636 MZS65649:MZV65649 MZS131139:MZV131139 MZS131150:MZV131150 MZS131161:MZV131161 MZS131172:MZV131172 MZS131185:MZV131185 MZS196675:MZV196675 MZS196686:MZV196686 MZS196697:MZV196697 MZS196708:MZV196708 MZS196721:MZV196721 MZS262211:MZV262211 MZS262222:MZV262222 MZS262233:MZV262233 MZS262244:MZV262244 MZS262257:MZV262257 MZS327747:MZV327747 MZS327758:MZV327758 MZS327769:MZV327769 MZS327780:MZV327780 MZS327793:MZV327793 MZS393283:MZV393283 MZS393294:MZV393294 MZS393305:MZV393305 MZS393316:MZV393316 MZS393329:MZV393329 MZS458819:MZV458819 MZS458830:MZV458830 MZS458841:MZV458841 MZS458852:MZV458852 MZS458865:MZV458865 MZS524355:MZV524355 MZS524366:MZV524366 MZS524377:MZV524377 MZS524388:MZV524388 MZS524401:MZV524401 MZS589891:MZV589891 MZS589902:MZV589902 MZS589913:MZV589913 MZS589924:MZV589924 MZS589937:MZV589937 MZS655427:MZV655427 MZS655438:MZV655438 MZS655449:MZV655449 MZS655460:MZV655460 MZS655473:MZV655473 MZS720963:MZV720963 MZS720974:MZV720974 MZS720985:MZV720985 MZS720996:MZV720996 MZS721009:MZV721009 MZS786499:MZV786499 MZS786510:MZV786510 MZS786521:MZV786521 MZS786532:MZV786532 MZS786545:MZV786545 MZS852035:MZV852035 MZS852046:MZV852046 MZS852057:MZV852057 MZS852068:MZV852068 MZS852081:MZV852081 MZS917571:MZV917571 MZS917582:MZV917582 MZS917593:MZV917593 MZS917604:MZV917604 MZS917617:MZV917617 MZS983107:MZV983107 MZS983118:MZV983118 MZS983129:MZV983129 MZS983140:MZV983140 MZS983153:MZV983153 NJO67:NJR67 NJO78:NJR78 NJO89:NJR89 NJO100:NJR100 NJO113:NJR113 NJO65603:NJR65603 NJO65614:NJR65614 NJO65625:NJR65625 NJO65636:NJR65636 NJO65649:NJR65649 NJO131139:NJR131139 NJO131150:NJR131150 NJO131161:NJR131161 NJO131172:NJR131172 NJO131185:NJR131185 NJO196675:NJR196675 NJO196686:NJR196686 NJO196697:NJR196697 NJO196708:NJR196708 NJO196721:NJR196721 NJO262211:NJR262211 NJO262222:NJR262222 NJO262233:NJR262233 NJO262244:NJR262244 NJO262257:NJR262257 NJO327747:NJR327747 NJO327758:NJR327758 NJO327769:NJR327769 NJO327780:NJR327780 NJO327793:NJR327793 NJO393283:NJR393283 NJO393294:NJR393294 NJO393305:NJR393305 NJO393316:NJR393316 NJO393329:NJR393329 NJO458819:NJR458819 NJO458830:NJR458830 NJO458841:NJR458841 NJO458852:NJR458852 NJO458865:NJR458865 NJO524355:NJR524355 NJO524366:NJR524366 NJO524377:NJR524377 NJO524388:NJR524388 NJO524401:NJR524401 NJO589891:NJR589891 NJO589902:NJR589902 NJO589913:NJR589913 NJO589924:NJR589924 NJO589937:NJR589937 NJO655427:NJR655427 NJO655438:NJR655438 NJO655449:NJR655449 NJO655460:NJR655460 NJO655473:NJR655473 NJO720963:NJR720963 NJO720974:NJR720974 NJO720985:NJR720985 NJO720996:NJR720996 NJO721009:NJR721009 NJO786499:NJR786499 NJO786510:NJR786510 NJO786521:NJR786521 NJO786532:NJR786532 NJO786545:NJR786545 NJO852035:NJR852035 NJO852046:NJR852046 NJO852057:NJR852057 NJO852068:NJR852068 NJO852081:NJR852081 NJO917571:NJR917571 NJO917582:NJR917582 NJO917593:NJR917593 NJO917604:NJR917604 NJO917617:NJR917617 NJO983107:NJR983107 NJO983118:NJR983118 NJO983129:NJR983129 NJO983140:NJR983140 NJO983153:NJR983153 NTK67:NTN67 NTK78:NTN78 NTK89:NTN89 NTK100:NTN100 NTK113:NTN113 NTK65603:NTN65603 NTK65614:NTN65614 NTK65625:NTN65625 NTK65636:NTN65636 NTK65649:NTN65649 NTK131139:NTN131139 NTK131150:NTN131150 NTK131161:NTN131161 NTK131172:NTN131172 NTK131185:NTN131185 NTK196675:NTN196675 NTK196686:NTN196686 NTK196697:NTN196697 NTK196708:NTN196708 NTK196721:NTN196721 NTK262211:NTN262211 NTK262222:NTN262222 NTK262233:NTN262233 NTK262244:NTN262244 NTK262257:NTN262257 NTK327747:NTN327747 NTK327758:NTN327758 NTK327769:NTN327769 NTK327780:NTN327780 NTK327793:NTN327793 NTK393283:NTN393283 NTK393294:NTN393294 NTK393305:NTN393305 NTK393316:NTN393316 NTK393329:NTN393329 NTK458819:NTN458819 NTK458830:NTN458830 NTK458841:NTN458841 NTK458852:NTN458852 NTK458865:NTN458865 NTK524355:NTN524355 NTK524366:NTN524366 NTK524377:NTN524377 NTK524388:NTN524388 NTK524401:NTN524401 NTK589891:NTN589891 NTK589902:NTN589902 NTK589913:NTN589913 NTK589924:NTN589924 NTK589937:NTN589937 NTK655427:NTN655427 NTK655438:NTN655438 NTK655449:NTN655449 NTK655460:NTN655460 NTK655473:NTN655473 NTK720963:NTN720963 NTK720974:NTN720974 NTK720985:NTN720985 NTK720996:NTN720996 NTK721009:NTN721009 NTK786499:NTN786499 NTK786510:NTN786510 NTK786521:NTN786521 NTK786532:NTN786532 NTK786545:NTN786545 NTK852035:NTN852035 NTK852046:NTN852046 NTK852057:NTN852057 NTK852068:NTN852068 NTK852081:NTN852081 NTK917571:NTN917571 NTK917582:NTN917582 NTK917593:NTN917593 NTK917604:NTN917604 NTK917617:NTN917617 NTK983107:NTN983107 NTK983118:NTN983118 NTK983129:NTN983129 NTK983140:NTN983140 NTK983153:NTN983153 ODG67:ODJ67 ODG78:ODJ78 ODG89:ODJ89 ODG100:ODJ100 ODG113:ODJ113 ODG65603:ODJ65603 ODG65614:ODJ65614 ODG65625:ODJ65625 ODG65636:ODJ65636 ODG65649:ODJ65649 ODG131139:ODJ131139 ODG131150:ODJ131150 ODG131161:ODJ131161 ODG131172:ODJ131172 ODG131185:ODJ131185 ODG196675:ODJ196675 ODG196686:ODJ196686 ODG196697:ODJ196697 ODG196708:ODJ196708 ODG196721:ODJ196721 ODG262211:ODJ262211 ODG262222:ODJ262222 ODG262233:ODJ262233 ODG262244:ODJ262244 ODG262257:ODJ262257 ODG327747:ODJ327747 ODG327758:ODJ327758 ODG327769:ODJ327769 ODG327780:ODJ327780 ODG327793:ODJ327793 ODG393283:ODJ393283 ODG393294:ODJ393294 ODG393305:ODJ393305 ODG393316:ODJ393316 ODG393329:ODJ393329 ODG458819:ODJ458819 ODG458830:ODJ458830 ODG458841:ODJ458841 ODG458852:ODJ458852 ODG458865:ODJ458865 ODG524355:ODJ524355 ODG524366:ODJ524366 ODG524377:ODJ524377 ODG524388:ODJ524388 ODG524401:ODJ524401 ODG589891:ODJ589891 ODG589902:ODJ589902 ODG589913:ODJ589913 ODG589924:ODJ589924 ODG589937:ODJ589937 ODG655427:ODJ655427 ODG655438:ODJ655438 ODG655449:ODJ655449 ODG655460:ODJ655460 ODG655473:ODJ655473 ODG720963:ODJ720963 ODG720974:ODJ720974 ODG720985:ODJ720985 ODG720996:ODJ720996 ODG721009:ODJ721009 ODG786499:ODJ786499 ODG786510:ODJ786510 ODG786521:ODJ786521 ODG786532:ODJ786532 ODG786545:ODJ786545 ODG852035:ODJ852035 ODG852046:ODJ852046 ODG852057:ODJ852057 ODG852068:ODJ852068 ODG852081:ODJ852081 ODG917571:ODJ917571 ODG917582:ODJ917582 ODG917593:ODJ917593 ODG917604:ODJ917604 ODG917617:ODJ917617 ODG983107:ODJ983107 ODG983118:ODJ983118 ODG983129:ODJ983129 ODG983140:ODJ983140 ODG983153:ODJ983153 ONC67:ONF67 ONC78:ONF78 ONC89:ONF89 ONC100:ONF100 ONC113:ONF113 ONC65603:ONF65603 ONC65614:ONF65614 ONC65625:ONF65625 ONC65636:ONF65636 ONC65649:ONF65649 ONC131139:ONF131139 ONC131150:ONF131150 ONC131161:ONF131161 ONC131172:ONF131172 ONC131185:ONF131185 ONC196675:ONF196675 ONC196686:ONF196686 ONC196697:ONF196697 ONC196708:ONF196708 ONC196721:ONF196721 ONC262211:ONF262211 ONC262222:ONF262222 ONC262233:ONF262233 ONC262244:ONF262244 ONC262257:ONF262257 ONC327747:ONF327747 ONC327758:ONF327758 ONC327769:ONF327769 ONC327780:ONF327780 ONC327793:ONF327793 ONC393283:ONF393283 ONC393294:ONF393294 ONC393305:ONF393305 ONC393316:ONF393316 ONC393329:ONF393329 ONC458819:ONF458819 ONC458830:ONF458830 ONC458841:ONF458841 ONC458852:ONF458852 ONC458865:ONF458865 ONC524355:ONF524355 ONC524366:ONF524366 ONC524377:ONF524377 ONC524388:ONF524388 ONC524401:ONF524401 ONC589891:ONF589891 ONC589902:ONF589902 ONC589913:ONF589913 ONC589924:ONF589924 ONC589937:ONF589937 ONC655427:ONF655427 ONC655438:ONF655438 ONC655449:ONF655449 ONC655460:ONF655460 ONC655473:ONF655473 ONC720963:ONF720963 ONC720974:ONF720974 ONC720985:ONF720985 ONC720996:ONF720996 ONC721009:ONF721009 ONC786499:ONF786499 ONC786510:ONF786510 ONC786521:ONF786521 ONC786532:ONF786532 ONC786545:ONF786545 ONC852035:ONF852035 ONC852046:ONF852046 ONC852057:ONF852057 ONC852068:ONF852068 ONC852081:ONF852081 ONC917571:ONF917571 ONC917582:ONF917582 ONC917593:ONF917593 ONC917604:ONF917604 ONC917617:ONF917617 ONC983107:ONF983107 ONC983118:ONF983118 ONC983129:ONF983129 ONC983140:ONF983140 ONC983153:ONF983153 OWY67:OXB67 OWY78:OXB78 OWY89:OXB89 OWY100:OXB100 OWY113:OXB113 OWY65603:OXB65603 OWY65614:OXB65614 OWY65625:OXB65625 OWY65636:OXB65636 OWY65649:OXB65649 OWY131139:OXB131139 OWY131150:OXB131150 OWY131161:OXB131161 OWY131172:OXB131172 OWY131185:OXB131185 OWY196675:OXB196675 OWY196686:OXB196686 OWY196697:OXB196697 OWY196708:OXB196708 OWY196721:OXB196721 OWY262211:OXB262211 OWY262222:OXB262222 OWY262233:OXB262233 OWY262244:OXB262244 OWY262257:OXB262257 OWY327747:OXB327747 OWY327758:OXB327758 OWY327769:OXB327769 OWY327780:OXB327780 OWY327793:OXB327793 OWY393283:OXB393283 OWY393294:OXB393294 OWY393305:OXB393305 OWY393316:OXB393316 OWY393329:OXB393329 OWY458819:OXB458819 OWY458830:OXB458830 OWY458841:OXB458841 OWY458852:OXB458852 OWY458865:OXB458865 OWY524355:OXB524355 OWY524366:OXB524366 OWY524377:OXB524377 OWY524388:OXB524388 OWY524401:OXB524401 OWY589891:OXB589891 OWY589902:OXB589902 OWY589913:OXB589913 OWY589924:OXB589924 OWY589937:OXB589937 OWY655427:OXB655427 OWY655438:OXB655438 OWY655449:OXB655449 OWY655460:OXB655460 OWY655473:OXB655473 OWY720963:OXB720963 OWY720974:OXB720974 OWY720985:OXB720985 OWY720996:OXB720996 OWY721009:OXB721009 OWY786499:OXB786499 OWY786510:OXB786510 OWY786521:OXB786521 OWY786532:OXB786532 OWY786545:OXB786545 OWY852035:OXB852035 OWY852046:OXB852046 OWY852057:OXB852057 OWY852068:OXB852068 OWY852081:OXB852081 OWY917571:OXB917571 OWY917582:OXB917582 OWY917593:OXB917593 OWY917604:OXB917604 OWY917617:OXB917617 OWY983107:OXB983107 OWY983118:OXB983118 OWY983129:OXB983129 OWY983140:OXB983140 OWY983153:OXB983153 PGU67:PGX67 PGU78:PGX78 PGU89:PGX89 PGU100:PGX100 PGU113:PGX113 PGU65603:PGX65603 PGU65614:PGX65614 PGU65625:PGX65625 PGU65636:PGX65636 PGU65649:PGX65649 PGU131139:PGX131139 PGU131150:PGX131150 PGU131161:PGX131161 PGU131172:PGX131172 PGU131185:PGX131185 PGU196675:PGX196675 PGU196686:PGX196686 PGU196697:PGX196697 PGU196708:PGX196708 PGU196721:PGX196721 PGU262211:PGX262211 PGU262222:PGX262222 PGU262233:PGX262233 PGU262244:PGX262244 PGU262257:PGX262257 PGU327747:PGX327747 PGU327758:PGX327758 PGU327769:PGX327769 PGU327780:PGX327780 PGU327793:PGX327793 PGU393283:PGX393283 PGU393294:PGX393294 PGU393305:PGX393305 PGU393316:PGX393316 PGU393329:PGX393329 PGU458819:PGX458819 PGU458830:PGX458830 PGU458841:PGX458841 PGU458852:PGX458852 PGU458865:PGX458865 PGU524355:PGX524355 PGU524366:PGX524366 PGU524377:PGX524377 PGU524388:PGX524388 PGU524401:PGX524401 PGU589891:PGX589891 PGU589902:PGX589902 PGU589913:PGX589913 PGU589924:PGX589924 PGU589937:PGX589937 PGU655427:PGX655427 PGU655438:PGX655438 PGU655449:PGX655449 PGU655460:PGX655460 PGU655473:PGX655473 PGU720963:PGX720963 PGU720974:PGX720974 PGU720985:PGX720985 PGU720996:PGX720996 PGU721009:PGX721009 PGU786499:PGX786499 PGU786510:PGX786510 PGU786521:PGX786521 PGU786532:PGX786532 PGU786545:PGX786545 PGU852035:PGX852035 PGU852046:PGX852046 PGU852057:PGX852057 PGU852068:PGX852068 PGU852081:PGX852081 PGU917571:PGX917571 PGU917582:PGX917582 PGU917593:PGX917593 PGU917604:PGX917604 PGU917617:PGX917617 PGU983107:PGX983107 PGU983118:PGX983118 PGU983129:PGX983129 PGU983140:PGX983140 PGU983153:PGX983153 PQQ67:PQT67 PQQ78:PQT78 PQQ89:PQT89 PQQ100:PQT100 PQQ113:PQT113 PQQ65603:PQT65603 PQQ65614:PQT65614 PQQ65625:PQT65625 PQQ65636:PQT65636 PQQ65649:PQT65649 PQQ131139:PQT131139 PQQ131150:PQT131150 PQQ131161:PQT131161 PQQ131172:PQT131172 PQQ131185:PQT131185 PQQ196675:PQT196675 PQQ196686:PQT196686 PQQ196697:PQT196697 PQQ196708:PQT196708 PQQ196721:PQT196721 PQQ262211:PQT262211 PQQ262222:PQT262222 PQQ262233:PQT262233 PQQ262244:PQT262244 PQQ262257:PQT262257 PQQ327747:PQT327747 PQQ327758:PQT327758 PQQ327769:PQT327769 PQQ327780:PQT327780 PQQ327793:PQT327793 PQQ393283:PQT393283 PQQ393294:PQT393294 PQQ393305:PQT393305 PQQ393316:PQT393316 PQQ393329:PQT393329 PQQ458819:PQT458819 PQQ458830:PQT458830 PQQ458841:PQT458841 PQQ458852:PQT458852 PQQ458865:PQT458865 PQQ524355:PQT524355 PQQ524366:PQT524366 PQQ524377:PQT524377 PQQ524388:PQT524388 PQQ524401:PQT524401 PQQ589891:PQT589891 PQQ589902:PQT589902 PQQ589913:PQT589913 PQQ589924:PQT589924 PQQ589937:PQT589937 PQQ655427:PQT655427 PQQ655438:PQT655438 PQQ655449:PQT655449 PQQ655460:PQT655460 PQQ655473:PQT655473 PQQ720963:PQT720963 PQQ720974:PQT720974 PQQ720985:PQT720985 PQQ720996:PQT720996 PQQ721009:PQT721009 PQQ786499:PQT786499 PQQ786510:PQT786510 PQQ786521:PQT786521 PQQ786532:PQT786532 PQQ786545:PQT786545 PQQ852035:PQT852035 PQQ852046:PQT852046 PQQ852057:PQT852057 PQQ852068:PQT852068 PQQ852081:PQT852081 PQQ917571:PQT917571 PQQ917582:PQT917582 PQQ917593:PQT917593 PQQ917604:PQT917604 PQQ917617:PQT917617 PQQ983107:PQT983107 PQQ983118:PQT983118 PQQ983129:PQT983129 PQQ983140:PQT983140 PQQ983153:PQT983153 QAM67:QAP67 QAM78:QAP78 QAM89:QAP89 QAM100:QAP100 QAM113:QAP113 QAM65603:QAP65603 QAM65614:QAP65614 QAM65625:QAP65625 QAM65636:QAP65636 QAM65649:QAP65649 QAM131139:QAP131139 QAM131150:QAP131150 QAM131161:QAP131161 QAM131172:QAP131172 QAM131185:QAP131185 QAM196675:QAP196675 QAM196686:QAP196686 QAM196697:QAP196697 QAM196708:QAP196708 QAM196721:QAP196721 QAM262211:QAP262211 QAM262222:QAP262222 QAM262233:QAP262233 QAM262244:QAP262244 QAM262257:QAP262257 QAM327747:QAP327747 QAM327758:QAP327758 QAM327769:QAP327769 QAM327780:QAP327780 QAM327793:QAP327793 QAM393283:QAP393283 QAM393294:QAP393294 QAM393305:QAP393305 QAM393316:QAP393316 QAM393329:QAP393329 QAM458819:QAP458819 QAM458830:QAP458830 QAM458841:QAP458841 QAM458852:QAP458852 QAM458865:QAP458865 QAM524355:QAP524355 QAM524366:QAP524366 QAM524377:QAP524377 QAM524388:QAP524388 QAM524401:QAP524401 QAM589891:QAP589891 QAM589902:QAP589902 QAM589913:QAP589913 QAM589924:QAP589924 QAM589937:QAP589937 QAM655427:QAP655427 QAM655438:QAP655438 QAM655449:QAP655449 QAM655460:QAP655460 QAM655473:QAP655473 QAM720963:QAP720963 QAM720974:QAP720974 QAM720985:QAP720985 QAM720996:QAP720996 QAM721009:QAP721009 QAM786499:QAP786499 QAM786510:QAP786510 QAM786521:QAP786521 QAM786532:QAP786532 QAM786545:QAP786545 QAM852035:QAP852035 QAM852046:QAP852046 QAM852057:QAP852057 QAM852068:QAP852068 QAM852081:QAP852081 QAM917571:QAP917571 QAM917582:QAP917582 QAM917593:QAP917593 QAM917604:QAP917604 QAM917617:QAP917617 QAM983107:QAP983107 QAM983118:QAP983118 QAM983129:QAP983129 QAM983140:QAP983140 QAM983153:QAP983153 QKI67:QKL67 QKI78:QKL78 QKI89:QKL89 QKI100:QKL100 QKI113:QKL113 QKI65603:QKL65603 QKI65614:QKL65614 QKI65625:QKL65625 QKI65636:QKL65636 QKI65649:QKL65649 QKI131139:QKL131139 QKI131150:QKL131150 QKI131161:QKL131161 QKI131172:QKL131172 QKI131185:QKL131185 QKI196675:QKL196675 QKI196686:QKL196686 QKI196697:QKL196697 QKI196708:QKL196708 QKI196721:QKL196721 QKI262211:QKL262211 QKI262222:QKL262222 QKI262233:QKL262233 QKI262244:QKL262244 QKI262257:QKL262257 QKI327747:QKL327747 QKI327758:QKL327758 QKI327769:QKL327769 QKI327780:QKL327780 QKI327793:QKL327793 QKI393283:QKL393283 QKI393294:QKL393294 QKI393305:QKL393305 QKI393316:QKL393316 QKI393329:QKL393329 QKI458819:QKL458819 QKI458830:QKL458830 QKI458841:QKL458841 QKI458852:QKL458852 QKI458865:QKL458865 QKI524355:QKL524355 QKI524366:QKL524366 QKI524377:QKL524377 QKI524388:QKL524388 QKI524401:QKL524401 QKI589891:QKL589891 QKI589902:QKL589902 QKI589913:QKL589913 QKI589924:QKL589924 QKI589937:QKL589937 QKI655427:QKL655427 QKI655438:QKL655438 QKI655449:QKL655449 QKI655460:QKL655460 QKI655473:QKL655473 QKI720963:QKL720963 QKI720974:QKL720974 QKI720985:QKL720985 QKI720996:QKL720996 QKI721009:QKL721009 QKI786499:QKL786499 QKI786510:QKL786510 QKI786521:QKL786521 QKI786532:QKL786532 QKI786545:QKL786545 QKI852035:QKL852035 QKI852046:QKL852046 QKI852057:QKL852057 QKI852068:QKL852068 QKI852081:QKL852081 QKI917571:QKL917571 QKI917582:QKL917582 QKI917593:QKL917593 QKI917604:QKL917604 QKI917617:QKL917617 QKI983107:QKL983107 QKI983118:QKL983118 QKI983129:QKL983129 QKI983140:QKL983140 QKI983153:QKL983153 QUE67:QUH67 QUE78:QUH78 QUE89:QUH89 QUE100:QUH100 QUE113:QUH113 QUE65603:QUH65603 QUE65614:QUH65614 QUE65625:QUH65625 QUE65636:QUH65636 QUE65649:QUH65649 QUE131139:QUH131139 QUE131150:QUH131150 QUE131161:QUH131161 QUE131172:QUH131172 QUE131185:QUH131185 QUE196675:QUH196675 QUE196686:QUH196686 QUE196697:QUH196697 QUE196708:QUH196708 QUE196721:QUH196721 QUE262211:QUH262211 QUE262222:QUH262222 QUE262233:QUH262233 QUE262244:QUH262244 QUE262257:QUH262257 QUE327747:QUH327747 QUE327758:QUH327758 QUE327769:QUH327769 QUE327780:QUH327780 QUE327793:QUH327793 QUE393283:QUH393283 QUE393294:QUH393294 QUE393305:QUH393305 QUE393316:QUH393316 QUE393329:QUH393329 QUE458819:QUH458819 QUE458830:QUH458830 QUE458841:QUH458841 QUE458852:QUH458852 QUE458865:QUH458865 QUE524355:QUH524355 QUE524366:QUH524366 QUE524377:QUH524377 QUE524388:QUH524388 QUE524401:QUH524401 QUE589891:QUH589891 QUE589902:QUH589902 QUE589913:QUH589913 QUE589924:QUH589924 QUE589937:QUH589937 QUE655427:QUH655427 QUE655438:QUH655438 QUE655449:QUH655449 QUE655460:QUH655460 QUE655473:QUH655473 QUE720963:QUH720963 QUE720974:QUH720974 QUE720985:QUH720985 QUE720996:QUH720996 QUE721009:QUH721009 QUE786499:QUH786499 QUE786510:QUH786510 QUE786521:QUH786521 QUE786532:QUH786532 QUE786545:QUH786545 QUE852035:QUH852035 QUE852046:QUH852046 QUE852057:QUH852057 QUE852068:QUH852068 QUE852081:QUH852081 QUE917571:QUH917571 QUE917582:QUH917582 QUE917593:QUH917593 QUE917604:QUH917604 QUE917617:QUH917617 QUE983107:QUH983107 QUE983118:QUH983118 QUE983129:QUH983129 QUE983140:QUH983140 QUE983153:QUH983153 REA67:RED67 REA78:RED78 REA89:RED89 REA100:RED100 REA113:RED113 REA65603:RED65603 REA65614:RED65614 REA65625:RED65625 REA65636:RED65636 REA65649:RED65649 REA131139:RED131139 REA131150:RED131150 REA131161:RED131161 REA131172:RED131172 REA131185:RED131185 REA196675:RED196675 REA196686:RED196686 REA196697:RED196697 REA196708:RED196708 REA196721:RED196721 REA262211:RED262211 REA262222:RED262222 REA262233:RED262233 REA262244:RED262244 REA262257:RED262257 REA327747:RED327747 REA327758:RED327758 REA327769:RED327769 REA327780:RED327780 REA327793:RED327793 REA393283:RED393283 REA393294:RED393294 REA393305:RED393305 REA393316:RED393316 REA393329:RED393329 REA458819:RED458819 REA458830:RED458830 REA458841:RED458841 REA458852:RED458852 REA458865:RED458865 REA524355:RED524355 REA524366:RED524366 REA524377:RED524377 REA524388:RED524388 REA524401:RED524401 REA589891:RED589891 REA589902:RED589902 REA589913:RED589913 REA589924:RED589924 REA589937:RED589937 REA655427:RED655427 REA655438:RED655438 REA655449:RED655449 REA655460:RED655460 REA655473:RED655473 REA720963:RED720963 REA720974:RED720974 REA720985:RED720985 REA720996:RED720996 REA721009:RED721009 REA786499:RED786499 REA786510:RED786510 REA786521:RED786521 REA786532:RED786532 REA786545:RED786545 REA852035:RED852035 REA852046:RED852046 REA852057:RED852057 REA852068:RED852068 REA852081:RED852081 REA917571:RED917571 REA917582:RED917582 REA917593:RED917593 REA917604:RED917604 REA917617:RED917617 REA983107:RED983107 REA983118:RED983118 REA983129:RED983129 REA983140:RED983140 REA983153:RED983153 RNW67:RNZ67 RNW78:RNZ78 RNW89:RNZ89 RNW100:RNZ100 RNW113:RNZ113 RNW65603:RNZ65603 RNW65614:RNZ65614 RNW65625:RNZ65625 RNW65636:RNZ65636 RNW65649:RNZ65649 RNW131139:RNZ131139 RNW131150:RNZ131150 RNW131161:RNZ131161 RNW131172:RNZ131172 RNW131185:RNZ131185 RNW196675:RNZ196675 RNW196686:RNZ196686 RNW196697:RNZ196697 RNW196708:RNZ196708 RNW196721:RNZ196721 RNW262211:RNZ262211 RNW262222:RNZ262222 RNW262233:RNZ262233 RNW262244:RNZ262244 RNW262257:RNZ262257 RNW327747:RNZ327747 RNW327758:RNZ327758 RNW327769:RNZ327769 RNW327780:RNZ327780 RNW327793:RNZ327793 RNW393283:RNZ393283 RNW393294:RNZ393294 RNW393305:RNZ393305 RNW393316:RNZ393316 RNW393329:RNZ393329 RNW458819:RNZ458819 RNW458830:RNZ458830 RNW458841:RNZ458841 RNW458852:RNZ458852 RNW458865:RNZ458865 RNW524355:RNZ524355 RNW524366:RNZ524366 RNW524377:RNZ524377 RNW524388:RNZ524388 RNW524401:RNZ524401 RNW589891:RNZ589891 RNW589902:RNZ589902 RNW589913:RNZ589913 RNW589924:RNZ589924 RNW589937:RNZ589937 RNW655427:RNZ655427 RNW655438:RNZ655438 RNW655449:RNZ655449 RNW655460:RNZ655460 RNW655473:RNZ655473 RNW720963:RNZ720963 RNW720974:RNZ720974 RNW720985:RNZ720985 RNW720996:RNZ720996 RNW721009:RNZ721009 RNW786499:RNZ786499 RNW786510:RNZ786510 RNW786521:RNZ786521 RNW786532:RNZ786532 RNW786545:RNZ786545 RNW852035:RNZ852035 RNW852046:RNZ852046 RNW852057:RNZ852057 RNW852068:RNZ852068 RNW852081:RNZ852081 RNW917571:RNZ917571 RNW917582:RNZ917582 RNW917593:RNZ917593 RNW917604:RNZ917604 RNW917617:RNZ917617 RNW983107:RNZ983107 RNW983118:RNZ983118 RNW983129:RNZ983129 RNW983140:RNZ983140 RNW983153:RNZ983153 RXS67:RXV67 RXS78:RXV78 RXS89:RXV89 RXS100:RXV100 RXS113:RXV113 RXS65603:RXV65603 RXS65614:RXV65614 RXS65625:RXV65625 RXS65636:RXV65636 RXS65649:RXV65649 RXS131139:RXV131139 RXS131150:RXV131150 RXS131161:RXV131161 RXS131172:RXV131172 RXS131185:RXV131185 RXS196675:RXV196675 RXS196686:RXV196686 RXS196697:RXV196697 RXS196708:RXV196708 RXS196721:RXV196721 RXS262211:RXV262211 RXS262222:RXV262222 RXS262233:RXV262233 RXS262244:RXV262244 RXS262257:RXV262257 RXS327747:RXV327747 RXS327758:RXV327758 RXS327769:RXV327769 RXS327780:RXV327780 RXS327793:RXV327793 RXS393283:RXV393283 RXS393294:RXV393294 RXS393305:RXV393305 RXS393316:RXV393316 RXS393329:RXV393329 RXS458819:RXV458819 RXS458830:RXV458830 RXS458841:RXV458841 RXS458852:RXV458852 RXS458865:RXV458865 RXS524355:RXV524355 RXS524366:RXV524366 RXS524377:RXV524377 RXS524388:RXV524388 RXS524401:RXV524401 RXS589891:RXV589891 RXS589902:RXV589902 RXS589913:RXV589913 RXS589924:RXV589924 RXS589937:RXV589937 RXS655427:RXV655427 RXS655438:RXV655438 RXS655449:RXV655449 RXS655460:RXV655460 RXS655473:RXV655473 RXS720963:RXV720963 RXS720974:RXV720974 RXS720985:RXV720985 RXS720996:RXV720996 RXS721009:RXV721009 RXS786499:RXV786499 RXS786510:RXV786510 RXS786521:RXV786521 RXS786532:RXV786532 RXS786545:RXV786545 RXS852035:RXV852035 RXS852046:RXV852046 RXS852057:RXV852057 RXS852068:RXV852068 RXS852081:RXV852081 RXS917571:RXV917571 RXS917582:RXV917582 RXS917593:RXV917593 RXS917604:RXV917604 RXS917617:RXV917617 RXS983107:RXV983107 RXS983118:RXV983118 RXS983129:RXV983129 RXS983140:RXV983140 RXS983153:RXV983153 SHO67:SHR67 SHO78:SHR78 SHO89:SHR89 SHO100:SHR100 SHO113:SHR113 SHO65603:SHR65603 SHO65614:SHR65614 SHO65625:SHR65625 SHO65636:SHR65636 SHO65649:SHR65649 SHO131139:SHR131139 SHO131150:SHR131150 SHO131161:SHR131161 SHO131172:SHR131172 SHO131185:SHR131185 SHO196675:SHR196675 SHO196686:SHR196686 SHO196697:SHR196697 SHO196708:SHR196708 SHO196721:SHR196721 SHO262211:SHR262211 SHO262222:SHR262222 SHO262233:SHR262233 SHO262244:SHR262244 SHO262257:SHR262257 SHO327747:SHR327747 SHO327758:SHR327758 SHO327769:SHR327769 SHO327780:SHR327780 SHO327793:SHR327793 SHO393283:SHR393283 SHO393294:SHR393294 SHO393305:SHR393305 SHO393316:SHR393316 SHO393329:SHR393329 SHO458819:SHR458819 SHO458830:SHR458830 SHO458841:SHR458841 SHO458852:SHR458852 SHO458865:SHR458865 SHO524355:SHR524355 SHO524366:SHR524366 SHO524377:SHR524377 SHO524388:SHR524388 SHO524401:SHR524401 SHO589891:SHR589891 SHO589902:SHR589902 SHO589913:SHR589913 SHO589924:SHR589924 SHO589937:SHR589937 SHO655427:SHR655427 SHO655438:SHR655438 SHO655449:SHR655449 SHO655460:SHR655460 SHO655473:SHR655473 SHO720963:SHR720963 SHO720974:SHR720974 SHO720985:SHR720985 SHO720996:SHR720996 SHO721009:SHR721009 SHO786499:SHR786499 SHO786510:SHR786510 SHO786521:SHR786521 SHO786532:SHR786532 SHO786545:SHR786545 SHO852035:SHR852035 SHO852046:SHR852046 SHO852057:SHR852057 SHO852068:SHR852068 SHO852081:SHR852081 SHO917571:SHR917571 SHO917582:SHR917582 SHO917593:SHR917593 SHO917604:SHR917604 SHO917617:SHR917617 SHO983107:SHR983107 SHO983118:SHR983118 SHO983129:SHR983129 SHO983140:SHR983140 SHO983153:SHR983153 SRK67:SRN67 SRK78:SRN78 SRK89:SRN89 SRK100:SRN100 SRK113:SRN113 SRK65603:SRN65603 SRK65614:SRN65614 SRK65625:SRN65625 SRK65636:SRN65636 SRK65649:SRN65649 SRK131139:SRN131139 SRK131150:SRN131150 SRK131161:SRN131161 SRK131172:SRN131172 SRK131185:SRN131185 SRK196675:SRN196675 SRK196686:SRN196686 SRK196697:SRN196697 SRK196708:SRN196708 SRK196721:SRN196721 SRK262211:SRN262211 SRK262222:SRN262222 SRK262233:SRN262233 SRK262244:SRN262244 SRK262257:SRN262257 SRK327747:SRN327747 SRK327758:SRN327758 SRK327769:SRN327769 SRK327780:SRN327780 SRK327793:SRN327793 SRK393283:SRN393283 SRK393294:SRN393294 SRK393305:SRN393305 SRK393316:SRN393316 SRK393329:SRN393329 SRK458819:SRN458819 SRK458830:SRN458830 SRK458841:SRN458841 SRK458852:SRN458852 SRK458865:SRN458865 SRK524355:SRN524355 SRK524366:SRN524366 SRK524377:SRN524377 SRK524388:SRN524388 SRK524401:SRN524401 SRK589891:SRN589891 SRK589902:SRN589902 SRK589913:SRN589913 SRK589924:SRN589924 SRK589937:SRN589937 SRK655427:SRN655427 SRK655438:SRN655438 SRK655449:SRN655449 SRK655460:SRN655460 SRK655473:SRN655473 SRK720963:SRN720963 SRK720974:SRN720974 SRK720985:SRN720985 SRK720996:SRN720996 SRK721009:SRN721009 SRK786499:SRN786499 SRK786510:SRN786510 SRK786521:SRN786521 SRK786532:SRN786532 SRK786545:SRN786545 SRK852035:SRN852035 SRK852046:SRN852046 SRK852057:SRN852057 SRK852068:SRN852068 SRK852081:SRN852081 SRK917571:SRN917571 SRK917582:SRN917582 SRK917593:SRN917593 SRK917604:SRN917604 SRK917617:SRN917617 SRK983107:SRN983107 SRK983118:SRN983118 SRK983129:SRN983129 SRK983140:SRN983140 SRK983153:SRN983153 TBG67:TBJ67 TBG78:TBJ78 TBG89:TBJ89 TBG100:TBJ100 TBG113:TBJ113 TBG65603:TBJ65603 TBG65614:TBJ65614 TBG65625:TBJ65625 TBG65636:TBJ65636 TBG65649:TBJ65649 TBG131139:TBJ131139 TBG131150:TBJ131150 TBG131161:TBJ131161 TBG131172:TBJ131172 TBG131185:TBJ131185 TBG196675:TBJ196675 TBG196686:TBJ196686 TBG196697:TBJ196697 TBG196708:TBJ196708 TBG196721:TBJ196721 TBG262211:TBJ262211 TBG262222:TBJ262222 TBG262233:TBJ262233 TBG262244:TBJ262244 TBG262257:TBJ262257 TBG327747:TBJ327747 TBG327758:TBJ327758 TBG327769:TBJ327769 TBG327780:TBJ327780 TBG327793:TBJ327793 TBG393283:TBJ393283 TBG393294:TBJ393294 TBG393305:TBJ393305 TBG393316:TBJ393316 TBG393329:TBJ393329 TBG458819:TBJ458819 TBG458830:TBJ458830 TBG458841:TBJ458841 TBG458852:TBJ458852 TBG458865:TBJ458865 TBG524355:TBJ524355 TBG524366:TBJ524366 TBG524377:TBJ524377 TBG524388:TBJ524388 TBG524401:TBJ524401 TBG589891:TBJ589891 TBG589902:TBJ589902 TBG589913:TBJ589913 TBG589924:TBJ589924 TBG589937:TBJ589937 TBG655427:TBJ655427 TBG655438:TBJ655438 TBG655449:TBJ655449 TBG655460:TBJ655460 TBG655473:TBJ655473 TBG720963:TBJ720963 TBG720974:TBJ720974 TBG720985:TBJ720985 TBG720996:TBJ720996 TBG721009:TBJ721009 TBG786499:TBJ786499 TBG786510:TBJ786510 TBG786521:TBJ786521 TBG786532:TBJ786532 TBG786545:TBJ786545 TBG852035:TBJ852035 TBG852046:TBJ852046 TBG852057:TBJ852057 TBG852068:TBJ852068 TBG852081:TBJ852081 TBG917571:TBJ917571 TBG917582:TBJ917582 TBG917593:TBJ917593 TBG917604:TBJ917604 TBG917617:TBJ917617 TBG983107:TBJ983107 TBG983118:TBJ983118 TBG983129:TBJ983129 TBG983140:TBJ983140 TBG983153:TBJ983153 TLC67:TLF67 TLC78:TLF78 TLC89:TLF89 TLC100:TLF100 TLC113:TLF113 TLC65603:TLF65603 TLC65614:TLF65614 TLC65625:TLF65625 TLC65636:TLF65636 TLC65649:TLF65649 TLC131139:TLF131139 TLC131150:TLF131150 TLC131161:TLF131161 TLC131172:TLF131172 TLC131185:TLF131185 TLC196675:TLF196675 TLC196686:TLF196686 TLC196697:TLF196697 TLC196708:TLF196708 TLC196721:TLF196721 TLC262211:TLF262211 TLC262222:TLF262222 TLC262233:TLF262233 TLC262244:TLF262244 TLC262257:TLF262257 TLC327747:TLF327747 TLC327758:TLF327758 TLC327769:TLF327769 TLC327780:TLF327780 TLC327793:TLF327793 TLC393283:TLF393283 TLC393294:TLF393294 TLC393305:TLF393305 TLC393316:TLF393316 TLC393329:TLF393329 TLC458819:TLF458819 TLC458830:TLF458830 TLC458841:TLF458841 TLC458852:TLF458852 TLC458865:TLF458865 TLC524355:TLF524355 TLC524366:TLF524366 TLC524377:TLF524377 TLC524388:TLF524388 TLC524401:TLF524401 TLC589891:TLF589891 TLC589902:TLF589902 TLC589913:TLF589913 TLC589924:TLF589924 TLC589937:TLF589937 TLC655427:TLF655427 TLC655438:TLF655438 TLC655449:TLF655449 TLC655460:TLF655460 TLC655473:TLF655473 TLC720963:TLF720963 TLC720974:TLF720974 TLC720985:TLF720985 TLC720996:TLF720996 TLC721009:TLF721009 TLC786499:TLF786499 TLC786510:TLF786510 TLC786521:TLF786521 TLC786532:TLF786532 TLC786545:TLF786545 TLC852035:TLF852035 TLC852046:TLF852046 TLC852057:TLF852057 TLC852068:TLF852068 TLC852081:TLF852081 TLC917571:TLF917571 TLC917582:TLF917582 TLC917593:TLF917593 TLC917604:TLF917604 TLC917617:TLF917617 TLC983107:TLF983107 TLC983118:TLF983118 TLC983129:TLF983129 TLC983140:TLF983140 TLC983153:TLF983153 TUY67:TVB67 TUY78:TVB78 TUY89:TVB89 TUY100:TVB100 TUY113:TVB113 TUY65603:TVB65603 TUY65614:TVB65614 TUY65625:TVB65625 TUY65636:TVB65636 TUY65649:TVB65649 TUY131139:TVB131139 TUY131150:TVB131150 TUY131161:TVB131161 TUY131172:TVB131172 TUY131185:TVB131185 TUY196675:TVB196675 TUY196686:TVB196686 TUY196697:TVB196697 TUY196708:TVB196708 TUY196721:TVB196721 TUY262211:TVB262211 TUY262222:TVB262222 TUY262233:TVB262233 TUY262244:TVB262244 TUY262257:TVB262257 TUY327747:TVB327747 TUY327758:TVB327758 TUY327769:TVB327769 TUY327780:TVB327780 TUY327793:TVB327793 TUY393283:TVB393283 TUY393294:TVB393294 TUY393305:TVB393305 TUY393316:TVB393316 TUY393329:TVB393329 TUY458819:TVB458819 TUY458830:TVB458830 TUY458841:TVB458841 TUY458852:TVB458852 TUY458865:TVB458865 TUY524355:TVB524355 TUY524366:TVB524366 TUY524377:TVB524377 TUY524388:TVB524388 TUY524401:TVB524401 TUY589891:TVB589891 TUY589902:TVB589902 TUY589913:TVB589913 TUY589924:TVB589924 TUY589937:TVB589937 TUY655427:TVB655427 TUY655438:TVB655438 TUY655449:TVB655449 TUY655460:TVB655460 TUY655473:TVB655473 TUY720963:TVB720963 TUY720974:TVB720974 TUY720985:TVB720985 TUY720996:TVB720996 TUY721009:TVB721009 TUY786499:TVB786499 TUY786510:TVB786510 TUY786521:TVB786521 TUY786532:TVB786532 TUY786545:TVB786545 TUY852035:TVB852035 TUY852046:TVB852046 TUY852057:TVB852057 TUY852068:TVB852068 TUY852081:TVB852081 TUY917571:TVB917571 TUY917582:TVB917582 TUY917593:TVB917593 TUY917604:TVB917604 TUY917617:TVB917617 TUY983107:TVB983107 TUY983118:TVB983118 TUY983129:TVB983129 TUY983140:TVB983140 TUY983153:TVB983153 UEU67:UEX67 UEU78:UEX78 UEU89:UEX89 UEU100:UEX100 UEU113:UEX113 UEU65603:UEX65603 UEU65614:UEX65614 UEU65625:UEX65625 UEU65636:UEX65636 UEU65649:UEX65649 UEU131139:UEX131139 UEU131150:UEX131150 UEU131161:UEX131161 UEU131172:UEX131172 UEU131185:UEX131185 UEU196675:UEX196675 UEU196686:UEX196686 UEU196697:UEX196697 UEU196708:UEX196708 UEU196721:UEX196721 UEU262211:UEX262211 UEU262222:UEX262222 UEU262233:UEX262233 UEU262244:UEX262244 UEU262257:UEX262257 UEU327747:UEX327747 UEU327758:UEX327758 UEU327769:UEX327769 UEU327780:UEX327780 UEU327793:UEX327793 UEU393283:UEX393283 UEU393294:UEX393294 UEU393305:UEX393305 UEU393316:UEX393316 UEU393329:UEX393329 UEU458819:UEX458819 UEU458830:UEX458830 UEU458841:UEX458841 UEU458852:UEX458852 UEU458865:UEX458865 UEU524355:UEX524355 UEU524366:UEX524366 UEU524377:UEX524377 UEU524388:UEX524388 UEU524401:UEX524401 UEU589891:UEX589891 UEU589902:UEX589902 UEU589913:UEX589913 UEU589924:UEX589924 UEU589937:UEX589937 UEU655427:UEX655427 UEU655438:UEX655438 UEU655449:UEX655449 UEU655460:UEX655460 UEU655473:UEX655473 UEU720963:UEX720963 UEU720974:UEX720974 UEU720985:UEX720985 UEU720996:UEX720996 UEU721009:UEX721009 UEU786499:UEX786499 UEU786510:UEX786510 UEU786521:UEX786521 UEU786532:UEX786532 UEU786545:UEX786545 UEU852035:UEX852035 UEU852046:UEX852046 UEU852057:UEX852057 UEU852068:UEX852068 UEU852081:UEX852081 UEU917571:UEX917571 UEU917582:UEX917582 UEU917593:UEX917593 UEU917604:UEX917604 UEU917617:UEX917617 UEU983107:UEX983107 UEU983118:UEX983118 UEU983129:UEX983129 UEU983140:UEX983140 UEU983153:UEX983153 UOQ67:UOT67 UOQ78:UOT78 UOQ89:UOT89 UOQ100:UOT100 UOQ113:UOT113 UOQ65603:UOT65603 UOQ65614:UOT65614 UOQ65625:UOT65625 UOQ65636:UOT65636 UOQ65649:UOT65649 UOQ131139:UOT131139 UOQ131150:UOT131150 UOQ131161:UOT131161 UOQ131172:UOT131172 UOQ131185:UOT131185 UOQ196675:UOT196675 UOQ196686:UOT196686 UOQ196697:UOT196697 UOQ196708:UOT196708 UOQ196721:UOT196721 UOQ262211:UOT262211 UOQ262222:UOT262222 UOQ262233:UOT262233 UOQ262244:UOT262244 UOQ262257:UOT262257 UOQ327747:UOT327747 UOQ327758:UOT327758 UOQ327769:UOT327769 UOQ327780:UOT327780 UOQ327793:UOT327793 UOQ393283:UOT393283 UOQ393294:UOT393294 UOQ393305:UOT393305 UOQ393316:UOT393316 UOQ393329:UOT393329 UOQ458819:UOT458819 UOQ458830:UOT458830 UOQ458841:UOT458841 UOQ458852:UOT458852 UOQ458865:UOT458865 UOQ524355:UOT524355 UOQ524366:UOT524366 UOQ524377:UOT524377 UOQ524388:UOT524388 UOQ524401:UOT524401 UOQ589891:UOT589891 UOQ589902:UOT589902 UOQ589913:UOT589913 UOQ589924:UOT589924 UOQ589937:UOT589937 UOQ655427:UOT655427 UOQ655438:UOT655438 UOQ655449:UOT655449 UOQ655460:UOT655460 UOQ655473:UOT655473 UOQ720963:UOT720963 UOQ720974:UOT720974 UOQ720985:UOT720985 UOQ720996:UOT720996 UOQ721009:UOT721009 UOQ786499:UOT786499 UOQ786510:UOT786510 UOQ786521:UOT786521 UOQ786532:UOT786532 UOQ786545:UOT786545 UOQ852035:UOT852035 UOQ852046:UOT852046 UOQ852057:UOT852057 UOQ852068:UOT852068 UOQ852081:UOT852081 UOQ917571:UOT917571 UOQ917582:UOT917582 UOQ917593:UOT917593 UOQ917604:UOT917604 UOQ917617:UOT917617 UOQ983107:UOT983107 UOQ983118:UOT983118 UOQ983129:UOT983129 UOQ983140:UOT983140 UOQ983153:UOT983153 UYM67:UYP67 UYM78:UYP78 UYM89:UYP89 UYM100:UYP100 UYM113:UYP113 UYM65603:UYP65603 UYM65614:UYP65614 UYM65625:UYP65625 UYM65636:UYP65636 UYM65649:UYP65649 UYM131139:UYP131139 UYM131150:UYP131150 UYM131161:UYP131161 UYM131172:UYP131172 UYM131185:UYP131185 UYM196675:UYP196675 UYM196686:UYP196686 UYM196697:UYP196697 UYM196708:UYP196708 UYM196721:UYP196721 UYM262211:UYP262211 UYM262222:UYP262222 UYM262233:UYP262233 UYM262244:UYP262244 UYM262257:UYP262257 UYM327747:UYP327747 UYM327758:UYP327758 UYM327769:UYP327769 UYM327780:UYP327780 UYM327793:UYP327793 UYM393283:UYP393283 UYM393294:UYP393294 UYM393305:UYP393305 UYM393316:UYP393316 UYM393329:UYP393329 UYM458819:UYP458819 UYM458830:UYP458830 UYM458841:UYP458841 UYM458852:UYP458852 UYM458865:UYP458865 UYM524355:UYP524355 UYM524366:UYP524366 UYM524377:UYP524377 UYM524388:UYP524388 UYM524401:UYP524401 UYM589891:UYP589891 UYM589902:UYP589902 UYM589913:UYP589913 UYM589924:UYP589924 UYM589937:UYP589937 UYM655427:UYP655427 UYM655438:UYP655438 UYM655449:UYP655449 UYM655460:UYP655460 UYM655473:UYP655473 UYM720963:UYP720963 UYM720974:UYP720974 UYM720985:UYP720985 UYM720996:UYP720996 UYM721009:UYP721009 UYM786499:UYP786499 UYM786510:UYP786510 UYM786521:UYP786521 UYM786532:UYP786532 UYM786545:UYP786545 UYM852035:UYP852035 UYM852046:UYP852046 UYM852057:UYP852057 UYM852068:UYP852068 UYM852081:UYP852081 UYM917571:UYP917571 UYM917582:UYP917582 UYM917593:UYP917593 UYM917604:UYP917604 UYM917617:UYP917617 UYM983107:UYP983107 UYM983118:UYP983118 UYM983129:UYP983129 UYM983140:UYP983140 UYM983153:UYP983153 VII67:VIL67 VII78:VIL78 VII89:VIL89 VII100:VIL100 VII113:VIL113 VII65603:VIL65603 VII65614:VIL65614 VII65625:VIL65625 VII65636:VIL65636 VII65649:VIL65649 VII131139:VIL131139 VII131150:VIL131150 VII131161:VIL131161 VII131172:VIL131172 VII131185:VIL131185 VII196675:VIL196675 VII196686:VIL196686 VII196697:VIL196697 VII196708:VIL196708 VII196721:VIL196721 VII262211:VIL262211 VII262222:VIL262222 VII262233:VIL262233 VII262244:VIL262244 VII262257:VIL262257 VII327747:VIL327747 VII327758:VIL327758 VII327769:VIL327769 VII327780:VIL327780 VII327793:VIL327793 VII393283:VIL393283 VII393294:VIL393294 VII393305:VIL393305 VII393316:VIL393316 VII393329:VIL393329 VII458819:VIL458819 VII458830:VIL458830 VII458841:VIL458841 VII458852:VIL458852 VII458865:VIL458865 VII524355:VIL524355 VII524366:VIL524366 VII524377:VIL524377 VII524388:VIL524388 VII524401:VIL524401 VII589891:VIL589891 VII589902:VIL589902 VII589913:VIL589913 VII589924:VIL589924 VII589937:VIL589937 VII655427:VIL655427 VII655438:VIL655438 VII655449:VIL655449 VII655460:VIL655460 VII655473:VIL655473 VII720963:VIL720963 VII720974:VIL720974 VII720985:VIL720985 VII720996:VIL720996 VII721009:VIL721009 VII786499:VIL786499 VII786510:VIL786510 VII786521:VIL786521 VII786532:VIL786532 VII786545:VIL786545 VII852035:VIL852035 VII852046:VIL852046 VII852057:VIL852057 VII852068:VIL852068 VII852081:VIL852081 VII917571:VIL917571 VII917582:VIL917582 VII917593:VIL917593 VII917604:VIL917604 VII917617:VIL917617 VII983107:VIL983107 VII983118:VIL983118 VII983129:VIL983129 VII983140:VIL983140 VII983153:VIL983153 VSE67:VSH67 VSE78:VSH78 VSE89:VSH89 VSE100:VSH100 VSE113:VSH113 VSE65603:VSH65603 VSE65614:VSH65614 VSE65625:VSH65625 VSE65636:VSH65636 VSE65649:VSH65649 VSE131139:VSH131139 VSE131150:VSH131150 VSE131161:VSH131161 VSE131172:VSH131172 VSE131185:VSH131185 VSE196675:VSH196675 VSE196686:VSH196686 VSE196697:VSH196697 VSE196708:VSH196708 VSE196721:VSH196721 VSE262211:VSH262211 VSE262222:VSH262222 VSE262233:VSH262233 VSE262244:VSH262244 VSE262257:VSH262257 VSE327747:VSH327747 VSE327758:VSH327758 VSE327769:VSH327769 VSE327780:VSH327780 VSE327793:VSH327793 VSE393283:VSH393283 VSE393294:VSH393294 VSE393305:VSH393305 VSE393316:VSH393316 VSE393329:VSH393329 VSE458819:VSH458819 VSE458830:VSH458830 VSE458841:VSH458841 VSE458852:VSH458852 VSE458865:VSH458865 VSE524355:VSH524355 VSE524366:VSH524366 VSE524377:VSH524377 VSE524388:VSH524388 VSE524401:VSH524401 VSE589891:VSH589891 VSE589902:VSH589902 VSE589913:VSH589913 VSE589924:VSH589924 VSE589937:VSH589937 VSE655427:VSH655427 VSE655438:VSH655438 VSE655449:VSH655449 VSE655460:VSH655460 VSE655473:VSH655473 VSE720963:VSH720963 VSE720974:VSH720974 VSE720985:VSH720985 VSE720996:VSH720996 VSE721009:VSH721009 VSE786499:VSH786499 VSE786510:VSH786510 VSE786521:VSH786521 VSE786532:VSH786532 VSE786545:VSH786545 VSE852035:VSH852035 VSE852046:VSH852046 VSE852057:VSH852057 VSE852068:VSH852068 VSE852081:VSH852081 VSE917571:VSH917571 VSE917582:VSH917582 VSE917593:VSH917593 VSE917604:VSH917604 VSE917617:VSH917617 VSE983107:VSH983107 VSE983118:VSH983118 VSE983129:VSH983129 VSE983140:VSH983140 VSE983153:VSH983153 WCA67:WCD67 WCA78:WCD78 WCA89:WCD89 WCA100:WCD100 WCA113:WCD113 WCA65603:WCD65603 WCA65614:WCD65614 WCA65625:WCD65625 WCA65636:WCD65636 WCA65649:WCD65649 WCA131139:WCD131139 WCA131150:WCD131150 WCA131161:WCD131161 WCA131172:WCD131172 WCA131185:WCD131185 WCA196675:WCD196675 WCA196686:WCD196686 WCA196697:WCD196697 WCA196708:WCD196708 WCA196721:WCD196721 WCA262211:WCD262211 WCA262222:WCD262222 WCA262233:WCD262233 WCA262244:WCD262244 WCA262257:WCD262257 WCA327747:WCD327747 WCA327758:WCD327758 WCA327769:WCD327769 WCA327780:WCD327780 WCA327793:WCD327793 WCA393283:WCD393283 WCA393294:WCD393294 WCA393305:WCD393305 WCA393316:WCD393316 WCA393329:WCD393329 WCA458819:WCD458819 WCA458830:WCD458830 WCA458841:WCD458841 WCA458852:WCD458852 WCA458865:WCD458865 WCA524355:WCD524355 WCA524366:WCD524366 WCA524377:WCD524377 WCA524388:WCD524388 WCA524401:WCD524401 WCA589891:WCD589891 WCA589902:WCD589902 WCA589913:WCD589913 WCA589924:WCD589924 WCA589937:WCD589937 WCA655427:WCD655427 WCA655438:WCD655438 WCA655449:WCD655449 WCA655460:WCD655460 WCA655473:WCD655473 WCA720963:WCD720963 WCA720974:WCD720974 WCA720985:WCD720985 WCA720996:WCD720996 WCA721009:WCD721009 WCA786499:WCD786499 WCA786510:WCD786510 WCA786521:WCD786521 WCA786532:WCD786532 WCA786545:WCD786545 WCA852035:WCD852035 WCA852046:WCD852046 WCA852057:WCD852057 WCA852068:WCD852068 WCA852081:WCD852081 WCA917571:WCD917571 WCA917582:WCD917582 WCA917593:WCD917593 WCA917604:WCD917604 WCA917617:WCD917617 WCA983107:WCD983107 WCA983118:WCD983118 WCA983129:WCD983129 WCA983140:WCD983140 WCA983153:WCD983153 WLW67:WLZ67 WLW78:WLZ78 WLW89:WLZ89 WLW100:WLZ100 WLW113:WLZ113 WLW65603:WLZ65603 WLW65614:WLZ65614 WLW65625:WLZ65625 WLW65636:WLZ65636 WLW65649:WLZ65649 WLW131139:WLZ131139 WLW131150:WLZ131150 WLW131161:WLZ131161 WLW131172:WLZ131172 WLW131185:WLZ131185 WLW196675:WLZ196675 WLW196686:WLZ196686 WLW196697:WLZ196697 WLW196708:WLZ196708 WLW196721:WLZ196721 WLW262211:WLZ262211 WLW262222:WLZ262222 WLW262233:WLZ262233 WLW262244:WLZ262244 WLW262257:WLZ262257 WLW327747:WLZ327747 WLW327758:WLZ327758 WLW327769:WLZ327769 WLW327780:WLZ327780 WLW327793:WLZ327793 WLW393283:WLZ393283 WLW393294:WLZ393294 WLW393305:WLZ393305 WLW393316:WLZ393316 WLW393329:WLZ393329 WLW458819:WLZ458819 WLW458830:WLZ458830 WLW458841:WLZ458841 WLW458852:WLZ458852 WLW458865:WLZ458865 WLW524355:WLZ524355 WLW524366:WLZ524366 WLW524377:WLZ524377 WLW524388:WLZ524388 WLW524401:WLZ524401 WLW589891:WLZ589891 WLW589902:WLZ589902 WLW589913:WLZ589913 WLW589924:WLZ589924 WLW589937:WLZ589937 WLW655427:WLZ655427 WLW655438:WLZ655438 WLW655449:WLZ655449 WLW655460:WLZ655460 WLW655473:WLZ655473 WLW720963:WLZ720963 WLW720974:WLZ720974 WLW720985:WLZ720985 WLW720996:WLZ720996 WLW721009:WLZ721009 WLW786499:WLZ786499 WLW786510:WLZ786510 WLW786521:WLZ786521 WLW786532:WLZ786532 WLW786545:WLZ786545 WLW852035:WLZ852035 WLW852046:WLZ852046 WLW852057:WLZ852057 WLW852068:WLZ852068 WLW852081:WLZ852081 WLW917571:WLZ917571 WLW917582:WLZ917582 WLW917593:WLZ917593 WLW917604:WLZ917604 WLW917617:WLZ917617 WLW983107:WLZ983107 WLW983118:WLZ983118 WLW983129:WLZ983129 WLW983140:WLZ983140 WLW983153:WLZ983153 WVS67:WVV67 WVS78:WVV78 WVS89:WVV89 WVS100:WVV100 WVS113:WVV113 WVS65603:WVV65603 WVS65614:WVV65614 WVS65625:WVV65625 WVS65636:WVV65636 WVS65649:WVV65649 WVS131139:WVV131139 WVS131150:WVV131150 WVS131161:WVV131161 WVS131172:WVV131172 WVS131185:WVV131185 WVS196675:WVV196675 WVS196686:WVV196686 WVS196697:WVV196697 WVS196708:WVV196708 WVS196721:WVV196721 WVS262211:WVV262211 WVS262222:WVV262222 WVS262233:WVV262233 WVS262244:WVV262244 WVS262257:WVV262257 WVS327747:WVV327747 WVS327758:WVV327758 WVS327769:WVV327769 WVS327780:WVV327780 WVS327793:WVV327793 WVS393283:WVV393283 WVS393294:WVV393294 WVS393305:WVV393305 WVS393316:WVV393316 WVS393329:WVV393329 WVS458819:WVV458819 WVS458830:WVV458830 WVS458841:WVV458841 WVS458852:WVV458852 WVS458865:WVV458865 WVS524355:WVV524355 WVS524366:WVV524366 WVS524377:WVV524377 WVS524388:WVV524388 WVS524401:WVV524401 WVS589891:WVV589891 WVS589902:WVV589902 WVS589913:WVV589913 WVS589924:WVV589924 WVS589937:WVV589937 WVS655427:WVV655427 WVS655438:WVV655438 WVS655449:WVV655449 WVS655460:WVV655460 WVS655473:WVV655473 WVS720963:WVV720963 WVS720974:WVV720974 WVS720985:WVV720985 WVS720996:WVV720996 WVS721009:WVV721009 WVS786499:WVV786499 WVS786510:WVV786510 WVS786521:WVV786521 WVS786532:WVV786532 WVS786545:WVV786545 WVS852035:WVV852035 WVS852046:WVV852046 WVS852057:WVV852057 WVS852068:WVV852068 WVS852081:WVV852081 WVS917571:WVV917571 WVS917582:WVV917582 WVS917593:WVV917593 WVS917604:WVV917604 WVS917617:WVV917617 WVS983107:WVV983107 WVS983118:WVV983118 WVS983129:WVV983129 WVS983140:WVV983140 WVS983153:WVV983153" xr:uid="{00000000-0002-0000-2400-000000000000}">
      <formula1>$AE$68:$AE$118</formula1>
    </dataValidation>
    <dataValidation type="list" allowBlank="1" showInputMessage="1" showErrorMessage="1" sqref="L69:N69 L80:N80 L91:N91 L102:N102 L65605:N65605 L65616:N65616 L65627:N65627 L65638:N65638 L131141:N131141 L131152:N131152 L131163:N131163 L131174:N131174 L196677:N196677 L196688:N196688 L196699:N196699 L196710:N196710 L262213:N262213 L262224:N262224 L262235:N262235 L262246:N262246 L327749:N327749 L327760:N327760 L327771:N327771 L327782:N327782 L393285:N393285 L393296:N393296 L393307:N393307 L393318:N393318 L458821:N458821 L458832:N458832 L458843:N458843 L458854:N458854 L524357:N524357 L524368:N524368 L524379:N524379 L524390:N524390 L589893:N589893 L589904:N589904 L589915:N589915 L589926:N589926 L655429:N655429 L655440:N655440 L655451:N655451 L655462:N655462 L720965:N720965 L720976:N720976 L720987:N720987 L720998:N720998 L786501:N786501 L786512:N786512 L786523:N786523 L786534:N786534 L852037:N852037 L852048:N852048 L852059:N852059 L852070:N852070 L917573:N917573 L917584:N917584 L917595:N917595 L917606:N917606 L983109:N983109 L983120:N983120 L983131:N983131 L983142:N983142 JH69:JJ69 JH80:JJ80 JH91:JJ91 JH102:JJ102 JH65605:JJ65605 JH65616:JJ65616 JH65627:JJ65627 JH65638:JJ65638 JH131141:JJ131141 JH131152:JJ131152 JH131163:JJ131163 JH131174:JJ131174 JH196677:JJ196677 JH196688:JJ196688 JH196699:JJ196699 JH196710:JJ196710 JH262213:JJ262213 JH262224:JJ262224 JH262235:JJ262235 JH262246:JJ262246 JH327749:JJ327749 JH327760:JJ327760 JH327771:JJ327771 JH327782:JJ327782 JH393285:JJ393285 JH393296:JJ393296 JH393307:JJ393307 JH393318:JJ393318 JH458821:JJ458821 JH458832:JJ458832 JH458843:JJ458843 JH458854:JJ458854 JH524357:JJ524357 JH524368:JJ524368 JH524379:JJ524379 JH524390:JJ524390 JH589893:JJ589893 JH589904:JJ589904 JH589915:JJ589915 JH589926:JJ589926 JH655429:JJ655429 JH655440:JJ655440 JH655451:JJ655451 JH655462:JJ655462 JH720965:JJ720965 JH720976:JJ720976 JH720987:JJ720987 JH720998:JJ720998 JH786501:JJ786501 JH786512:JJ786512 JH786523:JJ786523 JH786534:JJ786534 JH852037:JJ852037 JH852048:JJ852048 JH852059:JJ852059 JH852070:JJ852070 JH917573:JJ917573 JH917584:JJ917584 JH917595:JJ917595 JH917606:JJ917606 JH983109:JJ983109 JH983120:JJ983120 JH983131:JJ983131 JH983142:JJ983142 TD69:TF69 TD80:TF80 TD91:TF91 TD102:TF102 TD65605:TF65605 TD65616:TF65616 TD65627:TF65627 TD65638:TF65638 TD131141:TF131141 TD131152:TF131152 TD131163:TF131163 TD131174:TF131174 TD196677:TF196677 TD196688:TF196688 TD196699:TF196699 TD196710:TF196710 TD262213:TF262213 TD262224:TF262224 TD262235:TF262235 TD262246:TF262246 TD327749:TF327749 TD327760:TF327760 TD327771:TF327771 TD327782:TF327782 TD393285:TF393285 TD393296:TF393296 TD393307:TF393307 TD393318:TF393318 TD458821:TF458821 TD458832:TF458832 TD458843:TF458843 TD458854:TF458854 TD524357:TF524357 TD524368:TF524368 TD524379:TF524379 TD524390:TF524390 TD589893:TF589893 TD589904:TF589904 TD589915:TF589915 TD589926:TF589926 TD655429:TF655429 TD655440:TF655440 TD655451:TF655451 TD655462:TF655462 TD720965:TF720965 TD720976:TF720976 TD720987:TF720987 TD720998:TF720998 TD786501:TF786501 TD786512:TF786512 TD786523:TF786523 TD786534:TF786534 TD852037:TF852037 TD852048:TF852048 TD852059:TF852059 TD852070:TF852070 TD917573:TF917573 TD917584:TF917584 TD917595:TF917595 TD917606:TF917606 TD983109:TF983109 TD983120:TF983120 TD983131:TF983131 TD983142:TF983142 ACZ69:ADB69 ACZ80:ADB80 ACZ91:ADB91 ACZ102:ADB102 ACZ65605:ADB65605 ACZ65616:ADB65616 ACZ65627:ADB65627 ACZ65638:ADB65638 ACZ131141:ADB131141 ACZ131152:ADB131152 ACZ131163:ADB131163 ACZ131174:ADB131174 ACZ196677:ADB196677 ACZ196688:ADB196688 ACZ196699:ADB196699 ACZ196710:ADB196710 ACZ262213:ADB262213 ACZ262224:ADB262224 ACZ262235:ADB262235 ACZ262246:ADB262246 ACZ327749:ADB327749 ACZ327760:ADB327760 ACZ327771:ADB327771 ACZ327782:ADB327782 ACZ393285:ADB393285 ACZ393296:ADB393296 ACZ393307:ADB393307 ACZ393318:ADB393318 ACZ458821:ADB458821 ACZ458832:ADB458832 ACZ458843:ADB458843 ACZ458854:ADB458854 ACZ524357:ADB524357 ACZ524368:ADB524368 ACZ524379:ADB524379 ACZ524390:ADB524390 ACZ589893:ADB589893 ACZ589904:ADB589904 ACZ589915:ADB589915 ACZ589926:ADB589926 ACZ655429:ADB655429 ACZ655440:ADB655440 ACZ655451:ADB655451 ACZ655462:ADB655462 ACZ720965:ADB720965 ACZ720976:ADB720976 ACZ720987:ADB720987 ACZ720998:ADB720998 ACZ786501:ADB786501 ACZ786512:ADB786512 ACZ786523:ADB786523 ACZ786534:ADB786534 ACZ852037:ADB852037 ACZ852048:ADB852048 ACZ852059:ADB852059 ACZ852070:ADB852070 ACZ917573:ADB917573 ACZ917584:ADB917584 ACZ917595:ADB917595 ACZ917606:ADB917606 ACZ983109:ADB983109 ACZ983120:ADB983120 ACZ983131:ADB983131 ACZ983142:ADB983142 AMV69:AMX69 AMV80:AMX80 AMV91:AMX91 AMV102:AMX102 AMV65605:AMX65605 AMV65616:AMX65616 AMV65627:AMX65627 AMV65638:AMX65638 AMV131141:AMX131141 AMV131152:AMX131152 AMV131163:AMX131163 AMV131174:AMX131174 AMV196677:AMX196677 AMV196688:AMX196688 AMV196699:AMX196699 AMV196710:AMX196710 AMV262213:AMX262213 AMV262224:AMX262224 AMV262235:AMX262235 AMV262246:AMX262246 AMV327749:AMX327749 AMV327760:AMX327760 AMV327771:AMX327771 AMV327782:AMX327782 AMV393285:AMX393285 AMV393296:AMX393296 AMV393307:AMX393307 AMV393318:AMX393318 AMV458821:AMX458821 AMV458832:AMX458832 AMV458843:AMX458843 AMV458854:AMX458854 AMV524357:AMX524357 AMV524368:AMX524368 AMV524379:AMX524379 AMV524390:AMX524390 AMV589893:AMX589893 AMV589904:AMX589904 AMV589915:AMX589915 AMV589926:AMX589926 AMV655429:AMX655429 AMV655440:AMX655440 AMV655451:AMX655451 AMV655462:AMX655462 AMV720965:AMX720965 AMV720976:AMX720976 AMV720987:AMX720987 AMV720998:AMX720998 AMV786501:AMX786501 AMV786512:AMX786512 AMV786523:AMX786523 AMV786534:AMX786534 AMV852037:AMX852037 AMV852048:AMX852048 AMV852059:AMX852059 AMV852070:AMX852070 AMV917573:AMX917573 AMV917584:AMX917584 AMV917595:AMX917595 AMV917606:AMX917606 AMV983109:AMX983109 AMV983120:AMX983120 AMV983131:AMX983131 AMV983142:AMX983142 AWR69:AWT69 AWR80:AWT80 AWR91:AWT91 AWR102:AWT102 AWR65605:AWT65605 AWR65616:AWT65616 AWR65627:AWT65627 AWR65638:AWT65638 AWR131141:AWT131141 AWR131152:AWT131152 AWR131163:AWT131163 AWR131174:AWT131174 AWR196677:AWT196677 AWR196688:AWT196688 AWR196699:AWT196699 AWR196710:AWT196710 AWR262213:AWT262213 AWR262224:AWT262224 AWR262235:AWT262235 AWR262246:AWT262246 AWR327749:AWT327749 AWR327760:AWT327760 AWR327771:AWT327771 AWR327782:AWT327782 AWR393285:AWT393285 AWR393296:AWT393296 AWR393307:AWT393307 AWR393318:AWT393318 AWR458821:AWT458821 AWR458832:AWT458832 AWR458843:AWT458843 AWR458854:AWT458854 AWR524357:AWT524357 AWR524368:AWT524368 AWR524379:AWT524379 AWR524390:AWT524390 AWR589893:AWT589893 AWR589904:AWT589904 AWR589915:AWT589915 AWR589926:AWT589926 AWR655429:AWT655429 AWR655440:AWT655440 AWR655451:AWT655451 AWR655462:AWT655462 AWR720965:AWT720965 AWR720976:AWT720976 AWR720987:AWT720987 AWR720998:AWT720998 AWR786501:AWT786501 AWR786512:AWT786512 AWR786523:AWT786523 AWR786534:AWT786534 AWR852037:AWT852037 AWR852048:AWT852048 AWR852059:AWT852059 AWR852070:AWT852070 AWR917573:AWT917573 AWR917584:AWT917584 AWR917595:AWT917595 AWR917606:AWT917606 AWR983109:AWT983109 AWR983120:AWT983120 AWR983131:AWT983131 AWR983142:AWT983142 BGN69:BGP69 BGN80:BGP80 BGN91:BGP91 BGN102:BGP102 BGN65605:BGP65605 BGN65616:BGP65616 BGN65627:BGP65627 BGN65638:BGP65638 BGN131141:BGP131141 BGN131152:BGP131152 BGN131163:BGP131163 BGN131174:BGP131174 BGN196677:BGP196677 BGN196688:BGP196688 BGN196699:BGP196699 BGN196710:BGP196710 BGN262213:BGP262213 BGN262224:BGP262224 BGN262235:BGP262235 BGN262246:BGP262246 BGN327749:BGP327749 BGN327760:BGP327760 BGN327771:BGP327771 BGN327782:BGP327782 BGN393285:BGP393285 BGN393296:BGP393296 BGN393307:BGP393307 BGN393318:BGP393318 BGN458821:BGP458821 BGN458832:BGP458832 BGN458843:BGP458843 BGN458854:BGP458854 BGN524357:BGP524357 BGN524368:BGP524368 BGN524379:BGP524379 BGN524390:BGP524390 BGN589893:BGP589893 BGN589904:BGP589904 BGN589915:BGP589915 BGN589926:BGP589926 BGN655429:BGP655429 BGN655440:BGP655440 BGN655451:BGP655451 BGN655462:BGP655462 BGN720965:BGP720965 BGN720976:BGP720976 BGN720987:BGP720987 BGN720998:BGP720998 BGN786501:BGP786501 BGN786512:BGP786512 BGN786523:BGP786523 BGN786534:BGP786534 BGN852037:BGP852037 BGN852048:BGP852048 BGN852059:BGP852059 BGN852070:BGP852070 BGN917573:BGP917573 BGN917584:BGP917584 BGN917595:BGP917595 BGN917606:BGP917606 BGN983109:BGP983109 BGN983120:BGP983120 BGN983131:BGP983131 BGN983142:BGP983142 BQJ69:BQL69 BQJ80:BQL80 BQJ91:BQL91 BQJ102:BQL102 BQJ65605:BQL65605 BQJ65616:BQL65616 BQJ65627:BQL65627 BQJ65638:BQL65638 BQJ131141:BQL131141 BQJ131152:BQL131152 BQJ131163:BQL131163 BQJ131174:BQL131174 BQJ196677:BQL196677 BQJ196688:BQL196688 BQJ196699:BQL196699 BQJ196710:BQL196710 BQJ262213:BQL262213 BQJ262224:BQL262224 BQJ262235:BQL262235 BQJ262246:BQL262246 BQJ327749:BQL327749 BQJ327760:BQL327760 BQJ327771:BQL327771 BQJ327782:BQL327782 BQJ393285:BQL393285 BQJ393296:BQL393296 BQJ393307:BQL393307 BQJ393318:BQL393318 BQJ458821:BQL458821 BQJ458832:BQL458832 BQJ458843:BQL458843 BQJ458854:BQL458854 BQJ524357:BQL524357 BQJ524368:BQL524368 BQJ524379:BQL524379 BQJ524390:BQL524390 BQJ589893:BQL589893 BQJ589904:BQL589904 BQJ589915:BQL589915 BQJ589926:BQL589926 BQJ655429:BQL655429 BQJ655440:BQL655440 BQJ655451:BQL655451 BQJ655462:BQL655462 BQJ720965:BQL720965 BQJ720976:BQL720976 BQJ720987:BQL720987 BQJ720998:BQL720998 BQJ786501:BQL786501 BQJ786512:BQL786512 BQJ786523:BQL786523 BQJ786534:BQL786534 BQJ852037:BQL852037 BQJ852048:BQL852048 BQJ852059:BQL852059 BQJ852070:BQL852070 BQJ917573:BQL917573 BQJ917584:BQL917584 BQJ917595:BQL917595 BQJ917606:BQL917606 BQJ983109:BQL983109 BQJ983120:BQL983120 BQJ983131:BQL983131 BQJ983142:BQL983142 CAF69:CAH69 CAF80:CAH80 CAF91:CAH91 CAF102:CAH102 CAF65605:CAH65605 CAF65616:CAH65616 CAF65627:CAH65627 CAF65638:CAH65638 CAF131141:CAH131141 CAF131152:CAH131152 CAF131163:CAH131163 CAF131174:CAH131174 CAF196677:CAH196677 CAF196688:CAH196688 CAF196699:CAH196699 CAF196710:CAH196710 CAF262213:CAH262213 CAF262224:CAH262224 CAF262235:CAH262235 CAF262246:CAH262246 CAF327749:CAH327749 CAF327760:CAH327760 CAF327771:CAH327771 CAF327782:CAH327782 CAF393285:CAH393285 CAF393296:CAH393296 CAF393307:CAH393307 CAF393318:CAH393318 CAF458821:CAH458821 CAF458832:CAH458832 CAF458843:CAH458843 CAF458854:CAH458854 CAF524357:CAH524357 CAF524368:CAH524368 CAF524379:CAH524379 CAF524390:CAH524390 CAF589893:CAH589893 CAF589904:CAH589904 CAF589915:CAH589915 CAF589926:CAH589926 CAF655429:CAH655429 CAF655440:CAH655440 CAF655451:CAH655451 CAF655462:CAH655462 CAF720965:CAH720965 CAF720976:CAH720976 CAF720987:CAH720987 CAF720998:CAH720998 CAF786501:CAH786501 CAF786512:CAH786512 CAF786523:CAH786523 CAF786534:CAH786534 CAF852037:CAH852037 CAF852048:CAH852048 CAF852059:CAH852059 CAF852070:CAH852070 CAF917573:CAH917573 CAF917584:CAH917584 CAF917595:CAH917595 CAF917606:CAH917606 CAF983109:CAH983109 CAF983120:CAH983120 CAF983131:CAH983131 CAF983142:CAH983142 CKB69:CKD69 CKB80:CKD80 CKB91:CKD91 CKB102:CKD102 CKB65605:CKD65605 CKB65616:CKD65616 CKB65627:CKD65627 CKB65638:CKD65638 CKB131141:CKD131141 CKB131152:CKD131152 CKB131163:CKD131163 CKB131174:CKD131174 CKB196677:CKD196677 CKB196688:CKD196688 CKB196699:CKD196699 CKB196710:CKD196710 CKB262213:CKD262213 CKB262224:CKD262224 CKB262235:CKD262235 CKB262246:CKD262246 CKB327749:CKD327749 CKB327760:CKD327760 CKB327771:CKD327771 CKB327782:CKD327782 CKB393285:CKD393285 CKB393296:CKD393296 CKB393307:CKD393307 CKB393318:CKD393318 CKB458821:CKD458821 CKB458832:CKD458832 CKB458843:CKD458843 CKB458854:CKD458854 CKB524357:CKD524357 CKB524368:CKD524368 CKB524379:CKD524379 CKB524390:CKD524390 CKB589893:CKD589893 CKB589904:CKD589904 CKB589915:CKD589915 CKB589926:CKD589926 CKB655429:CKD655429 CKB655440:CKD655440 CKB655451:CKD655451 CKB655462:CKD655462 CKB720965:CKD720965 CKB720976:CKD720976 CKB720987:CKD720987 CKB720998:CKD720998 CKB786501:CKD786501 CKB786512:CKD786512 CKB786523:CKD786523 CKB786534:CKD786534 CKB852037:CKD852037 CKB852048:CKD852048 CKB852059:CKD852059 CKB852070:CKD852070 CKB917573:CKD917573 CKB917584:CKD917584 CKB917595:CKD917595 CKB917606:CKD917606 CKB983109:CKD983109 CKB983120:CKD983120 CKB983131:CKD983131 CKB983142:CKD983142 CTX69:CTZ69 CTX80:CTZ80 CTX91:CTZ91 CTX102:CTZ102 CTX65605:CTZ65605 CTX65616:CTZ65616 CTX65627:CTZ65627 CTX65638:CTZ65638 CTX131141:CTZ131141 CTX131152:CTZ131152 CTX131163:CTZ131163 CTX131174:CTZ131174 CTX196677:CTZ196677 CTX196688:CTZ196688 CTX196699:CTZ196699 CTX196710:CTZ196710 CTX262213:CTZ262213 CTX262224:CTZ262224 CTX262235:CTZ262235 CTX262246:CTZ262246 CTX327749:CTZ327749 CTX327760:CTZ327760 CTX327771:CTZ327771 CTX327782:CTZ327782 CTX393285:CTZ393285 CTX393296:CTZ393296 CTX393307:CTZ393307 CTX393318:CTZ393318 CTX458821:CTZ458821 CTX458832:CTZ458832 CTX458843:CTZ458843 CTX458854:CTZ458854 CTX524357:CTZ524357 CTX524368:CTZ524368 CTX524379:CTZ524379 CTX524390:CTZ524390 CTX589893:CTZ589893 CTX589904:CTZ589904 CTX589915:CTZ589915 CTX589926:CTZ589926 CTX655429:CTZ655429 CTX655440:CTZ655440 CTX655451:CTZ655451 CTX655462:CTZ655462 CTX720965:CTZ720965 CTX720976:CTZ720976 CTX720987:CTZ720987 CTX720998:CTZ720998 CTX786501:CTZ786501 CTX786512:CTZ786512 CTX786523:CTZ786523 CTX786534:CTZ786534 CTX852037:CTZ852037 CTX852048:CTZ852048 CTX852059:CTZ852059 CTX852070:CTZ852070 CTX917573:CTZ917573 CTX917584:CTZ917584 CTX917595:CTZ917595 CTX917606:CTZ917606 CTX983109:CTZ983109 CTX983120:CTZ983120 CTX983131:CTZ983131 CTX983142:CTZ983142 DDT69:DDV69 DDT80:DDV80 DDT91:DDV91 DDT102:DDV102 DDT65605:DDV65605 DDT65616:DDV65616 DDT65627:DDV65627 DDT65638:DDV65638 DDT131141:DDV131141 DDT131152:DDV131152 DDT131163:DDV131163 DDT131174:DDV131174 DDT196677:DDV196677 DDT196688:DDV196688 DDT196699:DDV196699 DDT196710:DDV196710 DDT262213:DDV262213 DDT262224:DDV262224 DDT262235:DDV262235 DDT262246:DDV262246 DDT327749:DDV327749 DDT327760:DDV327760 DDT327771:DDV327771 DDT327782:DDV327782 DDT393285:DDV393285 DDT393296:DDV393296 DDT393307:DDV393307 DDT393318:DDV393318 DDT458821:DDV458821 DDT458832:DDV458832 DDT458843:DDV458843 DDT458854:DDV458854 DDT524357:DDV524357 DDT524368:DDV524368 DDT524379:DDV524379 DDT524390:DDV524390 DDT589893:DDV589893 DDT589904:DDV589904 DDT589915:DDV589915 DDT589926:DDV589926 DDT655429:DDV655429 DDT655440:DDV655440 DDT655451:DDV655451 DDT655462:DDV655462 DDT720965:DDV720965 DDT720976:DDV720976 DDT720987:DDV720987 DDT720998:DDV720998 DDT786501:DDV786501 DDT786512:DDV786512 DDT786523:DDV786523 DDT786534:DDV786534 DDT852037:DDV852037 DDT852048:DDV852048 DDT852059:DDV852059 DDT852070:DDV852070 DDT917573:DDV917573 DDT917584:DDV917584 DDT917595:DDV917595 DDT917606:DDV917606 DDT983109:DDV983109 DDT983120:DDV983120 DDT983131:DDV983131 DDT983142:DDV983142 DNP69:DNR69 DNP80:DNR80 DNP91:DNR91 DNP102:DNR102 DNP65605:DNR65605 DNP65616:DNR65616 DNP65627:DNR65627 DNP65638:DNR65638 DNP131141:DNR131141 DNP131152:DNR131152 DNP131163:DNR131163 DNP131174:DNR131174 DNP196677:DNR196677 DNP196688:DNR196688 DNP196699:DNR196699 DNP196710:DNR196710 DNP262213:DNR262213 DNP262224:DNR262224 DNP262235:DNR262235 DNP262246:DNR262246 DNP327749:DNR327749 DNP327760:DNR327760 DNP327771:DNR327771 DNP327782:DNR327782 DNP393285:DNR393285 DNP393296:DNR393296 DNP393307:DNR393307 DNP393318:DNR393318 DNP458821:DNR458821 DNP458832:DNR458832 DNP458843:DNR458843 DNP458854:DNR458854 DNP524357:DNR524357 DNP524368:DNR524368 DNP524379:DNR524379 DNP524390:DNR524390 DNP589893:DNR589893 DNP589904:DNR589904 DNP589915:DNR589915 DNP589926:DNR589926 DNP655429:DNR655429 DNP655440:DNR655440 DNP655451:DNR655451 DNP655462:DNR655462 DNP720965:DNR720965 DNP720976:DNR720976 DNP720987:DNR720987 DNP720998:DNR720998 DNP786501:DNR786501 DNP786512:DNR786512 DNP786523:DNR786523 DNP786534:DNR786534 DNP852037:DNR852037 DNP852048:DNR852048 DNP852059:DNR852059 DNP852070:DNR852070 DNP917573:DNR917573 DNP917584:DNR917584 DNP917595:DNR917595 DNP917606:DNR917606 DNP983109:DNR983109 DNP983120:DNR983120 DNP983131:DNR983131 DNP983142:DNR983142 DXL69:DXN69 DXL80:DXN80 DXL91:DXN91 DXL102:DXN102 DXL65605:DXN65605 DXL65616:DXN65616 DXL65627:DXN65627 DXL65638:DXN65638 DXL131141:DXN131141 DXL131152:DXN131152 DXL131163:DXN131163 DXL131174:DXN131174 DXL196677:DXN196677 DXL196688:DXN196688 DXL196699:DXN196699 DXL196710:DXN196710 DXL262213:DXN262213 DXL262224:DXN262224 DXL262235:DXN262235 DXL262246:DXN262246 DXL327749:DXN327749 DXL327760:DXN327760 DXL327771:DXN327771 DXL327782:DXN327782 DXL393285:DXN393285 DXL393296:DXN393296 DXL393307:DXN393307 DXL393318:DXN393318 DXL458821:DXN458821 DXL458832:DXN458832 DXL458843:DXN458843 DXL458854:DXN458854 DXL524357:DXN524357 DXL524368:DXN524368 DXL524379:DXN524379 DXL524390:DXN524390 DXL589893:DXN589893 DXL589904:DXN589904 DXL589915:DXN589915 DXL589926:DXN589926 DXL655429:DXN655429 DXL655440:DXN655440 DXL655451:DXN655451 DXL655462:DXN655462 DXL720965:DXN720965 DXL720976:DXN720976 DXL720987:DXN720987 DXL720998:DXN720998 DXL786501:DXN786501 DXL786512:DXN786512 DXL786523:DXN786523 DXL786534:DXN786534 DXL852037:DXN852037 DXL852048:DXN852048 DXL852059:DXN852059 DXL852070:DXN852070 DXL917573:DXN917573 DXL917584:DXN917584 DXL917595:DXN917595 DXL917606:DXN917606 DXL983109:DXN983109 DXL983120:DXN983120 DXL983131:DXN983131 DXL983142:DXN983142 EHH69:EHJ69 EHH80:EHJ80 EHH91:EHJ91 EHH102:EHJ102 EHH65605:EHJ65605 EHH65616:EHJ65616 EHH65627:EHJ65627 EHH65638:EHJ65638 EHH131141:EHJ131141 EHH131152:EHJ131152 EHH131163:EHJ131163 EHH131174:EHJ131174 EHH196677:EHJ196677 EHH196688:EHJ196688 EHH196699:EHJ196699 EHH196710:EHJ196710 EHH262213:EHJ262213 EHH262224:EHJ262224 EHH262235:EHJ262235 EHH262246:EHJ262246 EHH327749:EHJ327749 EHH327760:EHJ327760 EHH327771:EHJ327771 EHH327782:EHJ327782 EHH393285:EHJ393285 EHH393296:EHJ393296 EHH393307:EHJ393307 EHH393318:EHJ393318 EHH458821:EHJ458821 EHH458832:EHJ458832 EHH458843:EHJ458843 EHH458854:EHJ458854 EHH524357:EHJ524357 EHH524368:EHJ524368 EHH524379:EHJ524379 EHH524390:EHJ524390 EHH589893:EHJ589893 EHH589904:EHJ589904 EHH589915:EHJ589915 EHH589926:EHJ589926 EHH655429:EHJ655429 EHH655440:EHJ655440 EHH655451:EHJ655451 EHH655462:EHJ655462 EHH720965:EHJ720965 EHH720976:EHJ720976 EHH720987:EHJ720987 EHH720998:EHJ720998 EHH786501:EHJ786501 EHH786512:EHJ786512 EHH786523:EHJ786523 EHH786534:EHJ786534 EHH852037:EHJ852037 EHH852048:EHJ852048 EHH852059:EHJ852059 EHH852070:EHJ852070 EHH917573:EHJ917573 EHH917584:EHJ917584 EHH917595:EHJ917595 EHH917606:EHJ917606 EHH983109:EHJ983109 EHH983120:EHJ983120 EHH983131:EHJ983131 EHH983142:EHJ983142 ERD69:ERF69 ERD80:ERF80 ERD91:ERF91 ERD102:ERF102 ERD65605:ERF65605 ERD65616:ERF65616 ERD65627:ERF65627 ERD65638:ERF65638 ERD131141:ERF131141 ERD131152:ERF131152 ERD131163:ERF131163 ERD131174:ERF131174 ERD196677:ERF196677 ERD196688:ERF196688 ERD196699:ERF196699 ERD196710:ERF196710 ERD262213:ERF262213 ERD262224:ERF262224 ERD262235:ERF262235 ERD262246:ERF262246 ERD327749:ERF327749 ERD327760:ERF327760 ERD327771:ERF327771 ERD327782:ERF327782 ERD393285:ERF393285 ERD393296:ERF393296 ERD393307:ERF393307 ERD393318:ERF393318 ERD458821:ERF458821 ERD458832:ERF458832 ERD458843:ERF458843 ERD458854:ERF458854 ERD524357:ERF524357 ERD524368:ERF524368 ERD524379:ERF524379 ERD524390:ERF524390 ERD589893:ERF589893 ERD589904:ERF589904 ERD589915:ERF589915 ERD589926:ERF589926 ERD655429:ERF655429 ERD655440:ERF655440 ERD655451:ERF655451 ERD655462:ERF655462 ERD720965:ERF720965 ERD720976:ERF720976 ERD720987:ERF720987 ERD720998:ERF720998 ERD786501:ERF786501 ERD786512:ERF786512 ERD786523:ERF786523 ERD786534:ERF786534 ERD852037:ERF852037 ERD852048:ERF852048 ERD852059:ERF852059 ERD852070:ERF852070 ERD917573:ERF917573 ERD917584:ERF917584 ERD917595:ERF917595 ERD917606:ERF917606 ERD983109:ERF983109 ERD983120:ERF983120 ERD983131:ERF983131 ERD983142:ERF983142 FAZ69:FBB69 FAZ80:FBB80 FAZ91:FBB91 FAZ102:FBB102 FAZ65605:FBB65605 FAZ65616:FBB65616 FAZ65627:FBB65627 FAZ65638:FBB65638 FAZ131141:FBB131141 FAZ131152:FBB131152 FAZ131163:FBB131163 FAZ131174:FBB131174 FAZ196677:FBB196677 FAZ196688:FBB196688 FAZ196699:FBB196699 FAZ196710:FBB196710 FAZ262213:FBB262213 FAZ262224:FBB262224 FAZ262235:FBB262235 FAZ262246:FBB262246 FAZ327749:FBB327749 FAZ327760:FBB327760 FAZ327771:FBB327771 FAZ327782:FBB327782 FAZ393285:FBB393285 FAZ393296:FBB393296 FAZ393307:FBB393307 FAZ393318:FBB393318 FAZ458821:FBB458821 FAZ458832:FBB458832 FAZ458843:FBB458843 FAZ458854:FBB458854 FAZ524357:FBB524357 FAZ524368:FBB524368 FAZ524379:FBB524379 FAZ524390:FBB524390 FAZ589893:FBB589893 FAZ589904:FBB589904 FAZ589915:FBB589915 FAZ589926:FBB589926 FAZ655429:FBB655429 FAZ655440:FBB655440 FAZ655451:FBB655451 FAZ655462:FBB655462 FAZ720965:FBB720965 FAZ720976:FBB720976 FAZ720987:FBB720987 FAZ720998:FBB720998 FAZ786501:FBB786501 FAZ786512:FBB786512 FAZ786523:FBB786523 FAZ786534:FBB786534 FAZ852037:FBB852037 FAZ852048:FBB852048 FAZ852059:FBB852059 FAZ852070:FBB852070 FAZ917573:FBB917573 FAZ917584:FBB917584 FAZ917595:FBB917595 FAZ917606:FBB917606 FAZ983109:FBB983109 FAZ983120:FBB983120 FAZ983131:FBB983131 FAZ983142:FBB983142 FKV69:FKX69 FKV80:FKX80 FKV91:FKX91 FKV102:FKX102 FKV65605:FKX65605 FKV65616:FKX65616 FKV65627:FKX65627 FKV65638:FKX65638 FKV131141:FKX131141 FKV131152:FKX131152 FKV131163:FKX131163 FKV131174:FKX131174 FKV196677:FKX196677 FKV196688:FKX196688 FKV196699:FKX196699 FKV196710:FKX196710 FKV262213:FKX262213 FKV262224:FKX262224 FKV262235:FKX262235 FKV262246:FKX262246 FKV327749:FKX327749 FKV327760:FKX327760 FKV327771:FKX327771 FKV327782:FKX327782 FKV393285:FKX393285 FKV393296:FKX393296 FKV393307:FKX393307 FKV393318:FKX393318 FKV458821:FKX458821 FKV458832:FKX458832 FKV458843:FKX458843 FKV458854:FKX458854 FKV524357:FKX524357 FKV524368:FKX524368 FKV524379:FKX524379 FKV524390:FKX524390 FKV589893:FKX589893 FKV589904:FKX589904 FKV589915:FKX589915 FKV589926:FKX589926 FKV655429:FKX655429 FKV655440:FKX655440 FKV655451:FKX655451 FKV655462:FKX655462 FKV720965:FKX720965 FKV720976:FKX720976 FKV720987:FKX720987 FKV720998:FKX720998 FKV786501:FKX786501 FKV786512:FKX786512 FKV786523:FKX786523 FKV786534:FKX786534 FKV852037:FKX852037 FKV852048:FKX852048 FKV852059:FKX852059 FKV852070:FKX852070 FKV917573:FKX917573 FKV917584:FKX917584 FKV917595:FKX917595 FKV917606:FKX917606 FKV983109:FKX983109 FKV983120:FKX983120 FKV983131:FKX983131 FKV983142:FKX983142 FUR69:FUT69 FUR80:FUT80 FUR91:FUT91 FUR102:FUT102 FUR65605:FUT65605 FUR65616:FUT65616 FUR65627:FUT65627 FUR65638:FUT65638 FUR131141:FUT131141 FUR131152:FUT131152 FUR131163:FUT131163 FUR131174:FUT131174 FUR196677:FUT196677 FUR196688:FUT196688 FUR196699:FUT196699 FUR196710:FUT196710 FUR262213:FUT262213 FUR262224:FUT262224 FUR262235:FUT262235 FUR262246:FUT262246 FUR327749:FUT327749 FUR327760:FUT327760 FUR327771:FUT327771 FUR327782:FUT327782 FUR393285:FUT393285 FUR393296:FUT393296 FUR393307:FUT393307 FUR393318:FUT393318 FUR458821:FUT458821 FUR458832:FUT458832 FUR458843:FUT458843 FUR458854:FUT458854 FUR524357:FUT524357 FUR524368:FUT524368 FUR524379:FUT524379 FUR524390:FUT524390 FUR589893:FUT589893 FUR589904:FUT589904 FUR589915:FUT589915 FUR589926:FUT589926 FUR655429:FUT655429 FUR655440:FUT655440 FUR655451:FUT655451 FUR655462:FUT655462 FUR720965:FUT720965 FUR720976:FUT720976 FUR720987:FUT720987 FUR720998:FUT720998 FUR786501:FUT786501 FUR786512:FUT786512 FUR786523:FUT786523 FUR786534:FUT786534 FUR852037:FUT852037 FUR852048:FUT852048 FUR852059:FUT852059 FUR852070:FUT852070 FUR917573:FUT917573 FUR917584:FUT917584 FUR917595:FUT917595 FUR917606:FUT917606 FUR983109:FUT983109 FUR983120:FUT983120 FUR983131:FUT983131 FUR983142:FUT983142 GEN69:GEP69 GEN80:GEP80 GEN91:GEP91 GEN102:GEP102 GEN65605:GEP65605 GEN65616:GEP65616 GEN65627:GEP65627 GEN65638:GEP65638 GEN131141:GEP131141 GEN131152:GEP131152 GEN131163:GEP131163 GEN131174:GEP131174 GEN196677:GEP196677 GEN196688:GEP196688 GEN196699:GEP196699 GEN196710:GEP196710 GEN262213:GEP262213 GEN262224:GEP262224 GEN262235:GEP262235 GEN262246:GEP262246 GEN327749:GEP327749 GEN327760:GEP327760 GEN327771:GEP327771 GEN327782:GEP327782 GEN393285:GEP393285 GEN393296:GEP393296 GEN393307:GEP393307 GEN393318:GEP393318 GEN458821:GEP458821 GEN458832:GEP458832 GEN458843:GEP458843 GEN458854:GEP458854 GEN524357:GEP524357 GEN524368:GEP524368 GEN524379:GEP524379 GEN524390:GEP524390 GEN589893:GEP589893 GEN589904:GEP589904 GEN589915:GEP589915 GEN589926:GEP589926 GEN655429:GEP655429 GEN655440:GEP655440 GEN655451:GEP655451 GEN655462:GEP655462 GEN720965:GEP720965 GEN720976:GEP720976 GEN720987:GEP720987 GEN720998:GEP720998 GEN786501:GEP786501 GEN786512:GEP786512 GEN786523:GEP786523 GEN786534:GEP786534 GEN852037:GEP852037 GEN852048:GEP852048 GEN852059:GEP852059 GEN852070:GEP852070 GEN917573:GEP917573 GEN917584:GEP917584 GEN917595:GEP917595 GEN917606:GEP917606 GEN983109:GEP983109 GEN983120:GEP983120 GEN983131:GEP983131 GEN983142:GEP983142 GOJ69:GOL69 GOJ80:GOL80 GOJ91:GOL91 GOJ102:GOL102 GOJ65605:GOL65605 GOJ65616:GOL65616 GOJ65627:GOL65627 GOJ65638:GOL65638 GOJ131141:GOL131141 GOJ131152:GOL131152 GOJ131163:GOL131163 GOJ131174:GOL131174 GOJ196677:GOL196677 GOJ196688:GOL196688 GOJ196699:GOL196699 GOJ196710:GOL196710 GOJ262213:GOL262213 GOJ262224:GOL262224 GOJ262235:GOL262235 GOJ262246:GOL262246 GOJ327749:GOL327749 GOJ327760:GOL327760 GOJ327771:GOL327771 GOJ327782:GOL327782 GOJ393285:GOL393285 GOJ393296:GOL393296 GOJ393307:GOL393307 GOJ393318:GOL393318 GOJ458821:GOL458821 GOJ458832:GOL458832 GOJ458843:GOL458843 GOJ458854:GOL458854 GOJ524357:GOL524357 GOJ524368:GOL524368 GOJ524379:GOL524379 GOJ524390:GOL524390 GOJ589893:GOL589893 GOJ589904:GOL589904 GOJ589915:GOL589915 GOJ589926:GOL589926 GOJ655429:GOL655429 GOJ655440:GOL655440 GOJ655451:GOL655451 GOJ655462:GOL655462 GOJ720965:GOL720965 GOJ720976:GOL720976 GOJ720987:GOL720987 GOJ720998:GOL720998 GOJ786501:GOL786501 GOJ786512:GOL786512 GOJ786523:GOL786523 GOJ786534:GOL786534 GOJ852037:GOL852037 GOJ852048:GOL852048 GOJ852059:GOL852059 GOJ852070:GOL852070 GOJ917573:GOL917573 GOJ917584:GOL917584 GOJ917595:GOL917595 GOJ917606:GOL917606 GOJ983109:GOL983109 GOJ983120:GOL983120 GOJ983131:GOL983131 GOJ983142:GOL983142 GYF69:GYH69 GYF80:GYH80 GYF91:GYH91 GYF102:GYH102 GYF65605:GYH65605 GYF65616:GYH65616 GYF65627:GYH65627 GYF65638:GYH65638 GYF131141:GYH131141 GYF131152:GYH131152 GYF131163:GYH131163 GYF131174:GYH131174 GYF196677:GYH196677 GYF196688:GYH196688 GYF196699:GYH196699 GYF196710:GYH196710 GYF262213:GYH262213 GYF262224:GYH262224 GYF262235:GYH262235 GYF262246:GYH262246 GYF327749:GYH327749 GYF327760:GYH327760 GYF327771:GYH327771 GYF327782:GYH327782 GYF393285:GYH393285 GYF393296:GYH393296 GYF393307:GYH393307 GYF393318:GYH393318 GYF458821:GYH458821 GYF458832:GYH458832 GYF458843:GYH458843 GYF458854:GYH458854 GYF524357:GYH524357 GYF524368:GYH524368 GYF524379:GYH524379 GYF524390:GYH524390 GYF589893:GYH589893 GYF589904:GYH589904 GYF589915:GYH589915 GYF589926:GYH589926 GYF655429:GYH655429 GYF655440:GYH655440 GYF655451:GYH655451 GYF655462:GYH655462 GYF720965:GYH720965 GYF720976:GYH720976 GYF720987:GYH720987 GYF720998:GYH720998 GYF786501:GYH786501 GYF786512:GYH786512 GYF786523:GYH786523 GYF786534:GYH786534 GYF852037:GYH852037 GYF852048:GYH852048 GYF852059:GYH852059 GYF852070:GYH852070 GYF917573:GYH917573 GYF917584:GYH917584 GYF917595:GYH917595 GYF917606:GYH917606 GYF983109:GYH983109 GYF983120:GYH983120 GYF983131:GYH983131 GYF983142:GYH983142 HIB69:HID69 HIB80:HID80 HIB91:HID91 HIB102:HID102 HIB65605:HID65605 HIB65616:HID65616 HIB65627:HID65627 HIB65638:HID65638 HIB131141:HID131141 HIB131152:HID131152 HIB131163:HID131163 HIB131174:HID131174 HIB196677:HID196677 HIB196688:HID196688 HIB196699:HID196699 HIB196710:HID196710 HIB262213:HID262213 HIB262224:HID262224 HIB262235:HID262235 HIB262246:HID262246 HIB327749:HID327749 HIB327760:HID327760 HIB327771:HID327771 HIB327782:HID327782 HIB393285:HID393285 HIB393296:HID393296 HIB393307:HID393307 HIB393318:HID393318 HIB458821:HID458821 HIB458832:HID458832 HIB458843:HID458843 HIB458854:HID458854 HIB524357:HID524357 HIB524368:HID524368 HIB524379:HID524379 HIB524390:HID524390 HIB589893:HID589893 HIB589904:HID589904 HIB589915:HID589915 HIB589926:HID589926 HIB655429:HID655429 HIB655440:HID655440 HIB655451:HID655451 HIB655462:HID655462 HIB720965:HID720965 HIB720976:HID720976 HIB720987:HID720987 HIB720998:HID720998 HIB786501:HID786501 HIB786512:HID786512 HIB786523:HID786523 HIB786534:HID786534 HIB852037:HID852037 HIB852048:HID852048 HIB852059:HID852059 HIB852070:HID852070 HIB917573:HID917573 HIB917584:HID917584 HIB917595:HID917595 HIB917606:HID917606 HIB983109:HID983109 HIB983120:HID983120 HIB983131:HID983131 HIB983142:HID983142 HRX69:HRZ69 HRX80:HRZ80 HRX91:HRZ91 HRX102:HRZ102 HRX65605:HRZ65605 HRX65616:HRZ65616 HRX65627:HRZ65627 HRX65638:HRZ65638 HRX131141:HRZ131141 HRX131152:HRZ131152 HRX131163:HRZ131163 HRX131174:HRZ131174 HRX196677:HRZ196677 HRX196688:HRZ196688 HRX196699:HRZ196699 HRX196710:HRZ196710 HRX262213:HRZ262213 HRX262224:HRZ262224 HRX262235:HRZ262235 HRX262246:HRZ262246 HRX327749:HRZ327749 HRX327760:HRZ327760 HRX327771:HRZ327771 HRX327782:HRZ327782 HRX393285:HRZ393285 HRX393296:HRZ393296 HRX393307:HRZ393307 HRX393318:HRZ393318 HRX458821:HRZ458821 HRX458832:HRZ458832 HRX458843:HRZ458843 HRX458854:HRZ458854 HRX524357:HRZ524357 HRX524368:HRZ524368 HRX524379:HRZ524379 HRX524390:HRZ524390 HRX589893:HRZ589893 HRX589904:HRZ589904 HRX589915:HRZ589915 HRX589926:HRZ589926 HRX655429:HRZ655429 HRX655440:HRZ655440 HRX655451:HRZ655451 HRX655462:HRZ655462 HRX720965:HRZ720965 HRX720976:HRZ720976 HRX720987:HRZ720987 HRX720998:HRZ720998 HRX786501:HRZ786501 HRX786512:HRZ786512 HRX786523:HRZ786523 HRX786534:HRZ786534 HRX852037:HRZ852037 HRX852048:HRZ852048 HRX852059:HRZ852059 HRX852070:HRZ852070 HRX917573:HRZ917573 HRX917584:HRZ917584 HRX917595:HRZ917595 HRX917606:HRZ917606 HRX983109:HRZ983109 HRX983120:HRZ983120 HRX983131:HRZ983131 HRX983142:HRZ983142 IBT69:IBV69 IBT80:IBV80 IBT91:IBV91 IBT102:IBV102 IBT65605:IBV65605 IBT65616:IBV65616 IBT65627:IBV65627 IBT65638:IBV65638 IBT131141:IBV131141 IBT131152:IBV131152 IBT131163:IBV131163 IBT131174:IBV131174 IBT196677:IBV196677 IBT196688:IBV196688 IBT196699:IBV196699 IBT196710:IBV196710 IBT262213:IBV262213 IBT262224:IBV262224 IBT262235:IBV262235 IBT262246:IBV262246 IBT327749:IBV327749 IBT327760:IBV327760 IBT327771:IBV327771 IBT327782:IBV327782 IBT393285:IBV393285 IBT393296:IBV393296 IBT393307:IBV393307 IBT393318:IBV393318 IBT458821:IBV458821 IBT458832:IBV458832 IBT458843:IBV458843 IBT458854:IBV458854 IBT524357:IBV524357 IBT524368:IBV524368 IBT524379:IBV524379 IBT524390:IBV524390 IBT589893:IBV589893 IBT589904:IBV589904 IBT589915:IBV589915 IBT589926:IBV589926 IBT655429:IBV655429 IBT655440:IBV655440 IBT655451:IBV655451 IBT655462:IBV655462 IBT720965:IBV720965 IBT720976:IBV720976 IBT720987:IBV720987 IBT720998:IBV720998 IBT786501:IBV786501 IBT786512:IBV786512 IBT786523:IBV786523 IBT786534:IBV786534 IBT852037:IBV852037 IBT852048:IBV852048 IBT852059:IBV852059 IBT852070:IBV852070 IBT917573:IBV917573 IBT917584:IBV917584 IBT917595:IBV917595 IBT917606:IBV917606 IBT983109:IBV983109 IBT983120:IBV983120 IBT983131:IBV983131 IBT983142:IBV983142 ILP69:ILR69 ILP80:ILR80 ILP91:ILR91 ILP102:ILR102 ILP65605:ILR65605 ILP65616:ILR65616 ILP65627:ILR65627 ILP65638:ILR65638 ILP131141:ILR131141 ILP131152:ILR131152 ILP131163:ILR131163 ILP131174:ILR131174 ILP196677:ILR196677 ILP196688:ILR196688 ILP196699:ILR196699 ILP196710:ILR196710 ILP262213:ILR262213 ILP262224:ILR262224 ILP262235:ILR262235 ILP262246:ILR262246 ILP327749:ILR327749 ILP327760:ILR327760 ILP327771:ILR327771 ILP327782:ILR327782 ILP393285:ILR393285 ILP393296:ILR393296 ILP393307:ILR393307 ILP393318:ILR393318 ILP458821:ILR458821 ILP458832:ILR458832 ILP458843:ILR458843 ILP458854:ILR458854 ILP524357:ILR524357 ILP524368:ILR524368 ILP524379:ILR524379 ILP524390:ILR524390 ILP589893:ILR589893 ILP589904:ILR589904 ILP589915:ILR589915 ILP589926:ILR589926 ILP655429:ILR655429 ILP655440:ILR655440 ILP655451:ILR655451 ILP655462:ILR655462 ILP720965:ILR720965 ILP720976:ILR720976 ILP720987:ILR720987 ILP720998:ILR720998 ILP786501:ILR786501 ILP786512:ILR786512 ILP786523:ILR786523 ILP786534:ILR786534 ILP852037:ILR852037 ILP852048:ILR852048 ILP852059:ILR852059 ILP852070:ILR852070 ILP917573:ILR917573 ILP917584:ILR917584 ILP917595:ILR917595 ILP917606:ILR917606 ILP983109:ILR983109 ILP983120:ILR983120 ILP983131:ILR983131 ILP983142:ILR983142 IVL69:IVN69 IVL80:IVN80 IVL91:IVN91 IVL102:IVN102 IVL65605:IVN65605 IVL65616:IVN65616 IVL65627:IVN65627 IVL65638:IVN65638 IVL131141:IVN131141 IVL131152:IVN131152 IVL131163:IVN131163 IVL131174:IVN131174 IVL196677:IVN196677 IVL196688:IVN196688 IVL196699:IVN196699 IVL196710:IVN196710 IVL262213:IVN262213 IVL262224:IVN262224 IVL262235:IVN262235 IVL262246:IVN262246 IVL327749:IVN327749 IVL327760:IVN327760 IVL327771:IVN327771 IVL327782:IVN327782 IVL393285:IVN393285 IVL393296:IVN393296 IVL393307:IVN393307 IVL393318:IVN393318 IVL458821:IVN458821 IVL458832:IVN458832 IVL458843:IVN458843 IVL458854:IVN458854 IVL524357:IVN524357 IVL524368:IVN524368 IVL524379:IVN524379 IVL524390:IVN524390 IVL589893:IVN589893 IVL589904:IVN589904 IVL589915:IVN589915 IVL589926:IVN589926 IVL655429:IVN655429 IVL655440:IVN655440 IVL655451:IVN655451 IVL655462:IVN655462 IVL720965:IVN720965 IVL720976:IVN720976 IVL720987:IVN720987 IVL720998:IVN720998 IVL786501:IVN786501 IVL786512:IVN786512 IVL786523:IVN786523 IVL786534:IVN786534 IVL852037:IVN852037 IVL852048:IVN852048 IVL852059:IVN852059 IVL852070:IVN852070 IVL917573:IVN917573 IVL917584:IVN917584 IVL917595:IVN917595 IVL917606:IVN917606 IVL983109:IVN983109 IVL983120:IVN983120 IVL983131:IVN983131 IVL983142:IVN983142 JFH69:JFJ69 JFH80:JFJ80 JFH91:JFJ91 JFH102:JFJ102 JFH65605:JFJ65605 JFH65616:JFJ65616 JFH65627:JFJ65627 JFH65638:JFJ65638 JFH131141:JFJ131141 JFH131152:JFJ131152 JFH131163:JFJ131163 JFH131174:JFJ131174 JFH196677:JFJ196677 JFH196688:JFJ196688 JFH196699:JFJ196699 JFH196710:JFJ196710 JFH262213:JFJ262213 JFH262224:JFJ262224 JFH262235:JFJ262235 JFH262246:JFJ262246 JFH327749:JFJ327749 JFH327760:JFJ327760 JFH327771:JFJ327771 JFH327782:JFJ327782 JFH393285:JFJ393285 JFH393296:JFJ393296 JFH393307:JFJ393307 JFH393318:JFJ393318 JFH458821:JFJ458821 JFH458832:JFJ458832 JFH458843:JFJ458843 JFH458854:JFJ458854 JFH524357:JFJ524357 JFH524368:JFJ524368 JFH524379:JFJ524379 JFH524390:JFJ524390 JFH589893:JFJ589893 JFH589904:JFJ589904 JFH589915:JFJ589915 JFH589926:JFJ589926 JFH655429:JFJ655429 JFH655440:JFJ655440 JFH655451:JFJ655451 JFH655462:JFJ655462 JFH720965:JFJ720965 JFH720976:JFJ720976 JFH720987:JFJ720987 JFH720998:JFJ720998 JFH786501:JFJ786501 JFH786512:JFJ786512 JFH786523:JFJ786523 JFH786534:JFJ786534 JFH852037:JFJ852037 JFH852048:JFJ852048 JFH852059:JFJ852059 JFH852070:JFJ852070 JFH917573:JFJ917573 JFH917584:JFJ917584 JFH917595:JFJ917595 JFH917606:JFJ917606 JFH983109:JFJ983109 JFH983120:JFJ983120 JFH983131:JFJ983131 JFH983142:JFJ983142 JPD69:JPF69 JPD80:JPF80 JPD91:JPF91 JPD102:JPF102 JPD65605:JPF65605 JPD65616:JPF65616 JPD65627:JPF65627 JPD65638:JPF65638 JPD131141:JPF131141 JPD131152:JPF131152 JPD131163:JPF131163 JPD131174:JPF131174 JPD196677:JPF196677 JPD196688:JPF196688 JPD196699:JPF196699 JPD196710:JPF196710 JPD262213:JPF262213 JPD262224:JPF262224 JPD262235:JPF262235 JPD262246:JPF262246 JPD327749:JPF327749 JPD327760:JPF327760 JPD327771:JPF327771 JPD327782:JPF327782 JPD393285:JPF393285 JPD393296:JPF393296 JPD393307:JPF393307 JPD393318:JPF393318 JPD458821:JPF458821 JPD458832:JPF458832 JPD458843:JPF458843 JPD458854:JPF458854 JPD524357:JPF524357 JPD524368:JPF524368 JPD524379:JPF524379 JPD524390:JPF524390 JPD589893:JPF589893 JPD589904:JPF589904 JPD589915:JPF589915 JPD589926:JPF589926 JPD655429:JPF655429 JPD655440:JPF655440 JPD655451:JPF655451 JPD655462:JPF655462 JPD720965:JPF720965 JPD720976:JPF720976 JPD720987:JPF720987 JPD720998:JPF720998 JPD786501:JPF786501 JPD786512:JPF786512 JPD786523:JPF786523 JPD786534:JPF786534 JPD852037:JPF852037 JPD852048:JPF852048 JPD852059:JPF852059 JPD852070:JPF852070 JPD917573:JPF917573 JPD917584:JPF917584 JPD917595:JPF917595 JPD917606:JPF917606 JPD983109:JPF983109 JPD983120:JPF983120 JPD983131:JPF983131 JPD983142:JPF983142 JYZ69:JZB69 JYZ80:JZB80 JYZ91:JZB91 JYZ102:JZB102 JYZ65605:JZB65605 JYZ65616:JZB65616 JYZ65627:JZB65627 JYZ65638:JZB65638 JYZ131141:JZB131141 JYZ131152:JZB131152 JYZ131163:JZB131163 JYZ131174:JZB131174 JYZ196677:JZB196677 JYZ196688:JZB196688 JYZ196699:JZB196699 JYZ196710:JZB196710 JYZ262213:JZB262213 JYZ262224:JZB262224 JYZ262235:JZB262235 JYZ262246:JZB262246 JYZ327749:JZB327749 JYZ327760:JZB327760 JYZ327771:JZB327771 JYZ327782:JZB327782 JYZ393285:JZB393285 JYZ393296:JZB393296 JYZ393307:JZB393307 JYZ393318:JZB393318 JYZ458821:JZB458821 JYZ458832:JZB458832 JYZ458843:JZB458843 JYZ458854:JZB458854 JYZ524357:JZB524357 JYZ524368:JZB524368 JYZ524379:JZB524379 JYZ524390:JZB524390 JYZ589893:JZB589893 JYZ589904:JZB589904 JYZ589915:JZB589915 JYZ589926:JZB589926 JYZ655429:JZB655429 JYZ655440:JZB655440 JYZ655451:JZB655451 JYZ655462:JZB655462 JYZ720965:JZB720965 JYZ720976:JZB720976 JYZ720987:JZB720987 JYZ720998:JZB720998 JYZ786501:JZB786501 JYZ786512:JZB786512 JYZ786523:JZB786523 JYZ786534:JZB786534 JYZ852037:JZB852037 JYZ852048:JZB852048 JYZ852059:JZB852059 JYZ852070:JZB852070 JYZ917573:JZB917573 JYZ917584:JZB917584 JYZ917595:JZB917595 JYZ917606:JZB917606 JYZ983109:JZB983109 JYZ983120:JZB983120 JYZ983131:JZB983131 JYZ983142:JZB983142 KIV69:KIX69 KIV80:KIX80 KIV91:KIX91 KIV102:KIX102 KIV65605:KIX65605 KIV65616:KIX65616 KIV65627:KIX65627 KIV65638:KIX65638 KIV131141:KIX131141 KIV131152:KIX131152 KIV131163:KIX131163 KIV131174:KIX131174 KIV196677:KIX196677 KIV196688:KIX196688 KIV196699:KIX196699 KIV196710:KIX196710 KIV262213:KIX262213 KIV262224:KIX262224 KIV262235:KIX262235 KIV262246:KIX262246 KIV327749:KIX327749 KIV327760:KIX327760 KIV327771:KIX327771 KIV327782:KIX327782 KIV393285:KIX393285 KIV393296:KIX393296 KIV393307:KIX393307 KIV393318:KIX393318 KIV458821:KIX458821 KIV458832:KIX458832 KIV458843:KIX458843 KIV458854:KIX458854 KIV524357:KIX524357 KIV524368:KIX524368 KIV524379:KIX524379 KIV524390:KIX524390 KIV589893:KIX589893 KIV589904:KIX589904 KIV589915:KIX589915 KIV589926:KIX589926 KIV655429:KIX655429 KIV655440:KIX655440 KIV655451:KIX655451 KIV655462:KIX655462 KIV720965:KIX720965 KIV720976:KIX720976 KIV720987:KIX720987 KIV720998:KIX720998 KIV786501:KIX786501 KIV786512:KIX786512 KIV786523:KIX786523 KIV786534:KIX786534 KIV852037:KIX852037 KIV852048:KIX852048 KIV852059:KIX852059 KIV852070:KIX852070 KIV917573:KIX917573 KIV917584:KIX917584 KIV917595:KIX917595 KIV917606:KIX917606 KIV983109:KIX983109 KIV983120:KIX983120 KIV983131:KIX983131 KIV983142:KIX983142 KSR69:KST69 KSR80:KST80 KSR91:KST91 KSR102:KST102 KSR65605:KST65605 KSR65616:KST65616 KSR65627:KST65627 KSR65638:KST65638 KSR131141:KST131141 KSR131152:KST131152 KSR131163:KST131163 KSR131174:KST131174 KSR196677:KST196677 KSR196688:KST196688 KSR196699:KST196699 KSR196710:KST196710 KSR262213:KST262213 KSR262224:KST262224 KSR262235:KST262235 KSR262246:KST262246 KSR327749:KST327749 KSR327760:KST327760 KSR327771:KST327771 KSR327782:KST327782 KSR393285:KST393285 KSR393296:KST393296 KSR393307:KST393307 KSR393318:KST393318 KSR458821:KST458821 KSR458832:KST458832 KSR458843:KST458843 KSR458854:KST458854 KSR524357:KST524357 KSR524368:KST524368 KSR524379:KST524379 KSR524390:KST524390 KSR589893:KST589893 KSR589904:KST589904 KSR589915:KST589915 KSR589926:KST589926 KSR655429:KST655429 KSR655440:KST655440 KSR655451:KST655451 KSR655462:KST655462 KSR720965:KST720965 KSR720976:KST720976 KSR720987:KST720987 KSR720998:KST720998 KSR786501:KST786501 KSR786512:KST786512 KSR786523:KST786523 KSR786534:KST786534 KSR852037:KST852037 KSR852048:KST852048 KSR852059:KST852059 KSR852070:KST852070 KSR917573:KST917573 KSR917584:KST917584 KSR917595:KST917595 KSR917606:KST917606 KSR983109:KST983109 KSR983120:KST983120 KSR983131:KST983131 KSR983142:KST983142 LCN69:LCP69 LCN80:LCP80 LCN91:LCP91 LCN102:LCP102 LCN65605:LCP65605 LCN65616:LCP65616 LCN65627:LCP65627 LCN65638:LCP65638 LCN131141:LCP131141 LCN131152:LCP131152 LCN131163:LCP131163 LCN131174:LCP131174 LCN196677:LCP196677 LCN196688:LCP196688 LCN196699:LCP196699 LCN196710:LCP196710 LCN262213:LCP262213 LCN262224:LCP262224 LCN262235:LCP262235 LCN262246:LCP262246 LCN327749:LCP327749 LCN327760:LCP327760 LCN327771:LCP327771 LCN327782:LCP327782 LCN393285:LCP393285 LCN393296:LCP393296 LCN393307:LCP393307 LCN393318:LCP393318 LCN458821:LCP458821 LCN458832:LCP458832 LCN458843:LCP458843 LCN458854:LCP458854 LCN524357:LCP524357 LCN524368:LCP524368 LCN524379:LCP524379 LCN524390:LCP524390 LCN589893:LCP589893 LCN589904:LCP589904 LCN589915:LCP589915 LCN589926:LCP589926 LCN655429:LCP655429 LCN655440:LCP655440 LCN655451:LCP655451 LCN655462:LCP655462 LCN720965:LCP720965 LCN720976:LCP720976 LCN720987:LCP720987 LCN720998:LCP720998 LCN786501:LCP786501 LCN786512:LCP786512 LCN786523:LCP786523 LCN786534:LCP786534 LCN852037:LCP852037 LCN852048:LCP852048 LCN852059:LCP852059 LCN852070:LCP852070 LCN917573:LCP917573 LCN917584:LCP917584 LCN917595:LCP917595 LCN917606:LCP917606 LCN983109:LCP983109 LCN983120:LCP983120 LCN983131:LCP983131 LCN983142:LCP983142 LMJ69:LML69 LMJ80:LML80 LMJ91:LML91 LMJ102:LML102 LMJ65605:LML65605 LMJ65616:LML65616 LMJ65627:LML65627 LMJ65638:LML65638 LMJ131141:LML131141 LMJ131152:LML131152 LMJ131163:LML131163 LMJ131174:LML131174 LMJ196677:LML196677 LMJ196688:LML196688 LMJ196699:LML196699 LMJ196710:LML196710 LMJ262213:LML262213 LMJ262224:LML262224 LMJ262235:LML262235 LMJ262246:LML262246 LMJ327749:LML327749 LMJ327760:LML327760 LMJ327771:LML327771 LMJ327782:LML327782 LMJ393285:LML393285 LMJ393296:LML393296 LMJ393307:LML393307 LMJ393318:LML393318 LMJ458821:LML458821 LMJ458832:LML458832 LMJ458843:LML458843 LMJ458854:LML458854 LMJ524357:LML524357 LMJ524368:LML524368 LMJ524379:LML524379 LMJ524390:LML524390 LMJ589893:LML589893 LMJ589904:LML589904 LMJ589915:LML589915 LMJ589926:LML589926 LMJ655429:LML655429 LMJ655440:LML655440 LMJ655451:LML655451 LMJ655462:LML655462 LMJ720965:LML720965 LMJ720976:LML720976 LMJ720987:LML720987 LMJ720998:LML720998 LMJ786501:LML786501 LMJ786512:LML786512 LMJ786523:LML786523 LMJ786534:LML786534 LMJ852037:LML852037 LMJ852048:LML852048 LMJ852059:LML852059 LMJ852070:LML852070 LMJ917573:LML917573 LMJ917584:LML917584 LMJ917595:LML917595 LMJ917606:LML917606 LMJ983109:LML983109 LMJ983120:LML983120 LMJ983131:LML983131 LMJ983142:LML983142 LWF69:LWH69 LWF80:LWH80 LWF91:LWH91 LWF102:LWH102 LWF65605:LWH65605 LWF65616:LWH65616 LWF65627:LWH65627 LWF65638:LWH65638 LWF131141:LWH131141 LWF131152:LWH131152 LWF131163:LWH131163 LWF131174:LWH131174 LWF196677:LWH196677 LWF196688:LWH196688 LWF196699:LWH196699 LWF196710:LWH196710 LWF262213:LWH262213 LWF262224:LWH262224 LWF262235:LWH262235 LWF262246:LWH262246 LWF327749:LWH327749 LWF327760:LWH327760 LWF327771:LWH327771 LWF327782:LWH327782 LWF393285:LWH393285 LWF393296:LWH393296 LWF393307:LWH393307 LWF393318:LWH393318 LWF458821:LWH458821 LWF458832:LWH458832 LWF458843:LWH458843 LWF458854:LWH458854 LWF524357:LWH524357 LWF524368:LWH524368 LWF524379:LWH524379 LWF524390:LWH524390 LWF589893:LWH589893 LWF589904:LWH589904 LWF589915:LWH589915 LWF589926:LWH589926 LWF655429:LWH655429 LWF655440:LWH655440 LWF655451:LWH655451 LWF655462:LWH655462 LWF720965:LWH720965 LWF720976:LWH720976 LWF720987:LWH720987 LWF720998:LWH720998 LWF786501:LWH786501 LWF786512:LWH786512 LWF786523:LWH786523 LWF786534:LWH786534 LWF852037:LWH852037 LWF852048:LWH852048 LWF852059:LWH852059 LWF852070:LWH852070 LWF917573:LWH917573 LWF917584:LWH917584 LWF917595:LWH917595 LWF917606:LWH917606 LWF983109:LWH983109 LWF983120:LWH983120 LWF983131:LWH983131 LWF983142:LWH983142 MGB69:MGD69 MGB80:MGD80 MGB91:MGD91 MGB102:MGD102 MGB65605:MGD65605 MGB65616:MGD65616 MGB65627:MGD65627 MGB65638:MGD65638 MGB131141:MGD131141 MGB131152:MGD131152 MGB131163:MGD131163 MGB131174:MGD131174 MGB196677:MGD196677 MGB196688:MGD196688 MGB196699:MGD196699 MGB196710:MGD196710 MGB262213:MGD262213 MGB262224:MGD262224 MGB262235:MGD262235 MGB262246:MGD262246 MGB327749:MGD327749 MGB327760:MGD327760 MGB327771:MGD327771 MGB327782:MGD327782 MGB393285:MGD393285 MGB393296:MGD393296 MGB393307:MGD393307 MGB393318:MGD393318 MGB458821:MGD458821 MGB458832:MGD458832 MGB458843:MGD458843 MGB458854:MGD458854 MGB524357:MGD524357 MGB524368:MGD524368 MGB524379:MGD524379 MGB524390:MGD524390 MGB589893:MGD589893 MGB589904:MGD589904 MGB589915:MGD589915 MGB589926:MGD589926 MGB655429:MGD655429 MGB655440:MGD655440 MGB655451:MGD655451 MGB655462:MGD655462 MGB720965:MGD720965 MGB720976:MGD720976 MGB720987:MGD720987 MGB720998:MGD720998 MGB786501:MGD786501 MGB786512:MGD786512 MGB786523:MGD786523 MGB786534:MGD786534 MGB852037:MGD852037 MGB852048:MGD852048 MGB852059:MGD852059 MGB852070:MGD852070 MGB917573:MGD917573 MGB917584:MGD917584 MGB917595:MGD917595 MGB917606:MGD917606 MGB983109:MGD983109 MGB983120:MGD983120 MGB983131:MGD983131 MGB983142:MGD983142 MPX69:MPZ69 MPX80:MPZ80 MPX91:MPZ91 MPX102:MPZ102 MPX65605:MPZ65605 MPX65616:MPZ65616 MPX65627:MPZ65627 MPX65638:MPZ65638 MPX131141:MPZ131141 MPX131152:MPZ131152 MPX131163:MPZ131163 MPX131174:MPZ131174 MPX196677:MPZ196677 MPX196688:MPZ196688 MPX196699:MPZ196699 MPX196710:MPZ196710 MPX262213:MPZ262213 MPX262224:MPZ262224 MPX262235:MPZ262235 MPX262246:MPZ262246 MPX327749:MPZ327749 MPX327760:MPZ327760 MPX327771:MPZ327771 MPX327782:MPZ327782 MPX393285:MPZ393285 MPX393296:MPZ393296 MPX393307:MPZ393307 MPX393318:MPZ393318 MPX458821:MPZ458821 MPX458832:MPZ458832 MPX458843:MPZ458843 MPX458854:MPZ458854 MPX524357:MPZ524357 MPX524368:MPZ524368 MPX524379:MPZ524379 MPX524390:MPZ524390 MPX589893:MPZ589893 MPX589904:MPZ589904 MPX589915:MPZ589915 MPX589926:MPZ589926 MPX655429:MPZ655429 MPX655440:MPZ655440 MPX655451:MPZ655451 MPX655462:MPZ655462 MPX720965:MPZ720965 MPX720976:MPZ720976 MPX720987:MPZ720987 MPX720998:MPZ720998 MPX786501:MPZ786501 MPX786512:MPZ786512 MPX786523:MPZ786523 MPX786534:MPZ786534 MPX852037:MPZ852037 MPX852048:MPZ852048 MPX852059:MPZ852059 MPX852070:MPZ852070 MPX917573:MPZ917573 MPX917584:MPZ917584 MPX917595:MPZ917595 MPX917606:MPZ917606 MPX983109:MPZ983109 MPX983120:MPZ983120 MPX983131:MPZ983131 MPX983142:MPZ983142 MZT69:MZV69 MZT80:MZV80 MZT91:MZV91 MZT102:MZV102 MZT65605:MZV65605 MZT65616:MZV65616 MZT65627:MZV65627 MZT65638:MZV65638 MZT131141:MZV131141 MZT131152:MZV131152 MZT131163:MZV131163 MZT131174:MZV131174 MZT196677:MZV196677 MZT196688:MZV196688 MZT196699:MZV196699 MZT196710:MZV196710 MZT262213:MZV262213 MZT262224:MZV262224 MZT262235:MZV262235 MZT262246:MZV262246 MZT327749:MZV327749 MZT327760:MZV327760 MZT327771:MZV327771 MZT327782:MZV327782 MZT393285:MZV393285 MZT393296:MZV393296 MZT393307:MZV393307 MZT393318:MZV393318 MZT458821:MZV458821 MZT458832:MZV458832 MZT458843:MZV458843 MZT458854:MZV458854 MZT524357:MZV524357 MZT524368:MZV524368 MZT524379:MZV524379 MZT524390:MZV524390 MZT589893:MZV589893 MZT589904:MZV589904 MZT589915:MZV589915 MZT589926:MZV589926 MZT655429:MZV655429 MZT655440:MZV655440 MZT655451:MZV655451 MZT655462:MZV655462 MZT720965:MZV720965 MZT720976:MZV720976 MZT720987:MZV720987 MZT720998:MZV720998 MZT786501:MZV786501 MZT786512:MZV786512 MZT786523:MZV786523 MZT786534:MZV786534 MZT852037:MZV852037 MZT852048:MZV852048 MZT852059:MZV852059 MZT852070:MZV852070 MZT917573:MZV917573 MZT917584:MZV917584 MZT917595:MZV917595 MZT917606:MZV917606 MZT983109:MZV983109 MZT983120:MZV983120 MZT983131:MZV983131 MZT983142:MZV983142 NJP69:NJR69 NJP80:NJR80 NJP91:NJR91 NJP102:NJR102 NJP65605:NJR65605 NJP65616:NJR65616 NJP65627:NJR65627 NJP65638:NJR65638 NJP131141:NJR131141 NJP131152:NJR131152 NJP131163:NJR131163 NJP131174:NJR131174 NJP196677:NJR196677 NJP196688:NJR196688 NJP196699:NJR196699 NJP196710:NJR196710 NJP262213:NJR262213 NJP262224:NJR262224 NJP262235:NJR262235 NJP262246:NJR262246 NJP327749:NJR327749 NJP327760:NJR327760 NJP327771:NJR327771 NJP327782:NJR327782 NJP393285:NJR393285 NJP393296:NJR393296 NJP393307:NJR393307 NJP393318:NJR393318 NJP458821:NJR458821 NJP458832:NJR458832 NJP458843:NJR458843 NJP458854:NJR458854 NJP524357:NJR524357 NJP524368:NJR524368 NJP524379:NJR524379 NJP524390:NJR524390 NJP589893:NJR589893 NJP589904:NJR589904 NJP589915:NJR589915 NJP589926:NJR589926 NJP655429:NJR655429 NJP655440:NJR655440 NJP655451:NJR655451 NJP655462:NJR655462 NJP720965:NJR720965 NJP720976:NJR720976 NJP720987:NJR720987 NJP720998:NJR720998 NJP786501:NJR786501 NJP786512:NJR786512 NJP786523:NJR786523 NJP786534:NJR786534 NJP852037:NJR852037 NJP852048:NJR852048 NJP852059:NJR852059 NJP852070:NJR852070 NJP917573:NJR917573 NJP917584:NJR917584 NJP917595:NJR917595 NJP917606:NJR917606 NJP983109:NJR983109 NJP983120:NJR983120 NJP983131:NJR983131 NJP983142:NJR983142 NTL69:NTN69 NTL80:NTN80 NTL91:NTN91 NTL102:NTN102 NTL65605:NTN65605 NTL65616:NTN65616 NTL65627:NTN65627 NTL65638:NTN65638 NTL131141:NTN131141 NTL131152:NTN131152 NTL131163:NTN131163 NTL131174:NTN131174 NTL196677:NTN196677 NTL196688:NTN196688 NTL196699:NTN196699 NTL196710:NTN196710 NTL262213:NTN262213 NTL262224:NTN262224 NTL262235:NTN262235 NTL262246:NTN262246 NTL327749:NTN327749 NTL327760:NTN327760 NTL327771:NTN327771 NTL327782:NTN327782 NTL393285:NTN393285 NTL393296:NTN393296 NTL393307:NTN393307 NTL393318:NTN393318 NTL458821:NTN458821 NTL458832:NTN458832 NTL458843:NTN458843 NTL458854:NTN458854 NTL524357:NTN524357 NTL524368:NTN524368 NTL524379:NTN524379 NTL524390:NTN524390 NTL589893:NTN589893 NTL589904:NTN589904 NTL589915:NTN589915 NTL589926:NTN589926 NTL655429:NTN655429 NTL655440:NTN655440 NTL655451:NTN655451 NTL655462:NTN655462 NTL720965:NTN720965 NTL720976:NTN720976 NTL720987:NTN720987 NTL720998:NTN720998 NTL786501:NTN786501 NTL786512:NTN786512 NTL786523:NTN786523 NTL786534:NTN786534 NTL852037:NTN852037 NTL852048:NTN852048 NTL852059:NTN852059 NTL852070:NTN852070 NTL917573:NTN917573 NTL917584:NTN917584 NTL917595:NTN917595 NTL917606:NTN917606 NTL983109:NTN983109 NTL983120:NTN983120 NTL983131:NTN983131 NTL983142:NTN983142 ODH69:ODJ69 ODH80:ODJ80 ODH91:ODJ91 ODH102:ODJ102 ODH65605:ODJ65605 ODH65616:ODJ65616 ODH65627:ODJ65627 ODH65638:ODJ65638 ODH131141:ODJ131141 ODH131152:ODJ131152 ODH131163:ODJ131163 ODH131174:ODJ131174 ODH196677:ODJ196677 ODH196688:ODJ196688 ODH196699:ODJ196699 ODH196710:ODJ196710 ODH262213:ODJ262213 ODH262224:ODJ262224 ODH262235:ODJ262235 ODH262246:ODJ262246 ODH327749:ODJ327749 ODH327760:ODJ327760 ODH327771:ODJ327771 ODH327782:ODJ327782 ODH393285:ODJ393285 ODH393296:ODJ393296 ODH393307:ODJ393307 ODH393318:ODJ393318 ODH458821:ODJ458821 ODH458832:ODJ458832 ODH458843:ODJ458843 ODH458854:ODJ458854 ODH524357:ODJ524357 ODH524368:ODJ524368 ODH524379:ODJ524379 ODH524390:ODJ524390 ODH589893:ODJ589893 ODH589904:ODJ589904 ODH589915:ODJ589915 ODH589926:ODJ589926 ODH655429:ODJ655429 ODH655440:ODJ655440 ODH655451:ODJ655451 ODH655462:ODJ655462 ODH720965:ODJ720965 ODH720976:ODJ720976 ODH720987:ODJ720987 ODH720998:ODJ720998 ODH786501:ODJ786501 ODH786512:ODJ786512 ODH786523:ODJ786523 ODH786534:ODJ786534 ODH852037:ODJ852037 ODH852048:ODJ852048 ODH852059:ODJ852059 ODH852070:ODJ852070 ODH917573:ODJ917573 ODH917584:ODJ917584 ODH917595:ODJ917595 ODH917606:ODJ917606 ODH983109:ODJ983109 ODH983120:ODJ983120 ODH983131:ODJ983131 ODH983142:ODJ983142 OND69:ONF69 OND80:ONF80 OND91:ONF91 OND102:ONF102 OND65605:ONF65605 OND65616:ONF65616 OND65627:ONF65627 OND65638:ONF65638 OND131141:ONF131141 OND131152:ONF131152 OND131163:ONF131163 OND131174:ONF131174 OND196677:ONF196677 OND196688:ONF196688 OND196699:ONF196699 OND196710:ONF196710 OND262213:ONF262213 OND262224:ONF262224 OND262235:ONF262235 OND262246:ONF262246 OND327749:ONF327749 OND327760:ONF327760 OND327771:ONF327771 OND327782:ONF327782 OND393285:ONF393285 OND393296:ONF393296 OND393307:ONF393307 OND393318:ONF393318 OND458821:ONF458821 OND458832:ONF458832 OND458843:ONF458843 OND458854:ONF458854 OND524357:ONF524357 OND524368:ONF524368 OND524379:ONF524379 OND524390:ONF524390 OND589893:ONF589893 OND589904:ONF589904 OND589915:ONF589915 OND589926:ONF589926 OND655429:ONF655429 OND655440:ONF655440 OND655451:ONF655451 OND655462:ONF655462 OND720965:ONF720965 OND720976:ONF720976 OND720987:ONF720987 OND720998:ONF720998 OND786501:ONF786501 OND786512:ONF786512 OND786523:ONF786523 OND786534:ONF786534 OND852037:ONF852037 OND852048:ONF852048 OND852059:ONF852059 OND852070:ONF852070 OND917573:ONF917573 OND917584:ONF917584 OND917595:ONF917595 OND917606:ONF917606 OND983109:ONF983109 OND983120:ONF983120 OND983131:ONF983131 OND983142:ONF983142 OWZ69:OXB69 OWZ80:OXB80 OWZ91:OXB91 OWZ102:OXB102 OWZ65605:OXB65605 OWZ65616:OXB65616 OWZ65627:OXB65627 OWZ65638:OXB65638 OWZ131141:OXB131141 OWZ131152:OXB131152 OWZ131163:OXB131163 OWZ131174:OXB131174 OWZ196677:OXB196677 OWZ196688:OXB196688 OWZ196699:OXB196699 OWZ196710:OXB196710 OWZ262213:OXB262213 OWZ262224:OXB262224 OWZ262235:OXB262235 OWZ262246:OXB262246 OWZ327749:OXB327749 OWZ327760:OXB327760 OWZ327771:OXB327771 OWZ327782:OXB327782 OWZ393285:OXB393285 OWZ393296:OXB393296 OWZ393307:OXB393307 OWZ393318:OXB393318 OWZ458821:OXB458821 OWZ458832:OXB458832 OWZ458843:OXB458843 OWZ458854:OXB458854 OWZ524357:OXB524357 OWZ524368:OXB524368 OWZ524379:OXB524379 OWZ524390:OXB524390 OWZ589893:OXB589893 OWZ589904:OXB589904 OWZ589915:OXB589915 OWZ589926:OXB589926 OWZ655429:OXB655429 OWZ655440:OXB655440 OWZ655451:OXB655451 OWZ655462:OXB655462 OWZ720965:OXB720965 OWZ720976:OXB720976 OWZ720987:OXB720987 OWZ720998:OXB720998 OWZ786501:OXB786501 OWZ786512:OXB786512 OWZ786523:OXB786523 OWZ786534:OXB786534 OWZ852037:OXB852037 OWZ852048:OXB852048 OWZ852059:OXB852059 OWZ852070:OXB852070 OWZ917573:OXB917573 OWZ917584:OXB917584 OWZ917595:OXB917595 OWZ917606:OXB917606 OWZ983109:OXB983109 OWZ983120:OXB983120 OWZ983131:OXB983131 OWZ983142:OXB983142 PGV69:PGX69 PGV80:PGX80 PGV91:PGX91 PGV102:PGX102 PGV65605:PGX65605 PGV65616:PGX65616 PGV65627:PGX65627 PGV65638:PGX65638 PGV131141:PGX131141 PGV131152:PGX131152 PGV131163:PGX131163 PGV131174:PGX131174 PGV196677:PGX196677 PGV196688:PGX196688 PGV196699:PGX196699 PGV196710:PGX196710 PGV262213:PGX262213 PGV262224:PGX262224 PGV262235:PGX262235 PGV262246:PGX262246 PGV327749:PGX327749 PGV327760:PGX327760 PGV327771:PGX327771 PGV327782:PGX327782 PGV393285:PGX393285 PGV393296:PGX393296 PGV393307:PGX393307 PGV393318:PGX393318 PGV458821:PGX458821 PGV458832:PGX458832 PGV458843:PGX458843 PGV458854:PGX458854 PGV524357:PGX524357 PGV524368:PGX524368 PGV524379:PGX524379 PGV524390:PGX524390 PGV589893:PGX589893 PGV589904:PGX589904 PGV589915:PGX589915 PGV589926:PGX589926 PGV655429:PGX655429 PGV655440:PGX655440 PGV655451:PGX655451 PGV655462:PGX655462 PGV720965:PGX720965 PGV720976:PGX720976 PGV720987:PGX720987 PGV720998:PGX720998 PGV786501:PGX786501 PGV786512:PGX786512 PGV786523:PGX786523 PGV786534:PGX786534 PGV852037:PGX852037 PGV852048:PGX852048 PGV852059:PGX852059 PGV852070:PGX852070 PGV917573:PGX917573 PGV917584:PGX917584 PGV917595:PGX917595 PGV917606:PGX917606 PGV983109:PGX983109 PGV983120:PGX983120 PGV983131:PGX983131 PGV983142:PGX983142 PQR69:PQT69 PQR80:PQT80 PQR91:PQT91 PQR102:PQT102 PQR65605:PQT65605 PQR65616:PQT65616 PQR65627:PQT65627 PQR65638:PQT65638 PQR131141:PQT131141 PQR131152:PQT131152 PQR131163:PQT131163 PQR131174:PQT131174 PQR196677:PQT196677 PQR196688:PQT196688 PQR196699:PQT196699 PQR196710:PQT196710 PQR262213:PQT262213 PQR262224:PQT262224 PQR262235:PQT262235 PQR262246:PQT262246 PQR327749:PQT327749 PQR327760:PQT327760 PQR327771:PQT327771 PQR327782:PQT327782 PQR393285:PQT393285 PQR393296:PQT393296 PQR393307:PQT393307 PQR393318:PQT393318 PQR458821:PQT458821 PQR458832:PQT458832 PQR458843:PQT458843 PQR458854:PQT458854 PQR524357:PQT524357 PQR524368:PQT524368 PQR524379:PQT524379 PQR524390:PQT524390 PQR589893:PQT589893 PQR589904:PQT589904 PQR589915:PQT589915 PQR589926:PQT589926 PQR655429:PQT655429 PQR655440:PQT655440 PQR655451:PQT655451 PQR655462:PQT655462 PQR720965:PQT720965 PQR720976:PQT720976 PQR720987:PQT720987 PQR720998:PQT720998 PQR786501:PQT786501 PQR786512:PQT786512 PQR786523:PQT786523 PQR786534:PQT786534 PQR852037:PQT852037 PQR852048:PQT852048 PQR852059:PQT852059 PQR852070:PQT852070 PQR917573:PQT917573 PQR917584:PQT917584 PQR917595:PQT917595 PQR917606:PQT917606 PQR983109:PQT983109 PQR983120:PQT983120 PQR983131:PQT983131 PQR983142:PQT983142 QAN69:QAP69 QAN80:QAP80 QAN91:QAP91 QAN102:QAP102 QAN65605:QAP65605 QAN65616:QAP65616 QAN65627:QAP65627 QAN65638:QAP65638 QAN131141:QAP131141 QAN131152:QAP131152 QAN131163:QAP131163 QAN131174:QAP131174 QAN196677:QAP196677 QAN196688:QAP196688 QAN196699:QAP196699 QAN196710:QAP196710 QAN262213:QAP262213 QAN262224:QAP262224 QAN262235:QAP262235 QAN262246:QAP262246 QAN327749:QAP327749 QAN327760:QAP327760 QAN327771:QAP327771 QAN327782:QAP327782 QAN393285:QAP393285 QAN393296:QAP393296 QAN393307:QAP393307 QAN393318:QAP393318 QAN458821:QAP458821 QAN458832:QAP458832 QAN458843:QAP458843 QAN458854:QAP458854 QAN524357:QAP524357 QAN524368:QAP524368 QAN524379:QAP524379 QAN524390:QAP524390 QAN589893:QAP589893 QAN589904:QAP589904 QAN589915:QAP589915 QAN589926:QAP589926 QAN655429:QAP655429 QAN655440:QAP655440 QAN655451:QAP655451 QAN655462:QAP655462 QAN720965:QAP720965 QAN720976:QAP720976 QAN720987:QAP720987 QAN720998:QAP720998 QAN786501:QAP786501 QAN786512:QAP786512 QAN786523:QAP786523 QAN786534:QAP786534 QAN852037:QAP852037 QAN852048:QAP852048 QAN852059:QAP852059 QAN852070:QAP852070 QAN917573:QAP917573 QAN917584:QAP917584 QAN917595:QAP917595 QAN917606:QAP917606 QAN983109:QAP983109 QAN983120:QAP983120 QAN983131:QAP983131 QAN983142:QAP983142 QKJ69:QKL69 QKJ80:QKL80 QKJ91:QKL91 QKJ102:QKL102 QKJ65605:QKL65605 QKJ65616:QKL65616 QKJ65627:QKL65627 QKJ65638:QKL65638 QKJ131141:QKL131141 QKJ131152:QKL131152 QKJ131163:QKL131163 QKJ131174:QKL131174 QKJ196677:QKL196677 QKJ196688:QKL196688 QKJ196699:QKL196699 QKJ196710:QKL196710 QKJ262213:QKL262213 QKJ262224:QKL262224 QKJ262235:QKL262235 QKJ262246:QKL262246 QKJ327749:QKL327749 QKJ327760:QKL327760 QKJ327771:QKL327771 QKJ327782:QKL327782 QKJ393285:QKL393285 QKJ393296:QKL393296 QKJ393307:QKL393307 QKJ393318:QKL393318 QKJ458821:QKL458821 QKJ458832:QKL458832 QKJ458843:QKL458843 QKJ458854:QKL458854 QKJ524357:QKL524357 QKJ524368:QKL524368 QKJ524379:QKL524379 QKJ524390:QKL524390 QKJ589893:QKL589893 QKJ589904:QKL589904 QKJ589915:QKL589915 QKJ589926:QKL589926 QKJ655429:QKL655429 QKJ655440:QKL655440 QKJ655451:QKL655451 QKJ655462:QKL655462 QKJ720965:QKL720965 QKJ720976:QKL720976 QKJ720987:QKL720987 QKJ720998:QKL720998 QKJ786501:QKL786501 QKJ786512:QKL786512 QKJ786523:QKL786523 QKJ786534:QKL786534 QKJ852037:QKL852037 QKJ852048:QKL852048 QKJ852059:QKL852059 QKJ852070:QKL852070 QKJ917573:QKL917573 QKJ917584:QKL917584 QKJ917595:QKL917595 QKJ917606:QKL917606 QKJ983109:QKL983109 QKJ983120:QKL983120 QKJ983131:QKL983131 QKJ983142:QKL983142 QUF69:QUH69 QUF80:QUH80 QUF91:QUH91 QUF102:QUH102 QUF65605:QUH65605 QUF65616:QUH65616 QUF65627:QUH65627 QUF65638:QUH65638 QUF131141:QUH131141 QUF131152:QUH131152 QUF131163:QUH131163 QUF131174:QUH131174 QUF196677:QUH196677 QUF196688:QUH196688 QUF196699:QUH196699 QUF196710:QUH196710 QUF262213:QUH262213 QUF262224:QUH262224 QUF262235:QUH262235 QUF262246:QUH262246 QUF327749:QUH327749 QUF327760:QUH327760 QUF327771:QUH327771 QUF327782:QUH327782 QUF393285:QUH393285 QUF393296:QUH393296 QUF393307:QUH393307 QUF393318:QUH393318 QUF458821:QUH458821 QUF458832:QUH458832 QUF458843:QUH458843 QUF458854:QUH458854 QUF524357:QUH524357 QUF524368:QUH524368 QUF524379:QUH524379 QUF524390:QUH524390 QUF589893:QUH589893 QUF589904:QUH589904 QUF589915:QUH589915 QUF589926:QUH589926 QUF655429:QUH655429 QUF655440:QUH655440 QUF655451:QUH655451 QUF655462:QUH655462 QUF720965:QUH720965 QUF720976:QUH720976 QUF720987:QUH720987 QUF720998:QUH720998 QUF786501:QUH786501 QUF786512:QUH786512 QUF786523:QUH786523 QUF786534:QUH786534 QUF852037:QUH852037 QUF852048:QUH852048 QUF852059:QUH852059 QUF852070:QUH852070 QUF917573:QUH917573 QUF917584:QUH917584 QUF917595:QUH917595 QUF917606:QUH917606 QUF983109:QUH983109 QUF983120:QUH983120 QUF983131:QUH983131 QUF983142:QUH983142 REB69:RED69 REB80:RED80 REB91:RED91 REB102:RED102 REB65605:RED65605 REB65616:RED65616 REB65627:RED65627 REB65638:RED65638 REB131141:RED131141 REB131152:RED131152 REB131163:RED131163 REB131174:RED131174 REB196677:RED196677 REB196688:RED196688 REB196699:RED196699 REB196710:RED196710 REB262213:RED262213 REB262224:RED262224 REB262235:RED262235 REB262246:RED262246 REB327749:RED327749 REB327760:RED327760 REB327771:RED327771 REB327782:RED327782 REB393285:RED393285 REB393296:RED393296 REB393307:RED393307 REB393318:RED393318 REB458821:RED458821 REB458832:RED458832 REB458843:RED458843 REB458854:RED458854 REB524357:RED524357 REB524368:RED524368 REB524379:RED524379 REB524390:RED524390 REB589893:RED589893 REB589904:RED589904 REB589915:RED589915 REB589926:RED589926 REB655429:RED655429 REB655440:RED655440 REB655451:RED655451 REB655462:RED655462 REB720965:RED720965 REB720976:RED720976 REB720987:RED720987 REB720998:RED720998 REB786501:RED786501 REB786512:RED786512 REB786523:RED786523 REB786534:RED786534 REB852037:RED852037 REB852048:RED852048 REB852059:RED852059 REB852070:RED852070 REB917573:RED917573 REB917584:RED917584 REB917595:RED917595 REB917606:RED917606 REB983109:RED983109 REB983120:RED983120 REB983131:RED983131 REB983142:RED983142 RNX69:RNZ69 RNX80:RNZ80 RNX91:RNZ91 RNX102:RNZ102 RNX65605:RNZ65605 RNX65616:RNZ65616 RNX65627:RNZ65627 RNX65638:RNZ65638 RNX131141:RNZ131141 RNX131152:RNZ131152 RNX131163:RNZ131163 RNX131174:RNZ131174 RNX196677:RNZ196677 RNX196688:RNZ196688 RNX196699:RNZ196699 RNX196710:RNZ196710 RNX262213:RNZ262213 RNX262224:RNZ262224 RNX262235:RNZ262235 RNX262246:RNZ262246 RNX327749:RNZ327749 RNX327760:RNZ327760 RNX327771:RNZ327771 RNX327782:RNZ327782 RNX393285:RNZ393285 RNX393296:RNZ393296 RNX393307:RNZ393307 RNX393318:RNZ393318 RNX458821:RNZ458821 RNX458832:RNZ458832 RNX458843:RNZ458843 RNX458854:RNZ458854 RNX524357:RNZ524357 RNX524368:RNZ524368 RNX524379:RNZ524379 RNX524390:RNZ524390 RNX589893:RNZ589893 RNX589904:RNZ589904 RNX589915:RNZ589915 RNX589926:RNZ589926 RNX655429:RNZ655429 RNX655440:RNZ655440 RNX655451:RNZ655451 RNX655462:RNZ655462 RNX720965:RNZ720965 RNX720976:RNZ720976 RNX720987:RNZ720987 RNX720998:RNZ720998 RNX786501:RNZ786501 RNX786512:RNZ786512 RNX786523:RNZ786523 RNX786534:RNZ786534 RNX852037:RNZ852037 RNX852048:RNZ852048 RNX852059:RNZ852059 RNX852070:RNZ852070 RNX917573:RNZ917573 RNX917584:RNZ917584 RNX917595:RNZ917595 RNX917606:RNZ917606 RNX983109:RNZ983109 RNX983120:RNZ983120 RNX983131:RNZ983131 RNX983142:RNZ983142 RXT69:RXV69 RXT80:RXV80 RXT91:RXV91 RXT102:RXV102 RXT65605:RXV65605 RXT65616:RXV65616 RXT65627:RXV65627 RXT65638:RXV65638 RXT131141:RXV131141 RXT131152:RXV131152 RXT131163:RXV131163 RXT131174:RXV131174 RXT196677:RXV196677 RXT196688:RXV196688 RXT196699:RXV196699 RXT196710:RXV196710 RXT262213:RXV262213 RXT262224:RXV262224 RXT262235:RXV262235 RXT262246:RXV262246 RXT327749:RXV327749 RXT327760:RXV327760 RXT327771:RXV327771 RXT327782:RXV327782 RXT393285:RXV393285 RXT393296:RXV393296 RXT393307:RXV393307 RXT393318:RXV393318 RXT458821:RXV458821 RXT458832:RXV458832 RXT458843:RXV458843 RXT458854:RXV458854 RXT524357:RXV524357 RXT524368:RXV524368 RXT524379:RXV524379 RXT524390:RXV524390 RXT589893:RXV589893 RXT589904:RXV589904 RXT589915:RXV589915 RXT589926:RXV589926 RXT655429:RXV655429 RXT655440:RXV655440 RXT655451:RXV655451 RXT655462:RXV655462 RXT720965:RXV720965 RXT720976:RXV720976 RXT720987:RXV720987 RXT720998:RXV720998 RXT786501:RXV786501 RXT786512:RXV786512 RXT786523:RXV786523 RXT786534:RXV786534 RXT852037:RXV852037 RXT852048:RXV852048 RXT852059:RXV852059 RXT852070:RXV852070 RXT917573:RXV917573 RXT917584:RXV917584 RXT917595:RXV917595 RXT917606:RXV917606 RXT983109:RXV983109 RXT983120:RXV983120 RXT983131:RXV983131 RXT983142:RXV983142 SHP69:SHR69 SHP80:SHR80 SHP91:SHR91 SHP102:SHR102 SHP65605:SHR65605 SHP65616:SHR65616 SHP65627:SHR65627 SHP65638:SHR65638 SHP131141:SHR131141 SHP131152:SHR131152 SHP131163:SHR131163 SHP131174:SHR131174 SHP196677:SHR196677 SHP196688:SHR196688 SHP196699:SHR196699 SHP196710:SHR196710 SHP262213:SHR262213 SHP262224:SHR262224 SHP262235:SHR262235 SHP262246:SHR262246 SHP327749:SHR327749 SHP327760:SHR327760 SHP327771:SHR327771 SHP327782:SHR327782 SHP393285:SHR393285 SHP393296:SHR393296 SHP393307:SHR393307 SHP393318:SHR393318 SHP458821:SHR458821 SHP458832:SHR458832 SHP458843:SHR458843 SHP458854:SHR458854 SHP524357:SHR524357 SHP524368:SHR524368 SHP524379:SHR524379 SHP524390:SHR524390 SHP589893:SHR589893 SHP589904:SHR589904 SHP589915:SHR589915 SHP589926:SHR589926 SHP655429:SHR655429 SHP655440:SHR655440 SHP655451:SHR655451 SHP655462:SHR655462 SHP720965:SHR720965 SHP720976:SHR720976 SHP720987:SHR720987 SHP720998:SHR720998 SHP786501:SHR786501 SHP786512:SHR786512 SHP786523:SHR786523 SHP786534:SHR786534 SHP852037:SHR852037 SHP852048:SHR852048 SHP852059:SHR852059 SHP852070:SHR852070 SHP917573:SHR917573 SHP917584:SHR917584 SHP917595:SHR917595 SHP917606:SHR917606 SHP983109:SHR983109 SHP983120:SHR983120 SHP983131:SHR983131 SHP983142:SHR983142 SRL69:SRN69 SRL80:SRN80 SRL91:SRN91 SRL102:SRN102 SRL65605:SRN65605 SRL65616:SRN65616 SRL65627:SRN65627 SRL65638:SRN65638 SRL131141:SRN131141 SRL131152:SRN131152 SRL131163:SRN131163 SRL131174:SRN131174 SRL196677:SRN196677 SRL196688:SRN196688 SRL196699:SRN196699 SRL196710:SRN196710 SRL262213:SRN262213 SRL262224:SRN262224 SRL262235:SRN262235 SRL262246:SRN262246 SRL327749:SRN327749 SRL327760:SRN327760 SRL327771:SRN327771 SRL327782:SRN327782 SRL393285:SRN393285 SRL393296:SRN393296 SRL393307:SRN393307 SRL393318:SRN393318 SRL458821:SRN458821 SRL458832:SRN458832 SRL458843:SRN458843 SRL458854:SRN458854 SRL524357:SRN524357 SRL524368:SRN524368 SRL524379:SRN524379 SRL524390:SRN524390 SRL589893:SRN589893 SRL589904:SRN589904 SRL589915:SRN589915 SRL589926:SRN589926 SRL655429:SRN655429 SRL655440:SRN655440 SRL655451:SRN655451 SRL655462:SRN655462 SRL720965:SRN720965 SRL720976:SRN720976 SRL720987:SRN720987 SRL720998:SRN720998 SRL786501:SRN786501 SRL786512:SRN786512 SRL786523:SRN786523 SRL786534:SRN786534 SRL852037:SRN852037 SRL852048:SRN852048 SRL852059:SRN852059 SRL852070:SRN852070 SRL917573:SRN917573 SRL917584:SRN917584 SRL917595:SRN917595 SRL917606:SRN917606 SRL983109:SRN983109 SRL983120:SRN983120 SRL983131:SRN983131 SRL983142:SRN983142 TBH69:TBJ69 TBH80:TBJ80 TBH91:TBJ91 TBH102:TBJ102 TBH65605:TBJ65605 TBH65616:TBJ65616 TBH65627:TBJ65627 TBH65638:TBJ65638 TBH131141:TBJ131141 TBH131152:TBJ131152 TBH131163:TBJ131163 TBH131174:TBJ131174 TBH196677:TBJ196677 TBH196688:TBJ196688 TBH196699:TBJ196699 TBH196710:TBJ196710 TBH262213:TBJ262213 TBH262224:TBJ262224 TBH262235:TBJ262235 TBH262246:TBJ262246 TBH327749:TBJ327749 TBH327760:TBJ327760 TBH327771:TBJ327771 TBH327782:TBJ327782 TBH393285:TBJ393285 TBH393296:TBJ393296 TBH393307:TBJ393307 TBH393318:TBJ393318 TBH458821:TBJ458821 TBH458832:TBJ458832 TBH458843:TBJ458843 TBH458854:TBJ458854 TBH524357:TBJ524357 TBH524368:TBJ524368 TBH524379:TBJ524379 TBH524390:TBJ524390 TBH589893:TBJ589893 TBH589904:TBJ589904 TBH589915:TBJ589915 TBH589926:TBJ589926 TBH655429:TBJ655429 TBH655440:TBJ655440 TBH655451:TBJ655451 TBH655462:TBJ655462 TBH720965:TBJ720965 TBH720976:TBJ720976 TBH720987:TBJ720987 TBH720998:TBJ720998 TBH786501:TBJ786501 TBH786512:TBJ786512 TBH786523:TBJ786523 TBH786534:TBJ786534 TBH852037:TBJ852037 TBH852048:TBJ852048 TBH852059:TBJ852059 TBH852070:TBJ852070 TBH917573:TBJ917573 TBH917584:TBJ917584 TBH917595:TBJ917595 TBH917606:TBJ917606 TBH983109:TBJ983109 TBH983120:TBJ983120 TBH983131:TBJ983131 TBH983142:TBJ983142 TLD69:TLF69 TLD80:TLF80 TLD91:TLF91 TLD102:TLF102 TLD65605:TLF65605 TLD65616:TLF65616 TLD65627:TLF65627 TLD65638:TLF65638 TLD131141:TLF131141 TLD131152:TLF131152 TLD131163:TLF131163 TLD131174:TLF131174 TLD196677:TLF196677 TLD196688:TLF196688 TLD196699:TLF196699 TLD196710:TLF196710 TLD262213:TLF262213 TLD262224:TLF262224 TLD262235:TLF262235 TLD262246:TLF262246 TLD327749:TLF327749 TLD327760:TLF327760 TLD327771:TLF327771 TLD327782:TLF327782 TLD393285:TLF393285 TLD393296:TLF393296 TLD393307:TLF393307 TLD393318:TLF393318 TLD458821:TLF458821 TLD458832:TLF458832 TLD458843:TLF458843 TLD458854:TLF458854 TLD524357:TLF524357 TLD524368:TLF524368 TLD524379:TLF524379 TLD524390:TLF524390 TLD589893:TLF589893 TLD589904:TLF589904 TLD589915:TLF589915 TLD589926:TLF589926 TLD655429:TLF655429 TLD655440:TLF655440 TLD655451:TLF655451 TLD655462:TLF655462 TLD720965:TLF720965 TLD720976:TLF720976 TLD720987:TLF720987 TLD720998:TLF720998 TLD786501:TLF786501 TLD786512:TLF786512 TLD786523:TLF786523 TLD786534:TLF786534 TLD852037:TLF852037 TLD852048:TLF852048 TLD852059:TLF852059 TLD852070:TLF852070 TLD917573:TLF917573 TLD917584:TLF917584 TLD917595:TLF917595 TLD917606:TLF917606 TLD983109:TLF983109 TLD983120:TLF983120 TLD983131:TLF983131 TLD983142:TLF983142 TUZ69:TVB69 TUZ80:TVB80 TUZ91:TVB91 TUZ102:TVB102 TUZ65605:TVB65605 TUZ65616:TVB65616 TUZ65627:TVB65627 TUZ65638:TVB65638 TUZ131141:TVB131141 TUZ131152:TVB131152 TUZ131163:TVB131163 TUZ131174:TVB131174 TUZ196677:TVB196677 TUZ196688:TVB196688 TUZ196699:TVB196699 TUZ196710:TVB196710 TUZ262213:TVB262213 TUZ262224:TVB262224 TUZ262235:TVB262235 TUZ262246:TVB262246 TUZ327749:TVB327749 TUZ327760:TVB327760 TUZ327771:TVB327771 TUZ327782:TVB327782 TUZ393285:TVB393285 TUZ393296:TVB393296 TUZ393307:TVB393307 TUZ393318:TVB393318 TUZ458821:TVB458821 TUZ458832:TVB458832 TUZ458843:TVB458843 TUZ458854:TVB458854 TUZ524357:TVB524357 TUZ524368:TVB524368 TUZ524379:TVB524379 TUZ524390:TVB524390 TUZ589893:TVB589893 TUZ589904:TVB589904 TUZ589915:TVB589915 TUZ589926:TVB589926 TUZ655429:TVB655429 TUZ655440:TVB655440 TUZ655451:TVB655451 TUZ655462:TVB655462 TUZ720965:TVB720965 TUZ720976:TVB720976 TUZ720987:TVB720987 TUZ720998:TVB720998 TUZ786501:TVB786501 TUZ786512:TVB786512 TUZ786523:TVB786523 TUZ786534:TVB786534 TUZ852037:TVB852037 TUZ852048:TVB852048 TUZ852059:TVB852059 TUZ852070:TVB852070 TUZ917573:TVB917573 TUZ917584:TVB917584 TUZ917595:TVB917595 TUZ917606:TVB917606 TUZ983109:TVB983109 TUZ983120:TVB983120 TUZ983131:TVB983131 TUZ983142:TVB983142 UEV69:UEX69 UEV80:UEX80 UEV91:UEX91 UEV102:UEX102 UEV65605:UEX65605 UEV65616:UEX65616 UEV65627:UEX65627 UEV65638:UEX65638 UEV131141:UEX131141 UEV131152:UEX131152 UEV131163:UEX131163 UEV131174:UEX131174 UEV196677:UEX196677 UEV196688:UEX196688 UEV196699:UEX196699 UEV196710:UEX196710 UEV262213:UEX262213 UEV262224:UEX262224 UEV262235:UEX262235 UEV262246:UEX262246 UEV327749:UEX327749 UEV327760:UEX327760 UEV327771:UEX327771 UEV327782:UEX327782 UEV393285:UEX393285 UEV393296:UEX393296 UEV393307:UEX393307 UEV393318:UEX393318 UEV458821:UEX458821 UEV458832:UEX458832 UEV458843:UEX458843 UEV458854:UEX458854 UEV524357:UEX524357 UEV524368:UEX524368 UEV524379:UEX524379 UEV524390:UEX524390 UEV589893:UEX589893 UEV589904:UEX589904 UEV589915:UEX589915 UEV589926:UEX589926 UEV655429:UEX655429 UEV655440:UEX655440 UEV655451:UEX655451 UEV655462:UEX655462 UEV720965:UEX720965 UEV720976:UEX720976 UEV720987:UEX720987 UEV720998:UEX720998 UEV786501:UEX786501 UEV786512:UEX786512 UEV786523:UEX786523 UEV786534:UEX786534 UEV852037:UEX852037 UEV852048:UEX852048 UEV852059:UEX852059 UEV852070:UEX852070 UEV917573:UEX917573 UEV917584:UEX917584 UEV917595:UEX917595 UEV917606:UEX917606 UEV983109:UEX983109 UEV983120:UEX983120 UEV983131:UEX983131 UEV983142:UEX983142 UOR69:UOT69 UOR80:UOT80 UOR91:UOT91 UOR102:UOT102 UOR65605:UOT65605 UOR65616:UOT65616 UOR65627:UOT65627 UOR65638:UOT65638 UOR131141:UOT131141 UOR131152:UOT131152 UOR131163:UOT131163 UOR131174:UOT131174 UOR196677:UOT196677 UOR196688:UOT196688 UOR196699:UOT196699 UOR196710:UOT196710 UOR262213:UOT262213 UOR262224:UOT262224 UOR262235:UOT262235 UOR262246:UOT262246 UOR327749:UOT327749 UOR327760:UOT327760 UOR327771:UOT327771 UOR327782:UOT327782 UOR393285:UOT393285 UOR393296:UOT393296 UOR393307:UOT393307 UOR393318:UOT393318 UOR458821:UOT458821 UOR458832:UOT458832 UOR458843:UOT458843 UOR458854:UOT458854 UOR524357:UOT524357 UOR524368:UOT524368 UOR524379:UOT524379 UOR524390:UOT524390 UOR589893:UOT589893 UOR589904:UOT589904 UOR589915:UOT589915 UOR589926:UOT589926 UOR655429:UOT655429 UOR655440:UOT655440 UOR655451:UOT655451 UOR655462:UOT655462 UOR720965:UOT720965 UOR720976:UOT720976 UOR720987:UOT720987 UOR720998:UOT720998 UOR786501:UOT786501 UOR786512:UOT786512 UOR786523:UOT786523 UOR786534:UOT786534 UOR852037:UOT852037 UOR852048:UOT852048 UOR852059:UOT852059 UOR852070:UOT852070 UOR917573:UOT917573 UOR917584:UOT917584 UOR917595:UOT917595 UOR917606:UOT917606 UOR983109:UOT983109 UOR983120:UOT983120 UOR983131:UOT983131 UOR983142:UOT983142 UYN69:UYP69 UYN80:UYP80 UYN91:UYP91 UYN102:UYP102 UYN65605:UYP65605 UYN65616:UYP65616 UYN65627:UYP65627 UYN65638:UYP65638 UYN131141:UYP131141 UYN131152:UYP131152 UYN131163:UYP131163 UYN131174:UYP131174 UYN196677:UYP196677 UYN196688:UYP196688 UYN196699:UYP196699 UYN196710:UYP196710 UYN262213:UYP262213 UYN262224:UYP262224 UYN262235:UYP262235 UYN262246:UYP262246 UYN327749:UYP327749 UYN327760:UYP327760 UYN327771:UYP327771 UYN327782:UYP327782 UYN393285:UYP393285 UYN393296:UYP393296 UYN393307:UYP393307 UYN393318:UYP393318 UYN458821:UYP458821 UYN458832:UYP458832 UYN458843:UYP458843 UYN458854:UYP458854 UYN524357:UYP524357 UYN524368:UYP524368 UYN524379:UYP524379 UYN524390:UYP524390 UYN589893:UYP589893 UYN589904:UYP589904 UYN589915:UYP589915 UYN589926:UYP589926 UYN655429:UYP655429 UYN655440:UYP655440 UYN655451:UYP655451 UYN655462:UYP655462 UYN720965:UYP720965 UYN720976:UYP720976 UYN720987:UYP720987 UYN720998:UYP720998 UYN786501:UYP786501 UYN786512:UYP786512 UYN786523:UYP786523 UYN786534:UYP786534 UYN852037:UYP852037 UYN852048:UYP852048 UYN852059:UYP852059 UYN852070:UYP852070 UYN917573:UYP917573 UYN917584:UYP917584 UYN917595:UYP917595 UYN917606:UYP917606 UYN983109:UYP983109 UYN983120:UYP983120 UYN983131:UYP983131 UYN983142:UYP983142 VIJ69:VIL69 VIJ80:VIL80 VIJ91:VIL91 VIJ102:VIL102 VIJ65605:VIL65605 VIJ65616:VIL65616 VIJ65627:VIL65627 VIJ65638:VIL65638 VIJ131141:VIL131141 VIJ131152:VIL131152 VIJ131163:VIL131163 VIJ131174:VIL131174 VIJ196677:VIL196677 VIJ196688:VIL196688 VIJ196699:VIL196699 VIJ196710:VIL196710 VIJ262213:VIL262213 VIJ262224:VIL262224 VIJ262235:VIL262235 VIJ262246:VIL262246 VIJ327749:VIL327749 VIJ327760:VIL327760 VIJ327771:VIL327771 VIJ327782:VIL327782 VIJ393285:VIL393285 VIJ393296:VIL393296 VIJ393307:VIL393307 VIJ393318:VIL393318 VIJ458821:VIL458821 VIJ458832:VIL458832 VIJ458843:VIL458843 VIJ458854:VIL458854 VIJ524357:VIL524357 VIJ524368:VIL524368 VIJ524379:VIL524379 VIJ524390:VIL524390 VIJ589893:VIL589893 VIJ589904:VIL589904 VIJ589915:VIL589915 VIJ589926:VIL589926 VIJ655429:VIL655429 VIJ655440:VIL655440 VIJ655451:VIL655451 VIJ655462:VIL655462 VIJ720965:VIL720965 VIJ720976:VIL720976 VIJ720987:VIL720987 VIJ720998:VIL720998 VIJ786501:VIL786501 VIJ786512:VIL786512 VIJ786523:VIL786523 VIJ786534:VIL786534 VIJ852037:VIL852037 VIJ852048:VIL852048 VIJ852059:VIL852059 VIJ852070:VIL852070 VIJ917573:VIL917573 VIJ917584:VIL917584 VIJ917595:VIL917595 VIJ917606:VIL917606 VIJ983109:VIL983109 VIJ983120:VIL983120 VIJ983131:VIL983131 VIJ983142:VIL983142 VSF69:VSH69 VSF80:VSH80 VSF91:VSH91 VSF102:VSH102 VSF65605:VSH65605 VSF65616:VSH65616 VSF65627:VSH65627 VSF65638:VSH65638 VSF131141:VSH131141 VSF131152:VSH131152 VSF131163:VSH131163 VSF131174:VSH131174 VSF196677:VSH196677 VSF196688:VSH196688 VSF196699:VSH196699 VSF196710:VSH196710 VSF262213:VSH262213 VSF262224:VSH262224 VSF262235:VSH262235 VSF262246:VSH262246 VSF327749:VSH327749 VSF327760:VSH327760 VSF327771:VSH327771 VSF327782:VSH327782 VSF393285:VSH393285 VSF393296:VSH393296 VSF393307:VSH393307 VSF393318:VSH393318 VSF458821:VSH458821 VSF458832:VSH458832 VSF458843:VSH458843 VSF458854:VSH458854 VSF524357:VSH524357 VSF524368:VSH524368 VSF524379:VSH524379 VSF524390:VSH524390 VSF589893:VSH589893 VSF589904:VSH589904 VSF589915:VSH589915 VSF589926:VSH589926 VSF655429:VSH655429 VSF655440:VSH655440 VSF655451:VSH655451 VSF655462:VSH655462 VSF720965:VSH720965 VSF720976:VSH720976 VSF720987:VSH720987 VSF720998:VSH720998 VSF786501:VSH786501 VSF786512:VSH786512 VSF786523:VSH786523 VSF786534:VSH786534 VSF852037:VSH852037 VSF852048:VSH852048 VSF852059:VSH852059 VSF852070:VSH852070 VSF917573:VSH917573 VSF917584:VSH917584 VSF917595:VSH917595 VSF917606:VSH917606 VSF983109:VSH983109 VSF983120:VSH983120 VSF983131:VSH983131 VSF983142:VSH983142 WCB69:WCD69 WCB80:WCD80 WCB91:WCD91 WCB102:WCD102 WCB65605:WCD65605 WCB65616:WCD65616 WCB65627:WCD65627 WCB65638:WCD65638 WCB131141:WCD131141 WCB131152:WCD131152 WCB131163:WCD131163 WCB131174:WCD131174 WCB196677:WCD196677 WCB196688:WCD196688 WCB196699:WCD196699 WCB196710:WCD196710 WCB262213:WCD262213 WCB262224:WCD262224 WCB262235:WCD262235 WCB262246:WCD262246 WCB327749:WCD327749 WCB327760:WCD327760 WCB327771:WCD327771 WCB327782:WCD327782 WCB393285:WCD393285 WCB393296:WCD393296 WCB393307:WCD393307 WCB393318:WCD393318 WCB458821:WCD458821 WCB458832:WCD458832 WCB458843:WCD458843 WCB458854:WCD458854 WCB524357:WCD524357 WCB524368:WCD524368 WCB524379:WCD524379 WCB524390:WCD524390 WCB589893:WCD589893 WCB589904:WCD589904 WCB589915:WCD589915 WCB589926:WCD589926 WCB655429:WCD655429 WCB655440:WCD655440 WCB655451:WCD655451 WCB655462:WCD655462 WCB720965:WCD720965 WCB720976:WCD720976 WCB720987:WCD720987 WCB720998:WCD720998 WCB786501:WCD786501 WCB786512:WCD786512 WCB786523:WCD786523 WCB786534:WCD786534 WCB852037:WCD852037 WCB852048:WCD852048 WCB852059:WCD852059 WCB852070:WCD852070 WCB917573:WCD917573 WCB917584:WCD917584 WCB917595:WCD917595 WCB917606:WCD917606 WCB983109:WCD983109 WCB983120:WCD983120 WCB983131:WCD983131 WCB983142:WCD983142 WLX69:WLZ69 WLX80:WLZ80 WLX91:WLZ91 WLX102:WLZ102 WLX65605:WLZ65605 WLX65616:WLZ65616 WLX65627:WLZ65627 WLX65638:WLZ65638 WLX131141:WLZ131141 WLX131152:WLZ131152 WLX131163:WLZ131163 WLX131174:WLZ131174 WLX196677:WLZ196677 WLX196688:WLZ196688 WLX196699:WLZ196699 WLX196710:WLZ196710 WLX262213:WLZ262213 WLX262224:WLZ262224 WLX262235:WLZ262235 WLX262246:WLZ262246 WLX327749:WLZ327749 WLX327760:WLZ327760 WLX327771:WLZ327771 WLX327782:WLZ327782 WLX393285:WLZ393285 WLX393296:WLZ393296 WLX393307:WLZ393307 WLX393318:WLZ393318 WLX458821:WLZ458821 WLX458832:WLZ458832 WLX458843:WLZ458843 WLX458854:WLZ458854 WLX524357:WLZ524357 WLX524368:WLZ524368 WLX524379:WLZ524379 WLX524390:WLZ524390 WLX589893:WLZ589893 WLX589904:WLZ589904 WLX589915:WLZ589915 WLX589926:WLZ589926 WLX655429:WLZ655429 WLX655440:WLZ655440 WLX655451:WLZ655451 WLX655462:WLZ655462 WLX720965:WLZ720965 WLX720976:WLZ720976 WLX720987:WLZ720987 WLX720998:WLZ720998 WLX786501:WLZ786501 WLX786512:WLZ786512 WLX786523:WLZ786523 WLX786534:WLZ786534 WLX852037:WLZ852037 WLX852048:WLZ852048 WLX852059:WLZ852059 WLX852070:WLZ852070 WLX917573:WLZ917573 WLX917584:WLZ917584 WLX917595:WLZ917595 WLX917606:WLZ917606 WLX983109:WLZ983109 WLX983120:WLZ983120 WLX983131:WLZ983131 WLX983142:WLZ983142 WVT69:WVV69 WVT80:WVV80 WVT91:WVV91 WVT102:WVV102 WVT65605:WVV65605 WVT65616:WVV65616 WVT65627:WVV65627 WVT65638:WVV65638 WVT131141:WVV131141 WVT131152:WVV131152 WVT131163:WVV131163 WVT131174:WVV131174 WVT196677:WVV196677 WVT196688:WVV196688 WVT196699:WVV196699 WVT196710:WVV196710 WVT262213:WVV262213 WVT262224:WVV262224 WVT262235:WVV262235 WVT262246:WVV262246 WVT327749:WVV327749 WVT327760:WVV327760 WVT327771:WVV327771 WVT327782:WVV327782 WVT393285:WVV393285 WVT393296:WVV393296 WVT393307:WVV393307 WVT393318:WVV393318 WVT458821:WVV458821 WVT458832:WVV458832 WVT458843:WVV458843 WVT458854:WVV458854 WVT524357:WVV524357 WVT524368:WVV524368 WVT524379:WVV524379 WVT524390:WVV524390 WVT589893:WVV589893 WVT589904:WVV589904 WVT589915:WVV589915 WVT589926:WVV589926 WVT655429:WVV655429 WVT655440:WVV655440 WVT655451:WVV655451 WVT655462:WVV655462 WVT720965:WVV720965 WVT720976:WVV720976 WVT720987:WVV720987 WVT720998:WVV720998 WVT786501:WVV786501 WVT786512:WVV786512 WVT786523:WVV786523 WVT786534:WVV786534 WVT852037:WVV852037 WVT852048:WVV852048 WVT852059:WVV852059 WVT852070:WVV852070 WVT917573:WVV917573 WVT917584:WVV917584 WVT917595:WVV917595 WVT917606:WVV917606 WVT983109:WVV983109 WVT983120:WVV983120 WVT983131:WVV983131 WVT983142:WVV983142" xr:uid="{00000000-0002-0000-2400-000001000000}">
      <formula1>$AC$68:$AC$115</formula1>
    </dataValidation>
  </dataValidations>
  <printOptions horizontalCentered="1"/>
  <pageMargins left="0.70866141732283472" right="0.70866141732283472" top="0.74803149606299213" bottom="0.74803149606299213" header="0.31496062992125984" footer="0.31496062992125984"/>
  <pageSetup paperSize="9" scale="86" orientation="portrait" blackAndWhite="1" r:id="rId1"/>
  <rowBreaks count="2" manualBreakCount="2">
    <brk id="54" max="23" man="1"/>
    <brk id="123" max="23" man="1"/>
  </rowBreaks>
  <drawing r:id="rId2"/>
  <legacyDrawing r:id="rId3"/>
  <mc:AlternateContent xmlns:mc="http://schemas.openxmlformats.org/markup-compatibility/2006">
    <mc:Choice Requires="x14">
      <controls>
        <mc:AlternateContent xmlns:mc="http://schemas.openxmlformats.org/markup-compatibility/2006">
          <mc:Choice Requires="x14">
            <control shapeId="52225" r:id="rId4" name="Check Box 1">
              <controlPr defaultSize="0" autoFill="0" autoLine="0" autoPict="0" altText="">
                <anchor moveWithCells="1">
                  <from>
                    <xdr:col>1</xdr:col>
                    <xdr:colOff>28575</xdr:colOff>
                    <xdr:row>34</xdr:row>
                    <xdr:rowOff>171450</xdr:rowOff>
                  </from>
                  <to>
                    <xdr:col>2</xdr:col>
                    <xdr:colOff>57150</xdr:colOff>
                    <xdr:row>36</xdr:row>
                    <xdr:rowOff>0</xdr:rowOff>
                  </to>
                </anchor>
              </controlPr>
            </control>
          </mc:Choice>
        </mc:AlternateContent>
        <mc:AlternateContent xmlns:mc="http://schemas.openxmlformats.org/markup-compatibility/2006">
          <mc:Choice Requires="x14">
            <control shapeId="52226" r:id="rId5" name="Check Box 2">
              <controlPr defaultSize="0" autoFill="0" autoLine="0" autoPict="0" altText="">
                <anchor moveWithCells="1">
                  <from>
                    <xdr:col>1</xdr:col>
                    <xdr:colOff>28575</xdr:colOff>
                    <xdr:row>36</xdr:row>
                    <xdr:rowOff>171450</xdr:rowOff>
                  </from>
                  <to>
                    <xdr:col>2</xdr:col>
                    <xdr:colOff>57150</xdr:colOff>
                    <xdr:row>38</xdr:row>
                    <xdr:rowOff>0</xdr:rowOff>
                  </to>
                </anchor>
              </controlPr>
            </control>
          </mc:Choice>
        </mc:AlternateContent>
        <mc:AlternateContent xmlns:mc="http://schemas.openxmlformats.org/markup-compatibility/2006">
          <mc:Choice Requires="x14">
            <control shapeId="52227" r:id="rId6" name="Check Box 3">
              <controlPr defaultSize="0" autoFill="0" autoLine="0" autoPict="0" altText="">
                <anchor moveWithCells="1">
                  <from>
                    <xdr:col>1</xdr:col>
                    <xdr:colOff>28575</xdr:colOff>
                    <xdr:row>35</xdr:row>
                    <xdr:rowOff>180975</xdr:rowOff>
                  </from>
                  <to>
                    <xdr:col>2</xdr:col>
                    <xdr:colOff>57150</xdr:colOff>
                    <xdr:row>37</xdr:row>
                    <xdr:rowOff>9525</xdr:rowOff>
                  </to>
                </anchor>
              </controlPr>
            </control>
          </mc:Choice>
        </mc:AlternateContent>
        <mc:AlternateContent xmlns:mc="http://schemas.openxmlformats.org/markup-compatibility/2006">
          <mc:Choice Requires="x14">
            <control shapeId="52228" r:id="rId7" name="Check Box 4">
              <controlPr defaultSize="0" autoFill="0" autoLine="0" autoPict="0" altText="">
                <anchor moveWithCells="1">
                  <from>
                    <xdr:col>1</xdr:col>
                    <xdr:colOff>28575</xdr:colOff>
                    <xdr:row>37</xdr:row>
                    <xdr:rowOff>180975</xdr:rowOff>
                  </from>
                  <to>
                    <xdr:col>2</xdr:col>
                    <xdr:colOff>57150</xdr:colOff>
                    <xdr:row>39</xdr:row>
                    <xdr:rowOff>9525</xdr:rowOff>
                  </to>
                </anchor>
              </controlPr>
            </control>
          </mc:Choice>
        </mc:AlternateContent>
        <mc:AlternateContent xmlns:mc="http://schemas.openxmlformats.org/markup-compatibility/2006">
          <mc:Choice Requires="x14">
            <control shapeId="52229" r:id="rId8" name="Check Box 5">
              <controlPr defaultSize="0" autoFill="0" autoLine="0" autoPict="0" altText="">
                <anchor moveWithCells="1">
                  <from>
                    <xdr:col>6</xdr:col>
                    <xdr:colOff>28575</xdr:colOff>
                    <xdr:row>36</xdr:row>
                    <xdr:rowOff>0</xdr:rowOff>
                  </from>
                  <to>
                    <xdr:col>7</xdr:col>
                    <xdr:colOff>57150</xdr:colOff>
                    <xdr:row>37</xdr:row>
                    <xdr:rowOff>19050</xdr:rowOff>
                  </to>
                </anchor>
              </controlPr>
            </control>
          </mc:Choice>
        </mc:AlternateContent>
        <mc:AlternateContent xmlns:mc="http://schemas.openxmlformats.org/markup-compatibility/2006">
          <mc:Choice Requires="x14">
            <control shapeId="52230" r:id="rId9" name="Check Box 6">
              <controlPr defaultSize="0" autoFill="0" autoLine="0" autoPict="0" altText="">
                <anchor moveWithCells="1">
                  <from>
                    <xdr:col>9</xdr:col>
                    <xdr:colOff>28575</xdr:colOff>
                    <xdr:row>35</xdr:row>
                    <xdr:rowOff>180975</xdr:rowOff>
                  </from>
                  <to>
                    <xdr:col>10</xdr:col>
                    <xdr:colOff>57150</xdr:colOff>
                    <xdr:row>37</xdr:row>
                    <xdr:rowOff>9525</xdr:rowOff>
                  </to>
                </anchor>
              </controlPr>
            </control>
          </mc:Choice>
        </mc:AlternateContent>
        <mc:AlternateContent xmlns:mc="http://schemas.openxmlformats.org/markup-compatibility/2006">
          <mc:Choice Requires="x14">
            <control shapeId="52231" r:id="rId10" name="Check Box 7">
              <controlPr defaultSize="0" autoFill="0" autoLine="0" autoPict="0" altText="">
                <anchor moveWithCells="1">
                  <from>
                    <xdr:col>6</xdr:col>
                    <xdr:colOff>28575</xdr:colOff>
                    <xdr:row>37</xdr:row>
                    <xdr:rowOff>0</xdr:rowOff>
                  </from>
                  <to>
                    <xdr:col>7</xdr:col>
                    <xdr:colOff>57150</xdr:colOff>
                    <xdr:row>38</xdr:row>
                    <xdr:rowOff>19050</xdr:rowOff>
                  </to>
                </anchor>
              </controlPr>
            </control>
          </mc:Choice>
        </mc:AlternateContent>
        <mc:AlternateContent xmlns:mc="http://schemas.openxmlformats.org/markup-compatibility/2006">
          <mc:Choice Requires="x14">
            <control shapeId="52232" r:id="rId11" name="Check Box 8">
              <controlPr defaultSize="0" autoFill="0" autoLine="0" autoPict="0" altText="">
                <anchor moveWithCells="1">
                  <from>
                    <xdr:col>9</xdr:col>
                    <xdr:colOff>28575</xdr:colOff>
                    <xdr:row>36</xdr:row>
                    <xdr:rowOff>180975</xdr:rowOff>
                  </from>
                  <to>
                    <xdr:col>10</xdr:col>
                    <xdr:colOff>57150</xdr:colOff>
                    <xdr:row>38</xdr:row>
                    <xdr:rowOff>9525</xdr:rowOff>
                  </to>
                </anchor>
              </controlPr>
            </control>
          </mc:Choice>
        </mc:AlternateContent>
        <mc:AlternateContent xmlns:mc="http://schemas.openxmlformats.org/markup-compatibility/2006">
          <mc:Choice Requires="x14">
            <control shapeId="52233" r:id="rId12" name="Check Box 9">
              <controlPr defaultSize="0" autoFill="0" autoLine="0" autoPict="0" altText="">
                <anchor moveWithCells="1">
                  <from>
                    <xdr:col>6</xdr:col>
                    <xdr:colOff>28575</xdr:colOff>
                    <xdr:row>38</xdr:row>
                    <xdr:rowOff>0</xdr:rowOff>
                  </from>
                  <to>
                    <xdr:col>7</xdr:col>
                    <xdr:colOff>57150</xdr:colOff>
                    <xdr:row>39</xdr:row>
                    <xdr:rowOff>19050</xdr:rowOff>
                  </to>
                </anchor>
              </controlPr>
            </control>
          </mc:Choice>
        </mc:AlternateContent>
        <mc:AlternateContent xmlns:mc="http://schemas.openxmlformats.org/markup-compatibility/2006">
          <mc:Choice Requires="x14">
            <control shapeId="52234" r:id="rId13" name="Check Box 10">
              <controlPr defaultSize="0" autoFill="0" autoLine="0" autoPict="0" altText="">
                <anchor moveWithCells="1">
                  <from>
                    <xdr:col>9</xdr:col>
                    <xdr:colOff>28575</xdr:colOff>
                    <xdr:row>37</xdr:row>
                    <xdr:rowOff>180975</xdr:rowOff>
                  </from>
                  <to>
                    <xdr:col>10</xdr:col>
                    <xdr:colOff>57150</xdr:colOff>
                    <xdr:row>39</xdr:row>
                    <xdr:rowOff>9525</xdr:rowOff>
                  </to>
                </anchor>
              </controlPr>
            </control>
          </mc:Choice>
        </mc:AlternateContent>
        <mc:AlternateContent xmlns:mc="http://schemas.openxmlformats.org/markup-compatibility/2006">
          <mc:Choice Requires="x14">
            <control shapeId="52235" r:id="rId14" name="Check Box 11">
              <controlPr defaultSize="0" autoFill="0" autoLine="0" autoPict="0" altText="">
                <anchor moveWithCells="1">
                  <from>
                    <xdr:col>1</xdr:col>
                    <xdr:colOff>28575</xdr:colOff>
                    <xdr:row>38</xdr:row>
                    <xdr:rowOff>180975</xdr:rowOff>
                  </from>
                  <to>
                    <xdr:col>2</xdr:col>
                    <xdr:colOff>57150</xdr:colOff>
                    <xdr:row>40</xdr:row>
                    <xdr:rowOff>9525</xdr:rowOff>
                  </to>
                </anchor>
              </controlPr>
            </control>
          </mc:Choice>
        </mc:AlternateContent>
        <mc:AlternateContent xmlns:mc="http://schemas.openxmlformats.org/markup-compatibility/2006">
          <mc:Choice Requires="x14">
            <control shapeId="52236" r:id="rId15" name="Check Box 12">
              <controlPr defaultSize="0" autoFill="0" autoLine="0" autoPict="0" altText="">
                <anchor moveWithCells="1">
                  <from>
                    <xdr:col>1</xdr:col>
                    <xdr:colOff>28575</xdr:colOff>
                    <xdr:row>42</xdr:row>
                    <xdr:rowOff>0</xdr:rowOff>
                  </from>
                  <to>
                    <xdr:col>2</xdr:col>
                    <xdr:colOff>57150</xdr:colOff>
                    <xdr:row>43</xdr:row>
                    <xdr:rowOff>19050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A00-000002000000}">
          <x14:formula1>
            <xm:f>$AA$68:$AA$71</xm:f>
          </x14:formula1>
          <xm:sqref>G67:H67 JC67:JD67 SY67:SZ67 ACU67:ACV67 AMQ67:AMR67 AWM67:AWN67 BGI67:BGJ67 BQE67:BQF67 CAA67:CAB67 CJW67:CJX67 CTS67:CTT67 DDO67:DDP67 DNK67:DNL67 DXG67:DXH67 EHC67:EHD67 EQY67:EQZ67 FAU67:FAV67 FKQ67:FKR67 FUM67:FUN67 GEI67:GEJ67 GOE67:GOF67 GYA67:GYB67 HHW67:HHX67 HRS67:HRT67 IBO67:IBP67 ILK67:ILL67 IVG67:IVH67 JFC67:JFD67 JOY67:JOZ67 JYU67:JYV67 KIQ67:KIR67 KSM67:KSN67 LCI67:LCJ67 LME67:LMF67 LWA67:LWB67 MFW67:MFX67 MPS67:MPT67 MZO67:MZP67 NJK67:NJL67 NTG67:NTH67 ODC67:ODD67 OMY67:OMZ67 OWU67:OWV67 PGQ67:PGR67 PQM67:PQN67 QAI67:QAJ67 QKE67:QKF67 QUA67:QUB67 RDW67:RDX67 RNS67:RNT67 RXO67:RXP67 SHK67:SHL67 SRG67:SRH67 TBC67:TBD67 TKY67:TKZ67 TUU67:TUV67 UEQ67:UER67 UOM67:UON67 UYI67:UYJ67 VIE67:VIF67 VSA67:VSB67 WBW67:WBX67 WLS67:WLT67 WVO67:WVP67 G65603:H65603 JC65603:JD65603 SY65603:SZ65603 ACU65603:ACV65603 AMQ65603:AMR65603 AWM65603:AWN65603 BGI65603:BGJ65603 BQE65603:BQF65603 CAA65603:CAB65603 CJW65603:CJX65603 CTS65603:CTT65603 DDO65603:DDP65603 DNK65603:DNL65603 DXG65603:DXH65603 EHC65603:EHD65603 EQY65603:EQZ65603 FAU65603:FAV65603 FKQ65603:FKR65603 FUM65603:FUN65603 GEI65603:GEJ65603 GOE65603:GOF65603 GYA65603:GYB65603 HHW65603:HHX65603 HRS65603:HRT65603 IBO65603:IBP65603 ILK65603:ILL65603 IVG65603:IVH65603 JFC65603:JFD65603 JOY65603:JOZ65603 JYU65603:JYV65603 KIQ65603:KIR65603 KSM65603:KSN65603 LCI65603:LCJ65603 LME65603:LMF65603 LWA65603:LWB65603 MFW65603:MFX65603 MPS65603:MPT65603 MZO65603:MZP65603 NJK65603:NJL65603 NTG65603:NTH65603 ODC65603:ODD65603 OMY65603:OMZ65603 OWU65603:OWV65603 PGQ65603:PGR65603 PQM65603:PQN65603 QAI65603:QAJ65603 QKE65603:QKF65603 QUA65603:QUB65603 RDW65603:RDX65603 RNS65603:RNT65603 RXO65603:RXP65603 SHK65603:SHL65603 SRG65603:SRH65603 TBC65603:TBD65603 TKY65603:TKZ65603 TUU65603:TUV65603 UEQ65603:UER65603 UOM65603:UON65603 UYI65603:UYJ65603 VIE65603:VIF65603 VSA65603:VSB65603 WBW65603:WBX65603 WLS65603:WLT65603 WVO65603:WVP65603 G131139:H131139 JC131139:JD131139 SY131139:SZ131139 ACU131139:ACV131139 AMQ131139:AMR131139 AWM131139:AWN131139 BGI131139:BGJ131139 BQE131139:BQF131139 CAA131139:CAB131139 CJW131139:CJX131139 CTS131139:CTT131139 DDO131139:DDP131139 DNK131139:DNL131139 DXG131139:DXH131139 EHC131139:EHD131139 EQY131139:EQZ131139 FAU131139:FAV131139 FKQ131139:FKR131139 FUM131139:FUN131139 GEI131139:GEJ131139 GOE131139:GOF131139 GYA131139:GYB131139 HHW131139:HHX131139 HRS131139:HRT131139 IBO131139:IBP131139 ILK131139:ILL131139 IVG131139:IVH131139 JFC131139:JFD131139 JOY131139:JOZ131139 JYU131139:JYV131139 KIQ131139:KIR131139 KSM131139:KSN131139 LCI131139:LCJ131139 LME131139:LMF131139 LWA131139:LWB131139 MFW131139:MFX131139 MPS131139:MPT131139 MZO131139:MZP131139 NJK131139:NJL131139 NTG131139:NTH131139 ODC131139:ODD131139 OMY131139:OMZ131139 OWU131139:OWV131139 PGQ131139:PGR131139 PQM131139:PQN131139 QAI131139:QAJ131139 QKE131139:QKF131139 QUA131139:QUB131139 RDW131139:RDX131139 RNS131139:RNT131139 RXO131139:RXP131139 SHK131139:SHL131139 SRG131139:SRH131139 TBC131139:TBD131139 TKY131139:TKZ131139 TUU131139:TUV131139 UEQ131139:UER131139 UOM131139:UON131139 UYI131139:UYJ131139 VIE131139:VIF131139 VSA131139:VSB131139 WBW131139:WBX131139 WLS131139:WLT131139 WVO131139:WVP131139 G196675:H196675 JC196675:JD196675 SY196675:SZ196675 ACU196675:ACV196675 AMQ196675:AMR196675 AWM196675:AWN196675 BGI196675:BGJ196675 BQE196675:BQF196675 CAA196675:CAB196675 CJW196675:CJX196675 CTS196675:CTT196675 DDO196675:DDP196675 DNK196675:DNL196675 DXG196675:DXH196675 EHC196675:EHD196675 EQY196675:EQZ196675 FAU196675:FAV196675 FKQ196675:FKR196675 FUM196675:FUN196675 GEI196675:GEJ196675 GOE196675:GOF196675 GYA196675:GYB196675 HHW196675:HHX196675 HRS196675:HRT196675 IBO196675:IBP196675 ILK196675:ILL196675 IVG196675:IVH196675 JFC196675:JFD196675 JOY196675:JOZ196675 JYU196675:JYV196675 KIQ196675:KIR196675 KSM196675:KSN196675 LCI196675:LCJ196675 LME196675:LMF196675 LWA196675:LWB196675 MFW196675:MFX196675 MPS196675:MPT196675 MZO196675:MZP196675 NJK196675:NJL196675 NTG196675:NTH196675 ODC196675:ODD196675 OMY196675:OMZ196675 OWU196675:OWV196675 PGQ196675:PGR196675 PQM196675:PQN196675 QAI196675:QAJ196675 QKE196675:QKF196675 QUA196675:QUB196675 RDW196675:RDX196675 RNS196675:RNT196675 RXO196675:RXP196675 SHK196675:SHL196675 SRG196675:SRH196675 TBC196675:TBD196675 TKY196675:TKZ196675 TUU196675:TUV196675 UEQ196675:UER196675 UOM196675:UON196675 UYI196675:UYJ196675 VIE196675:VIF196675 VSA196675:VSB196675 WBW196675:WBX196675 WLS196675:WLT196675 WVO196675:WVP196675 G262211:H262211 JC262211:JD262211 SY262211:SZ262211 ACU262211:ACV262211 AMQ262211:AMR262211 AWM262211:AWN262211 BGI262211:BGJ262211 BQE262211:BQF262211 CAA262211:CAB262211 CJW262211:CJX262211 CTS262211:CTT262211 DDO262211:DDP262211 DNK262211:DNL262211 DXG262211:DXH262211 EHC262211:EHD262211 EQY262211:EQZ262211 FAU262211:FAV262211 FKQ262211:FKR262211 FUM262211:FUN262211 GEI262211:GEJ262211 GOE262211:GOF262211 GYA262211:GYB262211 HHW262211:HHX262211 HRS262211:HRT262211 IBO262211:IBP262211 ILK262211:ILL262211 IVG262211:IVH262211 JFC262211:JFD262211 JOY262211:JOZ262211 JYU262211:JYV262211 KIQ262211:KIR262211 KSM262211:KSN262211 LCI262211:LCJ262211 LME262211:LMF262211 LWA262211:LWB262211 MFW262211:MFX262211 MPS262211:MPT262211 MZO262211:MZP262211 NJK262211:NJL262211 NTG262211:NTH262211 ODC262211:ODD262211 OMY262211:OMZ262211 OWU262211:OWV262211 PGQ262211:PGR262211 PQM262211:PQN262211 QAI262211:QAJ262211 QKE262211:QKF262211 QUA262211:QUB262211 RDW262211:RDX262211 RNS262211:RNT262211 RXO262211:RXP262211 SHK262211:SHL262211 SRG262211:SRH262211 TBC262211:TBD262211 TKY262211:TKZ262211 TUU262211:TUV262211 UEQ262211:UER262211 UOM262211:UON262211 UYI262211:UYJ262211 VIE262211:VIF262211 VSA262211:VSB262211 WBW262211:WBX262211 WLS262211:WLT262211 WVO262211:WVP262211 G327747:H327747 JC327747:JD327747 SY327747:SZ327747 ACU327747:ACV327747 AMQ327747:AMR327747 AWM327747:AWN327747 BGI327747:BGJ327747 BQE327747:BQF327747 CAA327747:CAB327747 CJW327747:CJX327747 CTS327747:CTT327747 DDO327747:DDP327747 DNK327747:DNL327747 DXG327747:DXH327747 EHC327747:EHD327747 EQY327747:EQZ327747 FAU327747:FAV327747 FKQ327747:FKR327747 FUM327747:FUN327747 GEI327747:GEJ327747 GOE327747:GOF327747 GYA327747:GYB327747 HHW327747:HHX327747 HRS327747:HRT327747 IBO327747:IBP327747 ILK327747:ILL327747 IVG327747:IVH327747 JFC327747:JFD327747 JOY327747:JOZ327747 JYU327747:JYV327747 KIQ327747:KIR327747 KSM327747:KSN327747 LCI327747:LCJ327747 LME327747:LMF327747 LWA327747:LWB327747 MFW327747:MFX327747 MPS327747:MPT327747 MZO327747:MZP327747 NJK327747:NJL327747 NTG327747:NTH327747 ODC327747:ODD327747 OMY327747:OMZ327747 OWU327747:OWV327747 PGQ327747:PGR327747 PQM327747:PQN327747 QAI327747:QAJ327747 QKE327747:QKF327747 QUA327747:QUB327747 RDW327747:RDX327747 RNS327747:RNT327747 RXO327747:RXP327747 SHK327747:SHL327747 SRG327747:SRH327747 TBC327747:TBD327747 TKY327747:TKZ327747 TUU327747:TUV327747 UEQ327747:UER327747 UOM327747:UON327747 UYI327747:UYJ327747 VIE327747:VIF327747 VSA327747:VSB327747 WBW327747:WBX327747 WLS327747:WLT327747 WVO327747:WVP327747 G393283:H393283 JC393283:JD393283 SY393283:SZ393283 ACU393283:ACV393283 AMQ393283:AMR393283 AWM393283:AWN393283 BGI393283:BGJ393283 BQE393283:BQF393283 CAA393283:CAB393283 CJW393283:CJX393283 CTS393283:CTT393283 DDO393283:DDP393283 DNK393283:DNL393283 DXG393283:DXH393283 EHC393283:EHD393283 EQY393283:EQZ393283 FAU393283:FAV393283 FKQ393283:FKR393283 FUM393283:FUN393283 GEI393283:GEJ393283 GOE393283:GOF393283 GYA393283:GYB393283 HHW393283:HHX393283 HRS393283:HRT393283 IBO393283:IBP393283 ILK393283:ILL393283 IVG393283:IVH393283 JFC393283:JFD393283 JOY393283:JOZ393283 JYU393283:JYV393283 KIQ393283:KIR393283 KSM393283:KSN393283 LCI393283:LCJ393283 LME393283:LMF393283 LWA393283:LWB393283 MFW393283:MFX393283 MPS393283:MPT393283 MZO393283:MZP393283 NJK393283:NJL393283 NTG393283:NTH393283 ODC393283:ODD393283 OMY393283:OMZ393283 OWU393283:OWV393283 PGQ393283:PGR393283 PQM393283:PQN393283 QAI393283:QAJ393283 QKE393283:QKF393283 QUA393283:QUB393283 RDW393283:RDX393283 RNS393283:RNT393283 RXO393283:RXP393283 SHK393283:SHL393283 SRG393283:SRH393283 TBC393283:TBD393283 TKY393283:TKZ393283 TUU393283:TUV393283 UEQ393283:UER393283 UOM393283:UON393283 UYI393283:UYJ393283 VIE393283:VIF393283 VSA393283:VSB393283 WBW393283:WBX393283 WLS393283:WLT393283 WVO393283:WVP393283 G458819:H458819 JC458819:JD458819 SY458819:SZ458819 ACU458819:ACV458819 AMQ458819:AMR458819 AWM458819:AWN458819 BGI458819:BGJ458819 BQE458819:BQF458819 CAA458819:CAB458819 CJW458819:CJX458819 CTS458819:CTT458819 DDO458819:DDP458819 DNK458819:DNL458819 DXG458819:DXH458819 EHC458819:EHD458819 EQY458819:EQZ458819 FAU458819:FAV458819 FKQ458819:FKR458819 FUM458819:FUN458819 GEI458819:GEJ458819 GOE458819:GOF458819 GYA458819:GYB458819 HHW458819:HHX458819 HRS458819:HRT458819 IBO458819:IBP458819 ILK458819:ILL458819 IVG458819:IVH458819 JFC458819:JFD458819 JOY458819:JOZ458819 JYU458819:JYV458819 KIQ458819:KIR458819 KSM458819:KSN458819 LCI458819:LCJ458819 LME458819:LMF458819 LWA458819:LWB458819 MFW458819:MFX458819 MPS458819:MPT458819 MZO458819:MZP458819 NJK458819:NJL458819 NTG458819:NTH458819 ODC458819:ODD458819 OMY458819:OMZ458819 OWU458819:OWV458819 PGQ458819:PGR458819 PQM458819:PQN458819 QAI458819:QAJ458819 QKE458819:QKF458819 QUA458819:QUB458819 RDW458819:RDX458819 RNS458819:RNT458819 RXO458819:RXP458819 SHK458819:SHL458819 SRG458819:SRH458819 TBC458819:TBD458819 TKY458819:TKZ458819 TUU458819:TUV458819 UEQ458819:UER458819 UOM458819:UON458819 UYI458819:UYJ458819 VIE458819:VIF458819 VSA458819:VSB458819 WBW458819:WBX458819 WLS458819:WLT458819 WVO458819:WVP458819 G524355:H524355 JC524355:JD524355 SY524355:SZ524355 ACU524355:ACV524355 AMQ524355:AMR524355 AWM524355:AWN524355 BGI524355:BGJ524355 BQE524355:BQF524355 CAA524355:CAB524355 CJW524355:CJX524355 CTS524355:CTT524355 DDO524355:DDP524355 DNK524355:DNL524355 DXG524355:DXH524355 EHC524355:EHD524355 EQY524355:EQZ524355 FAU524355:FAV524355 FKQ524355:FKR524355 FUM524355:FUN524355 GEI524355:GEJ524355 GOE524355:GOF524355 GYA524355:GYB524355 HHW524355:HHX524355 HRS524355:HRT524355 IBO524355:IBP524355 ILK524355:ILL524355 IVG524355:IVH524355 JFC524355:JFD524355 JOY524355:JOZ524355 JYU524355:JYV524355 KIQ524355:KIR524355 KSM524355:KSN524355 LCI524355:LCJ524355 LME524355:LMF524355 LWA524355:LWB524355 MFW524355:MFX524355 MPS524355:MPT524355 MZO524355:MZP524355 NJK524355:NJL524355 NTG524355:NTH524355 ODC524355:ODD524355 OMY524355:OMZ524355 OWU524355:OWV524355 PGQ524355:PGR524355 PQM524355:PQN524355 QAI524355:QAJ524355 QKE524355:QKF524355 QUA524355:QUB524355 RDW524355:RDX524355 RNS524355:RNT524355 RXO524355:RXP524355 SHK524355:SHL524355 SRG524355:SRH524355 TBC524355:TBD524355 TKY524355:TKZ524355 TUU524355:TUV524355 UEQ524355:UER524355 UOM524355:UON524355 UYI524355:UYJ524355 VIE524355:VIF524355 VSA524355:VSB524355 WBW524355:WBX524355 WLS524355:WLT524355 WVO524355:WVP524355 G589891:H589891 JC589891:JD589891 SY589891:SZ589891 ACU589891:ACV589891 AMQ589891:AMR589891 AWM589891:AWN589891 BGI589891:BGJ589891 BQE589891:BQF589891 CAA589891:CAB589891 CJW589891:CJX589891 CTS589891:CTT589891 DDO589891:DDP589891 DNK589891:DNL589891 DXG589891:DXH589891 EHC589891:EHD589891 EQY589891:EQZ589891 FAU589891:FAV589891 FKQ589891:FKR589891 FUM589891:FUN589891 GEI589891:GEJ589891 GOE589891:GOF589891 GYA589891:GYB589891 HHW589891:HHX589891 HRS589891:HRT589891 IBO589891:IBP589891 ILK589891:ILL589891 IVG589891:IVH589891 JFC589891:JFD589891 JOY589891:JOZ589891 JYU589891:JYV589891 KIQ589891:KIR589891 KSM589891:KSN589891 LCI589891:LCJ589891 LME589891:LMF589891 LWA589891:LWB589891 MFW589891:MFX589891 MPS589891:MPT589891 MZO589891:MZP589891 NJK589891:NJL589891 NTG589891:NTH589891 ODC589891:ODD589891 OMY589891:OMZ589891 OWU589891:OWV589891 PGQ589891:PGR589891 PQM589891:PQN589891 QAI589891:QAJ589891 QKE589891:QKF589891 QUA589891:QUB589891 RDW589891:RDX589891 RNS589891:RNT589891 RXO589891:RXP589891 SHK589891:SHL589891 SRG589891:SRH589891 TBC589891:TBD589891 TKY589891:TKZ589891 TUU589891:TUV589891 UEQ589891:UER589891 UOM589891:UON589891 UYI589891:UYJ589891 VIE589891:VIF589891 VSA589891:VSB589891 WBW589891:WBX589891 WLS589891:WLT589891 WVO589891:WVP589891 G655427:H655427 JC655427:JD655427 SY655427:SZ655427 ACU655427:ACV655427 AMQ655427:AMR655427 AWM655427:AWN655427 BGI655427:BGJ655427 BQE655427:BQF655427 CAA655427:CAB655427 CJW655427:CJX655427 CTS655427:CTT655427 DDO655427:DDP655427 DNK655427:DNL655427 DXG655427:DXH655427 EHC655427:EHD655427 EQY655427:EQZ655427 FAU655427:FAV655427 FKQ655427:FKR655427 FUM655427:FUN655427 GEI655427:GEJ655427 GOE655427:GOF655427 GYA655427:GYB655427 HHW655427:HHX655427 HRS655427:HRT655427 IBO655427:IBP655427 ILK655427:ILL655427 IVG655427:IVH655427 JFC655427:JFD655427 JOY655427:JOZ655427 JYU655427:JYV655427 KIQ655427:KIR655427 KSM655427:KSN655427 LCI655427:LCJ655427 LME655427:LMF655427 LWA655427:LWB655427 MFW655427:MFX655427 MPS655427:MPT655427 MZO655427:MZP655427 NJK655427:NJL655427 NTG655427:NTH655427 ODC655427:ODD655427 OMY655427:OMZ655427 OWU655427:OWV655427 PGQ655427:PGR655427 PQM655427:PQN655427 QAI655427:QAJ655427 QKE655427:QKF655427 QUA655427:QUB655427 RDW655427:RDX655427 RNS655427:RNT655427 RXO655427:RXP655427 SHK655427:SHL655427 SRG655427:SRH655427 TBC655427:TBD655427 TKY655427:TKZ655427 TUU655427:TUV655427 UEQ655427:UER655427 UOM655427:UON655427 UYI655427:UYJ655427 VIE655427:VIF655427 VSA655427:VSB655427 WBW655427:WBX655427 WLS655427:WLT655427 WVO655427:WVP655427 G720963:H720963 JC720963:JD720963 SY720963:SZ720963 ACU720963:ACV720963 AMQ720963:AMR720963 AWM720963:AWN720963 BGI720963:BGJ720963 BQE720963:BQF720963 CAA720963:CAB720963 CJW720963:CJX720963 CTS720963:CTT720963 DDO720963:DDP720963 DNK720963:DNL720963 DXG720963:DXH720963 EHC720963:EHD720963 EQY720963:EQZ720963 FAU720963:FAV720963 FKQ720963:FKR720963 FUM720963:FUN720963 GEI720963:GEJ720963 GOE720963:GOF720963 GYA720963:GYB720963 HHW720963:HHX720963 HRS720963:HRT720963 IBO720963:IBP720963 ILK720963:ILL720963 IVG720963:IVH720963 JFC720963:JFD720963 JOY720963:JOZ720963 JYU720963:JYV720963 KIQ720963:KIR720963 KSM720963:KSN720963 LCI720963:LCJ720963 LME720963:LMF720963 LWA720963:LWB720963 MFW720963:MFX720963 MPS720963:MPT720963 MZO720963:MZP720963 NJK720963:NJL720963 NTG720963:NTH720963 ODC720963:ODD720963 OMY720963:OMZ720963 OWU720963:OWV720963 PGQ720963:PGR720963 PQM720963:PQN720963 QAI720963:QAJ720963 QKE720963:QKF720963 QUA720963:QUB720963 RDW720963:RDX720963 RNS720963:RNT720963 RXO720963:RXP720963 SHK720963:SHL720963 SRG720963:SRH720963 TBC720963:TBD720963 TKY720963:TKZ720963 TUU720963:TUV720963 UEQ720963:UER720963 UOM720963:UON720963 UYI720963:UYJ720963 VIE720963:VIF720963 VSA720963:VSB720963 WBW720963:WBX720963 WLS720963:WLT720963 WVO720963:WVP720963 G786499:H786499 JC786499:JD786499 SY786499:SZ786499 ACU786499:ACV786499 AMQ786499:AMR786499 AWM786499:AWN786499 BGI786499:BGJ786499 BQE786499:BQF786499 CAA786499:CAB786499 CJW786499:CJX786499 CTS786499:CTT786499 DDO786499:DDP786499 DNK786499:DNL786499 DXG786499:DXH786499 EHC786499:EHD786499 EQY786499:EQZ786499 FAU786499:FAV786499 FKQ786499:FKR786499 FUM786499:FUN786499 GEI786499:GEJ786499 GOE786499:GOF786499 GYA786499:GYB786499 HHW786499:HHX786499 HRS786499:HRT786499 IBO786499:IBP786499 ILK786499:ILL786499 IVG786499:IVH786499 JFC786499:JFD786499 JOY786499:JOZ786499 JYU786499:JYV786499 KIQ786499:KIR786499 KSM786499:KSN786499 LCI786499:LCJ786499 LME786499:LMF786499 LWA786499:LWB786499 MFW786499:MFX786499 MPS786499:MPT786499 MZO786499:MZP786499 NJK786499:NJL786499 NTG786499:NTH786499 ODC786499:ODD786499 OMY786499:OMZ786499 OWU786499:OWV786499 PGQ786499:PGR786499 PQM786499:PQN786499 QAI786499:QAJ786499 QKE786499:QKF786499 QUA786499:QUB786499 RDW786499:RDX786499 RNS786499:RNT786499 RXO786499:RXP786499 SHK786499:SHL786499 SRG786499:SRH786499 TBC786499:TBD786499 TKY786499:TKZ786499 TUU786499:TUV786499 UEQ786499:UER786499 UOM786499:UON786499 UYI786499:UYJ786499 VIE786499:VIF786499 VSA786499:VSB786499 WBW786499:WBX786499 WLS786499:WLT786499 WVO786499:WVP786499 G852035:H852035 JC852035:JD852035 SY852035:SZ852035 ACU852035:ACV852035 AMQ852035:AMR852035 AWM852035:AWN852035 BGI852035:BGJ852035 BQE852035:BQF852035 CAA852035:CAB852035 CJW852035:CJX852035 CTS852035:CTT852035 DDO852035:DDP852035 DNK852035:DNL852035 DXG852035:DXH852035 EHC852035:EHD852035 EQY852035:EQZ852035 FAU852035:FAV852035 FKQ852035:FKR852035 FUM852035:FUN852035 GEI852035:GEJ852035 GOE852035:GOF852035 GYA852035:GYB852035 HHW852035:HHX852035 HRS852035:HRT852035 IBO852035:IBP852035 ILK852035:ILL852035 IVG852035:IVH852035 JFC852035:JFD852035 JOY852035:JOZ852035 JYU852035:JYV852035 KIQ852035:KIR852035 KSM852035:KSN852035 LCI852035:LCJ852035 LME852035:LMF852035 LWA852035:LWB852035 MFW852035:MFX852035 MPS852035:MPT852035 MZO852035:MZP852035 NJK852035:NJL852035 NTG852035:NTH852035 ODC852035:ODD852035 OMY852035:OMZ852035 OWU852035:OWV852035 PGQ852035:PGR852035 PQM852035:PQN852035 QAI852035:QAJ852035 QKE852035:QKF852035 QUA852035:QUB852035 RDW852035:RDX852035 RNS852035:RNT852035 RXO852035:RXP852035 SHK852035:SHL852035 SRG852035:SRH852035 TBC852035:TBD852035 TKY852035:TKZ852035 TUU852035:TUV852035 UEQ852035:UER852035 UOM852035:UON852035 UYI852035:UYJ852035 VIE852035:VIF852035 VSA852035:VSB852035 WBW852035:WBX852035 WLS852035:WLT852035 WVO852035:WVP852035 G917571:H917571 JC917571:JD917571 SY917571:SZ917571 ACU917571:ACV917571 AMQ917571:AMR917571 AWM917571:AWN917571 BGI917571:BGJ917571 BQE917571:BQF917571 CAA917571:CAB917571 CJW917571:CJX917571 CTS917571:CTT917571 DDO917571:DDP917571 DNK917571:DNL917571 DXG917571:DXH917571 EHC917571:EHD917571 EQY917571:EQZ917571 FAU917571:FAV917571 FKQ917571:FKR917571 FUM917571:FUN917571 GEI917571:GEJ917571 GOE917571:GOF917571 GYA917571:GYB917571 HHW917571:HHX917571 HRS917571:HRT917571 IBO917571:IBP917571 ILK917571:ILL917571 IVG917571:IVH917571 JFC917571:JFD917571 JOY917571:JOZ917571 JYU917571:JYV917571 KIQ917571:KIR917571 KSM917571:KSN917571 LCI917571:LCJ917571 LME917571:LMF917571 LWA917571:LWB917571 MFW917571:MFX917571 MPS917571:MPT917571 MZO917571:MZP917571 NJK917571:NJL917571 NTG917571:NTH917571 ODC917571:ODD917571 OMY917571:OMZ917571 OWU917571:OWV917571 PGQ917571:PGR917571 PQM917571:PQN917571 QAI917571:QAJ917571 QKE917571:QKF917571 QUA917571:QUB917571 RDW917571:RDX917571 RNS917571:RNT917571 RXO917571:RXP917571 SHK917571:SHL917571 SRG917571:SRH917571 TBC917571:TBD917571 TKY917571:TKZ917571 TUU917571:TUV917571 UEQ917571:UER917571 UOM917571:UON917571 UYI917571:UYJ917571 VIE917571:VIF917571 VSA917571:VSB917571 WBW917571:WBX917571 WLS917571:WLT917571 WVO917571:WVP917571 G983107:H983107 JC983107:JD983107 SY983107:SZ983107 ACU983107:ACV983107 AMQ983107:AMR983107 AWM983107:AWN983107 BGI983107:BGJ983107 BQE983107:BQF983107 CAA983107:CAB983107 CJW983107:CJX983107 CTS983107:CTT983107 DDO983107:DDP983107 DNK983107:DNL983107 DXG983107:DXH983107 EHC983107:EHD983107 EQY983107:EQZ983107 FAU983107:FAV983107 FKQ983107:FKR983107 FUM983107:FUN983107 GEI983107:GEJ983107 GOE983107:GOF983107 GYA983107:GYB983107 HHW983107:HHX983107 HRS983107:HRT983107 IBO983107:IBP983107 ILK983107:ILL983107 IVG983107:IVH983107 JFC983107:JFD983107 JOY983107:JOZ983107 JYU983107:JYV983107 KIQ983107:KIR983107 KSM983107:KSN983107 LCI983107:LCJ983107 LME983107:LMF983107 LWA983107:LWB983107 MFW983107:MFX983107 MPS983107:MPT983107 MZO983107:MZP983107 NJK983107:NJL983107 NTG983107:NTH983107 ODC983107:ODD983107 OMY983107:OMZ983107 OWU983107:OWV983107 PGQ983107:PGR983107 PQM983107:PQN983107 QAI983107:QAJ983107 QKE983107:QKF983107 QUA983107:QUB983107 RDW983107:RDX983107 RNS983107:RNT983107 RXO983107:RXP983107 SHK983107:SHL983107 SRG983107:SRH983107 TBC983107:TBD983107 TKY983107:TKZ983107 TUU983107:TUV983107 UEQ983107:UER983107 UOM983107:UON983107 UYI983107:UYJ983107 VIE983107:VIF983107 VSA983107:VSB983107 WBW983107:WBX983107 WLS983107:WLT983107 WVO983107:WVP983107 G69:H69 JC69:JD69 SY69:SZ69 ACU69:ACV69 AMQ69:AMR69 AWM69:AWN69 BGI69:BGJ69 BQE69:BQF69 CAA69:CAB69 CJW69:CJX69 CTS69:CTT69 DDO69:DDP69 DNK69:DNL69 DXG69:DXH69 EHC69:EHD69 EQY69:EQZ69 FAU69:FAV69 FKQ69:FKR69 FUM69:FUN69 GEI69:GEJ69 GOE69:GOF69 GYA69:GYB69 HHW69:HHX69 HRS69:HRT69 IBO69:IBP69 ILK69:ILL69 IVG69:IVH69 JFC69:JFD69 JOY69:JOZ69 JYU69:JYV69 KIQ69:KIR69 KSM69:KSN69 LCI69:LCJ69 LME69:LMF69 LWA69:LWB69 MFW69:MFX69 MPS69:MPT69 MZO69:MZP69 NJK69:NJL69 NTG69:NTH69 ODC69:ODD69 OMY69:OMZ69 OWU69:OWV69 PGQ69:PGR69 PQM69:PQN69 QAI69:QAJ69 QKE69:QKF69 QUA69:QUB69 RDW69:RDX69 RNS69:RNT69 RXO69:RXP69 SHK69:SHL69 SRG69:SRH69 TBC69:TBD69 TKY69:TKZ69 TUU69:TUV69 UEQ69:UER69 UOM69:UON69 UYI69:UYJ69 VIE69:VIF69 VSA69:VSB69 WBW69:WBX69 WLS69:WLT69 WVO69:WVP69 G65605:H65605 JC65605:JD65605 SY65605:SZ65605 ACU65605:ACV65605 AMQ65605:AMR65605 AWM65605:AWN65605 BGI65605:BGJ65605 BQE65605:BQF65605 CAA65605:CAB65605 CJW65605:CJX65605 CTS65605:CTT65605 DDO65605:DDP65605 DNK65605:DNL65605 DXG65605:DXH65605 EHC65605:EHD65605 EQY65605:EQZ65605 FAU65605:FAV65605 FKQ65605:FKR65605 FUM65605:FUN65605 GEI65605:GEJ65605 GOE65605:GOF65605 GYA65605:GYB65605 HHW65605:HHX65605 HRS65605:HRT65605 IBO65605:IBP65605 ILK65605:ILL65605 IVG65605:IVH65605 JFC65605:JFD65605 JOY65605:JOZ65605 JYU65605:JYV65605 KIQ65605:KIR65605 KSM65605:KSN65605 LCI65605:LCJ65605 LME65605:LMF65605 LWA65605:LWB65605 MFW65605:MFX65605 MPS65605:MPT65605 MZO65605:MZP65605 NJK65605:NJL65605 NTG65605:NTH65605 ODC65605:ODD65605 OMY65605:OMZ65605 OWU65605:OWV65605 PGQ65605:PGR65605 PQM65605:PQN65605 QAI65605:QAJ65605 QKE65605:QKF65605 QUA65605:QUB65605 RDW65605:RDX65605 RNS65605:RNT65605 RXO65605:RXP65605 SHK65605:SHL65605 SRG65605:SRH65605 TBC65605:TBD65605 TKY65605:TKZ65605 TUU65605:TUV65605 UEQ65605:UER65605 UOM65605:UON65605 UYI65605:UYJ65605 VIE65605:VIF65605 VSA65605:VSB65605 WBW65605:WBX65605 WLS65605:WLT65605 WVO65605:WVP65605 G131141:H131141 JC131141:JD131141 SY131141:SZ131141 ACU131141:ACV131141 AMQ131141:AMR131141 AWM131141:AWN131141 BGI131141:BGJ131141 BQE131141:BQF131141 CAA131141:CAB131141 CJW131141:CJX131141 CTS131141:CTT131141 DDO131141:DDP131141 DNK131141:DNL131141 DXG131141:DXH131141 EHC131141:EHD131141 EQY131141:EQZ131141 FAU131141:FAV131141 FKQ131141:FKR131141 FUM131141:FUN131141 GEI131141:GEJ131141 GOE131141:GOF131141 GYA131141:GYB131141 HHW131141:HHX131141 HRS131141:HRT131141 IBO131141:IBP131141 ILK131141:ILL131141 IVG131141:IVH131141 JFC131141:JFD131141 JOY131141:JOZ131141 JYU131141:JYV131141 KIQ131141:KIR131141 KSM131141:KSN131141 LCI131141:LCJ131141 LME131141:LMF131141 LWA131141:LWB131141 MFW131141:MFX131141 MPS131141:MPT131141 MZO131141:MZP131141 NJK131141:NJL131141 NTG131141:NTH131141 ODC131141:ODD131141 OMY131141:OMZ131141 OWU131141:OWV131141 PGQ131141:PGR131141 PQM131141:PQN131141 QAI131141:QAJ131141 QKE131141:QKF131141 QUA131141:QUB131141 RDW131141:RDX131141 RNS131141:RNT131141 RXO131141:RXP131141 SHK131141:SHL131141 SRG131141:SRH131141 TBC131141:TBD131141 TKY131141:TKZ131141 TUU131141:TUV131141 UEQ131141:UER131141 UOM131141:UON131141 UYI131141:UYJ131141 VIE131141:VIF131141 VSA131141:VSB131141 WBW131141:WBX131141 WLS131141:WLT131141 WVO131141:WVP131141 G196677:H196677 JC196677:JD196677 SY196677:SZ196677 ACU196677:ACV196677 AMQ196677:AMR196677 AWM196677:AWN196677 BGI196677:BGJ196677 BQE196677:BQF196677 CAA196677:CAB196677 CJW196677:CJX196677 CTS196677:CTT196677 DDO196677:DDP196677 DNK196677:DNL196677 DXG196677:DXH196677 EHC196677:EHD196677 EQY196677:EQZ196677 FAU196677:FAV196677 FKQ196677:FKR196677 FUM196677:FUN196677 GEI196677:GEJ196677 GOE196677:GOF196677 GYA196677:GYB196677 HHW196677:HHX196677 HRS196677:HRT196677 IBO196677:IBP196677 ILK196677:ILL196677 IVG196677:IVH196677 JFC196677:JFD196677 JOY196677:JOZ196677 JYU196677:JYV196677 KIQ196677:KIR196677 KSM196677:KSN196677 LCI196677:LCJ196677 LME196677:LMF196677 LWA196677:LWB196677 MFW196677:MFX196677 MPS196677:MPT196677 MZO196677:MZP196677 NJK196677:NJL196677 NTG196677:NTH196677 ODC196677:ODD196677 OMY196677:OMZ196677 OWU196677:OWV196677 PGQ196677:PGR196677 PQM196677:PQN196677 QAI196677:QAJ196677 QKE196677:QKF196677 QUA196677:QUB196677 RDW196677:RDX196677 RNS196677:RNT196677 RXO196677:RXP196677 SHK196677:SHL196677 SRG196677:SRH196677 TBC196677:TBD196677 TKY196677:TKZ196677 TUU196677:TUV196677 UEQ196677:UER196677 UOM196677:UON196677 UYI196677:UYJ196677 VIE196677:VIF196677 VSA196677:VSB196677 WBW196677:WBX196677 WLS196677:WLT196677 WVO196677:WVP196677 G262213:H262213 JC262213:JD262213 SY262213:SZ262213 ACU262213:ACV262213 AMQ262213:AMR262213 AWM262213:AWN262213 BGI262213:BGJ262213 BQE262213:BQF262213 CAA262213:CAB262213 CJW262213:CJX262213 CTS262213:CTT262213 DDO262213:DDP262213 DNK262213:DNL262213 DXG262213:DXH262213 EHC262213:EHD262213 EQY262213:EQZ262213 FAU262213:FAV262213 FKQ262213:FKR262213 FUM262213:FUN262213 GEI262213:GEJ262213 GOE262213:GOF262213 GYA262213:GYB262213 HHW262213:HHX262213 HRS262213:HRT262213 IBO262213:IBP262213 ILK262213:ILL262213 IVG262213:IVH262213 JFC262213:JFD262213 JOY262213:JOZ262213 JYU262213:JYV262213 KIQ262213:KIR262213 KSM262213:KSN262213 LCI262213:LCJ262213 LME262213:LMF262213 LWA262213:LWB262213 MFW262213:MFX262213 MPS262213:MPT262213 MZO262213:MZP262213 NJK262213:NJL262213 NTG262213:NTH262213 ODC262213:ODD262213 OMY262213:OMZ262213 OWU262213:OWV262213 PGQ262213:PGR262213 PQM262213:PQN262213 QAI262213:QAJ262213 QKE262213:QKF262213 QUA262213:QUB262213 RDW262213:RDX262213 RNS262213:RNT262213 RXO262213:RXP262213 SHK262213:SHL262213 SRG262213:SRH262213 TBC262213:TBD262213 TKY262213:TKZ262213 TUU262213:TUV262213 UEQ262213:UER262213 UOM262213:UON262213 UYI262213:UYJ262213 VIE262213:VIF262213 VSA262213:VSB262213 WBW262213:WBX262213 WLS262213:WLT262213 WVO262213:WVP262213 G327749:H327749 JC327749:JD327749 SY327749:SZ327749 ACU327749:ACV327749 AMQ327749:AMR327749 AWM327749:AWN327749 BGI327749:BGJ327749 BQE327749:BQF327749 CAA327749:CAB327749 CJW327749:CJX327749 CTS327749:CTT327749 DDO327749:DDP327749 DNK327749:DNL327749 DXG327749:DXH327749 EHC327749:EHD327749 EQY327749:EQZ327749 FAU327749:FAV327749 FKQ327749:FKR327749 FUM327749:FUN327749 GEI327749:GEJ327749 GOE327749:GOF327749 GYA327749:GYB327749 HHW327749:HHX327749 HRS327749:HRT327749 IBO327749:IBP327749 ILK327749:ILL327749 IVG327749:IVH327749 JFC327749:JFD327749 JOY327749:JOZ327749 JYU327749:JYV327749 KIQ327749:KIR327749 KSM327749:KSN327749 LCI327749:LCJ327749 LME327749:LMF327749 LWA327749:LWB327749 MFW327749:MFX327749 MPS327749:MPT327749 MZO327749:MZP327749 NJK327749:NJL327749 NTG327749:NTH327749 ODC327749:ODD327749 OMY327749:OMZ327749 OWU327749:OWV327749 PGQ327749:PGR327749 PQM327749:PQN327749 QAI327749:QAJ327749 QKE327749:QKF327749 QUA327749:QUB327749 RDW327749:RDX327749 RNS327749:RNT327749 RXO327749:RXP327749 SHK327749:SHL327749 SRG327749:SRH327749 TBC327749:TBD327749 TKY327749:TKZ327749 TUU327749:TUV327749 UEQ327749:UER327749 UOM327749:UON327749 UYI327749:UYJ327749 VIE327749:VIF327749 VSA327749:VSB327749 WBW327749:WBX327749 WLS327749:WLT327749 WVO327749:WVP327749 G393285:H393285 JC393285:JD393285 SY393285:SZ393285 ACU393285:ACV393285 AMQ393285:AMR393285 AWM393285:AWN393285 BGI393285:BGJ393285 BQE393285:BQF393285 CAA393285:CAB393285 CJW393285:CJX393285 CTS393285:CTT393285 DDO393285:DDP393285 DNK393285:DNL393285 DXG393285:DXH393285 EHC393285:EHD393285 EQY393285:EQZ393285 FAU393285:FAV393285 FKQ393285:FKR393285 FUM393285:FUN393285 GEI393285:GEJ393285 GOE393285:GOF393285 GYA393285:GYB393285 HHW393285:HHX393285 HRS393285:HRT393285 IBO393285:IBP393285 ILK393285:ILL393285 IVG393285:IVH393285 JFC393285:JFD393285 JOY393285:JOZ393285 JYU393285:JYV393285 KIQ393285:KIR393285 KSM393285:KSN393285 LCI393285:LCJ393285 LME393285:LMF393285 LWA393285:LWB393285 MFW393285:MFX393285 MPS393285:MPT393285 MZO393285:MZP393285 NJK393285:NJL393285 NTG393285:NTH393285 ODC393285:ODD393285 OMY393285:OMZ393285 OWU393285:OWV393285 PGQ393285:PGR393285 PQM393285:PQN393285 QAI393285:QAJ393285 QKE393285:QKF393285 QUA393285:QUB393285 RDW393285:RDX393285 RNS393285:RNT393285 RXO393285:RXP393285 SHK393285:SHL393285 SRG393285:SRH393285 TBC393285:TBD393285 TKY393285:TKZ393285 TUU393285:TUV393285 UEQ393285:UER393285 UOM393285:UON393285 UYI393285:UYJ393285 VIE393285:VIF393285 VSA393285:VSB393285 WBW393285:WBX393285 WLS393285:WLT393285 WVO393285:WVP393285 G458821:H458821 JC458821:JD458821 SY458821:SZ458821 ACU458821:ACV458821 AMQ458821:AMR458821 AWM458821:AWN458821 BGI458821:BGJ458821 BQE458821:BQF458821 CAA458821:CAB458821 CJW458821:CJX458821 CTS458821:CTT458821 DDO458821:DDP458821 DNK458821:DNL458821 DXG458821:DXH458821 EHC458821:EHD458821 EQY458821:EQZ458821 FAU458821:FAV458821 FKQ458821:FKR458821 FUM458821:FUN458821 GEI458821:GEJ458821 GOE458821:GOF458821 GYA458821:GYB458821 HHW458821:HHX458821 HRS458821:HRT458821 IBO458821:IBP458821 ILK458821:ILL458821 IVG458821:IVH458821 JFC458821:JFD458821 JOY458821:JOZ458821 JYU458821:JYV458821 KIQ458821:KIR458821 KSM458821:KSN458821 LCI458821:LCJ458821 LME458821:LMF458821 LWA458821:LWB458821 MFW458821:MFX458821 MPS458821:MPT458821 MZO458821:MZP458821 NJK458821:NJL458821 NTG458821:NTH458821 ODC458821:ODD458821 OMY458821:OMZ458821 OWU458821:OWV458821 PGQ458821:PGR458821 PQM458821:PQN458821 QAI458821:QAJ458821 QKE458821:QKF458821 QUA458821:QUB458821 RDW458821:RDX458821 RNS458821:RNT458821 RXO458821:RXP458821 SHK458821:SHL458821 SRG458821:SRH458821 TBC458821:TBD458821 TKY458821:TKZ458821 TUU458821:TUV458821 UEQ458821:UER458821 UOM458821:UON458821 UYI458821:UYJ458821 VIE458821:VIF458821 VSA458821:VSB458821 WBW458821:WBX458821 WLS458821:WLT458821 WVO458821:WVP458821 G524357:H524357 JC524357:JD524357 SY524357:SZ524357 ACU524357:ACV524357 AMQ524357:AMR524357 AWM524357:AWN524357 BGI524357:BGJ524357 BQE524357:BQF524357 CAA524357:CAB524357 CJW524357:CJX524357 CTS524357:CTT524357 DDO524357:DDP524357 DNK524357:DNL524357 DXG524357:DXH524357 EHC524357:EHD524357 EQY524357:EQZ524357 FAU524357:FAV524357 FKQ524357:FKR524357 FUM524357:FUN524357 GEI524357:GEJ524357 GOE524357:GOF524357 GYA524357:GYB524357 HHW524357:HHX524357 HRS524357:HRT524357 IBO524357:IBP524357 ILK524357:ILL524357 IVG524357:IVH524357 JFC524357:JFD524357 JOY524357:JOZ524357 JYU524357:JYV524357 KIQ524357:KIR524357 KSM524357:KSN524357 LCI524357:LCJ524357 LME524357:LMF524357 LWA524357:LWB524357 MFW524357:MFX524357 MPS524357:MPT524357 MZO524357:MZP524357 NJK524357:NJL524357 NTG524357:NTH524357 ODC524357:ODD524357 OMY524357:OMZ524357 OWU524357:OWV524357 PGQ524357:PGR524357 PQM524357:PQN524357 QAI524357:QAJ524357 QKE524357:QKF524357 QUA524357:QUB524357 RDW524357:RDX524357 RNS524357:RNT524357 RXO524357:RXP524357 SHK524357:SHL524357 SRG524357:SRH524357 TBC524357:TBD524357 TKY524357:TKZ524357 TUU524357:TUV524357 UEQ524357:UER524357 UOM524357:UON524357 UYI524357:UYJ524357 VIE524357:VIF524357 VSA524357:VSB524357 WBW524357:WBX524357 WLS524357:WLT524357 WVO524357:WVP524357 G589893:H589893 JC589893:JD589893 SY589893:SZ589893 ACU589893:ACV589893 AMQ589893:AMR589893 AWM589893:AWN589893 BGI589893:BGJ589893 BQE589893:BQF589893 CAA589893:CAB589893 CJW589893:CJX589893 CTS589893:CTT589893 DDO589893:DDP589893 DNK589893:DNL589893 DXG589893:DXH589893 EHC589893:EHD589893 EQY589893:EQZ589893 FAU589893:FAV589893 FKQ589893:FKR589893 FUM589893:FUN589893 GEI589893:GEJ589893 GOE589893:GOF589893 GYA589893:GYB589893 HHW589893:HHX589893 HRS589893:HRT589893 IBO589893:IBP589893 ILK589893:ILL589893 IVG589893:IVH589893 JFC589893:JFD589893 JOY589893:JOZ589893 JYU589893:JYV589893 KIQ589893:KIR589893 KSM589893:KSN589893 LCI589893:LCJ589893 LME589893:LMF589893 LWA589893:LWB589893 MFW589893:MFX589893 MPS589893:MPT589893 MZO589893:MZP589893 NJK589893:NJL589893 NTG589893:NTH589893 ODC589893:ODD589893 OMY589893:OMZ589893 OWU589893:OWV589893 PGQ589893:PGR589893 PQM589893:PQN589893 QAI589893:QAJ589893 QKE589893:QKF589893 QUA589893:QUB589893 RDW589893:RDX589893 RNS589893:RNT589893 RXO589893:RXP589893 SHK589893:SHL589893 SRG589893:SRH589893 TBC589893:TBD589893 TKY589893:TKZ589893 TUU589893:TUV589893 UEQ589893:UER589893 UOM589893:UON589893 UYI589893:UYJ589893 VIE589893:VIF589893 VSA589893:VSB589893 WBW589893:WBX589893 WLS589893:WLT589893 WVO589893:WVP589893 G655429:H655429 JC655429:JD655429 SY655429:SZ655429 ACU655429:ACV655429 AMQ655429:AMR655429 AWM655429:AWN655429 BGI655429:BGJ655429 BQE655429:BQF655429 CAA655429:CAB655429 CJW655429:CJX655429 CTS655429:CTT655429 DDO655429:DDP655429 DNK655429:DNL655429 DXG655429:DXH655429 EHC655429:EHD655429 EQY655429:EQZ655429 FAU655429:FAV655429 FKQ655429:FKR655429 FUM655429:FUN655429 GEI655429:GEJ655429 GOE655429:GOF655429 GYA655429:GYB655429 HHW655429:HHX655429 HRS655429:HRT655429 IBO655429:IBP655429 ILK655429:ILL655429 IVG655429:IVH655429 JFC655429:JFD655429 JOY655429:JOZ655429 JYU655429:JYV655429 KIQ655429:KIR655429 KSM655429:KSN655429 LCI655429:LCJ655429 LME655429:LMF655429 LWA655429:LWB655429 MFW655429:MFX655429 MPS655429:MPT655429 MZO655429:MZP655429 NJK655429:NJL655429 NTG655429:NTH655429 ODC655429:ODD655429 OMY655429:OMZ655429 OWU655429:OWV655429 PGQ655429:PGR655429 PQM655429:PQN655429 QAI655429:QAJ655429 QKE655429:QKF655429 QUA655429:QUB655429 RDW655429:RDX655429 RNS655429:RNT655429 RXO655429:RXP655429 SHK655429:SHL655429 SRG655429:SRH655429 TBC655429:TBD655429 TKY655429:TKZ655429 TUU655429:TUV655429 UEQ655429:UER655429 UOM655429:UON655429 UYI655429:UYJ655429 VIE655429:VIF655429 VSA655429:VSB655429 WBW655429:WBX655429 WLS655429:WLT655429 WVO655429:WVP655429 G720965:H720965 JC720965:JD720965 SY720965:SZ720965 ACU720965:ACV720965 AMQ720965:AMR720965 AWM720965:AWN720965 BGI720965:BGJ720965 BQE720965:BQF720965 CAA720965:CAB720965 CJW720965:CJX720965 CTS720965:CTT720965 DDO720965:DDP720965 DNK720965:DNL720965 DXG720965:DXH720965 EHC720965:EHD720965 EQY720965:EQZ720965 FAU720965:FAV720965 FKQ720965:FKR720965 FUM720965:FUN720965 GEI720965:GEJ720965 GOE720965:GOF720965 GYA720965:GYB720965 HHW720965:HHX720965 HRS720965:HRT720965 IBO720965:IBP720965 ILK720965:ILL720965 IVG720965:IVH720965 JFC720965:JFD720965 JOY720965:JOZ720965 JYU720965:JYV720965 KIQ720965:KIR720965 KSM720965:KSN720965 LCI720965:LCJ720965 LME720965:LMF720965 LWA720965:LWB720965 MFW720965:MFX720965 MPS720965:MPT720965 MZO720965:MZP720965 NJK720965:NJL720965 NTG720965:NTH720965 ODC720965:ODD720965 OMY720965:OMZ720965 OWU720965:OWV720965 PGQ720965:PGR720965 PQM720965:PQN720965 QAI720965:QAJ720965 QKE720965:QKF720965 QUA720965:QUB720965 RDW720965:RDX720965 RNS720965:RNT720965 RXO720965:RXP720965 SHK720965:SHL720965 SRG720965:SRH720965 TBC720965:TBD720965 TKY720965:TKZ720965 TUU720965:TUV720965 UEQ720965:UER720965 UOM720965:UON720965 UYI720965:UYJ720965 VIE720965:VIF720965 VSA720965:VSB720965 WBW720965:WBX720965 WLS720965:WLT720965 WVO720965:WVP720965 G786501:H786501 JC786501:JD786501 SY786501:SZ786501 ACU786501:ACV786501 AMQ786501:AMR786501 AWM786501:AWN786501 BGI786501:BGJ786501 BQE786501:BQF786501 CAA786501:CAB786501 CJW786501:CJX786501 CTS786501:CTT786501 DDO786501:DDP786501 DNK786501:DNL786501 DXG786501:DXH786501 EHC786501:EHD786501 EQY786501:EQZ786501 FAU786501:FAV786501 FKQ786501:FKR786501 FUM786501:FUN786501 GEI786501:GEJ786501 GOE786501:GOF786501 GYA786501:GYB786501 HHW786501:HHX786501 HRS786501:HRT786501 IBO786501:IBP786501 ILK786501:ILL786501 IVG786501:IVH786501 JFC786501:JFD786501 JOY786501:JOZ786501 JYU786501:JYV786501 KIQ786501:KIR786501 KSM786501:KSN786501 LCI786501:LCJ786501 LME786501:LMF786501 LWA786501:LWB786501 MFW786501:MFX786501 MPS786501:MPT786501 MZO786501:MZP786501 NJK786501:NJL786501 NTG786501:NTH786501 ODC786501:ODD786501 OMY786501:OMZ786501 OWU786501:OWV786501 PGQ786501:PGR786501 PQM786501:PQN786501 QAI786501:QAJ786501 QKE786501:QKF786501 QUA786501:QUB786501 RDW786501:RDX786501 RNS786501:RNT786501 RXO786501:RXP786501 SHK786501:SHL786501 SRG786501:SRH786501 TBC786501:TBD786501 TKY786501:TKZ786501 TUU786501:TUV786501 UEQ786501:UER786501 UOM786501:UON786501 UYI786501:UYJ786501 VIE786501:VIF786501 VSA786501:VSB786501 WBW786501:WBX786501 WLS786501:WLT786501 WVO786501:WVP786501 G852037:H852037 JC852037:JD852037 SY852037:SZ852037 ACU852037:ACV852037 AMQ852037:AMR852037 AWM852037:AWN852037 BGI852037:BGJ852037 BQE852037:BQF852037 CAA852037:CAB852037 CJW852037:CJX852037 CTS852037:CTT852037 DDO852037:DDP852037 DNK852037:DNL852037 DXG852037:DXH852037 EHC852037:EHD852037 EQY852037:EQZ852037 FAU852037:FAV852037 FKQ852037:FKR852037 FUM852037:FUN852037 GEI852037:GEJ852037 GOE852037:GOF852037 GYA852037:GYB852037 HHW852037:HHX852037 HRS852037:HRT852037 IBO852037:IBP852037 ILK852037:ILL852037 IVG852037:IVH852037 JFC852037:JFD852037 JOY852037:JOZ852037 JYU852037:JYV852037 KIQ852037:KIR852037 KSM852037:KSN852037 LCI852037:LCJ852037 LME852037:LMF852037 LWA852037:LWB852037 MFW852037:MFX852037 MPS852037:MPT852037 MZO852037:MZP852037 NJK852037:NJL852037 NTG852037:NTH852037 ODC852037:ODD852037 OMY852037:OMZ852037 OWU852037:OWV852037 PGQ852037:PGR852037 PQM852037:PQN852037 QAI852037:QAJ852037 QKE852037:QKF852037 QUA852037:QUB852037 RDW852037:RDX852037 RNS852037:RNT852037 RXO852037:RXP852037 SHK852037:SHL852037 SRG852037:SRH852037 TBC852037:TBD852037 TKY852037:TKZ852037 TUU852037:TUV852037 UEQ852037:UER852037 UOM852037:UON852037 UYI852037:UYJ852037 VIE852037:VIF852037 VSA852037:VSB852037 WBW852037:WBX852037 WLS852037:WLT852037 WVO852037:WVP852037 G917573:H917573 JC917573:JD917573 SY917573:SZ917573 ACU917573:ACV917573 AMQ917573:AMR917573 AWM917573:AWN917573 BGI917573:BGJ917573 BQE917573:BQF917573 CAA917573:CAB917573 CJW917573:CJX917573 CTS917573:CTT917573 DDO917573:DDP917573 DNK917573:DNL917573 DXG917573:DXH917573 EHC917573:EHD917573 EQY917573:EQZ917573 FAU917573:FAV917573 FKQ917573:FKR917573 FUM917573:FUN917573 GEI917573:GEJ917573 GOE917573:GOF917573 GYA917573:GYB917573 HHW917573:HHX917573 HRS917573:HRT917573 IBO917573:IBP917573 ILK917573:ILL917573 IVG917573:IVH917573 JFC917573:JFD917573 JOY917573:JOZ917573 JYU917573:JYV917573 KIQ917573:KIR917573 KSM917573:KSN917573 LCI917573:LCJ917573 LME917573:LMF917573 LWA917573:LWB917573 MFW917573:MFX917573 MPS917573:MPT917573 MZO917573:MZP917573 NJK917573:NJL917573 NTG917573:NTH917573 ODC917573:ODD917573 OMY917573:OMZ917573 OWU917573:OWV917573 PGQ917573:PGR917573 PQM917573:PQN917573 QAI917573:QAJ917573 QKE917573:QKF917573 QUA917573:QUB917573 RDW917573:RDX917573 RNS917573:RNT917573 RXO917573:RXP917573 SHK917573:SHL917573 SRG917573:SRH917573 TBC917573:TBD917573 TKY917573:TKZ917573 TUU917573:TUV917573 UEQ917573:UER917573 UOM917573:UON917573 UYI917573:UYJ917573 VIE917573:VIF917573 VSA917573:VSB917573 WBW917573:WBX917573 WLS917573:WLT917573 WVO917573:WVP917573 G983109:H983109 JC983109:JD983109 SY983109:SZ983109 ACU983109:ACV983109 AMQ983109:AMR983109 AWM983109:AWN983109 BGI983109:BGJ983109 BQE983109:BQF983109 CAA983109:CAB983109 CJW983109:CJX983109 CTS983109:CTT983109 DDO983109:DDP983109 DNK983109:DNL983109 DXG983109:DXH983109 EHC983109:EHD983109 EQY983109:EQZ983109 FAU983109:FAV983109 FKQ983109:FKR983109 FUM983109:FUN983109 GEI983109:GEJ983109 GOE983109:GOF983109 GYA983109:GYB983109 HHW983109:HHX983109 HRS983109:HRT983109 IBO983109:IBP983109 ILK983109:ILL983109 IVG983109:IVH983109 JFC983109:JFD983109 JOY983109:JOZ983109 JYU983109:JYV983109 KIQ983109:KIR983109 KSM983109:KSN983109 LCI983109:LCJ983109 LME983109:LMF983109 LWA983109:LWB983109 MFW983109:MFX983109 MPS983109:MPT983109 MZO983109:MZP983109 NJK983109:NJL983109 NTG983109:NTH983109 ODC983109:ODD983109 OMY983109:OMZ983109 OWU983109:OWV983109 PGQ983109:PGR983109 PQM983109:PQN983109 QAI983109:QAJ983109 QKE983109:QKF983109 QUA983109:QUB983109 RDW983109:RDX983109 RNS983109:RNT983109 RXO983109:RXP983109 SHK983109:SHL983109 SRG983109:SRH983109 TBC983109:TBD983109 TKY983109:TKZ983109 TUU983109:TUV983109 UEQ983109:UER983109 UOM983109:UON983109 UYI983109:UYJ983109 VIE983109:VIF983109 VSA983109:VSB983109 WBW983109:WBX983109 WLS983109:WLT983109 WVO983109:WVP983109 G89:H89 JC89:JD89 SY89:SZ89 ACU89:ACV89 AMQ89:AMR89 AWM89:AWN89 BGI89:BGJ89 BQE89:BQF89 CAA89:CAB89 CJW89:CJX89 CTS89:CTT89 DDO89:DDP89 DNK89:DNL89 DXG89:DXH89 EHC89:EHD89 EQY89:EQZ89 FAU89:FAV89 FKQ89:FKR89 FUM89:FUN89 GEI89:GEJ89 GOE89:GOF89 GYA89:GYB89 HHW89:HHX89 HRS89:HRT89 IBO89:IBP89 ILK89:ILL89 IVG89:IVH89 JFC89:JFD89 JOY89:JOZ89 JYU89:JYV89 KIQ89:KIR89 KSM89:KSN89 LCI89:LCJ89 LME89:LMF89 LWA89:LWB89 MFW89:MFX89 MPS89:MPT89 MZO89:MZP89 NJK89:NJL89 NTG89:NTH89 ODC89:ODD89 OMY89:OMZ89 OWU89:OWV89 PGQ89:PGR89 PQM89:PQN89 QAI89:QAJ89 QKE89:QKF89 QUA89:QUB89 RDW89:RDX89 RNS89:RNT89 RXO89:RXP89 SHK89:SHL89 SRG89:SRH89 TBC89:TBD89 TKY89:TKZ89 TUU89:TUV89 UEQ89:UER89 UOM89:UON89 UYI89:UYJ89 VIE89:VIF89 VSA89:VSB89 WBW89:WBX89 WLS89:WLT89 WVO89:WVP89 G65625:H65625 JC65625:JD65625 SY65625:SZ65625 ACU65625:ACV65625 AMQ65625:AMR65625 AWM65625:AWN65625 BGI65625:BGJ65625 BQE65625:BQF65625 CAA65625:CAB65625 CJW65625:CJX65625 CTS65625:CTT65625 DDO65625:DDP65625 DNK65625:DNL65625 DXG65625:DXH65625 EHC65625:EHD65625 EQY65625:EQZ65625 FAU65625:FAV65625 FKQ65625:FKR65625 FUM65625:FUN65625 GEI65625:GEJ65625 GOE65625:GOF65625 GYA65625:GYB65625 HHW65625:HHX65625 HRS65625:HRT65625 IBO65625:IBP65625 ILK65625:ILL65625 IVG65625:IVH65625 JFC65625:JFD65625 JOY65625:JOZ65625 JYU65625:JYV65625 KIQ65625:KIR65625 KSM65625:KSN65625 LCI65625:LCJ65625 LME65625:LMF65625 LWA65625:LWB65625 MFW65625:MFX65625 MPS65625:MPT65625 MZO65625:MZP65625 NJK65625:NJL65625 NTG65625:NTH65625 ODC65625:ODD65625 OMY65625:OMZ65625 OWU65625:OWV65625 PGQ65625:PGR65625 PQM65625:PQN65625 QAI65625:QAJ65625 QKE65625:QKF65625 QUA65625:QUB65625 RDW65625:RDX65625 RNS65625:RNT65625 RXO65625:RXP65625 SHK65625:SHL65625 SRG65625:SRH65625 TBC65625:TBD65625 TKY65625:TKZ65625 TUU65625:TUV65625 UEQ65625:UER65625 UOM65625:UON65625 UYI65625:UYJ65625 VIE65625:VIF65625 VSA65625:VSB65625 WBW65625:WBX65625 WLS65625:WLT65625 WVO65625:WVP65625 G131161:H131161 JC131161:JD131161 SY131161:SZ131161 ACU131161:ACV131161 AMQ131161:AMR131161 AWM131161:AWN131161 BGI131161:BGJ131161 BQE131161:BQF131161 CAA131161:CAB131161 CJW131161:CJX131161 CTS131161:CTT131161 DDO131161:DDP131161 DNK131161:DNL131161 DXG131161:DXH131161 EHC131161:EHD131161 EQY131161:EQZ131161 FAU131161:FAV131161 FKQ131161:FKR131161 FUM131161:FUN131161 GEI131161:GEJ131161 GOE131161:GOF131161 GYA131161:GYB131161 HHW131161:HHX131161 HRS131161:HRT131161 IBO131161:IBP131161 ILK131161:ILL131161 IVG131161:IVH131161 JFC131161:JFD131161 JOY131161:JOZ131161 JYU131161:JYV131161 KIQ131161:KIR131161 KSM131161:KSN131161 LCI131161:LCJ131161 LME131161:LMF131161 LWA131161:LWB131161 MFW131161:MFX131161 MPS131161:MPT131161 MZO131161:MZP131161 NJK131161:NJL131161 NTG131161:NTH131161 ODC131161:ODD131161 OMY131161:OMZ131161 OWU131161:OWV131161 PGQ131161:PGR131161 PQM131161:PQN131161 QAI131161:QAJ131161 QKE131161:QKF131161 QUA131161:QUB131161 RDW131161:RDX131161 RNS131161:RNT131161 RXO131161:RXP131161 SHK131161:SHL131161 SRG131161:SRH131161 TBC131161:TBD131161 TKY131161:TKZ131161 TUU131161:TUV131161 UEQ131161:UER131161 UOM131161:UON131161 UYI131161:UYJ131161 VIE131161:VIF131161 VSA131161:VSB131161 WBW131161:WBX131161 WLS131161:WLT131161 WVO131161:WVP131161 G196697:H196697 JC196697:JD196697 SY196697:SZ196697 ACU196697:ACV196697 AMQ196697:AMR196697 AWM196697:AWN196697 BGI196697:BGJ196697 BQE196697:BQF196697 CAA196697:CAB196697 CJW196697:CJX196697 CTS196697:CTT196697 DDO196697:DDP196697 DNK196697:DNL196697 DXG196697:DXH196697 EHC196697:EHD196697 EQY196697:EQZ196697 FAU196697:FAV196697 FKQ196697:FKR196697 FUM196697:FUN196697 GEI196697:GEJ196697 GOE196697:GOF196697 GYA196697:GYB196697 HHW196697:HHX196697 HRS196697:HRT196697 IBO196697:IBP196697 ILK196697:ILL196697 IVG196697:IVH196697 JFC196697:JFD196697 JOY196697:JOZ196697 JYU196697:JYV196697 KIQ196697:KIR196697 KSM196697:KSN196697 LCI196697:LCJ196697 LME196697:LMF196697 LWA196697:LWB196697 MFW196697:MFX196697 MPS196697:MPT196697 MZO196697:MZP196697 NJK196697:NJL196697 NTG196697:NTH196697 ODC196697:ODD196697 OMY196697:OMZ196697 OWU196697:OWV196697 PGQ196697:PGR196697 PQM196697:PQN196697 QAI196697:QAJ196697 QKE196697:QKF196697 QUA196697:QUB196697 RDW196697:RDX196697 RNS196697:RNT196697 RXO196697:RXP196697 SHK196697:SHL196697 SRG196697:SRH196697 TBC196697:TBD196697 TKY196697:TKZ196697 TUU196697:TUV196697 UEQ196697:UER196697 UOM196697:UON196697 UYI196697:UYJ196697 VIE196697:VIF196697 VSA196697:VSB196697 WBW196697:WBX196697 WLS196697:WLT196697 WVO196697:WVP196697 G262233:H262233 JC262233:JD262233 SY262233:SZ262233 ACU262233:ACV262233 AMQ262233:AMR262233 AWM262233:AWN262233 BGI262233:BGJ262233 BQE262233:BQF262233 CAA262233:CAB262233 CJW262233:CJX262233 CTS262233:CTT262233 DDO262233:DDP262233 DNK262233:DNL262233 DXG262233:DXH262233 EHC262233:EHD262233 EQY262233:EQZ262233 FAU262233:FAV262233 FKQ262233:FKR262233 FUM262233:FUN262233 GEI262233:GEJ262233 GOE262233:GOF262233 GYA262233:GYB262233 HHW262233:HHX262233 HRS262233:HRT262233 IBO262233:IBP262233 ILK262233:ILL262233 IVG262233:IVH262233 JFC262233:JFD262233 JOY262233:JOZ262233 JYU262233:JYV262233 KIQ262233:KIR262233 KSM262233:KSN262233 LCI262233:LCJ262233 LME262233:LMF262233 LWA262233:LWB262233 MFW262233:MFX262233 MPS262233:MPT262233 MZO262233:MZP262233 NJK262233:NJL262233 NTG262233:NTH262233 ODC262233:ODD262233 OMY262233:OMZ262233 OWU262233:OWV262233 PGQ262233:PGR262233 PQM262233:PQN262233 QAI262233:QAJ262233 QKE262233:QKF262233 QUA262233:QUB262233 RDW262233:RDX262233 RNS262233:RNT262233 RXO262233:RXP262233 SHK262233:SHL262233 SRG262233:SRH262233 TBC262233:TBD262233 TKY262233:TKZ262233 TUU262233:TUV262233 UEQ262233:UER262233 UOM262233:UON262233 UYI262233:UYJ262233 VIE262233:VIF262233 VSA262233:VSB262233 WBW262233:WBX262233 WLS262233:WLT262233 WVO262233:WVP262233 G327769:H327769 JC327769:JD327769 SY327769:SZ327769 ACU327769:ACV327769 AMQ327769:AMR327769 AWM327769:AWN327769 BGI327769:BGJ327769 BQE327769:BQF327769 CAA327769:CAB327769 CJW327769:CJX327769 CTS327769:CTT327769 DDO327769:DDP327769 DNK327769:DNL327769 DXG327769:DXH327769 EHC327769:EHD327769 EQY327769:EQZ327769 FAU327769:FAV327769 FKQ327769:FKR327769 FUM327769:FUN327769 GEI327769:GEJ327769 GOE327769:GOF327769 GYA327769:GYB327769 HHW327769:HHX327769 HRS327769:HRT327769 IBO327769:IBP327769 ILK327769:ILL327769 IVG327769:IVH327769 JFC327769:JFD327769 JOY327769:JOZ327769 JYU327769:JYV327769 KIQ327769:KIR327769 KSM327769:KSN327769 LCI327769:LCJ327769 LME327769:LMF327769 LWA327769:LWB327769 MFW327769:MFX327769 MPS327769:MPT327769 MZO327769:MZP327769 NJK327769:NJL327769 NTG327769:NTH327769 ODC327769:ODD327769 OMY327769:OMZ327769 OWU327769:OWV327769 PGQ327769:PGR327769 PQM327769:PQN327769 QAI327769:QAJ327769 QKE327769:QKF327769 QUA327769:QUB327769 RDW327769:RDX327769 RNS327769:RNT327769 RXO327769:RXP327769 SHK327769:SHL327769 SRG327769:SRH327769 TBC327769:TBD327769 TKY327769:TKZ327769 TUU327769:TUV327769 UEQ327769:UER327769 UOM327769:UON327769 UYI327769:UYJ327769 VIE327769:VIF327769 VSA327769:VSB327769 WBW327769:WBX327769 WLS327769:WLT327769 WVO327769:WVP327769 G393305:H393305 JC393305:JD393305 SY393305:SZ393305 ACU393305:ACV393305 AMQ393305:AMR393305 AWM393305:AWN393305 BGI393305:BGJ393305 BQE393305:BQF393305 CAA393305:CAB393305 CJW393305:CJX393305 CTS393305:CTT393305 DDO393305:DDP393305 DNK393305:DNL393305 DXG393305:DXH393305 EHC393305:EHD393305 EQY393305:EQZ393305 FAU393305:FAV393305 FKQ393305:FKR393305 FUM393305:FUN393305 GEI393305:GEJ393305 GOE393305:GOF393305 GYA393305:GYB393305 HHW393305:HHX393305 HRS393305:HRT393305 IBO393305:IBP393305 ILK393305:ILL393305 IVG393305:IVH393305 JFC393305:JFD393305 JOY393305:JOZ393305 JYU393305:JYV393305 KIQ393305:KIR393305 KSM393305:KSN393305 LCI393305:LCJ393305 LME393305:LMF393305 LWA393305:LWB393305 MFW393305:MFX393305 MPS393305:MPT393305 MZO393305:MZP393305 NJK393305:NJL393305 NTG393305:NTH393305 ODC393305:ODD393305 OMY393305:OMZ393305 OWU393305:OWV393305 PGQ393305:PGR393305 PQM393305:PQN393305 QAI393305:QAJ393305 QKE393305:QKF393305 QUA393305:QUB393305 RDW393305:RDX393305 RNS393305:RNT393305 RXO393305:RXP393305 SHK393305:SHL393305 SRG393305:SRH393305 TBC393305:TBD393305 TKY393305:TKZ393305 TUU393305:TUV393305 UEQ393305:UER393305 UOM393305:UON393305 UYI393305:UYJ393305 VIE393305:VIF393305 VSA393305:VSB393305 WBW393305:WBX393305 WLS393305:WLT393305 WVO393305:WVP393305 G458841:H458841 JC458841:JD458841 SY458841:SZ458841 ACU458841:ACV458841 AMQ458841:AMR458841 AWM458841:AWN458841 BGI458841:BGJ458841 BQE458841:BQF458841 CAA458841:CAB458841 CJW458841:CJX458841 CTS458841:CTT458841 DDO458841:DDP458841 DNK458841:DNL458841 DXG458841:DXH458841 EHC458841:EHD458841 EQY458841:EQZ458841 FAU458841:FAV458841 FKQ458841:FKR458841 FUM458841:FUN458841 GEI458841:GEJ458841 GOE458841:GOF458841 GYA458841:GYB458841 HHW458841:HHX458841 HRS458841:HRT458841 IBO458841:IBP458841 ILK458841:ILL458841 IVG458841:IVH458841 JFC458841:JFD458841 JOY458841:JOZ458841 JYU458841:JYV458841 KIQ458841:KIR458841 KSM458841:KSN458841 LCI458841:LCJ458841 LME458841:LMF458841 LWA458841:LWB458841 MFW458841:MFX458841 MPS458841:MPT458841 MZO458841:MZP458841 NJK458841:NJL458841 NTG458841:NTH458841 ODC458841:ODD458841 OMY458841:OMZ458841 OWU458841:OWV458841 PGQ458841:PGR458841 PQM458841:PQN458841 QAI458841:QAJ458841 QKE458841:QKF458841 QUA458841:QUB458841 RDW458841:RDX458841 RNS458841:RNT458841 RXO458841:RXP458841 SHK458841:SHL458841 SRG458841:SRH458841 TBC458841:TBD458841 TKY458841:TKZ458841 TUU458841:TUV458841 UEQ458841:UER458841 UOM458841:UON458841 UYI458841:UYJ458841 VIE458841:VIF458841 VSA458841:VSB458841 WBW458841:WBX458841 WLS458841:WLT458841 WVO458841:WVP458841 G524377:H524377 JC524377:JD524377 SY524377:SZ524377 ACU524377:ACV524377 AMQ524377:AMR524377 AWM524377:AWN524377 BGI524377:BGJ524377 BQE524377:BQF524377 CAA524377:CAB524377 CJW524377:CJX524377 CTS524377:CTT524377 DDO524377:DDP524377 DNK524377:DNL524377 DXG524377:DXH524377 EHC524377:EHD524377 EQY524377:EQZ524377 FAU524377:FAV524377 FKQ524377:FKR524377 FUM524377:FUN524377 GEI524377:GEJ524377 GOE524377:GOF524377 GYA524377:GYB524377 HHW524377:HHX524377 HRS524377:HRT524377 IBO524377:IBP524377 ILK524377:ILL524377 IVG524377:IVH524377 JFC524377:JFD524377 JOY524377:JOZ524377 JYU524377:JYV524377 KIQ524377:KIR524377 KSM524377:KSN524377 LCI524377:LCJ524377 LME524377:LMF524377 LWA524377:LWB524377 MFW524377:MFX524377 MPS524377:MPT524377 MZO524377:MZP524377 NJK524377:NJL524377 NTG524377:NTH524377 ODC524377:ODD524377 OMY524377:OMZ524377 OWU524377:OWV524377 PGQ524377:PGR524377 PQM524377:PQN524377 QAI524377:QAJ524377 QKE524377:QKF524377 QUA524377:QUB524377 RDW524377:RDX524377 RNS524377:RNT524377 RXO524377:RXP524377 SHK524377:SHL524377 SRG524377:SRH524377 TBC524377:TBD524377 TKY524377:TKZ524377 TUU524377:TUV524377 UEQ524377:UER524377 UOM524377:UON524377 UYI524377:UYJ524377 VIE524377:VIF524377 VSA524377:VSB524377 WBW524377:WBX524377 WLS524377:WLT524377 WVO524377:WVP524377 G589913:H589913 JC589913:JD589913 SY589913:SZ589913 ACU589913:ACV589913 AMQ589913:AMR589913 AWM589913:AWN589913 BGI589913:BGJ589913 BQE589913:BQF589913 CAA589913:CAB589913 CJW589913:CJX589913 CTS589913:CTT589913 DDO589913:DDP589913 DNK589913:DNL589913 DXG589913:DXH589913 EHC589913:EHD589913 EQY589913:EQZ589913 FAU589913:FAV589913 FKQ589913:FKR589913 FUM589913:FUN589913 GEI589913:GEJ589913 GOE589913:GOF589913 GYA589913:GYB589913 HHW589913:HHX589913 HRS589913:HRT589913 IBO589913:IBP589913 ILK589913:ILL589913 IVG589913:IVH589913 JFC589913:JFD589913 JOY589913:JOZ589913 JYU589913:JYV589913 KIQ589913:KIR589913 KSM589913:KSN589913 LCI589913:LCJ589913 LME589913:LMF589913 LWA589913:LWB589913 MFW589913:MFX589913 MPS589913:MPT589913 MZO589913:MZP589913 NJK589913:NJL589913 NTG589913:NTH589913 ODC589913:ODD589913 OMY589913:OMZ589913 OWU589913:OWV589913 PGQ589913:PGR589913 PQM589913:PQN589913 QAI589913:QAJ589913 QKE589913:QKF589913 QUA589913:QUB589913 RDW589913:RDX589913 RNS589913:RNT589913 RXO589913:RXP589913 SHK589913:SHL589913 SRG589913:SRH589913 TBC589913:TBD589913 TKY589913:TKZ589913 TUU589913:TUV589913 UEQ589913:UER589913 UOM589913:UON589913 UYI589913:UYJ589913 VIE589913:VIF589913 VSA589913:VSB589913 WBW589913:WBX589913 WLS589913:WLT589913 WVO589913:WVP589913 G655449:H655449 JC655449:JD655449 SY655449:SZ655449 ACU655449:ACV655449 AMQ655449:AMR655449 AWM655449:AWN655449 BGI655449:BGJ655449 BQE655449:BQF655449 CAA655449:CAB655449 CJW655449:CJX655449 CTS655449:CTT655449 DDO655449:DDP655449 DNK655449:DNL655449 DXG655449:DXH655449 EHC655449:EHD655449 EQY655449:EQZ655449 FAU655449:FAV655449 FKQ655449:FKR655449 FUM655449:FUN655449 GEI655449:GEJ655449 GOE655449:GOF655449 GYA655449:GYB655449 HHW655449:HHX655449 HRS655449:HRT655449 IBO655449:IBP655449 ILK655449:ILL655449 IVG655449:IVH655449 JFC655449:JFD655449 JOY655449:JOZ655449 JYU655449:JYV655449 KIQ655449:KIR655449 KSM655449:KSN655449 LCI655449:LCJ655449 LME655449:LMF655449 LWA655449:LWB655449 MFW655449:MFX655449 MPS655449:MPT655449 MZO655449:MZP655449 NJK655449:NJL655449 NTG655449:NTH655449 ODC655449:ODD655449 OMY655449:OMZ655449 OWU655449:OWV655449 PGQ655449:PGR655449 PQM655449:PQN655449 QAI655449:QAJ655449 QKE655449:QKF655449 QUA655449:QUB655449 RDW655449:RDX655449 RNS655449:RNT655449 RXO655449:RXP655449 SHK655449:SHL655449 SRG655449:SRH655449 TBC655449:TBD655449 TKY655449:TKZ655449 TUU655449:TUV655449 UEQ655449:UER655449 UOM655449:UON655449 UYI655449:UYJ655449 VIE655449:VIF655449 VSA655449:VSB655449 WBW655449:WBX655449 WLS655449:WLT655449 WVO655449:WVP655449 G720985:H720985 JC720985:JD720985 SY720985:SZ720985 ACU720985:ACV720985 AMQ720985:AMR720985 AWM720985:AWN720985 BGI720985:BGJ720985 BQE720985:BQF720985 CAA720985:CAB720985 CJW720985:CJX720985 CTS720985:CTT720985 DDO720985:DDP720985 DNK720985:DNL720985 DXG720985:DXH720985 EHC720985:EHD720985 EQY720985:EQZ720985 FAU720985:FAV720985 FKQ720985:FKR720985 FUM720985:FUN720985 GEI720985:GEJ720985 GOE720985:GOF720985 GYA720985:GYB720985 HHW720985:HHX720985 HRS720985:HRT720985 IBO720985:IBP720985 ILK720985:ILL720985 IVG720985:IVH720985 JFC720985:JFD720985 JOY720985:JOZ720985 JYU720985:JYV720985 KIQ720985:KIR720985 KSM720985:KSN720985 LCI720985:LCJ720985 LME720985:LMF720985 LWA720985:LWB720985 MFW720985:MFX720985 MPS720985:MPT720985 MZO720985:MZP720985 NJK720985:NJL720985 NTG720985:NTH720985 ODC720985:ODD720985 OMY720985:OMZ720985 OWU720985:OWV720985 PGQ720985:PGR720985 PQM720985:PQN720985 QAI720985:QAJ720985 QKE720985:QKF720985 QUA720985:QUB720985 RDW720985:RDX720985 RNS720985:RNT720985 RXO720985:RXP720985 SHK720985:SHL720985 SRG720985:SRH720985 TBC720985:TBD720985 TKY720985:TKZ720985 TUU720985:TUV720985 UEQ720985:UER720985 UOM720985:UON720985 UYI720985:UYJ720985 VIE720985:VIF720985 VSA720985:VSB720985 WBW720985:WBX720985 WLS720985:WLT720985 WVO720985:WVP720985 G786521:H786521 JC786521:JD786521 SY786521:SZ786521 ACU786521:ACV786521 AMQ786521:AMR786521 AWM786521:AWN786521 BGI786521:BGJ786521 BQE786521:BQF786521 CAA786521:CAB786521 CJW786521:CJX786521 CTS786521:CTT786521 DDO786521:DDP786521 DNK786521:DNL786521 DXG786521:DXH786521 EHC786521:EHD786521 EQY786521:EQZ786521 FAU786521:FAV786521 FKQ786521:FKR786521 FUM786521:FUN786521 GEI786521:GEJ786521 GOE786521:GOF786521 GYA786521:GYB786521 HHW786521:HHX786521 HRS786521:HRT786521 IBO786521:IBP786521 ILK786521:ILL786521 IVG786521:IVH786521 JFC786521:JFD786521 JOY786521:JOZ786521 JYU786521:JYV786521 KIQ786521:KIR786521 KSM786521:KSN786521 LCI786521:LCJ786521 LME786521:LMF786521 LWA786521:LWB786521 MFW786521:MFX786521 MPS786521:MPT786521 MZO786521:MZP786521 NJK786521:NJL786521 NTG786521:NTH786521 ODC786521:ODD786521 OMY786521:OMZ786521 OWU786521:OWV786521 PGQ786521:PGR786521 PQM786521:PQN786521 QAI786521:QAJ786521 QKE786521:QKF786521 QUA786521:QUB786521 RDW786521:RDX786521 RNS786521:RNT786521 RXO786521:RXP786521 SHK786521:SHL786521 SRG786521:SRH786521 TBC786521:TBD786521 TKY786521:TKZ786521 TUU786521:TUV786521 UEQ786521:UER786521 UOM786521:UON786521 UYI786521:UYJ786521 VIE786521:VIF786521 VSA786521:VSB786521 WBW786521:WBX786521 WLS786521:WLT786521 WVO786521:WVP786521 G852057:H852057 JC852057:JD852057 SY852057:SZ852057 ACU852057:ACV852057 AMQ852057:AMR852057 AWM852057:AWN852057 BGI852057:BGJ852057 BQE852057:BQF852057 CAA852057:CAB852057 CJW852057:CJX852057 CTS852057:CTT852057 DDO852057:DDP852057 DNK852057:DNL852057 DXG852057:DXH852057 EHC852057:EHD852057 EQY852057:EQZ852057 FAU852057:FAV852057 FKQ852057:FKR852057 FUM852057:FUN852057 GEI852057:GEJ852057 GOE852057:GOF852057 GYA852057:GYB852057 HHW852057:HHX852057 HRS852057:HRT852057 IBO852057:IBP852057 ILK852057:ILL852057 IVG852057:IVH852057 JFC852057:JFD852057 JOY852057:JOZ852057 JYU852057:JYV852057 KIQ852057:KIR852057 KSM852057:KSN852057 LCI852057:LCJ852057 LME852057:LMF852057 LWA852057:LWB852057 MFW852057:MFX852057 MPS852057:MPT852057 MZO852057:MZP852057 NJK852057:NJL852057 NTG852057:NTH852057 ODC852057:ODD852057 OMY852057:OMZ852057 OWU852057:OWV852057 PGQ852057:PGR852057 PQM852057:PQN852057 QAI852057:QAJ852057 QKE852057:QKF852057 QUA852057:QUB852057 RDW852057:RDX852057 RNS852057:RNT852057 RXO852057:RXP852057 SHK852057:SHL852057 SRG852057:SRH852057 TBC852057:TBD852057 TKY852057:TKZ852057 TUU852057:TUV852057 UEQ852057:UER852057 UOM852057:UON852057 UYI852057:UYJ852057 VIE852057:VIF852057 VSA852057:VSB852057 WBW852057:WBX852057 WLS852057:WLT852057 WVO852057:WVP852057 G917593:H917593 JC917593:JD917593 SY917593:SZ917593 ACU917593:ACV917593 AMQ917593:AMR917593 AWM917593:AWN917593 BGI917593:BGJ917593 BQE917593:BQF917593 CAA917593:CAB917593 CJW917593:CJX917593 CTS917593:CTT917593 DDO917593:DDP917593 DNK917593:DNL917593 DXG917593:DXH917593 EHC917593:EHD917593 EQY917593:EQZ917593 FAU917593:FAV917593 FKQ917593:FKR917593 FUM917593:FUN917593 GEI917593:GEJ917593 GOE917593:GOF917593 GYA917593:GYB917593 HHW917593:HHX917593 HRS917593:HRT917593 IBO917593:IBP917593 ILK917593:ILL917593 IVG917593:IVH917593 JFC917593:JFD917593 JOY917593:JOZ917593 JYU917593:JYV917593 KIQ917593:KIR917593 KSM917593:KSN917593 LCI917593:LCJ917593 LME917593:LMF917593 LWA917593:LWB917593 MFW917593:MFX917593 MPS917593:MPT917593 MZO917593:MZP917593 NJK917593:NJL917593 NTG917593:NTH917593 ODC917593:ODD917593 OMY917593:OMZ917593 OWU917593:OWV917593 PGQ917593:PGR917593 PQM917593:PQN917593 QAI917593:QAJ917593 QKE917593:QKF917593 QUA917593:QUB917593 RDW917593:RDX917593 RNS917593:RNT917593 RXO917593:RXP917593 SHK917593:SHL917593 SRG917593:SRH917593 TBC917593:TBD917593 TKY917593:TKZ917593 TUU917593:TUV917593 UEQ917593:UER917593 UOM917593:UON917593 UYI917593:UYJ917593 VIE917593:VIF917593 VSA917593:VSB917593 WBW917593:WBX917593 WLS917593:WLT917593 WVO917593:WVP917593 G983129:H983129 JC983129:JD983129 SY983129:SZ983129 ACU983129:ACV983129 AMQ983129:AMR983129 AWM983129:AWN983129 BGI983129:BGJ983129 BQE983129:BQF983129 CAA983129:CAB983129 CJW983129:CJX983129 CTS983129:CTT983129 DDO983129:DDP983129 DNK983129:DNL983129 DXG983129:DXH983129 EHC983129:EHD983129 EQY983129:EQZ983129 FAU983129:FAV983129 FKQ983129:FKR983129 FUM983129:FUN983129 GEI983129:GEJ983129 GOE983129:GOF983129 GYA983129:GYB983129 HHW983129:HHX983129 HRS983129:HRT983129 IBO983129:IBP983129 ILK983129:ILL983129 IVG983129:IVH983129 JFC983129:JFD983129 JOY983129:JOZ983129 JYU983129:JYV983129 KIQ983129:KIR983129 KSM983129:KSN983129 LCI983129:LCJ983129 LME983129:LMF983129 LWA983129:LWB983129 MFW983129:MFX983129 MPS983129:MPT983129 MZO983129:MZP983129 NJK983129:NJL983129 NTG983129:NTH983129 ODC983129:ODD983129 OMY983129:OMZ983129 OWU983129:OWV983129 PGQ983129:PGR983129 PQM983129:PQN983129 QAI983129:QAJ983129 QKE983129:QKF983129 QUA983129:QUB983129 RDW983129:RDX983129 RNS983129:RNT983129 RXO983129:RXP983129 SHK983129:SHL983129 SRG983129:SRH983129 TBC983129:TBD983129 TKY983129:TKZ983129 TUU983129:TUV983129 UEQ983129:UER983129 UOM983129:UON983129 UYI983129:UYJ983129 VIE983129:VIF983129 VSA983129:VSB983129 WBW983129:WBX983129 WLS983129:WLT983129 WVO983129:WVP983129 G91:H91 JC91:JD91 SY91:SZ91 ACU91:ACV91 AMQ91:AMR91 AWM91:AWN91 BGI91:BGJ91 BQE91:BQF91 CAA91:CAB91 CJW91:CJX91 CTS91:CTT91 DDO91:DDP91 DNK91:DNL91 DXG91:DXH91 EHC91:EHD91 EQY91:EQZ91 FAU91:FAV91 FKQ91:FKR91 FUM91:FUN91 GEI91:GEJ91 GOE91:GOF91 GYA91:GYB91 HHW91:HHX91 HRS91:HRT91 IBO91:IBP91 ILK91:ILL91 IVG91:IVH91 JFC91:JFD91 JOY91:JOZ91 JYU91:JYV91 KIQ91:KIR91 KSM91:KSN91 LCI91:LCJ91 LME91:LMF91 LWA91:LWB91 MFW91:MFX91 MPS91:MPT91 MZO91:MZP91 NJK91:NJL91 NTG91:NTH91 ODC91:ODD91 OMY91:OMZ91 OWU91:OWV91 PGQ91:PGR91 PQM91:PQN91 QAI91:QAJ91 QKE91:QKF91 QUA91:QUB91 RDW91:RDX91 RNS91:RNT91 RXO91:RXP91 SHK91:SHL91 SRG91:SRH91 TBC91:TBD91 TKY91:TKZ91 TUU91:TUV91 UEQ91:UER91 UOM91:UON91 UYI91:UYJ91 VIE91:VIF91 VSA91:VSB91 WBW91:WBX91 WLS91:WLT91 WVO91:WVP91 G65627:H65627 JC65627:JD65627 SY65627:SZ65627 ACU65627:ACV65627 AMQ65627:AMR65627 AWM65627:AWN65627 BGI65627:BGJ65627 BQE65627:BQF65627 CAA65627:CAB65627 CJW65627:CJX65627 CTS65627:CTT65627 DDO65627:DDP65627 DNK65627:DNL65627 DXG65627:DXH65627 EHC65627:EHD65627 EQY65627:EQZ65627 FAU65627:FAV65627 FKQ65627:FKR65627 FUM65627:FUN65627 GEI65627:GEJ65627 GOE65627:GOF65627 GYA65627:GYB65627 HHW65627:HHX65627 HRS65627:HRT65627 IBO65627:IBP65627 ILK65627:ILL65627 IVG65627:IVH65627 JFC65627:JFD65627 JOY65627:JOZ65627 JYU65627:JYV65627 KIQ65627:KIR65627 KSM65627:KSN65627 LCI65627:LCJ65627 LME65627:LMF65627 LWA65627:LWB65627 MFW65627:MFX65627 MPS65627:MPT65627 MZO65627:MZP65627 NJK65627:NJL65627 NTG65627:NTH65627 ODC65627:ODD65627 OMY65627:OMZ65627 OWU65627:OWV65627 PGQ65627:PGR65627 PQM65627:PQN65627 QAI65627:QAJ65627 QKE65627:QKF65627 QUA65627:QUB65627 RDW65627:RDX65627 RNS65627:RNT65627 RXO65627:RXP65627 SHK65627:SHL65627 SRG65627:SRH65627 TBC65627:TBD65627 TKY65627:TKZ65627 TUU65627:TUV65627 UEQ65627:UER65627 UOM65627:UON65627 UYI65627:UYJ65627 VIE65627:VIF65627 VSA65627:VSB65627 WBW65627:WBX65627 WLS65627:WLT65627 WVO65627:WVP65627 G131163:H131163 JC131163:JD131163 SY131163:SZ131163 ACU131163:ACV131163 AMQ131163:AMR131163 AWM131163:AWN131163 BGI131163:BGJ131163 BQE131163:BQF131163 CAA131163:CAB131163 CJW131163:CJX131163 CTS131163:CTT131163 DDO131163:DDP131163 DNK131163:DNL131163 DXG131163:DXH131163 EHC131163:EHD131163 EQY131163:EQZ131163 FAU131163:FAV131163 FKQ131163:FKR131163 FUM131163:FUN131163 GEI131163:GEJ131163 GOE131163:GOF131163 GYA131163:GYB131163 HHW131163:HHX131163 HRS131163:HRT131163 IBO131163:IBP131163 ILK131163:ILL131163 IVG131163:IVH131163 JFC131163:JFD131163 JOY131163:JOZ131163 JYU131163:JYV131163 KIQ131163:KIR131163 KSM131163:KSN131163 LCI131163:LCJ131163 LME131163:LMF131163 LWA131163:LWB131163 MFW131163:MFX131163 MPS131163:MPT131163 MZO131163:MZP131163 NJK131163:NJL131163 NTG131163:NTH131163 ODC131163:ODD131163 OMY131163:OMZ131163 OWU131163:OWV131163 PGQ131163:PGR131163 PQM131163:PQN131163 QAI131163:QAJ131163 QKE131163:QKF131163 QUA131163:QUB131163 RDW131163:RDX131163 RNS131163:RNT131163 RXO131163:RXP131163 SHK131163:SHL131163 SRG131163:SRH131163 TBC131163:TBD131163 TKY131163:TKZ131163 TUU131163:TUV131163 UEQ131163:UER131163 UOM131163:UON131163 UYI131163:UYJ131163 VIE131163:VIF131163 VSA131163:VSB131163 WBW131163:WBX131163 WLS131163:WLT131163 WVO131163:WVP131163 G196699:H196699 JC196699:JD196699 SY196699:SZ196699 ACU196699:ACV196699 AMQ196699:AMR196699 AWM196699:AWN196699 BGI196699:BGJ196699 BQE196699:BQF196699 CAA196699:CAB196699 CJW196699:CJX196699 CTS196699:CTT196699 DDO196699:DDP196699 DNK196699:DNL196699 DXG196699:DXH196699 EHC196699:EHD196699 EQY196699:EQZ196699 FAU196699:FAV196699 FKQ196699:FKR196699 FUM196699:FUN196699 GEI196699:GEJ196699 GOE196699:GOF196699 GYA196699:GYB196699 HHW196699:HHX196699 HRS196699:HRT196699 IBO196699:IBP196699 ILK196699:ILL196699 IVG196699:IVH196699 JFC196699:JFD196699 JOY196699:JOZ196699 JYU196699:JYV196699 KIQ196699:KIR196699 KSM196699:KSN196699 LCI196699:LCJ196699 LME196699:LMF196699 LWA196699:LWB196699 MFW196699:MFX196699 MPS196699:MPT196699 MZO196699:MZP196699 NJK196699:NJL196699 NTG196699:NTH196699 ODC196699:ODD196699 OMY196699:OMZ196699 OWU196699:OWV196699 PGQ196699:PGR196699 PQM196699:PQN196699 QAI196699:QAJ196699 QKE196699:QKF196699 QUA196699:QUB196699 RDW196699:RDX196699 RNS196699:RNT196699 RXO196699:RXP196699 SHK196699:SHL196699 SRG196699:SRH196699 TBC196699:TBD196699 TKY196699:TKZ196699 TUU196699:TUV196699 UEQ196699:UER196699 UOM196699:UON196699 UYI196699:UYJ196699 VIE196699:VIF196699 VSA196699:VSB196699 WBW196699:WBX196699 WLS196699:WLT196699 WVO196699:WVP196699 G262235:H262235 JC262235:JD262235 SY262235:SZ262235 ACU262235:ACV262235 AMQ262235:AMR262235 AWM262235:AWN262235 BGI262235:BGJ262235 BQE262235:BQF262235 CAA262235:CAB262235 CJW262235:CJX262235 CTS262235:CTT262235 DDO262235:DDP262235 DNK262235:DNL262235 DXG262235:DXH262235 EHC262235:EHD262235 EQY262235:EQZ262235 FAU262235:FAV262235 FKQ262235:FKR262235 FUM262235:FUN262235 GEI262235:GEJ262235 GOE262235:GOF262235 GYA262235:GYB262235 HHW262235:HHX262235 HRS262235:HRT262235 IBO262235:IBP262235 ILK262235:ILL262235 IVG262235:IVH262235 JFC262235:JFD262235 JOY262235:JOZ262235 JYU262235:JYV262235 KIQ262235:KIR262235 KSM262235:KSN262235 LCI262235:LCJ262235 LME262235:LMF262235 LWA262235:LWB262235 MFW262235:MFX262235 MPS262235:MPT262235 MZO262235:MZP262235 NJK262235:NJL262235 NTG262235:NTH262235 ODC262235:ODD262235 OMY262235:OMZ262235 OWU262235:OWV262235 PGQ262235:PGR262235 PQM262235:PQN262235 QAI262235:QAJ262235 QKE262235:QKF262235 QUA262235:QUB262235 RDW262235:RDX262235 RNS262235:RNT262235 RXO262235:RXP262235 SHK262235:SHL262235 SRG262235:SRH262235 TBC262235:TBD262235 TKY262235:TKZ262235 TUU262235:TUV262235 UEQ262235:UER262235 UOM262235:UON262235 UYI262235:UYJ262235 VIE262235:VIF262235 VSA262235:VSB262235 WBW262235:WBX262235 WLS262235:WLT262235 WVO262235:WVP262235 G327771:H327771 JC327771:JD327771 SY327771:SZ327771 ACU327771:ACV327771 AMQ327771:AMR327771 AWM327771:AWN327771 BGI327771:BGJ327771 BQE327771:BQF327771 CAA327771:CAB327771 CJW327771:CJX327771 CTS327771:CTT327771 DDO327771:DDP327771 DNK327771:DNL327771 DXG327771:DXH327771 EHC327771:EHD327771 EQY327771:EQZ327771 FAU327771:FAV327771 FKQ327771:FKR327771 FUM327771:FUN327771 GEI327771:GEJ327771 GOE327771:GOF327771 GYA327771:GYB327771 HHW327771:HHX327771 HRS327771:HRT327771 IBO327771:IBP327771 ILK327771:ILL327771 IVG327771:IVH327771 JFC327771:JFD327771 JOY327771:JOZ327771 JYU327771:JYV327771 KIQ327771:KIR327771 KSM327771:KSN327771 LCI327771:LCJ327771 LME327771:LMF327771 LWA327771:LWB327771 MFW327771:MFX327771 MPS327771:MPT327771 MZO327771:MZP327771 NJK327771:NJL327771 NTG327771:NTH327771 ODC327771:ODD327771 OMY327771:OMZ327771 OWU327771:OWV327771 PGQ327771:PGR327771 PQM327771:PQN327771 QAI327771:QAJ327771 QKE327771:QKF327771 QUA327771:QUB327771 RDW327771:RDX327771 RNS327771:RNT327771 RXO327771:RXP327771 SHK327771:SHL327771 SRG327771:SRH327771 TBC327771:TBD327771 TKY327771:TKZ327771 TUU327771:TUV327771 UEQ327771:UER327771 UOM327771:UON327771 UYI327771:UYJ327771 VIE327771:VIF327771 VSA327771:VSB327771 WBW327771:WBX327771 WLS327771:WLT327771 WVO327771:WVP327771 G393307:H393307 JC393307:JD393307 SY393307:SZ393307 ACU393307:ACV393307 AMQ393307:AMR393307 AWM393307:AWN393307 BGI393307:BGJ393307 BQE393307:BQF393307 CAA393307:CAB393307 CJW393307:CJX393307 CTS393307:CTT393307 DDO393307:DDP393307 DNK393307:DNL393307 DXG393307:DXH393307 EHC393307:EHD393307 EQY393307:EQZ393307 FAU393307:FAV393307 FKQ393307:FKR393307 FUM393307:FUN393307 GEI393307:GEJ393307 GOE393307:GOF393307 GYA393307:GYB393307 HHW393307:HHX393307 HRS393307:HRT393307 IBO393307:IBP393307 ILK393307:ILL393307 IVG393307:IVH393307 JFC393307:JFD393307 JOY393307:JOZ393307 JYU393307:JYV393307 KIQ393307:KIR393307 KSM393307:KSN393307 LCI393307:LCJ393307 LME393307:LMF393307 LWA393307:LWB393307 MFW393307:MFX393307 MPS393307:MPT393307 MZO393307:MZP393307 NJK393307:NJL393307 NTG393307:NTH393307 ODC393307:ODD393307 OMY393307:OMZ393307 OWU393307:OWV393307 PGQ393307:PGR393307 PQM393307:PQN393307 QAI393307:QAJ393307 QKE393307:QKF393307 QUA393307:QUB393307 RDW393307:RDX393307 RNS393307:RNT393307 RXO393307:RXP393307 SHK393307:SHL393307 SRG393307:SRH393307 TBC393307:TBD393307 TKY393307:TKZ393307 TUU393307:TUV393307 UEQ393307:UER393307 UOM393307:UON393307 UYI393307:UYJ393307 VIE393307:VIF393307 VSA393307:VSB393307 WBW393307:WBX393307 WLS393307:WLT393307 WVO393307:WVP393307 G458843:H458843 JC458843:JD458843 SY458843:SZ458843 ACU458843:ACV458843 AMQ458843:AMR458843 AWM458843:AWN458843 BGI458843:BGJ458843 BQE458843:BQF458843 CAA458843:CAB458843 CJW458843:CJX458843 CTS458843:CTT458843 DDO458843:DDP458843 DNK458843:DNL458843 DXG458843:DXH458843 EHC458843:EHD458843 EQY458843:EQZ458843 FAU458843:FAV458843 FKQ458843:FKR458843 FUM458843:FUN458843 GEI458843:GEJ458843 GOE458843:GOF458843 GYA458843:GYB458843 HHW458843:HHX458843 HRS458843:HRT458843 IBO458843:IBP458843 ILK458843:ILL458843 IVG458843:IVH458843 JFC458843:JFD458843 JOY458843:JOZ458843 JYU458843:JYV458843 KIQ458843:KIR458843 KSM458843:KSN458843 LCI458843:LCJ458843 LME458843:LMF458843 LWA458843:LWB458843 MFW458843:MFX458843 MPS458843:MPT458843 MZO458843:MZP458843 NJK458843:NJL458843 NTG458843:NTH458843 ODC458843:ODD458843 OMY458843:OMZ458843 OWU458843:OWV458843 PGQ458843:PGR458843 PQM458843:PQN458843 QAI458843:QAJ458843 QKE458843:QKF458843 QUA458843:QUB458843 RDW458843:RDX458843 RNS458843:RNT458843 RXO458843:RXP458843 SHK458843:SHL458843 SRG458843:SRH458843 TBC458843:TBD458843 TKY458843:TKZ458843 TUU458843:TUV458843 UEQ458843:UER458843 UOM458843:UON458843 UYI458843:UYJ458843 VIE458843:VIF458843 VSA458843:VSB458843 WBW458843:WBX458843 WLS458843:WLT458843 WVO458843:WVP458843 G524379:H524379 JC524379:JD524379 SY524379:SZ524379 ACU524379:ACV524379 AMQ524379:AMR524379 AWM524379:AWN524379 BGI524379:BGJ524379 BQE524379:BQF524379 CAA524379:CAB524379 CJW524379:CJX524379 CTS524379:CTT524379 DDO524379:DDP524379 DNK524379:DNL524379 DXG524379:DXH524379 EHC524379:EHD524379 EQY524379:EQZ524379 FAU524379:FAV524379 FKQ524379:FKR524379 FUM524379:FUN524379 GEI524379:GEJ524379 GOE524379:GOF524379 GYA524379:GYB524379 HHW524379:HHX524379 HRS524379:HRT524379 IBO524379:IBP524379 ILK524379:ILL524379 IVG524379:IVH524379 JFC524379:JFD524379 JOY524379:JOZ524379 JYU524379:JYV524379 KIQ524379:KIR524379 KSM524379:KSN524379 LCI524379:LCJ524379 LME524379:LMF524379 LWA524379:LWB524379 MFW524379:MFX524379 MPS524379:MPT524379 MZO524379:MZP524379 NJK524379:NJL524379 NTG524379:NTH524379 ODC524379:ODD524379 OMY524379:OMZ524379 OWU524379:OWV524379 PGQ524379:PGR524379 PQM524379:PQN524379 QAI524379:QAJ524379 QKE524379:QKF524379 QUA524379:QUB524379 RDW524379:RDX524379 RNS524379:RNT524379 RXO524379:RXP524379 SHK524379:SHL524379 SRG524379:SRH524379 TBC524379:TBD524379 TKY524379:TKZ524379 TUU524379:TUV524379 UEQ524379:UER524379 UOM524379:UON524379 UYI524379:UYJ524379 VIE524379:VIF524379 VSA524379:VSB524379 WBW524379:WBX524379 WLS524379:WLT524379 WVO524379:WVP524379 G589915:H589915 JC589915:JD589915 SY589915:SZ589915 ACU589915:ACV589915 AMQ589915:AMR589915 AWM589915:AWN589915 BGI589915:BGJ589915 BQE589915:BQF589915 CAA589915:CAB589915 CJW589915:CJX589915 CTS589915:CTT589915 DDO589915:DDP589915 DNK589915:DNL589915 DXG589915:DXH589915 EHC589915:EHD589915 EQY589915:EQZ589915 FAU589915:FAV589915 FKQ589915:FKR589915 FUM589915:FUN589915 GEI589915:GEJ589915 GOE589915:GOF589915 GYA589915:GYB589915 HHW589915:HHX589915 HRS589915:HRT589915 IBO589915:IBP589915 ILK589915:ILL589915 IVG589915:IVH589915 JFC589915:JFD589915 JOY589915:JOZ589915 JYU589915:JYV589915 KIQ589915:KIR589915 KSM589915:KSN589915 LCI589915:LCJ589915 LME589915:LMF589915 LWA589915:LWB589915 MFW589915:MFX589915 MPS589915:MPT589915 MZO589915:MZP589915 NJK589915:NJL589915 NTG589915:NTH589915 ODC589915:ODD589915 OMY589915:OMZ589915 OWU589915:OWV589915 PGQ589915:PGR589915 PQM589915:PQN589915 QAI589915:QAJ589915 QKE589915:QKF589915 QUA589915:QUB589915 RDW589915:RDX589915 RNS589915:RNT589915 RXO589915:RXP589915 SHK589915:SHL589915 SRG589915:SRH589915 TBC589915:TBD589915 TKY589915:TKZ589915 TUU589915:TUV589915 UEQ589915:UER589915 UOM589915:UON589915 UYI589915:UYJ589915 VIE589915:VIF589915 VSA589915:VSB589915 WBW589915:WBX589915 WLS589915:WLT589915 WVO589915:WVP589915 G655451:H655451 JC655451:JD655451 SY655451:SZ655451 ACU655451:ACV655451 AMQ655451:AMR655451 AWM655451:AWN655451 BGI655451:BGJ655451 BQE655451:BQF655451 CAA655451:CAB655451 CJW655451:CJX655451 CTS655451:CTT655451 DDO655451:DDP655451 DNK655451:DNL655451 DXG655451:DXH655451 EHC655451:EHD655451 EQY655451:EQZ655451 FAU655451:FAV655451 FKQ655451:FKR655451 FUM655451:FUN655451 GEI655451:GEJ655451 GOE655451:GOF655451 GYA655451:GYB655451 HHW655451:HHX655451 HRS655451:HRT655451 IBO655451:IBP655451 ILK655451:ILL655451 IVG655451:IVH655451 JFC655451:JFD655451 JOY655451:JOZ655451 JYU655451:JYV655451 KIQ655451:KIR655451 KSM655451:KSN655451 LCI655451:LCJ655451 LME655451:LMF655451 LWA655451:LWB655451 MFW655451:MFX655451 MPS655451:MPT655451 MZO655451:MZP655451 NJK655451:NJL655451 NTG655451:NTH655451 ODC655451:ODD655451 OMY655451:OMZ655451 OWU655451:OWV655451 PGQ655451:PGR655451 PQM655451:PQN655451 QAI655451:QAJ655451 QKE655451:QKF655451 QUA655451:QUB655451 RDW655451:RDX655451 RNS655451:RNT655451 RXO655451:RXP655451 SHK655451:SHL655451 SRG655451:SRH655451 TBC655451:TBD655451 TKY655451:TKZ655451 TUU655451:TUV655451 UEQ655451:UER655451 UOM655451:UON655451 UYI655451:UYJ655451 VIE655451:VIF655451 VSA655451:VSB655451 WBW655451:WBX655451 WLS655451:WLT655451 WVO655451:WVP655451 G720987:H720987 JC720987:JD720987 SY720987:SZ720987 ACU720987:ACV720987 AMQ720987:AMR720987 AWM720987:AWN720987 BGI720987:BGJ720987 BQE720987:BQF720987 CAA720987:CAB720987 CJW720987:CJX720987 CTS720987:CTT720987 DDO720987:DDP720987 DNK720987:DNL720987 DXG720987:DXH720987 EHC720987:EHD720987 EQY720987:EQZ720987 FAU720987:FAV720987 FKQ720987:FKR720987 FUM720987:FUN720987 GEI720987:GEJ720987 GOE720987:GOF720987 GYA720987:GYB720987 HHW720987:HHX720987 HRS720987:HRT720987 IBO720987:IBP720987 ILK720987:ILL720987 IVG720987:IVH720987 JFC720987:JFD720987 JOY720987:JOZ720987 JYU720987:JYV720987 KIQ720987:KIR720987 KSM720987:KSN720987 LCI720987:LCJ720987 LME720987:LMF720987 LWA720987:LWB720987 MFW720987:MFX720987 MPS720987:MPT720987 MZO720987:MZP720987 NJK720987:NJL720987 NTG720987:NTH720987 ODC720987:ODD720987 OMY720987:OMZ720987 OWU720987:OWV720987 PGQ720987:PGR720987 PQM720987:PQN720987 QAI720987:QAJ720987 QKE720987:QKF720987 QUA720987:QUB720987 RDW720987:RDX720987 RNS720987:RNT720987 RXO720987:RXP720987 SHK720987:SHL720987 SRG720987:SRH720987 TBC720987:TBD720987 TKY720987:TKZ720987 TUU720987:TUV720987 UEQ720987:UER720987 UOM720987:UON720987 UYI720987:UYJ720987 VIE720987:VIF720987 VSA720987:VSB720987 WBW720987:WBX720987 WLS720987:WLT720987 WVO720987:WVP720987 G786523:H786523 JC786523:JD786523 SY786523:SZ786523 ACU786523:ACV786523 AMQ786523:AMR786523 AWM786523:AWN786523 BGI786523:BGJ786523 BQE786523:BQF786523 CAA786523:CAB786523 CJW786523:CJX786523 CTS786523:CTT786523 DDO786523:DDP786523 DNK786523:DNL786523 DXG786523:DXH786523 EHC786523:EHD786523 EQY786523:EQZ786523 FAU786523:FAV786523 FKQ786523:FKR786523 FUM786523:FUN786523 GEI786523:GEJ786523 GOE786523:GOF786523 GYA786523:GYB786523 HHW786523:HHX786523 HRS786523:HRT786523 IBO786523:IBP786523 ILK786523:ILL786523 IVG786523:IVH786523 JFC786523:JFD786523 JOY786523:JOZ786523 JYU786523:JYV786523 KIQ786523:KIR786523 KSM786523:KSN786523 LCI786523:LCJ786523 LME786523:LMF786523 LWA786523:LWB786523 MFW786523:MFX786523 MPS786523:MPT786523 MZO786523:MZP786523 NJK786523:NJL786523 NTG786523:NTH786523 ODC786523:ODD786523 OMY786523:OMZ786523 OWU786523:OWV786523 PGQ786523:PGR786523 PQM786523:PQN786523 QAI786523:QAJ786523 QKE786523:QKF786523 QUA786523:QUB786523 RDW786523:RDX786523 RNS786523:RNT786523 RXO786523:RXP786523 SHK786523:SHL786523 SRG786523:SRH786523 TBC786523:TBD786523 TKY786523:TKZ786523 TUU786523:TUV786523 UEQ786523:UER786523 UOM786523:UON786523 UYI786523:UYJ786523 VIE786523:VIF786523 VSA786523:VSB786523 WBW786523:WBX786523 WLS786523:WLT786523 WVO786523:WVP786523 G852059:H852059 JC852059:JD852059 SY852059:SZ852059 ACU852059:ACV852059 AMQ852059:AMR852059 AWM852059:AWN852059 BGI852059:BGJ852059 BQE852059:BQF852059 CAA852059:CAB852059 CJW852059:CJX852059 CTS852059:CTT852059 DDO852059:DDP852059 DNK852059:DNL852059 DXG852059:DXH852059 EHC852059:EHD852059 EQY852059:EQZ852059 FAU852059:FAV852059 FKQ852059:FKR852059 FUM852059:FUN852059 GEI852059:GEJ852059 GOE852059:GOF852059 GYA852059:GYB852059 HHW852059:HHX852059 HRS852059:HRT852059 IBO852059:IBP852059 ILK852059:ILL852059 IVG852059:IVH852059 JFC852059:JFD852059 JOY852059:JOZ852059 JYU852059:JYV852059 KIQ852059:KIR852059 KSM852059:KSN852059 LCI852059:LCJ852059 LME852059:LMF852059 LWA852059:LWB852059 MFW852059:MFX852059 MPS852059:MPT852059 MZO852059:MZP852059 NJK852059:NJL852059 NTG852059:NTH852059 ODC852059:ODD852059 OMY852059:OMZ852059 OWU852059:OWV852059 PGQ852059:PGR852059 PQM852059:PQN852059 QAI852059:QAJ852059 QKE852059:QKF852059 QUA852059:QUB852059 RDW852059:RDX852059 RNS852059:RNT852059 RXO852059:RXP852059 SHK852059:SHL852059 SRG852059:SRH852059 TBC852059:TBD852059 TKY852059:TKZ852059 TUU852059:TUV852059 UEQ852059:UER852059 UOM852059:UON852059 UYI852059:UYJ852059 VIE852059:VIF852059 VSA852059:VSB852059 WBW852059:WBX852059 WLS852059:WLT852059 WVO852059:WVP852059 G917595:H917595 JC917595:JD917595 SY917595:SZ917595 ACU917595:ACV917595 AMQ917595:AMR917595 AWM917595:AWN917595 BGI917595:BGJ917595 BQE917595:BQF917595 CAA917595:CAB917595 CJW917595:CJX917595 CTS917595:CTT917595 DDO917595:DDP917595 DNK917595:DNL917595 DXG917595:DXH917595 EHC917595:EHD917595 EQY917595:EQZ917595 FAU917595:FAV917595 FKQ917595:FKR917595 FUM917595:FUN917595 GEI917595:GEJ917595 GOE917595:GOF917595 GYA917595:GYB917595 HHW917595:HHX917595 HRS917595:HRT917595 IBO917595:IBP917595 ILK917595:ILL917595 IVG917595:IVH917595 JFC917595:JFD917595 JOY917595:JOZ917595 JYU917595:JYV917595 KIQ917595:KIR917595 KSM917595:KSN917595 LCI917595:LCJ917595 LME917595:LMF917595 LWA917595:LWB917595 MFW917595:MFX917595 MPS917595:MPT917595 MZO917595:MZP917595 NJK917595:NJL917595 NTG917595:NTH917595 ODC917595:ODD917595 OMY917595:OMZ917595 OWU917595:OWV917595 PGQ917595:PGR917595 PQM917595:PQN917595 QAI917595:QAJ917595 QKE917595:QKF917595 QUA917595:QUB917595 RDW917595:RDX917595 RNS917595:RNT917595 RXO917595:RXP917595 SHK917595:SHL917595 SRG917595:SRH917595 TBC917595:TBD917595 TKY917595:TKZ917595 TUU917595:TUV917595 UEQ917595:UER917595 UOM917595:UON917595 UYI917595:UYJ917595 VIE917595:VIF917595 VSA917595:VSB917595 WBW917595:WBX917595 WLS917595:WLT917595 WVO917595:WVP917595 G983131:H983131 JC983131:JD983131 SY983131:SZ983131 ACU983131:ACV983131 AMQ983131:AMR983131 AWM983131:AWN983131 BGI983131:BGJ983131 BQE983131:BQF983131 CAA983131:CAB983131 CJW983131:CJX983131 CTS983131:CTT983131 DDO983131:DDP983131 DNK983131:DNL983131 DXG983131:DXH983131 EHC983131:EHD983131 EQY983131:EQZ983131 FAU983131:FAV983131 FKQ983131:FKR983131 FUM983131:FUN983131 GEI983131:GEJ983131 GOE983131:GOF983131 GYA983131:GYB983131 HHW983131:HHX983131 HRS983131:HRT983131 IBO983131:IBP983131 ILK983131:ILL983131 IVG983131:IVH983131 JFC983131:JFD983131 JOY983131:JOZ983131 JYU983131:JYV983131 KIQ983131:KIR983131 KSM983131:KSN983131 LCI983131:LCJ983131 LME983131:LMF983131 LWA983131:LWB983131 MFW983131:MFX983131 MPS983131:MPT983131 MZO983131:MZP983131 NJK983131:NJL983131 NTG983131:NTH983131 ODC983131:ODD983131 OMY983131:OMZ983131 OWU983131:OWV983131 PGQ983131:PGR983131 PQM983131:PQN983131 QAI983131:QAJ983131 QKE983131:QKF983131 QUA983131:QUB983131 RDW983131:RDX983131 RNS983131:RNT983131 RXO983131:RXP983131 SHK983131:SHL983131 SRG983131:SRH983131 TBC983131:TBD983131 TKY983131:TKZ983131 TUU983131:TUV983131 UEQ983131:UER983131 UOM983131:UON983131 UYI983131:UYJ983131 VIE983131:VIF983131 VSA983131:VSB983131 WBW983131:WBX983131 WLS983131:WLT983131 WVO983131:WVP983131 G78:H78 JC78:JD78 SY78:SZ78 ACU78:ACV78 AMQ78:AMR78 AWM78:AWN78 BGI78:BGJ78 BQE78:BQF78 CAA78:CAB78 CJW78:CJX78 CTS78:CTT78 DDO78:DDP78 DNK78:DNL78 DXG78:DXH78 EHC78:EHD78 EQY78:EQZ78 FAU78:FAV78 FKQ78:FKR78 FUM78:FUN78 GEI78:GEJ78 GOE78:GOF78 GYA78:GYB78 HHW78:HHX78 HRS78:HRT78 IBO78:IBP78 ILK78:ILL78 IVG78:IVH78 JFC78:JFD78 JOY78:JOZ78 JYU78:JYV78 KIQ78:KIR78 KSM78:KSN78 LCI78:LCJ78 LME78:LMF78 LWA78:LWB78 MFW78:MFX78 MPS78:MPT78 MZO78:MZP78 NJK78:NJL78 NTG78:NTH78 ODC78:ODD78 OMY78:OMZ78 OWU78:OWV78 PGQ78:PGR78 PQM78:PQN78 QAI78:QAJ78 QKE78:QKF78 QUA78:QUB78 RDW78:RDX78 RNS78:RNT78 RXO78:RXP78 SHK78:SHL78 SRG78:SRH78 TBC78:TBD78 TKY78:TKZ78 TUU78:TUV78 UEQ78:UER78 UOM78:UON78 UYI78:UYJ78 VIE78:VIF78 VSA78:VSB78 WBW78:WBX78 WLS78:WLT78 WVO78:WVP78 G65614:H65614 JC65614:JD65614 SY65614:SZ65614 ACU65614:ACV65614 AMQ65614:AMR65614 AWM65614:AWN65614 BGI65614:BGJ65614 BQE65614:BQF65614 CAA65614:CAB65614 CJW65614:CJX65614 CTS65614:CTT65614 DDO65614:DDP65614 DNK65614:DNL65614 DXG65614:DXH65614 EHC65614:EHD65614 EQY65614:EQZ65614 FAU65614:FAV65614 FKQ65614:FKR65614 FUM65614:FUN65614 GEI65614:GEJ65614 GOE65614:GOF65614 GYA65614:GYB65614 HHW65614:HHX65614 HRS65614:HRT65614 IBO65614:IBP65614 ILK65614:ILL65614 IVG65614:IVH65614 JFC65614:JFD65614 JOY65614:JOZ65614 JYU65614:JYV65614 KIQ65614:KIR65614 KSM65614:KSN65614 LCI65614:LCJ65614 LME65614:LMF65614 LWA65614:LWB65614 MFW65614:MFX65614 MPS65614:MPT65614 MZO65614:MZP65614 NJK65614:NJL65614 NTG65614:NTH65614 ODC65614:ODD65614 OMY65614:OMZ65614 OWU65614:OWV65614 PGQ65614:PGR65614 PQM65614:PQN65614 QAI65614:QAJ65614 QKE65614:QKF65614 QUA65614:QUB65614 RDW65614:RDX65614 RNS65614:RNT65614 RXO65614:RXP65614 SHK65614:SHL65614 SRG65614:SRH65614 TBC65614:TBD65614 TKY65614:TKZ65614 TUU65614:TUV65614 UEQ65614:UER65614 UOM65614:UON65614 UYI65614:UYJ65614 VIE65614:VIF65614 VSA65614:VSB65614 WBW65614:WBX65614 WLS65614:WLT65614 WVO65614:WVP65614 G131150:H131150 JC131150:JD131150 SY131150:SZ131150 ACU131150:ACV131150 AMQ131150:AMR131150 AWM131150:AWN131150 BGI131150:BGJ131150 BQE131150:BQF131150 CAA131150:CAB131150 CJW131150:CJX131150 CTS131150:CTT131150 DDO131150:DDP131150 DNK131150:DNL131150 DXG131150:DXH131150 EHC131150:EHD131150 EQY131150:EQZ131150 FAU131150:FAV131150 FKQ131150:FKR131150 FUM131150:FUN131150 GEI131150:GEJ131150 GOE131150:GOF131150 GYA131150:GYB131150 HHW131150:HHX131150 HRS131150:HRT131150 IBO131150:IBP131150 ILK131150:ILL131150 IVG131150:IVH131150 JFC131150:JFD131150 JOY131150:JOZ131150 JYU131150:JYV131150 KIQ131150:KIR131150 KSM131150:KSN131150 LCI131150:LCJ131150 LME131150:LMF131150 LWA131150:LWB131150 MFW131150:MFX131150 MPS131150:MPT131150 MZO131150:MZP131150 NJK131150:NJL131150 NTG131150:NTH131150 ODC131150:ODD131150 OMY131150:OMZ131150 OWU131150:OWV131150 PGQ131150:PGR131150 PQM131150:PQN131150 QAI131150:QAJ131150 QKE131150:QKF131150 QUA131150:QUB131150 RDW131150:RDX131150 RNS131150:RNT131150 RXO131150:RXP131150 SHK131150:SHL131150 SRG131150:SRH131150 TBC131150:TBD131150 TKY131150:TKZ131150 TUU131150:TUV131150 UEQ131150:UER131150 UOM131150:UON131150 UYI131150:UYJ131150 VIE131150:VIF131150 VSA131150:VSB131150 WBW131150:WBX131150 WLS131150:WLT131150 WVO131150:WVP131150 G196686:H196686 JC196686:JD196686 SY196686:SZ196686 ACU196686:ACV196686 AMQ196686:AMR196686 AWM196686:AWN196686 BGI196686:BGJ196686 BQE196686:BQF196686 CAA196686:CAB196686 CJW196686:CJX196686 CTS196686:CTT196686 DDO196686:DDP196686 DNK196686:DNL196686 DXG196686:DXH196686 EHC196686:EHD196686 EQY196686:EQZ196686 FAU196686:FAV196686 FKQ196686:FKR196686 FUM196686:FUN196686 GEI196686:GEJ196686 GOE196686:GOF196686 GYA196686:GYB196686 HHW196686:HHX196686 HRS196686:HRT196686 IBO196686:IBP196686 ILK196686:ILL196686 IVG196686:IVH196686 JFC196686:JFD196686 JOY196686:JOZ196686 JYU196686:JYV196686 KIQ196686:KIR196686 KSM196686:KSN196686 LCI196686:LCJ196686 LME196686:LMF196686 LWA196686:LWB196686 MFW196686:MFX196686 MPS196686:MPT196686 MZO196686:MZP196686 NJK196686:NJL196686 NTG196686:NTH196686 ODC196686:ODD196686 OMY196686:OMZ196686 OWU196686:OWV196686 PGQ196686:PGR196686 PQM196686:PQN196686 QAI196686:QAJ196686 QKE196686:QKF196686 QUA196686:QUB196686 RDW196686:RDX196686 RNS196686:RNT196686 RXO196686:RXP196686 SHK196686:SHL196686 SRG196686:SRH196686 TBC196686:TBD196686 TKY196686:TKZ196686 TUU196686:TUV196686 UEQ196686:UER196686 UOM196686:UON196686 UYI196686:UYJ196686 VIE196686:VIF196686 VSA196686:VSB196686 WBW196686:WBX196686 WLS196686:WLT196686 WVO196686:WVP196686 G262222:H262222 JC262222:JD262222 SY262222:SZ262222 ACU262222:ACV262222 AMQ262222:AMR262222 AWM262222:AWN262222 BGI262222:BGJ262222 BQE262222:BQF262222 CAA262222:CAB262222 CJW262222:CJX262222 CTS262222:CTT262222 DDO262222:DDP262222 DNK262222:DNL262222 DXG262222:DXH262222 EHC262222:EHD262222 EQY262222:EQZ262222 FAU262222:FAV262222 FKQ262222:FKR262222 FUM262222:FUN262222 GEI262222:GEJ262222 GOE262222:GOF262222 GYA262222:GYB262222 HHW262222:HHX262222 HRS262222:HRT262222 IBO262222:IBP262222 ILK262222:ILL262222 IVG262222:IVH262222 JFC262222:JFD262222 JOY262222:JOZ262222 JYU262222:JYV262222 KIQ262222:KIR262222 KSM262222:KSN262222 LCI262222:LCJ262222 LME262222:LMF262222 LWA262222:LWB262222 MFW262222:MFX262222 MPS262222:MPT262222 MZO262222:MZP262222 NJK262222:NJL262222 NTG262222:NTH262222 ODC262222:ODD262222 OMY262222:OMZ262222 OWU262222:OWV262222 PGQ262222:PGR262222 PQM262222:PQN262222 QAI262222:QAJ262222 QKE262222:QKF262222 QUA262222:QUB262222 RDW262222:RDX262222 RNS262222:RNT262222 RXO262222:RXP262222 SHK262222:SHL262222 SRG262222:SRH262222 TBC262222:TBD262222 TKY262222:TKZ262222 TUU262222:TUV262222 UEQ262222:UER262222 UOM262222:UON262222 UYI262222:UYJ262222 VIE262222:VIF262222 VSA262222:VSB262222 WBW262222:WBX262222 WLS262222:WLT262222 WVO262222:WVP262222 G327758:H327758 JC327758:JD327758 SY327758:SZ327758 ACU327758:ACV327758 AMQ327758:AMR327758 AWM327758:AWN327758 BGI327758:BGJ327758 BQE327758:BQF327758 CAA327758:CAB327758 CJW327758:CJX327758 CTS327758:CTT327758 DDO327758:DDP327758 DNK327758:DNL327758 DXG327758:DXH327758 EHC327758:EHD327758 EQY327758:EQZ327758 FAU327758:FAV327758 FKQ327758:FKR327758 FUM327758:FUN327758 GEI327758:GEJ327758 GOE327758:GOF327758 GYA327758:GYB327758 HHW327758:HHX327758 HRS327758:HRT327758 IBO327758:IBP327758 ILK327758:ILL327758 IVG327758:IVH327758 JFC327758:JFD327758 JOY327758:JOZ327758 JYU327758:JYV327758 KIQ327758:KIR327758 KSM327758:KSN327758 LCI327758:LCJ327758 LME327758:LMF327758 LWA327758:LWB327758 MFW327758:MFX327758 MPS327758:MPT327758 MZO327758:MZP327758 NJK327758:NJL327758 NTG327758:NTH327758 ODC327758:ODD327758 OMY327758:OMZ327758 OWU327758:OWV327758 PGQ327758:PGR327758 PQM327758:PQN327758 QAI327758:QAJ327758 QKE327758:QKF327758 QUA327758:QUB327758 RDW327758:RDX327758 RNS327758:RNT327758 RXO327758:RXP327758 SHK327758:SHL327758 SRG327758:SRH327758 TBC327758:TBD327758 TKY327758:TKZ327758 TUU327758:TUV327758 UEQ327758:UER327758 UOM327758:UON327758 UYI327758:UYJ327758 VIE327758:VIF327758 VSA327758:VSB327758 WBW327758:WBX327758 WLS327758:WLT327758 WVO327758:WVP327758 G393294:H393294 JC393294:JD393294 SY393294:SZ393294 ACU393294:ACV393294 AMQ393294:AMR393294 AWM393294:AWN393294 BGI393294:BGJ393294 BQE393294:BQF393294 CAA393294:CAB393294 CJW393294:CJX393294 CTS393294:CTT393294 DDO393294:DDP393294 DNK393294:DNL393294 DXG393294:DXH393294 EHC393294:EHD393294 EQY393294:EQZ393294 FAU393294:FAV393294 FKQ393294:FKR393294 FUM393294:FUN393294 GEI393294:GEJ393294 GOE393294:GOF393294 GYA393294:GYB393294 HHW393294:HHX393294 HRS393294:HRT393294 IBO393294:IBP393294 ILK393294:ILL393294 IVG393294:IVH393294 JFC393294:JFD393294 JOY393294:JOZ393294 JYU393294:JYV393294 KIQ393294:KIR393294 KSM393294:KSN393294 LCI393294:LCJ393294 LME393294:LMF393294 LWA393294:LWB393294 MFW393294:MFX393294 MPS393294:MPT393294 MZO393294:MZP393294 NJK393294:NJL393294 NTG393294:NTH393294 ODC393294:ODD393294 OMY393294:OMZ393294 OWU393294:OWV393294 PGQ393294:PGR393294 PQM393294:PQN393294 QAI393294:QAJ393294 QKE393294:QKF393294 QUA393294:QUB393294 RDW393294:RDX393294 RNS393294:RNT393294 RXO393294:RXP393294 SHK393294:SHL393294 SRG393294:SRH393294 TBC393294:TBD393294 TKY393294:TKZ393294 TUU393294:TUV393294 UEQ393294:UER393294 UOM393294:UON393294 UYI393294:UYJ393294 VIE393294:VIF393294 VSA393294:VSB393294 WBW393294:WBX393294 WLS393294:WLT393294 WVO393294:WVP393294 G458830:H458830 JC458830:JD458830 SY458830:SZ458830 ACU458830:ACV458830 AMQ458830:AMR458830 AWM458830:AWN458830 BGI458830:BGJ458830 BQE458830:BQF458830 CAA458830:CAB458830 CJW458830:CJX458830 CTS458830:CTT458830 DDO458830:DDP458830 DNK458830:DNL458830 DXG458830:DXH458830 EHC458830:EHD458830 EQY458830:EQZ458830 FAU458830:FAV458830 FKQ458830:FKR458830 FUM458830:FUN458830 GEI458830:GEJ458830 GOE458830:GOF458830 GYA458830:GYB458830 HHW458830:HHX458830 HRS458830:HRT458830 IBO458830:IBP458830 ILK458830:ILL458830 IVG458830:IVH458830 JFC458830:JFD458830 JOY458830:JOZ458830 JYU458830:JYV458830 KIQ458830:KIR458830 KSM458830:KSN458830 LCI458830:LCJ458830 LME458830:LMF458830 LWA458830:LWB458830 MFW458830:MFX458830 MPS458830:MPT458830 MZO458830:MZP458830 NJK458830:NJL458830 NTG458830:NTH458830 ODC458830:ODD458830 OMY458830:OMZ458830 OWU458830:OWV458830 PGQ458830:PGR458830 PQM458830:PQN458830 QAI458830:QAJ458830 QKE458830:QKF458830 QUA458830:QUB458830 RDW458830:RDX458830 RNS458830:RNT458830 RXO458830:RXP458830 SHK458830:SHL458830 SRG458830:SRH458830 TBC458830:TBD458830 TKY458830:TKZ458830 TUU458830:TUV458830 UEQ458830:UER458830 UOM458830:UON458830 UYI458830:UYJ458830 VIE458830:VIF458830 VSA458830:VSB458830 WBW458830:WBX458830 WLS458830:WLT458830 WVO458830:WVP458830 G524366:H524366 JC524366:JD524366 SY524366:SZ524366 ACU524366:ACV524366 AMQ524366:AMR524366 AWM524366:AWN524366 BGI524366:BGJ524366 BQE524366:BQF524366 CAA524366:CAB524366 CJW524366:CJX524366 CTS524366:CTT524366 DDO524366:DDP524366 DNK524366:DNL524366 DXG524366:DXH524366 EHC524366:EHD524366 EQY524366:EQZ524366 FAU524366:FAV524366 FKQ524366:FKR524366 FUM524366:FUN524366 GEI524366:GEJ524366 GOE524366:GOF524366 GYA524366:GYB524366 HHW524366:HHX524366 HRS524366:HRT524366 IBO524366:IBP524366 ILK524366:ILL524366 IVG524366:IVH524366 JFC524366:JFD524366 JOY524366:JOZ524366 JYU524366:JYV524366 KIQ524366:KIR524366 KSM524366:KSN524366 LCI524366:LCJ524366 LME524366:LMF524366 LWA524366:LWB524366 MFW524366:MFX524366 MPS524366:MPT524366 MZO524366:MZP524366 NJK524366:NJL524366 NTG524366:NTH524366 ODC524366:ODD524366 OMY524366:OMZ524366 OWU524366:OWV524366 PGQ524366:PGR524366 PQM524366:PQN524366 QAI524366:QAJ524366 QKE524366:QKF524366 QUA524366:QUB524366 RDW524366:RDX524366 RNS524366:RNT524366 RXO524366:RXP524366 SHK524366:SHL524366 SRG524366:SRH524366 TBC524366:TBD524366 TKY524366:TKZ524366 TUU524366:TUV524366 UEQ524366:UER524366 UOM524366:UON524366 UYI524366:UYJ524366 VIE524366:VIF524366 VSA524366:VSB524366 WBW524366:WBX524366 WLS524366:WLT524366 WVO524366:WVP524366 G589902:H589902 JC589902:JD589902 SY589902:SZ589902 ACU589902:ACV589902 AMQ589902:AMR589902 AWM589902:AWN589902 BGI589902:BGJ589902 BQE589902:BQF589902 CAA589902:CAB589902 CJW589902:CJX589902 CTS589902:CTT589902 DDO589902:DDP589902 DNK589902:DNL589902 DXG589902:DXH589902 EHC589902:EHD589902 EQY589902:EQZ589902 FAU589902:FAV589902 FKQ589902:FKR589902 FUM589902:FUN589902 GEI589902:GEJ589902 GOE589902:GOF589902 GYA589902:GYB589902 HHW589902:HHX589902 HRS589902:HRT589902 IBO589902:IBP589902 ILK589902:ILL589902 IVG589902:IVH589902 JFC589902:JFD589902 JOY589902:JOZ589902 JYU589902:JYV589902 KIQ589902:KIR589902 KSM589902:KSN589902 LCI589902:LCJ589902 LME589902:LMF589902 LWA589902:LWB589902 MFW589902:MFX589902 MPS589902:MPT589902 MZO589902:MZP589902 NJK589902:NJL589902 NTG589902:NTH589902 ODC589902:ODD589902 OMY589902:OMZ589902 OWU589902:OWV589902 PGQ589902:PGR589902 PQM589902:PQN589902 QAI589902:QAJ589902 QKE589902:QKF589902 QUA589902:QUB589902 RDW589902:RDX589902 RNS589902:RNT589902 RXO589902:RXP589902 SHK589902:SHL589902 SRG589902:SRH589902 TBC589902:TBD589902 TKY589902:TKZ589902 TUU589902:TUV589902 UEQ589902:UER589902 UOM589902:UON589902 UYI589902:UYJ589902 VIE589902:VIF589902 VSA589902:VSB589902 WBW589902:WBX589902 WLS589902:WLT589902 WVO589902:WVP589902 G655438:H655438 JC655438:JD655438 SY655438:SZ655438 ACU655438:ACV655438 AMQ655438:AMR655438 AWM655438:AWN655438 BGI655438:BGJ655438 BQE655438:BQF655438 CAA655438:CAB655438 CJW655438:CJX655438 CTS655438:CTT655438 DDO655438:DDP655438 DNK655438:DNL655438 DXG655438:DXH655438 EHC655438:EHD655438 EQY655438:EQZ655438 FAU655438:FAV655438 FKQ655438:FKR655438 FUM655438:FUN655438 GEI655438:GEJ655438 GOE655438:GOF655438 GYA655438:GYB655438 HHW655438:HHX655438 HRS655438:HRT655438 IBO655438:IBP655438 ILK655438:ILL655438 IVG655438:IVH655438 JFC655438:JFD655438 JOY655438:JOZ655438 JYU655438:JYV655438 KIQ655438:KIR655438 KSM655438:KSN655438 LCI655438:LCJ655438 LME655438:LMF655438 LWA655438:LWB655438 MFW655438:MFX655438 MPS655438:MPT655438 MZO655438:MZP655438 NJK655438:NJL655438 NTG655438:NTH655438 ODC655438:ODD655438 OMY655438:OMZ655438 OWU655438:OWV655438 PGQ655438:PGR655438 PQM655438:PQN655438 QAI655438:QAJ655438 QKE655438:QKF655438 QUA655438:QUB655438 RDW655438:RDX655438 RNS655438:RNT655438 RXO655438:RXP655438 SHK655438:SHL655438 SRG655438:SRH655438 TBC655438:TBD655438 TKY655438:TKZ655438 TUU655438:TUV655438 UEQ655438:UER655438 UOM655438:UON655438 UYI655438:UYJ655438 VIE655438:VIF655438 VSA655438:VSB655438 WBW655438:WBX655438 WLS655438:WLT655438 WVO655438:WVP655438 G720974:H720974 JC720974:JD720974 SY720974:SZ720974 ACU720974:ACV720974 AMQ720974:AMR720974 AWM720974:AWN720974 BGI720974:BGJ720974 BQE720974:BQF720974 CAA720974:CAB720974 CJW720974:CJX720974 CTS720974:CTT720974 DDO720974:DDP720974 DNK720974:DNL720974 DXG720974:DXH720974 EHC720974:EHD720974 EQY720974:EQZ720974 FAU720974:FAV720974 FKQ720974:FKR720974 FUM720974:FUN720974 GEI720974:GEJ720974 GOE720974:GOF720974 GYA720974:GYB720974 HHW720974:HHX720974 HRS720974:HRT720974 IBO720974:IBP720974 ILK720974:ILL720974 IVG720974:IVH720974 JFC720974:JFD720974 JOY720974:JOZ720974 JYU720974:JYV720974 KIQ720974:KIR720974 KSM720974:KSN720974 LCI720974:LCJ720974 LME720974:LMF720974 LWA720974:LWB720974 MFW720974:MFX720974 MPS720974:MPT720974 MZO720974:MZP720974 NJK720974:NJL720974 NTG720974:NTH720974 ODC720974:ODD720974 OMY720974:OMZ720974 OWU720974:OWV720974 PGQ720974:PGR720974 PQM720974:PQN720974 QAI720974:QAJ720974 QKE720974:QKF720974 QUA720974:QUB720974 RDW720974:RDX720974 RNS720974:RNT720974 RXO720974:RXP720974 SHK720974:SHL720974 SRG720974:SRH720974 TBC720974:TBD720974 TKY720974:TKZ720974 TUU720974:TUV720974 UEQ720974:UER720974 UOM720974:UON720974 UYI720974:UYJ720974 VIE720974:VIF720974 VSA720974:VSB720974 WBW720974:WBX720974 WLS720974:WLT720974 WVO720974:WVP720974 G786510:H786510 JC786510:JD786510 SY786510:SZ786510 ACU786510:ACV786510 AMQ786510:AMR786510 AWM786510:AWN786510 BGI786510:BGJ786510 BQE786510:BQF786510 CAA786510:CAB786510 CJW786510:CJX786510 CTS786510:CTT786510 DDO786510:DDP786510 DNK786510:DNL786510 DXG786510:DXH786510 EHC786510:EHD786510 EQY786510:EQZ786510 FAU786510:FAV786510 FKQ786510:FKR786510 FUM786510:FUN786510 GEI786510:GEJ786510 GOE786510:GOF786510 GYA786510:GYB786510 HHW786510:HHX786510 HRS786510:HRT786510 IBO786510:IBP786510 ILK786510:ILL786510 IVG786510:IVH786510 JFC786510:JFD786510 JOY786510:JOZ786510 JYU786510:JYV786510 KIQ786510:KIR786510 KSM786510:KSN786510 LCI786510:LCJ786510 LME786510:LMF786510 LWA786510:LWB786510 MFW786510:MFX786510 MPS786510:MPT786510 MZO786510:MZP786510 NJK786510:NJL786510 NTG786510:NTH786510 ODC786510:ODD786510 OMY786510:OMZ786510 OWU786510:OWV786510 PGQ786510:PGR786510 PQM786510:PQN786510 QAI786510:QAJ786510 QKE786510:QKF786510 QUA786510:QUB786510 RDW786510:RDX786510 RNS786510:RNT786510 RXO786510:RXP786510 SHK786510:SHL786510 SRG786510:SRH786510 TBC786510:TBD786510 TKY786510:TKZ786510 TUU786510:TUV786510 UEQ786510:UER786510 UOM786510:UON786510 UYI786510:UYJ786510 VIE786510:VIF786510 VSA786510:VSB786510 WBW786510:WBX786510 WLS786510:WLT786510 WVO786510:WVP786510 G852046:H852046 JC852046:JD852046 SY852046:SZ852046 ACU852046:ACV852046 AMQ852046:AMR852046 AWM852046:AWN852046 BGI852046:BGJ852046 BQE852046:BQF852046 CAA852046:CAB852046 CJW852046:CJX852046 CTS852046:CTT852046 DDO852046:DDP852046 DNK852046:DNL852046 DXG852046:DXH852046 EHC852046:EHD852046 EQY852046:EQZ852046 FAU852046:FAV852046 FKQ852046:FKR852046 FUM852046:FUN852046 GEI852046:GEJ852046 GOE852046:GOF852046 GYA852046:GYB852046 HHW852046:HHX852046 HRS852046:HRT852046 IBO852046:IBP852046 ILK852046:ILL852046 IVG852046:IVH852046 JFC852046:JFD852046 JOY852046:JOZ852046 JYU852046:JYV852046 KIQ852046:KIR852046 KSM852046:KSN852046 LCI852046:LCJ852046 LME852046:LMF852046 LWA852046:LWB852046 MFW852046:MFX852046 MPS852046:MPT852046 MZO852046:MZP852046 NJK852046:NJL852046 NTG852046:NTH852046 ODC852046:ODD852046 OMY852046:OMZ852046 OWU852046:OWV852046 PGQ852046:PGR852046 PQM852046:PQN852046 QAI852046:QAJ852046 QKE852046:QKF852046 QUA852046:QUB852046 RDW852046:RDX852046 RNS852046:RNT852046 RXO852046:RXP852046 SHK852046:SHL852046 SRG852046:SRH852046 TBC852046:TBD852046 TKY852046:TKZ852046 TUU852046:TUV852046 UEQ852046:UER852046 UOM852046:UON852046 UYI852046:UYJ852046 VIE852046:VIF852046 VSA852046:VSB852046 WBW852046:WBX852046 WLS852046:WLT852046 WVO852046:WVP852046 G917582:H917582 JC917582:JD917582 SY917582:SZ917582 ACU917582:ACV917582 AMQ917582:AMR917582 AWM917582:AWN917582 BGI917582:BGJ917582 BQE917582:BQF917582 CAA917582:CAB917582 CJW917582:CJX917582 CTS917582:CTT917582 DDO917582:DDP917582 DNK917582:DNL917582 DXG917582:DXH917582 EHC917582:EHD917582 EQY917582:EQZ917582 FAU917582:FAV917582 FKQ917582:FKR917582 FUM917582:FUN917582 GEI917582:GEJ917582 GOE917582:GOF917582 GYA917582:GYB917582 HHW917582:HHX917582 HRS917582:HRT917582 IBO917582:IBP917582 ILK917582:ILL917582 IVG917582:IVH917582 JFC917582:JFD917582 JOY917582:JOZ917582 JYU917582:JYV917582 KIQ917582:KIR917582 KSM917582:KSN917582 LCI917582:LCJ917582 LME917582:LMF917582 LWA917582:LWB917582 MFW917582:MFX917582 MPS917582:MPT917582 MZO917582:MZP917582 NJK917582:NJL917582 NTG917582:NTH917582 ODC917582:ODD917582 OMY917582:OMZ917582 OWU917582:OWV917582 PGQ917582:PGR917582 PQM917582:PQN917582 QAI917582:QAJ917582 QKE917582:QKF917582 QUA917582:QUB917582 RDW917582:RDX917582 RNS917582:RNT917582 RXO917582:RXP917582 SHK917582:SHL917582 SRG917582:SRH917582 TBC917582:TBD917582 TKY917582:TKZ917582 TUU917582:TUV917582 UEQ917582:UER917582 UOM917582:UON917582 UYI917582:UYJ917582 VIE917582:VIF917582 VSA917582:VSB917582 WBW917582:WBX917582 WLS917582:WLT917582 WVO917582:WVP917582 G983118:H983118 JC983118:JD983118 SY983118:SZ983118 ACU983118:ACV983118 AMQ983118:AMR983118 AWM983118:AWN983118 BGI983118:BGJ983118 BQE983118:BQF983118 CAA983118:CAB983118 CJW983118:CJX983118 CTS983118:CTT983118 DDO983118:DDP983118 DNK983118:DNL983118 DXG983118:DXH983118 EHC983118:EHD983118 EQY983118:EQZ983118 FAU983118:FAV983118 FKQ983118:FKR983118 FUM983118:FUN983118 GEI983118:GEJ983118 GOE983118:GOF983118 GYA983118:GYB983118 HHW983118:HHX983118 HRS983118:HRT983118 IBO983118:IBP983118 ILK983118:ILL983118 IVG983118:IVH983118 JFC983118:JFD983118 JOY983118:JOZ983118 JYU983118:JYV983118 KIQ983118:KIR983118 KSM983118:KSN983118 LCI983118:LCJ983118 LME983118:LMF983118 LWA983118:LWB983118 MFW983118:MFX983118 MPS983118:MPT983118 MZO983118:MZP983118 NJK983118:NJL983118 NTG983118:NTH983118 ODC983118:ODD983118 OMY983118:OMZ983118 OWU983118:OWV983118 PGQ983118:PGR983118 PQM983118:PQN983118 QAI983118:QAJ983118 QKE983118:QKF983118 QUA983118:QUB983118 RDW983118:RDX983118 RNS983118:RNT983118 RXO983118:RXP983118 SHK983118:SHL983118 SRG983118:SRH983118 TBC983118:TBD983118 TKY983118:TKZ983118 TUU983118:TUV983118 UEQ983118:UER983118 UOM983118:UON983118 UYI983118:UYJ983118 VIE983118:VIF983118 VSA983118:VSB983118 WBW983118:WBX983118 WLS983118:WLT983118 WVO983118:WVP983118 G80:H80 JC80:JD80 SY80:SZ80 ACU80:ACV80 AMQ80:AMR80 AWM80:AWN80 BGI80:BGJ80 BQE80:BQF80 CAA80:CAB80 CJW80:CJX80 CTS80:CTT80 DDO80:DDP80 DNK80:DNL80 DXG80:DXH80 EHC80:EHD80 EQY80:EQZ80 FAU80:FAV80 FKQ80:FKR80 FUM80:FUN80 GEI80:GEJ80 GOE80:GOF80 GYA80:GYB80 HHW80:HHX80 HRS80:HRT80 IBO80:IBP80 ILK80:ILL80 IVG80:IVH80 JFC80:JFD80 JOY80:JOZ80 JYU80:JYV80 KIQ80:KIR80 KSM80:KSN80 LCI80:LCJ80 LME80:LMF80 LWA80:LWB80 MFW80:MFX80 MPS80:MPT80 MZO80:MZP80 NJK80:NJL80 NTG80:NTH80 ODC80:ODD80 OMY80:OMZ80 OWU80:OWV80 PGQ80:PGR80 PQM80:PQN80 QAI80:QAJ80 QKE80:QKF80 QUA80:QUB80 RDW80:RDX80 RNS80:RNT80 RXO80:RXP80 SHK80:SHL80 SRG80:SRH80 TBC80:TBD80 TKY80:TKZ80 TUU80:TUV80 UEQ80:UER80 UOM80:UON80 UYI80:UYJ80 VIE80:VIF80 VSA80:VSB80 WBW80:WBX80 WLS80:WLT80 WVO80:WVP80 G65616:H65616 JC65616:JD65616 SY65616:SZ65616 ACU65616:ACV65616 AMQ65616:AMR65616 AWM65616:AWN65616 BGI65616:BGJ65616 BQE65616:BQF65616 CAA65616:CAB65616 CJW65616:CJX65616 CTS65616:CTT65616 DDO65616:DDP65616 DNK65616:DNL65616 DXG65616:DXH65616 EHC65616:EHD65616 EQY65616:EQZ65616 FAU65616:FAV65616 FKQ65616:FKR65616 FUM65616:FUN65616 GEI65616:GEJ65616 GOE65616:GOF65616 GYA65616:GYB65616 HHW65616:HHX65616 HRS65616:HRT65616 IBO65616:IBP65616 ILK65616:ILL65616 IVG65616:IVH65616 JFC65616:JFD65616 JOY65616:JOZ65616 JYU65616:JYV65616 KIQ65616:KIR65616 KSM65616:KSN65616 LCI65616:LCJ65616 LME65616:LMF65616 LWA65616:LWB65616 MFW65616:MFX65616 MPS65616:MPT65616 MZO65616:MZP65616 NJK65616:NJL65616 NTG65616:NTH65616 ODC65616:ODD65616 OMY65616:OMZ65616 OWU65616:OWV65616 PGQ65616:PGR65616 PQM65616:PQN65616 QAI65616:QAJ65616 QKE65616:QKF65616 QUA65616:QUB65616 RDW65616:RDX65616 RNS65616:RNT65616 RXO65616:RXP65616 SHK65616:SHL65616 SRG65616:SRH65616 TBC65616:TBD65616 TKY65616:TKZ65616 TUU65616:TUV65616 UEQ65616:UER65616 UOM65616:UON65616 UYI65616:UYJ65616 VIE65616:VIF65616 VSA65616:VSB65616 WBW65616:WBX65616 WLS65616:WLT65616 WVO65616:WVP65616 G131152:H131152 JC131152:JD131152 SY131152:SZ131152 ACU131152:ACV131152 AMQ131152:AMR131152 AWM131152:AWN131152 BGI131152:BGJ131152 BQE131152:BQF131152 CAA131152:CAB131152 CJW131152:CJX131152 CTS131152:CTT131152 DDO131152:DDP131152 DNK131152:DNL131152 DXG131152:DXH131152 EHC131152:EHD131152 EQY131152:EQZ131152 FAU131152:FAV131152 FKQ131152:FKR131152 FUM131152:FUN131152 GEI131152:GEJ131152 GOE131152:GOF131152 GYA131152:GYB131152 HHW131152:HHX131152 HRS131152:HRT131152 IBO131152:IBP131152 ILK131152:ILL131152 IVG131152:IVH131152 JFC131152:JFD131152 JOY131152:JOZ131152 JYU131152:JYV131152 KIQ131152:KIR131152 KSM131152:KSN131152 LCI131152:LCJ131152 LME131152:LMF131152 LWA131152:LWB131152 MFW131152:MFX131152 MPS131152:MPT131152 MZO131152:MZP131152 NJK131152:NJL131152 NTG131152:NTH131152 ODC131152:ODD131152 OMY131152:OMZ131152 OWU131152:OWV131152 PGQ131152:PGR131152 PQM131152:PQN131152 QAI131152:QAJ131152 QKE131152:QKF131152 QUA131152:QUB131152 RDW131152:RDX131152 RNS131152:RNT131152 RXO131152:RXP131152 SHK131152:SHL131152 SRG131152:SRH131152 TBC131152:TBD131152 TKY131152:TKZ131152 TUU131152:TUV131152 UEQ131152:UER131152 UOM131152:UON131152 UYI131152:UYJ131152 VIE131152:VIF131152 VSA131152:VSB131152 WBW131152:WBX131152 WLS131152:WLT131152 WVO131152:WVP131152 G196688:H196688 JC196688:JD196688 SY196688:SZ196688 ACU196688:ACV196688 AMQ196688:AMR196688 AWM196688:AWN196688 BGI196688:BGJ196688 BQE196688:BQF196688 CAA196688:CAB196688 CJW196688:CJX196688 CTS196688:CTT196688 DDO196688:DDP196688 DNK196688:DNL196688 DXG196688:DXH196688 EHC196688:EHD196688 EQY196688:EQZ196688 FAU196688:FAV196688 FKQ196688:FKR196688 FUM196688:FUN196688 GEI196688:GEJ196688 GOE196688:GOF196688 GYA196688:GYB196688 HHW196688:HHX196688 HRS196688:HRT196688 IBO196688:IBP196688 ILK196688:ILL196688 IVG196688:IVH196688 JFC196688:JFD196688 JOY196688:JOZ196688 JYU196688:JYV196688 KIQ196688:KIR196688 KSM196688:KSN196688 LCI196688:LCJ196688 LME196688:LMF196688 LWA196688:LWB196688 MFW196688:MFX196688 MPS196688:MPT196688 MZO196688:MZP196688 NJK196688:NJL196688 NTG196688:NTH196688 ODC196688:ODD196688 OMY196688:OMZ196688 OWU196688:OWV196688 PGQ196688:PGR196688 PQM196688:PQN196688 QAI196688:QAJ196688 QKE196688:QKF196688 QUA196688:QUB196688 RDW196688:RDX196688 RNS196688:RNT196688 RXO196688:RXP196688 SHK196688:SHL196688 SRG196688:SRH196688 TBC196688:TBD196688 TKY196688:TKZ196688 TUU196688:TUV196688 UEQ196688:UER196688 UOM196688:UON196688 UYI196688:UYJ196688 VIE196688:VIF196688 VSA196688:VSB196688 WBW196688:WBX196688 WLS196688:WLT196688 WVO196688:WVP196688 G262224:H262224 JC262224:JD262224 SY262224:SZ262224 ACU262224:ACV262224 AMQ262224:AMR262224 AWM262224:AWN262224 BGI262224:BGJ262224 BQE262224:BQF262224 CAA262224:CAB262224 CJW262224:CJX262224 CTS262224:CTT262224 DDO262224:DDP262224 DNK262224:DNL262224 DXG262224:DXH262224 EHC262224:EHD262224 EQY262224:EQZ262224 FAU262224:FAV262224 FKQ262224:FKR262224 FUM262224:FUN262224 GEI262224:GEJ262224 GOE262224:GOF262224 GYA262224:GYB262224 HHW262224:HHX262224 HRS262224:HRT262224 IBO262224:IBP262224 ILK262224:ILL262224 IVG262224:IVH262224 JFC262224:JFD262224 JOY262224:JOZ262224 JYU262224:JYV262224 KIQ262224:KIR262224 KSM262224:KSN262224 LCI262224:LCJ262224 LME262224:LMF262224 LWA262224:LWB262224 MFW262224:MFX262224 MPS262224:MPT262224 MZO262224:MZP262224 NJK262224:NJL262224 NTG262224:NTH262224 ODC262224:ODD262224 OMY262224:OMZ262224 OWU262224:OWV262224 PGQ262224:PGR262224 PQM262224:PQN262224 QAI262224:QAJ262224 QKE262224:QKF262224 QUA262224:QUB262224 RDW262224:RDX262224 RNS262224:RNT262224 RXO262224:RXP262224 SHK262224:SHL262224 SRG262224:SRH262224 TBC262224:TBD262224 TKY262224:TKZ262224 TUU262224:TUV262224 UEQ262224:UER262224 UOM262224:UON262224 UYI262224:UYJ262224 VIE262224:VIF262224 VSA262224:VSB262224 WBW262224:WBX262224 WLS262224:WLT262224 WVO262224:WVP262224 G327760:H327760 JC327760:JD327760 SY327760:SZ327760 ACU327760:ACV327760 AMQ327760:AMR327760 AWM327760:AWN327760 BGI327760:BGJ327760 BQE327760:BQF327760 CAA327760:CAB327760 CJW327760:CJX327760 CTS327760:CTT327760 DDO327760:DDP327760 DNK327760:DNL327760 DXG327760:DXH327760 EHC327760:EHD327760 EQY327760:EQZ327760 FAU327760:FAV327760 FKQ327760:FKR327760 FUM327760:FUN327760 GEI327760:GEJ327760 GOE327760:GOF327760 GYA327760:GYB327760 HHW327760:HHX327760 HRS327760:HRT327760 IBO327760:IBP327760 ILK327760:ILL327760 IVG327760:IVH327760 JFC327760:JFD327760 JOY327760:JOZ327760 JYU327760:JYV327760 KIQ327760:KIR327760 KSM327760:KSN327760 LCI327760:LCJ327760 LME327760:LMF327760 LWA327760:LWB327760 MFW327760:MFX327760 MPS327760:MPT327760 MZO327760:MZP327760 NJK327760:NJL327760 NTG327760:NTH327760 ODC327760:ODD327760 OMY327760:OMZ327760 OWU327760:OWV327760 PGQ327760:PGR327760 PQM327760:PQN327760 QAI327760:QAJ327760 QKE327760:QKF327760 QUA327760:QUB327760 RDW327760:RDX327760 RNS327760:RNT327760 RXO327760:RXP327760 SHK327760:SHL327760 SRG327760:SRH327760 TBC327760:TBD327760 TKY327760:TKZ327760 TUU327760:TUV327760 UEQ327760:UER327760 UOM327760:UON327760 UYI327760:UYJ327760 VIE327760:VIF327760 VSA327760:VSB327760 WBW327760:WBX327760 WLS327760:WLT327760 WVO327760:WVP327760 G393296:H393296 JC393296:JD393296 SY393296:SZ393296 ACU393296:ACV393296 AMQ393296:AMR393296 AWM393296:AWN393296 BGI393296:BGJ393296 BQE393296:BQF393296 CAA393296:CAB393296 CJW393296:CJX393296 CTS393296:CTT393296 DDO393296:DDP393296 DNK393296:DNL393296 DXG393296:DXH393296 EHC393296:EHD393296 EQY393296:EQZ393296 FAU393296:FAV393296 FKQ393296:FKR393296 FUM393296:FUN393296 GEI393296:GEJ393296 GOE393296:GOF393296 GYA393296:GYB393296 HHW393296:HHX393296 HRS393296:HRT393296 IBO393296:IBP393296 ILK393296:ILL393296 IVG393296:IVH393296 JFC393296:JFD393296 JOY393296:JOZ393296 JYU393296:JYV393296 KIQ393296:KIR393296 KSM393296:KSN393296 LCI393296:LCJ393296 LME393296:LMF393296 LWA393296:LWB393296 MFW393296:MFX393296 MPS393296:MPT393296 MZO393296:MZP393296 NJK393296:NJL393296 NTG393296:NTH393296 ODC393296:ODD393296 OMY393296:OMZ393296 OWU393296:OWV393296 PGQ393296:PGR393296 PQM393296:PQN393296 QAI393296:QAJ393296 QKE393296:QKF393296 QUA393296:QUB393296 RDW393296:RDX393296 RNS393296:RNT393296 RXO393296:RXP393296 SHK393296:SHL393296 SRG393296:SRH393296 TBC393296:TBD393296 TKY393296:TKZ393296 TUU393296:TUV393296 UEQ393296:UER393296 UOM393296:UON393296 UYI393296:UYJ393296 VIE393296:VIF393296 VSA393296:VSB393296 WBW393296:WBX393296 WLS393296:WLT393296 WVO393296:WVP393296 G458832:H458832 JC458832:JD458832 SY458832:SZ458832 ACU458832:ACV458832 AMQ458832:AMR458832 AWM458832:AWN458832 BGI458832:BGJ458832 BQE458832:BQF458832 CAA458832:CAB458832 CJW458832:CJX458832 CTS458832:CTT458832 DDO458832:DDP458832 DNK458832:DNL458832 DXG458832:DXH458832 EHC458832:EHD458832 EQY458832:EQZ458832 FAU458832:FAV458832 FKQ458832:FKR458832 FUM458832:FUN458832 GEI458832:GEJ458832 GOE458832:GOF458832 GYA458832:GYB458832 HHW458832:HHX458832 HRS458832:HRT458832 IBO458832:IBP458832 ILK458832:ILL458832 IVG458832:IVH458832 JFC458832:JFD458832 JOY458832:JOZ458832 JYU458832:JYV458832 KIQ458832:KIR458832 KSM458832:KSN458832 LCI458832:LCJ458832 LME458832:LMF458832 LWA458832:LWB458832 MFW458832:MFX458832 MPS458832:MPT458832 MZO458832:MZP458832 NJK458832:NJL458832 NTG458832:NTH458832 ODC458832:ODD458832 OMY458832:OMZ458832 OWU458832:OWV458832 PGQ458832:PGR458832 PQM458832:PQN458832 QAI458832:QAJ458832 QKE458832:QKF458832 QUA458832:QUB458832 RDW458832:RDX458832 RNS458832:RNT458832 RXO458832:RXP458832 SHK458832:SHL458832 SRG458832:SRH458832 TBC458832:TBD458832 TKY458832:TKZ458832 TUU458832:TUV458832 UEQ458832:UER458832 UOM458832:UON458832 UYI458832:UYJ458832 VIE458832:VIF458832 VSA458832:VSB458832 WBW458832:WBX458832 WLS458832:WLT458832 WVO458832:WVP458832 G524368:H524368 JC524368:JD524368 SY524368:SZ524368 ACU524368:ACV524368 AMQ524368:AMR524368 AWM524368:AWN524368 BGI524368:BGJ524368 BQE524368:BQF524368 CAA524368:CAB524368 CJW524368:CJX524368 CTS524368:CTT524368 DDO524368:DDP524368 DNK524368:DNL524368 DXG524368:DXH524368 EHC524368:EHD524368 EQY524368:EQZ524368 FAU524368:FAV524368 FKQ524368:FKR524368 FUM524368:FUN524368 GEI524368:GEJ524368 GOE524368:GOF524368 GYA524368:GYB524368 HHW524368:HHX524368 HRS524368:HRT524368 IBO524368:IBP524368 ILK524368:ILL524368 IVG524368:IVH524368 JFC524368:JFD524368 JOY524368:JOZ524368 JYU524368:JYV524368 KIQ524368:KIR524368 KSM524368:KSN524368 LCI524368:LCJ524368 LME524368:LMF524368 LWA524368:LWB524368 MFW524368:MFX524368 MPS524368:MPT524368 MZO524368:MZP524368 NJK524368:NJL524368 NTG524368:NTH524368 ODC524368:ODD524368 OMY524368:OMZ524368 OWU524368:OWV524368 PGQ524368:PGR524368 PQM524368:PQN524368 QAI524368:QAJ524368 QKE524368:QKF524368 QUA524368:QUB524368 RDW524368:RDX524368 RNS524368:RNT524368 RXO524368:RXP524368 SHK524368:SHL524368 SRG524368:SRH524368 TBC524368:TBD524368 TKY524368:TKZ524368 TUU524368:TUV524368 UEQ524368:UER524368 UOM524368:UON524368 UYI524368:UYJ524368 VIE524368:VIF524368 VSA524368:VSB524368 WBW524368:WBX524368 WLS524368:WLT524368 WVO524368:WVP524368 G589904:H589904 JC589904:JD589904 SY589904:SZ589904 ACU589904:ACV589904 AMQ589904:AMR589904 AWM589904:AWN589904 BGI589904:BGJ589904 BQE589904:BQF589904 CAA589904:CAB589904 CJW589904:CJX589904 CTS589904:CTT589904 DDO589904:DDP589904 DNK589904:DNL589904 DXG589904:DXH589904 EHC589904:EHD589904 EQY589904:EQZ589904 FAU589904:FAV589904 FKQ589904:FKR589904 FUM589904:FUN589904 GEI589904:GEJ589904 GOE589904:GOF589904 GYA589904:GYB589904 HHW589904:HHX589904 HRS589904:HRT589904 IBO589904:IBP589904 ILK589904:ILL589904 IVG589904:IVH589904 JFC589904:JFD589904 JOY589904:JOZ589904 JYU589904:JYV589904 KIQ589904:KIR589904 KSM589904:KSN589904 LCI589904:LCJ589904 LME589904:LMF589904 LWA589904:LWB589904 MFW589904:MFX589904 MPS589904:MPT589904 MZO589904:MZP589904 NJK589904:NJL589904 NTG589904:NTH589904 ODC589904:ODD589904 OMY589904:OMZ589904 OWU589904:OWV589904 PGQ589904:PGR589904 PQM589904:PQN589904 QAI589904:QAJ589904 QKE589904:QKF589904 QUA589904:QUB589904 RDW589904:RDX589904 RNS589904:RNT589904 RXO589904:RXP589904 SHK589904:SHL589904 SRG589904:SRH589904 TBC589904:TBD589904 TKY589904:TKZ589904 TUU589904:TUV589904 UEQ589904:UER589904 UOM589904:UON589904 UYI589904:UYJ589904 VIE589904:VIF589904 VSA589904:VSB589904 WBW589904:WBX589904 WLS589904:WLT589904 WVO589904:WVP589904 G655440:H655440 JC655440:JD655440 SY655440:SZ655440 ACU655440:ACV655440 AMQ655440:AMR655440 AWM655440:AWN655440 BGI655440:BGJ655440 BQE655440:BQF655440 CAA655440:CAB655440 CJW655440:CJX655440 CTS655440:CTT655440 DDO655440:DDP655440 DNK655440:DNL655440 DXG655440:DXH655440 EHC655440:EHD655440 EQY655440:EQZ655440 FAU655440:FAV655440 FKQ655440:FKR655440 FUM655440:FUN655440 GEI655440:GEJ655440 GOE655440:GOF655440 GYA655440:GYB655440 HHW655440:HHX655440 HRS655440:HRT655440 IBO655440:IBP655440 ILK655440:ILL655440 IVG655440:IVH655440 JFC655440:JFD655440 JOY655440:JOZ655440 JYU655440:JYV655440 KIQ655440:KIR655440 KSM655440:KSN655440 LCI655440:LCJ655440 LME655440:LMF655440 LWA655440:LWB655440 MFW655440:MFX655440 MPS655440:MPT655440 MZO655440:MZP655440 NJK655440:NJL655440 NTG655440:NTH655440 ODC655440:ODD655440 OMY655440:OMZ655440 OWU655440:OWV655440 PGQ655440:PGR655440 PQM655440:PQN655440 QAI655440:QAJ655440 QKE655440:QKF655440 QUA655440:QUB655440 RDW655440:RDX655440 RNS655440:RNT655440 RXO655440:RXP655440 SHK655440:SHL655440 SRG655440:SRH655440 TBC655440:TBD655440 TKY655440:TKZ655440 TUU655440:TUV655440 UEQ655440:UER655440 UOM655440:UON655440 UYI655440:UYJ655440 VIE655440:VIF655440 VSA655440:VSB655440 WBW655440:WBX655440 WLS655440:WLT655440 WVO655440:WVP655440 G720976:H720976 JC720976:JD720976 SY720976:SZ720976 ACU720976:ACV720976 AMQ720976:AMR720976 AWM720976:AWN720976 BGI720976:BGJ720976 BQE720976:BQF720976 CAA720976:CAB720976 CJW720976:CJX720976 CTS720976:CTT720976 DDO720976:DDP720976 DNK720976:DNL720976 DXG720976:DXH720976 EHC720976:EHD720976 EQY720976:EQZ720976 FAU720976:FAV720976 FKQ720976:FKR720976 FUM720976:FUN720976 GEI720976:GEJ720976 GOE720976:GOF720976 GYA720976:GYB720976 HHW720976:HHX720976 HRS720976:HRT720976 IBO720976:IBP720976 ILK720976:ILL720976 IVG720976:IVH720976 JFC720976:JFD720976 JOY720976:JOZ720976 JYU720976:JYV720976 KIQ720976:KIR720976 KSM720976:KSN720976 LCI720976:LCJ720976 LME720976:LMF720976 LWA720976:LWB720976 MFW720976:MFX720976 MPS720976:MPT720976 MZO720976:MZP720976 NJK720976:NJL720976 NTG720976:NTH720976 ODC720976:ODD720976 OMY720976:OMZ720976 OWU720976:OWV720976 PGQ720976:PGR720976 PQM720976:PQN720976 QAI720976:QAJ720976 QKE720976:QKF720976 QUA720976:QUB720976 RDW720976:RDX720976 RNS720976:RNT720976 RXO720976:RXP720976 SHK720976:SHL720976 SRG720976:SRH720976 TBC720976:TBD720976 TKY720976:TKZ720976 TUU720976:TUV720976 UEQ720976:UER720976 UOM720976:UON720976 UYI720976:UYJ720976 VIE720976:VIF720976 VSA720976:VSB720976 WBW720976:WBX720976 WLS720976:WLT720976 WVO720976:WVP720976 G786512:H786512 JC786512:JD786512 SY786512:SZ786512 ACU786512:ACV786512 AMQ786512:AMR786512 AWM786512:AWN786512 BGI786512:BGJ786512 BQE786512:BQF786512 CAA786512:CAB786512 CJW786512:CJX786512 CTS786512:CTT786512 DDO786512:DDP786512 DNK786512:DNL786512 DXG786512:DXH786512 EHC786512:EHD786512 EQY786512:EQZ786512 FAU786512:FAV786512 FKQ786512:FKR786512 FUM786512:FUN786512 GEI786512:GEJ786512 GOE786512:GOF786512 GYA786512:GYB786512 HHW786512:HHX786512 HRS786512:HRT786512 IBO786512:IBP786512 ILK786512:ILL786512 IVG786512:IVH786512 JFC786512:JFD786512 JOY786512:JOZ786512 JYU786512:JYV786512 KIQ786512:KIR786512 KSM786512:KSN786512 LCI786512:LCJ786512 LME786512:LMF786512 LWA786512:LWB786512 MFW786512:MFX786512 MPS786512:MPT786512 MZO786512:MZP786512 NJK786512:NJL786512 NTG786512:NTH786512 ODC786512:ODD786512 OMY786512:OMZ786512 OWU786512:OWV786512 PGQ786512:PGR786512 PQM786512:PQN786512 QAI786512:QAJ786512 QKE786512:QKF786512 QUA786512:QUB786512 RDW786512:RDX786512 RNS786512:RNT786512 RXO786512:RXP786512 SHK786512:SHL786512 SRG786512:SRH786512 TBC786512:TBD786512 TKY786512:TKZ786512 TUU786512:TUV786512 UEQ786512:UER786512 UOM786512:UON786512 UYI786512:UYJ786512 VIE786512:VIF786512 VSA786512:VSB786512 WBW786512:WBX786512 WLS786512:WLT786512 WVO786512:WVP786512 G852048:H852048 JC852048:JD852048 SY852048:SZ852048 ACU852048:ACV852048 AMQ852048:AMR852048 AWM852048:AWN852048 BGI852048:BGJ852048 BQE852048:BQF852048 CAA852048:CAB852048 CJW852048:CJX852048 CTS852048:CTT852048 DDO852048:DDP852048 DNK852048:DNL852048 DXG852048:DXH852048 EHC852048:EHD852048 EQY852048:EQZ852048 FAU852048:FAV852048 FKQ852048:FKR852048 FUM852048:FUN852048 GEI852048:GEJ852048 GOE852048:GOF852048 GYA852048:GYB852048 HHW852048:HHX852048 HRS852048:HRT852048 IBO852048:IBP852048 ILK852048:ILL852048 IVG852048:IVH852048 JFC852048:JFD852048 JOY852048:JOZ852048 JYU852048:JYV852048 KIQ852048:KIR852048 KSM852048:KSN852048 LCI852048:LCJ852048 LME852048:LMF852048 LWA852048:LWB852048 MFW852048:MFX852048 MPS852048:MPT852048 MZO852048:MZP852048 NJK852048:NJL852048 NTG852048:NTH852048 ODC852048:ODD852048 OMY852048:OMZ852048 OWU852048:OWV852048 PGQ852048:PGR852048 PQM852048:PQN852048 QAI852048:QAJ852048 QKE852048:QKF852048 QUA852048:QUB852048 RDW852048:RDX852048 RNS852048:RNT852048 RXO852048:RXP852048 SHK852048:SHL852048 SRG852048:SRH852048 TBC852048:TBD852048 TKY852048:TKZ852048 TUU852048:TUV852048 UEQ852048:UER852048 UOM852048:UON852048 UYI852048:UYJ852048 VIE852048:VIF852048 VSA852048:VSB852048 WBW852048:WBX852048 WLS852048:WLT852048 WVO852048:WVP852048 G917584:H917584 JC917584:JD917584 SY917584:SZ917584 ACU917584:ACV917584 AMQ917584:AMR917584 AWM917584:AWN917584 BGI917584:BGJ917584 BQE917584:BQF917584 CAA917584:CAB917584 CJW917584:CJX917584 CTS917584:CTT917584 DDO917584:DDP917584 DNK917584:DNL917584 DXG917584:DXH917584 EHC917584:EHD917584 EQY917584:EQZ917584 FAU917584:FAV917584 FKQ917584:FKR917584 FUM917584:FUN917584 GEI917584:GEJ917584 GOE917584:GOF917584 GYA917584:GYB917584 HHW917584:HHX917584 HRS917584:HRT917584 IBO917584:IBP917584 ILK917584:ILL917584 IVG917584:IVH917584 JFC917584:JFD917584 JOY917584:JOZ917584 JYU917584:JYV917584 KIQ917584:KIR917584 KSM917584:KSN917584 LCI917584:LCJ917584 LME917584:LMF917584 LWA917584:LWB917584 MFW917584:MFX917584 MPS917584:MPT917584 MZO917584:MZP917584 NJK917584:NJL917584 NTG917584:NTH917584 ODC917584:ODD917584 OMY917584:OMZ917584 OWU917584:OWV917584 PGQ917584:PGR917584 PQM917584:PQN917584 QAI917584:QAJ917584 QKE917584:QKF917584 QUA917584:QUB917584 RDW917584:RDX917584 RNS917584:RNT917584 RXO917584:RXP917584 SHK917584:SHL917584 SRG917584:SRH917584 TBC917584:TBD917584 TKY917584:TKZ917584 TUU917584:TUV917584 UEQ917584:UER917584 UOM917584:UON917584 UYI917584:UYJ917584 VIE917584:VIF917584 VSA917584:VSB917584 WBW917584:WBX917584 WLS917584:WLT917584 WVO917584:WVP917584 G983120:H983120 JC983120:JD983120 SY983120:SZ983120 ACU983120:ACV983120 AMQ983120:AMR983120 AWM983120:AWN983120 BGI983120:BGJ983120 BQE983120:BQF983120 CAA983120:CAB983120 CJW983120:CJX983120 CTS983120:CTT983120 DDO983120:DDP983120 DNK983120:DNL983120 DXG983120:DXH983120 EHC983120:EHD983120 EQY983120:EQZ983120 FAU983120:FAV983120 FKQ983120:FKR983120 FUM983120:FUN983120 GEI983120:GEJ983120 GOE983120:GOF983120 GYA983120:GYB983120 HHW983120:HHX983120 HRS983120:HRT983120 IBO983120:IBP983120 ILK983120:ILL983120 IVG983120:IVH983120 JFC983120:JFD983120 JOY983120:JOZ983120 JYU983120:JYV983120 KIQ983120:KIR983120 KSM983120:KSN983120 LCI983120:LCJ983120 LME983120:LMF983120 LWA983120:LWB983120 MFW983120:MFX983120 MPS983120:MPT983120 MZO983120:MZP983120 NJK983120:NJL983120 NTG983120:NTH983120 ODC983120:ODD983120 OMY983120:OMZ983120 OWU983120:OWV983120 PGQ983120:PGR983120 PQM983120:PQN983120 QAI983120:QAJ983120 QKE983120:QKF983120 QUA983120:QUB983120 RDW983120:RDX983120 RNS983120:RNT983120 RXO983120:RXP983120 SHK983120:SHL983120 SRG983120:SRH983120 TBC983120:TBD983120 TKY983120:TKZ983120 TUU983120:TUV983120 UEQ983120:UER983120 UOM983120:UON983120 UYI983120:UYJ983120 VIE983120:VIF983120 VSA983120:VSB983120 WBW983120:WBX983120 WLS983120:WLT983120 WVO983120:WVP983120 G100:H100 JC100:JD100 SY100:SZ100 ACU100:ACV100 AMQ100:AMR100 AWM100:AWN100 BGI100:BGJ100 BQE100:BQF100 CAA100:CAB100 CJW100:CJX100 CTS100:CTT100 DDO100:DDP100 DNK100:DNL100 DXG100:DXH100 EHC100:EHD100 EQY100:EQZ100 FAU100:FAV100 FKQ100:FKR100 FUM100:FUN100 GEI100:GEJ100 GOE100:GOF100 GYA100:GYB100 HHW100:HHX100 HRS100:HRT100 IBO100:IBP100 ILK100:ILL100 IVG100:IVH100 JFC100:JFD100 JOY100:JOZ100 JYU100:JYV100 KIQ100:KIR100 KSM100:KSN100 LCI100:LCJ100 LME100:LMF100 LWA100:LWB100 MFW100:MFX100 MPS100:MPT100 MZO100:MZP100 NJK100:NJL100 NTG100:NTH100 ODC100:ODD100 OMY100:OMZ100 OWU100:OWV100 PGQ100:PGR100 PQM100:PQN100 QAI100:QAJ100 QKE100:QKF100 QUA100:QUB100 RDW100:RDX100 RNS100:RNT100 RXO100:RXP100 SHK100:SHL100 SRG100:SRH100 TBC100:TBD100 TKY100:TKZ100 TUU100:TUV100 UEQ100:UER100 UOM100:UON100 UYI100:UYJ100 VIE100:VIF100 VSA100:VSB100 WBW100:WBX100 WLS100:WLT100 WVO100:WVP100 G65636:H65636 JC65636:JD65636 SY65636:SZ65636 ACU65636:ACV65636 AMQ65636:AMR65636 AWM65636:AWN65636 BGI65636:BGJ65636 BQE65636:BQF65636 CAA65636:CAB65636 CJW65636:CJX65636 CTS65636:CTT65636 DDO65636:DDP65636 DNK65636:DNL65636 DXG65636:DXH65636 EHC65636:EHD65636 EQY65636:EQZ65636 FAU65636:FAV65636 FKQ65636:FKR65636 FUM65636:FUN65636 GEI65636:GEJ65636 GOE65636:GOF65636 GYA65636:GYB65636 HHW65636:HHX65636 HRS65636:HRT65636 IBO65636:IBP65636 ILK65636:ILL65636 IVG65636:IVH65636 JFC65636:JFD65636 JOY65636:JOZ65636 JYU65636:JYV65636 KIQ65636:KIR65636 KSM65636:KSN65636 LCI65636:LCJ65636 LME65636:LMF65636 LWA65636:LWB65636 MFW65636:MFX65636 MPS65636:MPT65636 MZO65636:MZP65636 NJK65636:NJL65636 NTG65636:NTH65636 ODC65636:ODD65636 OMY65636:OMZ65636 OWU65636:OWV65636 PGQ65636:PGR65636 PQM65636:PQN65636 QAI65636:QAJ65636 QKE65636:QKF65636 QUA65636:QUB65636 RDW65636:RDX65636 RNS65636:RNT65636 RXO65636:RXP65636 SHK65636:SHL65636 SRG65636:SRH65636 TBC65636:TBD65636 TKY65636:TKZ65636 TUU65636:TUV65636 UEQ65636:UER65636 UOM65636:UON65636 UYI65636:UYJ65636 VIE65636:VIF65636 VSA65636:VSB65636 WBW65636:WBX65636 WLS65636:WLT65636 WVO65636:WVP65636 G131172:H131172 JC131172:JD131172 SY131172:SZ131172 ACU131172:ACV131172 AMQ131172:AMR131172 AWM131172:AWN131172 BGI131172:BGJ131172 BQE131172:BQF131172 CAA131172:CAB131172 CJW131172:CJX131172 CTS131172:CTT131172 DDO131172:DDP131172 DNK131172:DNL131172 DXG131172:DXH131172 EHC131172:EHD131172 EQY131172:EQZ131172 FAU131172:FAV131172 FKQ131172:FKR131172 FUM131172:FUN131172 GEI131172:GEJ131172 GOE131172:GOF131172 GYA131172:GYB131172 HHW131172:HHX131172 HRS131172:HRT131172 IBO131172:IBP131172 ILK131172:ILL131172 IVG131172:IVH131172 JFC131172:JFD131172 JOY131172:JOZ131172 JYU131172:JYV131172 KIQ131172:KIR131172 KSM131172:KSN131172 LCI131172:LCJ131172 LME131172:LMF131172 LWA131172:LWB131172 MFW131172:MFX131172 MPS131172:MPT131172 MZO131172:MZP131172 NJK131172:NJL131172 NTG131172:NTH131172 ODC131172:ODD131172 OMY131172:OMZ131172 OWU131172:OWV131172 PGQ131172:PGR131172 PQM131172:PQN131172 QAI131172:QAJ131172 QKE131172:QKF131172 QUA131172:QUB131172 RDW131172:RDX131172 RNS131172:RNT131172 RXO131172:RXP131172 SHK131172:SHL131172 SRG131172:SRH131172 TBC131172:TBD131172 TKY131172:TKZ131172 TUU131172:TUV131172 UEQ131172:UER131172 UOM131172:UON131172 UYI131172:UYJ131172 VIE131172:VIF131172 VSA131172:VSB131172 WBW131172:WBX131172 WLS131172:WLT131172 WVO131172:WVP131172 G196708:H196708 JC196708:JD196708 SY196708:SZ196708 ACU196708:ACV196708 AMQ196708:AMR196708 AWM196708:AWN196708 BGI196708:BGJ196708 BQE196708:BQF196708 CAA196708:CAB196708 CJW196708:CJX196708 CTS196708:CTT196708 DDO196708:DDP196708 DNK196708:DNL196708 DXG196708:DXH196708 EHC196708:EHD196708 EQY196708:EQZ196708 FAU196708:FAV196708 FKQ196708:FKR196708 FUM196708:FUN196708 GEI196708:GEJ196708 GOE196708:GOF196708 GYA196708:GYB196708 HHW196708:HHX196708 HRS196708:HRT196708 IBO196708:IBP196708 ILK196708:ILL196708 IVG196708:IVH196708 JFC196708:JFD196708 JOY196708:JOZ196708 JYU196708:JYV196708 KIQ196708:KIR196708 KSM196708:KSN196708 LCI196708:LCJ196708 LME196708:LMF196708 LWA196708:LWB196708 MFW196708:MFX196708 MPS196708:MPT196708 MZO196708:MZP196708 NJK196708:NJL196708 NTG196708:NTH196708 ODC196708:ODD196708 OMY196708:OMZ196708 OWU196708:OWV196708 PGQ196708:PGR196708 PQM196708:PQN196708 QAI196708:QAJ196708 QKE196708:QKF196708 QUA196708:QUB196708 RDW196708:RDX196708 RNS196708:RNT196708 RXO196708:RXP196708 SHK196708:SHL196708 SRG196708:SRH196708 TBC196708:TBD196708 TKY196708:TKZ196708 TUU196708:TUV196708 UEQ196708:UER196708 UOM196708:UON196708 UYI196708:UYJ196708 VIE196708:VIF196708 VSA196708:VSB196708 WBW196708:WBX196708 WLS196708:WLT196708 WVO196708:WVP196708 G262244:H262244 JC262244:JD262244 SY262244:SZ262244 ACU262244:ACV262244 AMQ262244:AMR262244 AWM262244:AWN262244 BGI262244:BGJ262244 BQE262244:BQF262244 CAA262244:CAB262244 CJW262244:CJX262244 CTS262244:CTT262244 DDO262244:DDP262244 DNK262244:DNL262244 DXG262244:DXH262244 EHC262244:EHD262244 EQY262244:EQZ262244 FAU262244:FAV262244 FKQ262244:FKR262244 FUM262244:FUN262244 GEI262244:GEJ262244 GOE262244:GOF262244 GYA262244:GYB262244 HHW262244:HHX262244 HRS262244:HRT262244 IBO262244:IBP262244 ILK262244:ILL262244 IVG262244:IVH262244 JFC262244:JFD262244 JOY262244:JOZ262244 JYU262244:JYV262244 KIQ262244:KIR262244 KSM262244:KSN262244 LCI262244:LCJ262244 LME262244:LMF262244 LWA262244:LWB262244 MFW262244:MFX262244 MPS262244:MPT262244 MZO262244:MZP262244 NJK262244:NJL262244 NTG262244:NTH262244 ODC262244:ODD262244 OMY262244:OMZ262244 OWU262244:OWV262244 PGQ262244:PGR262244 PQM262244:PQN262244 QAI262244:QAJ262244 QKE262244:QKF262244 QUA262244:QUB262244 RDW262244:RDX262244 RNS262244:RNT262244 RXO262244:RXP262244 SHK262244:SHL262244 SRG262244:SRH262244 TBC262244:TBD262244 TKY262244:TKZ262244 TUU262244:TUV262244 UEQ262244:UER262244 UOM262244:UON262244 UYI262244:UYJ262244 VIE262244:VIF262244 VSA262244:VSB262244 WBW262244:WBX262244 WLS262244:WLT262244 WVO262244:WVP262244 G327780:H327780 JC327780:JD327780 SY327780:SZ327780 ACU327780:ACV327780 AMQ327780:AMR327780 AWM327780:AWN327780 BGI327780:BGJ327780 BQE327780:BQF327780 CAA327780:CAB327780 CJW327780:CJX327780 CTS327780:CTT327780 DDO327780:DDP327780 DNK327780:DNL327780 DXG327780:DXH327780 EHC327780:EHD327780 EQY327780:EQZ327780 FAU327780:FAV327780 FKQ327780:FKR327780 FUM327780:FUN327780 GEI327780:GEJ327780 GOE327780:GOF327780 GYA327780:GYB327780 HHW327780:HHX327780 HRS327780:HRT327780 IBO327780:IBP327780 ILK327780:ILL327780 IVG327780:IVH327780 JFC327780:JFD327780 JOY327780:JOZ327780 JYU327780:JYV327780 KIQ327780:KIR327780 KSM327780:KSN327780 LCI327780:LCJ327780 LME327780:LMF327780 LWA327780:LWB327780 MFW327780:MFX327780 MPS327780:MPT327780 MZO327780:MZP327780 NJK327780:NJL327780 NTG327780:NTH327780 ODC327780:ODD327780 OMY327780:OMZ327780 OWU327780:OWV327780 PGQ327780:PGR327780 PQM327780:PQN327780 QAI327780:QAJ327780 QKE327780:QKF327780 QUA327780:QUB327780 RDW327780:RDX327780 RNS327780:RNT327780 RXO327780:RXP327780 SHK327780:SHL327780 SRG327780:SRH327780 TBC327780:TBD327780 TKY327780:TKZ327780 TUU327780:TUV327780 UEQ327780:UER327780 UOM327780:UON327780 UYI327780:UYJ327780 VIE327780:VIF327780 VSA327780:VSB327780 WBW327780:WBX327780 WLS327780:WLT327780 WVO327780:WVP327780 G393316:H393316 JC393316:JD393316 SY393316:SZ393316 ACU393316:ACV393316 AMQ393316:AMR393316 AWM393316:AWN393316 BGI393316:BGJ393316 BQE393316:BQF393316 CAA393316:CAB393316 CJW393316:CJX393316 CTS393316:CTT393316 DDO393316:DDP393316 DNK393316:DNL393316 DXG393316:DXH393316 EHC393316:EHD393316 EQY393316:EQZ393316 FAU393316:FAV393316 FKQ393316:FKR393316 FUM393316:FUN393316 GEI393316:GEJ393316 GOE393316:GOF393316 GYA393316:GYB393316 HHW393316:HHX393316 HRS393316:HRT393316 IBO393316:IBP393316 ILK393316:ILL393316 IVG393316:IVH393316 JFC393316:JFD393316 JOY393316:JOZ393316 JYU393316:JYV393316 KIQ393316:KIR393316 KSM393316:KSN393316 LCI393316:LCJ393316 LME393316:LMF393316 LWA393316:LWB393316 MFW393316:MFX393316 MPS393316:MPT393316 MZO393316:MZP393316 NJK393316:NJL393316 NTG393316:NTH393316 ODC393316:ODD393316 OMY393316:OMZ393316 OWU393316:OWV393316 PGQ393316:PGR393316 PQM393316:PQN393316 QAI393316:QAJ393316 QKE393316:QKF393316 QUA393316:QUB393316 RDW393316:RDX393316 RNS393316:RNT393316 RXO393316:RXP393316 SHK393316:SHL393316 SRG393316:SRH393316 TBC393316:TBD393316 TKY393316:TKZ393316 TUU393316:TUV393316 UEQ393316:UER393316 UOM393316:UON393316 UYI393316:UYJ393316 VIE393316:VIF393316 VSA393316:VSB393316 WBW393316:WBX393316 WLS393316:WLT393316 WVO393316:WVP393316 G458852:H458852 JC458852:JD458852 SY458852:SZ458852 ACU458852:ACV458852 AMQ458852:AMR458852 AWM458852:AWN458852 BGI458852:BGJ458852 BQE458852:BQF458852 CAA458852:CAB458852 CJW458852:CJX458852 CTS458852:CTT458852 DDO458852:DDP458852 DNK458852:DNL458852 DXG458852:DXH458852 EHC458852:EHD458852 EQY458852:EQZ458852 FAU458852:FAV458852 FKQ458852:FKR458852 FUM458852:FUN458852 GEI458852:GEJ458852 GOE458852:GOF458852 GYA458852:GYB458852 HHW458852:HHX458852 HRS458852:HRT458852 IBO458852:IBP458852 ILK458852:ILL458852 IVG458852:IVH458852 JFC458852:JFD458852 JOY458852:JOZ458852 JYU458852:JYV458852 KIQ458852:KIR458852 KSM458852:KSN458852 LCI458852:LCJ458852 LME458852:LMF458852 LWA458852:LWB458852 MFW458852:MFX458852 MPS458852:MPT458852 MZO458852:MZP458852 NJK458852:NJL458852 NTG458852:NTH458852 ODC458852:ODD458852 OMY458852:OMZ458852 OWU458852:OWV458852 PGQ458852:PGR458852 PQM458852:PQN458852 QAI458852:QAJ458852 QKE458852:QKF458852 QUA458852:QUB458852 RDW458852:RDX458852 RNS458852:RNT458852 RXO458852:RXP458852 SHK458852:SHL458852 SRG458852:SRH458852 TBC458852:TBD458852 TKY458852:TKZ458852 TUU458852:TUV458852 UEQ458852:UER458852 UOM458852:UON458852 UYI458852:UYJ458852 VIE458852:VIF458852 VSA458852:VSB458852 WBW458852:WBX458852 WLS458852:WLT458852 WVO458852:WVP458852 G524388:H524388 JC524388:JD524388 SY524388:SZ524388 ACU524388:ACV524388 AMQ524388:AMR524388 AWM524388:AWN524388 BGI524388:BGJ524388 BQE524388:BQF524388 CAA524388:CAB524388 CJW524388:CJX524388 CTS524388:CTT524388 DDO524388:DDP524388 DNK524388:DNL524388 DXG524388:DXH524388 EHC524388:EHD524388 EQY524388:EQZ524388 FAU524388:FAV524388 FKQ524388:FKR524388 FUM524388:FUN524388 GEI524388:GEJ524388 GOE524388:GOF524388 GYA524388:GYB524388 HHW524388:HHX524388 HRS524388:HRT524388 IBO524388:IBP524388 ILK524388:ILL524388 IVG524388:IVH524388 JFC524388:JFD524388 JOY524388:JOZ524388 JYU524388:JYV524388 KIQ524388:KIR524388 KSM524388:KSN524388 LCI524388:LCJ524388 LME524388:LMF524388 LWA524388:LWB524388 MFW524388:MFX524388 MPS524388:MPT524388 MZO524388:MZP524388 NJK524388:NJL524388 NTG524388:NTH524388 ODC524388:ODD524388 OMY524388:OMZ524388 OWU524388:OWV524388 PGQ524388:PGR524388 PQM524388:PQN524388 QAI524388:QAJ524388 QKE524388:QKF524388 QUA524388:QUB524388 RDW524388:RDX524388 RNS524388:RNT524388 RXO524388:RXP524388 SHK524388:SHL524388 SRG524388:SRH524388 TBC524388:TBD524388 TKY524388:TKZ524388 TUU524388:TUV524388 UEQ524388:UER524388 UOM524388:UON524388 UYI524388:UYJ524388 VIE524388:VIF524388 VSA524388:VSB524388 WBW524388:WBX524388 WLS524388:WLT524388 WVO524388:WVP524388 G589924:H589924 JC589924:JD589924 SY589924:SZ589924 ACU589924:ACV589924 AMQ589924:AMR589924 AWM589924:AWN589924 BGI589924:BGJ589924 BQE589924:BQF589924 CAA589924:CAB589924 CJW589924:CJX589924 CTS589924:CTT589924 DDO589924:DDP589924 DNK589924:DNL589924 DXG589924:DXH589924 EHC589924:EHD589924 EQY589924:EQZ589924 FAU589924:FAV589924 FKQ589924:FKR589924 FUM589924:FUN589924 GEI589924:GEJ589924 GOE589924:GOF589924 GYA589924:GYB589924 HHW589924:HHX589924 HRS589924:HRT589924 IBO589924:IBP589924 ILK589924:ILL589924 IVG589924:IVH589924 JFC589924:JFD589924 JOY589924:JOZ589924 JYU589924:JYV589924 KIQ589924:KIR589924 KSM589924:KSN589924 LCI589924:LCJ589924 LME589924:LMF589924 LWA589924:LWB589924 MFW589924:MFX589924 MPS589924:MPT589924 MZO589924:MZP589924 NJK589924:NJL589924 NTG589924:NTH589924 ODC589924:ODD589924 OMY589924:OMZ589924 OWU589924:OWV589924 PGQ589924:PGR589924 PQM589924:PQN589924 QAI589924:QAJ589924 QKE589924:QKF589924 QUA589924:QUB589924 RDW589924:RDX589924 RNS589924:RNT589924 RXO589924:RXP589924 SHK589924:SHL589924 SRG589924:SRH589924 TBC589924:TBD589924 TKY589924:TKZ589924 TUU589924:TUV589924 UEQ589924:UER589924 UOM589924:UON589924 UYI589924:UYJ589924 VIE589924:VIF589924 VSA589924:VSB589924 WBW589924:WBX589924 WLS589924:WLT589924 WVO589924:WVP589924 G655460:H655460 JC655460:JD655460 SY655460:SZ655460 ACU655460:ACV655460 AMQ655460:AMR655460 AWM655460:AWN655460 BGI655460:BGJ655460 BQE655460:BQF655460 CAA655460:CAB655460 CJW655460:CJX655460 CTS655460:CTT655460 DDO655460:DDP655460 DNK655460:DNL655460 DXG655460:DXH655460 EHC655460:EHD655460 EQY655460:EQZ655460 FAU655460:FAV655460 FKQ655460:FKR655460 FUM655460:FUN655460 GEI655460:GEJ655460 GOE655460:GOF655460 GYA655460:GYB655460 HHW655460:HHX655460 HRS655460:HRT655460 IBO655460:IBP655460 ILK655460:ILL655460 IVG655460:IVH655460 JFC655460:JFD655460 JOY655460:JOZ655460 JYU655460:JYV655460 KIQ655460:KIR655460 KSM655460:KSN655460 LCI655460:LCJ655460 LME655460:LMF655460 LWA655460:LWB655460 MFW655460:MFX655460 MPS655460:MPT655460 MZO655460:MZP655460 NJK655460:NJL655460 NTG655460:NTH655460 ODC655460:ODD655460 OMY655460:OMZ655460 OWU655460:OWV655460 PGQ655460:PGR655460 PQM655460:PQN655460 QAI655460:QAJ655460 QKE655460:QKF655460 QUA655460:QUB655460 RDW655460:RDX655460 RNS655460:RNT655460 RXO655460:RXP655460 SHK655460:SHL655460 SRG655460:SRH655460 TBC655460:TBD655460 TKY655460:TKZ655460 TUU655460:TUV655460 UEQ655460:UER655460 UOM655460:UON655460 UYI655460:UYJ655460 VIE655460:VIF655460 VSA655460:VSB655460 WBW655460:WBX655460 WLS655460:WLT655460 WVO655460:WVP655460 G720996:H720996 JC720996:JD720996 SY720996:SZ720996 ACU720996:ACV720996 AMQ720996:AMR720996 AWM720996:AWN720996 BGI720996:BGJ720996 BQE720996:BQF720996 CAA720996:CAB720996 CJW720996:CJX720996 CTS720996:CTT720996 DDO720996:DDP720996 DNK720996:DNL720996 DXG720996:DXH720996 EHC720996:EHD720996 EQY720996:EQZ720996 FAU720996:FAV720996 FKQ720996:FKR720996 FUM720996:FUN720996 GEI720996:GEJ720996 GOE720996:GOF720996 GYA720996:GYB720996 HHW720996:HHX720996 HRS720996:HRT720996 IBO720996:IBP720996 ILK720996:ILL720996 IVG720996:IVH720996 JFC720996:JFD720996 JOY720996:JOZ720996 JYU720996:JYV720996 KIQ720996:KIR720996 KSM720996:KSN720996 LCI720996:LCJ720996 LME720996:LMF720996 LWA720996:LWB720996 MFW720996:MFX720996 MPS720996:MPT720996 MZO720996:MZP720996 NJK720996:NJL720996 NTG720996:NTH720996 ODC720996:ODD720996 OMY720996:OMZ720996 OWU720996:OWV720996 PGQ720996:PGR720996 PQM720996:PQN720996 QAI720996:QAJ720996 QKE720996:QKF720996 QUA720996:QUB720996 RDW720996:RDX720996 RNS720996:RNT720996 RXO720996:RXP720996 SHK720996:SHL720996 SRG720996:SRH720996 TBC720996:TBD720996 TKY720996:TKZ720996 TUU720996:TUV720996 UEQ720996:UER720996 UOM720996:UON720996 UYI720996:UYJ720996 VIE720996:VIF720996 VSA720996:VSB720996 WBW720996:WBX720996 WLS720996:WLT720996 WVO720996:WVP720996 G786532:H786532 JC786532:JD786532 SY786532:SZ786532 ACU786532:ACV786532 AMQ786532:AMR786532 AWM786532:AWN786532 BGI786532:BGJ786532 BQE786532:BQF786532 CAA786532:CAB786532 CJW786532:CJX786532 CTS786532:CTT786532 DDO786532:DDP786532 DNK786532:DNL786532 DXG786532:DXH786532 EHC786532:EHD786532 EQY786532:EQZ786532 FAU786532:FAV786532 FKQ786532:FKR786532 FUM786532:FUN786532 GEI786532:GEJ786532 GOE786532:GOF786532 GYA786532:GYB786532 HHW786532:HHX786532 HRS786532:HRT786532 IBO786532:IBP786532 ILK786532:ILL786532 IVG786532:IVH786532 JFC786532:JFD786532 JOY786532:JOZ786532 JYU786532:JYV786532 KIQ786532:KIR786532 KSM786532:KSN786532 LCI786532:LCJ786532 LME786532:LMF786532 LWA786532:LWB786532 MFW786532:MFX786532 MPS786532:MPT786532 MZO786532:MZP786532 NJK786532:NJL786532 NTG786532:NTH786532 ODC786532:ODD786532 OMY786532:OMZ786532 OWU786532:OWV786532 PGQ786532:PGR786532 PQM786532:PQN786532 QAI786532:QAJ786532 QKE786532:QKF786532 QUA786532:QUB786532 RDW786532:RDX786532 RNS786532:RNT786532 RXO786532:RXP786532 SHK786532:SHL786532 SRG786532:SRH786532 TBC786532:TBD786532 TKY786532:TKZ786532 TUU786532:TUV786532 UEQ786532:UER786532 UOM786532:UON786532 UYI786532:UYJ786532 VIE786532:VIF786532 VSA786532:VSB786532 WBW786532:WBX786532 WLS786532:WLT786532 WVO786532:WVP786532 G852068:H852068 JC852068:JD852068 SY852068:SZ852068 ACU852068:ACV852068 AMQ852068:AMR852068 AWM852068:AWN852068 BGI852068:BGJ852068 BQE852068:BQF852068 CAA852068:CAB852068 CJW852068:CJX852068 CTS852068:CTT852068 DDO852068:DDP852068 DNK852068:DNL852068 DXG852068:DXH852068 EHC852068:EHD852068 EQY852068:EQZ852068 FAU852068:FAV852068 FKQ852068:FKR852068 FUM852068:FUN852068 GEI852068:GEJ852068 GOE852068:GOF852068 GYA852068:GYB852068 HHW852068:HHX852068 HRS852068:HRT852068 IBO852068:IBP852068 ILK852068:ILL852068 IVG852068:IVH852068 JFC852068:JFD852068 JOY852068:JOZ852068 JYU852068:JYV852068 KIQ852068:KIR852068 KSM852068:KSN852068 LCI852068:LCJ852068 LME852068:LMF852068 LWA852068:LWB852068 MFW852068:MFX852068 MPS852068:MPT852068 MZO852068:MZP852068 NJK852068:NJL852068 NTG852068:NTH852068 ODC852068:ODD852068 OMY852068:OMZ852068 OWU852068:OWV852068 PGQ852068:PGR852068 PQM852068:PQN852068 QAI852068:QAJ852068 QKE852068:QKF852068 QUA852068:QUB852068 RDW852068:RDX852068 RNS852068:RNT852068 RXO852068:RXP852068 SHK852068:SHL852068 SRG852068:SRH852068 TBC852068:TBD852068 TKY852068:TKZ852068 TUU852068:TUV852068 UEQ852068:UER852068 UOM852068:UON852068 UYI852068:UYJ852068 VIE852068:VIF852068 VSA852068:VSB852068 WBW852068:WBX852068 WLS852068:WLT852068 WVO852068:WVP852068 G917604:H917604 JC917604:JD917604 SY917604:SZ917604 ACU917604:ACV917604 AMQ917604:AMR917604 AWM917604:AWN917604 BGI917604:BGJ917604 BQE917604:BQF917604 CAA917604:CAB917604 CJW917604:CJX917604 CTS917604:CTT917604 DDO917604:DDP917604 DNK917604:DNL917604 DXG917604:DXH917604 EHC917604:EHD917604 EQY917604:EQZ917604 FAU917604:FAV917604 FKQ917604:FKR917604 FUM917604:FUN917604 GEI917604:GEJ917604 GOE917604:GOF917604 GYA917604:GYB917604 HHW917604:HHX917604 HRS917604:HRT917604 IBO917604:IBP917604 ILK917604:ILL917604 IVG917604:IVH917604 JFC917604:JFD917604 JOY917604:JOZ917604 JYU917604:JYV917604 KIQ917604:KIR917604 KSM917604:KSN917604 LCI917604:LCJ917604 LME917604:LMF917604 LWA917604:LWB917604 MFW917604:MFX917604 MPS917604:MPT917604 MZO917604:MZP917604 NJK917604:NJL917604 NTG917604:NTH917604 ODC917604:ODD917604 OMY917604:OMZ917604 OWU917604:OWV917604 PGQ917604:PGR917604 PQM917604:PQN917604 QAI917604:QAJ917604 QKE917604:QKF917604 QUA917604:QUB917604 RDW917604:RDX917604 RNS917604:RNT917604 RXO917604:RXP917604 SHK917604:SHL917604 SRG917604:SRH917604 TBC917604:TBD917604 TKY917604:TKZ917604 TUU917604:TUV917604 UEQ917604:UER917604 UOM917604:UON917604 UYI917604:UYJ917604 VIE917604:VIF917604 VSA917604:VSB917604 WBW917604:WBX917604 WLS917604:WLT917604 WVO917604:WVP917604 G983140:H983140 JC983140:JD983140 SY983140:SZ983140 ACU983140:ACV983140 AMQ983140:AMR983140 AWM983140:AWN983140 BGI983140:BGJ983140 BQE983140:BQF983140 CAA983140:CAB983140 CJW983140:CJX983140 CTS983140:CTT983140 DDO983140:DDP983140 DNK983140:DNL983140 DXG983140:DXH983140 EHC983140:EHD983140 EQY983140:EQZ983140 FAU983140:FAV983140 FKQ983140:FKR983140 FUM983140:FUN983140 GEI983140:GEJ983140 GOE983140:GOF983140 GYA983140:GYB983140 HHW983140:HHX983140 HRS983140:HRT983140 IBO983140:IBP983140 ILK983140:ILL983140 IVG983140:IVH983140 JFC983140:JFD983140 JOY983140:JOZ983140 JYU983140:JYV983140 KIQ983140:KIR983140 KSM983140:KSN983140 LCI983140:LCJ983140 LME983140:LMF983140 LWA983140:LWB983140 MFW983140:MFX983140 MPS983140:MPT983140 MZO983140:MZP983140 NJK983140:NJL983140 NTG983140:NTH983140 ODC983140:ODD983140 OMY983140:OMZ983140 OWU983140:OWV983140 PGQ983140:PGR983140 PQM983140:PQN983140 QAI983140:QAJ983140 QKE983140:QKF983140 QUA983140:QUB983140 RDW983140:RDX983140 RNS983140:RNT983140 RXO983140:RXP983140 SHK983140:SHL983140 SRG983140:SRH983140 TBC983140:TBD983140 TKY983140:TKZ983140 TUU983140:TUV983140 UEQ983140:UER983140 UOM983140:UON983140 UYI983140:UYJ983140 VIE983140:VIF983140 VSA983140:VSB983140 WBW983140:WBX983140 WLS983140:WLT983140 WVO983140:WVP983140 G102:H102 JC102:JD102 SY102:SZ102 ACU102:ACV102 AMQ102:AMR102 AWM102:AWN102 BGI102:BGJ102 BQE102:BQF102 CAA102:CAB102 CJW102:CJX102 CTS102:CTT102 DDO102:DDP102 DNK102:DNL102 DXG102:DXH102 EHC102:EHD102 EQY102:EQZ102 FAU102:FAV102 FKQ102:FKR102 FUM102:FUN102 GEI102:GEJ102 GOE102:GOF102 GYA102:GYB102 HHW102:HHX102 HRS102:HRT102 IBO102:IBP102 ILK102:ILL102 IVG102:IVH102 JFC102:JFD102 JOY102:JOZ102 JYU102:JYV102 KIQ102:KIR102 KSM102:KSN102 LCI102:LCJ102 LME102:LMF102 LWA102:LWB102 MFW102:MFX102 MPS102:MPT102 MZO102:MZP102 NJK102:NJL102 NTG102:NTH102 ODC102:ODD102 OMY102:OMZ102 OWU102:OWV102 PGQ102:PGR102 PQM102:PQN102 QAI102:QAJ102 QKE102:QKF102 QUA102:QUB102 RDW102:RDX102 RNS102:RNT102 RXO102:RXP102 SHK102:SHL102 SRG102:SRH102 TBC102:TBD102 TKY102:TKZ102 TUU102:TUV102 UEQ102:UER102 UOM102:UON102 UYI102:UYJ102 VIE102:VIF102 VSA102:VSB102 WBW102:WBX102 WLS102:WLT102 WVO102:WVP102 G65638:H65638 JC65638:JD65638 SY65638:SZ65638 ACU65638:ACV65638 AMQ65638:AMR65638 AWM65638:AWN65638 BGI65638:BGJ65638 BQE65638:BQF65638 CAA65638:CAB65638 CJW65638:CJX65638 CTS65638:CTT65638 DDO65638:DDP65638 DNK65638:DNL65638 DXG65638:DXH65638 EHC65638:EHD65638 EQY65638:EQZ65638 FAU65638:FAV65638 FKQ65638:FKR65638 FUM65638:FUN65638 GEI65638:GEJ65638 GOE65638:GOF65638 GYA65638:GYB65638 HHW65638:HHX65638 HRS65638:HRT65638 IBO65638:IBP65638 ILK65638:ILL65638 IVG65638:IVH65638 JFC65638:JFD65638 JOY65638:JOZ65638 JYU65638:JYV65638 KIQ65638:KIR65638 KSM65638:KSN65638 LCI65638:LCJ65638 LME65638:LMF65638 LWA65638:LWB65638 MFW65638:MFX65638 MPS65638:MPT65638 MZO65638:MZP65638 NJK65638:NJL65638 NTG65638:NTH65638 ODC65638:ODD65638 OMY65638:OMZ65638 OWU65638:OWV65638 PGQ65638:PGR65638 PQM65638:PQN65638 QAI65638:QAJ65638 QKE65638:QKF65638 QUA65638:QUB65638 RDW65638:RDX65638 RNS65638:RNT65638 RXO65638:RXP65638 SHK65638:SHL65638 SRG65638:SRH65638 TBC65638:TBD65638 TKY65638:TKZ65638 TUU65638:TUV65638 UEQ65638:UER65638 UOM65638:UON65638 UYI65638:UYJ65638 VIE65638:VIF65638 VSA65638:VSB65638 WBW65638:WBX65638 WLS65638:WLT65638 WVO65638:WVP65638 G131174:H131174 JC131174:JD131174 SY131174:SZ131174 ACU131174:ACV131174 AMQ131174:AMR131174 AWM131174:AWN131174 BGI131174:BGJ131174 BQE131174:BQF131174 CAA131174:CAB131174 CJW131174:CJX131174 CTS131174:CTT131174 DDO131174:DDP131174 DNK131174:DNL131174 DXG131174:DXH131174 EHC131174:EHD131174 EQY131174:EQZ131174 FAU131174:FAV131174 FKQ131174:FKR131174 FUM131174:FUN131174 GEI131174:GEJ131174 GOE131174:GOF131174 GYA131174:GYB131174 HHW131174:HHX131174 HRS131174:HRT131174 IBO131174:IBP131174 ILK131174:ILL131174 IVG131174:IVH131174 JFC131174:JFD131174 JOY131174:JOZ131174 JYU131174:JYV131174 KIQ131174:KIR131174 KSM131174:KSN131174 LCI131174:LCJ131174 LME131174:LMF131174 LWA131174:LWB131174 MFW131174:MFX131174 MPS131174:MPT131174 MZO131174:MZP131174 NJK131174:NJL131174 NTG131174:NTH131174 ODC131174:ODD131174 OMY131174:OMZ131174 OWU131174:OWV131174 PGQ131174:PGR131174 PQM131174:PQN131174 QAI131174:QAJ131174 QKE131174:QKF131174 QUA131174:QUB131174 RDW131174:RDX131174 RNS131174:RNT131174 RXO131174:RXP131174 SHK131174:SHL131174 SRG131174:SRH131174 TBC131174:TBD131174 TKY131174:TKZ131174 TUU131174:TUV131174 UEQ131174:UER131174 UOM131174:UON131174 UYI131174:UYJ131174 VIE131174:VIF131174 VSA131174:VSB131174 WBW131174:WBX131174 WLS131174:WLT131174 WVO131174:WVP131174 G196710:H196710 JC196710:JD196710 SY196710:SZ196710 ACU196710:ACV196710 AMQ196710:AMR196710 AWM196710:AWN196710 BGI196710:BGJ196710 BQE196710:BQF196710 CAA196710:CAB196710 CJW196710:CJX196710 CTS196710:CTT196710 DDO196710:DDP196710 DNK196710:DNL196710 DXG196710:DXH196710 EHC196710:EHD196710 EQY196710:EQZ196710 FAU196710:FAV196710 FKQ196710:FKR196710 FUM196710:FUN196710 GEI196710:GEJ196710 GOE196710:GOF196710 GYA196710:GYB196710 HHW196710:HHX196710 HRS196710:HRT196710 IBO196710:IBP196710 ILK196710:ILL196710 IVG196710:IVH196710 JFC196710:JFD196710 JOY196710:JOZ196710 JYU196710:JYV196710 KIQ196710:KIR196710 KSM196710:KSN196710 LCI196710:LCJ196710 LME196710:LMF196710 LWA196710:LWB196710 MFW196710:MFX196710 MPS196710:MPT196710 MZO196710:MZP196710 NJK196710:NJL196710 NTG196710:NTH196710 ODC196710:ODD196710 OMY196710:OMZ196710 OWU196710:OWV196710 PGQ196710:PGR196710 PQM196710:PQN196710 QAI196710:QAJ196710 QKE196710:QKF196710 QUA196710:QUB196710 RDW196710:RDX196710 RNS196710:RNT196710 RXO196710:RXP196710 SHK196710:SHL196710 SRG196710:SRH196710 TBC196710:TBD196710 TKY196710:TKZ196710 TUU196710:TUV196710 UEQ196710:UER196710 UOM196710:UON196710 UYI196710:UYJ196710 VIE196710:VIF196710 VSA196710:VSB196710 WBW196710:WBX196710 WLS196710:WLT196710 WVO196710:WVP196710 G262246:H262246 JC262246:JD262246 SY262246:SZ262246 ACU262246:ACV262246 AMQ262246:AMR262246 AWM262246:AWN262246 BGI262246:BGJ262246 BQE262246:BQF262246 CAA262246:CAB262246 CJW262246:CJX262246 CTS262246:CTT262246 DDO262246:DDP262246 DNK262246:DNL262246 DXG262246:DXH262246 EHC262246:EHD262246 EQY262246:EQZ262246 FAU262246:FAV262246 FKQ262246:FKR262246 FUM262246:FUN262246 GEI262246:GEJ262246 GOE262246:GOF262246 GYA262246:GYB262246 HHW262246:HHX262246 HRS262246:HRT262246 IBO262246:IBP262246 ILK262246:ILL262246 IVG262246:IVH262246 JFC262246:JFD262246 JOY262246:JOZ262246 JYU262246:JYV262246 KIQ262246:KIR262246 KSM262246:KSN262246 LCI262246:LCJ262246 LME262246:LMF262246 LWA262246:LWB262246 MFW262246:MFX262246 MPS262246:MPT262246 MZO262246:MZP262246 NJK262246:NJL262246 NTG262246:NTH262246 ODC262246:ODD262246 OMY262246:OMZ262246 OWU262246:OWV262246 PGQ262246:PGR262246 PQM262246:PQN262246 QAI262246:QAJ262246 QKE262246:QKF262246 QUA262246:QUB262246 RDW262246:RDX262246 RNS262246:RNT262246 RXO262246:RXP262246 SHK262246:SHL262246 SRG262246:SRH262246 TBC262246:TBD262246 TKY262246:TKZ262246 TUU262246:TUV262246 UEQ262246:UER262246 UOM262246:UON262246 UYI262246:UYJ262246 VIE262246:VIF262246 VSA262246:VSB262246 WBW262246:WBX262246 WLS262246:WLT262246 WVO262246:WVP262246 G327782:H327782 JC327782:JD327782 SY327782:SZ327782 ACU327782:ACV327782 AMQ327782:AMR327782 AWM327782:AWN327782 BGI327782:BGJ327782 BQE327782:BQF327782 CAA327782:CAB327782 CJW327782:CJX327782 CTS327782:CTT327782 DDO327782:DDP327782 DNK327782:DNL327782 DXG327782:DXH327782 EHC327782:EHD327782 EQY327782:EQZ327782 FAU327782:FAV327782 FKQ327782:FKR327782 FUM327782:FUN327782 GEI327782:GEJ327782 GOE327782:GOF327782 GYA327782:GYB327782 HHW327782:HHX327782 HRS327782:HRT327782 IBO327782:IBP327782 ILK327782:ILL327782 IVG327782:IVH327782 JFC327782:JFD327782 JOY327782:JOZ327782 JYU327782:JYV327782 KIQ327782:KIR327782 KSM327782:KSN327782 LCI327782:LCJ327782 LME327782:LMF327782 LWA327782:LWB327782 MFW327782:MFX327782 MPS327782:MPT327782 MZO327782:MZP327782 NJK327782:NJL327782 NTG327782:NTH327782 ODC327782:ODD327782 OMY327782:OMZ327782 OWU327782:OWV327782 PGQ327782:PGR327782 PQM327782:PQN327782 QAI327782:QAJ327782 QKE327782:QKF327782 QUA327782:QUB327782 RDW327782:RDX327782 RNS327782:RNT327782 RXO327782:RXP327782 SHK327782:SHL327782 SRG327782:SRH327782 TBC327782:TBD327782 TKY327782:TKZ327782 TUU327782:TUV327782 UEQ327782:UER327782 UOM327782:UON327782 UYI327782:UYJ327782 VIE327782:VIF327782 VSA327782:VSB327782 WBW327782:WBX327782 WLS327782:WLT327782 WVO327782:WVP327782 G393318:H393318 JC393318:JD393318 SY393318:SZ393318 ACU393318:ACV393318 AMQ393318:AMR393318 AWM393318:AWN393318 BGI393318:BGJ393318 BQE393318:BQF393318 CAA393318:CAB393318 CJW393318:CJX393318 CTS393318:CTT393318 DDO393318:DDP393318 DNK393318:DNL393318 DXG393318:DXH393318 EHC393318:EHD393318 EQY393318:EQZ393318 FAU393318:FAV393318 FKQ393318:FKR393318 FUM393318:FUN393318 GEI393318:GEJ393318 GOE393318:GOF393318 GYA393318:GYB393318 HHW393318:HHX393318 HRS393318:HRT393318 IBO393318:IBP393318 ILK393318:ILL393318 IVG393318:IVH393318 JFC393318:JFD393318 JOY393318:JOZ393318 JYU393318:JYV393318 KIQ393318:KIR393318 KSM393318:KSN393318 LCI393318:LCJ393318 LME393318:LMF393318 LWA393318:LWB393318 MFW393318:MFX393318 MPS393318:MPT393318 MZO393318:MZP393318 NJK393318:NJL393318 NTG393318:NTH393318 ODC393318:ODD393318 OMY393318:OMZ393318 OWU393318:OWV393318 PGQ393318:PGR393318 PQM393318:PQN393318 QAI393318:QAJ393318 QKE393318:QKF393318 QUA393318:QUB393318 RDW393318:RDX393318 RNS393318:RNT393318 RXO393318:RXP393318 SHK393318:SHL393318 SRG393318:SRH393318 TBC393318:TBD393318 TKY393318:TKZ393318 TUU393318:TUV393318 UEQ393318:UER393318 UOM393318:UON393318 UYI393318:UYJ393318 VIE393318:VIF393318 VSA393318:VSB393318 WBW393318:WBX393318 WLS393318:WLT393318 WVO393318:WVP393318 G458854:H458854 JC458854:JD458854 SY458854:SZ458854 ACU458854:ACV458854 AMQ458854:AMR458854 AWM458854:AWN458854 BGI458854:BGJ458854 BQE458854:BQF458854 CAA458854:CAB458854 CJW458854:CJX458854 CTS458854:CTT458854 DDO458854:DDP458854 DNK458854:DNL458854 DXG458854:DXH458854 EHC458854:EHD458854 EQY458854:EQZ458854 FAU458854:FAV458854 FKQ458854:FKR458854 FUM458854:FUN458854 GEI458854:GEJ458854 GOE458854:GOF458854 GYA458854:GYB458854 HHW458854:HHX458854 HRS458854:HRT458854 IBO458854:IBP458854 ILK458854:ILL458854 IVG458854:IVH458854 JFC458854:JFD458854 JOY458854:JOZ458854 JYU458854:JYV458854 KIQ458854:KIR458854 KSM458854:KSN458854 LCI458854:LCJ458854 LME458854:LMF458854 LWA458854:LWB458854 MFW458854:MFX458854 MPS458854:MPT458854 MZO458854:MZP458854 NJK458854:NJL458854 NTG458854:NTH458854 ODC458854:ODD458854 OMY458854:OMZ458854 OWU458854:OWV458854 PGQ458854:PGR458854 PQM458854:PQN458854 QAI458854:QAJ458854 QKE458854:QKF458854 QUA458854:QUB458854 RDW458854:RDX458854 RNS458854:RNT458854 RXO458854:RXP458854 SHK458854:SHL458854 SRG458854:SRH458854 TBC458854:TBD458854 TKY458854:TKZ458854 TUU458854:TUV458854 UEQ458854:UER458854 UOM458854:UON458854 UYI458854:UYJ458854 VIE458854:VIF458854 VSA458854:VSB458854 WBW458854:WBX458854 WLS458854:WLT458854 WVO458854:WVP458854 G524390:H524390 JC524390:JD524390 SY524390:SZ524390 ACU524390:ACV524390 AMQ524390:AMR524390 AWM524390:AWN524390 BGI524390:BGJ524390 BQE524390:BQF524390 CAA524390:CAB524390 CJW524390:CJX524390 CTS524390:CTT524390 DDO524390:DDP524390 DNK524390:DNL524390 DXG524390:DXH524390 EHC524390:EHD524390 EQY524390:EQZ524390 FAU524390:FAV524390 FKQ524390:FKR524390 FUM524390:FUN524390 GEI524390:GEJ524390 GOE524390:GOF524390 GYA524390:GYB524390 HHW524390:HHX524390 HRS524390:HRT524390 IBO524390:IBP524390 ILK524390:ILL524390 IVG524390:IVH524390 JFC524390:JFD524390 JOY524390:JOZ524390 JYU524390:JYV524390 KIQ524390:KIR524390 KSM524390:KSN524390 LCI524390:LCJ524390 LME524390:LMF524390 LWA524390:LWB524390 MFW524390:MFX524390 MPS524390:MPT524390 MZO524390:MZP524390 NJK524390:NJL524390 NTG524390:NTH524390 ODC524390:ODD524390 OMY524390:OMZ524390 OWU524390:OWV524390 PGQ524390:PGR524390 PQM524390:PQN524390 QAI524390:QAJ524390 QKE524390:QKF524390 QUA524390:QUB524390 RDW524390:RDX524390 RNS524390:RNT524390 RXO524390:RXP524390 SHK524390:SHL524390 SRG524390:SRH524390 TBC524390:TBD524390 TKY524390:TKZ524390 TUU524390:TUV524390 UEQ524390:UER524390 UOM524390:UON524390 UYI524390:UYJ524390 VIE524390:VIF524390 VSA524390:VSB524390 WBW524390:WBX524390 WLS524390:WLT524390 WVO524390:WVP524390 G589926:H589926 JC589926:JD589926 SY589926:SZ589926 ACU589926:ACV589926 AMQ589926:AMR589926 AWM589926:AWN589926 BGI589926:BGJ589926 BQE589926:BQF589926 CAA589926:CAB589926 CJW589926:CJX589926 CTS589926:CTT589926 DDO589926:DDP589926 DNK589926:DNL589926 DXG589926:DXH589926 EHC589926:EHD589926 EQY589926:EQZ589926 FAU589926:FAV589926 FKQ589926:FKR589926 FUM589926:FUN589926 GEI589926:GEJ589926 GOE589926:GOF589926 GYA589926:GYB589926 HHW589926:HHX589926 HRS589926:HRT589926 IBO589926:IBP589926 ILK589926:ILL589926 IVG589926:IVH589926 JFC589926:JFD589926 JOY589926:JOZ589926 JYU589926:JYV589926 KIQ589926:KIR589926 KSM589926:KSN589926 LCI589926:LCJ589926 LME589926:LMF589926 LWA589926:LWB589926 MFW589926:MFX589926 MPS589926:MPT589926 MZO589926:MZP589926 NJK589926:NJL589926 NTG589926:NTH589926 ODC589926:ODD589926 OMY589926:OMZ589926 OWU589926:OWV589926 PGQ589926:PGR589926 PQM589926:PQN589926 QAI589926:QAJ589926 QKE589926:QKF589926 QUA589926:QUB589926 RDW589926:RDX589926 RNS589926:RNT589926 RXO589926:RXP589926 SHK589926:SHL589926 SRG589926:SRH589926 TBC589926:TBD589926 TKY589926:TKZ589926 TUU589926:TUV589926 UEQ589926:UER589926 UOM589926:UON589926 UYI589926:UYJ589926 VIE589926:VIF589926 VSA589926:VSB589926 WBW589926:WBX589926 WLS589926:WLT589926 WVO589926:WVP589926 G655462:H655462 JC655462:JD655462 SY655462:SZ655462 ACU655462:ACV655462 AMQ655462:AMR655462 AWM655462:AWN655462 BGI655462:BGJ655462 BQE655462:BQF655462 CAA655462:CAB655462 CJW655462:CJX655462 CTS655462:CTT655462 DDO655462:DDP655462 DNK655462:DNL655462 DXG655462:DXH655462 EHC655462:EHD655462 EQY655462:EQZ655462 FAU655462:FAV655462 FKQ655462:FKR655462 FUM655462:FUN655462 GEI655462:GEJ655462 GOE655462:GOF655462 GYA655462:GYB655462 HHW655462:HHX655462 HRS655462:HRT655462 IBO655462:IBP655462 ILK655462:ILL655462 IVG655462:IVH655462 JFC655462:JFD655462 JOY655462:JOZ655462 JYU655462:JYV655462 KIQ655462:KIR655462 KSM655462:KSN655462 LCI655462:LCJ655462 LME655462:LMF655462 LWA655462:LWB655462 MFW655462:MFX655462 MPS655462:MPT655462 MZO655462:MZP655462 NJK655462:NJL655462 NTG655462:NTH655462 ODC655462:ODD655462 OMY655462:OMZ655462 OWU655462:OWV655462 PGQ655462:PGR655462 PQM655462:PQN655462 QAI655462:QAJ655462 QKE655462:QKF655462 QUA655462:QUB655462 RDW655462:RDX655462 RNS655462:RNT655462 RXO655462:RXP655462 SHK655462:SHL655462 SRG655462:SRH655462 TBC655462:TBD655462 TKY655462:TKZ655462 TUU655462:TUV655462 UEQ655462:UER655462 UOM655462:UON655462 UYI655462:UYJ655462 VIE655462:VIF655462 VSA655462:VSB655462 WBW655462:WBX655462 WLS655462:WLT655462 WVO655462:WVP655462 G720998:H720998 JC720998:JD720998 SY720998:SZ720998 ACU720998:ACV720998 AMQ720998:AMR720998 AWM720998:AWN720998 BGI720998:BGJ720998 BQE720998:BQF720998 CAA720998:CAB720998 CJW720998:CJX720998 CTS720998:CTT720998 DDO720998:DDP720998 DNK720998:DNL720998 DXG720998:DXH720998 EHC720998:EHD720998 EQY720998:EQZ720998 FAU720998:FAV720998 FKQ720998:FKR720998 FUM720998:FUN720998 GEI720998:GEJ720998 GOE720998:GOF720998 GYA720998:GYB720998 HHW720998:HHX720998 HRS720998:HRT720998 IBO720998:IBP720998 ILK720998:ILL720998 IVG720998:IVH720998 JFC720998:JFD720998 JOY720998:JOZ720998 JYU720998:JYV720998 KIQ720998:KIR720998 KSM720998:KSN720998 LCI720998:LCJ720998 LME720998:LMF720998 LWA720998:LWB720998 MFW720998:MFX720998 MPS720998:MPT720998 MZO720998:MZP720998 NJK720998:NJL720998 NTG720998:NTH720998 ODC720998:ODD720998 OMY720998:OMZ720998 OWU720998:OWV720998 PGQ720998:PGR720998 PQM720998:PQN720998 QAI720998:QAJ720998 QKE720998:QKF720998 QUA720998:QUB720998 RDW720998:RDX720998 RNS720998:RNT720998 RXO720998:RXP720998 SHK720998:SHL720998 SRG720998:SRH720998 TBC720998:TBD720998 TKY720998:TKZ720998 TUU720998:TUV720998 UEQ720998:UER720998 UOM720998:UON720998 UYI720998:UYJ720998 VIE720998:VIF720998 VSA720998:VSB720998 WBW720998:WBX720998 WLS720998:WLT720998 WVO720998:WVP720998 G786534:H786534 JC786534:JD786534 SY786534:SZ786534 ACU786534:ACV786534 AMQ786534:AMR786534 AWM786534:AWN786534 BGI786534:BGJ786534 BQE786534:BQF786534 CAA786534:CAB786534 CJW786534:CJX786534 CTS786534:CTT786534 DDO786534:DDP786534 DNK786534:DNL786534 DXG786534:DXH786534 EHC786534:EHD786534 EQY786534:EQZ786534 FAU786534:FAV786534 FKQ786534:FKR786534 FUM786534:FUN786534 GEI786534:GEJ786534 GOE786534:GOF786534 GYA786534:GYB786534 HHW786534:HHX786534 HRS786534:HRT786534 IBO786534:IBP786534 ILK786534:ILL786534 IVG786534:IVH786534 JFC786534:JFD786534 JOY786534:JOZ786534 JYU786534:JYV786534 KIQ786534:KIR786534 KSM786534:KSN786534 LCI786534:LCJ786534 LME786534:LMF786534 LWA786534:LWB786534 MFW786534:MFX786534 MPS786534:MPT786534 MZO786534:MZP786534 NJK786534:NJL786534 NTG786534:NTH786534 ODC786534:ODD786534 OMY786534:OMZ786534 OWU786534:OWV786534 PGQ786534:PGR786534 PQM786534:PQN786534 QAI786534:QAJ786534 QKE786534:QKF786534 QUA786534:QUB786534 RDW786534:RDX786534 RNS786534:RNT786534 RXO786534:RXP786534 SHK786534:SHL786534 SRG786534:SRH786534 TBC786534:TBD786534 TKY786534:TKZ786534 TUU786534:TUV786534 UEQ786534:UER786534 UOM786534:UON786534 UYI786534:UYJ786534 VIE786534:VIF786534 VSA786534:VSB786534 WBW786534:WBX786534 WLS786534:WLT786534 WVO786534:WVP786534 G852070:H852070 JC852070:JD852070 SY852070:SZ852070 ACU852070:ACV852070 AMQ852070:AMR852070 AWM852070:AWN852070 BGI852070:BGJ852070 BQE852070:BQF852070 CAA852070:CAB852070 CJW852070:CJX852070 CTS852070:CTT852070 DDO852070:DDP852070 DNK852070:DNL852070 DXG852070:DXH852070 EHC852070:EHD852070 EQY852070:EQZ852070 FAU852070:FAV852070 FKQ852070:FKR852070 FUM852070:FUN852070 GEI852070:GEJ852070 GOE852070:GOF852070 GYA852070:GYB852070 HHW852070:HHX852070 HRS852070:HRT852070 IBO852070:IBP852070 ILK852070:ILL852070 IVG852070:IVH852070 JFC852070:JFD852070 JOY852070:JOZ852070 JYU852070:JYV852070 KIQ852070:KIR852070 KSM852070:KSN852070 LCI852070:LCJ852070 LME852070:LMF852070 LWA852070:LWB852070 MFW852070:MFX852070 MPS852070:MPT852070 MZO852070:MZP852070 NJK852070:NJL852070 NTG852070:NTH852070 ODC852070:ODD852070 OMY852070:OMZ852070 OWU852070:OWV852070 PGQ852070:PGR852070 PQM852070:PQN852070 QAI852070:QAJ852070 QKE852070:QKF852070 QUA852070:QUB852070 RDW852070:RDX852070 RNS852070:RNT852070 RXO852070:RXP852070 SHK852070:SHL852070 SRG852070:SRH852070 TBC852070:TBD852070 TKY852070:TKZ852070 TUU852070:TUV852070 UEQ852070:UER852070 UOM852070:UON852070 UYI852070:UYJ852070 VIE852070:VIF852070 VSA852070:VSB852070 WBW852070:WBX852070 WLS852070:WLT852070 WVO852070:WVP852070 G917606:H917606 JC917606:JD917606 SY917606:SZ917606 ACU917606:ACV917606 AMQ917606:AMR917606 AWM917606:AWN917606 BGI917606:BGJ917606 BQE917606:BQF917606 CAA917606:CAB917606 CJW917606:CJX917606 CTS917606:CTT917606 DDO917606:DDP917606 DNK917606:DNL917606 DXG917606:DXH917606 EHC917606:EHD917606 EQY917606:EQZ917606 FAU917606:FAV917606 FKQ917606:FKR917606 FUM917606:FUN917606 GEI917606:GEJ917606 GOE917606:GOF917606 GYA917606:GYB917606 HHW917606:HHX917606 HRS917606:HRT917606 IBO917606:IBP917606 ILK917606:ILL917606 IVG917606:IVH917606 JFC917606:JFD917606 JOY917606:JOZ917606 JYU917606:JYV917606 KIQ917606:KIR917606 KSM917606:KSN917606 LCI917606:LCJ917606 LME917606:LMF917606 LWA917606:LWB917606 MFW917606:MFX917606 MPS917606:MPT917606 MZO917606:MZP917606 NJK917606:NJL917606 NTG917606:NTH917606 ODC917606:ODD917606 OMY917606:OMZ917606 OWU917606:OWV917606 PGQ917606:PGR917606 PQM917606:PQN917606 QAI917606:QAJ917606 QKE917606:QKF917606 QUA917606:QUB917606 RDW917606:RDX917606 RNS917606:RNT917606 RXO917606:RXP917606 SHK917606:SHL917606 SRG917606:SRH917606 TBC917606:TBD917606 TKY917606:TKZ917606 TUU917606:TUV917606 UEQ917606:UER917606 UOM917606:UON917606 UYI917606:UYJ917606 VIE917606:VIF917606 VSA917606:VSB917606 WBW917606:WBX917606 WLS917606:WLT917606 WVO917606:WVP917606 G983142:H983142 JC983142:JD983142 SY983142:SZ983142 ACU983142:ACV983142 AMQ983142:AMR983142 AWM983142:AWN983142 BGI983142:BGJ983142 BQE983142:BQF983142 CAA983142:CAB983142 CJW983142:CJX983142 CTS983142:CTT983142 DDO983142:DDP983142 DNK983142:DNL983142 DXG983142:DXH983142 EHC983142:EHD983142 EQY983142:EQZ983142 FAU983142:FAV983142 FKQ983142:FKR983142 FUM983142:FUN983142 GEI983142:GEJ983142 GOE983142:GOF983142 GYA983142:GYB983142 HHW983142:HHX983142 HRS983142:HRT983142 IBO983142:IBP983142 ILK983142:ILL983142 IVG983142:IVH983142 JFC983142:JFD983142 JOY983142:JOZ983142 JYU983142:JYV983142 KIQ983142:KIR983142 KSM983142:KSN983142 LCI983142:LCJ983142 LME983142:LMF983142 LWA983142:LWB983142 MFW983142:MFX983142 MPS983142:MPT983142 MZO983142:MZP983142 NJK983142:NJL983142 NTG983142:NTH983142 ODC983142:ODD983142 OMY983142:OMZ983142 OWU983142:OWV983142 PGQ983142:PGR983142 PQM983142:PQN983142 QAI983142:QAJ983142 QKE983142:QKF983142 QUA983142:QUB983142 RDW983142:RDX983142 RNS983142:RNT983142 RXO983142:RXP983142 SHK983142:SHL983142 SRG983142:SRH983142 TBC983142:TBD983142 TKY983142:TKZ983142 TUU983142:TUV983142 UEQ983142:UER983142 UOM983142:UON983142 UYI983142:UYJ983142 VIE983142:VIF983142 VSA983142:VSB983142 WBW983142:WBX983142 WLS983142:WLT983142 WVO983142:WVP983142</xm:sqref>
        </x14:dataValidation>
        <x14:dataValidation imeMode="halfAlpha" allowBlank="1" showInputMessage="1" showErrorMessage="1" xr:uid="{00000000-0002-0000-1A00-000003000000}">
          <xm:sqref>G64:W64 JC64:JS64 SY64:TO64 ACU64:ADK64 AMQ64:ANG64 AWM64:AXC64 BGI64:BGY64 BQE64:BQU64 CAA64:CAQ64 CJW64:CKM64 CTS64:CUI64 DDO64:DEE64 DNK64:DOA64 DXG64:DXW64 EHC64:EHS64 EQY64:ERO64 FAU64:FBK64 FKQ64:FLG64 FUM64:FVC64 GEI64:GEY64 GOE64:GOU64 GYA64:GYQ64 HHW64:HIM64 HRS64:HSI64 IBO64:ICE64 ILK64:IMA64 IVG64:IVW64 JFC64:JFS64 JOY64:JPO64 JYU64:JZK64 KIQ64:KJG64 KSM64:KTC64 LCI64:LCY64 LME64:LMU64 LWA64:LWQ64 MFW64:MGM64 MPS64:MQI64 MZO64:NAE64 NJK64:NKA64 NTG64:NTW64 ODC64:ODS64 OMY64:ONO64 OWU64:OXK64 PGQ64:PHG64 PQM64:PRC64 QAI64:QAY64 QKE64:QKU64 QUA64:QUQ64 RDW64:REM64 RNS64:ROI64 RXO64:RYE64 SHK64:SIA64 SRG64:SRW64 TBC64:TBS64 TKY64:TLO64 TUU64:TVK64 UEQ64:UFG64 UOM64:UPC64 UYI64:UYY64 VIE64:VIU64 VSA64:VSQ64 WBW64:WCM64 WLS64:WMI64 WVO64:WWE64 G65600:W65600 JC65600:JS65600 SY65600:TO65600 ACU65600:ADK65600 AMQ65600:ANG65600 AWM65600:AXC65600 BGI65600:BGY65600 BQE65600:BQU65600 CAA65600:CAQ65600 CJW65600:CKM65600 CTS65600:CUI65600 DDO65600:DEE65600 DNK65600:DOA65600 DXG65600:DXW65600 EHC65600:EHS65600 EQY65600:ERO65600 FAU65600:FBK65600 FKQ65600:FLG65600 FUM65600:FVC65600 GEI65600:GEY65600 GOE65600:GOU65600 GYA65600:GYQ65600 HHW65600:HIM65600 HRS65600:HSI65600 IBO65600:ICE65600 ILK65600:IMA65600 IVG65600:IVW65600 JFC65600:JFS65600 JOY65600:JPO65600 JYU65600:JZK65600 KIQ65600:KJG65600 KSM65600:KTC65600 LCI65600:LCY65600 LME65600:LMU65600 LWA65600:LWQ65600 MFW65600:MGM65600 MPS65600:MQI65600 MZO65600:NAE65600 NJK65600:NKA65600 NTG65600:NTW65600 ODC65600:ODS65600 OMY65600:ONO65600 OWU65600:OXK65600 PGQ65600:PHG65600 PQM65600:PRC65600 QAI65600:QAY65600 QKE65600:QKU65600 QUA65600:QUQ65600 RDW65600:REM65600 RNS65600:ROI65600 RXO65600:RYE65600 SHK65600:SIA65600 SRG65600:SRW65600 TBC65600:TBS65600 TKY65600:TLO65600 TUU65600:TVK65600 UEQ65600:UFG65600 UOM65600:UPC65600 UYI65600:UYY65600 VIE65600:VIU65600 VSA65600:VSQ65600 WBW65600:WCM65600 WLS65600:WMI65600 WVO65600:WWE65600 G131136:W131136 JC131136:JS131136 SY131136:TO131136 ACU131136:ADK131136 AMQ131136:ANG131136 AWM131136:AXC131136 BGI131136:BGY131136 BQE131136:BQU131136 CAA131136:CAQ131136 CJW131136:CKM131136 CTS131136:CUI131136 DDO131136:DEE131136 DNK131136:DOA131136 DXG131136:DXW131136 EHC131136:EHS131136 EQY131136:ERO131136 FAU131136:FBK131136 FKQ131136:FLG131136 FUM131136:FVC131136 GEI131136:GEY131136 GOE131136:GOU131136 GYA131136:GYQ131136 HHW131136:HIM131136 HRS131136:HSI131136 IBO131136:ICE131136 ILK131136:IMA131136 IVG131136:IVW131136 JFC131136:JFS131136 JOY131136:JPO131136 JYU131136:JZK131136 KIQ131136:KJG131136 KSM131136:KTC131136 LCI131136:LCY131136 LME131136:LMU131136 LWA131136:LWQ131136 MFW131136:MGM131136 MPS131136:MQI131136 MZO131136:NAE131136 NJK131136:NKA131136 NTG131136:NTW131136 ODC131136:ODS131136 OMY131136:ONO131136 OWU131136:OXK131136 PGQ131136:PHG131136 PQM131136:PRC131136 QAI131136:QAY131136 QKE131136:QKU131136 QUA131136:QUQ131136 RDW131136:REM131136 RNS131136:ROI131136 RXO131136:RYE131136 SHK131136:SIA131136 SRG131136:SRW131136 TBC131136:TBS131136 TKY131136:TLO131136 TUU131136:TVK131136 UEQ131136:UFG131136 UOM131136:UPC131136 UYI131136:UYY131136 VIE131136:VIU131136 VSA131136:VSQ131136 WBW131136:WCM131136 WLS131136:WMI131136 WVO131136:WWE131136 G196672:W196672 JC196672:JS196672 SY196672:TO196672 ACU196672:ADK196672 AMQ196672:ANG196672 AWM196672:AXC196672 BGI196672:BGY196672 BQE196672:BQU196672 CAA196672:CAQ196672 CJW196672:CKM196672 CTS196672:CUI196672 DDO196672:DEE196672 DNK196672:DOA196672 DXG196672:DXW196672 EHC196672:EHS196672 EQY196672:ERO196672 FAU196672:FBK196672 FKQ196672:FLG196672 FUM196672:FVC196672 GEI196672:GEY196672 GOE196672:GOU196672 GYA196672:GYQ196672 HHW196672:HIM196672 HRS196672:HSI196672 IBO196672:ICE196672 ILK196672:IMA196672 IVG196672:IVW196672 JFC196672:JFS196672 JOY196672:JPO196672 JYU196672:JZK196672 KIQ196672:KJG196672 KSM196672:KTC196672 LCI196672:LCY196672 LME196672:LMU196672 LWA196672:LWQ196672 MFW196672:MGM196672 MPS196672:MQI196672 MZO196672:NAE196672 NJK196672:NKA196672 NTG196672:NTW196672 ODC196672:ODS196672 OMY196672:ONO196672 OWU196672:OXK196672 PGQ196672:PHG196672 PQM196672:PRC196672 QAI196672:QAY196672 QKE196672:QKU196672 QUA196672:QUQ196672 RDW196672:REM196672 RNS196672:ROI196672 RXO196672:RYE196672 SHK196672:SIA196672 SRG196672:SRW196672 TBC196672:TBS196672 TKY196672:TLO196672 TUU196672:TVK196672 UEQ196672:UFG196672 UOM196672:UPC196672 UYI196672:UYY196672 VIE196672:VIU196672 VSA196672:VSQ196672 WBW196672:WCM196672 WLS196672:WMI196672 WVO196672:WWE196672 G262208:W262208 JC262208:JS262208 SY262208:TO262208 ACU262208:ADK262208 AMQ262208:ANG262208 AWM262208:AXC262208 BGI262208:BGY262208 BQE262208:BQU262208 CAA262208:CAQ262208 CJW262208:CKM262208 CTS262208:CUI262208 DDO262208:DEE262208 DNK262208:DOA262208 DXG262208:DXW262208 EHC262208:EHS262208 EQY262208:ERO262208 FAU262208:FBK262208 FKQ262208:FLG262208 FUM262208:FVC262208 GEI262208:GEY262208 GOE262208:GOU262208 GYA262208:GYQ262208 HHW262208:HIM262208 HRS262208:HSI262208 IBO262208:ICE262208 ILK262208:IMA262208 IVG262208:IVW262208 JFC262208:JFS262208 JOY262208:JPO262208 JYU262208:JZK262208 KIQ262208:KJG262208 KSM262208:KTC262208 LCI262208:LCY262208 LME262208:LMU262208 LWA262208:LWQ262208 MFW262208:MGM262208 MPS262208:MQI262208 MZO262208:NAE262208 NJK262208:NKA262208 NTG262208:NTW262208 ODC262208:ODS262208 OMY262208:ONO262208 OWU262208:OXK262208 PGQ262208:PHG262208 PQM262208:PRC262208 QAI262208:QAY262208 QKE262208:QKU262208 QUA262208:QUQ262208 RDW262208:REM262208 RNS262208:ROI262208 RXO262208:RYE262208 SHK262208:SIA262208 SRG262208:SRW262208 TBC262208:TBS262208 TKY262208:TLO262208 TUU262208:TVK262208 UEQ262208:UFG262208 UOM262208:UPC262208 UYI262208:UYY262208 VIE262208:VIU262208 VSA262208:VSQ262208 WBW262208:WCM262208 WLS262208:WMI262208 WVO262208:WWE262208 G327744:W327744 JC327744:JS327744 SY327744:TO327744 ACU327744:ADK327744 AMQ327744:ANG327744 AWM327744:AXC327744 BGI327744:BGY327744 BQE327744:BQU327744 CAA327744:CAQ327744 CJW327744:CKM327744 CTS327744:CUI327744 DDO327744:DEE327744 DNK327744:DOA327744 DXG327744:DXW327744 EHC327744:EHS327744 EQY327744:ERO327744 FAU327744:FBK327744 FKQ327744:FLG327744 FUM327744:FVC327744 GEI327744:GEY327744 GOE327744:GOU327744 GYA327744:GYQ327744 HHW327744:HIM327744 HRS327744:HSI327744 IBO327744:ICE327744 ILK327744:IMA327744 IVG327744:IVW327744 JFC327744:JFS327744 JOY327744:JPO327744 JYU327744:JZK327744 KIQ327744:KJG327744 KSM327744:KTC327744 LCI327744:LCY327744 LME327744:LMU327744 LWA327744:LWQ327744 MFW327744:MGM327744 MPS327744:MQI327744 MZO327744:NAE327744 NJK327744:NKA327744 NTG327744:NTW327744 ODC327744:ODS327744 OMY327744:ONO327744 OWU327744:OXK327744 PGQ327744:PHG327744 PQM327744:PRC327744 QAI327744:QAY327744 QKE327744:QKU327744 QUA327744:QUQ327744 RDW327744:REM327744 RNS327744:ROI327744 RXO327744:RYE327744 SHK327744:SIA327744 SRG327744:SRW327744 TBC327744:TBS327744 TKY327744:TLO327744 TUU327744:TVK327744 UEQ327744:UFG327744 UOM327744:UPC327744 UYI327744:UYY327744 VIE327744:VIU327744 VSA327744:VSQ327744 WBW327744:WCM327744 WLS327744:WMI327744 WVO327744:WWE327744 G393280:W393280 JC393280:JS393280 SY393280:TO393280 ACU393280:ADK393280 AMQ393280:ANG393280 AWM393280:AXC393280 BGI393280:BGY393280 BQE393280:BQU393280 CAA393280:CAQ393280 CJW393280:CKM393280 CTS393280:CUI393280 DDO393280:DEE393280 DNK393280:DOA393280 DXG393280:DXW393280 EHC393280:EHS393280 EQY393280:ERO393280 FAU393280:FBK393280 FKQ393280:FLG393280 FUM393280:FVC393280 GEI393280:GEY393280 GOE393280:GOU393280 GYA393280:GYQ393280 HHW393280:HIM393280 HRS393280:HSI393280 IBO393280:ICE393280 ILK393280:IMA393280 IVG393280:IVW393280 JFC393280:JFS393280 JOY393280:JPO393280 JYU393280:JZK393280 KIQ393280:KJG393280 KSM393280:KTC393280 LCI393280:LCY393280 LME393280:LMU393280 LWA393280:LWQ393280 MFW393280:MGM393280 MPS393280:MQI393280 MZO393280:NAE393280 NJK393280:NKA393280 NTG393280:NTW393280 ODC393280:ODS393280 OMY393280:ONO393280 OWU393280:OXK393280 PGQ393280:PHG393280 PQM393280:PRC393280 QAI393280:QAY393280 QKE393280:QKU393280 QUA393280:QUQ393280 RDW393280:REM393280 RNS393280:ROI393280 RXO393280:RYE393280 SHK393280:SIA393280 SRG393280:SRW393280 TBC393280:TBS393280 TKY393280:TLO393280 TUU393280:TVK393280 UEQ393280:UFG393280 UOM393280:UPC393280 UYI393280:UYY393280 VIE393280:VIU393280 VSA393280:VSQ393280 WBW393280:WCM393280 WLS393280:WMI393280 WVO393280:WWE393280 G458816:W458816 JC458816:JS458816 SY458816:TO458816 ACU458816:ADK458816 AMQ458816:ANG458816 AWM458816:AXC458816 BGI458816:BGY458816 BQE458816:BQU458816 CAA458816:CAQ458816 CJW458816:CKM458816 CTS458816:CUI458816 DDO458816:DEE458816 DNK458816:DOA458816 DXG458816:DXW458816 EHC458816:EHS458816 EQY458816:ERO458816 FAU458816:FBK458816 FKQ458816:FLG458816 FUM458816:FVC458816 GEI458816:GEY458816 GOE458816:GOU458816 GYA458816:GYQ458816 HHW458816:HIM458816 HRS458816:HSI458816 IBO458816:ICE458816 ILK458816:IMA458816 IVG458816:IVW458816 JFC458816:JFS458816 JOY458816:JPO458816 JYU458816:JZK458816 KIQ458816:KJG458816 KSM458816:KTC458816 LCI458816:LCY458816 LME458816:LMU458816 LWA458816:LWQ458816 MFW458816:MGM458816 MPS458816:MQI458816 MZO458816:NAE458816 NJK458816:NKA458816 NTG458816:NTW458816 ODC458816:ODS458816 OMY458816:ONO458816 OWU458816:OXK458816 PGQ458816:PHG458816 PQM458816:PRC458816 QAI458816:QAY458816 QKE458816:QKU458816 QUA458816:QUQ458816 RDW458816:REM458816 RNS458816:ROI458816 RXO458816:RYE458816 SHK458816:SIA458816 SRG458816:SRW458816 TBC458816:TBS458816 TKY458816:TLO458816 TUU458816:TVK458816 UEQ458816:UFG458816 UOM458816:UPC458816 UYI458816:UYY458816 VIE458816:VIU458816 VSA458816:VSQ458816 WBW458816:WCM458816 WLS458816:WMI458816 WVO458816:WWE458816 G524352:W524352 JC524352:JS524352 SY524352:TO524352 ACU524352:ADK524352 AMQ524352:ANG524352 AWM524352:AXC524352 BGI524352:BGY524352 BQE524352:BQU524352 CAA524352:CAQ524352 CJW524352:CKM524352 CTS524352:CUI524352 DDO524352:DEE524352 DNK524352:DOA524352 DXG524352:DXW524352 EHC524352:EHS524352 EQY524352:ERO524352 FAU524352:FBK524352 FKQ524352:FLG524352 FUM524352:FVC524352 GEI524352:GEY524352 GOE524352:GOU524352 GYA524352:GYQ524352 HHW524352:HIM524352 HRS524352:HSI524352 IBO524352:ICE524352 ILK524352:IMA524352 IVG524352:IVW524352 JFC524352:JFS524352 JOY524352:JPO524352 JYU524352:JZK524352 KIQ524352:KJG524352 KSM524352:KTC524352 LCI524352:LCY524352 LME524352:LMU524352 LWA524352:LWQ524352 MFW524352:MGM524352 MPS524352:MQI524352 MZO524352:NAE524352 NJK524352:NKA524352 NTG524352:NTW524352 ODC524352:ODS524352 OMY524352:ONO524352 OWU524352:OXK524352 PGQ524352:PHG524352 PQM524352:PRC524352 QAI524352:QAY524352 QKE524352:QKU524352 QUA524352:QUQ524352 RDW524352:REM524352 RNS524352:ROI524352 RXO524352:RYE524352 SHK524352:SIA524352 SRG524352:SRW524352 TBC524352:TBS524352 TKY524352:TLO524352 TUU524352:TVK524352 UEQ524352:UFG524352 UOM524352:UPC524352 UYI524352:UYY524352 VIE524352:VIU524352 VSA524352:VSQ524352 WBW524352:WCM524352 WLS524352:WMI524352 WVO524352:WWE524352 G589888:W589888 JC589888:JS589888 SY589888:TO589888 ACU589888:ADK589888 AMQ589888:ANG589888 AWM589888:AXC589888 BGI589888:BGY589888 BQE589888:BQU589888 CAA589888:CAQ589888 CJW589888:CKM589888 CTS589888:CUI589888 DDO589888:DEE589888 DNK589888:DOA589888 DXG589888:DXW589888 EHC589888:EHS589888 EQY589888:ERO589888 FAU589888:FBK589888 FKQ589888:FLG589888 FUM589888:FVC589888 GEI589888:GEY589888 GOE589888:GOU589888 GYA589888:GYQ589888 HHW589888:HIM589888 HRS589888:HSI589888 IBO589888:ICE589888 ILK589888:IMA589888 IVG589888:IVW589888 JFC589888:JFS589888 JOY589888:JPO589888 JYU589888:JZK589888 KIQ589888:KJG589888 KSM589888:KTC589888 LCI589888:LCY589888 LME589888:LMU589888 LWA589888:LWQ589888 MFW589888:MGM589888 MPS589888:MQI589888 MZO589888:NAE589888 NJK589888:NKA589888 NTG589888:NTW589888 ODC589888:ODS589888 OMY589888:ONO589888 OWU589888:OXK589888 PGQ589888:PHG589888 PQM589888:PRC589888 QAI589888:QAY589888 QKE589888:QKU589888 QUA589888:QUQ589888 RDW589888:REM589888 RNS589888:ROI589888 RXO589888:RYE589888 SHK589888:SIA589888 SRG589888:SRW589888 TBC589888:TBS589888 TKY589888:TLO589888 TUU589888:TVK589888 UEQ589888:UFG589888 UOM589888:UPC589888 UYI589888:UYY589888 VIE589888:VIU589888 VSA589888:VSQ589888 WBW589888:WCM589888 WLS589888:WMI589888 WVO589888:WWE589888 G655424:W655424 JC655424:JS655424 SY655424:TO655424 ACU655424:ADK655424 AMQ655424:ANG655424 AWM655424:AXC655424 BGI655424:BGY655424 BQE655424:BQU655424 CAA655424:CAQ655424 CJW655424:CKM655424 CTS655424:CUI655424 DDO655424:DEE655424 DNK655424:DOA655424 DXG655424:DXW655424 EHC655424:EHS655424 EQY655424:ERO655424 FAU655424:FBK655424 FKQ655424:FLG655424 FUM655424:FVC655424 GEI655424:GEY655424 GOE655424:GOU655424 GYA655424:GYQ655424 HHW655424:HIM655424 HRS655424:HSI655424 IBO655424:ICE655424 ILK655424:IMA655424 IVG655424:IVW655424 JFC655424:JFS655424 JOY655424:JPO655424 JYU655424:JZK655424 KIQ655424:KJG655424 KSM655424:KTC655424 LCI655424:LCY655424 LME655424:LMU655424 LWA655424:LWQ655424 MFW655424:MGM655424 MPS655424:MQI655424 MZO655424:NAE655424 NJK655424:NKA655424 NTG655424:NTW655424 ODC655424:ODS655424 OMY655424:ONO655424 OWU655424:OXK655424 PGQ655424:PHG655424 PQM655424:PRC655424 QAI655424:QAY655424 QKE655424:QKU655424 QUA655424:QUQ655424 RDW655424:REM655424 RNS655424:ROI655424 RXO655424:RYE655424 SHK655424:SIA655424 SRG655424:SRW655424 TBC655424:TBS655424 TKY655424:TLO655424 TUU655424:TVK655424 UEQ655424:UFG655424 UOM655424:UPC655424 UYI655424:UYY655424 VIE655424:VIU655424 VSA655424:VSQ655424 WBW655424:WCM655424 WLS655424:WMI655424 WVO655424:WWE655424 G720960:W720960 JC720960:JS720960 SY720960:TO720960 ACU720960:ADK720960 AMQ720960:ANG720960 AWM720960:AXC720960 BGI720960:BGY720960 BQE720960:BQU720960 CAA720960:CAQ720960 CJW720960:CKM720960 CTS720960:CUI720960 DDO720960:DEE720960 DNK720960:DOA720960 DXG720960:DXW720960 EHC720960:EHS720960 EQY720960:ERO720960 FAU720960:FBK720960 FKQ720960:FLG720960 FUM720960:FVC720960 GEI720960:GEY720960 GOE720960:GOU720960 GYA720960:GYQ720960 HHW720960:HIM720960 HRS720960:HSI720960 IBO720960:ICE720960 ILK720960:IMA720960 IVG720960:IVW720960 JFC720960:JFS720960 JOY720960:JPO720960 JYU720960:JZK720960 KIQ720960:KJG720960 KSM720960:KTC720960 LCI720960:LCY720960 LME720960:LMU720960 LWA720960:LWQ720960 MFW720960:MGM720960 MPS720960:MQI720960 MZO720960:NAE720960 NJK720960:NKA720960 NTG720960:NTW720960 ODC720960:ODS720960 OMY720960:ONO720960 OWU720960:OXK720960 PGQ720960:PHG720960 PQM720960:PRC720960 QAI720960:QAY720960 QKE720960:QKU720960 QUA720960:QUQ720960 RDW720960:REM720960 RNS720960:ROI720960 RXO720960:RYE720960 SHK720960:SIA720960 SRG720960:SRW720960 TBC720960:TBS720960 TKY720960:TLO720960 TUU720960:TVK720960 UEQ720960:UFG720960 UOM720960:UPC720960 UYI720960:UYY720960 VIE720960:VIU720960 VSA720960:VSQ720960 WBW720960:WCM720960 WLS720960:WMI720960 WVO720960:WWE720960 G786496:W786496 JC786496:JS786496 SY786496:TO786496 ACU786496:ADK786496 AMQ786496:ANG786496 AWM786496:AXC786496 BGI786496:BGY786496 BQE786496:BQU786496 CAA786496:CAQ786496 CJW786496:CKM786496 CTS786496:CUI786496 DDO786496:DEE786496 DNK786496:DOA786496 DXG786496:DXW786496 EHC786496:EHS786496 EQY786496:ERO786496 FAU786496:FBK786496 FKQ786496:FLG786496 FUM786496:FVC786496 GEI786496:GEY786496 GOE786496:GOU786496 GYA786496:GYQ786496 HHW786496:HIM786496 HRS786496:HSI786496 IBO786496:ICE786496 ILK786496:IMA786496 IVG786496:IVW786496 JFC786496:JFS786496 JOY786496:JPO786496 JYU786496:JZK786496 KIQ786496:KJG786496 KSM786496:KTC786496 LCI786496:LCY786496 LME786496:LMU786496 LWA786496:LWQ786496 MFW786496:MGM786496 MPS786496:MQI786496 MZO786496:NAE786496 NJK786496:NKA786496 NTG786496:NTW786496 ODC786496:ODS786496 OMY786496:ONO786496 OWU786496:OXK786496 PGQ786496:PHG786496 PQM786496:PRC786496 QAI786496:QAY786496 QKE786496:QKU786496 QUA786496:QUQ786496 RDW786496:REM786496 RNS786496:ROI786496 RXO786496:RYE786496 SHK786496:SIA786496 SRG786496:SRW786496 TBC786496:TBS786496 TKY786496:TLO786496 TUU786496:TVK786496 UEQ786496:UFG786496 UOM786496:UPC786496 UYI786496:UYY786496 VIE786496:VIU786496 VSA786496:VSQ786496 WBW786496:WCM786496 WLS786496:WMI786496 WVO786496:WWE786496 G852032:W852032 JC852032:JS852032 SY852032:TO852032 ACU852032:ADK852032 AMQ852032:ANG852032 AWM852032:AXC852032 BGI852032:BGY852032 BQE852032:BQU852032 CAA852032:CAQ852032 CJW852032:CKM852032 CTS852032:CUI852032 DDO852032:DEE852032 DNK852032:DOA852032 DXG852032:DXW852032 EHC852032:EHS852032 EQY852032:ERO852032 FAU852032:FBK852032 FKQ852032:FLG852032 FUM852032:FVC852032 GEI852032:GEY852032 GOE852032:GOU852032 GYA852032:GYQ852032 HHW852032:HIM852032 HRS852032:HSI852032 IBO852032:ICE852032 ILK852032:IMA852032 IVG852032:IVW852032 JFC852032:JFS852032 JOY852032:JPO852032 JYU852032:JZK852032 KIQ852032:KJG852032 KSM852032:KTC852032 LCI852032:LCY852032 LME852032:LMU852032 LWA852032:LWQ852032 MFW852032:MGM852032 MPS852032:MQI852032 MZO852032:NAE852032 NJK852032:NKA852032 NTG852032:NTW852032 ODC852032:ODS852032 OMY852032:ONO852032 OWU852032:OXK852032 PGQ852032:PHG852032 PQM852032:PRC852032 QAI852032:QAY852032 QKE852032:QKU852032 QUA852032:QUQ852032 RDW852032:REM852032 RNS852032:ROI852032 RXO852032:RYE852032 SHK852032:SIA852032 SRG852032:SRW852032 TBC852032:TBS852032 TKY852032:TLO852032 TUU852032:TVK852032 UEQ852032:UFG852032 UOM852032:UPC852032 UYI852032:UYY852032 VIE852032:VIU852032 VSA852032:VSQ852032 WBW852032:WCM852032 WLS852032:WMI852032 WVO852032:WWE852032 G917568:W917568 JC917568:JS917568 SY917568:TO917568 ACU917568:ADK917568 AMQ917568:ANG917568 AWM917568:AXC917568 BGI917568:BGY917568 BQE917568:BQU917568 CAA917568:CAQ917568 CJW917568:CKM917568 CTS917568:CUI917568 DDO917568:DEE917568 DNK917568:DOA917568 DXG917568:DXW917568 EHC917568:EHS917568 EQY917568:ERO917568 FAU917568:FBK917568 FKQ917568:FLG917568 FUM917568:FVC917568 GEI917568:GEY917568 GOE917568:GOU917568 GYA917568:GYQ917568 HHW917568:HIM917568 HRS917568:HSI917568 IBO917568:ICE917568 ILK917568:IMA917568 IVG917568:IVW917568 JFC917568:JFS917568 JOY917568:JPO917568 JYU917568:JZK917568 KIQ917568:KJG917568 KSM917568:KTC917568 LCI917568:LCY917568 LME917568:LMU917568 LWA917568:LWQ917568 MFW917568:MGM917568 MPS917568:MQI917568 MZO917568:NAE917568 NJK917568:NKA917568 NTG917568:NTW917568 ODC917568:ODS917568 OMY917568:ONO917568 OWU917568:OXK917568 PGQ917568:PHG917568 PQM917568:PRC917568 QAI917568:QAY917568 QKE917568:QKU917568 QUA917568:QUQ917568 RDW917568:REM917568 RNS917568:ROI917568 RXO917568:RYE917568 SHK917568:SIA917568 SRG917568:SRW917568 TBC917568:TBS917568 TKY917568:TLO917568 TUU917568:TVK917568 UEQ917568:UFG917568 UOM917568:UPC917568 UYI917568:UYY917568 VIE917568:VIU917568 VSA917568:VSQ917568 WBW917568:WCM917568 WLS917568:WMI917568 WVO917568:WWE917568 G983104:W983104 JC983104:JS983104 SY983104:TO983104 ACU983104:ADK983104 AMQ983104:ANG983104 AWM983104:AXC983104 BGI983104:BGY983104 BQE983104:BQU983104 CAA983104:CAQ983104 CJW983104:CKM983104 CTS983104:CUI983104 DDO983104:DEE983104 DNK983104:DOA983104 DXG983104:DXW983104 EHC983104:EHS983104 EQY983104:ERO983104 FAU983104:FBK983104 FKQ983104:FLG983104 FUM983104:FVC983104 GEI983104:GEY983104 GOE983104:GOU983104 GYA983104:GYQ983104 HHW983104:HIM983104 HRS983104:HSI983104 IBO983104:ICE983104 ILK983104:IMA983104 IVG983104:IVW983104 JFC983104:JFS983104 JOY983104:JPO983104 JYU983104:JZK983104 KIQ983104:KJG983104 KSM983104:KTC983104 LCI983104:LCY983104 LME983104:LMU983104 LWA983104:LWQ983104 MFW983104:MGM983104 MPS983104:MQI983104 MZO983104:NAE983104 NJK983104:NKA983104 NTG983104:NTW983104 ODC983104:ODS983104 OMY983104:ONO983104 OWU983104:OXK983104 PGQ983104:PHG983104 PQM983104:PRC983104 QAI983104:QAY983104 QKE983104:QKU983104 QUA983104:QUQ983104 RDW983104:REM983104 RNS983104:ROI983104 RXO983104:RYE983104 SHK983104:SIA983104 SRG983104:SRW983104 TBC983104:TBS983104 TKY983104:TLO983104 TUU983104:TVK983104 UEQ983104:UFG983104 UOM983104:UPC983104 UYI983104:UYY983104 VIE983104:VIU983104 VSA983104:VSQ983104 WBW983104:WCM983104 WLS983104:WMI983104 WVO983104:WWE983104 H61:W61 JD61:JS61 SZ61:TO61 ACV61:ADK61 AMR61:ANG61 AWN61:AXC61 BGJ61:BGY61 BQF61:BQU61 CAB61:CAQ61 CJX61:CKM61 CTT61:CUI61 DDP61:DEE61 DNL61:DOA61 DXH61:DXW61 EHD61:EHS61 EQZ61:ERO61 FAV61:FBK61 FKR61:FLG61 FUN61:FVC61 GEJ61:GEY61 GOF61:GOU61 GYB61:GYQ61 HHX61:HIM61 HRT61:HSI61 IBP61:ICE61 ILL61:IMA61 IVH61:IVW61 JFD61:JFS61 JOZ61:JPO61 JYV61:JZK61 KIR61:KJG61 KSN61:KTC61 LCJ61:LCY61 LMF61:LMU61 LWB61:LWQ61 MFX61:MGM61 MPT61:MQI61 MZP61:NAE61 NJL61:NKA61 NTH61:NTW61 ODD61:ODS61 OMZ61:ONO61 OWV61:OXK61 PGR61:PHG61 PQN61:PRC61 QAJ61:QAY61 QKF61:QKU61 QUB61:QUQ61 RDX61:REM61 RNT61:ROI61 RXP61:RYE61 SHL61:SIA61 SRH61:SRW61 TBD61:TBS61 TKZ61:TLO61 TUV61:TVK61 UER61:UFG61 UON61:UPC61 UYJ61:UYY61 VIF61:VIU61 VSB61:VSQ61 WBX61:WCM61 WLT61:WMI61 WVP61:WWE61 H65597:W65597 JD65597:JS65597 SZ65597:TO65597 ACV65597:ADK65597 AMR65597:ANG65597 AWN65597:AXC65597 BGJ65597:BGY65597 BQF65597:BQU65597 CAB65597:CAQ65597 CJX65597:CKM65597 CTT65597:CUI65597 DDP65597:DEE65597 DNL65597:DOA65597 DXH65597:DXW65597 EHD65597:EHS65597 EQZ65597:ERO65597 FAV65597:FBK65597 FKR65597:FLG65597 FUN65597:FVC65597 GEJ65597:GEY65597 GOF65597:GOU65597 GYB65597:GYQ65597 HHX65597:HIM65597 HRT65597:HSI65597 IBP65597:ICE65597 ILL65597:IMA65597 IVH65597:IVW65597 JFD65597:JFS65597 JOZ65597:JPO65597 JYV65597:JZK65597 KIR65597:KJG65597 KSN65597:KTC65597 LCJ65597:LCY65597 LMF65597:LMU65597 LWB65597:LWQ65597 MFX65597:MGM65597 MPT65597:MQI65597 MZP65597:NAE65597 NJL65597:NKA65597 NTH65597:NTW65597 ODD65597:ODS65597 OMZ65597:ONO65597 OWV65597:OXK65597 PGR65597:PHG65597 PQN65597:PRC65597 QAJ65597:QAY65597 QKF65597:QKU65597 QUB65597:QUQ65597 RDX65597:REM65597 RNT65597:ROI65597 RXP65597:RYE65597 SHL65597:SIA65597 SRH65597:SRW65597 TBD65597:TBS65597 TKZ65597:TLO65597 TUV65597:TVK65597 UER65597:UFG65597 UON65597:UPC65597 UYJ65597:UYY65597 VIF65597:VIU65597 VSB65597:VSQ65597 WBX65597:WCM65597 WLT65597:WMI65597 WVP65597:WWE65597 H131133:W131133 JD131133:JS131133 SZ131133:TO131133 ACV131133:ADK131133 AMR131133:ANG131133 AWN131133:AXC131133 BGJ131133:BGY131133 BQF131133:BQU131133 CAB131133:CAQ131133 CJX131133:CKM131133 CTT131133:CUI131133 DDP131133:DEE131133 DNL131133:DOA131133 DXH131133:DXW131133 EHD131133:EHS131133 EQZ131133:ERO131133 FAV131133:FBK131133 FKR131133:FLG131133 FUN131133:FVC131133 GEJ131133:GEY131133 GOF131133:GOU131133 GYB131133:GYQ131133 HHX131133:HIM131133 HRT131133:HSI131133 IBP131133:ICE131133 ILL131133:IMA131133 IVH131133:IVW131133 JFD131133:JFS131133 JOZ131133:JPO131133 JYV131133:JZK131133 KIR131133:KJG131133 KSN131133:KTC131133 LCJ131133:LCY131133 LMF131133:LMU131133 LWB131133:LWQ131133 MFX131133:MGM131133 MPT131133:MQI131133 MZP131133:NAE131133 NJL131133:NKA131133 NTH131133:NTW131133 ODD131133:ODS131133 OMZ131133:ONO131133 OWV131133:OXK131133 PGR131133:PHG131133 PQN131133:PRC131133 QAJ131133:QAY131133 QKF131133:QKU131133 QUB131133:QUQ131133 RDX131133:REM131133 RNT131133:ROI131133 RXP131133:RYE131133 SHL131133:SIA131133 SRH131133:SRW131133 TBD131133:TBS131133 TKZ131133:TLO131133 TUV131133:TVK131133 UER131133:UFG131133 UON131133:UPC131133 UYJ131133:UYY131133 VIF131133:VIU131133 VSB131133:VSQ131133 WBX131133:WCM131133 WLT131133:WMI131133 WVP131133:WWE131133 H196669:W196669 JD196669:JS196669 SZ196669:TO196669 ACV196669:ADK196669 AMR196669:ANG196669 AWN196669:AXC196669 BGJ196669:BGY196669 BQF196669:BQU196669 CAB196669:CAQ196669 CJX196669:CKM196669 CTT196669:CUI196669 DDP196669:DEE196669 DNL196669:DOA196669 DXH196669:DXW196669 EHD196669:EHS196669 EQZ196669:ERO196669 FAV196669:FBK196669 FKR196669:FLG196669 FUN196669:FVC196669 GEJ196669:GEY196669 GOF196669:GOU196669 GYB196669:GYQ196669 HHX196669:HIM196669 HRT196669:HSI196669 IBP196669:ICE196669 ILL196669:IMA196669 IVH196669:IVW196669 JFD196669:JFS196669 JOZ196669:JPO196669 JYV196669:JZK196669 KIR196669:KJG196669 KSN196669:KTC196669 LCJ196669:LCY196669 LMF196669:LMU196669 LWB196669:LWQ196669 MFX196669:MGM196669 MPT196669:MQI196669 MZP196669:NAE196669 NJL196669:NKA196669 NTH196669:NTW196669 ODD196669:ODS196669 OMZ196669:ONO196669 OWV196669:OXK196669 PGR196669:PHG196669 PQN196669:PRC196669 QAJ196669:QAY196669 QKF196669:QKU196669 QUB196669:QUQ196669 RDX196669:REM196669 RNT196669:ROI196669 RXP196669:RYE196669 SHL196669:SIA196669 SRH196669:SRW196669 TBD196669:TBS196669 TKZ196669:TLO196669 TUV196669:TVK196669 UER196669:UFG196669 UON196669:UPC196669 UYJ196669:UYY196669 VIF196669:VIU196669 VSB196669:VSQ196669 WBX196669:WCM196669 WLT196669:WMI196669 WVP196669:WWE196669 H262205:W262205 JD262205:JS262205 SZ262205:TO262205 ACV262205:ADK262205 AMR262205:ANG262205 AWN262205:AXC262205 BGJ262205:BGY262205 BQF262205:BQU262205 CAB262205:CAQ262205 CJX262205:CKM262205 CTT262205:CUI262205 DDP262205:DEE262205 DNL262205:DOA262205 DXH262205:DXW262205 EHD262205:EHS262205 EQZ262205:ERO262205 FAV262205:FBK262205 FKR262205:FLG262205 FUN262205:FVC262205 GEJ262205:GEY262205 GOF262205:GOU262205 GYB262205:GYQ262205 HHX262205:HIM262205 HRT262205:HSI262205 IBP262205:ICE262205 ILL262205:IMA262205 IVH262205:IVW262205 JFD262205:JFS262205 JOZ262205:JPO262205 JYV262205:JZK262205 KIR262205:KJG262205 KSN262205:KTC262205 LCJ262205:LCY262205 LMF262205:LMU262205 LWB262205:LWQ262205 MFX262205:MGM262205 MPT262205:MQI262205 MZP262205:NAE262205 NJL262205:NKA262205 NTH262205:NTW262205 ODD262205:ODS262205 OMZ262205:ONO262205 OWV262205:OXK262205 PGR262205:PHG262205 PQN262205:PRC262205 QAJ262205:QAY262205 QKF262205:QKU262205 QUB262205:QUQ262205 RDX262205:REM262205 RNT262205:ROI262205 RXP262205:RYE262205 SHL262205:SIA262205 SRH262205:SRW262205 TBD262205:TBS262205 TKZ262205:TLO262205 TUV262205:TVK262205 UER262205:UFG262205 UON262205:UPC262205 UYJ262205:UYY262205 VIF262205:VIU262205 VSB262205:VSQ262205 WBX262205:WCM262205 WLT262205:WMI262205 WVP262205:WWE262205 H327741:W327741 JD327741:JS327741 SZ327741:TO327741 ACV327741:ADK327741 AMR327741:ANG327741 AWN327741:AXC327741 BGJ327741:BGY327741 BQF327741:BQU327741 CAB327741:CAQ327741 CJX327741:CKM327741 CTT327741:CUI327741 DDP327741:DEE327741 DNL327741:DOA327741 DXH327741:DXW327741 EHD327741:EHS327741 EQZ327741:ERO327741 FAV327741:FBK327741 FKR327741:FLG327741 FUN327741:FVC327741 GEJ327741:GEY327741 GOF327741:GOU327741 GYB327741:GYQ327741 HHX327741:HIM327741 HRT327741:HSI327741 IBP327741:ICE327741 ILL327741:IMA327741 IVH327741:IVW327741 JFD327741:JFS327741 JOZ327741:JPO327741 JYV327741:JZK327741 KIR327741:KJG327741 KSN327741:KTC327741 LCJ327741:LCY327741 LMF327741:LMU327741 LWB327741:LWQ327741 MFX327741:MGM327741 MPT327741:MQI327741 MZP327741:NAE327741 NJL327741:NKA327741 NTH327741:NTW327741 ODD327741:ODS327741 OMZ327741:ONO327741 OWV327741:OXK327741 PGR327741:PHG327741 PQN327741:PRC327741 QAJ327741:QAY327741 QKF327741:QKU327741 QUB327741:QUQ327741 RDX327741:REM327741 RNT327741:ROI327741 RXP327741:RYE327741 SHL327741:SIA327741 SRH327741:SRW327741 TBD327741:TBS327741 TKZ327741:TLO327741 TUV327741:TVK327741 UER327741:UFG327741 UON327741:UPC327741 UYJ327741:UYY327741 VIF327741:VIU327741 VSB327741:VSQ327741 WBX327741:WCM327741 WLT327741:WMI327741 WVP327741:WWE327741 H393277:W393277 JD393277:JS393277 SZ393277:TO393277 ACV393277:ADK393277 AMR393277:ANG393277 AWN393277:AXC393277 BGJ393277:BGY393277 BQF393277:BQU393277 CAB393277:CAQ393277 CJX393277:CKM393277 CTT393277:CUI393277 DDP393277:DEE393277 DNL393277:DOA393277 DXH393277:DXW393277 EHD393277:EHS393277 EQZ393277:ERO393277 FAV393277:FBK393277 FKR393277:FLG393277 FUN393277:FVC393277 GEJ393277:GEY393277 GOF393277:GOU393277 GYB393277:GYQ393277 HHX393277:HIM393277 HRT393277:HSI393277 IBP393277:ICE393277 ILL393277:IMA393277 IVH393277:IVW393277 JFD393277:JFS393277 JOZ393277:JPO393277 JYV393277:JZK393277 KIR393277:KJG393277 KSN393277:KTC393277 LCJ393277:LCY393277 LMF393277:LMU393277 LWB393277:LWQ393277 MFX393277:MGM393277 MPT393277:MQI393277 MZP393277:NAE393277 NJL393277:NKA393277 NTH393277:NTW393277 ODD393277:ODS393277 OMZ393277:ONO393277 OWV393277:OXK393277 PGR393277:PHG393277 PQN393277:PRC393277 QAJ393277:QAY393277 QKF393277:QKU393277 QUB393277:QUQ393277 RDX393277:REM393277 RNT393277:ROI393277 RXP393277:RYE393277 SHL393277:SIA393277 SRH393277:SRW393277 TBD393277:TBS393277 TKZ393277:TLO393277 TUV393277:TVK393277 UER393277:UFG393277 UON393277:UPC393277 UYJ393277:UYY393277 VIF393277:VIU393277 VSB393277:VSQ393277 WBX393277:WCM393277 WLT393277:WMI393277 WVP393277:WWE393277 H458813:W458813 JD458813:JS458813 SZ458813:TO458813 ACV458813:ADK458813 AMR458813:ANG458813 AWN458813:AXC458813 BGJ458813:BGY458813 BQF458813:BQU458813 CAB458813:CAQ458813 CJX458813:CKM458813 CTT458813:CUI458813 DDP458813:DEE458813 DNL458813:DOA458813 DXH458813:DXW458813 EHD458813:EHS458813 EQZ458813:ERO458813 FAV458813:FBK458813 FKR458813:FLG458813 FUN458813:FVC458813 GEJ458813:GEY458813 GOF458813:GOU458813 GYB458813:GYQ458813 HHX458813:HIM458813 HRT458813:HSI458813 IBP458813:ICE458813 ILL458813:IMA458813 IVH458813:IVW458813 JFD458813:JFS458813 JOZ458813:JPO458813 JYV458813:JZK458813 KIR458813:KJG458813 KSN458813:KTC458813 LCJ458813:LCY458813 LMF458813:LMU458813 LWB458813:LWQ458813 MFX458813:MGM458813 MPT458813:MQI458813 MZP458813:NAE458813 NJL458813:NKA458813 NTH458813:NTW458813 ODD458813:ODS458813 OMZ458813:ONO458813 OWV458813:OXK458813 PGR458813:PHG458813 PQN458813:PRC458813 QAJ458813:QAY458813 QKF458813:QKU458813 QUB458813:QUQ458813 RDX458813:REM458813 RNT458813:ROI458813 RXP458813:RYE458813 SHL458813:SIA458813 SRH458813:SRW458813 TBD458813:TBS458813 TKZ458813:TLO458813 TUV458813:TVK458813 UER458813:UFG458813 UON458813:UPC458813 UYJ458813:UYY458813 VIF458813:VIU458813 VSB458813:VSQ458813 WBX458813:WCM458813 WLT458813:WMI458813 WVP458813:WWE458813 H524349:W524349 JD524349:JS524349 SZ524349:TO524349 ACV524349:ADK524349 AMR524349:ANG524349 AWN524349:AXC524349 BGJ524349:BGY524349 BQF524349:BQU524349 CAB524349:CAQ524349 CJX524349:CKM524349 CTT524349:CUI524349 DDP524349:DEE524349 DNL524349:DOA524349 DXH524349:DXW524349 EHD524349:EHS524349 EQZ524349:ERO524349 FAV524349:FBK524349 FKR524349:FLG524349 FUN524349:FVC524349 GEJ524349:GEY524349 GOF524349:GOU524349 GYB524349:GYQ524349 HHX524349:HIM524349 HRT524349:HSI524349 IBP524349:ICE524349 ILL524349:IMA524349 IVH524349:IVW524349 JFD524349:JFS524349 JOZ524349:JPO524349 JYV524349:JZK524349 KIR524349:KJG524349 KSN524349:KTC524349 LCJ524349:LCY524349 LMF524349:LMU524349 LWB524349:LWQ524349 MFX524349:MGM524349 MPT524349:MQI524349 MZP524349:NAE524349 NJL524349:NKA524349 NTH524349:NTW524349 ODD524349:ODS524349 OMZ524349:ONO524349 OWV524349:OXK524349 PGR524349:PHG524349 PQN524349:PRC524349 QAJ524349:QAY524349 QKF524349:QKU524349 QUB524349:QUQ524349 RDX524349:REM524349 RNT524349:ROI524349 RXP524349:RYE524349 SHL524349:SIA524349 SRH524349:SRW524349 TBD524349:TBS524349 TKZ524349:TLO524349 TUV524349:TVK524349 UER524349:UFG524349 UON524349:UPC524349 UYJ524349:UYY524349 VIF524349:VIU524349 VSB524349:VSQ524349 WBX524349:WCM524349 WLT524349:WMI524349 WVP524349:WWE524349 H589885:W589885 JD589885:JS589885 SZ589885:TO589885 ACV589885:ADK589885 AMR589885:ANG589885 AWN589885:AXC589885 BGJ589885:BGY589885 BQF589885:BQU589885 CAB589885:CAQ589885 CJX589885:CKM589885 CTT589885:CUI589885 DDP589885:DEE589885 DNL589885:DOA589885 DXH589885:DXW589885 EHD589885:EHS589885 EQZ589885:ERO589885 FAV589885:FBK589885 FKR589885:FLG589885 FUN589885:FVC589885 GEJ589885:GEY589885 GOF589885:GOU589885 GYB589885:GYQ589885 HHX589885:HIM589885 HRT589885:HSI589885 IBP589885:ICE589885 ILL589885:IMA589885 IVH589885:IVW589885 JFD589885:JFS589885 JOZ589885:JPO589885 JYV589885:JZK589885 KIR589885:KJG589885 KSN589885:KTC589885 LCJ589885:LCY589885 LMF589885:LMU589885 LWB589885:LWQ589885 MFX589885:MGM589885 MPT589885:MQI589885 MZP589885:NAE589885 NJL589885:NKA589885 NTH589885:NTW589885 ODD589885:ODS589885 OMZ589885:ONO589885 OWV589885:OXK589885 PGR589885:PHG589885 PQN589885:PRC589885 QAJ589885:QAY589885 QKF589885:QKU589885 QUB589885:QUQ589885 RDX589885:REM589885 RNT589885:ROI589885 RXP589885:RYE589885 SHL589885:SIA589885 SRH589885:SRW589885 TBD589885:TBS589885 TKZ589885:TLO589885 TUV589885:TVK589885 UER589885:UFG589885 UON589885:UPC589885 UYJ589885:UYY589885 VIF589885:VIU589885 VSB589885:VSQ589885 WBX589885:WCM589885 WLT589885:WMI589885 WVP589885:WWE589885 H655421:W655421 JD655421:JS655421 SZ655421:TO655421 ACV655421:ADK655421 AMR655421:ANG655421 AWN655421:AXC655421 BGJ655421:BGY655421 BQF655421:BQU655421 CAB655421:CAQ655421 CJX655421:CKM655421 CTT655421:CUI655421 DDP655421:DEE655421 DNL655421:DOA655421 DXH655421:DXW655421 EHD655421:EHS655421 EQZ655421:ERO655421 FAV655421:FBK655421 FKR655421:FLG655421 FUN655421:FVC655421 GEJ655421:GEY655421 GOF655421:GOU655421 GYB655421:GYQ655421 HHX655421:HIM655421 HRT655421:HSI655421 IBP655421:ICE655421 ILL655421:IMA655421 IVH655421:IVW655421 JFD655421:JFS655421 JOZ655421:JPO655421 JYV655421:JZK655421 KIR655421:KJG655421 KSN655421:KTC655421 LCJ655421:LCY655421 LMF655421:LMU655421 LWB655421:LWQ655421 MFX655421:MGM655421 MPT655421:MQI655421 MZP655421:NAE655421 NJL655421:NKA655421 NTH655421:NTW655421 ODD655421:ODS655421 OMZ655421:ONO655421 OWV655421:OXK655421 PGR655421:PHG655421 PQN655421:PRC655421 QAJ655421:QAY655421 QKF655421:QKU655421 QUB655421:QUQ655421 RDX655421:REM655421 RNT655421:ROI655421 RXP655421:RYE655421 SHL655421:SIA655421 SRH655421:SRW655421 TBD655421:TBS655421 TKZ655421:TLO655421 TUV655421:TVK655421 UER655421:UFG655421 UON655421:UPC655421 UYJ655421:UYY655421 VIF655421:VIU655421 VSB655421:VSQ655421 WBX655421:WCM655421 WLT655421:WMI655421 WVP655421:WWE655421 H720957:W720957 JD720957:JS720957 SZ720957:TO720957 ACV720957:ADK720957 AMR720957:ANG720957 AWN720957:AXC720957 BGJ720957:BGY720957 BQF720957:BQU720957 CAB720957:CAQ720957 CJX720957:CKM720957 CTT720957:CUI720957 DDP720957:DEE720957 DNL720957:DOA720957 DXH720957:DXW720957 EHD720957:EHS720957 EQZ720957:ERO720957 FAV720957:FBK720957 FKR720957:FLG720957 FUN720957:FVC720957 GEJ720957:GEY720957 GOF720957:GOU720957 GYB720957:GYQ720957 HHX720957:HIM720957 HRT720957:HSI720957 IBP720957:ICE720957 ILL720957:IMA720957 IVH720957:IVW720957 JFD720957:JFS720957 JOZ720957:JPO720957 JYV720957:JZK720957 KIR720957:KJG720957 KSN720957:KTC720957 LCJ720957:LCY720957 LMF720957:LMU720957 LWB720957:LWQ720957 MFX720957:MGM720957 MPT720957:MQI720957 MZP720957:NAE720957 NJL720957:NKA720957 NTH720957:NTW720957 ODD720957:ODS720957 OMZ720957:ONO720957 OWV720957:OXK720957 PGR720957:PHG720957 PQN720957:PRC720957 QAJ720957:QAY720957 QKF720957:QKU720957 QUB720957:QUQ720957 RDX720957:REM720957 RNT720957:ROI720957 RXP720957:RYE720957 SHL720957:SIA720957 SRH720957:SRW720957 TBD720957:TBS720957 TKZ720957:TLO720957 TUV720957:TVK720957 UER720957:UFG720957 UON720957:UPC720957 UYJ720957:UYY720957 VIF720957:VIU720957 VSB720957:VSQ720957 WBX720957:WCM720957 WLT720957:WMI720957 WVP720957:WWE720957 H786493:W786493 JD786493:JS786493 SZ786493:TO786493 ACV786493:ADK786493 AMR786493:ANG786493 AWN786493:AXC786493 BGJ786493:BGY786493 BQF786493:BQU786493 CAB786493:CAQ786493 CJX786493:CKM786493 CTT786493:CUI786493 DDP786493:DEE786493 DNL786493:DOA786493 DXH786493:DXW786493 EHD786493:EHS786493 EQZ786493:ERO786493 FAV786493:FBK786493 FKR786493:FLG786493 FUN786493:FVC786493 GEJ786493:GEY786493 GOF786493:GOU786493 GYB786493:GYQ786493 HHX786493:HIM786493 HRT786493:HSI786493 IBP786493:ICE786493 ILL786493:IMA786493 IVH786493:IVW786493 JFD786493:JFS786493 JOZ786493:JPO786493 JYV786493:JZK786493 KIR786493:KJG786493 KSN786493:KTC786493 LCJ786493:LCY786493 LMF786493:LMU786493 LWB786493:LWQ786493 MFX786493:MGM786493 MPT786493:MQI786493 MZP786493:NAE786493 NJL786493:NKA786493 NTH786493:NTW786493 ODD786493:ODS786493 OMZ786493:ONO786493 OWV786493:OXK786493 PGR786493:PHG786493 PQN786493:PRC786493 QAJ786493:QAY786493 QKF786493:QKU786493 QUB786493:QUQ786493 RDX786493:REM786493 RNT786493:ROI786493 RXP786493:RYE786493 SHL786493:SIA786493 SRH786493:SRW786493 TBD786493:TBS786493 TKZ786493:TLO786493 TUV786493:TVK786493 UER786493:UFG786493 UON786493:UPC786493 UYJ786493:UYY786493 VIF786493:VIU786493 VSB786493:VSQ786493 WBX786493:WCM786493 WLT786493:WMI786493 WVP786493:WWE786493 H852029:W852029 JD852029:JS852029 SZ852029:TO852029 ACV852029:ADK852029 AMR852029:ANG852029 AWN852029:AXC852029 BGJ852029:BGY852029 BQF852029:BQU852029 CAB852029:CAQ852029 CJX852029:CKM852029 CTT852029:CUI852029 DDP852029:DEE852029 DNL852029:DOA852029 DXH852029:DXW852029 EHD852029:EHS852029 EQZ852029:ERO852029 FAV852029:FBK852029 FKR852029:FLG852029 FUN852029:FVC852029 GEJ852029:GEY852029 GOF852029:GOU852029 GYB852029:GYQ852029 HHX852029:HIM852029 HRT852029:HSI852029 IBP852029:ICE852029 ILL852029:IMA852029 IVH852029:IVW852029 JFD852029:JFS852029 JOZ852029:JPO852029 JYV852029:JZK852029 KIR852029:KJG852029 KSN852029:KTC852029 LCJ852029:LCY852029 LMF852029:LMU852029 LWB852029:LWQ852029 MFX852029:MGM852029 MPT852029:MQI852029 MZP852029:NAE852029 NJL852029:NKA852029 NTH852029:NTW852029 ODD852029:ODS852029 OMZ852029:ONO852029 OWV852029:OXK852029 PGR852029:PHG852029 PQN852029:PRC852029 QAJ852029:QAY852029 QKF852029:QKU852029 QUB852029:QUQ852029 RDX852029:REM852029 RNT852029:ROI852029 RXP852029:RYE852029 SHL852029:SIA852029 SRH852029:SRW852029 TBD852029:TBS852029 TKZ852029:TLO852029 TUV852029:TVK852029 UER852029:UFG852029 UON852029:UPC852029 UYJ852029:UYY852029 VIF852029:VIU852029 VSB852029:VSQ852029 WBX852029:WCM852029 WLT852029:WMI852029 WVP852029:WWE852029 H917565:W917565 JD917565:JS917565 SZ917565:TO917565 ACV917565:ADK917565 AMR917565:ANG917565 AWN917565:AXC917565 BGJ917565:BGY917565 BQF917565:BQU917565 CAB917565:CAQ917565 CJX917565:CKM917565 CTT917565:CUI917565 DDP917565:DEE917565 DNL917565:DOA917565 DXH917565:DXW917565 EHD917565:EHS917565 EQZ917565:ERO917565 FAV917565:FBK917565 FKR917565:FLG917565 FUN917565:FVC917565 GEJ917565:GEY917565 GOF917565:GOU917565 GYB917565:GYQ917565 HHX917565:HIM917565 HRT917565:HSI917565 IBP917565:ICE917565 ILL917565:IMA917565 IVH917565:IVW917565 JFD917565:JFS917565 JOZ917565:JPO917565 JYV917565:JZK917565 KIR917565:KJG917565 KSN917565:KTC917565 LCJ917565:LCY917565 LMF917565:LMU917565 LWB917565:LWQ917565 MFX917565:MGM917565 MPT917565:MQI917565 MZP917565:NAE917565 NJL917565:NKA917565 NTH917565:NTW917565 ODD917565:ODS917565 OMZ917565:ONO917565 OWV917565:OXK917565 PGR917565:PHG917565 PQN917565:PRC917565 QAJ917565:QAY917565 QKF917565:QKU917565 QUB917565:QUQ917565 RDX917565:REM917565 RNT917565:ROI917565 RXP917565:RYE917565 SHL917565:SIA917565 SRH917565:SRW917565 TBD917565:TBS917565 TKZ917565:TLO917565 TUV917565:TVK917565 UER917565:UFG917565 UON917565:UPC917565 UYJ917565:UYY917565 VIF917565:VIU917565 VSB917565:VSQ917565 WBX917565:WCM917565 WLT917565:WMI917565 WVP917565:WWE917565 H983101:W983101 JD983101:JS983101 SZ983101:TO983101 ACV983101:ADK983101 AMR983101:ANG983101 AWN983101:AXC983101 BGJ983101:BGY983101 BQF983101:BQU983101 CAB983101:CAQ983101 CJX983101:CKM983101 CTT983101:CUI983101 DDP983101:DEE983101 DNL983101:DOA983101 DXH983101:DXW983101 EHD983101:EHS983101 EQZ983101:ERO983101 FAV983101:FBK983101 FKR983101:FLG983101 FUN983101:FVC983101 GEJ983101:GEY983101 GOF983101:GOU983101 GYB983101:GYQ983101 HHX983101:HIM983101 HRT983101:HSI983101 IBP983101:ICE983101 ILL983101:IMA983101 IVH983101:IVW983101 JFD983101:JFS983101 JOZ983101:JPO983101 JYV983101:JZK983101 KIR983101:KJG983101 KSN983101:KTC983101 LCJ983101:LCY983101 LMF983101:LMU983101 LWB983101:LWQ983101 MFX983101:MGM983101 MPT983101:MQI983101 MZP983101:NAE983101 NJL983101:NKA983101 NTH983101:NTW983101 ODD983101:ODS983101 OMZ983101:ONO983101 OWV983101:OXK983101 PGR983101:PHG983101 PQN983101:PRC983101 QAJ983101:QAY983101 QKF983101:QKU983101 QUB983101:QUQ983101 RDX983101:REM983101 RNT983101:ROI983101 RXP983101:RYE983101 SHL983101:SIA983101 SRH983101:SRW983101 TBD983101:TBS983101 TKZ983101:TLO983101 TUV983101:TVK983101 UER983101:UFG983101 UON983101:UPC983101 UYJ983101:UYY983101 VIF983101:VIU983101 VSB983101:VSQ983101 WBX983101:WCM983101 WLT983101:WMI983101 WVP983101:WWE983101 H71:W71 JD71:JS71 SZ71:TO71 ACV71:ADK71 AMR71:ANG71 AWN71:AXC71 BGJ71:BGY71 BQF71:BQU71 CAB71:CAQ71 CJX71:CKM71 CTT71:CUI71 DDP71:DEE71 DNL71:DOA71 DXH71:DXW71 EHD71:EHS71 EQZ71:ERO71 FAV71:FBK71 FKR71:FLG71 FUN71:FVC71 GEJ71:GEY71 GOF71:GOU71 GYB71:GYQ71 HHX71:HIM71 HRT71:HSI71 IBP71:ICE71 ILL71:IMA71 IVH71:IVW71 JFD71:JFS71 JOZ71:JPO71 JYV71:JZK71 KIR71:KJG71 KSN71:KTC71 LCJ71:LCY71 LMF71:LMU71 LWB71:LWQ71 MFX71:MGM71 MPT71:MQI71 MZP71:NAE71 NJL71:NKA71 NTH71:NTW71 ODD71:ODS71 OMZ71:ONO71 OWV71:OXK71 PGR71:PHG71 PQN71:PRC71 QAJ71:QAY71 QKF71:QKU71 QUB71:QUQ71 RDX71:REM71 RNT71:ROI71 RXP71:RYE71 SHL71:SIA71 SRH71:SRW71 TBD71:TBS71 TKZ71:TLO71 TUV71:TVK71 UER71:UFG71 UON71:UPC71 UYJ71:UYY71 VIF71:VIU71 VSB71:VSQ71 WBX71:WCM71 WLT71:WMI71 WVP71:WWE71 H65607:W65607 JD65607:JS65607 SZ65607:TO65607 ACV65607:ADK65607 AMR65607:ANG65607 AWN65607:AXC65607 BGJ65607:BGY65607 BQF65607:BQU65607 CAB65607:CAQ65607 CJX65607:CKM65607 CTT65607:CUI65607 DDP65607:DEE65607 DNL65607:DOA65607 DXH65607:DXW65607 EHD65607:EHS65607 EQZ65607:ERO65607 FAV65607:FBK65607 FKR65607:FLG65607 FUN65607:FVC65607 GEJ65607:GEY65607 GOF65607:GOU65607 GYB65607:GYQ65607 HHX65607:HIM65607 HRT65607:HSI65607 IBP65607:ICE65607 ILL65607:IMA65607 IVH65607:IVW65607 JFD65607:JFS65607 JOZ65607:JPO65607 JYV65607:JZK65607 KIR65607:KJG65607 KSN65607:KTC65607 LCJ65607:LCY65607 LMF65607:LMU65607 LWB65607:LWQ65607 MFX65607:MGM65607 MPT65607:MQI65607 MZP65607:NAE65607 NJL65607:NKA65607 NTH65607:NTW65607 ODD65607:ODS65607 OMZ65607:ONO65607 OWV65607:OXK65607 PGR65607:PHG65607 PQN65607:PRC65607 QAJ65607:QAY65607 QKF65607:QKU65607 QUB65607:QUQ65607 RDX65607:REM65607 RNT65607:ROI65607 RXP65607:RYE65607 SHL65607:SIA65607 SRH65607:SRW65607 TBD65607:TBS65607 TKZ65607:TLO65607 TUV65607:TVK65607 UER65607:UFG65607 UON65607:UPC65607 UYJ65607:UYY65607 VIF65607:VIU65607 VSB65607:VSQ65607 WBX65607:WCM65607 WLT65607:WMI65607 WVP65607:WWE65607 H131143:W131143 JD131143:JS131143 SZ131143:TO131143 ACV131143:ADK131143 AMR131143:ANG131143 AWN131143:AXC131143 BGJ131143:BGY131143 BQF131143:BQU131143 CAB131143:CAQ131143 CJX131143:CKM131143 CTT131143:CUI131143 DDP131143:DEE131143 DNL131143:DOA131143 DXH131143:DXW131143 EHD131143:EHS131143 EQZ131143:ERO131143 FAV131143:FBK131143 FKR131143:FLG131143 FUN131143:FVC131143 GEJ131143:GEY131143 GOF131143:GOU131143 GYB131143:GYQ131143 HHX131143:HIM131143 HRT131143:HSI131143 IBP131143:ICE131143 ILL131143:IMA131143 IVH131143:IVW131143 JFD131143:JFS131143 JOZ131143:JPO131143 JYV131143:JZK131143 KIR131143:KJG131143 KSN131143:KTC131143 LCJ131143:LCY131143 LMF131143:LMU131143 LWB131143:LWQ131143 MFX131143:MGM131143 MPT131143:MQI131143 MZP131143:NAE131143 NJL131143:NKA131143 NTH131143:NTW131143 ODD131143:ODS131143 OMZ131143:ONO131143 OWV131143:OXK131143 PGR131143:PHG131143 PQN131143:PRC131143 QAJ131143:QAY131143 QKF131143:QKU131143 QUB131143:QUQ131143 RDX131143:REM131143 RNT131143:ROI131143 RXP131143:RYE131143 SHL131143:SIA131143 SRH131143:SRW131143 TBD131143:TBS131143 TKZ131143:TLO131143 TUV131143:TVK131143 UER131143:UFG131143 UON131143:UPC131143 UYJ131143:UYY131143 VIF131143:VIU131143 VSB131143:VSQ131143 WBX131143:WCM131143 WLT131143:WMI131143 WVP131143:WWE131143 H196679:W196679 JD196679:JS196679 SZ196679:TO196679 ACV196679:ADK196679 AMR196679:ANG196679 AWN196679:AXC196679 BGJ196679:BGY196679 BQF196679:BQU196679 CAB196679:CAQ196679 CJX196679:CKM196679 CTT196679:CUI196679 DDP196679:DEE196679 DNL196679:DOA196679 DXH196679:DXW196679 EHD196679:EHS196679 EQZ196679:ERO196679 FAV196679:FBK196679 FKR196679:FLG196679 FUN196679:FVC196679 GEJ196679:GEY196679 GOF196679:GOU196679 GYB196679:GYQ196679 HHX196679:HIM196679 HRT196679:HSI196679 IBP196679:ICE196679 ILL196679:IMA196679 IVH196679:IVW196679 JFD196679:JFS196679 JOZ196679:JPO196679 JYV196679:JZK196679 KIR196679:KJG196679 KSN196679:KTC196679 LCJ196679:LCY196679 LMF196679:LMU196679 LWB196679:LWQ196679 MFX196679:MGM196679 MPT196679:MQI196679 MZP196679:NAE196679 NJL196679:NKA196679 NTH196679:NTW196679 ODD196679:ODS196679 OMZ196679:ONO196679 OWV196679:OXK196679 PGR196679:PHG196679 PQN196679:PRC196679 QAJ196679:QAY196679 QKF196679:QKU196679 QUB196679:QUQ196679 RDX196679:REM196679 RNT196679:ROI196679 RXP196679:RYE196679 SHL196679:SIA196679 SRH196679:SRW196679 TBD196679:TBS196679 TKZ196679:TLO196679 TUV196679:TVK196679 UER196679:UFG196679 UON196679:UPC196679 UYJ196679:UYY196679 VIF196679:VIU196679 VSB196679:VSQ196679 WBX196679:WCM196679 WLT196679:WMI196679 WVP196679:WWE196679 H262215:W262215 JD262215:JS262215 SZ262215:TO262215 ACV262215:ADK262215 AMR262215:ANG262215 AWN262215:AXC262215 BGJ262215:BGY262215 BQF262215:BQU262215 CAB262215:CAQ262215 CJX262215:CKM262215 CTT262215:CUI262215 DDP262215:DEE262215 DNL262215:DOA262215 DXH262215:DXW262215 EHD262215:EHS262215 EQZ262215:ERO262215 FAV262215:FBK262215 FKR262215:FLG262215 FUN262215:FVC262215 GEJ262215:GEY262215 GOF262215:GOU262215 GYB262215:GYQ262215 HHX262215:HIM262215 HRT262215:HSI262215 IBP262215:ICE262215 ILL262215:IMA262215 IVH262215:IVW262215 JFD262215:JFS262215 JOZ262215:JPO262215 JYV262215:JZK262215 KIR262215:KJG262215 KSN262215:KTC262215 LCJ262215:LCY262215 LMF262215:LMU262215 LWB262215:LWQ262215 MFX262215:MGM262215 MPT262215:MQI262215 MZP262215:NAE262215 NJL262215:NKA262215 NTH262215:NTW262215 ODD262215:ODS262215 OMZ262215:ONO262215 OWV262215:OXK262215 PGR262215:PHG262215 PQN262215:PRC262215 QAJ262215:QAY262215 QKF262215:QKU262215 QUB262215:QUQ262215 RDX262215:REM262215 RNT262215:ROI262215 RXP262215:RYE262215 SHL262215:SIA262215 SRH262215:SRW262215 TBD262215:TBS262215 TKZ262215:TLO262215 TUV262215:TVK262215 UER262215:UFG262215 UON262215:UPC262215 UYJ262215:UYY262215 VIF262215:VIU262215 VSB262215:VSQ262215 WBX262215:WCM262215 WLT262215:WMI262215 WVP262215:WWE262215 H327751:W327751 JD327751:JS327751 SZ327751:TO327751 ACV327751:ADK327751 AMR327751:ANG327751 AWN327751:AXC327751 BGJ327751:BGY327751 BQF327751:BQU327751 CAB327751:CAQ327751 CJX327751:CKM327751 CTT327751:CUI327751 DDP327751:DEE327751 DNL327751:DOA327751 DXH327751:DXW327751 EHD327751:EHS327751 EQZ327751:ERO327751 FAV327751:FBK327751 FKR327751:FLG327751 FUN327751:FVC327751 GEJ327751:GEY327751 GOF327751:GOU327751 GYB327751:GYQ327751 HHX327751:HIM327751 HRT327751:HSI327751 IBP327751:ICE327751 ILL327751:IMA327751 IVH327751:IVW327751 JFD327751:JFS327751 JOZ327751:JPO327751 JYV327751:JZK327751 KIR327751:KJG327751 KSN327751:KTC327751 LCJ327751:LCY327751 LMF327751:LMU327751 LWB327751:LWQ327751 MFX327751:MGM327751 MPT327751:MQI327751 MZP327751:NAE327751 NJL327751:NKA327751 NTH327751:NTW327751 ODD327751:ODS327751 OMZ327751:ONO327751 OWV327751:OXK327751 PGR327751:PHG327751 PQN327751:PRC327751 QAJ327751:QAY327751 QKF327751:QKU327751 QUB327751:QUQ327751 RDX327751:REM327751 RNT327751:ROI327751 RXP327751:RYE327751 SHL327751:SIA327751 SRH327751:SRW327751 TBD327751:TBS327751 TKZ327751:TLO327751 TUV327751:TVK327751 UER327751:UFG327751 UON327751:UPC327751 UYJ327751:UYY327751 VIF327751:VIU327751 VSB327751:VSQ327751 WBX327751:WCM327751 WLT327751:WMI327751 WVP327751:WWE327751 H393287:W393287 JD393287:JS393287 SZ393287:TO393287 ACV393287:ADK393287 AMR393287:ANG393287 AWN393287:AXC393287 BGJ393287:BGY393287 BQF393287:BQU393287 CAB393287:CAQ393287 CJX393287:CKM393287 CTT393287:CUI393287 DDP393287:DEE393287 DNL393287:DOA393287 DXH393287:DXW393287 EHD393287:EHS393287 EQZ393287:ERO393287 FAV393287:FBK393287 FKR393287:FLG393287 FUN393287:FVC393287 GEJ393287:GEY393287 GOF393287:GOU393287 GYB393287:GYQ393287 HHX393287:HIM393287 HRT393287:HSI393287 IBP393287:ICE393287 ILL393287:IMA393287 IVH393287:IVW393287 JFD393287:JFS393287 JOZ393287:JPO393287 JYV393287:JZK393287 KIR393287:KJG393287 KSN393287:KTC393287 LCJ393287:LCY393287 LMF393287:LMU393287 LWB393287:LWQ393287 MFX393287:MGM393287 MPT393287:MQI393287 MZP393287:NAE393287 NJL393287:NKA393287 NTH393287:NTW393287 ODD393287:ODS393287 OMZ393287:ONO393287 OWV393287:OXK393287 PGR393287:PHG393287 PQN393287:PRC393287 QAJ393287:QAY393287 QKF393287:QKU393287 QUB393287:QUQ393287 RDX393287:REM393287 RNT393287:ROI393287 RXP393287:RYE393287 SHL393287:SIA393287 SRH393287:SRW393287 TBD393287:TBS393287 TKZ393287:TLO393287 TUV393287:TVK393287 UER393287:UFG393287 UON393287:UPC393287 UYJ393287:UYY393287 VIF393287:VIU393287 VSB393287:VSQ393287 WBX393287:WCM393287 WLT393287:WMI393287 WVP393287:WWE393287 H458823:W458823 JD458823:JS458823 SZ458823:TO458823 ACV458823:ADK458823 AMR458823:ANG458823 AWN458823:AXC458823 BGJ458823:BGY458823 BQF458823:BQU458823 CAB458823:CAQ458823 CJX458823:CKM458823 CTT458823:CUI458823 DDP458823:DEE458823 DNL458823:DOA458823 DXH458823:DXW458823 EHD458823:EHS458823 EQZ458823:ERO458823 FAV458823:FBK458823 FKR458823:FLG458823 FUN458823:FVC458823 GEJ458823:GEY458823 GOF458823:GOU458823 GYB458823:GYQ458823 HHX458823:HIM458823 HRT458823:HSI458823 IBP458823:ICE458823 ILL458823:IMA458823 IVH458823:IVW458823 JFD458823:JFS458823 JOZ458823:JPO458823 JYV458823:JZK458823 KIR458823:KJG458823 KSN458823:KTC458823 LCJ458823:LCY458823 LMF458823:LMU458823 LWB458823:LWQ458823 MFX458823:MGM458823 MPT458823:MQI458823 MZP458823:NAE458823 NJL458823:NKA458823 NTH458823:NTW458823 ODD458823:ODS458823 OMZ458823:ONO458823 OWV458823:OXK458823 PGR458823:PHG458823 PQN458823:PRC458823 QAJ458823:QAY458823 QKF458823:QKU458823 QUB458823:QUQ458823 RDX458823:REM458823 RNT458823:ROI458823 RXP458823:RYE458823 SHL458823:SIA458823 SRH458823:SRW458823 TBD458823:TBS458823 TKZ458823:TLO458823 TUV458823:TVK458823 UER458823:UFG458823 UON458823:UPC458823 UYJ458823:UYY458823 VIF458823:VIU458823 VSB458823:VSQ458823 WBX458823:WCM458823 WLT458823:WMI458823 WVP458823:WWE458823 H524359:W524359 JD524359:JS524359 SZ524359:TO524359 ACV524359:ADK524359 AMR524359:ANG524359 AWN524359:AXC524359 BGJ524359:BGY524359 BQF524359:BQU524359 CAB524359:CAQ524359 CJX524359:CKM524359 CTT524359:CUI524359 DDP524359:DEE524359 DNL524359:DOA524359 DXH524359:DXW524359 EHD524359:EHS524359 EQZ524359:ERO524359 FAV524359:FBK524359 FKR524359:FLG524359 FUN524359:FVC524359 GEJ524359:GEY524359 GOF524359:GOU524359 GYB524359:GYQ524359 HHX524359:HIM524359 HRT524359:HSI524359 IBP524359:ICE524359 ILL524359:IMA524359 IVH524359:IVW524359 JFD524359:JFS524359 JOZ524359:JPO524359 JYV524359:JZK524359 KIR524359:KJG524359 KSN524359:KTC524359 LCJ524359:LCY524359 LMF524359:LMU524359 LWB524359:LWQ524359 MFX524359:MGM524359 MPT524359:MQI524359 MZP524359:NAE524359 NJL524359:NKA524359 NTH524359:NTW524359 ODD524359:ODS524359 OMZ524359:ONO524359 OWV524359:OXK524359 PGR524359:PHG524359 PQN524359:PRC524359 QAJ524359:QAY524359 QKF524359:QKU524359 QUB524359:QUQ524359 RDX524359:REM524359 RNT524359:ROI524359 RXP524359:RYE524359 SHL524359:SIA524359 SRH524359:SRW524359 TBD524359:TBS524359 TKZ524359:TLO524359 TUV524359:TVK524359 UER524359:UFG524359 UON524359:UPC524359 UYJ524359:UYY524359 VIF524359:VIU524359 VSB524359:VSQ524359 WBX524359:WCM524359 WLT524359:WMI524359 WVP524359:WWE524359 H589895:W589895 JD589895:JS589895 SZ589895:TO589895 ACV589895:ADK589895 AMR589895:ANG589895 AWN589895:AXC589895 BGJ589895:BGY589895 BQF589895:BQU589895 CAB589895:CAQ589895 CJX589895:CKM589895 CTT589895:CUI589895 DDP589895:DEE589895 DNL589895:DOA589895 DXH589895:DXW589895 EHD589895:EHS589895 EQZ589895:ERO589895 FAV589895:FBK589895 FKR589895:FLG589895 FUN589895:FVC589895 GEJ589895:GEY589895 GOF589895:GOU589895 GYB589895:GYQ589895 HHX589895:HIM589895 HRT589895:HSI589895 IBP589895:ICE589895 ILL589895:IMA589895 IVH589895:IVW589895 JFD589895:JFS589895 JOZ589895:JPO589895 JYV589895:JZK589895 KIR589895:KJG589895 KSN589895:KTC589895 LCJ589895:LCY589895 LMF589895:LMU589895 LWB589895:LWQ589895 MFX589895:MGM589895 MPT589895:MQI589895 MZP589895:NAE589895 NJL589895:NKA589895 NTH589895:NTW589895 ODD589895:ODS589895 OMZ589895:ONO589895 OWV589895:OXK589895 PGR589895:PHG589895 PQN589895:PRC589895 QAJ589895:QAY589895 QKF589895:QKU589895 QUB589895:QUQ589895 RDX589895:REM589895 RNT589895:ROI589895 RXP589895:RYE589895 SHL589895:SIA589895 SRH589895:SRW589895 TBD589895:TBS589895 TKZ589895:TLO589895 TUV589895:TVK589895 UER589895:UFG589895 UON589895:UPC589895 UYJ589895:UYY589895 VIF589895:VIU589895 VSB589895:VSQ589895 WBX589895:WCM589895 WLT589895:WMI589895 WVP589895:WWE589895 H655431:W655431 JD655431:JS655431 SZ655431:TO655431 ACV655431:ADK655431 AMR655431:ANG655431 AWN655431:AXC655431 BGJ655431:BGY655431 BQF655431:BQU655431 CAB655431:CAQ655431 CJX655431:CKM655431 CTT655431:CUI655431 DDP655431:DEE655431 DNL655431:DOA655431 DXH655431:DXW655431 EHD655431:EHS655431 EQZ655431:ERO655431 FAV655431:FBK655431 FKR655431:FLG655431 FUN655431:FVC655431 GEJ655431:GEY655431 GOF655431:GOU655431 GYB655431:GYQ655431 HHX655431:HIM655431 HRT655431:HSI655431 IBP655431:ICE655431 ILL655431:IMA655431 IVH655431:IVW655431 JFD655431:JFS655431 JOZ655431:JPO655431 JYV655431:JZK655431 KIR655431:KJG655431 KSN655431:KTC655431 LCJ655431:LCY655431 LMF655431:LMU655431 LWB655431:LWQ655431 MFX655431:MGM655431 MPT655431:MQI655431 MZP655431:NAE655431 NJL655431:NKA655431 NTH655431:NTW655431 ODD655431:ODS655431 OMZ655431:ONO655431 OWV655431:OXK655431 PGR655431:PHG655431 PQN655431:PRC655431 QAJ655431:QAY655431 QKF655431:QKU655431 QUB655431:QUQ655431 RDX655431:REM655431 RNT655431:ROI655431 RXP655431:RYE655431 SHL655431:SIA655431 SRH655431:SRW655431 TBD655431:TBS655431 TKZ655431:TLO655431 TUV655431:TVK655431 UER655431:UFG655431 UON655431:UPC655431 UYJ655431:UYY655431 VIF655431:VIU655431 VSB655431:VSQ655431 WBX655431:WCM655431 WLT655431:WMI655431 WVP655431:WWE655431 H720967:W720967 JD720967:JS720967 SZ720967:TO720967 ACV720967:ADK720967 AMR720967:ANG720967 AWN720967:AXC720967 BGJ720967:BGY720967 BQF720967:BQU720967 CAB720967:CAQ720967 CJX720967:CKM720967 CTT720967:CUI720967 DDP720967:DEE720967 DNL720967:DOA720967 DXH720967:DXW720967 EHD720967:EHS720967 EQZ720967:ERO720967 FAV720967:FBK720967 FKR720967:FLG720967 FUN720967:FVC720967 GEJ720967:GEY720967 GOF720967:GOU720967 GYB720967:GYQ720967 HHX720967:HIM720967 HRT720967:HSI720967 IBP720967:ICE720967 ILL720967:IMA720967 IVH720967:IVW720967 JFD720967:JFS720967 JOZ720967:JPO720967 JYV720967:JZK720967 KIR720967:KJG720967 KSN720967:KTC720967 LCJ720967:LCY720967 LMF720967:LMU720967 LWB720967:LWQ720967 MFX720967:MGM720967 MPT720967:MQI720967 MZP720967:NAE720967 NJL720967:NKA720967 NTH720967:NTW720967 ODD720967:ODS720967 OMZ720967:ONO720967 OWV720967:OXK720967 PGR720967:PHG720967 PQN720967:PRC720967 QAJ720967:QAY720967 QKF720967:QKU720967 QUB720967:QUQ720967 RDX720967:REM720967 RNT720967:ROI720967 RXP720967:RYE720967 SHL720967:SIA720967 SRH720967:SRW720967 TBD720967:TBS720967 TKZ720967:TLO720967 TUV720967:TVK720967 UER720967:UFG720967 UON720967:UPC720967 UYJ720967:UYY720967 VIF720967:VIU720967 VSB720967:VSQ720967 WBX720967:WCM720967 WLT720967:WMI720967 WVP720967:WWE720967 H786503:W786503 JD786503:JS786503 SZ786503:TO786503 ACV786503:ADK786503 AMR786503:ANG786503 AWN786503:AXC786503 BGJ786503:BGY786503 BQF786503:BQU786503 CAB786503:CAQ786503 CJX786503:CKM786503 CTT786503:CUI786503 DDP786503:DEE786503 DNL786503:DOA786503 DXH786503:DXW786503 EHD786503:EHS786503 EQZ786503:ERO786503 FAV786503:FBK786503 FKR786503:FLG786503 FUN786503:FVC786503 GEJ786503:GEY786503 GOF786503:GOU786503 GYB786503:GYQ786503 HHX786503:HIM786503 HRT786503:HSI786503 IBP786503:ICE786503 ILL786503:IMA786503 IVH786503:IVW786503 JFD786503:JFS786503 JOZ786503:JPO786503 JYV786503:JZK786503 KIR786503:KJG786503 KSN786503:KTC786503 LCJ786503:LCY786503 LMF786503:LMU786503 LWB786503:LWQ786503 MFX786503:MGM786503 MPT786503:MQI786503 MZP786503:NAE786503 NJL786503:NKA786503 NTH786503:NTW786503 ODD786503:ODS786503 OMZ786503:ONO786503 OWV786503:OXK786503 PGR786503:PHG786503 PQN786503:PRC786503 QAJ786503:QAY786503 QKF786503:QKU786503 QUB786503:QUQ786503 RDX786503:REM786503 RNT786503:ROI786503 RXP786503:RYE786503 SHL786503:SIA786503 SRH786503:SRW786503 TBD786503:TBS786503 TKZ786503:TLO786503 TUV786503:TVK786503 UER786503:UFG786503 UON786503:UPC786503 UYJ786503:UYY786503 VIF786503:VIU786503 VSB786503:VSQ786503 WBX786503:WCM786503 WLT786503:WMI786503 WVP786503:WWE786503 H852039:W852039 JD852039:JS852039 SZ852039:TO852039 ACV852039:ADK852039 AMR852039:ANG852039 AWN852039:AXC852039 BGJ852039:BGY852039 BQF852039:BQU852039 CAB852039:CAQ852039 CJX852039:CKM852039 CTT852039:CUI852039 DDP852039:DEE852039 DNL852039:DOA852039 DXH852039:DXW852039 EHD852039:EHS852039 EQZ852039:ERO852039 FAV852039:FBK852039 FKR852039:FLG852039 FUN852039:FVC852039 GEJ852039:GEY852039 GOF852039:GOU852039 GYB852039:GYQ852039 HHX852039:HIM852039 HRT852039:HSI852039 IBP852039:ICE852039 ILL852039:IMA852039 IVH852039:IVW852039 JFD852039:JFS852039 JOZ852039:JPO852039 JYV852039:JZK852039 KIR852039:KJG852039 KSN852039:KTC852039 LCJ852039:LCY852039 LMF852039:LMU852039 LWB852039:LWQ852039 MFX852039:MGM852039 MPT852039:MQI852039 MZP852039:NAE852039 NJL852039:NKA852039 NTH852039:NTW852039 ODD852039:ODS852039 OMZ852039:ONO852039 OWV852039:OXK852039 PGR852039:PHG852039 PQN852039:PRC852039 QAJ852039:QAY852039 QKF852039:QKU852039 QUB852039:QUQ852039 RDX852039:REM852039 RNT852039:ROI852039 RXP852039:RYE852039 SHL852039:SIA852039 SRH852039:SRW852039 TBD852039:TBS852039 TKZ852039:TLO852039 TUV852039:TVK852039 UER852039:UFG852039 UON852039:UPC852039 UYJ852039:UYY852039 VIF852039:VIU852039 VSB852039:VSQ852039 WBX852039:WCM852039 WLT852039:WMI852039 WVP852039:WWE852039 H917575:W917575 JD917575:JS917575 SZ917575:TO917575 ACV917575:ADK917575 AMR917575:ANG917575 AWN917575:AXC917575 BGJ917575:BGY917575 BQF917575:BQU917575 CAB917575:CAQ917575 CJX917575:CKM917575 CTT917575:CUI917575 DDP917575:DEE917575 DNL917575:DOA917575 DXH917575:DXW917575 EHD917575:EHS917575 EQZ917575:ERO917575 FAV917575:FBK917575 FKR917575:FLG917575 FUN917575:FVC917575 GEJ917575:GEY917575 GOF917575:GOU917575 GYB917575:GYQ917575 HHX917575:HIM917575 HRT917575:HSI917575 IBP917575:ICE917575 ILL917575:IMA917575 IVH917575:IVW917575 JFD917575:JFS917575 JOZ917575:JPO917575 JYV917575:JZK917575 KIR917575:KJG917575 KSN917575:KTC917575 LCJ917575:LCY917575 LMF917575:LMU917575 LWB917575:LWQ917575 MFX917575:MGM917575 MPT917575:MQI917575 MZP917575:NAE917575 NJL917575:NKA917575 NTH917575:NTW917575 ODD917575:ODS917575 OMZ917575:ONO917575 OWV917575:OXK917575 PGR917575:PHG917575 PQN917575:PRC917575 QAJ917575:QAY917575 QKF917575:QKU917575 QUB917575:QUQ917575 RDX917575:REM917575 RNT917575:ROI917575 RXP917575:RYE917575 SHL917575:SIA917575 SRH917575:SRW917575 TBD917575:TBS917575 TKZ917575:TLO917575 TUV917575:TVK917575 UER917575:UFG917575 UON917575:UPC917575 UYJ917575:UYY917575 VIF917575:VIU917575 VSB917575:VSQ917575 WBX917575:WCM917575 WLT917575:WMI917575 WVP917575:WWE917575 H983111:W983111 JD983111:JS983111 SZ983111:TO983111 ACV983111:ADK983111 AMR983111:ANG983111 AWN983111:AXC983111 BGJ983111:BGY983111 BQF983111:BQU983111 CAB983111:CAQ983111 CJX983111:CKM983111 CTT983111:CUI983111 DDP983111:DEE983111 DNL983111:DOA983111 DXH983111:DXW983111 EHD983111:EHS983111 EQZ983111:ERO983111 FAV983111:FBK983111 FKR983111:FLG983111 FUN983111:FVC983111 GEJ983111:GEY983111 GOF983111:GOU983111 GYB983111:GYQ983111 HHX983111:HIM983111 HRT983111:HSI983111 IBP983111:ICE983111 ILL983111:IMA983111 IVH983111:IVW983111 JFD983111:JFS983111 JOZ983111:JPO983111 JYV983111:JZK983111 KIR983111:KJG983111 KSN983111:KTC983111 LCJ983111:LCY983111 LMF983111:LMU983111 LWB983111:LWQ983111 MFX983111:MGM983111 MPT983111:MQI983111 MZP983111:NAE983111 NJL983111:NKA983111 NTH983111:NTW983111 ODD983111:ODS983111 OMZ983111:ONO983111 OWV983111:OXK983111 PGR983111:PHG983111 PQN983111:PRC983111 QAJ983111:QAY983111 QKF983111:QKU983111 QUB983111:QUQ983111 RDX983111:REM983111 RNT983111:ROI983111 RXP983111:RYE983111 SHL983111:SIA983111 SRH983111:SRW983111 TBD983111:TBS983111 TKZ983111:TLO983111 TUV983111:TVK983111 UER983111:UFG983111 UON983111:UPC983111 UYJ983111:UYY983111 VIF983111:VIU983111 VSB983111:VSQ983111 WBX983111:WCM983111 WLT983111:WMI983111 WVP983111:WWE983111 G74:W74 JC74:JS74 SY74:TO74 ACU74:ADK74 AMQ74:ANG74 AWM74:AXC74 BGI74:BGY74 BQE74:BQU74 CAA74:CAQ74 CJW74:CKM74 CTS74:CUI74 DDO74:DEE74 DNK74:DOA74 DXG74:DXW74 EHC74:EHS74 EQY74:ERO74 FAU74:FBK74 FKQ74:FLG74 FUM74:FVC74 GEI74:GEY74 GOE74:GOU74 GYA74:GYQ74 HHW74:HIM74 HRS74:HSI74 IBO74:ICE74 ILK74:IMA74 IVG74:IVW74 JFC74:JFS74 JOY74:JPO74 JYU74:JZK74 KIQ74:KJG74 KSM74:KTC74 LCI74:LCY74 LME74:LMU74 LWA74:LWQ74 MFW74:MGM74 MPS74:MQI74 MZO74:NAE74 NJK74:NKA74 NTG74:NTW74 ODC74:ODS74 OMY74:ONO74 OWU74:OXK74 PGQ74:PHG74 PQM74:PRC74 QAI74:QAY74 QKE74:QKU74 QUA74:QUQ74 RDW74:REM74 RNS74:ROI74 RXO74:RYE74 SHK74:SIA74 SRG74:SRW74 TBC74:TBS74 TKY74:TLO74 TUU74:TVK74 UEQ74:UFG74 UOM74:UPC74 UYI74:UYY74 VIE74:VIU74 VSA74:VSQ74 WBW74:WCM74 WLS74:WMI74 WVO74:WWE74 G65610:W65610 JC65610:JS65610 SY65610:TO65610 ACU65610:ADK65610 AMQ65610:ANG65610 AWM65610:AXC65610 BGI65610:BGY65610 BQE65610:BQU65610 CAA65610:CAQ65610 CJW65610:CKM65610 CTS65610:CUI65610 DDO65610:DEE65610 DNK65610:DOA65610 DXG65610:DXW65610 EHC65610:EHS65610 EQY65610:ERO65610 FAU65610:FBK65610 FKQ65610:FLG65610 FUM65610:FVC65610 GEI65610:GEY65610 GOE65610:GOU65610 GYA65610:GYQ65610 HHW65610:HIM65610 HRS65610:HSI65610 IBO65610:ICE65610 ILK65610:IMA65610 IVG65610:IVW65610 JFC65610:JFS65610 JOY65610:JPO65610 JYU65610:JZK65610 KIQ65610:KJG65610 KSM65610:KTC65610 LCI65610:LCY65610 LME65610:LMU65610 LWA65610:LWQ65610 MFW65610:MGM65610 MPS65610:MQI65610 MZO65610:NAE65610 NJK65610:NKA65610 NTG65610:NTW65610 ODC65610:ODS65610 OMY65610:ONO65610 OWU65610:OXK65610 PGQ65610:PHG65610 PQM65610:PRC65610 QAI65610:QAY65610 QKE65610:QKU65610 QUA65610:QUQ65610 RDW65610:REM65610 RNS65610:ROI65610 RXO65610:RYE65610 SHK65610:SIA65610 SRG65610:SRW65610 TBC65610:TBS65610 TKY65610:TLO65610 TUU65610:TVK65610 UEQ65610:UFG65610 UOM65610:UPC65610 UYI65610:UYY65610 VIE65610:VIU65610 VSA65610:VSQ65610 WBW65610:WCM65610 WLS65610:WMI65610 WVO65610:WWE65610 G131146:W131146 JC131146:JS131146 SY131146:TO131146 ACU131146:ADK131146 AMQ131146:ANG131146 AWM131146:AXC131146 BGI131146:BGY131146 BQE131146:BQU131146 CAA131146:CAQ131146 CJW131146:CKM131146 CTS131146:CUI131146 DDO131146:DEE131146 DNK131146:DOA131146 DXG131146:DXW131146 EHC131146:EHS131146 EQY131146:ERO131146 FAU131146:FBK131146 FKQ131146:FLG131146 FUM131146:FVC131146 GEI131146:GEY131146 GOE131146:GOU131146 GYA131146:GYQ131146 HHW131146:HIM131146 HRS131146:HSI131146 IBO131146:ICE131146 ILK131146:IMA131146 IVG131146:IVW131146 JFC131146:JFS131146 JOY131146:JPO131146 JYU131146:JZK131146 KIQ131146:KJG131146 KSM131146:KTC131146 LCI131146:LCY131146 LME131146:LMU131146 LWA131146:LWQ131146 MFW131146:MGM131146 MPS131146:MQI131146 MZO131146:NAE131146 NJK131146:NKA131146 NTG131146:NTW131146 ODC131146:ODS131146 OMY131146:ONO131146 OWU131146:OXK131146 PGQ131146:PHG131146 PQM131146:PRC131146 QAI131146:QAY131146 QKE131146:QKU131146 QUA131146:QUQ131146 RDW131146:REM131146 RNS131146:ROI131146 RXO131146:RYE131146 SHK131146:SIA131146 SRG131146:SRW131146 TBC131146:TBS131146 TKY131146:TLO131146 TUU131146:TVK131146 UEQ131146:UFG131146 UOM131146:UPC131146 UYI131146:UYY131146 VIE131146:VIU131146 VSA131146:VSQ131146 WBW131146:WCM131146 WLS131146:WMI131146 WVO131146:WWE131146 G196682:W196682 JC196682:JS196682 SY196682:TO196682 ACU196682:ADK196682 AMQ196682:ANG196682 AWM196682:AXC196682 BGI196682:BGY196682 BQE196682:BQU196682 CAA196682:CAQ196682 CJW196682:CKM196682 CTS196682:CUI196682 DDO196682:DEE196682 DNK196682:DOA196682 DXG196682:DXW196682 EHC196682:EHS196682 EQY196682:ERO196682 FAU196682:FBK196682 FKQ196682:FLG196682 FUM196682:FVC196682 GEI196682:GEY196682 GOE196682:GOU196682 GYA196682:GYQ196682 HHW196682:HIM196682 HRS196682:HSI196682 IBO196682:ICE196682 ILK196682:IMA196682 IVG196682:IVW196682 JFC196682:JFS196682 JOY196682:JPO196682 JYU196682:JZK196682 KIQ196682:KJG196682 KSM196682:KTC196682 LCI196682:LCY196682 LME196682:LMU196682 LWA196682:LWQ196682 MFW196682:MGM196682 MPS196682:MQI196682 MZO196682:NAE196682 NJK196682:NKA196682 NTG196682:NTW196682 ODC196682:ODS196682 OMY196682:ONO196682 OWU196682:OXK196682 PGQ196682:PHG196682 PQM196682:PRC196682 QAI196682:QAY196682 QKE196682:QKU196682 QUA196682:QUQ196682 RDW196682:REM196682 RNS196682:ROI196682 RXO196682:RYE196682 SHK196682:SIA196682 SRG196682:SRW196682 TBC196682:TBS196682 TKY196682:TLO196682 TUU196682:TVK196682 UEQ196682:UFG196682 UOM196682:UPC196682 UYI196682:UYY196682 VIE196682:VIU196682 VSA196682:VSQ196682 WBW196682:WCM196682 WLS196682:WMI196682 WVO196682:WWE196682 G262218:W262218 JC262218:JS262218 SY262218:TO262218 ACU262218:ADK262218 AMQ262218:ANG262218 AWM262218:AXC262218 BGI262218:BGY262218 BQE262218:BQU262218 CAA262218:CAQ262218 CJW262218:CKM262218 CTS262218:CUI262218 DDO262218:DEE262218 DNK262218:DOA262218 DXG262218:DXW262218 EHC262218:EHS262218 EQY262218:ERO262218 FAU262218:FBK262218 FKQ262218:FLG262218 FUM262218:FVC262218 GEI262218:GEY262218 GOE262218:GOU262218 GYA262218:GYQ262218 HHW262218:HIM262218 HRS262218:HSI262218 IBO262218:ICE262218 ILK262218:IMA262218 IVG262218:IVW262218 JFC262218:JFS262218 JOY262218:JPO262218 JYU262218:JZK262218 KIQ262218:KJG262218 KSM262218:KTC262218 LCI262218:LCY262218 LME262218:LMU262218 LWA262218:LWQ262218 MFW262218:MGM262218 MPS262218:MQI262218 MZO262218:NAE262218 NJK262218:NKA262218 NTG262218:NTW262218 ODC262218:ODS262218 OMY262218:ONO262218 OWU262218:OXK262218 PGQ262218:PHG262218 PQM262218:PRC262218 QAI262218:QAY262218 QKE262218:QKU262218 QUA262218:QUQ262218 RDW262218:REM262218 RNS262218:ROI262218 RXO262218:RYE262218 SHK262218:SIA262218 SRG262218:SRW262218 TBC262218:TBS262218 TKY262218:TLO262218 TUU262218:TVK262218 UEQ262218:UFG262218 UOM262218:UPC262218 UYI262218:UYY262218 VIE262218:VIU262218 VSA262218:VSQ262218 WBW262218:WCM262218 WLS262218:WMI262218 WVO262218:WWE262218 G327754:W327754 JC327754:JS327754 SY327754:TO327754 ACU327754:ADK327754 AMQ327754:ANG327754 AWM327754:AXC327754 BGI327754:BGY327754 BQE327754:BQU327754 CAA327754:CAQ327754 CJW327754:CKM327754 CTS327754:CUI327754 DDO327754:DEE327754 DNK327754:DOA327754 DXG327754:DXW327754 EHC327754:EHS327754 EQY327754:ERO327754 FAU327754:FBK327754 FKQ327754:FLG327754 FUM327754:FVC327754 GEI327754:GEY327754 GOE327754:GOU327754 GYA327754:GYQ327754 HHW327754:HIM327754 HRS327754:HSI327754 IBO327754:ICE327754 ILK327754:IMA327754 IVG327754:IVW327754 JFC327754:JFS327754 JOY327754:JPO327754 JYU327754:JZK327754 KIQ327754:KJG327754 KSM327754:KTC327754 LCI327754:LCY327754 LME327754:LMU327754 LWA327754:LWQ327754 MFW327754:MGM327754 MPS327754:MQI327754 MZO327754:NAE327754 NJK327754:NKA327754 NTG327754:NTW327754 ODC327754:ODS327754 OMY327754:ONO327754 OWU327754:OXK327754 PGQ327754:PHG327754 PQM327754:PRC327754 QAI327754:QAY327754 QKE327754:QKU327754 QUA327754:QUQ327754 RDW327754:REM327754 RNS327754:ROI327754 RXO327754:RYE327754 SHK327754:SIA327754 SRG327754:SRW327754 TBC327754:TBS327754 TKY327754:TLO327754 TUU327754:TVK327754 UEQ327754:UFG327754 UOM327754:UPC327754 UYI327754:UYY327754 VIE327754:VIU327754 VSA327754:VSQ327754 WBW327754:WCM327754 WLS327754:WMI327754 WVO327754:WWE327754 G393290:W393290 JC393290:JS393290 SY393290:TO393290 ACU393290:ADK393290 AMQ393290:ANG393290 AWM393290:AXC393290 BGI393290:BGY393290 BQE393290:BQU393290 CAA393290:CAQ393290 CJW393290:CKM393290 CTS393290:CUI393290 DDO393290:DEE393290 DNK393290:DOA393290 DXG393290:DXW393290 EHC393290:EHS393290 EQY393290:ERO393290 FAU393290:FBK393290 FKQ393290:FLG393290 FUM393290:FVC393290 GEI393290:GEY393290 GOE393290:GOU393290 GYA393290:GYQ393290 HHW393290:HIM393290 HRS393290:HSI393290 IBO393290:ICE393290 ILK393290:IMA393290 IVG393290:IVW393290 JFC393290:JFS393290 JOY393290:JPO393290 JYU393290:JZK393290 KIQ393290:KJG393290 KSM393290:KTC393290 LCI393290:LCY393290 LME393290:LMU393290 LWA393290:LWQ393290 MFW393290:MGM393290 MPS393290:MQI393290 MZO393290:NAE393290 NJK393290:NKA393290 NTG393290:NTW393290 ODC393290:ODS393290 OMY393290:ONO393290 OWU393290:OXK393290 PGQ393290:PHG393290 PQM393290:PRC393290 QAI393290:QAY393290 QKE393290:QKU393290 QUA393290:QUQ393290 RDW393290:REM393290 RNS393290:ROI393290 RXO393290:RYE393290 SHK393290:SIA393290 SRG393290:SRW393290 TBC393290:TBS393290 TKY393290:TLO393290 TUU393290:TVK393290 UEQ393290:UFG393290 UOM393290:UPC393290 UYI393290:UYY393290 VIE393290:VIU393290 VSA393290:VSQ393290 WBW393290:WCM393290 WLS393290:WMI393290 WVO393290:WWE393290 G458826:W458826 JC458826:JS458826 SY458826:TO458826 ACU458826:ADK458826 AMQ458826:ANG458826 AWM458826:AXC458826 BGI458826:BGY458826 BQE458826:BQU458826 CAA458826:CAQ458826 CJW458826:CKM458826 CTS458826:CUI458826 DDO458826:DEE458826 DNK458826:DOA458826 DXG458826:DXW458826 EHC458826:EHS458826 EQY458826:ERO458826 FAU458826:FBK458826 FKQ458826:FLG458826 FUM458826:FVC458826 GEI458826:GEY458826 GOE458826:GOU458826 GYA458826:GYQ458826 HHW458826:HIM458826 HRS458826:HSI458826 IBO458826:ICE458826 ILK458826:IMA458826 IVG458826:IVW458826 JFC458826:JFS458826 JOY458826:JPO458826 JYU458826:JZK458826 KIQ458826:KJG458826 KSM458826:KTC458826 LCI458826:LCY458826 LME458826:LMU458826 LWA458826:LWQ458826 MFW458826:MGM458826 MPS458826:MQI458826 MZO458826:NAE458826 NJK458826:NKA458826 NTG458826:NTW458826 ODC458826:ODS458826 OMY458826:ONO458826 OWU458826:OXK458826 PGQ458826:PHG458826 PQM458826:PRC458826 QAI458826:QAY458826 QKE458826:QKU458826 QUA458826:QUQ458826 RDW458826:REM458826 RNS458826:ROI458826 RXO458826:RYE458826 SHK458826:SIA458826 SRG458826:SRW458826 TBC458826:TBS458826 TKY458826:TLO458826 TUU458826:TVK458826 UEQ458826:UFG458826 UOM458826:UPC458826 UYI458826:UYY458826 VIE458826:VIU458826 VSA458826:VSQ458826 WBW458826:WCM458826 WLS458826:WMI458826 WVO458826:WWE458826 G524362:W524362 JC524362:JS524362 SY524362:TO524362 ACU524362:ADK524362 AMQ524362:ANG524362 AWM524362:AXC524362 BGI524362:BGY524362 BQE524362:BQU524362 CAA524362:CAQ524362 CJW524362:CKM524362 CTS524362:CUI524362 DDO524362:DEE524362 DNK524362:DOA524362 DXG524362:DXW524362 EHC524362:EHS524362 EQY524362:ERO524362 FAU524362:FBK524362 FKQ524362:FLG524362 FUM524362:FVC524362 GEI524362:GEY524362 GOE524362:GOU524362 GYA524362:GYQ524362 HHW524362:HIM524362 HRS524362:HSI524362 IBO524362:ICE524362 ILK524362:IMA524362 IVG524362:IVW524362 JFC524362:JFS524362 JOY524362:JPO524362 JYU524362:JZK524362 KIQ524362:KJG524362 KSM524362:KTC524362 LCI524362:LCY524362 LME524362:LMU524362 LWA524362:LWQ524362 MFW524362:MGM524362 MPS524362:MQI524362 MZO524362:NAE524362 NJK524362:NKA524362 NTG524362:NTW524362 ODC524362:ODS524362 OMY524362:ONO524362 OWU524362:OXK524362 PGQ524362:PHG524362 PQM524362:PRC524362 QAI524362:QAY524362 QKE524362:QKU524362 QUA524362:QUQ524362 RDW524362:REM524362 RNS524362:ROI524362 RXO524362:RYE524362 SHK524362:SIA524362 SRG524362:SRW524362 TBC524362:TBS524362 TKY524362:TLO524362 TUU524362:TVK524362 UEQ524362:UFG524362 UOM524362:UPC524362 UYI524362:UYY524362 VIE524362:VIU524362 VSA524362:VSQ524362 WBW524362:WCM524362 WLS524362:WMI524362 WVO524362:WWE524362 G589898:W589898 JC589898:JS589898 SY589898:TO589898 ACU589898:ADK589898 AMQ589898:ANG589898 AWM589898:AXC589898 BGI589898:BGY589898 BQE589898:BQU589898 CAA589898:CAQ589898 CJW589898:CKM589898 CTS589898:CUI589898 DDO589898:DEE589898 DNK589898:DOA589898 DXG589898:DXW589898 EHC589898:EHS589898 EQY589898:ERO589898 FAU589898:FBK589898 FKQ589898:FLG589898 FUM589898:FVC589898 GEI589898:GEY589898 GOE589898:GOU589898 GYA589898:GYQ589898 HHW589898:HIM589898 HRS589898:HSI589898 IBO589898:ICE589898 ILK589898:IMA589898 IVG589898:IVW589898 JFC589898:JFS589898 JOY589898:JPO589898 JYU589898:JZK589898 KIQ589898:KJG589898 KSM589898:KTC589898 LCI589898:LCY589898 LME589898:LMU589898 LWA589898:LWQ589898 MFW589898:MGM589898 MPS589898:MQI589898 MZO589898:NAE589898 NJK589898:NKA589898 NTG589898:NTW589898 ODC589898:ODS589898 OMY589898:ONO589898 OWU589898:OXK589898 PGQ589898:PHG589898 PQM589898:PRC589898 QAI589898:QAY589898 QKE589898:QKU589898 QUA589898:QUQ589898 RDW589898:REM589898 RNS589898:ROI589898 RXO589898:RYE589898 SHK589898:SIA589898 SRG589898:SRW589898 TBC589898:TBS589898 TKY589898:TLO589898 TUU589898:TVK589898 UEQ589898:UFG589898 UOM589898:UPC589898 UYI589898:UYY589898 VIE589898:VIU589898 VSA589898:VSQ589898 WBW589898:WCM589898 WLS589898:WMI589898 WVO589898:WWE589898 G655434:W655434 JC655434:JS655434 SY655434:TO655434 ACU655434:ADK655434 AMQ655434:ANG655434 AWM655434:AXC655434 BGI655434:BGY655434 BQE655434:BQU655434 CAA655434:CAQ655434 CJW655434:CKM655434 CTS655434:CUI655434 DDO655434:DEE655434 DNK655434:DOA655434 DXG655434:DXW655434 EHC655434:EHS655434 EQY655434:ERO655434 FAU655434:FBK655434 FKQ655434:FLG655434 FUM655434:FVC655434 GEI655434:GEY655434 GOE655434:GOU655434 GYA655434:GYQ655434 HHW655434:HIM655434 HRS655434:HSI655434 IBO655434:ICE655434 ILK655434:IMA655434 IVG655434:IVW655434 JFC655434:JFS655434 JOY655434:JPO655434 JYU655434:JZK655434 KIQ655434:KJG655434 KSM655434:KTC655434 LCI655434:LCY655434 LME655434:LMU655434 LWA655434:LWQ655434 MFW655434:MGM655434 MPS655434:MQI655434 MZO655434:NAE655434 NJK655434:NKA655434 NTG655434:NTW655434 ODC655434:ODS655434 OMY655434:ONO655434 OWU655434:OXK655434 PGQ655434:PHG655434 PQM655434:PRC655434 QAI655434:QAY655434 QKE655434:QKU655434 QUA655434:QUQ655434 RDW655434:REM655434 RNS655434:ROI655434 RXO655434:RYE655434 SHK655434:SIA655434 SRG655434:SRW655434 TBC655434:TBS655434 TKY655434:TLO655434 TUU655434:TVK655434 UEQ655434:UFG655434 UOM655434:UPC655434 UYI655434:UYY655434 VIE655434:VIU655434 VSA655434:VSQ655434 WBW655434:WCM655434 WLS655434:WMI655434 WVO655434:WWE655434 G720970:W720970 JC720970:JS720970 SY720970:TO720970 ACU720970:ADK720970 AMQ720970:ANG720970 AWM720970:AXC720970 BGI720970:BGY720970 BQE720970:BQU720970 CAA720970:CAQ720970 CJW720970:CKM720970 CTS720970:CUI720970 DDO720970:DEE720970 DNK720970:DOA720970 DXG720970:DXW720970 EHC720970:EHS720970 EQY720970:ERO720970 FAU720970:FBK720970 FKQ720970:FLG720970 FUM720970:FVC720970 GEI720970:GEY720970 GOE720970:GOU720970 GYA720970:GYQ720970 HHW720970:HIM720970 HRS720970:HSI720970 IBO720970:ICE720970 ILK720970:IMA720970 IVG720970:IVW720970 JFC720970:JFS720970 JOY720970:JPO720970 JYU720970:JZK720970 KIQ720970:KJG720970 KSM720970:KTC720970 LCI720970:LCY720970 LME720970:LMU720970 LWA720970:LWQ720970 MFW720970:MGM720970 MPS720970:MQI720970 MZO720970:NAE720970 NJK720970:NKA720970 NTG720970:NTW720970 ODC720970:ODS720970 OMY720970:ONO720970 OWU720970:OXK720970 PGQ720970:PHG720970 PQM720970:PRC720970 QAI720970:QAY720970 QKE720970:QKU720970 QUA720970:QUQ720970 RDW720970:REM720970 RNS720970:ROI720970 RXO720970:RYE720970 SHK720970:SIA720970 SRG720970:SRW720970 TBC720970:TBS720970 TKY720970:TLO720970 TUU720970:TVK720970 UEQ720970:UFG720970 UOM720970:UPC720970 UYI720970:UYY720970 VIE720970:VIU720970 VSA720970:VSQ720970 WBW720970:WCM720970 WLS720970:WMI720970 WVO720970:WWE720970 G786506:W786506 JC786506:JS786506 SY786506:TO786506 ACU786506:ADK786506 AMQ786506:ANG786506 AWM786506:AXC786506 BGI786506:BGY786506 BQE786506:BQU786506 CAA786506:CAQ786506 CJW786506:CKM786506 CTS786506:CUI786506 DDO786506:DEE786506 DNK786506:DOA786506 DXG786506:DXW786506 EHC786506:EHS786506 EQY786506:ERO786506 FAU786506:FBK786506 FKQ786506:FLG786506 FUM786506:FVC786506 GEI786506:GEY786506 GOE786506:GOU786506 GYA786506:GYQ786506 HHW786506:HIM786506 HRS786506:HSI786506 IBO786506:ICE786506 ILK786506:IMA786506 IVG786506:IVW786506 JFC786506:JFS786506 JOY786506:JPO786506 JYU786506:JZK786506 KIQ786506:KJG786506 KSM786506:KTC786506 LCI786506:LCY786506 LME786506:LMU786506 LWA786506:LWQ786506 MFW786506:MGM786506 MPS786506:MQI786506 MZO786506:NAE786506 NJK786506:NKA786506 NTG786506:NTW786506 ODC786506:ODS786506 OMY786506:ONO786506 OWU786506:OXK786506 PGQ786506:PHG786506 PQM786506:PRC786506 QAI786506:QAY786506 QKE786506:QKU786506 QUA786506:QUQ786506 RDW786506:REM786506 RNS786506:ROI786506 RXO786506:RYE786506 SHK786506:SIA786506 SRG786506:SRW786506 TBC786506:TBS786506 TKY786506:TLO786506 TUU786506:TVK786506 UEQ786506:UFG786506 UOM786506:UPC786506 UYI786506:UYY786506 VIE786506:VIU786506 VSA786506:VSQ786506 WBW786506:WCM786506 WLS786506:WMI786506 WVO786506:WWE786506 G852042:W852042 JC852042:JS852042 SY852042:TO852042 ACU852042:ADK852042 AMQ852042:ANG852042 AWM852042:AXC852042 BGI852042:BGY852042 BQE852042:BQU852042 CAA852042:CAQ852042 CJW852042:CKM852042 CTS852042:CUI852042 DDO852042:DEE852042 DNK852042:DOA852042 DXG852042:DXW852042 EHC852042:EHS852042 EQY852042:ERO852042 FAU852042:FBK852042 FKQ852042:FLG852042 FUM852042:FVC852042 GEI852042:GEY852042 GOE852042:GOU852042 GYA852042:GYQ852042 HHW852042:HIM852042 HRS852042:HSI852042 IBO852042:ICE852042 ILK852042:IMA852042 IVG852042:IVW852042 JFC852042:JFS852042 JOY852042:JPO852042 JYU852042:JZK852042 KIQ852042:KJG852042 KSM852042:KTC852042 LCI852042:LCY852042 LME852042:LMU852042 LWA852042:LWQ852042 MFW852042:MGM852042 MPS852042:MQI852042 MZO852042:NAE852042 NJK852042:NKA852042 NTG852042:NTW852042 ODC852042:ODS852042 OMY852042:ONO852042 OWU852042:OXK852042 PGQ852042:PHG852042 PQM852042:PRC852042 QAI852042:QAY852042 QKE852042:QKU852042 QUA852042:QUQ852042 RDW852042:REM852042 RNS852042:ROI852042 RXO852042:RYE852042 SHK852042:SIA852042 SRG852042:SRW852042 TBC852042:TBS852042 TKY852042:TLO852042 TUU852042:TVK852042 UEQ852042:UFG852042 UOM852042:UPC852042 UYI852042:UYY852042 VIE852042:VIU852042 VSA852042:VSQ852042 WBW852042:WCM852042 WLS852042:WMI852042 WVO852042:WWE852042 G917578:W917578 JC917578:JS917578 SY917578:TO917578 ACU917578:ADK917578 AMQ917578:ANG917578 AWM917578:AXC917578 BGI917578:BGY917578 BQE917578:BQU917578 CAA917578:CAQ917578 CJW917578:CKM917578 CTS917578:CUI917578 DDO917578:DEE917578 DNK917578:DOA917578 DXG917578:DXW917578 EHC917578:EHS917578 EQY917578:ERO917578 FAU917578:FBK917578 FKQ917578:FLG917578 FUM917578:FVC917578 GEI917578:GEY917578 GOE917578:GOU917578 GYA917578:GYQ917578 HHW917578:HIM917578 HRS917578:HSI917578 IBO917578:ICE917578 ILK917578:IMA917578 IVG917578:IVW917578 JFC917578:JFS917578 JOY917578:JPO917578 JYU917578:JZK917578 KIQ917578:KJG917578 KSM917578:KTC917578 LCI917578:LCY917578 LME917578:LMU917578 LWA917578:LWQ917578 MFW917578:MGM917578 MPS917578:MQI917578 MZO917578:NAE917578 NJK917578:NKA917578 NTG917578:NTW917578 ODC917578:ODS917578 OMY917578:ONO917578 OWU917578:OXK917578 PGQ917578:PHG917578 PQM917578:PRC917578 QAI917578:QAY917578 QKE917578:QKU917578 QUA917578:QUQ917578 RDW917578:REM917578 RNS917578:ROI917578 RXO917578:RYE917578 SHK917578:SIA917578 SRG917578:SRW917578 TBC917578:TBS917578 TKY917578:TLO917578 TUU917578:TVK917578 UEQ917578:UFG917578 UOM917578:UPC917578 UYI917578:UYY917578 VIE917578:VIU917578 VSA917578:VSQ917578 WBW917578:WCM917578 WLS917578:WMI917578 WVO917578:WWE917578 G983114:W983114 JC983114:JS983114 SY983114:TO983114 ACU983114:ADK983114 AMQ983114:ANG983114 AWM983114:AXC983114 BGI983114:BGY983114 BQE983114:BQU983114 CAA983114:CAQ983114 CJW983114:CKM983114 CTS983114:CUI983114 DDO983114:DEE983114 DNK983114:DOA983114 DXG983114:DXW983114 EHC983114:EHS983114 EQY983114:ERO983114 FAU983114:FBK983114 FKQ983114:FLG983114 FUM983114:FVC983114 GEI983114:GEY983114 GOE983114:GOU983114 GYA983114:GYQ983114 HHW983114:HIM983114 HRS983114:HSI983114 IBO983114:ICE983114 ILK983114:IMA983114 IVG983114:IVW983114 JFC983114:JFS983114 JOY983114:JPO983114 JYU983114:JZK983114 KIQ983114:KJG983114 KSM983114:KTC983114 LCI983114:LCY983114 LME983114:LMU983114 LWA983114:LWQ983114 MFW983114:MGM983114 MPS983114:MQI983114 MZO983114:NAE983114 NJK983114:NKA983114 NTG983114:NTW983114 ODC983114:ODS983114 OMY983114:ONO983114 OWU983114:OXK983114 PGQ983114:PHG983114 PQM983114:PRC983114 QAI983114:QAY983114 QKE983114:QKU983114 QUA983114:QUQ983114 RDW983114:REM983114 RNS983114:ROI983114 RXO983114:RYE983114 SHK983114:SIA983114 SRG983114:SRW983114 TBC983114:TBS983114 TKY983114:TLO983114 TUU983114:TVK983114 UEQ983114:UFG983114 UOM983114:UPC983114 UYI983114:UYY983114 VIE983114:VIU983114 VSA983114:VSQ983114 WBW983114:WCM983114 WLS983114:WMI983114 WVO983114:WWE983114 Q67:V67 JM67:JR67 TI67:TN67 ADE67:ADJ67 ANA67:ANF67 AWW67:AXB67 BGS67:BGX67 BQO67:BQT67 CAK67:CAP67 CKG67:CKL67 CUC67:CUH67 DDY67:DED67 DNU67:DNZ67 DXQ67:DXV67 EHM67:EHR67 ERI67:ERN67 FBE67:FBJ67 FLA67:FLF67 FUW67:FVB67 GES67:GEX67 GOO67:GOT67 GYK67:GYP67 HIG67:HIL67 HSC67:HSH67 IBY67:ICD67 ILU67:ILZ67 IVQ67:IVV67 JFM67:JFR67 JPI67:JPN67 JZE67:JZJ67 KJA67:KJF67 KSW67:KTB67 LCS67:LCX67 LMO67:LMT67 LWK67:LWP67 MGG67:MGL67 MQC67:MQH67 MZY67:NAD67 NJU67:NJZ67 NTQ67:NTV67 ODM67:ODR67 ONI67:ONN67 OXE67:OXJ67 PHA67:PHF67 PQW67:PRB67 QAS67:QAX67 QKO67:QKT67 QUK67:QUP67 REG67:REL67 ROC67:ROH67 RXY67:RYD67 SHU67:SHZ67 SRQ67:SRV67 TBM67:TBR67 TLI67:TLN67 TVE67:TVJ67 UFA67:UFF67 UOW67:UPB67 UYS67:UYX67 VIO67:VIT67 VSK67:VSP67 WCG67:WCL67 WMC67:WMH67 WVY67:WWD67 Q65603:V65603 JM65603:JR65603 TI65603:TN65603 ADE65603:ADJ65603 ANA65603:ANF65603 AWW65603:AXB65603 BGS65603:BGX65603 BQO65603:BQT65603 CAK65603:CAP65603 CKG65603:CKL65603 CUC65603:CUH65603 DDY65603:DED65603 DNU65603:DNZ65603 DXQ65603:DXV65603 EHM65603:EHR65603 ERI65603:ERN65603 FBE65603:FBJ65603 FLA65603:FLF65603 FUW65603:FVB65603 GES65603:GEX65603 GOO65603:GOT65603 GYK65603:GYP65603 HIG65603:HIL65603 HSC65603:HSH65603 IBY65603:ICD65603 ILU65603:ILZ65603 IVQ65603:IVV65603 JFM65603:JFR65603 JPI65603:JPN65603 JZE65603:JZJ65603 KJA65603:KJF65603 KSW65603:KTB65603 LCS65603:LCX65603 LMO65603:LMT65603 LWK65603:LWP65603 MGG65603:MGL65603 MQC65603:MQH65603 MZY65603:NAD65603 NJU65603:NJZ65603 NTQ65603:NTV65603 ODM65603:ODR65603 ONI65603:ONN65603 OXE65603:OXJ65603 PHA65603:PHF65603 PQW65603:PRB65603 QAS65603:QAX65603 QKO65603:QKT65603 QUK65603:QUP65603 REG65603:REL65603 ROC65603:ROH65603 RXY65603:RYD65603 SHU65603:SHZ65603 SRQ65603:SRV65603 TBM65603:TBR65603 TLI65603:TLN65603 TVE65603:TVJ65603 UFA65603:UFF65603 UOW65603:UPB65603 UYS65603:UYX65603 VIO65603:VIT65603 VSK65603:VSP65603 WCG65603:WCL65603 WMC65603:WMH65603 WVY65603:WWD65603 Q131139:V131139 JM131139:JR131139 TI131139:TN131139 ADE131139:ADJ131139 ANA131139:ANF131139 AWW131139:AXB131139 BGS131139:BGX131139 BQO131139:BQT131139 CAK131139:CAP131139 CKG131139:CKL131139 CUC131139:CUH131139 DDY131139:DED131139 DNU131139:DNZ131139 DXQ131139:DXV131139 EHM131139:EHR131139 ERI131139:ERN131139 FBE131139:FBJ131139 FLA131139:FLF131139 FUW131139:FVB131139 GES131139:GEX131139 GOO131139:GOT131139 GYK131139:GYP131139 HIG131139:HIL131139 HSC131139:HSH131139 IBY131139:ICD131139 ILU131139:ILZ131139 IVQ131139:IVV131139 JFM131139:JFR131139 JPI131139:JPN131139 JZE131139:JZJ131139 KJA131139:KJF131139 KSW131139:KTB131139 LCS131139:LCX131139 LMO131139:LMT131139 LWK131139:LWP131139 MGG131139:MGL131139 MQC131139:MQH131139 MZY131139:NAD131139 NJU131139:NJZ131139 NTQ131139:NTV131139 ODM131139:ODR131139 ONI131139:ONN131139 OXE131139:OXJ131139 PHA131139:PHF131139 PQW131139:PRB131139 QAS131139:QAX131139 QKO131139:QKT131139 QUK131139:QUP131139 REG131139:REL131139 ROC131139:ROH131139 RXY131139:RYD131139 SHU131139:SHZ131139 SRQ131139:SRV131139 TBM131139:TBR131139 TLI131139:TLN131139 TVE131139:TVJ131139 UFA131139:UFF131139 UOW131139:UPB131139 UYS131139:UYX131139 VIO131139:VIT131139 VSK131139:VSP131139 WCG131139:WCL131139 WMC131139:WMH131139 WVY131139:WWD131139 Q196675:V196675 JM196675:JR196675 TI196675:TN196675 ADE196675:ADJ196675 ANA196675:ANF196675 AWW196675:AXB196675 BGS196675:BGX196675 BQO196675:BQT196675 CAK196675:CAP196675 CKG196675:CKL196675 CUC196675:CUH196675 DDY196675:DED196675 DNU196675:DNZ196675 DXQ196675:DXV196675 EHM196675:EHR196675 ERI196675:ERN196675 FBE196675:FBJ196675 FLA196675:FLF196675 FUW196675:FVB196675 GES196675:GEX196675 GOO196675:GOT196675 GYK196675:GYP196675 HIG196675:HIL196675 HSC196675:HSH196675 IBY196675:ICD196675 ILU196675:ILZ196675 IVQ196675:IVV196675 JFM196675:JFR196675 JPI196675:JPN196675 JZE196675:JZJ196675 KJA196675:KJF196675 KSW196675:KTB196675 LCS196675:LCX196675 LMO196675:LMT196675 LWK196675:LWP196675 MGG196675:MGL196675 MQC196675:MQH196675 MZY196675:NAD196675 NJU196675:NJZ196675 NTQ196675:NTV196675 ODM196675:ODR196675 ONI196675:ONN196675 OXE196675:OXJ196675 PHA196675:PHF196675 PQW196675:PRB196675 QAS196675:QAX196675 QKO196675:QKT196675 QUK196675:QUP196675 REG196675:REL196675 ROC196675:ROH196675 RXY196675:RYD196675 SHU196675:SHZ196675 SRQ196675:SRV196675 TBM196675:TBR196675 TLI196675:TLN196675 TVE196675:TVJ196675 UFA196675:UFF196675 UOW196675:UPB196675 UYS196675:UYX196675 VIO196675:VIT196675 VSK196675:VSP196675 WCG196675:WCL196675 WMC196675:WMH196675 WVY196675:WWD196675 Q262211:V262211 JM262211:JR262211 TI262211:TN262211 ADE262211:ADJ262211 ANA262211:ANF262211 AWW262211:AXB262211 BGS262211:BGX262211 BQO262211:BQT262211 CAK262211:CAP262211 CKG262211:CKL262211 CUC262211:CUH262211 DDY262211:DED262211 DNU262211:DNZ262211 DXQ262211:DXV262211 EHM262211:EHR262211 ERI262211:ERN262211 FBE262211:FBJ262211 FLA262211:FLF262211 FUW262211:FVB262211 GES262211:GEX262211 GOO262211:GOT262211 GYK262211:GYP262211 HIG262211:HIL262211 HSC262211:HSH262211 IBY262211:ICD262211 ILU262211:ILZ262211 IVQ262211:IVV262211 JFM262211:JFR262211 JPI262211:JPN262211 JZE262211:JZJ262211 KJA262211:KJF262211 KSW262211:KTB262211 LCS262211:LCX262211 LMO262211:LMT262211 LWK262211:LWP262211 MGG262211:MGL262211 MQC262211:MQH262211 MZY262211:NAD262211 NJU262211:NJZ262211 NTQ262211:NTV262211 ODM262211:ODR262211 ONI262211:ONN262211 OXE262211:OXJ262211 PHA262211:PHF262211 PQW262211:PRB262211 QAS262211:QAX262211 QKO262211:QKT262211 QUK262211:QUP262211 REG262211:REL262211 ROC262211:ROH262211 RXY262211:RYD262211 SHU262211:SHZ262211 SRQ262211:SRV262211 TBM262211:TBR262211 TLI262211:TLN262211 TVE262211:TVJ262211 UFA262211:UFF262211 UOW262211:UPB262211 UYS262211:UYX262211 VIO262211:VIT262211 VSK262211:VSP262211 WCG262211:WCL262211 WMC262211:WMH262211 WVY262211:WWD262211 Q327747:V327747 JM327747:JR327747 TI327747:TN327747 ADE327747:ADJ327747 ANA327747:ANF327747 AWW327747:AXB327747 BGS327747:BGX327747 BQO327747:BQT327747 CAK327747:CAP327747 CKG327747:CKL327747 CUC327747:CUH327747 DDY327747:DED327747 DNU327747:DNZ327747 DXQ327747:DXV327747 EHM327747:EHR327747 ERI327747:ERN327747 FBE327747:FBJ327747 FLA327747:FLF327747 FUW327747:FVB327747 GES327747:GEX327747 GOO327747:GOT327747 GYK327747:GYP327747 HIG327747:HIL327747 HSC327747:HSH327747 IBY327747:ICD327747 ILU327747:ILZ327747 IVQ327747:IVV327747 JFM327747:JFR327747 JPI327747:JPN327747 JZE327747:JZJ327747 KJA327747:KJF327747 KSW327747:KTB327747 LCS327747:LCX327747 LMO327747:LMT327747 LWK327747:LWP327747 MGG327747:MGL327747 MQC327747:MQH327747 MZY327747:NAD327747 NJU327747:NJZ327747 NTQ327747:NTV327747 ODM327747:ODR327747 ONI327747:ONN327747 OXE327747:OXJ327747 PHA327747:PHF327747 PQW327747:PRB327747 QAS327747:QAX327747 QKO327747:QKT327747 QUK327747:QUP327747 REG327747:REL327747 ROC327747:ROH327747 RXY327747:RYD327747 SHU327747:SHZ327747 SRQ327747:SRV327747 TBM327747:TBR327747 TLI327747:TLN327747 TVE327747:TVJ327747 UFA327747:UFF327747 UOW327747:UPB327747 UYS327747:UYX327747 VIO327747:VIT327747 VSK327747:VSP327747 WCG327747:WCL327747 WMC327747:WMH327747 WVY327747:WWD327747 Q393283:V393283 JM393283:JR393283 TI393283:TN393283 ADE393283:ADJ393283 ANA393283:ANF393283 AWW393283:AXB393283 BGS393283:BGX393283 BQO393283:BQT393283 CAK393283:CAP393283 CKG393283:CKL393283 CUC393283:CUH393283 DDY393283:DED393283 DNU393283:DNZ393283 DXQ393283:DXV393283 EHM393283:EHR393283 ERI393283:ERN393283 FBE393283:FBJ393283 FLA393283:FLF393283 FUW393283:FVB393283 GES393283:GEX393283 GOO393283:GOT393283 GYK393283:GYP393283 HIG393283:HIL393283 HSC393283:HSH393283 IBY393283:ICD393283 ILU393283:ILZ393283 IVQ393283:IVV393283 JFM393283:JFR393283 JPI393283:JPN393283 JZE393283:JZJ393283 KJA393283:KJF393283 KSW393283:KTB393283 LCS393283:LCX393283 LMO393283:LMT393283 LWK393283:LWP393283 MGG393283:MGL393283 MQC393283:MQH393283 MZY393283:NAD393283 NJU393283:NJZ393283 NTQ393283:NTV393283 ODM393283:ODR393283 ONI393283:ONN393283 OXE393283:OXJ393283 PHA393283:PHF393283 PQW393283:PRB393283 QAS393283:QAX393283 QKO393283:QKT393283 QUK393283:QUP393283 REG393283:REL393283 ROC393283:ROH393283 RXY393283:RYD393283 SHU393283:SHZ393283 SRQ393283:SRV393283 TBM393283:TBR393283 TLI393283:TLN393283 TVE393283:TVJ393283 UFA393283:UFF393283 UOW393283:UPB393283 UYS393283:UYX393283 VIO393283:VIT393283 VSK393283:VSP393283 WCG393283:WCL393283 WMC393283:WMH393283 WVY393283:WWD393283 Q458819:V458819 JM458819:JR458819 TI458819:TN458819 ADE458819:ADJ458819 ANA458819:ANF458819 AWW458819:AXB458819 BGS458819:BGX458819 BQO458819:BQT458819 CAK458819:CAP458819 CKG458819:CKL458819 CUC458819:CUH458819 DDY458819:DED458819 DNU458819:DNZ458819 DXQ458819:DXV458819 EHM458819:EHR458819 ERI458819:ERN458819 FBE458819:FBJ458819 FLA458819:FLF458819 FUW458819:FVB458819 GES458819:GEX458819 GOO458819:GOT458819 GYK458819:GYP458819 HIG458819:HIL458819 HSC458819:HSH458819 IBY458819:ICD458819 ILU458819:ILZ458819 IVQ458819:IVV458819 JFM458819:JFR458819 JPI458819:JPN458819 JZE458819:JZJ458819 KJA458819:KJF458819 KSW458819:KTB458819 LCS458819:LCX458819 LMO458819:LMT458819 LWK458819:LWP458819 MGG458819:MGL458819 MQC458819:MQH458819 MZY458819:NAD458819 NJU458819:NJZ458819 NTQ458819:NTV458819 ODM458819:ODR458819 ONI458819:ONN458819 OXE458819:OXJ458819 PHA458819:PHF458819 PQW458819:PRB458819 QAS458819:QAX458819 QKO458819:QKT458819 QUK458819:QUP458819 REG458819:REL458819 ROC458819:ROH458819 RXY458819:RYD458819 SHU458819:SHZ458819 SRQ458819:SRV458819 TBM458819:TBR458819 TLI458819:TLN458819 TVE458819:TVJ458819 UFA458819:UFF458819 UOW458819:UPB458819 UYS458819:UYX458819 VIO458819:VIT458819 VSK458819:VSP458819 WCG458819:WCL458819 WMC458819:WMH458819 WVY458819:WWD458819 Q524355:V524355 JM524355:JR524355 TI524355:TN524355 ADE524355:ADJ524355 ANA524355:ANF524355 AWW524355:AXB524355 BGS524355:BGX524355 BQO524355:BQT524355 CAK524355:CAP524355 CKG524355:CKL524355 CUC524355:CUH524355 DDY524355:DED524355 DNU524355:DNZ524355 DXQ524355:DXV524355 EHM524355:EHR524355 ERI524355:ERN524355 FBE524355:FBJ524355 FLA524355:FLF524355 FUW524355:FVB524355 GES524355:GEX524355 GOO524355:GOT524355 GYK524355:GYP524355 HIG524355:HIL524355 HSC524355:HSH524355 IBY524355:ICD524355 ILU524355:ILZ524355 IVQ524355:IVV524355 JFM524355:JFR524355 JPI524355:JPN524355 JZE524355:JZJ524355 KJA524355:KJF524355 KSW524355:KTB524355 LCS524355:LCX524355 LMO524355:LMT524355 LWK524355:LWP524355 MGG524355:MGL524355 MQC524355:MQH524355 MZY524355:NAD524355 NJU524355:NJZ524355 NTQ524355:NTV524355 ODM524355:ODR524355 ONI524355:ONN524355 OXE524355:OXJ524355 PHA524355:PHF524355 PQW524355:PRB524355 QAS524355:QAX524355 QKO524355:QKT524355 QUK524355:QUP524355 REG524355:REL524355 ROC524355:ROH524355 RXY524355:RYD524355 SHU524355:SHZ524355 SRQ524355:SRV524355 TBM524355:TBR524355 TLI524355:TLN524355 TVE524355:TVJ524355 UFA524355:UFF524355 UOW524355:UPB524355 UYS524355:UYX524355 VIO524355:VIT524355 VSK524355:VSP524355 WCG524355:WCL524355 WMC524355:WMH524355 WVY524355:WWD524355 Q589891:V589891 JM589891:JR589891 TI589891:TN589891 ADE589891:ADJ589891 ANA589891:ANF589891 AWW589891:AXB589891 BGS589891:BGX589891 BQO589891:BQT589891 CAK589891:CAP589891 CKG589891:CKL589891 CUC589891:CUH589891 DDY589891:DED589891 DNU589891:DNZ589891 DXQ589891:DXV589891 EHM589891:EHR589891 ERI589891:ERN589891 FBE589891:FBJ589891 FLA589891:FLF589891 FUW589891:FVB589891 GES589891:GEX589891 GOO589891:GOT589891 GYK589891:GYP589891 HIG589891:HIL589891 HSC589891:HSH589891 IBY589891:ICD589891 ILU589891:ILZ589891 IVQ589891:IVV589891 JFM589891:JFR589891 JPI589891:JPN589891 JZE589891:JZJ589891 KJA589891:KJF589891 KSW589891:KTB589891 LCS589891:LCX589891 LMO589891:LMT589891 LWK589891:LWP589891 MGG589891:MGL589891 MQC589891:MQH589891 MZY589891:NAD589891 NJU589891:NJZ589891 NTQ589891:NTV589891 ODM589891:ODR589891 ONI589891:ONN589891 OXE589891:OXJ589891 PHA589891:PHF589891 PQW589891:PRB589891 QAS589891:QAX589891 QKO589891:QKT589891 QUK589891:QUP589891 REG589891:REL589891 ROC589891:ROH589891 RXY589891:RYD589891 SHU589891:SHZ589891 SRQ589891:SRV589891 TBM589891:TBR589891 TLI589891:TLN589891 TVE589891:TVJ589891 UFA589891:UFF589891 UOW589891:UPB589891 UYS589891:UYX589891 VIO589891:VIT589891 VSK589891:VSP589891 WCG589891:WCL589891 WMC589891:WMH589891 WVY589891:WWD589891 Q655427:V655427 JM655427:JR655427 TI655427:TN655427 ADE655427:ADJ655427 ANA655427:ANF655427 AWW655427:AXB655427 BGS655427:BGX655427 BQO655427:BQT655427 CAK655427:CAP655427 CKG655427:CKL655427 CUC655427:CUH655427 DDY655427:DED655427 DNU655427:DNZ655427 DXQ655427:DXV655427 EHM655427:EHR655427 ERI655427:ERN655427 FBE655427:FBJ655427 FLA655427:FLF655427 FUW655427:FVB655427 GES655427:GEX655427 GOO655427:GOT655427 GYK655427:GYP655427 HIG655427:HIL655427 HSC655427:HSH655427 IBY655427:ICD655427 ILU655427:ILZ655427 IVQ655427:IVV655427 JFM655427:JFR655427 JPI655427:JPN655427 JZE655427:JZJ655427 KJA655427:KJF655427 KSW655427:KTB655427 LCS655427:LCX655427 LMO655427:LMT655427 LWK655427:LWP655427 MGG655427:MGL655427 MQC655427:MQH655427 MZY655427:NAD655427 NJU655427:NJZ655427 NTQ655427:NTV655427 ODM655427:ODR655427 ONI655427:ONN655427 OXE655427:OXJ655427 PHA655427:PHF655427 PQW655427:PRB655427 QAS655427:QAX655427 QKO655427:QKT655427 QUK655427:QUP655427 REG655427:REL655427 ROC655427:ROH655427 RXY655427:RYD655427 SHU655427:SHZ655427 SRQ655427:SRV655427 TBM655427:TBR655427 TLI655427:TLN655427 TVE655427:TVJ655427 UFA655427:UFF655427 UOW655427:UPB655427 UYS655427:UYX655427 VIO655427:VIT655427 VSK655427:VSP655427 WCG655427:WCL655427 WMC655427:WMH655427 WVY655427:WWD655427 Q720963:V720963 JM720963:JR720963 TI720963:TN720963 ADE720963:ADJ720963 ANA720963:ANF720963 AWW720963:AXB720963 BGS720963:BGX720963 BQO720963:BQT720963 CAK720963:CAP720963 CKG720963:CKL720963 CUC720963:CUH720963 DDY720963:DED720963 DNU720963:DNZ720963 DXQ720963:DXV720963 EHM720963:EHR720963 ERI720963:ERN720963 FBE720963:FBJ720963 FLA720963:FLF720963 FUW720963:FVB720963 GES720963:GEX720963 GOO720963:GOT720963 GYK720963:GYP720963 HIG720963:HIL720963 HSC720963:HSH720963 IBY720963:ICD720963 ILU720963:ILZ720963 IVQ720963:IVV720963 JFM720963:JFR720963 JPI720963:JPN720963 JZE720963:JZJ720963 KJA720963:KJF720963 KSW720963:KTB720963 LCS720963:LCX720963 LMO720963:LMT720963 LWK720963:LWP720963 MGG720963:MGL720963 MQC720963:MQH720963 MZY720963:NAD720963 NJU720963:NJZ720963 NTQ720963:NTV720963 ODM720963:ODR720963 ONI720963:ONN720963 OXE720963:OXJ720963 PHA720963:PHF720963 PQW720963:PRB720963 QAS720963:QAX720963 QKO720963:QKT720963 QUK720963:QUP720963 REG720963:REL720963 ROC720963:ROH720963 RXY720963:RYD720963 SHU720963:SHZ720963 SRQ720963:SRV720963 TBM720963:TBR720963 TLI720963:TLN720963 TVE720963:TVJ720963 UFA720963:UFF720963 UOW720963:UPB720963 UYS720963:UYX720963 VIO720963:VIT720963 VSK720963:VSP720963 WCG720963:WCL720963 WMC720963:WMH720963 WVY720963:WWD720963 Q786499:V786499 JM786499:JR786499 TI786499:TN786499 ADE786499:ADJ786499 ANA786499:ANF786499 AWW786499:AXB786499 BGS786499:BGX786499 BQO786499:BQT786499 CAK786499:CAP786499 CKG786499:CKL786499 CUC786499:CUH786499 DDY786499:DED786499 DNU786499:DNZ786499 DXQ786499:DXV786499 EHM786499:EHR786499 ERI786499:ERN786499 FBE786499:FBJ786499 FLA786499:FLF786499 FUW786499:FVB786499 GES786499:GEX786499 GOO786499:GOT786499 GYK786499:GYP786499 HIG786499:HIL786499 HSC786499:HSH786499 IBY786499:ICD786499 ILU786499:ILZ786499 IVQ786499:IVV786499 JFM786499:JFR786499 JPI786499:JPN786499 JZE786499:JZJ786499 KJA786499:KJF786499 KSW786499:KTB786499 LCS786499:LCX786499 LMO786499:LMT786499 LWK786499:LWP786499 MGG786499:MGL786499 MQC786499:MQH786499 MZY786499:NAD786499 NJU786499:NJZ786499 NTQ786499:NTV786499 ODM786499:ODR786499 ONI786499:ONN786499 OXE786499:OXJ786499 PHA786499:PHF786499 PQW786499:PRB786499 QAS786499:QAX786499 QKO786499:QKT786499 QUK786499:QUP786499 REG786499:REL786499 ROC786499:ROH786499 RXY786499:RYD786499 SHU786499:SHZ786499 SRQ786499:SRV786499 TBM786499:TBR786499 TLI786499:TLN786499 TVE786499:TVJ786499 UFA786499:UFF786499 UOW786499:UPB786499 UYS786499:UYX786499 VIO786499:VIT786499 VSK786499:VSP786499 WCG786499:WCL786499 WMC786499:WMH786499 WVY786499:WWD786499 Q852035:V852035 JM852035:JR852035 TI852035:TN852035 ADE852035:ADJ852035 ANA852035:ANF852035 AWW852035:AXB852035 BGS852035:BGX852035 BQO852035:BQT852035 CAK852035:CAP852035 CKG852035:CKL852035 CUC852035:CUH852035 DDY852035:DED852035 DNU852035:DNZ852035 DXQ852035:DXV852035 EHM852035:EHR852035 ERI852035:ERN852035 FBE852035:FBJ852035 FLA852035:FLF852035 FUW852035:FVB852035 GES852035:GEX852035 GOO852035:GOT852035 GYK852035:GYP852035 HIG852035:HIL852035 HSC852035:HSH852035 IBY852035:ICD852035 ILU852035:ILZ852035 IVQ852035:IVV852035 JFM852035:JFR852035 JPI852035:JPN852035 JZE852035:JZJ852035 KJA852035:KJF852035 KSW852035:KTB852035 LCS852035:LCX852035 LMO852035:LMT852035 LWK852035:LWP852035 MGG852035:MGL852035 MQC852035:MQH852035 MZY852035:NAD852035 NJU852035:NJZ852035 NTQ852035:NTV852035 ODM852035:ODR852035 ONI852035:ONN852035 OXE852035:OXJ852035 PHA852035:PHF852035 PQW852035:PRB852035 QAS852035:QAX852035 QKO852035:QKT852035 QUK852035:QUP852035 REG852035:REL852035 ROC852035:ROH852035 RXY852035:RYD852035 SHU852035:SHZ852035 SRQ852035:SRV852035 TBM852035:TBR852035 TLI852035:TLN852035 TVE852035:TVJ852035 UFA852035:UFF852035 UOW852035:UPB852035 UYS852035:UYX852035 VIO852035:VIT852035 VSK852035:VSP852035 WCG852035:WCL852035 WMC852035:WMH852035 WVY852035:WWD852035 Q917571:V917571 JM917571:JR917571 TI917571:TN917571 ADE917571:ADJ917571 ANA917571:ANF917571 AWW917571:AXB917571 BGS917571:BGX917571 BQO917571:BQT917571 CAK917571:CAP917571 CKG917571:CKL917571 CUC917571:CUH917571 DDY917571:DED917571 DNU917571:DNZ917571 DXQ917571:DXV917571 EHM917571:EHR917571 ERI917571:ERN917571 FBE917571:FBJ917571 FLA917571:FLF917571 FUW917571:FVB917571 GES917571:GEX917571 GOO917571:GOT917571 GYK917571:GYP917571 HIG917571:HIL917571 HSC917571:HSH917571 IBY917571:ICD917571 ILU917571:ILZ917571 IVQ917571:IVV917571 JFM917571:JFR917571 JPI917571:JPN917571 JZE917571:JZJ917571 KJA917571:KJF917571 KSW917571:KTB917571 LCS917571:LCX917571 LMO917571:LMT917571 LWK917571:LWP917571 MGG917571:MGL917571 MQC917571:MQH917571 MZY917571:NAD917571 NJU917571:NJZ917571 NTQ917571:NTV917571 ODM917571:ODR917571 ONI917571:ONN917571 OXE917571:OXJ917571 PHA917571:PHF917571 PQW917571:PRB917571 QAS917571:QAX917571 QKO917571:QKT917571 QUK917571:QUP917571 REG917571:REL917571 ROC917571:ROH917571 RXY917571:RYD917571 SHU917571:SHZ917571 SRQ917571:SRV917571 TBM917571:TBR917571 TLI917571:TLN917571 TVE917571:TVJ917571 UFA917571:UFF917571 UOW917571:UPB917571 UYS917571:UYX917571 VIO917571:VIT917571 VSK917571:VSP917571 WCG917571:WCL917571 WMC917571:WMH917571 WVY917571:WWD917571 Q983107:V983107 JM983107:JR983107 TI983107:TN983107 ADE983107:ADJ983107 ANA983107:ANF983107 AWW983107:AXB983107 BGS983107:BGX983107 BQO983107:BQT983107 CAK983107:CAP983107 CKG983107:CKL983107 CUC983107:CUH983107 DDY983107:DED983107 DNU983107:DNZ983107 DXQ983107:DXV983107 EHM983107:EHR983107 ERI983107:ERN983107 FBE983107:FBJ983107 FLA983107:FLF983107 FUW983107:FVB983107 GES983107:GEX983107 GOO983107:GOT983107 GYK983107:GYP983107 HIG983107:HIL983107 HSC983107:HSH983107 IBY983107:ICD983107 ILU983107:ILZ983107 IVQ983107:IVV983107 JFM983107:JFR983107 JPI983107:JPN983107 JZE983107:JZJ983107 KJA983107:KJF983107 KSW983107:KTB983107 LCS983107:LCX983107 LMO983107:LMT983107 LWK983107:LWP983107 MGG983107:MGL983107 MQC983107:MQH983107 MZY983107:NAD983107 NJU983107:NJZ983107 NTQ983107:NTV983107 ODM983107:ODR983107 ONI983107:ONN983107 OXE983107:OXJ983107 PHA983107:PHF983107 PQW983107:PRB983107 QAS983107:QAX983107 QKO983107:QKT983107 QUK983107:QUP983107 REG983107:REL983107 ROC983107:ROH983107 RXY983107:RYD983107 SHU983107:SHZ983107 SRQ983107:SRV983107 TBM983107:TBR983107 TLI983107:TLN983107 TVE983107:TVJ983107 UFA983107:UFF983107 UOW983107:UPB983107 UYS983107:UYX983107 VIO983107:VIT983107 VSK983107:VSP983107 WCG983107:WCL983107 WMC983107:WMH983107 WVY983107:WWD983107 R69:V69 JN69:JR69 TJ69:TN69 ADF69:ADJ69 ANB69:ANF69 AWX69:AXB69 BGT69:BGX69 BQP69:BQT69 CAL69:CAP69 CKH69:CKL69 CUD69:CUH69 DDZ69:DED69 DNV69:DNZ69 DXR69:DXV69 EHN69:EHR69 ERJ69:ERN69 FBF69:FBJ69 FLB69:FLF69 FUX69:FVB69 GET69:GEX69 GOP69:GOT69 GYL69:GYP69 HIH69:HIL69 HSD69:HSH69 IBZ69:ICD69 ILV69:ILZ69 IVR69:IVV69 JFN69:JFR69 JPJ69:JPN69 JZF69:JZJ69 KJB69:KJF69 KSX69:KTB69 LCT69:LCX69 LMP69:LMT69 LWL69:LWP69 MGH69:MGL69 MQD69:MQH69 MZZ69:NAD69 NJV69:NJZ69 NTR69:NTV69 ODN69:ODR69 ONJ69:ONN69 OXF69:OXJ69 PHB69:PHF69 PQX69:PRB69 QAT69:QAX69 QKP69:QKT69 QUL69:QUP69 REH69:REL69 ROD69:ROH69 RXZ69:RYD69 SHV69:SHZ69 SRR69:SRV69 TBN69:TBR69 TLJ69:TLN69 TVF69:TVJ69 UFB69:UFF69 UOX69:UPB69 UYT69:UYX69 VIP69:VIT69 VSL69:VSP69 WCH69:WCL69 WMD69:WMH69 WVZ69:WWD69 R65605:V65605 JN65605:JR65605 TJ65605:TN65605 ADF65605:ADJ65605 ANB65605:ANF65605 AWX65605:AXB65605 BGT65605:BGX65605 BQP65605:BQT65605 CAL65605:CAP65605 CKH65605:CKL65605 CUD65605:CUH65605 DDZ65605:DED65605 DNV65605:DNZ65605 DXR65605:DXV65605 EHN65605:EHR65605 ERJ65605:ERN65605 FBF65605:FBJ65605 FLB65605:FLF65605 FUX65605:FVB65605 GET65605:GEX65605 GOP65605:GOT65605 GYL65605:GYP65605 HIH65605:HIL65605 HSD65605:HSH65605 IBZ65605:ICD65605 ILV65605:ILZ65605 IVR65605:IVV65605 JFN65605:JFR65605 JPJ65605:JPN65605 JZF65605:JZJ65605 KJB65605:KJF65605 KSX65605:KTB65605 LCT65605:LCX65605 LMP65605:LMT65605 LWL65605:LWP65605 MGH65605:MGL65605 MQD65605:MQH65605 MZZ65605:NAD65605 NJV65605:NJZ65605 NTR65605:NTV65605 ODN65605:ODR65605 ONJ65605:ONN65605 OXF65605:OXJ65605 PHB65605:PHF65605 PQX65605:PRB65605 QAT65605:QAX65605 QKP65605:QKT65605 QUL65605:QUP65605 REH65605:REL65605 ROD65605:ROH65605 RXZ65605:RYD65605 SHV65605:SHZ65605 SRR65605:SRV65605 TBN65605:TBR65605 TLJ65605:TLN65605 TVF65605:TVJ65605 UFB65605:UFF65605 UOX65605:UPB65605 UYT65605:UYX65605 VIP65605:VIT65605 VSL65605:VSP65605 WCH65605:WCL65605 WMD65605:WMH65605 WVZ65605:WWD65605 R131141:V131141 JN131141:JR131141 TJ131141:TN131141 ADF131141:ADJ131141 ANB131141:ANF131141 AWX131141:AXB131141 BGT131141:BGX131141 BQP131141:BQT131141 CAL131141:CAP131141 CKH131141:CKL131141 CUD131141:CUH131141 DDZ131141:DED131141 DNV131141:DNZ131141 DXR131141:DXV131141 EHN131141:EHR131141 ERJ131141:ERN131141 FBF131141:FBJ131141 FLB131141:FLF131141 FUX131141:FVB131141 GET131141:GEX131141 GOP131141:GOT131141 GYL131141:GYP131141 HIH131141:HIL131141 HSD131141:HSH131141 IBZ131141:ICD131141 ILV131141:ILZ131141 IVR131141:IVV131141 JFN131141:JFR131141 JPJ131141:JPN131141 JZF131141:JZJ131141 KJB131141:KJF131141 KSX131141:KTB131141 LCT131141:LCX131141 LMP131141:LMT131141 LWL131141:LWP131141 MGH131141:MGL131141 MQD131141:MQH131141 MZZ131141:NAD131141 NJV131141:NJZ131141 NTR131141:NTV131141 ODN131141:ODR131141 ONJ131141:ONN131141 OXF131141:OXJ131141 PHB131141:PHF131141 PQX131141:PRB131141 QAT131141:QAX131141 QKP131141:QKT131141 QUL131141:QUP131141 REH131141:REL131141 ROD131141:ROH131141 RXZ131141:RYD131141 SHV131141:SHZ131141 SRR131141:SRV131141 TBN131141:TBR131141 TLJ131141:TLN131141 TVF131141:TVJ131141 UFB131141:UFF131141 UOX131141:UPB131141 UYT131141:UYX131141 VIP131141:VIT131141 VSL131141:VSP131141 WCH131141:WCL131141 WMD131141:WMH131141 WVZ131141:WWD131141 R196677:V196677 JN196677:JR196677 TJ196677:TN196677 ADF196677:ADJ196677 ANB196677:ANF196677 AWX196677:AXB196677 BGT196677:BGX196677 BQP196677:BQT196677 CAL196677:CAP196677 CKH196677:CKL196677 CUD196677:CUH196677 DDZ196677:DED196677 DNV196677:DNZ196677 DXR196677:DXV196677 EHN196677:EHR196677 ERJ196677:ERN196677 FBF196677:FBJ196677 FLB196677:FLF196677 FUX196677:FVB196677 GET196677:GEX196677 GOP196677:GOT196677 GYL196677:GYP196677 HIH196677:HIL196677 HSD196677:HSH196677 IBZ196677:ICD196677 ILV196677:ILZ196677 IVR196677:IVV196677 JFN196677:JFR196677 JPJ196677:JPN196677 JZF196677:JZJ196677 KJB196677:KJF196677 KSX196677:KTB196677 LCT196677:LCX196677 LMP196677:LMT196677 LWL196677:LWP196677 MGH196677:MGL196677 MQD196677:MQH196677 MZZ196677:NAD196677 NJV196677:NJZ196677 NTR196677:NTV196677 ODN196677:ODR196677 ONJ196677:ONN196677 OXF196677:OXJ196677 PHB196677:PHF196677 PQX196677:PRB196677 QAT196677:QAX196677 QKP196677:QKT196677 QUL196677:QUP196677 REH196677:REL196677 ROD196677:ROH196677 RXZ196677:RYD196677 SHV196677:SHZ196677 SRR196677:SRV196677 TBN196677:TBR196677 TLJ196677:TLN196677 TVF196677:TVJ196677 UFB196677:UFF196677 UOX196677:UPB196677 UYT196677:UYX196677 VIP196677:VIT196677 VSL196677:VSP196677 WCH196677:WCL196677 WMD196677:WMH196677 WVZ196677:WWD196677 R262213:V262213 JN262213:JR262213 TJ262213:TN262213 ADF262213:ADJ262213 ANB262213:ANF262213 AWX262213:AXB262213 BGT262213:BGX262213 BQP262213:BQT262213 CAL262213:CAP262213 CKH262213:CKL262213 CUD262213:CUH262213 DDZ262213:DED262213 DNV262213:DNZ262213 DXR262213:DXV262213 EHN262213:EHR262213 ERJ262213:ERN262213 FBF262213:FBJ262213 FLB262213:FLF262213 FUX262213:FVB262213 GET262213:GEX262213 GOP262213:GOT262213 GYL262213:GYP262213 HIH262213:HIL262213 HSD262213:HSH262213 IBZ262213:ICD262213 ILV262213:ILZ262213 IVR262213:IVV262213 JFN262213:JFR262213 JPJ262213:JPN262213 JZF262213:JZJ262213 KJB262213:KJF262213 KSX262213:KTB262213 LCT262213:LCX262213 LMP262213:LMT262213 LWL262213:LWP262213 MGH262213:MGL262213 MQD262213:MQH262213 MZZ262213:NAD262213 NJV262213:NJZ262213 NTR262213:NTV262213 ODN262213:ODR262213 ONJ262213:ONN262213 OXF262213:OXJ262213 PHB262213:PHF262213 PQX262213:PRB262213 QAT262213:QAX262213 QKP262213:QKT262213 QUL262213:QUP262213 REH262213:REL262213 ROD262213:ROH262213 RXZ262213:RYD262213 SHV262213:SHZ262213 SRR262213:SRV262213 TBN262213:TBR262213 TLJ262213:TLN262213 TVF262213:TVJ262213 UFB262213:UFF262213 UOX262213:UPB262213 UYT262213:UYX262213 VIP262213:VIT262213 VSL262213:VSP262213 WCH262213:WCL262213 WMD262213:WMH262213 WVZ262213:WWD262213 R327749:V327749 JN327749:JR327749 TJ327749:TN327749 ADF327749:ADJ327749 ANB327749:ANF327749 AWX327749:AXB327749 BGT327749:BGX327749 BQP327749:BQT327749 CAL327749:CAP327749 CKH327749:CKL327749 CUD327749:CUH327749 DDZ327749:DED327749 DNV327749:DNZ327749 DXR327749:DXV327749 EHN327749:EHR327749 ERJ327749:ERN327749 FBF327749:FBJ327749 FLB327749:FLF327749 FUX327749:FVB327749 GET327749:GEX327749 GOP327749:GOT327749 GYL327749:GYP327749 HIH327749:HIL327749 HSD327749:HSH327749 IBZ327749:ICD327749 ILV327749:ILZ327749 IVR327749:IVV327749 JFN327749:JFR327749 JPJ327749:JPN327749 JZF327749:JZJ327749 KJB327749:KJF327749 KSX327749:KTB327749 LCT327749:LCX327749 LMP327749:LMT327749 LWL327749:LWP327749 MGH327749:MGL327749 MQD327749:MQH327749 MZZ327749:NAD327749 NJV327749:NJZ327749 NTR327749:NTV327749 ODN327749:ODR327749 ONJ327749:ONN327749 OXF327749:OXJ327749 PHB327749:PHF327749 PQX327749:PRB327749 QAT327749:QAX327749 QKP327749:QKT327749 QUL327749:QUP327749 REH327749:REL327749 ROD327749:ROH327749 RXZ327749:RYD327749 SHV327749:SHZ327749 SRR327749:SRV327749 TBN327749:TBR327749 TLJ327749:TLN327749 TVF327749:TVJ327749 UFB327749:UFF327749 UOX327749:UPB327749 UYT327749:UYX327749 VIP327749:VIT327749 VSL327749:VSP327749 WCH327749:WCL327749 WMD327749:WMH327749 WVZ327749:WWD327749 R393285:V393285 JN393285:JR393285 TJ393285:TN393285 ADF393285:ADJ393285 ANB393285:ANF393285 AWX393285:AXB393285 BGT393285:BGX393285 BQP393285:BQT393285 CAL393285:CAP393285 CKH393285:CKL393285 CUD393285:CUH393285 DDZ393285:DED393285 DNV393285:DNZ393285 DXR393285:DXV393285 EHN393285:EHR393285 ERJ393285:ERN393285 FBF393285:FBJ393285 FLB393285:FLF393285 FUX393285:FVB393285 GET393285:GEX393285 GOP393285:GOT393285 GYL393285:GYP393285 HIH393285:HIL393285 HSD393285:HSH393285 IBZ393285:ICD393285 ILV393285:ILZ393285 IVR393285:IVV393285 JFN393285:JFR393285 JPJ393285:JPN393285 JZF393285:JZJ393285 KJB393285:KJF393285 KSX393285:KTB393285 LCT393285:LCX393285 LMP393285:LMT393285 LWL393285:LWP393285 MGH393285:MGL393285 MQD393285:MQH393285 MZZ393285:NAD393285 NJV393285:NJZ393285 NTR393285:NTV393285 ODN393285:ODR393285 ONJ393285:ONN393285 OXF393285:OXJ393285 PHB393285:PHF393285 PQX393285:PRB393285 QAT393285:QAX393285 QKP393285:QKT393285 QUL393285:QUP393285 REH393285:REL393285 ROD393285:ROH393285 RXZ393285:RYD393285 SHV393285:SHZ393285 SRR393285:SRV393285 TBN393285:TBR393285 TLJ393285:TLN393285 TVF393285:TVJ393285 UFB393285:UFF393285 UOX393285:UPB393285 UYT393285:UYX393285 VIP393285:VIT393285 VSL393285:VSP393285 WCH393285:WCL393285 WMD393285:WMH393285 WVZ393285:WWD393285 R458821:V458821 JN458821:JR458821 TJ458821:TN458821 ADF458821:ADJ458821 ANB458821:ANF458821 AWX458821:AXB458821 BGT458821:BGX458821 BQP458821:BQT458821 CAL458821:CAP458821 CKH458821:CKL458821 CUD458821:CUH458821 DDZ458821:DED458821 DNV458821:DNZ458821 DXR458821:DXV458821 EHN458821:EHR458821 ERJ458821:ERN458821 FBF458821:FBJ458821 FLB458821:FLF458821 FUX458821:FVB458821 GET458821:GEX458821 GOP458821:GOT458821 GYL458821:GYP458821 HIH458821:HIL458821 HSD458821:HSH458821 IBZ458821:ICD458821 ILV458821:ILZ458821 IVR458821:IVV458821 JFN458821:JFR458821 JPJ458821:JPN458821 JZF458821:JZJ458821 KJB458821:KJF458821 KSX458821:KTB458821 LCT458821:LCX458821 LMP458821:LMT458821 LWL458821:LWP458821 MGH458821:MGL458821 MQD458821:MQH458821 MZZ458821:NAD458821 NJV458821:NJZ458821 NTR458821:NTV458821 ODN458821:ODR458821 ONJ458821:ONN458821 OXF458821:OXJ458821 PHB458821:PHF458821 PQX458821:PRB458821 QAT458821:QAX458821 QKP458821:QKT458821 QUL458821:QUP458821 REH458821:REL458821 ROD458821:ROH458821 RXZ458821:RYD458821 SHV458821:SHZ458821 SRR458821:SRV458821 TBN458821:TBR458821 TLJ458821:TLN458821 TVF458821:TVJ458821 UFB458821:UFF458821 UOX458821:UPB458821 UYT458821:UYX458821 VIP458821:VIT458821 VSL458821:VSP458821 WCH458821:WCL458821 WMD458821:WMH458821 WVZ458821:WWD458821 R524357:V524357 JN524357:JR524357 TJ524357:TN524357 ADF524357:ADJ524357 ANB524357:ANF524357 AWX524357:AXB524357 BGT524357:BGX524357 BQP524357:BQT524357 CAL524357:CAP524357 CKH524357:CKL524357 CUD524357:CUH524357 DDZ524357:DED524357 DNV524357:DNZ524357 DXR524357:DXV524357 EHN524357:EHR524357 ERJ524357:ERN524357 FBF524357:FBJ524357 FLB524357:FLF524357 FUX524357:FVB524357 GET524357:GEX524357 GOP524357:GOT524357 GYL524357:GYP524357 HIH524357:HIL524357 HSD524357:HSH524357 IBZ524357:ICD524357 ILV524357:ILZ524357 IVR524357:IVV524357 JFN524357:JFR524357 JPJ524357:JPN524357 JZF524357:JZJ524357 KJB524357:KJF524357 KSX524357:KTB524357 LCT524357:LCX524357 LMP524357:LMT524357 LWL524357:LWP524357 MGH524357:MGL524357 MQD524357:MQH524357 MZZ524357:NAD524357 NJV524357:NJZ524357 NTR524357:NTV524357 ODN524357:ODR524357 ONJ524357:ONN524357 OXF524357:OXJ524357 PHB524357:PHF524357 PQX524357:PRB524357 QAT524357:QAX524357 QKP524357:QKT524357 QUL524357:QUP524357 REH524357:REL524357 ROD524357:ROH524357 RXZ524357:RYD524357 SHV524357:SHZ524357 SRR524357:SRV524357 TBN524357:TBR524357 TLJ524357:TLN524357 TVF524357:TVJ524357 UFB524357:UFF524357 UOX524357:UPB524357 UYT524357:UYX524357 VIP524357:VIT524357 VSL524357:VSP524357 WCH524357:WCL524357 WMD524357:WMH524357 WVZ524357:WWD524357 R589893:V589893 JN589893:JR589893 TJ589893:TN589893 ADF589893:ADJ589893 ANB589893:ANF589893 AWX589893:AXB589893 BGT589893:BGX589893 BQP589893:BQT589893 CAL589893:CAP589893 CKH589893:CKL589893 CUD589893:CUH589893 DDZ589893:DED589893 DNV589893:DNZ589893 DXR589893:DXV589893 EHN589893:EHR589893 ERJ589893:ERN589893 FBF589893:FBJ589893 FLB589893:FLF589893 FUX589893:FVB589893 GET589893:GEX589893 GOP589893:GOT589893 GYL589893:GYP589893 HIH589893:HIL589893 HSD589893:HSH589893 IBZ589893:ICD589893 ILV589893:ILZ589893 IVR589893:IVV589893 JFN589893:JFR589893 JPJ589893:JPN589893 JZF589893:JZJ589893 KJB589893:KJF589893 KSX589893:KTB589893 LCT589893:LCX589893 LMP589893:LMT589893 LWL589893:LWP589893 MGH589893:MGL589893 MQD589893:MQH589893 MZZ589893:NAD589893 NJV589893:NJZ589893 NTR589893:NTV589893 ODN589893:ODR589893 ONJ589893:ONN589893 OXF589893:OXJ589893 PHB589893:PHF589893 PQX589893:PRB589893 QAT589893:QAX589893 QKP589893:QKT589893 QUL589893:QUP589893 REH589893:REL589893 ROD589893:ROH589893 RXZ589893:RYD589893 SHV589893:SHZ589893 SRR589893:SRV589893 TBN589893:TBR589893 TLJ589893:TLN589893 TVF589893:TVJ589893 UFB589893:UFF589893 UOX589893:UPB589893 UYT589893:UYX589893 VIP589893:VIT589893 VSL589893:VSP589893 WCH589893:WCL589893 WMD589893:WMH589893 WVZ589893:WWD589893 R655429:V655429 JN655429:JR655429 TJ655429:TN655429 ADF655429:ADJ655429 ANB655429:ANF655429 AWX655429:AXB655429 BGT655429:BGX655429 BQP655429:BQT655429 CAL655429:CAP655429 CKH655429:CKL655429 CUD655429:CUH655429 DDZ655429:DED655429 DNV655429:DNZ655429 DXR655429:DXV655429 EHN655429:EHR655429 ERJ655429:ERN655429 FBF655429:FBJ655429 FLB655429:FLF655429 FUX655429:FVB655429 GET655429:GEX655429 GOP655429:GOT655429 GYL655429:GYP655429 HIH655429:HIL655429 HSD655429:HSH655429 IBZ655429:ICD655429 ILV655429:ILZ655429 IVR655429:IVV655429 JFN655429:JFR655429 JPJ655429:JPN655429 JZF655429:JZJ655429 KJB655429:KJF655429 KSX655429:KTB655429 LCT655429:LCX655429 LMP655429:LMT655429 LWL655429:LWP655429 MGH655429:MGL655429 MQD655429:MQH655429 MZZ655429:NAD655429 NJV655429:NJZ655429 NTR655429:NTV655429 ODN655429:ODR655429 ONJ655429:ONN655429 OXF655429:OXJ655429 PHB655429:PHF655429 PQX655429:PRB655429 QAT655429:QAX655429 QKP655429:QKT655429 QUL655429:QUP655429 REH655429:REL655429 ROD655429:ROH655429 RXZ655429:RYD655429 SHV655429:SHZ655429 SRR655429:SRV655429 TBN655429:TBR655429 TLJ655429:TLN655429 TVF655429:TVJ655429 UFB655429:UFF655429 UOX655429:UPB655429 UYT655429:UYX655429 VIP655429:VIT655429 VSL655429:VSP655429 WCH655429:WCL655429 WMD655429:WMH655429 WVZ655429:WWD655429 R720965:V720965 JN720965:JR720965 TJ720965:TN720965 ADF720965:ADJ720965 ANB720965:ANF720965 AWX720965:AXB720965 BGT720965:BGX720965 BQP720965:BQT720965 CAL720965:CAP720965 CKH720965:CKL720965 CUD720965:CUH720965 DDZ720965:DED720965 DNV720965:DNZ720965 DXR720965:DXV720965 EHN720965:EHR720965 ERJ720965:ERN720965 FBF720965:FBJ720965 FLB720965:FLF720965 FUX720965:FVB720965 GET720965:GEX720965 GOP720965:GOT720965 GYL720965:GYP720965 HIH720965:HIL720965 HSD720965:HSH720965 IBZ720965:ICD720965 ILV720965:ILZ720965 IVR720965:IVV720965 JFN720965:JFR720965 JPJ720965:JPN720965 JZF720965:JZJ720965 KJB720965:KJF720965 KSX720965:KTB720965 LCT720965:LCX720965 LMP720965:LMT720965 LWL720965:LWP720965 MGH720965:MGL720965 MQD720965:MQH720965 MZZ720965:NAD720965 NJV720965:NJZ720965 NTR720965:NTV720965 ODN720965:ODR720965 ONJ720965:ONN720965 OXF720965:OXJ720965 PHB720965:PHF720965 PQX720965:PRB720965 QAT720965:QAX720965 QKP720965:QKT720965 QUL720965:QUP720965 REH720965:REL720965 ROD720965:ROH720965 RXZ720965:RYD720965 SHV720965:SHZ720965 SRR720965:SRV720965 TBN720965:TBR720965 TLJ720965:TLN720965 TVF720965:TVJ720965 UFB720965:UFF720965 UOX720965:UPB720965 UYT720965:UYX720965 VIP720965:VIT720965 VSL720965:VSP720965 WCH720965:WCL720965 WMD720965:WMH720965 WVZ720965:WWD720965 R786501:V786501 JN786501:JR786501 TJ786501:TN786501 ADF786501:ADJ786501 ANB786501:ANF786501 AWX786501:AXB786501 BGT786501:BGX786501 BQP786501:BQT786501 CAL786501:CAP786501 CKH786501:CKL786501 CUD786501:CUH786501 DDZ786501:DED786501 DNV786501:DNZ786501 DXR786501:DXV786501 EHN786501:EHR786501 ERJ786501:ERN786501 FBF786501:FBJ786501 FLB786501:FLF786501 FUX786501:FVB786501 GET786501:GEX786501 GOP786501:GOT786501 GYL786501:GYP786501 HIH786501:HIL786501 HSD786501:HSH786501 IBZ786501:ICD786501 ILV786501:ILZ786501 IVR786501:IVV786501 JFN786501:JFR786501 JPJ786501:JPN786501 JZF786501:JZJ786501 KJB786501:KJF786501 KSX786501:KTB786501 LCT786501:LCX786501 LMP786501:LMT786501 LWL786501:LWP786501 MGH786501:MGL786501 MQD786501:MQH786501 MZZ786501:NAD786501 NJV786501:NJZ786501 NTR786501:NTV786501 ODN786501:ODR786501 ONJ786501:ONN786501 OXF786501:OXJ786501 PHB786501:PHF786501 PQX786501:PRB786501 QAT786501:QAX786501 QKP786501:QKT786501 QUL786501:QUP786501 REH786501:REL786501 ROD786501:ROH786501 RXZ786501:RYD786501 SHV786501:SHZ786501 SRR786501:SRV786501 TBN786501:TBR786501 TLJ786501:TLN786501 TVF786501:TVJ786501 UFB786501:UFF786501 UOX786501:UPB786501 UYT786501:UYX786501 VIP786501:VIT786501 VSL786501:VSP786501 WCH786501:WCL786501 WMD786501:WMH786501 WVZ786501:WWD786501 R852037:V852037 JN852037:JR852037 TJ852037:TN852037 ADF852037:ADJ852037 ANB852037:ANF852037 AWX852037:AXB852037 BGT852037:BGX852037 BQP852037:BQT852037 CAL852037:CAP852037 CKH852037:CKL852037 CUD852037:CUH852037 DDZ852037:DED852037 DNV852037:DNZ852037 DXR852037:DXV852037 EHN852037:EHR852037 ERJ852037:ERN852037 FBF852037:FBJ852037 FLB852037:FLF852037 FUX852037:FVB852037 GET852037:GEX852037 GOP852037:GOT852037 GYL852037:GYP852037 HIH852037:HIL852037 HSD852037:HSH852037 IBZ852037:ICD852037 ILV852037:ILZ852037 IVR852037:IVV852037 JFN852037:JFR852037 JPJ852037:JPN852037 JZF852037:JZJ852037 KJB852037:KJF852037 KSX852037:KTB852037 LCT852037:LCX852037 LMP852037:LMT852037 LWL852037:LWP852037 MGH852037:MGL852037 MQD852037:MQH852037 MZZ852037:NAD852037 NJV852037:NJZ852037 NTR852037:NTV852037 ODN852037:ODR852037 ONJ852037:ONN852037 OXF852037:OXJ852037 PHB852037:PHF852037 PQX852037:PRB852037 QAT852037:QAX852037 QKP852037:QKT852037 QUL852037:QUP852037 REH852037:REL852037 ROD852037:ROH852037 RXZ852037:RYD852037 SHV852037:SHZ852037 SRR852037:SRV852037 TBN852037:TBR852037 TLJ852037:TLN852037 TVF852037:TVJ852037 UFB852037:UFF852037 UOX852037:UPB852037 UYT852037:UYX852037 VIP852037:VIT852037 VSL852037:VSP852037 WCH852037:WCL852037 WMD852037:WMH852037 WVZ852037:WWD852037 R917573:V917573 JN917573:JR917573 TJ917573:TN917573 ADF917573:ADJ917573 ANB917573:ANF917573 AWX917573:AXB917573 BGT917573:BGX917573 BQP917573:BQT917573 CAL917573:CAP917573 CKH917573:CKL917573 CUD917573:CUH917573 DDZ917573:DED917573 DNV917573:DNZ917573 DXR917573:DXV917573 EHN917573:EHR917573 ERJ917573:ERN917573 FBF917573:FBJ917573 FLB917573:FLF917573 FUX917573:FVB917573 GET917573:GEX917573 GOP917573:GOT917573 GYL917573:GYP917573 HIH917573:HIL917573 HSD917573:HSH917573 IBZ917573:ICD917573 ILV917573:ILZ917573 IVR917573:IVV917573 JFN917573:JFR917573 JPJ917573:JPN917573 JZF917573:JZJ917573 KJB917573:KJF917573 KSX917573:KTB917573 LCT917573:LCX917573 LMP917573:LMT917573 LWL917573:LWP917573 MGH917573:MGL917573 MQD917573:MQH917573 MZZ917573:NAD917573 NJV917573:NJZ917573 NTR917573:NTV917573 ODN917573:ODR917573 ONJ917573:ONN917573 OXF917573:OXJ917573 PHB917573:PHF917573 PQX917573:PRB917573 QAT917573:QAX917573 QKP917573:QKT917573 QUL917573:QUP917573 REH917573:REL917573 ROD917573:ROH917573 RXZ917573:RYD917573 SHV917573:SHZ917573 SRR917573:SRV917573 TBN917573:TBR917573 TLJ917573:TLN917573 TVF917573:TVJ917573 UFB917573:UFF917573 UOX917573:UPB917573 UYT917573:UYX917573 VIP917573:VIT917573 VSL917573:VSP917573 WCH917573:WCL917573 WMD917573:WMH917573 WVZ917573:WWD917573 R983109:V983109 JN983109:JR983109 TJ983109:TN983109 ADF983109:ADJ983109 ANB983109:ANF983109 AWX983109:AXB983109 BGT983109:BGX983109 BQP983109:BQT983109 CAL983109:CAP983109 CKH983109:CKL983109 CUD983109:CUH983109 DDZ983109:DED983109 DNV983109:DNZ983109 DXR983109:DXV983109 EHN983109:EHR983109 ERJ983109:ERN983109 FBF983109:FBJ983109 FLB983109:FLF983109 FUX983109:FVB983109 GET983109:GEX983109 GOP983109:GOT983109 GYL983109:GYP983109 HIH983109:HIL983109 HSD983109:HSH983109 IBZ983109:ICD983109 ILV983109:ILZ983109 IVR983109:IVV983109 JFN983109:JFR983109 JPJ983109:JPN983109 JZF983109:JZJ983109 KJB983109:KJF983109 KSX983109:KTB983109 LCT983109:LCX983109 LMP983109:LMT983109 LWL983109:LWP983109 MGH983109:MGL983109 MQD983109:MQH983109 MZZ983109:NAD983109 NJV983109:NJZ983109 NTR983109:NTV983109 ODN983109:ODR983109 ONJ983109:ONN983109 OXF983109:OXJ983109 PHB983109:PHF983109 PQX983109:PRB983109 QAT983109:QAX983109 QKP983109:QKT983109 QUL983109:QUP983109 REH983109:REL983109 ROD983109:ROH983109 RXZ983109:RYD983109 SHV983109:SHZ983109 SRR983109:SRV983109 TBN983109:TBR983109 TLJ983109:TLN983109 TVF983109:TVJ983109 UFB983109:UFF983109 UOX983109:UPB983109 UYT983109:UYX983109 VIP983109:VIT983109 VSL983109:VSP983109 WCH983109:WCL983109 WMD983109:WMH983109 WVZ983109:WWD983109 H115:W115 JD115:JS115 SZ115:TO115 ACV115:ADK115 AMR115:ANG115 AWN115:AXC115 BGJ115:BGY115 BQF115:BQU115 CAB115:CAQ115 CJX115:CKM115 CTT115:CUI115 DDP115:DEE115 DNL115:DOA115 DXH115:DXW115 EHD115:EHS115 EQZ115:ERO115 FAV115:FBK115 FKR115:FLG115 FUN115:FVC115 GEJ115:GEY115 GOF115:GOU115 GYB115:GYQ115 HHX115:HIM115 HRT115:HSI115 IBP115:ICE115 ILL115:IMA115 IVH115:IVW115 JFD115:JFS115 JOZ115:JPO115 JYV115:JZK115 KIR115:KJG115 KSN115:KTC115 LCJ115:LCY115 LMF115:LMU115 LWB115:LWQ115 MFX115:MGM115 MPT115:MQI115 MZP115:NAE115 NJL115:NKA115 NTH115:NTW115 ODD115:ODS115 OMZ115:ONO115 OWV115:OXK115 PGR115:PHG115 PQN115:PRC115 QAJ115:QAY115 QKF115:QKU115 QUB115:QUQ115 RDX115:REM115 RNT115:ROI115 RXP115:RYE115 SHL115:SIA115 SRH115:SRW115 TBD115:TBS115 TKZ115:TLO115 TUV115:TVK115 UER115:UFG115 UON115:UPC115 UYJ115:UYY115 VIF115:VIU115 VSB115:VSQ115 WBX115:WCM115 WLT115:WMI115 WVP115:WWE115 H65651:W65651 JD65651:JS65651 SZ65651:TO65651 ACV65651:ADK65651 AMR65651:ANG65651 AWN65651:AXC65651 BGJ65651:BGY65651 BQF65651:BQU65651 CAB65651:CAQ65651 CJX65651:CKM65651 CTT65651:CUI65651 DDP65651:DEE65651 DNL65651:DOA65651 DXH65651:DXW65651 EHD65651:EHS65651 EQZ65651:ERO65651 FAV65651:FBK65651 FKR65651:FLG65651 FUN65651:FVC65651 GEJ65651:GEY65651 GOF65651:GOU65651 GYB65651:GYQ65651 HHX65651:HIM65651 HRT65651:HSI65651 IBP65651:ICE65651 ILL65651:IMA65651 IVH65651:IVW65651 JFD65651:JFS65651 JOZ65651:JPO65651 JYV65651:JZK65651 KIR65651:KJG65651 KSN65651:KTC65651 LCJ65651:LCY65651 LMF65651:LMU65651 LWB65651:LWQ65651 MFX65651:MGM65651 MPT65651:MQI65651 MZP65651:NAE65651 NJL65651:NKA65651 NTH65651:NTW65651 ODD65651:ODS65651 OMZ65651:ONO65651 OWV65651:OXK65651 PGR65651:PHG65651 PQN65651:PRC65651 QAJ65651:QAY65651 QKF65651:QKU65651 QUB65651:QUQ65651 RDX65651:REM65651 RNT65651:ROI65651 RXP65651:RYE65651 SHL65651:SIA65651 SRH65651:SRW65651 TBD65651:TBS65651 TKZ65651:TLO65651 TUV65651:TVK65651 UER65651:UFG65651 UON65651:UPC65651 UYJ65651:UYY65651 VIF65651:VIU65651 VSB65651:VSQ65651 WBX65651:WCM65651 WLT65651:WMI65651 WVP65651:WWE65651 H131187:W131187 JD131187:JS131187 SZ131187:TO131187 ACV131187:ADK131187 AMR131187:ANG131187 AWN131187:AXC131187 BGJ131187:BGY131187 BQF131187:BQU131187 CAB131187:CAQ131187 CJX131187:CKM131187 CTT131187:CUI131187 DDP131187:DEE131187 DNL131187:DOA131187 DXH131187:DXW131187 EHD131187:EHS131187 EQZ131187:ERO131187 FAV131187:FBK131187 FKR131187:FLG131187 FUN131187:FVC131187 GEJ131187:GEY131187 GOF131187:GOU131187 GYB131187:GYQ131187 HHX131187:HIM131187 HRT131187:HSI131187 IBP131187:ICE131187 ILL131187:IMA131187 IVH131187:IVW131187 JFD131187:JFS131187 JOZ131187:JPO131187 JYV131187:JZK131187 KIR131187:KJG131187 KSN131187:KTC131187 LCJ131187:LCY131187 LMF131187:LMU131187 LWB131187:LWQ131187 MFX131187:MGM131187 MPT131187:MQI131187 MZP131187:NAE131187 NJL131187:NKA131187 NTH131187:NTW131187 ODD131187:ODS131187 OMZ131187:ONO131187 OWV131187:OXK131187 PGR131187:PHG131187 PQN131187:PRC131187 QAJ131187:QAY131187 QKF131187:QKU131187 QUB131187:QUQ131187 RDX131187:REM131187 RNT131187:ROI131187 RXP131187:RYE131187 SHL131187:SIA131187 SRH131187:SRW131187 TBD131187:TBS131187 TKZ131187:TLO131187 TUV131187:TVK131187 UER131187:UFG131187 UON131187:UPC131187 UYJ131187:UYY131187 VIF131187:VIU131187 VSB131187:VSQ131187 WBX131187:WCM131187 WLT131187:WMI131187 WVP131187:WWE131187 H196723:W196723 JD196723:JS196723 SZ196723:TO196723 ACV196723:ADK196723 AMR196723:ANG196723 AWN196723:AXC196723 BGJ196723:BGY196723 BQF196723:BQU196723 CAB196723:CAQ196723 CJX196723:CKM196723 CTT196723:CUI196723 DDP196723:DEE196723 DNL196723:DOA196723 DXH196723:DXW196723 EHD196723:EHS196723 EQZ196723:ERO196723 FAV196723:FBK196723 FKR196723:FLG196723 FUN196723:FVC196723 GEJ196723:GEY196723 GOF196723:GOU196723 GYB196723:GYQ196723 HHX196723:HIM196723 HRT196723:HSI196723 IBP196723:ICE196723 ILL196723:IMA196723 IVH196723:IVW196723 JFD196723:JFS196723 JOZ196723:JPO196723 JYV196723:JZK196723 KIR196723:KJG196723 KSN196723:KTC196723 LCJ196723:LCY196723 LMF196723:LMU196723 LWB196723:LWQ196723 MFX196723:MGM196723 MPT196723:MQI196723 MZP196723:NAE196723 NJL196723:NKA196723 NTH196723:NTW196723 ODD196723:ODS196723 OMZ196723:ONO196723 OWV196723:OXK196723 PGR196723:PHG196723 PQN196723:PRC196723 QAJ196723:QAY196723 QKF196723:QKU196723 QUB196723:QUQ196723 RDX196723:REM196723 RNT196723:ROI196723 RXP196723:RYE196723 SHL196723:SIA196723 SRH196723:SRW196723 TBD196723:TBS196723 TKZ196723:TLO196723 TUV196723:TVK196723 UER196723:UFG196723 UON196723:UPC196723 UYJ196723:UYY196723 VIF196723:VIU196723 VSB196723:VSQ196723 WBX196723:WCM196723 WLT196723:WMI196723 WVP196723:WWE196723 H262259:W262259 JD262259:JS262259 SZ262259:TO262259 ACV262259:ADK262259 AMR262259:ANG262259 AWN262259:AXC262259 BGJ262259:BGY262259 BQF262259:BQU262259 CAB262259:CAQ262259 CJX262259:CKM262259 CTT262259:CUI262259 DDP262259:DEE262259 DNL262259:DOA262259 DXH262259:DXW262259 EHD262259:EHS262259 EQZ262259:ERO262259 FAV262259:FBK262259 FKR262259:FLG262259 FUN262259:FVC262259 GEJ262259:GEY262259 GOF262259:GOU262259 GYB262259:GYQ262259 HHX262259:HIM262259 HRT262259:HSI262259 IBP262259:ICE262259 ILL262259:IMA262259 IVH262259:IVW262259 JFD262259:JFS262259 JOZ262259:JPO262259 JYV262259:JZK262259 KIR262259:KJG262259 KSN262259:KTC262259 LCJ262259:LCY262259 LMF262259:LMU262259 LWB262259:LWQ262259 MFX262259:MGM262259 MPT262259:MQI262259 MZP262259:NAE262259 NJL262259:NKA262259 NTH262259:NTW262259 ODD262259:ODS262259 OMZ262259:ONO262259 OWV262259:OXK262259 PGR262259:PHG262259 PQN262259:PRC262259 QAJ262259:QAY262259 QKF262259:QKU262259 QUB262259:QUQ262259 RDX262259:REM262259 RNT262259:ROI262259 RXP262259:RYE262259 SHL262259:SIA262259 SRH262259:SRW262259 TBD262259:TBS262259 TKZ262259:TLO262259 TUV262259:TVK262259 UER262259:UFG262259 UON262259:UPC262259 UYJ262259:UYY262259 VIF262259:VIU262259 VSB262259:VSQ262259 WBX262259:WCM262259 WLT262259:WMI262259 WVP262259:WWE262259 H327795:W327795 JD327795:JS327795 SZ327795:TO327795 ACV327795:ADK327795 AMR327795:ANG327795 AWN327795:AXC327795 BGJ327795:BGY327795 BQF327795:BQU327795 CAB327795:CAQ327795 CJX327795:CKM327795 CTT327795:CUI327795 DDP327795:DEE327795 DNL327795:DOA327795 DXH327795:DXW327795 EHD327795:EHS327795 EQZ327795:ERO327795 FAV327795:FBK327795 FKR327795:FLG327795 FUN327795:FVC327795 GEJ327795:GEY327795 GOF327795:GOU327795 GYB327795:GYQ327795 HHX327795:HIM327795 HRT327795:HSI327795 IBP327795:ICE327795 ILL327795:IMA327795 IVH327795:IVW327795 JFD327795:JFS327795 JOZ327795:JPO327795 JYV327795:JZK327795 KIR327795:KJG327795 KSN327795:KTC327795 LCJ327795:LCY327795 LMF327795:LMU327795 LWB327795:LWQ327795 MFX327795:MGM327795 MPT327795:MQI327795 MZP327795:NAE327795 NJL327795:NKA327795 NTH327795:NTW327795 ODD327795:ODS327795 OMZ327795:ONO327795 OWV327795:OXK327795 PGR327795:PHG327795 PQN327795:PRC327795 QAJ327795:QAY327795 QKF327795:QKU327795 QUB327795:QUQ327795 RDX327795:REM327795 RNT327795:ROI327795 RXP327795:RYE327795 SHL327795:SIA327795 SRH327795:SRW327795 TBD327795:TBS327795 TKZ327795:TLO327795 TUV327795:TVK327795 UER327795:UFG327795 UON327795:UPC327795 UYJ327795:UYY327795 VIF327795:VIU327795 VSB327795:VSQ327795 WBX327795:WCM327795 WLT327795:WMI327795 WVP327795:WWE327795 H393331:W393331 JD393331:JS393331 SZ393331:TO393331 ACV393331:ADK393331 AMR393331:ANG393331 AWN393331:AXC393331 BGJ393331:BGY393331 BQF393331:BQU393331 CAB393331:CAQ393331 CJX393331:CKM393331 CTT393331:CUI393331 DDP393331:DEE393331 DNL393331:DOA393331 DXH393331:DXW393331 EHD393331:EHS393331 EQZ393331:ERO393331 FAV393331:FBK393331 FKR393331:FLG393331 FUN393331:FVC393331 GEJ393331:GEY393331 GOF393331:GOU393331 GYB393331:GYQ393331 HHX393331:HIM393331 HRT393331:HSI393331 IBP393331:ICE393331 ILL393331:IMA393331 IVH393331:IVW393331 JFD393331:JFS393331 JOZ393331:JPO393331 JYV393331:JZK393331 KIR393331:KJG393331 KSN393331:KTC393331 LCJ393331:LCY393331 LMF393331:LMU393331 LWB393331:LWQ393331 MFX393331:MGM393331 MPT393331:MQI393331 MZP393331:NAE393331 NJL393331:NKA393331 NTH393331:NTW393331 ODD393331:ODS393331 OMZ393331:ONO393331 OWV393331:OXK393331 PGR393331:PHG393331 PQN393331:PRC393331 QAJ393331:QAY393331 QKF393331:QKU393331 QUB393331:QUQ393331 RDX393331:REM393331 RNT393331:ROI393331 RXP393331:RYE393331 SHL393331:SIA393331 SRH393331:SRW393331 TBD393331:TBS393331 TKZ393331:TLO393331 TUV393331:TVK393331 UER393331:UFG393331 UON393331:UPC393331 UYJ393331:UYY393331 VIF393331:VIU393331 VSB393331:VSQ393331 WBX393331:WCM393331 WLT393331:WMI393331 WVP393331:WWE393331 H458867:W458867 JD458867:JS458867 SZ458867:TO458867 ACV458867:ADK458867 AMR458867:ANG458867 AWN458867:AXC458867 BGJ458867:BGY458867 BQF458867:BQU458867 CAB458867:CAQ458867 CJX458867:CKM458867 CTT458867:CUI458867 DDP458867:DEE458867 DNL458867:DOA458867 DXH458867:DXW458867 EHD458867:EHS458867 EQZ458867:ERO458867 FAV458867:FBK458867 FKR458867:FLG458867 FUN458867:FVC458867 GEJ458867:GEY458867 GOF458867:GOU458867 GYB458867:GYQ458867 HHX458867:HIM458867 HRT458867:HSI458867 IBP458867:ICE458867 ILL458867:IMA458867 IVH458867:IVW458867 JFD458867:JFS458867 JOZ458867:JPO458867 JYV458867:JZK458867 KIR458867:KJG458867 KSN458867:KTC458867 LCJ458867:LCY458867 LMF458867:LMU458867 LWB458867:LWQ458867 MFX458867:MGM458867 MPT458867:MQI458867 MZP458867:NAE458867 NJL458867:NKA458867 NTH458867:NTW458867 ODD458867:ODS458867 OMZ458867:ONO458867 OWV458867:OXK458867 PGR458867:PHG458867 PQN458867:PRC458867 QAJ458867:QAY458867 QKF458867:QKU458867 QUB458867:QUQ458867 RDX458867:REM458867 RNT458867:ROI458867 RXP458867:RYE458867 SHL458867:SIA458867 SRH458867:SRW458867 TBD458867:TBS458867 TKZ458867:TLO458867 TUV458867:TVK458867 UER458867:UFG458867 UON458867:UPC458867 UYJ458867:UYY458867 VIF458867:VIU458867 VSB458867:VSQ458867 WBX458867:WCM458867 WLT458867:WMI458867 WVP458867:WWE458867 H524403:W524403 JD524403:JS524403 SZ524403:TO524403 ACV524403:ADK524403 AMR524403:ANG524403 AWN524403:AXC524403 BGJ524403:BGY524403 BQF524403:BQU524403 CAB524403:CAQ524403 CJX524403:CKM524403 CTT524403:CUI524403 DDP524403:DEE524403 DNL524403:DOA524403 DXH524403:DXW524403 EHD524403:EHS524403 EQZ524403:ERO524403 FAV524403:FBK524403 FKR524403:FLG524403 FUN524403:FVC524403 GEJ524403:GEY524403 GOF524403:GOU524403 GYB524403:GYQ524403 HHX524403:HIM524403 HRT524403:HSI524403 IBP524403:ICE524403 ILL524403:IMA524403 IVH524403:IVW524403 JFD524403:JFS524403 JOZ524403:JPO524403 JYV524403:JZK524403 KIR524403:KJG524403 KSN524403:KTC524403 LCJ524403:LCY524403 LMF524403:LMU524403 LWB524403:LWQ524403 MFX524403:MGM524403 MPT524403:MQI524403 MZP524403:NAE524403 NJL524403:NKA524403 NTH524403:NTW524403 ODD524403:ODS524403 OMZ524403:ONO524403 OWV524403:OXK524403 PGR524403:PHG524403 PQN524403:PRC524403 QAJ524403:QAY524403 QKF524403:QKU524403 QUB524403:QUQ524403 RDX524403:REM524403 RNT524403:ROI524403 RXP524403:RYE524403 SHL524403:SIA524403 SRH524403:SRW524403 TBD524403:TBS524403 TKZ524403:TLO524403 TUV524403:TVK524403 UER524403:UFG524403 UON524403:UPC524403 UYJ524403:UYY524403 VIF524403:VIU524403 VSB524403:VSQ524403 WBX524403:WCM524403 WLT524403:WMI524403 WVP524403:WWE524403 H589939:W589939 JD589939:JS589939 SZ589939:TO589939 ACV589939:ADK589939 AMR589939:ANG589939 AWN589939:AXC589939 BGJ589939:BGY589939 BQF589939:BQU589939 CAB589939:CAQ589939 CJX589939:CKM589939 CTT589939:CUI589939 DDP589939:DEE589939 DNL589939:DOA589939 DXH589939:DXW589939 EHD589939:EHS589939 EQZ589939:ERO589939 FAV589939:FBK589939 FKR589939:FLG589939 FUN589939:FVC589939 GEJ589939:GEY589939 GOF589939:GOU589939 GYB589939:GYQ589939 HHX589939:HIM589939 HRT589939:HSI589939 IBP589939:ICE589939 ILL589939:IMA589939 IVH589939:IVW589939 JFD589939:JFS589939 JOZ589939:JPO589939 JYV589939:JZK589939 KIR589939:KJG589939 KSN589939:KTC589939 LCJ589939:LCY589939 LMF589939:LMU589939 LWB589939:LWQ589939 MFX589939:MGM589939 MPT589939:MQI589939 MZP589939:NAE589939 NJL589939:NKA589939 NTH589939:NTW589939 ODD589939:ODS589939 OMZ589939:ONO589939 OWV589939:OXK589939 PGR589939:PHG589939 PQN589939:PRC589939 QAJ589939:QAY589939 QKF589939:QKU589939 QUB589939:QUQ589939 RDX589939:REM589939 RNT589939:ROI589939 RXP589939:RYE589939 SHL589939:SIA589939 SRH589939:SRW589939 TBD589939:TBS589939 TKZ589939:TLO589939 TUV589939:TVK589939 UER589939:UFG589939 UON589939:UPC589939 UYJ589939:UYY589939 VIF589939:VIU589939 VSB589939:VSQ589939 WBX589939:WCM589939 WLT589939:WMI589939 WVP589939:WWE589939 H655475:W655475 JD655475:JS655475 SZ655475:TO655475 ACV655475:ADK655475 AMR655475:ANG655475 AWN655475:AXC655475 BGJ655475:BGY655475 BQF655475:BQU655475 CAB655475:CAQ655475 CJX655475:CKM655475 CTT655475:CUI655475 DDP655475:DEE655475 DNL655475:DOA655475 DXH655475:DXW655475 EHD655475:EHS655475 EQZ655475:ERO655475 FAV655475:FBK655475 FKR655475:FLG655475 FUN655475:FVC655475 GEJ655475:GEY655475 GOF655475:GOU655475 GYB655475:GYQ655475 HHX655475:HIM655475 HRT655475:HSI655475 IBP655475:ICE655475 ILL655475:IMA655475 IVH655475:IVW655475 JFD655475:JFS655475 JOZ655475:JPO655475 JYV655475:JZK655475 KIR655475:KJG655475 KSN655475:KTC655475 LCJ655475:LCY655475 LMF655475:LMU655475 LWB655475:LWQ655475 MFX655475:MGM655475 MPT655475:MQI655475 MZP655475:NAE655475 NJL655475:NKA655475 NTH655475:NTW655475 ODD655475:ODS655475 OMZ655475:ONO655475 OWV655475:OXK655475 PGR655475:PHG655475 PQN655475:PRC655475 QAJ655475:QAY655475 QKF655475:QKU655475 QUB655475:QUQ655475 RDX655475:REM655475 RNT655475:ROI655475 RXP655475:RYE655475 SHL655475:SIA655475 SRH655475:SRW655475 TBD655475:TBS655475 TKZ655475:TLO655475 TUV655475:TVK655475 UER655475:UFG655475 UON655475:UPC655475 UYJ655475:UYY655475 VIF655475:VIU655475 VSB655475:VSQ655475 WBX655475:WCM655475 WLT655475:WMI655475 WVP655475:WWE655475 H721011:W721011 JD721011:JS721011 SZ721011:TO721011 ACV721011:ADK721011 AMR721011:ANG721011 AWN721011:AXC721011 BGJ721011:BGY721011 BQF721011:BQU721011 CAB721011:CAQ721011 CJX721011:CKM721011 CTT721011:CUI721011 DDP721011:DEE721011 DNL721011:DOA721011 DXH721011:DXW721011 EHD721011:EHS721011 EQZ721011:ERO721011 FAV721011:FBK721011 FKR721011:FLG721011 FUN721011:FVC721011 GEJ721011:GEY721011 GOF721011:GOU721011 GYB721011:GYQ721011 HHX721011:HIM721011 HRT721011:HSI721011 IBP721011:ICE721011 ILL721011:IMA721011 IVH721011:IVW721011 JFD721011:JFS721011 JOZ721011:JPO721011 JYV721011:JZK721011 KIR721011:KJG721011 KSN721011:KTC721011 LCJ721011:LCY721011 LMF721011:LMU721011 LWB721011:LWQ721011 MFX721011:MGM721011 MPT721011:MQI721011 MZP721011:NAE721011 NJL721011:NKA721011 NTH721011:NTW721011 ODD721011:ODS721011 OMZ721011:ONO721011 OWV721011:OXK721011 PGR721011:PHG721011 PQN721011:PRC721011 QAJ721011:QAY721011 QKF721011:QKU721011 QUB721011:QUQ721011 RDX721011:REM721011 RNT721011:ROI721011 RXP721011:RYE721011 SHL721011:SIA721011 SRH721011:SRW721011 TBD721011:TBS721011 TKZ721011:TLO721011 TUV721011:TVK721011 UER721011:UFG721011 UON721011:UPC721011 UYJ721011:UYY721011 VIF721011:VIU721011 VSB721011:VSQ721011 WBX721011:WCM721011 WLT721011:WMI721011 WVP721011:WWE721011 H786547:W786547 JD786547:JS786547 SZ786547:TO786547 ACV786547:ADK786547 AMR786547:ANG786547 AWN786547:AXC786547 BGJ786547:BGY786547 BQF786547:BQU786547 CAB786547:CAQ786547 CJX786547:CKM786547 CTT786547:CUI786547 DDP786547:DEE786547 DNL786547:DOA786547 DXH786547:DXW786547 EHD786547:EHS786547 EQZ786547:ERO786547 FAV786547:FBK786547 FKR786547:FLG786547 FUN786547:FVC786547 GEJ786547:GEY786547 GOF786547:GOU786547 GYB786547:GYQ786547 HHX786547:HIM786547 HRT786547:HSI786547 IBP786547:ICE786547 ILL786547:IMA786547 IVH786547:IVW786547 JFD786547:JFS786547 JOZ786547:JPO786547 JYV786547:JZK786547 KIR786547:KJG786547 KSN786547:KTC786547 LCJ786547:LCY786547 LMF786547:LMU786547 LWB786547:LWQ786547 MFX786547:MGM786547 MPT786547:MQI786547 MZP786547:NAE786547 NJL786547:NKA786547 NTH786547:NTW786547 ODD786547:ODS786547 OMZ786547:ONO786547 OWV786547:OXK786547 PGR786547:PHG786547 PQN786547:PRC786547 QAJ786547:QAY786547 QKF786547:QKU786547 QUB786547:QUQ786547 RDX786547:REM786547 RNT786547:ROI786547 RXP786547:RYE786547 SHL786547:SIA786547 SRH786547:SRW786547 TBD786547:TBS786547 TKZ786547:TLO786547 TUV786547:TVK786547 UER786547:UFG786547 UON786547:UPC786547 UYJ786547:UYY786547 VIF786547:VIU786547 VSB786547:VSQ786547 WBX786547:WCM786547 WLT786547:WMI786547 WVP786547:WWE786547 H852083:W852083 JD852083:JS852083 SZ852083:TO852083 ACV852083:ADK852083 AMR852083:ANG852083 AWN852083:AXC852083 BGJ852083:BGY852083 BQF852083:BQU852083 CAB852083:CAQ852083 CJX852083:CKM852083 CTT852083:CUI852083 DDP852083:DEE852083 DNL852083:DOA852083 DXH852083:DXW852083 EHD852083:EHS852083 EQZ852083:ERO852083 FAV852083:FBK852083 FKR852083:FLG852083 FUN852083:FVC852083 GEJ852083:GEY852083 GOF852083:GOU852083 GYB852083:GYQ852083 HHX852083:HIM852083 HRT852083:HSI852083 IBP852083:ICE852083 ILL852083:IMA852083 IVH852083:IVW852083 JFD852083:JFS852083 JOZ852083:JPO852083 JYV852083:JZK852083 KIR852083:KJG852083 KSN852083:KTC852083 LCJ852083:LCY852083 LMF852083:LMU852083 LWB852083:LWQ852083 MFX852083:MGM852083 MPT852083:MQI852083 MZP852083:NAE852083 NJL852083:NKA852083 NTH852083:NTW852083 ODD852083:ODS852083 OMZ852083:ONO852083 OWV852083:OXK852083 PGR852083:PHG852083 PQN852083:PRC852083 QAJ852083:QAY852083 QKF852083:QKU852083 QUB852083:QUQ852083 RDX852083:REM852083 RNT852083:ROI852083 RXP852083:RYE852083 SHL852083:SIA852083 SRH852083:SRW852083 TBD852083:TBS852083 TKZ852083:TLO852083 TUV852083:TVK852083 UER852083:UFG852083 UON852083:UPC852083 UYJ852083:UYY852083 VIF852083:VIU852083 VSB852083:VSQ852083 WBX852083:WCM852083 WLT852083:WMI852083 WVP852083:WWE852083 H917619:W917619 JD917619:JS917619 SZ917619:TO917619 ACV917619:ADK917619 AMR917619:ANG917619 AWN917619:AXC917619 BGJ917619:BGY917619 BQF917619:BQU917619 CAB917619:CAQ917619 CJX917619:CKM917619 CTT917619:CUI917619 DDP917619:DEE917619 DNL917619:DOA917619 DXH917619:DXW917619 EHD917619:EHS917619 EQZ917619:ERO917619 FAV917619:FBK917619 FKR917619:FLG917619 FUN917619:FVC917619 GEJ917619:GEY917619 GOF917619:GOU917619 GYB917619:GYQ917619 HHX917619:HIM917619 HRT917619:HSI917619 IBP917619:ICE917619 ILL917619:IMA917619 IVH917619:IVW917619 JFD917619:JFS917619 JOZ917619:JPO917619 JYV917619:JZK917619 KIR917619:KJG917619 KSN917619:KTC917619 LCJ917619:LCY917619 LMF917619:LMU917619 LWB917619:LWQ917619 MFX917619:MGM917619 MPT917619:MQI917619 MZP917619:NAE917619 NJL917619:NKA917619 NTH917619:NTW917619 ODD917619:ODS917619 OMZ917619:ONO917619 OWV917619:OXK917619 PGR917619:PHG917619 PQN917619:PRC917619 QAJ917619:QAY917619 QKF917619:QKU917619 QUB917619:QUQ917619 RDX917619:REM917619 RNT917619:ROI917619 RXP917619:RYE917619 SHL917619:SIA917619 SRH917619:SRW917619 TBD917619:TBS917619 TKZ917619:TLO917619 TUV917619:TVK917619 UER917619:UFG917619 UON917619:UPC917619 UYJ917619:UYY917619 VIF917619:VIU917619 VSB917619:VSQ917619 WBX917619:WCM917619 WLT917619:WMI917619 WVP917619:WWE917619 H983155:W983155 JD983155:JS983155 SZ983155:TO983155 ACV983155:ADK983155 AMR983155:ANG983155 AWN983155:AXC983155 BGJ983155:BGY983155 BQF983155:BQU983155 CAB983155:CAQ983155 CJX983155:CKM983155 CTT983155:CUI983155 DDP983155:DEE983155 DNL983155:DOA983155 DXH983155:DXW983155 EHD983155:EHS983155 EQZ983155:ERO983155 FAV983155:FBK983155 FKR983155:FLG983155 FUN983155:FVC983155 GEJ983155:GEY983155 GOF983155:GOU983155 GYB983155:GYQ983155 HHX983155:HIM983155 HRT983155:HSI983155 IBP983155:ICE983155 ILL983155:IMA983155 IVH983155:IVW983155 JFD983155:JFS983155 JOZ983155:JPO983155 JYV983155:JZK983155 KIR983155:KJG983155 KSN983155:KTC983155 LCJ983155:LCY983155 LMF983155:LMU983155 LWB983155:LWQ983155 MFX983155:MGM983155 MPT983155:MQI983155 MZP983155:NAE983155 NJL983155:NKA983155 NTH983155:NTW983155 ODD983155:ODS983155 OMZ983155:ONO983155 OWV983155:OXK983155 PGR983155:PHG983155 PQN983155:PRC983155 QAJ983155:QAY983155 QKF983155:QKU983155 QUB983155:QUQ983155 RDX983155:REM983155 RNT983155:ROI983155 RXP983155:RYE983155 SHL983155:SIA983155 SRH983155:SRW983155 TBD983155:TBS983155 TKZ983155:TLO983155 TUV983155:TVK983155 UER983155:UFG983155 UON983155:UPC983155 UYJ983155:UYY983155 VIF983155:VIU983155 VSB983155:VSQ983155 WBX983155:WCM983155 WLT983155:WMI983155 WVP983155:WWE983155 G118:W118 JC118:JS118 SY118:TO118 ACU118:ADK118 AMQ118:ANG118 AWM118:AXC118 BGI118:BGY118 BQE118:BQU118 CAA118:CAQ118 CJW118:CKM118 CTS118:CUI118 DDO118:DEE118 DNK118:DOA118 DXG118:DXW118 EHC118:EHS118 EQY118:ERO118 FAU118:FBK118 FKQ118:FLG118 FUM118:FVC118 GEI118:GEY118 GOE118:GOU118 GYA118:GYQ118 HHW118:HIM118 HRS118:HSI118 IBO118:ICE118 ILK118:IMA118 IVG118:IVW118 JFC118:JFS118 JOY118:JPO118 JYU118:JZK118 KIQ118:KJG118 KSM118:KTC118 LCI118:LCY118 LME118:LMU118 LWA118:LWQ118 MFW118:MGM118 MPS118:MQI118 MZO118:NAE118 NJK118:NKA118 NTG118:NTW118 ODC118:ODS118 OMY118:ONO118 OWU118:OXK118 PGQ118:PHG118 PQM118:PRC118 QAI118:QAY118 QKE118:QKU118 QUA118:QUQ118 RDW118:REM118 RNS118:ROI118 RXO118:RYE118 SHK118:SIA118 SRG118:SRW118 TBC118:TBS118 TKY118:TLO118 TUU118:TVK118 UEQ118:UFG118 UOM118:UPC118 UYI118:UYY118 VIE118:VIU118 VSA118:VSQ118 WBW118:WCM118 WLS118:WMI118 WVO118:WWE118 G65654:W65654 JC65654:JS65654 SY65654:TO65654 ACU65654:ADK65654 AMQ65654:ANG65654 AWM65654:AXC65654 BGI65654:BGY65654 BQE65654:BQU65654 CAA65654:CAQ65654 CJW65654:CKM65654 CTS65654:CUI65654 DDO65654:DEE65654 DNK65654:DOA65654 DXG65654:DXW65654 EHC65654:EHS65654 EQY65654:ERO65654 FAU65654:FBK65654 FKQ65654:FLG65654 FUM65654:FVC65654 GEI65654:GEY65654 GOE65654:GOU65654 GYA65654:GYQ65654 HHW65654:HIM65654 HRS65654:HSI65654 IBO65654:ICE65654 ILK65654:IMA65654 IVG65654:IVW65654 JFC65654:JFS65654 JOY65654:JPO65654 JYU65654:JZK65654 KIQ65654:KJG65654 KSM65654:KTC65654 LCI65654:LCY65654 LME65654:LMU65654 LWA65654:LWQ65654 MFW65654:MGM65654 MPS65654:MQI65654 MZO65654:NAE65654 NJK65654:NKA65654 NTG65654:NTW65654 ODC65654:ODS65654 OMY65654:ONO65654 OWU65654:OXK65654 PGQ65654:PHG65654 PQM65654:PRC65654 QAI65654:QAY65654 QKE65654:QKU65654 QUA65654:QUQ65654 RDW65654:REM65654 RNS65654:ROI65654 RXO65654:RYE65654 SHK65654:SIA65654 SRG65654:SRW65654 TBC65654:TBS65654 TKY65654:TLO65654 TUU65654:TVK65654 UEQ65654:UFG65654 UOM65654:UPC65654 UYI65654:UYY65654 VIE65654:VIU65654 VSA65654:VSQ65654 WBW65654:WCM65654 WLS65654:WMI65654 WVO65654:WWE65654 G131190:W131190 JC131190:JS131190 SY131190:TO131190 ACU131190:ADK131190 AMQ131190:ANG131190 AWM131190:AXC131190 BGI131190:BGY131190 BQE131190:BQU131190 CAA131190:CAQ131190 CJW131190:CKM131190 CTS131190:CUI131190 DDO131190:DEE131190 DNK131190:DOA131190 DXG131190:DXW131190 EHC131190:EHS131190 EQY131190:ERO131190 FAU131190:FBK131190 FKQ131190:FLG131190 FUM131190:FVC131190 GEI131190:GEY131190 GOE131190:GOU131190 GYA131190:GYQ131190 HHW131190:HIM131190 HRS131190:HSI131190 IBO131190:ICE131190 ILK131190:IMA131190 IVG131190:IVW131190 JFC131190:JFS131190 JOY131190:JPO131190 JYU131190:JZK131190 KIQ131190:KJG131190 KSM131190:KTC131190 LCI131190:LCY131190 LME131190:LMU131190 LWA131190:LWQ131190 MFW131190:MGM131190 MPS131190:MQI131190 MZO131190:NAE131190 NJK131190:NKA131190 NTG131190:NTW131190 ODC131190:ODS131190 OMY131190:ONO131190 OWU131190:OXK131190 PGQ131190:PHG131190 PQM131190:PRC131190 QAI131190:QAY131190 QKE131190:QKU131190 QUA131190:QUQ131190 RDW131190:REM131190 RNS131190:ROI131190 RXO131190:RYE131190 SHK131190:SIA131190 SRG131190:SRW131190 TBC131190:TBS131190 TKY131190:TLO131190 TUU131190:TVK131190 UEQ131190:UFG131190 UOM131190:UPC131190 UYI131190:UYY131190 VIE131190:VIU131190 VSA131190:VSQ131190 WBW131190:WCM131190 WLS131190:WMI131190 WVO131190:WWE131190 G196726:W196726 JC196726:JS196726 SY196726:TO196726 ACU196726:ADK196726 AMQ196726:ANG196726 AWM196726:AXC196726 BGI196726:BGY196726 BQE196726:BQU196726 CAA196726:CAQ196726 CJW196726:CKM196726 CTS196726:CUI196726 DDO196726:DEE196726 DNK196726:DOA196726 DXG196726:DXW196726 EHC196726:EHS196726 EQY196726:ERO196726 FAU196726:FBK196726 FKQ196726:FLG196726 FUM196726:FVC196726 GEI196726:GEY196726 GOE196726:GOU196726 GYA196726:GYQ196726 HHW196726:HIM196726 HRS196726:HSI196726 IBO196726:ICE196726 ILK196726:IMA196726 IVG196726:IVW196726 JFC196726:JFS196726 JOY196726:JPO196726 JYU196726:JZK196726 KIQ196726:KJG196726 KSM196726:KTC196726 LCI196726:LCY196726 LME196726:LMU196726 LWA196726:LWQ196726 MFW196726:MGM196726 MPS196726:MQI196726 MZO196726:NAE196726 NJK196726:NKA196726 NTG196726:NTW196726 ODC196726:ODS196726 OMY196726:ONO196726 OWU196726:OXK196726 PGQ196726:PHG196726 PQM196726:PRC196726 QAI196726:QAY196726 QKE196726:QKU196726 QUA196726:QUQ196726 RDW196726:REM196726 RNS196726:ROI196726 RXO196726:RYE196726 SHK196726:SIA196726 SRG196726:SRW196726 TBC196726:TBS196726 TKY196726:TLO196726 TUU196726:TVK196726 UEQ196726:UFG196726 UOM196726:UPC196726 UYI196726:UYY196726 VIE196726:VIU196726 VSA196726:VSQ196726 WBW196726:WCM196726 WLS196726:WMI196726 WVO196726:WWE196726 G262262:W262262 JC262262:JS262262 SY262262:TO262262 ACU262262:ADK262262 AMQ262262:ANG262262 AWM262262:AXC262262 BGI262262:BGY262262 BQE262262:BQU262262 CAA262262:CAQ262262 CJW262262:CKM262262 CTS262262:CUI262262 DDO262262:DEE262262 DNK262262:DOA262262 DXG262262:DXW262262 EHC262262:EHS262262 EQY262262:ERO262262 FAU262262:FBK262262 FKQ262262:FLG262262 FUM262262:FVC262262 GEI262262:GEY262262 GOE262262:GOU262262 GYA262262:GYQ262262 HHW262262:HIM262262 HRS262262:HSI262262 IBO262262:ICE262262 ILK262262:IMA262262 IVG262262:IVW262262 JFC262262:JFS262262 JOY262262:JPO262262 JYU262262:JZK262262 KIQ262262:KJG262262 KSM262262:KTC262262 LCI262262:LCY262262 LME262262:LMU262262 LWA262262:LWQ262262 MFW262262:MGM262262 MPS262262:MQI262262 MZO262262:NAE262262 NJK262262:NKA262262 NTG262262:NTW262262 ODC262262:ODS262262 OMY262262:ONO262262 OWU262262:OXK262262 PGQ262262:PHG262262 PQM262262:PRC262262 QAI262262:QAY262262 QKE262262:QKU262262 QUA262262:QUQ262262 RDW262262:REM262262 RNS262262:ROI262262 RXO262262:RYE262262 SHK262262:SIA262262 SRG262262:SRW262262 TBC262262:TBS262262 TKY262262:TLO262262 TUU262262:TVK262262 UEQ262262:UFG262262 UOM262262:UPC262262 UYI262262:UYY262262 VIE262262:VIU262262 VSA262262:VSQ262262 WBW262262:WCM262262 WLS262262:WMI262262 WVO262262:WWE262262 G327798:W327798 JC327798:JS327798 SY327798:TO327798 ACU327798:ADK327798 AMQ327798:ANG327798 AWM327798:AXC327798 BGI327798:BGY327798 BQE327798:BQU327798 CAA327798:CAQ327798 CJW327798:CKM327798 CTS327798:CUI327798 DDO327798:DEE327798 DNK327798:DOA327798 DXG327798:DXW327798 EHC327798:EHS327798 EQY327798:ERO327798 FAU327798:FBK327798 FKQ327798:FLG327798 FUM327798:FVC327798 GEI327798:GEY327798 GOE327798:GOU327798 GYA327798:GYQ327798 HHW327798:HIM327798 HRS327798:HSI327798 IBO327798:ICE327798 ILK327798:IMA327798 IVG327798:IVW327798 JFC327798:JFS327798 JOY327798:JPO327798 JYU327798:JZK327798 KIQ327798:KJG327798 KSM327798:KTC327798 LCI327798:LCY327798 LME327798:LMU327798 LWA327798:LWQ327798 MFW327798:MGM327798 MPS327798:MQI327798 MZO327798:NAE327798 NJK327798:NKA327798 NTG327798:NTW327798 ODC327798:ODS327798 OMY327798:ONO327798 OWU327798:OXK327798 PGQ327798:PHG327798 PQM327798:PRC327798 QAI327798:QAY327798 QKE327798:QKU327798 QUA327798:QUQ327798 RDW327798:REM327798 RNS327798:ROI327798 RXO327798:RYE327798 SHK327798:SIA327798 SRG327798:SRW327798 TBC327798:TBS327798 TKY327798:TLO327798 TUU327798:TVK327798 UEQ327798:UFG327798 UOM327798:UPC327798 UYI327798:UYY327798 VIE327798:VIU327798 VSA327798:VSQ327798 WBW327798:WCM327798 WLS327798:WMI327798 WVO327798:WWE327798 G393334:W393334 JC393334:JS393334 SY393334:TO393334 ACU393334:ADK393334 AMQ393334:ANG393334 AWM393334:AXC393334 BGI393334:BGY393334 BQE393334:BQU393334 CAA393334:CAQ393334 CJW393334:CKM393334 CTS393334:CUI393334 DDO393334:DEE393334 DNK393334:DOA393334 DXG393334:DXW393334 EHC393334:EHS393334 EQY393334:ERO393334 FAU393334:FBK393334 FKQ393334:FLG393334 FUM393334:FVC393334 GEI393334:GEY393334 GOE393334:GOU393334 GYA393334:GYQ393334 HHW393334:HIM393334 HRS393334:HSI393334 IBO393334:ICE393334 ILK393334:IMA393334 IVG393334:IVW393334 JFC393334:JFS393334 JOY393334:JPO393334 JYU393334:JZK393334 KIQ393334:KJG393334 KSM393334:KTC393334 LCI393334:LCY393334 LME393334:LMU393334 LWA393334:LWQ393334 MFW393334:MGM393334 MPS393334:MQI393334 MZO393334:NAE393334 NJK393334:NKA393334 NTG393334:NTW393334 ODC393334:ODS393334 OMY393334:ONO393334 OWU393334:OXK393334 PGQ393334:PHG393334 PQM393334:PRC393334 QAI393334:QAY393334 QKE393334:QKU393334 QUA393334:QUQ393334 RDW393334:REM393334 RNS393334:ROI393334 RXO393334:RYE393334 SHK393334:SIA393334 SRG393334:SRW393334 TBC393334:TBS393334 TKY393334:TLO393334 TUU393334:TVK393334 UEQ393334:UFG393334 UOM393334:UPC393334 UYI393334:UYY393334 VIE393334:VIU393334 VSA393334:VSQ393334 WBW393334:WCM393334 WLS393334:WMI393334 WVO393334:WWE393334 G458870:W458870 JC458870:JS458870 SY458870:TO458870 ACU458870:ADK458870 AMQ458870:ANG458870 AWM458870:AXC458870 BGI458870:BGY458870 BQE458870:BQU458870 CAA458870:CAQ458870 CJW458870:CKM458870 CTS458870:CUI458870 DDO458870:DEE458870 DNK458870:DOA458870 DXG458870:DXW458870 EHC458870:EHS458870 EQY458870:ERO458870 FAU458870:FBK458870 FKQ458870:FLG458870 FUM458870:FVC458870 GEI458870:GEY458870 GOE458870:GOU458870 GYA458870:GYQ458870 HHW458870:HIM458870 HRS458870:HSI458870 IBO458870:ICE458870 ILK458870:IMA458870 IVG458870:IVW458870 JFC458870:JFS458870 JOY458870:JPO458870 JYU458870:JZK458870 KIQ458870:KJG458870 KSM458870:KTC458870 LCI458870:LCY458870 LME458870:LMU458870 LWA458870:LWQ458870 MFW458870:MGM458870 MPS458870:MQI458870 MZO458870:NAE458870 NJK458870:NKA458870 NTG458870:NTW458870 ODC458870:ODS458870 OMY458870:ONO458870 OWU458870:OXK458870 PGQ458870:PHG458870 PQM458870:PRC458870 QAI458870:QAY458870 QKE458870:QKU458870 QUA458870:QUQ458870 RDW458870:REM458870 RNS458870:ROI458870 RXO458870:RYE458870 SHK458870:SIA458870 SRG458870:SRW458870 TBC458870:TBS458870 TKY458870:TLO458870 TUU458870:TVK458870 UEQ458870:UFG458870 UOM458870:UPC458870 UYI458870:UYY458870 VIE458870:VIU458870 VSA458870:VSQ458870 WBW458870:WCM458870 WLS458870:WMI458870 WVO458870:WWE458870 G524406:W524406 JC524406:JS524406 SY524406:TO524406 ACU524406:ADK524406 AMQ524406:ANG524406 AWM524406:AXC524406 BGI524406:BGY524406 BQE524406:BQU524406 CAA524406:CAQ524406 CJW524406:CKM524406 CTS524406:CUI524406 DDO524406:DEE524406 DNK524406:DOA524406 DXG524406:DXW524406 EHC524406:EHS524406 EQY524406:ERO524406 FAU524406:FBK524406 FKQ524406:FLG524406 FUM524406:FVC524406 GEI524406:GEY524406 GOE524406:GOU524406 GYA524406:GYQ524406 HHW524406:HIM524406 HRS524406:HSI524406 IBO524406:ICE524406 ILK524406:IMA524406 IVG524406:IVW524406 JFC524406:JFS524406 JOY524406:JPO524406 JYU524406:JZK524406 KIQ524406:KJG524406 KSM524406:KTC524406 LCI524406:LCY524406 LME524406:LMU524406 LWA524406:LWQ524406 MFW524406:MGM524406 MPS524406:MQI524406 MZO524406:NAE524406 NJK524406:NKA524406 NTG524406:NTW524406 ODC524406:ODS524406 OMY524406:ONO524406 OWU524406:OXK524406 PGQ524406:PHG524406 PQM524406:PRC524406 QAI524406:QAY524406 QKE524406:QKU524406 QUA524406:QUQ524406 RDW524406:REM524406 RNS524406:ROI524406 RXO524406:RYE524406 SHK524406:SIA524406 SRG524406:SRW524406 TBC524406:TBS524406 TKY524406:TLO524406 TUU524406:TVK524406 UEQ524406:UFG524406 UOM524406:UPC524406 UYI524406:UYY524406 VIE524406:VIU524406 VSA524406:VSQ524406 WBW524406:WCM524406 WLS524406:WMI524406 WVO524406:WWE524406 G589942:W589942 JC589942:JS589942 SY589942:TO589942 ACU589942:ADK589942 AMQ589942:ANG589942 AWM589942:AXC589942 BGI589942:BGY589942 BQE589942:BQU589942 CAA589942:CAQ589942 CJW589942:CKM589942 CTS589942:CUI589942 DDO589942:DEE589942 DNK589942:DOA589942 DXG589942:DXW589942 EHC589942:EHS589942 EQY589942:ERO589942 FAU589942:FBK589942 FKQ589942:FLG589942 FUM589942:FVC589942 GEI589942:GEY589942 GOE589942:GOU589942 GYA589942:GYQ589942 HHW589942:HIM589942 HRS589942:HSI589942 IBO589942:ICE589942 ILK589942:IMA589942 IVG589942:IVW589942 JFC589942:JFS589942 JOY589942:JPO589942 JYU589942:JZK589942 KIQ589942:KJG589942 KSM589942:KTC589942 LCI589942:LCY589942 LME589942:LMU589942 LWA589942:LWQ589942 MFW589942:MGM589942 MPS589942:MQI589942 MZO589942:NAE589942 NJK589942:NKA589942 NTG589942:NTW589942 ODC589942:ODS589942 OMY589942:ONO589942 OWU589942:OXK589942 PGQ589942:PHG589942 PQM589942:PRC589942 QAI589942:QAY589942 QKE589942:QKU589942 QUA589942:QUQ589942 RDW589942:REM589942 RNS589942:ROI589942 RXO589942:RYE589942 SHK589942:SIA589942 SRG589942:SRW589942 TBC589942:TBS589942 TKY589942:TLO589942 TUU589942:TVK589942 UEQ589942:UFG589942 UOM589942:UPC589942 UYI589942:UYY589942 VIE589942:VIU589942 VSA589942:VSQ589942 WBW589942:WCM589942 WLS589942:WMI589942 WVO589942:WWE589942 G655478:W655478 JC655478:JS655478 SY655478:TO655478 ACU655478:ADK655478 AMQ655478:ANG655478 AWM655478:AXC655478 BGI655478:BGY655478 BQE655478:BQU655478 CAA655478:CAQ655478 CJW655478:CKM655478 CTS655478:CUI655478 DDO655478:DEE655478 DNK655478:DOA655478 DXG655478:DXW655478 EHC655478:EHS655478 EQY655478:ERO655478 FAU655478:FBK655478 FKQ655478:FLG655478 FUM655478:FVC655478 GEI655478:GEY655478 GOE655478:GOU655478 GYA655478:GYQ655478 HHW655478:HIM655478 HRS655478:HSI655478 IBO655478:ICE655478 ILK655478:IMA655478 IVG655478:IVW655478 JFC655478:JFS655478 JOY655478:JPO655478 JYU655478:JZK655478 KIQ655478:KJG655478 KSM655478:KTC655478 LCI655478:LCY655478 LME655478:LMU655478 LWA655478:LWQ655478 MFW655478:MGM655478 MPS655478:MQI655478 MZO655478:NAE655478 NJK655478:NKA655478 NTG655478:NTW655478 ODC655478:ODS655478 OMY655478:ONO655478 OWU655478:OXK655478 PGQ655478:PHG655478 PQM655478:PRC655478 QAI655478:QAY655478 QKE655478:QKU655478 QUA655478:QUQ655478 RDW655478:REM655478 RNS655478:ROI655478 RXO655478:RYE655478 SHK655478:SIA655478 SRG655478:SRW655478 TBC655478:TBS655478 TKY655478:TLO655478 TUU655478:TVK655478 UEQ655478:UFG655478 UOM655478:UPC655478 UYI655478:UYY655478 VIE655478:VIU655478 VSA655478:VSQ655478 WBW655478:WCM655478 WLS655478:WMI655478 WVO655478:WWE655478 G721014:W721014 JC721014:JS721014 SY721014:TO721014 ACU721014:ADK721014 AMQ721014:ANG721014 AWM721014:AXC721014 BGI721014:BGY721014 BQE721014:BQU721014 CAA721014:CAQ721014 CJW721014:CKM721014 CTS721014:CUI721014 DDO721014:DEE721014 DNK721014:DOA721014 DXG721014:DXW721014 EHC721014:EHS721014 EQY721014:ERO721014 FAU721014:FBK721014 FKQ721014:FLG721014 FUM721014:FVC721014 GEI721014:GEY721014 GOE721014:GOU721014 GYA721014:GYQ721014 HHW721014:HIM721014 HRS721014:HSI721014 IBO721014:ICE721014 ILK721014:IMA721014 IVG721014:IVW721014 JFC721014:JFS721014 JOY721014:JPO721014 JYU721014:JZK721014 KIQ721014:KJG721014 KSM721014:KTC721014 LCI721014:LCY721014 LME721014:LMU721014 LWA721014:LWQ721014 MFW721014:MGM721014 MPS721014:MQI721014 MZO721014:NAE721014 NJK721014:NKA721014 NTG721014:NTW721014 ODC721014:ODS721014 OMY721014:ONO721014 OWU721014:OXK721014 PGQ721014:PHG721014 PQM721014:PRC721014 QAI721014:QAY721014 QKE721014:QKU721014 QUA721014:QUQ721014 RDW721014:REM721014 RNS721014:ROI721014 RXO721014:RYE721014 SHK721014:SIA721014 SRG721014:SRW721014 TBC721014:TBS721014 TKY721014:TLO721014 TUU721014:TVK721014 UEQ721014:UFG721014 UOM721014:UPC721014 UYI721014:UYY721014 VIE721014:VIU721014 VSA721014:VSQ721014 WBW721014:WCM721014 WLS721014:WMI721014 WVO721014:WWE721014 G786550:W786550 JC786550:JS786550 SY786550:TO786550 ACU786550:ADK786550 AMQ786550:ANG786550 AWM786550:AXC786550 BGI786550:BGY786550 BQE786550:BQU786550 CAA786550:CAQ786550 CJW786550:CKM786550 CTS786550:CUI786550 DDO786550:DEE786550 DNK786550:DOA786550 DXG786550:DXW786550 EHC786550:EHS786550 EQY786550:ERO786550 FAU786550:FBK786550 FKQ786550:FLG786550 FUM786550:FVC786550 GEI786550:GEY786550 GOE786550:GOU786550 GYA786550:GYQ786550 HHW786550:HIM786550 HRS786550:HSI786550 IBO786550:ICE786550 ILK786550:IMA786550 IVG786550:IVW786550 JFC786550:JFS786550 JOY786550:JPO786550 JYU786550:JZK786550 KIQ786550:KJG786550 KSM786550:KTC786550 LCI786550:LCY786550 LME786550:LMU786550 LWA786550:LWQ786550 MFW786550:MGM786550 MPS786550:MQI786550 MZO786550:NAE786550 NJK786550:NKA786550 NTG786550:NTW786550 ODC786550:ODS786550 OMY786550:ONO786550 OWU786550:OXK786550 PGQ786550:PHG786550 PQM786550:PRC786550 QAI786550:QAY786550 QKE786550:QKU786550 QUA786550:QUQ786550 RDW786550:REM786550 RNS786550:ROI786550 RXO786550:RYE786550 SHK786550:SIA786550 SRG786550:SRW786550 TBC786550:TBS786550 TKY786550:TLO786550 TUU786550:TVK786550 UEQ786550:UFG786550 UOM786550:UPC786550 UYI786550:UYY786550 VIE786550:VIU786550 VSA786550:VSQ786550 WBW786550:WCM786550 WLS786550:WMI786550 WVO786550:WWE786550 G852086:W852086 JC852086:JS852086 SY852086:TO852086 ACU852086:ADK852086 AMQ852086:ANG852086 AWM852086:AXC852086 BGI852086:BGY852086 BQE852086:BQU852086 CAA852086:CAQ852086 CJW852086:CKM852086 CTS852086:CUI852086 DDO852086:DEE852086 DNK852086:DOA852086 DXG852086:DXW852086 EHC852086:EHS852086 EQY852086:ERO852086 FAU852086:FBK852086 FKQ852086:FLG852086 FUM852086:FVC852086 GEI852086:GEY852086 GOE852086:GOU852086 GYA852086:GYQ852086 HHW852086:HIM852086 HRS852086:HSI852086 IBO852086:ICE852086 ILK852086:IMA852086 IVG852086:IVW852086 JFC852086:JFS852086 JOY852086:JPO852086 JYU852086:JZK852086 KIQ852086:KJG852086 KSM852086:KTC852086 LCI852086:LCY852086 LME852086:LMU852086 LWA852086:LWQ852086 MFW852086:MGM852086 MPS852086:MQI852086 MZO852086:NAE852086 NJK852086:NKA852086 NTG852086:NTW852086 ODC852086:ODS852086 OMY852086:ONO852086 OWU852086:OXK852086 PGQ852086:PHG852086 PQM852086:PRC852086 QAI852086:QAY852086 QKE852086:QKU852086 QUA852086:QUQ852086 RDW852086:REM852086 RNS852086:ROI852086 RXO852086:RYE852086 SHK852086:SIA852086 SRG852086:SRW852086 TBC852086:TBS852086 TKY852086:TLO852086 TUU852086:TVK852086 UEQ852086:UFG852086 UOM852086:UPC852086 UYI852086:UYY852086 VIE852086:VIU852086 VSA852086:VSQ852086 WBW852086:WCM852086 WLS852086:WMI852086 WVO852086:WWE852086 G917622:W917622 JC917622:JS917622 SY917622:TO917622 ACU917622:ADK917622 AMQ917622:ANG917622 AWM917622:AXC917622 BGI917622:BGY917622 BQE917622:BQU917622 CAA917622:CAQ917622 CJW917622:CKM917622 CTS917622:CUI917622 DDO917622:DEE917622 DNK917622:DOA917622 DXG917622:DXW917622 EHC917622:EHS917622 EQY917622:ERO917622 FAU917622:FBK917622 FKQ917622:FLG917622 FUM917622:FVC917622 GEI917622:GEY917622 GOE917622:GOU917622 GYA917622:GYQ917622 HHW917622:HIM917622 HRS917622:HSI917622 IBO917622:ICE917622 ILK917622:IMA917622 IVG917622:IVW917622 JFC917622:JFS917622 JOY917622:JPO917622 JYU917622:JZK917622 KIQ917622:KJG917622 KSM917622:KTC917622 LCI917622:LCY917622 LME917622:LMU917622 LWA917622:LWQ917622 MFW917622:MGM917622 MPS917622:MQI917622 MZO917622:NAE917622 NJK917622:NKA917622 NTG917622:NTW917622 ODC917622:ODS917622 OMY917622:ONO917622 OWU917622:OXK917622 PGQ917622:PHG917622 PQM917622:PRC917622 QAI917622:QAY917622 QKE917622:QKU917622 QUA917622:QUQ917622 RDW917622:REM917622 RNS917622:ROI917622 RXO917622:RYE917622 SHK917622:SIA917622 SRG917622:SRW917622 TBC917622:TBS917622 TKY917622:TLO917622 TUU917622:TVK917622 UEQ917622:UFG917622 UOM917622:UPC917622 UYI917622:UYY917622 VIE917622:VIU917622 VSA917622:VSQ917622 WBW917622:WCM917622 WLS917622:WMI917622 WVO917622:WWE917622 G983158:W983158 JC983158:JS983158 SY983158:TO983158 ACU983158:ADK983158 AMQ983158:ANG983158 AWM983158:AXC983158 BGI983158:BGY983158 BQE983158:BQU983158 CAA983158:CAQ983158 CJW983158:CKM983158 CTS983158:CUI983158 DDO983158:DEE983158 DNK983158:DOA983158 DXG983158:DXW983158 EHC983158:EHS983158 EQY983158:ERO983158 FAU983158:FBK983158 FKQ983158:FLG983158 FUM983158:FVC983158 GEI983158:GEY983158 GOE983158:GOU983158 GYA983158:GYQ983158 HHW983158:HIM983158 HRS983158:HSI983158 IBO983158:ICE983158 ILK983158:IMA983158 IVG983158:IVW983158 JFC983158:JFS983158 JOY983158:JPO983158 JYU983158:JZK983158 KIQ983158:KJG983158 KSM983158:KTC983158 LCI983158:LCY983158 LME983158:LMU983158 LWA983158:LWQ983158 MFW983158:MGM983158 MPS983158:MQI983158 MZO983158:NAE983158 NJK983158:NKA983158 NTG983158:NTW983158 ODC983158:ODS983158 OMY983158:ONO983158 OWU983158:OXK983158 PGQ983158:PHG983158 PQM983158:PRC983158 QAI983158:QAY983158 QKE983158:QKU983158 QUA983158:QUQ983158 RDW983158:REM983158 RNS983158:ROI983158 RXO983158:RYE983158 SHK983158:SIA983158 SRG983158:SRW983158 TBC983158:TBS983158 TKY983158:TLO983158 TUU983158:TVK983158 UEQ983158:UFG983158 UOM983158:UPC983158 UYI983158:UYY983158 VIE983158:VIU983158 VSA983158:VSQ983158 WBW983158:WCM983158 WLS983158:WMI983158 WVO983158:WWE983158 Q113:V113 JM113:JR113 TI113:TN113 ADE113:ADJ113 ANA113:ANF113 AWW113:AXB113 BGS113:BGX113 BQO113:BQT113 CAK113:CAP113 CKG113:CKL113 CUC113:CUH113 DDY113:DED113 DNU113:DNZ113 DXQ113:DXV113 EHM113:EHR113 ERI113:ERN113 FBE113:FBJ113 FLA113:FLF113 FUW113:FVB113 GES113:GEX113 GOO113:GOT113 GYK113:GYP113 HIG113:HIL113 HSC113:HSH113 IBY113:ICD113 ILU113:ILZ113 IVQ113:IVV113 JFM113:JFR113 JPI113:JPN113 JZE113:JZJ113 KJA113:KJF113 KSW113:KTB113 LCS113:LCX113 LMO113:LMT113 LWK113:LWP113 MGG113:MGL113 MQC113:MQH113 MZY113:NAD113 NJU113:NJZ113 NTQ113:NTV113 ODM113:ODR113 ONI113:ONN113 OXE113:OXJ113 PHA113:PHF113 PQW113:PRB113 QAS113:QAX113 QKO113:QKT113 QUK113:QUP113 REG113:REL113 ROC113:ROH113 RXY113:RYD113 SHU113:SHZ113 SRQ113:SRV113 TBM113:TBR113 TLI113:TLN113 TVE113:TVJ113 UFA113:UFF113 UOW113:UPB113 UYS113:UYX113 VIO113:VIT113 VSK113:VSP113 WCG113:WCL113 WMC113:WMH113 WVY113:WWD113 Q65649:V65649 JM65649:JR65649 TI65649:TN65649 ADE65649:ADJ65649 ANA65649:ANF65649 AWW65649:AXB65649 BGS65649:BGX65649 BQO65649:BQT65649 CAK65649:CAP65649 CKG65649:CKL65649 CUC65649:CUH65649 DDY65649:DED65649 DNU65649:DNZ65649 DXQ65649:DXV65649 EHM65649:EHR65649 ERI65649:ERN65649 FBE65649:FBJ65649 FLA65649:FLF65649 FUW65649:FVB65649 GES65649:GEX65649 GOO65649:GOT65649 GYK65649:GYP65649 HIG65649:HIL65649 HSC65649:HSH65649 IBY65649:ICD65649 ILU65649:ILZ65649 IVQ65649:IVV65649 JFM65649:JFR65649 JPI65649:JPN65649 JZE65649:JZJ65649 KJA65649:KJF65649 KSW65649:KTB65649 LCS65649:LCX65649 LMO65649:LMT65649 LWK65649:LWP65649 MGG65649:MGL65649 MQC65649:MQH65649 MZY65649:NAD65649 NJU65649:NJZ65649 NTQ65649:NTV65649 ODM65649:ODR65649 ONI65649:ONN65649 OXE65649:OXJ65649 PHA65649:PHF65649 PQW65649:PRB65649 QAS65649:QAX65649 QKO65649:QKT65649 QUK65649:QUP65649 REG65649:REL65649 ROC65649:ROH65649 RXY65649:RYD65649 SHU65649:SHZ65649 SRQ65649:SRV65649 TBM65649:TBR65649 TLI65649:TLN65649 TVE65649:TVJ65649 UFA65649:UFF65649 UOW65649:UPB65649 UYS65649:UYX65649 VIO65649:VIT65649 VSK65649:VSP65649 WCG65649:WCL65649 WMC65649:WMH65649 WVY65649:WWD65649 Q131185:V131185 JM131185:JR131185 TI131185:TN131185 ADE131185:ADJ131185 ANA131185:ANF131185 AWW131185:AXB131185 BGS131185:BGX131185 BQO131185:BQT131185 CAK131185:CAP131185 CKG131185:CKL131185 CUC131185:CUH131185 DDY131185:DED131185 DNU131185:DNZ131185 DXQ131185:DXV131185 EHM131185:EHR131185 ERI131185:ERN131185 FBE131185:FBJ131185 FLA131185:FLF131185 FUW131185:FVB131185 GES131185:GEX131185 GOO131185:GOT131185 GYK131185:GYP131185 HIG131185:HIL131185 HSC131185:HSH131185 IBY131185:ICD131185 ILU131185:ILZ131185 IVQ131185:IVV131185 JFM131185:JFR131185 JPI131185:JPN131185 JZE131185:JZJ131185 KJA131185:KJF131185 KSW131185:KTB131185 LCS131185:LCX131185 LMO131185:LMT131185 LWK131185:LWP131185 MGG131185:MGL131185 MQC131185:MQH131185 MZY131185:NAD131185 NJU131185:NJZ131185 NTQ131185:NTV131185 ODM131185:ODR131185 ONI131185:ONN131185 OXE131185:OXJ131185 PHA131185:PHF131185 PQW131185:PRB131185 QAS131185:QAX131185 QKO131185:QKT131185 QUK131185:QUP131185 REG131185:REL131185 ROC131185:ROH131185 RXY131185:RYD131185 SHU131185:SHZ131185 SRQ131185:SRV131185 TBM131185:TBR131185 TLI131185:TLN131185 TVE131185:TVJ131185 UFA131185:UFF131185 UOW131185:UPB131185 UYS131185:UYX131185 VIO131185:VIT131185 VSK131185:VSP131185 WCG131185:WCL131185 WMC131185:WMH131185 WVY131185:WWD131185 Q196721:V196721 JM196721:JR196721 TI196721:TN196721 ADE196721:ADJ196721 ANA196721:ANF196721 AWW196721:AXB196721 BGS196721:BGX196721 BQO196721:BQT196721 CAK196721:CAP196721 CKG196721:CKL196721 CUC196721:CUH196721 DDY196721:DED196721 DNU196721:DNZ196721 DXQ196721:DXV196721 EHM196721:EHR196721 ERI196721:ERN196721 FBE196721:FBJ196721 FLA196721:FLF196721 FUW196721:FVB196721 GES196721:GEX196721 GOO196721:GOT196721 GYK196721:GYP196721 HIG196721:HIL196721 HSC196721:HSH196721 IBY196721:ICD196721 ILU196721:ILZ196721 IVQ196721:IVV196721 JFM196721:JFR196721 JPI196721:JPN196721 JZE196721:JZJ196721 KJA196721:KJF196721 KSW196721:KTB196721 LCS196721:LCX196721 LMO196721:LMT196721 LWK196721:LWP196721 MGG196721:MGL196721 MQC196721:MQH196721 MZY196721:NAD196721 NJU196721:NJZ196721 NTQ196721:NTV196721 ODM196721:ODR196721 ONI196721:ONN196721 OXE196721:OXJ196721 PHA196721:PHF196721 PQW196721:PRB196721 QAS196721:QAX196721 QKO196721:QKT196721 QUK196721:QUP196721 REG196721:REL196721 ROC196721:ROH196721 RXY196721:RYD196721 SHU196721:SHZ196721 SRQ196721:SRV196721 TBM196721:TBR196721 TLI196721:TLN196721 TVE196721:TVJ196721 UFA196721:UFF196721 UOW196721:UPB196721 UYS196721:UYX196721 VIO196721:VIT196721 VSK196721:VSP196721 WCG196721:WCL196721 WMC196721:WMH196721 WVY196721:WWD196721 Q262257:V262257 JM262257:JR262257 TI262257:TN262257 ADE262257:ADJ262257 ANA262257:ANF262257 AWW262257:AXB262257 BGS262257:BGX262257 BQO262257:BQT262257 CAK262257:CAP262257 CKG262257:CKL262257 CUC262257:CUH262257 DDY262257:DED262257 DNU262257:DNZ262257 DXQ262257:DXV262257 EHM262257:EHR262257 ERI262257:ERN262257 FBE262257:FBJ262257 FLA262257:FLF262257 FUW262257:FVB262257 GES262257:GEX262257 GOO262257:GOT262257 GYK262257:GYP262257 HIG262257:HIL262257 HSC262257:HSH262257 IBY262257:ICD262257 ILU262257:ILZ262257 IVQ262257:IVV262257 JFM262257:JFR262257 JPI262257:JPN262257 JZE262257:JZJ262257 KJA262257:KJF262257 KSW262257:KTB262257 LCS262257:LCX262257 LMO262257:LMT262257 LWK262257:LWP262257 MGG262257:MGL262257 MQC262257:MQH262257 MZY262257:NAD262257 NJU262257:NJZ262257 NTQ262257:NTV262257 ODM262257:ODR262257 ONI262257:ONN262257 OXE262257:OXJ262257 PHA262257:PHF262257 PQW262257:PRB262257 QAS262257:QAX262257 QKO262257:QKT262257 QUK262257:QUP262257 REG262257:REL262257 ROC262257:ROH262257 RXY262257:RYD262257 SHU262257:SHZ262257 SRQ262257:SRV262257 TBM262257:TBR262257 TLI262257:TLN262257 TVE262257:TVJ262257 UFA262257:UFF262257 UOW262257:UPB262257 UYS262257:UYX262257 VIO262257:VIT262257 VSK262257:VSP262257 WCG262257:WCL262257 WMC262257:WMH262257 WVY262257:WWD262257 Q327793:V327793 JM327793:JR327793 TI327793:TN327793 ADE327793:ADJ327793 ANA327793:ANF327793 AWW327793:AXB327793 BGS327793:BGX327793 BQO327793:BQT327793 CAK327793:CAP327793 CKG327793:CKL327793 CUC327793:CUH327793 DDY327793:DED327793 DNU327793:DNZ327793 DXQ327793:DXV327793 EHM327793:EHR327793 ERI327793:ERN327793 FBE327793:FBJ327793 FLA327793:FLF327793 FUW327793:FVB327793 GES327793:GEX327793 GOO327793:GOT327793 GYK327793:GYP327793 HIG327793:HIL327793 HSC327793:HSH327793 IBY327793:ICD327793 ILU327793:ILZ327793 IVQ327793:IVV327793 JFM327793:JFR327793 JPI327793:JPN327793 JZE327793:JZJ327793 KJA327793:KJF327793 KSW327793:KTB327793 LCS327793:LCX327793 LMO327793:LMT327793 LWK327793:LWP327793 MGG327793:MGL327793 MQC327793:MQH327793 MZY327793:NAD327793 NJU327793:NJZ327793 NTQ327793:NTV327793 ODM327793:ODR327793 ONI327793:ONN327793 OXE327793:OXJ327793 PHA327793:PHF327793 PQW327793:PRB327793 QAS327793:QAX327793 QKO327793:QKT327793 QUK327793:QUP327793 REG327793:REL327793 ROC327793:ROH327793 RXY327793:RYD327793 SHU327793:SHZ327793 SRQ327793:SRV327793 TBM327793:TBR327793 TLI327793:TLN327793 TVE327793:TVJ327793 UFA327793:UFF327793 UOW327793:UPB327793 UYS327793:UYX327793 VIO327793:VIT327793 VSK327793:VSP327793 WCG327793:WCL327793 WMC327793:WMH327793 WVY327793:WWD327793 Q393329:V393329 JM393329:JR393329 TI393329:TN393329 ADE393329:ADJ393329 ANA393329:ANF393329 AWW393329:AXB393329 BGS393329:BGX393329 BQO393329:BQT393329 CAK393329:CAP393329 CKG393329:CKL393329 CUC393329:CUH393329 DDY393329:DED393329 DNU393329:DNZ393329 DXQ393329:DXV393329 EHM393329:EHR393329 ERI393329:ERN393329 FBE393329:FBJ393329 FLA393329:FLF393329 FUW393329:FVB393329 GES393329:GEX393329 GOO393329:GOT393329 GYK393329:GYP393329 HIG393329:HIL393329 HSC393329:HSH393329 IBY393329:ICD393329 ILU393329:ILZ393329 IVQ393329:IVV393329 JFM393329:JFR393329 JPI393329:JPN393329 JZE393329:JZJ393329 KJA393329:KJF393329 KSW393329:KTB393329 LCS393329:LCX393329 LMO393329:LMT393329 LWK393329:LWP393329 MGG393329:MGL393329 MQC393329:MQH393329 MZY393329:NAD393329 NJU393329:NJZ393329 NTQ393329:NTV393329 ODM393329:ODR393329 ONI393329:ONN393329 OXE393329:OXJ393329 PHA393329:PHF393329 PQW393329:PRB393329 QAS393329:QAX393329 QKO393329:QKT393329 QUK393329:QUP393329 REG393329:REL393329 ROC393329:ROH393329 RXY393329:RYD393329 SHU393329:SHZ393329 SRQ393329:SRV393329 TBM393329:TBR393329 TLI393329:TLN393329 TVE393329:TVJ393329 UFA393329:UFF393329 UOW393329:UPB393329 UYS393329:UYX393329 VIO393329:VIT393329 VSK393329:VSP393329 WCG393329:WCL393329 WMC393329:WMH393329 WVY393329:WWD393329 Q458865:V458865 JM458865:JR458865 TI458865:TN458865 ADE458865:ADJ458865 ANA458865:ANF458865 AWW458865:AXB458865 BGS458865:BGX458865 BQO458865:BQT458865 CAK458865:CAP458865 CKG458865:CKL458865 CUC458865:CUH458865 DDY458865:DED458865 DNU458865:DNZ458865 DXQ458865:DXV458865 EHM458865:EHR458865 ERI458865:ERN458865 FBE458865:FBJ458865 FLA458865:FLF458865 FUW458865:FVB458865 GES458865:GEX458865 GOO458865:GOT458865 GYK458865:GYP458865 HIG458865:HIL458865 HSC458865:HSH458865 IBY458865:ICD458865 ILU458865:ILZ458865 IVQ458865:IVV458865 JFM458865:JFR458865 JPI458865:JPN458865 JZE458865:JZJ458865 KJA458865:KJF458865 KSW458865:KTB458865 LCS458865:LCX458865 LMO458865:LMT458865 LWK458865:LWP458865 MGG458865:MGL458865 MQC458865:MQH458865 MZY458865:NAD458865 NJU458865:NJZ458865 NTQ458865:NTV458865 ODM458865:ODR458865 ONI458865:ONN458865 OXE458865:OXJ458865 PHA458865:PHF458865 PQW458865:PRB458865 QAS458865:QAX458865 QKO458865:QKT458865 QUK458865:QUP458865 REG458865:REL458865 ROC458865:ROH458865 RXY458865:RYD458865 SHU458865:SHZ458865 SRQ458865:SRV458865 TBM458865:TBR458865 TLI458865:TLN458865 TVE458865:TVJ458865 UFA458865:UFF458865 UOW458865:UPB458865 UYS458865:UYX458865 VIO458865:VIT458865 VSK458865:VSP458865 WCG458865:WCL458865 WMC458865:WMH458865 WVY458865:WWD458865 Q524401:V524401 JM524401:JR524401 TI524401:TN524401 ADE524401:ADJ524401 ANA524401:ANF524401 AWW524401:AXB524401 BGS524401:BGX524401 BQO524401:BQT524401 CAK524401:CAP524401 CKG524401:CKL524401 CUC524401:CUH524401 DDY524401:DED524401 DNU524401:DNZ524401 DXQ524401:DXV524401 EHM524401:EHR524401 ERI524401:ERN524401 FBE524401:FBJ524401 FLA524401:FLF524401 FUW524401:FVB524401 GES524401:GEX524401 GOO524401:GOT524401 GYK524401:GYP524401 HIG524401:HIL524401 HSC524401:HSH524401 IBY524401:ICD524401 ILU524401:ILZ524401 IVQ524401:IVV524401 JFM524401:JFR524401 JPI524401:JPN524401 JZE524401:JZJ524401 KJA524401:KJF524401 KSW524401:KTB524401 LCS524401:LCX524401 LMO524401:LMT524401 LWK524401:LWP524401 MGG524401:MGL524401 MQC524401:MQH524401 MZY524401:NAD524401 NJU524401:NJZ524401 NTQ524401:NTV524401 ODM524401:ODR524401 ONI524401:ONN524401 OXE524401:OXJ524401 PHA524401:PHF524401 PQW524401:PRB524401 QAS524401:QAX524401 QKO524401:QKT524401 QUK524401:QUP524401 REG524401:REL524401 ROC524401:ROH524401 RXY524401:RYD524401 SHU524401:SHZ524401 SRQ524401:SRV524401 TBM524401:TBR524401 TLI524401:TLN524401 TVE524401:TVJ524401 UFA524401:UFF524401 UOW524401:UPB524401 UYS524401:UYX524401 VIO524401:VIT524401 VSK524401:VSP524401 WCG524401:WCL524401 WMC524401:WMH524401 WVY524401:WWD524401 Q589937:V589937 JM589937:JR589937 TI589937:TN589937 ADE589937:ADJ589937 ANA589937:ANF589937 AWW589937:AXB589937 BGS589937:BGX589937 BQO589937:BQT589937 CAK589937:CAP589937 CKG589937:CKL589937 CUC589937:CUH589937 DDY589937:DED589937 DNU589937:DNZ589937 DXQ589937:DXV589937 EHM589937:EHR589937 ERI589937:ERN589937 FBE589937:FBJ589937 FLA589937:FLF589937 FUW589937:FVB589937 GES589937:GEX589937 GOO589937:GOT589937 GYK589937:GYP589937 HIG589937:HIL589937 HSC589937:HSH589937 IBY589937:ICD589937 ILU589937:ILZ589937 IVQ589937:IVV589937 JFM589937:JFR589937 JPI589937:JPN589937 JZE589937:JZJ589937 KJA589937:KJF589937 KSW589937:KTB589937 LCS589937:LCX589937 LMO589937:LMT589937 LWK589937:LWP589937 MGG589937:MGL589937 MQC589937:MQH589937 MZY589937:NAD589937 NJU589937:NJZ589937 NTQ589937:NTV589937 ODM589937:ODR589937 ONI589937:ONN589937 OXE589937:OXJ589937 PHA589937:PHF589937 PQW589937:PRB589937 QAS589937:QAX589937 QKO589937:QKT589937 QUK589937:QUP589937 REG589937:REL589937 ROC589937:ROH589937 RXY589937:RYD589937 SHU589937:SHZ589937 SRQ589937:SRV589937 TBM589937:TBR589937 TLI589937:TLN589937 TVE589937:TVJ589937 UFA589937:UFF589937 UOW589937:UPB589937 UYS589937:UYX589937 VIO589937:VIT589937 VSK589937:VSP589937 WCG589937:WCL589937 WMC589937:WMH589937 WVY589937:WWD589937 Q655473:V655473 JM655473:JR655473 TI655473:TN655473 ADE655473:ADJ655473 ANA655473:ANF655473 AWW655473:AXB655473 BGS655473:BGX655473 BQO655473:BQT655473 CAK655473:CAP655473 CKG655473:CKL655473 CUC655473:CUH655473 DDY655473:DED655473 DNU655473:DNZ655473 DXQ655473:DXV655473 EHM655473:EHR655473 ERI655473:ERN655473 FBE655473:FBJ655473 FLA655473:FLF655473 FUW655473:FVB655473 GES655473:GEX655473 GOO655473:GOT655473 GYK655473:GYP655473 HIG655473:HIL655473 HSC655473:HSH655473 IBY655473:ICD655473 ILU655473:ILZ655473 IVQ655473:IVV655473 JFM655473:JFR655473 JPI655473:JPN655473 JZE655473:JZJ655473 KJA655473:KJF655473 KSW655473:KTB655473 LCS655473:LCX655473 LMO655473:LMT655473 LWK655473:LWP655473 MGG655473:MGL655473 MQC655473:MQH655473 MZY655473:NAD655473 NJU655473:NJZ655473 NTQ655473:NTV655473 ODM655473:ODR655473 ONI655473:ONN655473 OXE655473:OXJ655473 PHA655473:PHF655473 PQW655473:PRB655473 QAS655473:QAX655473 QKO655473:QKT655473 QUK655473:QUP655473 REG655473:REL655473 ROC655473:ROH655473 RXY655473:RYD655473 SHU655473:SHZ655473 SRQ655473:SRV655473 TBM655473:TBR655473 TLI655473:TLN655473 TVE655473:TVJ655473 UFA655473:UFF655473 UOW655473:UPB655473 UYS655473:UYX655473 VIO655473:VIT655473 VSK655473:VSP655473 WCG655473:WCL655473 WMC655473:WMH655473 WVY655473:WWD655473 Q721009:V721009 JM721009:JR721009 TI721009:TN721009 ADE721009:ADJ721009 ANA721009:ANF721009 AWW721009:AXB721009 BGS721009:BGX721009 BQO721009:BQT721009 CAK721009:CAP721009 CKG721009:CKL721009 CUC721009:CUH721009 DDY721009:DED721009 DNU721009:DNZ721009 DXQ721009:DXV721009 EHM721009:EHR721009 ERI721009:ERN721009 FBE721009:FBJ721009 FLA721009:FLF721009 FUW721009:FVB721009 GES721009:GEX721009 GOO721009:GOT721009 GYK721009:GYP721009 HIG721009:HIL721009 HSC721009:HSH721009 IBY721009:ICD721009 ILU721009:ILZ721009 IVQ721009:IVV721009 JFM721009:JFR721009 JPI721009:JPN721009 JZE721009:JZJ721009 KJA721009:KJF721009 KSW721009:KTB721009 LCS721009:LCX721009 LMO721009:LMT721009 LWK721009:LWP721009 MGG721009:MGL721009 MQC721009:MQH721009 MZY721009:NAD721009 NJU721009:NJZ721009 NTQ721009:NTV721009 ODM721009:ODR721009 ONI721009:ONN721009 OXE721009:OXJ721009 PHA721009:PHF721009 PQW721009:PRB721009 QAS721009:QAX721009 QKO721009:QKT721009 QUK721009:QUP721009 REG721009:REL721009 ROC721009:ROH721009 RXY721009:RYD721009 SHU721009:SHZ721009 SRQ721009:SRV721009 TBM721009:TBR721009 TLI721009:TLN721009 TVE721009:TVJ721009 UFA721009:UFF721009 UOW721009:UPB721009 UYS721009:UYX721009 VIO721009:VIT721009 VSK721009:VSP721009 WCG721009:WCL721009 WMC721009:WMH721009 WVY721009:WWD721009 Q786545:V786545 JM786545:JR786545 TI786545:TN786545 ADE786545:ADJ786545 ANA786545:ANF786545 AWW786545:AXB786545 BGS786545:BGX786545 BQO786545:BQT786545 CAK786545:CAP786545 CKG786545:CKL786545 CUC786545:CUH786545 DDY786545:DED786545 DNU786545:DNZ786545 DXQ786545:DXV786545 EHM786545:EHR786545 ERI786545:ERN786545 FBE786545:FBJ786545 FLA786545:FLF786545 FUW786545:FVB786545 GES786545:GEX786545 GOO786545:GOT786545 GYK786545:GYP786545 HIG786545:HIL786545 HSC786545:HSH786545 IBY786545:ICD786545 ILU786545:ILZ786545 IVQ786545:IVV786545 JFM786545:JFR786545 JPI786545:JPN786545 JZE786545:JZJ786545 KJA786545:KJF786545 KSW786545:KTB786545 LCS786545:LCX786545 LMO786545:LMT786545 LWK786545:LWP786545 MGG786545:MGL786545 MQC786545:MQH786545 MZY786545:NAD786545 NJU786545:NJZ786545 NTQ786545:NTV786545 ODM786545:ODR786545 ONI786545:ONN786545 OXE786545:OXJ786545 PHA786545:PHF786545 PQW786545:PRB786545 QAS786545:QAX786545 QKO786545:QKT786545 QUK786545:QUP786545 REG786545:REL786545 ROC786545:ROH786545 RXY786545:RYD786545 SHU786545:SHZ786545 SRQ786545:SRV786545 TBM786545:TBR786545 TLI786545:TLN786545 TVE786545:TVJ786545 UFA786545:UFF786545 UOW786545:UPB786545 UYS786545:UYX786545 VIO786545:VIT786545 VSK786545:VSP786545 WCG786545:WCL786545 WMC786545:WMH786545 WVY786545:WWD786545 Q852081:V852081 JM852081:JR852081 TI852081:TN852081 ADE852081:ADJ852081 ANA852081:ANF852081 AWW852081:AXB852081 BGS852081:BGX852081 BQO852081:BQT852081 CAK852081:CAP852081 CKG852081:CKL852081 CUC852081:CUH852081 DDY852081:DED852081 DNU852081:DNZ852081 DXQ852081:DXV852081 EHM852081:EHR852081 ERI852081:ERN852081 FBE852081:FBJ852081 FLA852081:FLF852081 FUW852081:FVB852081 GES852081:GEX852081 GOO852081:GOT852081 GYK852081:GYP852081 HIG852081:HIL852081 HSC852081:HSH852081 IBY852081:ICD852081 ILU852081:ILZ852081 IVQ852081:IVV852081 JFM852081:JFR852081 JPI852081:JPN852081 JZE852081:JZJ852081 KJA852081:KJF852081 KSW852081:KTB852081 LCS852081:LCX852081 LMO852081:LMT852081 LWK852081:LWP852081 MGG852081:MGL852081 MQC852081:MQH852081 MZY852081:NAD852081 NJU852081:NJZ852081 NTQ852081:NTV852081 ODM852081:ODR852081 ONI852081:ONN852081 OXE852081:OXJ852081 PHA852081:PHF852081 PQW852081:PRB852081 QAS852081:QAX852081 QKO852081:QKT852081 QUK852081:QUP852081 REG852081:REL852081 ROC852081:ROH852081 RXY852081:RYD852081 SHU852081:SHZ852081 SRQ852081:SRV852081 TBM852081:TBR852081 TLI852081:TLN852081 TVE852081:TVJ852081 UFA852081:UFF852081 UOW852081:UPB852081 UYS852081:UYX852081 VIO852081:VIT852081 VSK852081:VSP852081 WCG852081:WCL852081 WMC852081:WMH852081 WVY852081:WWD852081 Q917617:V917617 JM917617:JR917617 TI917617:TN917617 ADE917617:ADJ917617 ANA917617:ANF917617 AWW917617:AXB917617 BGS917617:BGX917617 BQO917617:BQT917617 CAK917617:CAP917617 CKG917617:CKL917617 CUC917617:CUH917617 DDY917617:DED917617 DNU917617:DNZ917617 DXQ917617:DXV917617 EHM917617:EHR917617 ERI917617:ERN917617 FBE917617:FBJ917617 FLA917617:FLF917617 FUW917617:FVB917617 GES917617:GEX917617 GOO917617:GOT917617 GYK917617:GYP917617 HIG917617:HIL917617 HSC917617:HSH917617 IBY917617:ICD917617 ILU917617:ILZ917617 IVQ917617:IVV917617 JFM917617:JFR917617 JPI917617:JPN917617 JZE917617:JZJ917617 KJA917617:KJF917617 KSW917617:KTB917617 LCS917617:LCX917617 LMO917617:LMT917617 LWK917617:LWP917617 MGG917617:MGL917617 MQC917617:MQH917617 MZY917617:NAD917617 NJU917617:NJZ917617 NTQ917617:NTV917617 ODM917617:ODR917617 ONI917617:ONN917617 OXE917617:OXJ917617 PHA917617:PHF917617 PQW917617:PRB917617 QAS917617:QAX917617 QKO917617:QKT917617 QUK917617:QUP917617 REG917617:REL917617 ROC917617:ROH917617 RXY917617:RYD917617 SHU917617:SHZ917617 SRQ917617:SRV917617 TBM917617:TBR917617 TLI917617:TLN917617 TVE917617:TVJ917617 UFA917617:UFF917617 UOW917617:UPB917617 UYS917617:UYX917617 VIO917617:VIT917617 VSK917617:VSP917617 WCG917617:WCL917617 WMC917617:WMH917617 WVY917617:WWD917617 Q983153:V983153 JM983153:JR983153 TI983153:TN983153 ADE983153:ADJ983153 ANA983153:ANF983153 AWW983153:AXB983153 BGS983153:BGX983153 BQO983153:BQT983153 CAK983153:CAP983153 CKG983153:CKL983153 CUC983153:CUH983153 DDY983153:DED983153 DNU983153:DNZ983153 DXQ983153:DXV983153 EHM983153:EHR983153 ERI983153:ERN983153 FBE983153:FBJ983153 FLA983153:FLF983153 FUW983153:FVB983153 GES983153:GEX983153 GOO983153:GOT983153 GYK983153:GYP983153 HIG983153:HIL983153 HSC983153:HSH983153 IBY983153:ICD983153 ILU983153:ILZ983153 IVQ983153:IVV983153 JFM983153:JFR983153 JPI983153:JPN983153 JZE983153:JZJ983153 KJA983153:KJF983153 KSW983153:KTB983153 LCS983153:LCX983153 LMO983153:LMT983153 LWK983153:LWP983153 MGG983153:MGL983153 MQC983153:MQH983153 MZY983153:NAD983153 NJU983153:NJZ983153 NTQ983153:NTV983153 ODM983153:ODR983153 ONI983153:ONN983153 OXE983153:OXJ983153 PHA983153:PHF983153 PQW983153:PRB983153 QAS983153:QAX983153 QKO983153:QKT983153 QUK983153:QUP983153 REG983153:REL983153 ROC983153:ROH983153 RXY983153:RYD983153 SHU983153:SHZ983153 SRQ983153:SRV983153 TBM983153:TBR983153 TLI983153:TLN983153 TVE983153:TVJ983153 UFA983153:UFF983153 UOW983153:UPB983153 UYS983153:UYX983153 VIO983153:VIT983153 VSK983153:VSP983153 WCG983153:WCL983153 WMC983153:WMH983153 WVY983153:WWD983153 Q100:V100 JM100:JR100 TI100:TN100 ADE100:ADJ100 ANA100:ANF100 AWW100:AXB100 BGS100:BGX100 BQO100:BQT100 CAK100:CAP100 CKG100:CKL100 CUC100:CUH100 DDY100:DED100 DNU100:DNZ100 DXQ100:DXV100 EHM100:EHR100 ERI100:ERN100 FBE100:FBJ100 FLA100:FLF100 FUW100:FVB100 GES100:GEX100 GOO100:GOT100 GYK100:GYP100 HIG100:HIL100 HSC100:HSH100 IBY100:ICD100 ILU100:ILZ100 IVQ100:IVV100 JFM100:JFR100 JPI100:JPN100 JZE100:JZJ100 KJA100:KJF100 KSW100:KTB100 LCS100:LCX100 LMO100:LMT100 LWK100:LWP100 MGG100:MGL100 MQC100:MQH100 MZY100:NAD100 NJU100:NJZ100 NTQ100:NTV100 ODM100:ODR100 ONI100:ONN100 OXE100:OXJ100 PHA100:PHF100 PQW100:PRB100 QAS100:QAX100 QKO100:QKT100 QUK100:QUP100 REG100:REL100 ROC100:ROH100 RXY100:RYD100 SHU100:SHZ100 SRQ100:SRV100 TBM100:TBR100 TLI100:TLN100 TVE100:TVJ100 UFA100:UFF100 UOW100:UPB100 UYS100:UYX100 VIO100:VIT100 VSK100:VSP100 WCG100:WCL100 WMC100:WMH100 WVY100:WWD100 Q65636:V65636 JM65636:JR65636 TI65636:TN65636 ADE65636:ADJ65636 ANA65636:ANF65636 AWW65636:AXB65636 BGS65636:BGX65636 BQO65636:BQT65636 CAK65636:CAP65636 CKG65636:CKL65636 CUC65636:CUH65636 DDY65636:DED65636 DNU65636:DNZ65636 DXQ65636:DXV65636 EHM65636:EHR65636 ERI65636:ERN65636 FBE65636:FBJ65636 FLA65636:FLF65636 FUW65636:FVB65636 GES65636:GEX65636 GOO65636:GOT65636 GYK65636:GYP65636 HIG65636:HIL65636 HSC65636:HSH65636 IBY65636:ICD65636 ILU65636:ILZ65636 IVQ65636:IVV65636 JFM65636:JFR65636 JPI65636:JPN65636 JZE65636:JZJ65636 KJA65636:KJF65636 KSW65636:KTB65636 LCS65636:LCX65636 LMO65636:LMT65636 LWK65636:LWP65636 MGG65636:MGL65636 MQC65636:MQH65636 MZY65636:NAD65636 NJU65636:NJZ65636 NTQ65636:NTV65636 ODM65636:ODR65636 ONI65636:ONN65636 OXE65636:OXJ65636 PHA65636:PHF65636 PQW65636:PRB65636 QAS65636:QAX65636 QKO65636:QKT65636 QUK65636:QUP65636 REG65636:REL65636 ROC65636:ROH65636 RXY65636:RYD65636 SHU65636:SHZ65636 SRQ65636:SRV65636 TBM65636:TBR65636 TLI65636:TLN65636 TVE65636:TVJ65636 UFA65636:UFF65636 UOW65636:UPB65636 UYS65636:UYX65636 VIO65636:VIT65636 VSK65636:VSP65636 WCG65636:WCL65636 WMC65636:WMH65636 WVY65636:WWD65636 Q131172:V131172 JM131172:JR131172 TI131172:TN131172 ADE131172:ADJ131172 ANA131172:ANF131172 AWW131172:AXB131172 BGS131172:BGX131172 BQO131172:BQT131172 CAK131172:CAP131172 CKG131172:CKL131172 CUC131172:CUH131172 DDY131172:DED131172 DNU131172:DNZ131172 DXQ131172:DXV131172 EHM131172:EHR131172 ERI131172:ERN131172 FBE131172:FBJ131172 FLA131172:FLF131172 FUW131172:FVB131172 GES131172:GEX131172 GOO131172:GOT131172 GYK131172:GYP131172 HIG131172:HIL131172 HSC131172:HSH131172 IBY131172:ICD131172 ILU131172:ILZ131172 IVQ131172:IVV131172 JFM131172:JFR131172 JPI131172:JPN131172 JZE131172:JZJ131172 KJA131172:KJF131172 KSW131172:KTB131172 LCS131172:LCX131172 LMO131172:LMT131172 LWK131172:LWP131172 MGG131172:MGL131172 MQC131172:MQH131172 MZY131172:NAD131172 NJU131172:NJZ131172 NTQ131172:NTV131172 ODM131172:ODR131172 ONI131172:ONN131172 OXE131172:OXJ131172 PHA131172:PHF131172 PQW131172:PRB131172 QAS131172:QAX131172 QKO131172:QKT131172 QUK131172:QUP131172 REG131172:REL131172 ROC131172:ROH131172 RXY131172:RYD131172 SHU131172:SHZ131172 SRQ131172:SRV131172 TBM131172:TBR131172 TLI131172:TLN131172 TVE131172:TVJ131172 UFA131172:UFF131172 UOW131172:UPB131172 UYS131172:UYX131172 VIO131172:VIT131172 VSK131172:VSP131172 WCG131172:WCL131172 WMC131172:WMH131172 WVY131172:WWD131172 Q196708:V196708 JM196708:JR196708 TI196708:TN196708 ADE196708:ADJ196708 ANA196708:ANF196708 AWW196708:AXB196708 BGS196708:BGX196708 BQO196708:BQT196708 CAK196708:CAP196708 CKG196708:CKL196708 CUC196708:CUH196708 DDY196708:DED196708 DNU196708:DNZ196708 DXQ196708:DXV196708 EHM196708:EHR196708 ERI196708:ERN196708 FBE196708:FBJ196708 FLA196708:FLF196708 FUW196708:FVB196708 GES196708:GEX196708 GOO196708:GOT196708 GYK196708:GYP196708 HIG196708:HIL196708 HSC196708:HSH196708 IBY196708:ICD196708 ILU196708:ILZ196708 IVQ196708:IVV196708 JFM196708:JFR196708 JPI196708:JPN196708 JZE196708:JZJ196708 KJA196708:KJF196708 KSW196708:KTB196708 LCS196708:LCX196708 LMO196708:LMT196708 LWK196708:LWP196708 MGG196708:MGL196708 MQC196708:MQH196708 MZY196708:NAD196708 NJU196708:NJZ196708 NTQ196708:NTV196708 ODM196708:ODR196708 ONI196708:ONN196708 OXE196708:OXJ196708 PHA196708:PHF196708 PQW196708:PRB196708 QAS196708:QAX196708 QKO196708:QKT196708 QUK196708:QUP196708 REG196708:REL196708 ROC196708:ROH196708 RXY196708:RYD196708 SHU196708:SHZ196708 SRQ196708:SRV196708 TBM196708:TBR196708 TLI196708:TLN196708 TVE196708:TVJ196708 UFA196708:UFF196708 UOW196708:UPB196708 UYS196708:UYX196708 VIO196708:VIT196708 VSK196708:VSP196708 WCG196708:WCL196708 WMC196708:WMH196708 WVY196708:WWD196708 Q262244:V262244 JM262244:JR262244 TI262244:TN262244 ADE262244:ADJ262244 ANA262244:ANF262244 AWW262244:AXB262244 BGS262244:BGX262244 BQO262244:BQT262244 CAK262244:CAP262244 CKG262244:CKL262244 CUC262244:CUH262244 DDY262244:DED262244 DNU262244:DNZ262244 DXQ262244:DXV262244 EHM262244:EHR262244 ERI262244:ERN262244 FBE262244:FBJ262244 FLA262244:FLF262244 FUW262244:FVB262244 GES262244:GEX262244 GOO262244:GOT262244 GYK262244:GYP262244 HIG262244:HIL262244 HSC262244:HSH262244 IBY262244:ICD262244 ILU262244:ILZ262244 IVQ262244:IVV262244 JFM262244:JFR262244 JPI262244:JPN262244 JZE262244:JZJ262244 KJA262244:KJF262244 KSW262244:KTB262244 LCS262244:LCX262244 LMO262244:LMT262244 LWK262244:LWP262244 MGG262244:MGL262244 MQC262244:MQH262244 MZY262244:NAD262244 NJU262244:NJZ262244 NTQ262244:NTV262244 ODM262244:ODR262244 ONI262244:ONN262244 OXE262244:OXJ262244 PHA262244:PHF262244 PQW262244:PRB262244 QAS262244:QAX262244 QKO262244:QKT262244 QUK262244:QUP262244 REG262244:REL262244 ROC262244:ROH262244 RXY262244:RYD262244 SHU262244:SHZ262244 SRQ262244:SRV262244 TBM262244:TBR262244 TLI262244:TLN262244 TVE262244:TVJ262244 UFA262244:UFF262244 UOW262244:UPB262244 UYS262244:UYX262244 VIO262244:VIT262244 VSK262244:VSP262244 WCG262244:WCL262244 WMC262244:WMH262244 WVY262244:WWD262244 Q327780:V327780 JM327780:JR327780 TI327780:TN327780 ADE327780:ADJ327780 ANA327780:ANF327780 AWW327780:AXB327780 BGS327780:BGX327780 BQO327780:BQT327780 CAK327780:CAP327780 CKG327780:CKL327780 CUC327780:CUH327780 DDY327780:DED327780 DNU327780:DNZ327780 DXQ327780:DXV327780 EHM327780:EHR327780 ERI327780:ERN327780 FBE327780:FBJ327780 FLA327780:FLF327780 FUW327780:FVB327780 GES327780:GEX327780 GOO327780:GOT327780 GYK327780:GYP327780 HIG327780:HIL327780 HSC327780:HSH327780 IBY327780:ICD327780 ILU327780:ILZ327780 IVQ327780:IVV327780 JFM327780:JFR327780 JPI327780:JPN327780 JZE327780:JZJ327780 KJA327780:KJF327780 KSW327780:KTB327780 LCS327780:LCX327780 LMO327780:LMT327780 LWK327780:LWP327780 MGG327780:MGL327780 MQC327780:MQH327780 MZY327780:NAD327780 NJU327780:NJZ327780 NTQ327780:NTV327780 ODM327780:ODR327780 ONI327780:ONN327780 OXE327780:OXJ327780 PHA327780:PHF327780 PQW327780:PRB327780 QAS327780:QAX327780 QKO327780:QKT327780 QUK327780:QUP327780 REG327780:REL327780 ROC327780:ROH327780 RXY327780:RYD327780 SHU327780:SHZ327780 SRQ327780:SRV327780 TBM327780:TBR327780 TLI327780:TLN327780 TVE327780:TVJ327780 UFA327780:UFF327780 UOW327780:UPB327780 UYS327780:UYX327780 VIO327780:VIT327780 VSK327780:VSP327780 WCG327780:WCL327780 WMC327780:WMH327780 WVY327780:WWD327780 Q393316:V393316 JM393316:JR393316 TI393316:TN393316 ADE393316:ADJ393316 ANA393316:ANF393316 AWW393316:AXB393316 BGS393316:BGX393316 BQO393316:BQT393316 CAK393316:CAP393316 CKG393316:CKL393316 CUC393316:CUH393316 DDY393316:DED393316 DNU393316:DNZ393316 DXQ393316:DXV393316 EHM393316:EHR393316 ERI393316:ERN393316 FBE393316:FBJ393316 FLA393316:FLF393316 FUW393316:FVB393316 GES393316:GEX393316 GOO393316:GOT393316 GYK393316:GYP393316 HIG393316:HIL393316 HSC393316:HSH393316 IBY393316:ICD393316 ILU393316:ILZ393316 IVQ393316:IVV393316 JFM393316:JFR393316 JPI393316:JPN393316 JZE393316:JZJ393316 KJA393316:KJF393316 KSW393316:KTB393316 LCS393316:LCX393316 LMO393316:LMT393316 LWK393316:LWP393316 MGG393316:MGL393316 MQC393316:MQH393316 MZY393316:NAD393316 NJU393316:NJZ393316 NTQ393316:NTV393316 ODM393316:ODR393316 ONI393316:ONN393316 OXE393316:OXJ393316 PHA393316:PHF393316 PQW393316:PRB393316 QAS393316:QAX393316 QKO393316:QKT393316 QUK393316:QUP393316 REG393316:REL393316 ROC393316:ROH393316 RXY393316:RYD393316 SHU393316:SHZ393316 SRQ393316:SRV393316 TBM393316:TBR393316 TLI393316:TLN393316 TVE393316:TVJ393316 UFA393316:UFF393316 UOW393316:UPB393316 UYS393316:UYX393316 VIO393316:VIT393316 VSK393316:VSP393316 WCG393316:WCL393316 WMC393316:WMH393316 WVY393316:WWD393316 Q458852:V458852 JM458852:JR458852 TI458852:TN458852 ADE458852:ADJ458852 ANA458852:ANF458852 AWW458852:AXB458852 BGS458852:BGX458852 BQO458852:BQT458852 CAK458852:CAP458852 CKG458852:CKL458852 CUC458852:CUH458852 DDY458852:DED458852 DNU458852:DNZ458852 DXQ458852:DXV458852 EHM458852:EHR458852 ERI458852:ERN458852 FBE458852:FBJ458852 FLA458852:FLF458852 FUW458852:FVB458852 GES458852:GEX458852 GOO458852:GOT458852 GYK458852:GYP458852 HIG458852:HIL458852 HSC458852:HSH458852 IBY458852:ICD458852 ILU458852:ILZ458852 IVQ458852:IVV458852 JFM458852:JFR458852 JPI458852:JPN458852 JZE458852:JZJ458852 KJA458852:KJF458852 KSW458852:KTB458852 LCS458852:LCX458852 LMO458852:LMT458852 LWK458852:LWP458852 MGG458852:MGL458852 MQC458852:MQH458852 MZY458852:NAD458852 NJU458852:NJZ458852 NTQ458852:NTV458852 ODM458852:ODR458852 ONI458852:ONN458852 OXE458852:OXJ458852 PHA458852:PHF458852 PQW458852:PRB458852 QAS458852:QAX458852 QKO458852:QKT458852 QUK458852:QUP458852 REG458852:REL458852 ROC458852:ROH458852 RXY458852:RYD458852 SHU458852:SHZ458852 SRQ458852:SRV458852 TBM458852:TBR458852 TLI458852:TLN458852 TVE458852:TVJ458852 UFA458852:UFF458852 UOW458852:UPB458852 UYS458852:UYX458852 VIO458852:VIT458852 VSK458852:VSP458852 WCG458852:WCL458852 WMC458852:WMH458852 WVY458852:WWD458852 Q524388:V524388 JM524388:JR524388 TI524388:TN524388 ADE524388:ADJ524388 ANA524388:ANF524388 AWW524388:AXB524388 BGS524388:BGX524388 BQO524388:BQT524388 CAK524388:CAP524388 CKG524388:CKL524388 CUC524388:CUH524388 DDY524388:DED524388 DNU524388:DNZ524388 DXQ524388:DXV524388 EHM524388:EHR524388 ERI524388:ERN524388 FBE524388:FBJ524388 FLA524388:FLF524388 FUW524388:FVB524388 GES524388:GEX524388 GOO524388:GOT524388 GYK524388:GYP524388 HIG524388:HIL524388 HSC524388:HSH524388 IBY524388:ICD524388 ILU524388:ILZ524388 IVQ524388:IVV524388 JFM524388:JFR524388 JPI524388:JPN524388 JZE524388:JZJ524388 KJA524388:KJF524388 KSW524388:KTB524388 LCS524388:LCX524388 LMO524388:LMT524388 LWK524388:LWP524388 MGG524388:MGL524388 MQC524388:MQH524388 MZY524388:NAD524388 NJU524388:NJZ524388 NTQ524388:NTV524388 ODM524388:ODR524388 ONI524388:ONN524388 OXE524388:OXJ524388 PHA524388:PHF524388 PQW524388:PRB524388 QAS524388:QAX524388 QKO524388:QKT524388 QUK524388:QUP524388 REG524388:REL524388 ROC524388:ROH524388 RXY524388:RYD524388 SHU524388:SHZ524388 SRQ524388:SRV524388 TBM524388:TBR524388 TLI524388:TLN524388 TVE524388:TVJ524388 UFA524388:UFF524388 UOW524388:UPB524388 UYS524388:UYX524388 VIO524388:VIT524388 VSK524388:VSP524388 WCG524388:WCL524388 WMC524388:WMH524388 WVY524388:WWD524388 Q589924:V589924 JM589924:JR589924 TI589924:TN589924 ADE589924:ADJ589924 ANA589924:ANF589924 AWW589924:AXB589924 BGS589924:BGX589924 BQO589924:BQT589924 CAK589924:CAP589924 CKG589924:CKL589924 CUC589924:CUH589924 DDY589924:DED589924 DNU589924:DNZ589924 DXQ589924:DXV589924 EHM589924:EHR589924 ERI589924:ERN589924 FBE589924:FBJ589924 FLA589924:FLF589924 FUW589924:FVB589924 GES589924:GEX589924 GOO589924:GOT589924 GYK589924:GYP589924 HIG589924:HIL589924 HSC589924:HSH589924 IBY589924:ICD589924 ILU589924:ILZ589924 IVQ589924:IVV589924 JFM589924:JFR589924 JPI589924:JPN589924 JZE589924:JZJ589924 KJA589924:KJF589924 KSW589924:KTB589924 LCS589924:LCX589924 LMO589924:LMT589924 LWK589924:LWP589924 MGG589924:MGL589924 MQC589924:MQH589924 MZY589924:NAD589924 NJU589924:NJZ589924 NTQ589924:NTV589924 ODM589924:ODR589924 ONI589924:ONN589924 OXE589924:OXJ589924 PHA589924:PHF589924 PQW589924:PRB589924 QAS589924:QAX589924 QKO589924:QKT589924 QUK589924:QUP589924 REG589924:REL589924 ROC589924:ROH589924 RXY589924:RYD589924 SHU589924:SHZ589924 SRQ589924:SRV589924 TBM589924:TBR589924 TLI589924:TLN589924 TVE589924:TVJ589924 UFA589924:UFF589924 UOW589924:UPB589924 UYS589924:UYX589924 VIO589924:VIT589924 VSK589924:VSP589924 WCG589924:WCL589924 WMC589924:WMH589924 WVY589924:WWD589924 Q655460:V655460 JM655460:JR655460 TI655460:TN655460 ADE655460:ADJ655460 ANA655460:ANF655460 AWW655460:AXB655460 BGS655460:BGX655460 BQO655460:BQT655460 CAK655460:CAP655460 CKG655460:CKL655460 CUC655460:CUH655460 DDY655460:DED655460 DNU655460:DNZ655460 DXQ655460:DXV655460 EHM655460:EHR655460 ERI655460:ERN655460 FBE655460:FBJ655460 FLA655460:FLF655460 FUW655460:FVB655460 GES655460:GEX655460 GOO655460:GOT655460 GYK655460:GYP655460 HIG655460:HIL655460 HSC655460:HSH655460 IBY655460:ICD655460 ILU655460:ILZ655460 IVQ655460:IVV655460 JFM655460:JFR655460 JPI655460:JPN655460 JZE655460:JZJ655460 KJA655460:KJF655460 KSW655460:KTB655460 LCS655460:LCX655460 LMO655460:LMT655460 LWK655460:LWP655460 MGG655460:MGL655460 MQC655460:MQH655460 MZY655460:NAD655460 NJU655460:NJZ655460 NTQ655460:NTV655460 ODM655460:ODR655460 ONI655460:ONN655460 OXE655460:OXJ655460 PHA655460:PHF655460 PQW655460:PRB655460 QAS655460:QAX655460 QKO655460:QKT655460 QUK655460:QUP655460 REG655460:REL655460 ROC655460:ROH655460 RXY655460:RYD655460 SHU655460:SHZ655460 SRQ655460:SRV655460 TBM655460:TBR655460 TLI655460:TLN655460 TVE655460:TVJ655460 UFA655460:UFF655460 UOW655460:UPB655460 UYS655460:UYX655460 VIO655460:VIT655460 VSK655460:VSP655460 WCG655460:WCL655460 WMC655460:WMH655460 WVY655460:WWD655460 Q720996:V720996 JM720996:JR720996 TI720996:TN720996 ADE720996:ADJ720996 ANA720996:ANF720996 AWW720996:AXB720996 BGS720996:BGX720996 BQO720996:BQT720996 CAK720996:CAP720996 CKG720996:CKL720996 CUC720996:CUH720996 DDY720996:DED720996 DNU720996:DNZ720996 DXQ720996:DXV720996 EHM720996:EHR720996 ERI720996:ERN720996 FBE720996:FBJ720996 FLA720996:FLF720996 FUW720996:FVB720996 GES720996:GEX720996 GOO720996:GOT720996 GYK720996:GYP720996 HIG720996:HIL720996 HSC720996:HSH720996 IBY720996:ICD720996 ILU720996:ILZ720996 IVQ720996:IVV720996 JFM720996:JFR720996 JPI720996:JPN720996 JZE720996:JZJ720996 KJA720996:KJF720996 KSW720996:KTB720996 LCS720996:LCX720996 LMO720996:LMT720996 LWK720996:LWP720996 MGG720996:MGL720996 MQC720996:MQH720996 MZY720996:NAD720996 NJU720996:NJZ720996 NTQ720996:NTV720996 ODM720996:ODR720996 ONI720996:ONN720996 OXE720996:OXJ720996 PHA720996:PHF720996 PQW720996:PRB720996 QAS720996:QAX720996 QKO720996:QKT720996 QUK720996:QUP720996 REG720996:REL720996 ROC720996:ROH720996 RXY720996:RYD720996 SHU720996:SHZ720996 SRQ720996:SRV720996 TBM720996:TBR720996 TLI720996:TLN720996 TVE720996:TVJ720996 UFA720996:UFF720996 UOW720996:UPB720996 UYS720996:UYX720996 VIO720996:VIT720996 VSK720996:VSP720996 WCG720996:WCL720996 WMC720996:WMH720996 WVY720996:WWD720996 Q786532:V786532 JM786532:JR786532 TI786532:TN786532 ADE786532:ADJ786532 ANA786532:ANF786532 AWW786532:AXB786532 BGS786532:BGX786532 BQO786532:BQT786532 CAK786532:CAP786532 CKG786532:CKL786532 CUC786532:CUH786532 DDY786532:DED786532 DNU786532:DNZ786532 DXQ786532:DXV786532 EHM786532:EHR786532 ERI786532:ERN786532 FBE786532:FBJ786532 FLA786532:FLF786532 FUW786532:FVB786532 GES786532:GEX786532 GOO786532:GOT786532 GYK786532:GYP786532 HIG786532:HIL786532 HSC786532:HSH786532 IBY786532:ICD786532 ILU786532:ILZ786532 IVQ786532:IVV786532 JFM786532:JFR786532 JPI786532:JPN786532 JZE786532:JZJ786532 KJA786532:KJF786532 KSW786532:KTB786532 LCS786532:LCX786532 LMO786532:LMT786532 LWK786532:LWP786532 MGG786532:MGL786532 MQC786532:MQH786532 MZY786532:NAD786532 NJU786532:NJZ786532 NTQ786532:NTV786532 ODM786532:ODR786532 ONI786532:ONN786532 OXE786532:OXJ786532 PHA786532:PHF786532 PQW786532:PRB786532 QAS786532:QAX786532 QKO786532:QKT786532 QUK786532:QUP786532 REG786532:REL786532 ROC786532:ROH786532 RXY786532:RYD786532 SHU786532:SHZ786532 SRQ786532:SRV786532 TBM786532:TBR786532 TLI786532:TLN786532 TVE786532:TVJ786532 UFA786532:UFF786532 UOW786532:UPB786532 UYS786532:UYX786532 VIO786532:VIT786532 VSK786532:VSP786532 WCG786532:WCL786532 WMC786532:WMH786532 WVY786532:WWD786532 Q852068:V852068 JM852068:JR852068 TI852068:TN852068 ADE852068:ADJ852068 ANA852068:ANF852068 AWW852068:AXB852068 BGS852068:BGX852068 BQO852068:BQT852068 CAK852068:CAP852068 CKG852068:CKL852068 CUC852068:CUH852068 DDY852068:DED852068 DNU852068:DNZ852068 DXQ852068:DXV852068 EHM852068:EHR852068 ERI852068:ERN852068 FBE852068:FBJ852068 FLA852068:FLF852068 FUW852068:FVB852068 GES852068:GEX852068 GOO852068:GOT852068 GYK852068:GYP852068 HIG852068:HIL852068 HSC852068:HSH852068 IBY852068:ICD852068 ILU852068:ILZ852068 IVQ852068:IVV852068 JFM852068:JFR852068 JPI852068:JPN852068 JZE852068:JZJ852068 KJA852068:KJF852068 KSW852068:KTB852068 LCS852068:LCX852068 LMO852068:LMT852068 LWK852068:LWP852068 MGG852068:MGL852068 MQC852068:MQH852068 MZY852068:NAD852068 NJU852068:NJZ852068 NTQ852068:NTV852068 ODM852068:ODR852068 ONI852068:ONN852068 OXE852068:OXJ852068 PHA852068:PHF852068 PQW852068:PRB852068 QAS852068:QAX852068 QKO852068:QKT852068 QUK852068:QUP852068 REG852068:REL852068 ROC852068:ROH852068 RXY852068:RYD852068 SHU852068:SHZ852068 SRQ852068:SRV852068 TBM852068:TBR852068 TLI852068:TLN852068 TVE852068:TVJ852068 UFA852068:UFF852068 UOW852068:UPB852068 UYS852068:UYX852068 VIO852068:VIT852068 VSK852068:VSP852068 WCG852068:WCL852068 WMC852068:WMH852068 WVY852068:WWD852068 Q917604:V917604 JM917604:JR917604 TI917604:TN917604 ADE917604:ADJ917604 ANA917604:ANF917604 AWW917604:AXB917604 BGS917604:BGX917604 BQO917604:BQT917604 CAK917604:CAP917604 CKG917604:CKL917604 CUC917604:CUH917604 DDY917604:DED917604 DNU917604:DNZ917604 DXQ917604:DXV917604 EHM917604:EHR917604 ERI917604:ERN917604 FBE917604:FBJ917604 FLA917604:FLF917604 FUW917604:FVB917604 GES917604:GEX917604 GOO917604:GOT917604 GYK917604:GYP917604 HIG917604:HIL917604 HSC917604:HSH917604 IBY917604:ICD917604 ILU917604:ILZ917604 IVQ917604:IVV917604 JFM917604:JFR917604 JPI917604:JPN917604 JZE917604:JZJ917604 KJA917604:KJF917604 KSW917604:KTB917604 LCS917604:LCX917604 LMO917604:LMT917604 LWK917604:LWP917604 MGG917604:MGL917604 MQC917604:MQH917604 MZY917604:NAD917604 NJU917604:NJZ917604 NTQ917604:NTV917604 ODM917604:ODR917604 ONI917604:ONN917604 OXE917604:OXJ917604 PHA917604:PHF917604 PQW917604:PRB917604 QAS917604:QAX917604 QKO917604:QKT917604 QUK917604:QUP917604 REG917604:REL917604 ROC917604:ROH917604 RXY917604:RYD917604 SHU917604:SHZ917604 SRQ917604:SRV917604 TBM917604:TBR917604 TLI917604:TLN917604 TVE917604:TVJ917604 UFA917604:UFF917604 UOW917604:UPB917604 UYS917604:UYX917604 VIO917604:VIT917604 VSK917604:VSP917604 WCG917604:WCL917604 WMC917604:WMH917604 WVY917604:WWD917604 Q983140:V983140 JM983140:JR983140 TI983140:TN983140 ADE983140:ADJ983140 ANA983140:ANF983140 AWW983140:AXB983140 BGS983140:BGX983140 BQO983140:BQT983140 CAK983140:CAP983140 CKG983140:CKL983140 CUC983140:CUH983140 DDY983140:DED983140 DNU983140:DNZ983140 DXQ983140:DXV983140 EHM983140:EHR983140 ERI983140:ERN983140 FBE983140:FBJ983140 FLA983140:FLF983140 FUW983140:FVB983140 GES983140:GEX983140 GOO983140:GOT983140 GYK983140:GYP983140 HIG983140:HIL983140 HSC983140:HSH983140 IBY983140:ICD983140 ILU983140:ILZ983140 IVQ983140:IVV983140 JFM983140:JFR983140 JPI983140:JPN983140 JZE983140:JZJ983140 KJA983140:KJF983140 KSW983140:KTB983140 LCS983140:LCX983140 LMO983140:LMT983140 LWK983140:LWP983140 MGG983140:MGL983140 MQC983140:MQH983140 MZY983140:NAD983140 NJU983140:NJZ983140 NTQ983140:NTV983140 ODM983140:ODR983140 ONI983140:ONN983140 OXE983140:OXJ983140 PHA983140:PHF983140 PQW983140:PRB983140 QAS983140:QAX983140 QKO983140:QKT983140 QUK983140:QUP983140 REG983140:REL983140 ROC983140:ROH983140 RXY983140:RYD983140 SHU983140:SHZ983140 SRQ983140:SRV983140 TBM983140:TBR983140 TLI983140:TLN983140 TVE983140:TVJ983140 UFA983140:UFF983140 UOW983140:UPB983140 UYS983140:UYX983140 VIO983140:VIT983140 VSK983140:VSP983140 WCG983140:WCL983140 WMC983140:WMH983140 WVY983140:WWD983140 R102:V102 JN102:JR102 TJ102:TN102 ADF102:ADJ102 ANB102:ANF102 AWX102:AXB102 BGT102:BGX102 BQP102:BQT102 CAL102:CAP102 CKH102:CKL102 CUD102:CUH102 DDZ102:DED102 DNV102:DNZ102 DXR102:DXV102 EHN102:EHR102 ERJ102:ERN102 FBF102:FBJ102 FLB102:FLF102 FUX102:FVB102 GET102:GEX102 GOP102:GOT102 GYL102:GYP102 HIH102:HIL102 HSD102:HSH102 IBZ102:ICD102 ILV102:ILZ102 IVR102:IVV102 JFN102:JFR102 JPJ102:JPN102 JZF102:JZJ102 KJB102:KJF102 KSX102:KTB102 LCT102:LCX102 LMP102:LMT102 LWL102:LWP102 MGH102:MGL102 MQD102:MQH102 MZZ102:NAD102 NJV102:NJZ102 NTR102:NTV102 ODN102:ODR102 ONJ102:ONN102 OXF102:OXJ102 PHB102:PHF102 PQX102:PRB102 QAT102:QAX102 QKP102:QKT102 QUL102:QUP102 REH102:REL102 ROD102:ROH102 RXZ102:RYD102 SHV102:SHZ102 SRR102:SRV102 TBN102:TBR102 TLJ102:TLN102 TVF102:TVJ102 UFB102:UFF102 UOX102:UPB102 UYT102:UYX102 VIP102:VIT102 VSL102:VSP102 WCH102:WCL102 WMD102:WMH102 WVZ102:WWD102 R65638:V65638 JN65638:JR65638 TJ65638:TN65638 ADF65638:ADJ65638 ANB65638:ANF65638 AWX65638:AXB65638 BGT65638:BGX65638 BQP65638:BQT65638 CAL65638:CAP65638 CKH65638:CKL65638 CUD65638:CUH65638 DDZ65638:DED65638 DNV65638:DNZ65638 DXR65638:DXV65638 EHN65638:EHR65638 ERJ65638:ERN65638 FBF65638:FBJ65638 FLB65638:FLF65638 FUX65638:FVB65638 GET65638:GEX65638 GOP65638:GOT65638 GYL65638:GYP65638 HIH65638:HIL65638 HSD65638:HSH65638 IBZ65638:ICD65638 ILV65638:ILZ65638 IVR65638:IVV65638 JFN65638:JFR65638 JPJ65638:JPN65638 JZF65638:JZJ65638 KJB65638:KJF65638 KSX65638:KTB65638 LCT65638:LCX65638 LMP65638:LMT65638 LWL65638:LWP65638 MGH65638:MGL65638 MQD65638:MQH65638 MZZ65638:NAD65638 NJV65638:NJZ65638 NTR65638:NTV65638 ODN65638:ODR65638 ONJ65638:ONN65638 OXF65638:OXJ65638 PHB65638:PHF65638 PQX65638:PRB65638 QAT65638:QAX65638 QKP65638:QKT65638 QUL65638:QUP65638 REH65638:REL65638 ROD65638:ROH65638 RXZ65638:RYD65638 SHV65638:SHZ65638 SRR65638:SRV65638 TBN65638:TBR65638 TLJ65638:TLN65638 TVF65638:TVJ65638 UFB65638:UFF65638 UOX65638:UPB65638 UYT65638:UYX65638 VIP65638:VIT65638 VSL65638:VSP65638 WCH65638:WCL65638 WMD65638:WMH65638 WVZ65638:WWD65638 R131174:V131174 JN131174:JR131174 TJ131174:TN131174 ADF131174:ADJ131174 ANB131174:ANF131174 AWX131174:AXB131174 BGT131174:BGX131174 BQP131174:BQT131174 CAL131174:CAP131174 CKH131174:CKL131174 CUD131174:CUH131174 DDZ131174:DED131174 DNV131174:DNZ131174 DXR131174:DXV131174 EHN131174:EHR131174 ERJ131174:ERN131174 FBF131174:FBJ131174 FLB131174:FLF131174 FUX131174:FVB131174 GET131174:GEX131174 GOP131174:GOT131174 GYL131174:GYP131174 HIH131174:HIL131174 HSD131174:HSH131174 IBZ131174:ICD131174 ILV131174:ILZ131174 IVR131174:IVV131174 JFN131174:JFR131174 JPJ131174:JPN131174 JZF131174:JZJ131174 KJB131174:KJF131174 KSX131174:KTB131174 LCT131174:LCX131174 LMP131174:LMT131174 LWL131174:LWP131174 MGH131174:MGL131174 MQD131174:MQH131174 MZZ131174:NAD131174 NJV131174:NJZ131174 NTR131174:NTV131174 ODN131174:ODR131174 ONJ131174:ONN131174 OXF131174:OXJ131174 PHB131174:PHF131174 PQX131174:PRB131174 QAT131174:QAX131174 QKP131174:QKT131174 QUL131174:QUP131174 REH131174:REL131174 ROD131174:ROH131174 RXZ131174:RYD131174 SHV131174:SHZ131174 SRR131174:SRV131174 TBN131174:TBR131174 TLJ131174:TLN131174 TVF131174:TVJ131174 UFB131174:UFF131174 UOX131174:UPB131174 UYT131174:UYX131174 VIP131174:VIT131174 VSL131174:VSP131174 WCH131174:WCL131174 WMD131174:WMH131174 WVZ131174:WWD131174 R196710:V196710 JN196710:JR196710 TJ196710:TN196710 ADF196710:ADJ196710 ANB196710:ANF196710 AWX196710:AXB196710 BGT196710:BGX196710 BQP196710:BQT196710 CAL196710:CAP196710 CKH196710:CKL196710 CUD196710:CUH196710 DDZ196710:DED196710 DNV196710:DNZ196710 DXR196710:DXV196710 EHN196710:EHR196710 ERJ196710:ERN196710 FBF196710:FBJ196710 FLB196710:FLF196710 FUX196710:FVB196710 GET196710:GEX196710 GOP196710:GOT196710 GYL196710:GYP196710 HIH196710:HIL196710 HSD196710:HSH196710 IBZ196710:ICD196710 ILV196710:ILZ196710 IVR196710:IVV196710 JFN196710:JFR196710 JPJ196710:JPN196710 JZF196710:JZJ196710 KJB196710:KJF196710 KSX196710:KTB196710 LCT196710:LCX196710 LMP196710:LMT196710 LWL196710:LWP196710 MGH196710:MGL196710 MQD196710:MQH196710 MZZ196710:NAD196710 NJV196710:NJZ196710 NTR196710:NTV196710 ODN196710:ODR196710 ONJ196710:ONN196710 OXF196710:OXJ196710 PHB196710:PHF196710 PQX196710:PRB196710 QAT196710:QAX196710 QKP196710:QKT196710 QUL196710:QUP196710 REH196710:REL196710 ROD196710:ROH196710 RXZ196710:RYD196710 SHV196710:SHZ196710 SRR196710:SRV196710 TBN196710:TBR196710 TLJ196710:TLN196710 TVF196710:TVJ196710 UFB196710:UFF196710 UOX196710:UPB196710 UYT196710:UYX196710 VIP196710:VIT196710 VSL196710:VSP196710 WCH196710:WCL196710 WMD196710:WMH196710 WVZ196710:WWD196710 R262246:V262246 JN262246:JR262246 TJ262246:TN262246 ADF262246:ADJ262246 ANB262246:ANF262246 AWX262246:AXB262246 BGT262246:BGX262246 BQP262246:BQT262246 CAL262246:CAP262246 CKH262246:CKL262246 CUD262246:CUH262246 DDZ262246:DED262246 DNV262246:DNZ262246 DXR262246:DXV262246 EHN262246:EHR262246 ERJ262246:ERN262246 FBF262246:FBJ262246 FLB262246:FLF262246 FUX262246:FVB262246 GET262246:GEX262246 GOP262246:GOT262246 GYL262246:GYP262246 HIH262246:HIL262246 HSD262246:HSH262246 IBZ262246:ICD262246 ILV262246:ILZ262246 IVR262246:IVV262246 JFN262246:JFR262246 JPJ262246:JPN262246 JZF262246:JZJ262246 KJB262246:KJF262246 KSX262246:KTB262246 LCT262246:LCX262246 LMP262246:LMT262246 LWL262246:LWP262246 MGH262246:MGL262246 MQD262246:MQH262246 MZZ262246:NAD262246 NJV262246:NJZ262246 NTR262246:NTV262246 ODN262246:ODR262246 ONJ262246:ONN262246 OXF262246:OXJ262246 PHB262246:PHF262246 PQX262246:PRB262246 QAT262246:QAX262246 QKP262246:QKT262246 QUL262246:QUP262246 REH262246:REL262246 ROD262246:ROH262246 RXZ262246:RYD262246 SHV262246:SHZ262246 SRR262246:SRV262246 TBN262246:TBR262246 TLJ262246:TLN262246 TVF262246:TVJ262246 UFB262246:UFF262246 UOX262246:UPB262246 UYT262246:UYX262246 VIP262246:VIT262246 VSL262246:VSP262246 WCH262246:WCL262246 WMD262246:WMH262246 WVZ262246:WWD262246 R327782:V327782 JN327782:JR327782 TJ327782:TN327782 ADF327782:ADJ327782 ANB327782:ANF327782 AWX327782:AXB327782 BGT327782:BGX327782 BQP327782:BQT327782 CAL327782:CAP327782 CKH327782:CKL327782 CUD327782:CUH327782 DDZ327782:DED327782 DNV327782:DNZ327782 DXR327782:DXV327782 EHN327782:EHR327782 ERJ327782:ERN327782 FBF327782:FBJ327782 FLB327782:FLF327782 FUX327782:FVB327782 GET327782:GEX327782 GOP327782:GOT327782 GYL327782:GYP327782 HIH327782:HIL327782 HSD327782:HSH327782 IBZ327782:ICD327782 ILV327782:ILZ327782 IVR327782:IVV327782 JFN327782:JFR327782 JPJ327782:JPN327782 JZF327782:JZJ327782 KJB327782:KJF327782 KSX327782:KTB327782 LCT327782:LCX327782 LMP327782:LMT327782 LWL327782:LWP327782 MGH327782:MGL327782 MQD327782:MQH327782 MZZ327782:NAD327782 NJV327782:NJZ327782 NTR327782:NTV327782 ODN327782:ODR327782 ONJ327782:ONN327782 OXF327782:OXJ327782 PHB327782:PHF327782 PQX327782:PRB327782 QAT327782:QAX327782 QKP327782:QKT327782 QUL327782:QUP327782 REH327782:REL327782 ROD327782:ROH327782 RXZ327782:RYD327782 SHV327782:SHZ327782 SRR327782:SRV327782 TBN327782:TBR327782 TLJ327782:TLN327782 TVF327782:TVJ327782 UFB327782:UFF327782 UOX327782:UPB327782 UYT327782:UYX327782 VIP327782:VIT327782 VSL327782:VSP327782 WCH327782:WCL327782 WMD327782:WMH327782 WVZ327782:WWD327782 R393318:V393318 JN393318:JR393318 TJ393318:TN393318 ADF393318:ADJ393318 ANB393318:ANF393318 AWX393318:AXB393318 BGT393318:BGX393318 BQP393318:BQT393318 CAL393318:CAP393318 CKH393318:CKL393318 CUD393318:CUH393318 DDZ393318:DED393318 DNV393318:DNZ393318 DXR393318:DXV393318 EHN393318:EHR393318 ERJ393318:ERN393318 FBF393318:FBJ393318 FLB393318:FLF393318 FUX393318:FVB393318 GET393318:GEX393318 GOP393318:GOT393318 GYL393318:GYP393318 HIH393318:HIL393318 HSD393318:HSH393318 IBZ393318:ICD393318 ILV393318:ILZ393318 IVR393318:IVV393318 JFN393318:JFR393318 JPJ393318:JPN393318 JZF393318:JZJ393318 KJB393318:KJF393318 KSX393318:KTB393318 LCT393318:LCX393318 LMP393318:LMT393318 LWL393318:LWP393318 MGH393318:MGL393318 MQD393318:MQH393318 MZZ393318:NAD393318 NJV393318:NJZ393318 NTR393318:NTV393318 ODN393318:ODR393318 ONJ393318:ONN393318 OXF393318:OXJ393318 PHB393318:PHF393318 PQX393318:PRB393318 QAT393318:QAX393318 QKP393318:QKT393318 QUL393318:QUP393318 REH393318:REL393318 ROD393318:ROH393318 RXZ393318:RYD393318 SHV393318:SHZ393318 SRR393318:SRV393318 TBN393318:TBR393318 TLJ393318:TLN393318 TVF393318:TVJ393318 UFB393318:UFF393318 UOX393318:UPB393318 UYT393318:UYX393318 VIP393318:VIT393318 VSL393318:VSP393318 WCH393318:WCL393318 WMD393318:WMH393318 WVZ393318:WWD393318 R458854:V458854 JN458854:JR458854 TJ458854:TN458854 ADF458854:ADJ458854 ANB458854:ANF458854 AWX458854:AXB458854 BGT458854:BGX458854 BQP458854:BQT458854 CAL458854:CAP458854 CKH458854:CKL458854 CUD458854:CUH458854 DDZ458854:DED458854 DNV458854:DNZ458854 DXR458854:DXV458854 EHN458854:EHR458854 ERJ458854:ERN458854 FBF458854:FBJ458854 FLB458854:FLF458854 FUX458854:FVB458854 GET458854:GEX458854 GOP458854:GOT458854 GYL458854:GYP458854 HIH458854:HIL458854 HSD458854:HSH458854 IBZ458854:ICD458854 ILV458854:ILZ458854 IVR458854:IVV458854 JFN458854:JFR458854 JPJ458854:JPN458854 JZF458854:JZJ458854 KJB458854:KJF458854 KSX458854:KTB458854 LCT458854:LCX458854 LMP458854:LMT458854 LWL458854:LWP458854 MGH458854:MGL458854 MQD458854:MQH458854 MZZ458854:NAD458854 NJV458854:NJZ458854 NTR458854:NTV458854 ODN458854:ODR458854 ONJ458854:ONN458854 OXF458854:OXJ458854 PHB458854:PHF458854 PQX458854:PRB458854 QAT458854:QAX458854 QKP458854:QKT458854 QUL458854:QUP458854 REH458854:REL458854 ROD458854:ROH458854 RXZ458854:RYD458854 SHV458854:SHZ458854 SRR458854:SRV458854 TBN458854:TBR458854 TLJ458854:TLN458854 TVF458854:TVJ458854 UFB458854:UFF458854 UOX458854:UPB458854 UYT458854:UYX458854 VIP458854:VIT458854 VSL458854:VSP458854 WCH458854:WCL458854 WMD458854:WMH458854 WVZ458854:WWD458854 R524390:V524390 JN524390:JR524390 TJ524390:TN524390 ADF524390:ADJ524390 ANB524390:ANF524390 AWX524390:AXB524390 BGT524390:BGX524390 BQP524390:BQT524390 CAL524390:CAP524390 CKH524390:CKL524390 CUD524390:CUH524390 DDZ524390:DED524390 DNV524390:DNZ524390 DXR524390:DXV524390 EHN524390:EHR524390 ERJ524390:ERN524390 FBF524390:FBJ524390 FLB524390:FLF524390 FUX524390:FVB524390 GET524390:GEX524390 GOP524390:GOT524390 GYL524390:GYP524390 HIH524390:HIL524390 HSD524390:HSH524390 IBZ524390:ICD524390 ILV524390:ILZ524390 IVR524390:IVV524390 JFN524390:JFR524390 JPJ524390:JPN524390 JZF524390:JZJ524390 KJB524390:KJF524390 KSX524390:KTB524390 LCT524390:LCX524390 LMP524390:LMT524390 LWL524390:LWP524390 MGH524390:MGL524390 MQD524390:MQH524390 MZZ524390:NAD524390 NJV524390:NJZ524390 NTR524390:NTV524390 ODN524390:ODR524390 ONJ524390:ONN524390 OXF524390:OXJ524390 PHB524390:PHF524390 PQX524390:PRB524390 QAT524390:QAX524390 QKP524390:QKT524390 QUL524390:QUP524390 REH524390:REL524390 ROD524390:ROH524390 RXZ524390:RYD524390 SHV524390:SHZ524390 SRR524390:SRV524390 TBN524390:TBR524390 TLJ524390:TLN524390 TVF524390:TVJ524390 UFB524390:UFF524390 UOX524390:UPB524390 UYT524390:UYX524390 VIP524390:VIT524390 VSL524390:VSP524390 WCH524390:WCL524390 WMD524390:WMH524390 WVZ524390:WWD524390 R589926:V589926 JN589926:JR589926 TJ589926:TN589926 ADF589926:ADJ589926 ANB589926:ANF589926 AWX589926:AXB589926 BGT589926:BGX589926 BQP589926:BQT589926 CAL589926:CAP589926 CKH589926:CKL589926 CUD589926:CUH589926 DDZ589926:DED589926 DNV589926:DNZ589926 DXR589926:DXV589926 EHN589926:EHR589926 ERJ589926:ERN589926 FBF589926:FBJ589926 FLB589926:FLF589926 FUX589926:FVB589926 GET589926:GEX589926 GOP589926:GOT589926 GYL589926:GYP589926 HIH589926:HIL589926 HSD589926:HSH589926 IBZ589926:ICD589926 ILV589926:ILZ589926 IVR589926:IVV589926 JFN589926:JFR589926 JPJ589926:JPN589926 JZF589926:JZJ589926 KJB589926:KJF589926 KSX589926:KTB589926 LCT589926:LCX589926 LMP589926:LMT589926 LWL589926:LWP589926 MGH589926:MGL589926 MQD589926:MQH589926 MZZ589926:NAD589926 NJV589926:NJZ589926 NTR589926:NTV589926 ODN589926:ODR589926 ONJ589926:ONN589926 OXF589926:OXJ589926 PHB589926:PHF589926 PQX589926:PRB589926 QAT589926:QAX589926 QKP589926:QKT589926 QUL589926:QUP589926 REH589926:REL589926 ROD589926:ROH589926 RXZ589926:RYD589926 SHV589926:SHZ589926 SRR589926:SRV589926 TBN589926:TBR589926 TLJ589926:TLN589926 TVF589926:TVJ589926 UFB589926:UFF589926 UOX589926:UPB589926 UYT589926:UYX589926 VIP589926:VIT589926 VSL589926:VSP589926 WCH589926:WCL589926 WMD589926:WMH589926 WVZ589926:WWD589926 R655462:V655462 JN655462:JR655462 TJ655462:TN655462 ADF655462:ADJ655462 ANB655462:ANF655462 AWX655462:AXB655462 BGT655462:BGX655462 BQP655462:BQT655462 CAL655462:CAP655462 CKH655462:CKL655462 CUD655462:CUH655462 DDZ655462:DED655462 DNV655462:DNZ655462 DXR655462:DXV655462 EHN655462:EHR655462 ERJ655462:ERN655462 FBF655462:FBJ655462 FLB655462:FLF655462 FUX655462:FVB655462 GET655462:GEX655462 GOP655462:GOT655462 GYL655462:GYP655462 HIH655462:HIL655462 HSD655462:HSH655462 IBZ655462:ICD655462 ILV655462:ILZ655462 IVR655462:IVV655462 JFN655462:JFR655462 JPJ655462:JPN655462 JZF655462:JZJ655462 KJB655462:KJF655462 KSX655462:KTB655462 LCT655462:LCX655462 LMP655462:LMT655462 LWL655462:LWP655462 MGH655462:MGL655462 MQD655462:MQH655462 MZZ655462:NAD655462 NJV655462:NJZ655462 NTR655462:NTV655462 ODN655462:ODR655462 ONJ655462:ONN655462 OXF655462:OXJ655462 PHB655462:PHF655462 PQX655462:PRB655462 QAT655462:QAX655462 QKP655462:QKT655462 QUL655462:QUP655462 REH655462:REL655462 ROD655462:ROH655462 RXZ655462:RYD655462 SHV655462:SHZ655462 SRR655462:SRV655462 TBN655462:TBR655462 TLJ655462:TLN655462 TVF655462:TVJ655462 UFB655462:UFF655462 UOX655462:UPB655462 UYT655462:UYX655462 VIP655462:VIT655462 VSL655462:VSP655462 WCH655462:WCL655462 WMD655462:WMH655462 WVZ655462:WWD655462 R720998:V720998 JN720998:JR720998 TJ720998:TN720998 ADF720998:ADJ720998 ANB720998:ANF720998 AWX720998:AXB720998 BGT720998:BGX720998 BQP720998:BQT720998 CAL720998:CAP720998 CKH720998:CKL720998 CUD720998:CUH720998 DDZ720998:DED720998 DNV720998:DNZ720998 DXR720998:DXV720998 EHN720998:EHR720998 ERJ720998:ERN720998 FBF720998:FBJ720998 FLB720998:FLF720998 FUX720998:FVB720998 GET720998:GEX720998 GOP720998:GOT720998 GYL720998:GYP720998 HIH720998:HIL720998 HSD720998:HSH720998 IBZ720998:ICD720998 ILV720998:ILZ720998 IVR720998:IVV720998 JFN720998:JFR720998 JPJ720998:JPN720998 JZF720998:JZJ720998 KJB720998:KJF720998 KSX720998:KTB720998 LCT720998:LCX720998 LMP720998:LMT720998 LWL720998:LWP720998 MGH720998:MGL720998 MQD720998:MQH720998 MZZ720998:NAD720998 NJV720998:NJZ720998 NTR720998:NTV720998 ODN720998:ODR720998 ONJ720998:ONN720998 OXF720998:OXJ720998 PHB720998:PHF720998 PQX720998:PRB720998 QAT720998:QAX720998 QKP720998:QKT720998 QUL720998:QUP720998 REH720998:REL720998 ROD720998:ROH720998 RXZ720998:RYD720998 SHV720998:SHZ720998 SRR720998:SRV720998 TBN720998:TBR720998 TLJ720998:TLN720998 TVF720998:TVJ720998 UFB720998:UFF720998 UOX720998:UPB720998 UYT720998:UYX720998 VIP720998:VIT720998 VSL720998:VSP720998 WCH720998:WCL720998 WMD720998:WMH720998 WVZ720998:WWD720998 R786534:V786534 JN786534:JR786534 TJ786534:TN786534 ADF786534:ADJ786534 ANB786534:ANF786534 AWX786534:AXB786534 BGT786534:BGX786534 BQP786534:BQT786534 CAL786534:CAP786534 CKH786534:CKL786534 CUD786534:CUH786534 DDZ786534:DED786534 DNV786534:DNZ786534 DXR786534:DXV786534 EHN786534:EHR786534 ERJ786534:ERN786534 FBF786534:FBJ786534 FLB786534:FLF786534 FUX786534:FVB786534 GET786534:GEX786534 GOP786534:GOT786534 GYL786534:GYP786534 HIH786534:HIL786534 HSD786534:HSH786534 IBZ786534:ICD786534 ILV786534:ILZ786534 IVR786534:IVV786534 JFN786534:JFR786534 JPJ786534:JPN786534 JZF786534:JZJ786534 KJB786534:KJF786534 KSX786534:KTB786534 LCT786534:LCX786534 LMP786534:LMT786534 LWL786534:LWP786534 MGH786534:MGL786534 MQD786534:MQH786534 MZZ786534:NAD786534 NJV786534:NJZ786534 NTR786534:NTV786534 ODN786534:ODR786534 ONJ786534:ONN786534 OXF786534:OXJ786534 PHB786534:PHF786534 PQX786534:PRB786534 QAT786534:QAX786534 QKP786534:QKT786534 QUL786534:QUP786534 REH786534:REL786534 ROD786534:ROH786534 RXZ786534:RYD786534 SHV786534:SHZ786534 SRR786534:SRV786534 TBN786534:TBR786534 TLJ786534:TLN786534 TVF786534:TVJ786534 UFB786534:UFF786534 UOX786534:UPB786534 UYT786534:UYX786534 VIP786534:VIT786534 VSL786534:VSP786534 WCH786534:WCL786534 WMD786534:WMH786534 WVZ786534:WWD786534 R852070:V852070 JN852070:JR852070 TJ852070:TN852070 ADF852070:ADJ852070 ANB852070:ANF852070 AWX852070:AXB852070 BGT852070:BGX852070 BQP852070:BQT852070 CAL852070:CAP852070 CKH852070:CKL852070 CUD852070:CUH852070 DDZ852070:DED852070 DNV852070:DNZ852070 DXR852070:DXV852070 EHN852070:EHR852070 ERJ852070:ERN852070 FBF852070:FBJ852070 FLB852070:FLF852070 FUX852070:FVB852070 GET852070:GEX852070 GOP852070:GOT852070 GYL852070:GYP852070 HIH852070:HIL852070 HSD852070:HSH852070 IBZ852070:ICD852070 ILV852070:ILZ852070 IVR852070:IVV852070 JFN852070:JFR852070 JPJ852070:JPN852070 JZF852070:JZJ852070 KJB852070:KJF852070 KSX852070:KTB852070 LCT852070:LCX852070 LMP852070:LMT852070 LWL852070:LWP852070 MGH852070:MGL852070 MQD852070:MQH852070 MZZ852070:NAD852070 NJV852070:NJZ852070 NTR852070:NTV852070 ODN852070:ODR852070 ONJ852070:ONN852070 OXF852070:OXJ852070 PHB852070:PHF852070 PQX852070:PRB852070 QAT852070:QAX852070 QKP852070:QKT852070 QUL852070:QUP852070 REH852070:REL852070 ROD852070:ROH852070 RXZ852070:RYD852070 SHV852070:SHZ852070 SRR852070:SRV852070 TBN852070:TBR852070 TLJ852070:TLN852070 TVF852070:TVJ852070 UFB852070:UFF852070 UOX852070:UPB852070 UYT852070:UYX852070 VIP852070:VIT852070 VSL852070:VSP852070 WCH852070:WCL852070 WMD852070:WMH852070 WVZ852070:WWD852070 R917606:V917606 JN917606:JR917606 TJ917606:TN917606 ADF917606:ADJ917606 ANB917606:ANF917606 AWX917606:AXB917606 BGT917606:BGX917606 BQP917606:BQT917606 CAL917606:CAP917606 CKH917606:CKL917606 CUD917606:CUH917606 DDZ917606:DED917606 DNV917606:DNZ917606 DXR917606:DXV917606 EHN917606:EHR917606 ERJ917606:ERN917606 FBF917606:FBJ917606 FLB917606:FLF917606 FUX917606:FVB917606 GET917606:GEX917606 GOP917606:GOT917606 GYL917606:GYP917606 HIH917606:HIL917606 HSD917606:HSH917606 IBZ917606:ICD917606 ILV917606:ILZ917606 IVR917606:IVV917606 JFN917606:JFR917606 JPJ917606:JPN917606 JZF917606:JZJ917606 KJB917606:KJF917606 KSX917606:KTB917606 LCT917606:LCX917606 LMP917606:LMT917606 LWL917606:LWP917606 MGH917606:MGL917606 MQD917606:MQH917606 MZZ917606:NAD917606 NJV917606:NJZ917606 NTR917606:NTV917606 ODN917606:ODR917606 ONJ917606:ONN917606 OXF917606:OXJ917606 PHB917606:PHF917606 PQX917606:PRB917606 QAT917606:QAX917606 QKP917606:QKT917606 QUL917606:QUP917606 REH917606:REL917606 ROD917606:ROH917606 RXZ917606:RYD917606 SHV917606:SHZ917606 SRR917606:SRV917606 TBN917606:TBR917606 TLJ917606:TLN917606 TVF917606:TVJ917606 UFB917606:UFF917606 UOX917606:UPB917606 UYT917606:UYX917606 VIP917606:VIT917606 VSL917606:VSP917606 WCH917606:WCL917606 WMD917606:WMH917606 WVZ917606:WWD917606 R983142:V983142 JN983142:JR983142 TJ983142:TN983142 ADF983142:ADJ983142 ANB983142:ANF983142 AWX983142:AXB983142 BGT983142:BGX983142 BQP983142:BQT983142 CAL983142:CAP983142 CKH983142:CKL983142 CUD983142:CUH983142 DDZ983142:DED983142 DNV983142:DNZ983142 DXR983142:DXV983142 EHN983142:EHR983142 ERJ983142:ERN983142 FBF983142:FBJ983142 FLB983142:FLF983142 FUX983142:FVB983142 GET983142:GEX983142 GOP983142:GOT983142 GYL983142:GYP983142 HIH983142:HIL983142 HSD983142:HSH983142 IBZ983142:ICD983142 ILV983142:ILZ983142 IVR983142:IVV983142 JFN983142:JFR983142 JPJ983142:JPN983142 JZF983142:JZJ983142 KJB983142:KJF983142 KSX983142:KTB983142 LCT983142:LCX983142 LMP983142:LMT983142 LWL983142:LWP983142 MGH983142:MGL983142 MQD983142:MQH983142 MZZ983142:NAD983142 NJV983142:NJZ983142 NTR983142:NTV983142 ODN983142:ODR983142 ONJ983142:ONN983142 OXF983142:OXJ983142 PHB983142:PHF983142 PQX983142:PRB983142 QAT983142:QAX983142 QKP983142:QKT983142 QUL983142:QUP983142 REH983142:REL983142 ROD983142:ROH983142 RXZ983142:RYD983142 SHV983142:SHZ983142 SRR983142:SRV983142 TBN983142:TBR983142 TLJ983142:TLN983142 TVF983142:TVJ983142 UFB983142:UFF983142 UOX983142:UPB983142 UYT983142:UYX983142 VIP983142:VIT983142 VSL983142:VSP983142 WCH983142:WCL983142 WMD983142:WMH983142 WVZ983142:WWD983142 J86 JF86 TB86 ACX86 AMT86 AWP86 BGL86 BQH86 CAD86 CJZ86 CTV86 DDR86 DNN86 DXJ86 EHF86 ERB86 FAX86 FKT86 FUP86 GEL86 GOH86 GYD86 HHZ86 HRV86 IBR86 ILN86 IVJ86 JFF86 JPB86 JYX86 KIT86 KSP86 LCL86 LMH86 LWD86 MFZ86 MPV86 MZR86 NJN86 NTJ86 ODF86 ONB86 OWX86 PGT86 PQP86 QAL86 QKH86 QUD86 RDZ86 RNV86 RXR86 SHN86 SRJ86 TBF86 TLB86 TUX86 UET86 UOP86 UYL86 VIH86 VSD86 WBZ86 WLV86 WVR86 J65622 JF65622 TB65622 ACX65622 AMT65622 AWP65622 BGL65622 BQH65622 CAD65622 CJZ65622 CTV65622 DDR65622 DNN65622 DXJ65622 EHF65622 ERB65622 FAX65622 FKT65622 FUP65622 GEL65622 GOH65622 GYD65622 HHZ65622 HRV65622 IBR65622 ILN65622 IVJ65622 JFF65622 JPB65622 JYX65622 KIT65622 KSP65622 LCL65622 LMH65622 LWD65622 MFZ65622 MPV65622 MZR65622 NJN65622 NTJ65622 ODF65622 ONB65622 OWX65622 PGT65622 PQP65622 QAL65622 QKH65622 QUD65622 RDZ65622 RNV65622 RXR65622 SHN65622 SRJ65622 TBF65622 TLB65622 TUX65622 UET65622 UOP65622 UYL65622 VIH65622 VSD65622 WBZ65622 WLV65622 WVR65622 J131158 JF131158 TB131158 ACX131158 AMT131158 AWP131158 BGL131158 BQH131158 CAD131158 CJZ131158 CTV131158 DDR131158 DNN131158 DXJ131158 EHF131158 ERB131158 FAX131158 FKT131158 FUP131158 GEL131158 GOH131158 GYD131158 HHZ131158 HRV131158 IBR131158 ILN131158 IVJ131158 JFF131158 JPB131158 JYX131158 KIT131158 KSP131158 LCL131158 LMH131158 LWD131158 MFZ131158 MPV131158 MZR131158 NJN131158 NTJ131158 ODF131158 ONB131158 OWX131158 PGT131158 PQP131158 QAL131158 QKH131158 QUD131158 RDZ131158 RNV131158 RXR131158 SHN131158 SRJ131158 TBF131158 TLB131158 TUX131158 UET131158 UOP131158 UYL131158 VIH131158 VSD131158 WBZ131158 WLV131158 WVR131158 J196694 JF196694 TB196694 ACX196694 AMT196694 AWP196694 BGL196694 BQH196694 CAD196694 CJZ196694 CTV196694 DDR196694 DNN196694 DXJ196694 EHF196694 ERB196694 FAX196694 FKT196694 FUP196694 GEL196694 GOH196694 GYD196694 HHZ196694 HRV196694 IBR196694 ILN196694 IVJ196694 JFF196694 JPB196694 JYX196694 KIT196694 KSP196694 LCL196694 LMH196694 LWD196694 MFZ196694 MPV196694 MZR196694 NJN196694 NTJ196694 ODF196694 ONB196694 OWX196694 PGT196694 PQP196694 QAL196694 QKH196694 QUD196694 RDZ196694 RNV196694 RXR196694 SHN196694 SRJ196694 TBF196694 TLB196694 TUX196694 UET196694 UOP196694 UYL196694 VIH196694 VSD196694 WBZ196694 WLV196694 WVR196694 J262230 JF262230 TB262230 ACX262230 AMT262230 AWP262230 BGL262230 BQH262230 CAD262230 CJZ262230 CTV262230 DDR262230 DNN262230 DXJ262230 EHF262230 ERB262230 FAX262230 FKT262230 FUP262230 GEL262230 GOH262230 GYD262230 HHZ262230 HRV262230 IBR262230 ILN262230 IVJ262230 JFF262230 JPB262230 JYX262230 KIT262230 KSP262230 LCL262230 LMH262230 LWD262230 MFZ262230 MPV262230 MZR262230 NJN262230 NTJ262230 ODF262230 ONB262230 OWX262230 PGT262230 PQP262230 QAL262230 QKH262230 QUD262230 RDZ262230 RNV262230 RXR262230 SHN262230 SRJ262230 TBF262230 TLB262230 TUX262230 UET262230 UOP262230 UYL262230 VIH262230 VSD262230 WBZ262230 WLV262230 WVR262230 J327766 JF327766 TB327766 ACX327766 AMT327766 AWP327766 BGL327766 BQH327766 CAD327766 CJZ327766 CTV327766 DDR327766 DNN327766 DXJ327766 EHF327766 ERB327766 FAX327766 FKT327766 FUP327766 GEL327766 GOH327766 GYD327766 HHZ327766 HRV327766 IBR327766 ILN327766 IVJ327766 JFF327766 JPB327766 JYX327766 KIT327766 KSP327766 LCL327766 LMH327766 LWD327766 MFZ327766 MPV327766 MZR327766 NJN327766 NTJ327766 ODF327766 ONB327766 OWX327766 PGT327766 PQP327766 QAL327766 QKH327766 QUD327766 RDZ327766 RNV327766 RXR327766 SHN327766 SRJ327766 TBF327766 TLB327766 TUX327766 UET327766 UOP327766 UYL327766 VIH327766 VSD327766 WBZ327766 WLV327766 WVR327766 J393302 JF393302 TB393302 ACX393302 AMT393302 AWP393302 BGL393302 BQH393302 CAD393302 CJZ393302 CTV393302 DDR393302 DNN393302 DXJ393302 EHF393302 ERB393302 FAX393302 FKT393302 FUP393302 GEL393302 GOH393302 GYD393302 HHZ393302 HRV393302 IBR393302 ILN393302 IVJ393302 JFF393302 JPB393302 JYX393302 KIT393302 KSP393302 LCL393302 LMH393302 LWD393302 MFZ393302 MPV393302 MZR393302 NJN393302 NTJ393302 ODF393302 ONB393302 OWX393302 PGT393302 PQP393302 QAL393302 QKH393302 QUD393302 RDZ393302 RNV393302 RXR393302 SHN393302 SRJ393302 TBF393302 TLB393302 TUX393302 UET393302 UOP393302 UYL393302 VIH393302 VSD393302 WBZ393302 WLV393302 WVR393302 J458838 JF458838 TB458838 ACX458838 AMT458838 AWP458838 BGL458838 BQH458838 CAD458838 CJZ458838 CTV458838 DDR458838 DNN458838 DXJ458838 EHF458838 ERB458838 FAX458838 FKT458838 FUP458838 GEL458838 GOH458838 GYD458838 HHZ458838 HRV458838 IBR458838 ILN458838 IVJ458838 JFF458838 JPB458838 JYX458838 KIT458838 KSP458838 LCL458838 LMH458838 LWD458838 MFZ458838 MPV458838 MZR458838 NJN458838 NTJ458838 ODF458838 ONB458838 OWX458838 PGT458838 PQP458838 QAL458838 QKH458838 QUD458838 RDZ458838 RNV458838 RXR458838 SHN458838 SRJ458838 TBF458838 TLB458838 TUX458838 UET458838 UOP458838 UYL458838 VIH458838 VSD458838 WBZ458838 WLV458838 WVR458838 J524374 JF524374 TB524374 ACX524374 AMT524374 AWP524374 BGL524374 BQH524374 CAD524374 CJZ524374 CTV524374 DDR524374 DNN524374 DXJ524374 EHF524374 ERB524374 FAX524374 FKT524374 FUP524374 GEL524374 GOH524374 GYD524374 HHZ524374 HRV524374 IBR524374 ILN524374 IVJ524374 JFF524374 JPB524374 JYX524374 KIT524374 KSP524374 LCL524374 LMH524374 LWD524374 MFZ524374 MPV524374 MZR524374 NJN524374 NTJ524374 ODF524374 ONB524374 OWX524374 PGT524374 PQP524374 QAL524374 QKH524374 QUD524374 RDZ524374 RNV524374 RXR524374 SHN524374 SRJ524374 TBF524374 TLB524374 TUX524374 UET524374 UOP524374 UYL524374 VIH524374 VSD524374 WBZ524374 WLV524374 WVR524374 J589910 JF589910 TB589910 ACX589910 AMT589910 AWP589910 BGL589910 BQH589910 CAD589910 CJZ589910 CTV589910 DDR589910 DNN589910 DXJ589910 EHF589910 ERB589910 FAX589910 FKT589910 FUP589910 GEL589910 GOH589910 GYD589910 HHZ589910 HRV589910 IBR589910 ILN589910 IVJ589910 JFF589910 JPB589910 JYX589910 KIT589910 KSP589910 LCL589910 LMH589910 LWD589910 MFZ589910 MPV589910 MZR589910 NJN589910 NTJ589910 ODF589910 ONB589910 OWX589910 PGT589910 PQP589910 QAL589910 QKH589910 QUD589910 RDZ589910 RNV589910 RXR589910 SHN589910 SRJ589910 TBF589910 TLB589910 TUX589910 UET589910 UOP589910 UYL589910 VIH589910 VSD589910 WBZ589910 WLV589910 WVR589910 J655446 JF655446 TB655446 ACX655446 AMT655446 AWP655446 BGL655446 BQH655446 CAD655446 CJZ655446 CTV655446 DDR655446 DNN655446 DXJ655446 EHF655446 ERB655446 FAX655446 FKT655446 FUP655446 GEL655446 GOH655446 GYD655446 HHZ655446 HRV655446 IBR655446 ILN655446 IVJ655446 JFF655446 JPB655446 JYX655446 KIT655446 KSP655446 LCL655446 LMH655446 LWD655446 MFZ655446 MPV655446 MZR655446 NJN655446 NTJ655446 ODF655446 ONB655446 OWX655446 PGT655446 PQP655446 QAL655446 QKH655446 QUD655446 RDZ655446 RNV655446 RXR655446 SHN655446 SRJ655446 TBF655446 TLB655446 TUX655446 UET655446 UOP655446 UYL655446 VIH655446 VSD655446 WBZ655446 WLV655446 WVR655446 J720982 JF720982 TB720982 ACX720982 AMT720982 AWP720982 BGL720982 BQH720982 CAD720982 CJZ720982 CTV720982 DDR720982 DNN720982 DXJ720982 EHF720982 ERB720982 FAX720982 FKT720982 FUP720982 GEL720982 GOH720982 GYD720982 HHZ720982 HRV720982 IBR720982 ILN720982 IVJ720982 JFF720982 JPB720982 JYX720982 KIT720982 KSP720982 LCL720982 LMH720982 LWD720982 MFZ720982 MPV720982 MZR720982 NJN720982 NTJ720982 ODF720982 ONB720982 OWX720982 PGT720982 PQP720982 QAL720982 QKH720982 QUD720982 RDZ720982 RNV720982 RXR720982 SHN720982 SRJ720982 TBF720982 TLB720982 TUX720982 UET720982 UOP720982 UYL720982 VIH720982 VSD720982 WBZ720982 WLV720982 WVR720982 J786518 JF786518 TB786518 ACX786518 AMT786518 AWP786518 BGL786518 BQH786518 CAD786518 CJZ786518 CTV786518 DDR786518 DNN786518 DXJ786518 EHF786518 ERB786518 FAX786518 FKT786518 FUP786518 GEL786518 GOH786518 GYD786518 HHZ786518 HRV786518 IBR786518 ILN786518 IVJ786518 JFF786518 JPB786518 JYX786518 KIT786518 KSP786518 LCL786518 LMH786518 LWD786518 MFZ786518 MPV786518 MZR786518 NJN786518 NTJ786518 ODF786518 ONB786518 OWX786518 PGT786518 PQP786518 QAL786518 QKH786518 QUD786518 RDZ786518 RNV786518 RXR786518 SHN786518 SRJ786518 TBF786518 TLB786518 TUX786518 UET786518 UOP786518 UYL786518 VIH786518 VSD786518 WBZ786518 WLV786518 WVR786518 J852054 JF852054 TB852054 ACX852054 AMT852054 AWP852054 BGL852054 BQH852054 CAD852054 CJZ852054 CTV852054 DDR852054 DNN852054 DXJ852054 EHF852054 ERB852054 FAX852054 FKT852054 FUP852054 GEL852054 GOH852054 GYD852054 HHZ852054 HRV852054 IBR852054 ILN852054 IVJ852054 JFF852054 JPB852054 JYX852054 KIT852054 KSP852054 LCL852054 LMH852054 LWD852054 MFZ852054 MPV852054 MZR852054 NJN852054 NTJ852054 ODF852054 ONB852054 OWX852054 PGT852054 PQP852054 QAL852054 QKH852054 QUD852054 RDZ852054 RNV852054 RXR852054 SHN852054 SRJ852054 TBF852054 TLB852054 TUX852054 UET852054 UOP852054 UYL852054 VIH852054 VSD852054 WBZ852054 WLV852054 WVR852054 J917590 JF917590 TB917590 ACX917590 AMT917590 AWP917590 BGL917590 BQH917590 CAD917590 CJZ917590 CTV917590 DDR917590 DNN917590 DXJ917590 EHF917590 ERB917590 FAX917590 FKT917590 FUP917590 GEL917590 GOH917590 GYD917590 HHZ917590 HRV917590 IBR917590 ILN917590 IVJ917590 JFF917590 JPB917590 JYX917590 KIT917590 KSP917590 LCL917590 LMH917590 LWD917590 MFZ917590 MPV917590 MZR917590 NJN917590 NTJ917590 ODF917590 ONB917590 OWX917590 PGT917590 PQP917590 QAL917590 QKH917590 QUD917590 RDZ917590 RNV917590 RXR917590 SHN917590 SRJ917590 TBF917590 TLB917590 TUX917590 UET917590 UOP917590 UYL917590 VIH917590 VSD917590 WBZ917590 WLV917590 WVR917590 J983126 JF983126 TB983126 ACX983126 AMT983126 AWP983126 BGL983126 BQH983126 CAD983126 CJZ983126 CTV983126 DDR983126 DNN983126 DXJ983126 EHF983126 ERB983126 FAX983126 FKT983126 FUP983126 GEL983126 GOH983126 GYD983126 HHZ983126 HRV983126 IBR983126 ILN983126 IVJ983126 JFF983126 JPB983126 JYX983126 KIT983126 KSP983126 LCL983126 LMH983126 LWD983126 MFZ983126 MPV983126 MZR983126 NJN983126 NTJ983126 ODF983126 ONB983126 OWX983126 PGT983126 PQP983126 QAL983126 QKH983126 QUD983126 RDZ983126 RNV983126 RXR983126 SHN983126 SRJ983126 TBF983126 TLB983126 TUX983126 UET983126 UOP983126 UYL983126 VIH983126 VSD983126 WBZ983126 WLV983126 WVR983126 WBX983209:WCM983209 JO8 TK8 ADG8 ANC8 AWY8 BGU8 BQQ8 CAM8 CKI8 CUE8 DEA8 DNW8 DXS8 EHO8 ERK8 FBG8 FLC8 FUY8 GEU8 GOQ8 GYM8 HII8 HSE8 ICA8 ILW8 IVS8 JFO8 JPK8 JZG8 KJC8 KSY8 LCU8 LMQ8 LWM8 MGI8 MQE8 NAA8 NJW8 NTS8 ODO8 ONK8 OXG8 PHC8 PQY8 QAU8 QKQ8 QUM8 REI8 ROE8 RYA8 SHW8 SRS8 TBO8 TLK8 TVG8 UFC8 UOY8 UYU8 VIQ8 VSM8 WCI8 WME8 WWA8 S65544 JO65544 TK65544 ADG65544 ANC65544 AWY65544 BGU65544 BQQ65544 CAM65544 CKI65544 CUE65544 DEA65544 DNW65544 DXS65544 EHO65544 ERK65544 FBG65544 FLC65544 FUY65544 GEU65544 GOQ65544 GYM65544 HII65544 HSE65544 ICA65544 ILW65544 IVS65544 JFO65544 JPK65544 JZG65544 KJC65544 KSY65544 LCU65544 LMQ65544 LWM65544 MGI65544 MQE65544 NAA65544 NJW65544 NTS65544 ODO65544 ONK65544 OXG65544 PHC65544 PQY65544 QAU65544 QKQ65544 QUM65544 REI65544 ROE65544 RYA65544 SHW65544 SRS65544 TBO65544 TLK65544 TVG65544 UFC65544 UOY65544 UYU65544 VIQ65544 VSM65544 WCI65544 WME65544 WWA65544 S131080 JO131080 TK131080 ADG131080 ANC131080 AWY131080 BGU131080 BQQ131080 CAM131080 CKI131080 CUE131080 DEA131080 DNW131080 DXS131080 EHO131080 ERK131080 FBG131080 FLC131080 FUY131080 GEU131080 GOQ131080 GYM131080 HII131080 HSE131080 ICA131080 ILW131080 IVS131080 JFO131080 JPK131080 JZG131080 KJC131080 KSY131080 LCU131080 LMQ131080 LWM131080 MGI131080 MQE131080 NAA131080 NJW131080 NTS131080 ODO131080 ONK131080 OXG131080 PHC131080 PQY131080 QAU131080 QKQ131080 QUM131080 REI131080 ROE131080 RYA131080 SHW131080 SRS131080 TBO131080 TLK131080 TVG131080 UFC131080 UOY131080 UYU131080 VIQ131080 VSM131080 WCI131080 WME131080 WWA131080 S196616 JO196616 TK196616 ADG196616 ANC196616 AWY196616 BGU196616 BQQ196616 CAM196616 CKI196616 CUE196616 DEA196616 DNW196616 DXS196616 EHO196616 ERK196616 FBG196616 FLC196616 FUY196616 GEU196616 GOQ196616 GYM196616 HII196616 HSE196616 ICA196616 ILW196616 IVS196616 JFO196616 JPK196616 JZG196616 KJC196616 KSY196616 LCU196616 LMQ196616 LWM196616 MGI196616 MQE196616 NAA196616 NJW196616 NTS196616 ODO196616 ONK196616 OXG196616 PHC196616 PQY196616 QAU196616 QKQ196616 QUM196616 REI196616 ROE196616 RYA196616 SHW196616 SRS196616 TBO196616 TLK196616 TVG196616 UFC196616 UOY196616 UYU196616 VIQ196616 VSM196616 WCI196616 WME196616 WWA196616 S262152 JO262152 TK262152 ADG262152 ANC262152 AWY262152 BGU262152 BQQ262152 CAM262152 CKI262152 CUE262152 DEA262152 DNW262152 DXS262152 EHO262152 ERK262152 FBG262152 FLC262152 FUY262152 GEU262152 GOQ262152 GYM262152 HII262152 HSE262152 ICA262152 ILW262152 IVS262152 JFO262152 JPK262152 JZG262152 KJC262152 KSY262152 LCU262152 LMQ262152 LWM262152 MGI262152 MQE262152 NAA262152 NJW262152 NTS262152 ODO262152 ONK262152 OXG262152 PHC262152 PQY262152 QAU262152 QKQ262152 QUM262152 REI262152 ROE262152 RYA262152 SHW262152 SRS262152 TBO262152 TLK262152 TVG262152 UFC262152 UOY262152 UYU262152 VIQ262152 VSM262152 WCI262152 WME262152 WWA262152 S327688 JO327688 TK327688 ADG327688 ANC327688 AWY327688 BGU327688 BQQ327688 CAM327688 CKI327688 CUE327688 DEA327688 DNW327688 DXS327688 EHO327688 ERK327688 FBG327688 FLC327688 FUY327688 GEU327688 GOQ327688 GYM327688 HII327688 HSE327688 ICA327688 ILW327688 IVS327688 JFO327688 JPK327688 JZG327688 KJC327688 KSY327688 LCU327688 LMQ327688 LWM327688 MGI327688 MQE327688 NAA327688 NJW327688 NTS327688 ODO327688 ONK327688 OXG327688 PHC327688 PQY327688 QAU327688 QKQ327688 QUM327688 REI327688 ROE327688 RYA327688 SHW327688 SRS327688 TBO327688 TLK327688 TVG327688 UFC327688 UOY327688 UYU327688 VIQ327688 VSM327688 WCI327688 WME327688 WWA327688 S393224 JO393224 TK393224 ADG393224 ANC393224 AWY393224 BGU393224 BQQ393224 CAM393224 CKI393224 CUE393224 DEA393224 DNW393224 DXS393224 EHO393224 ERK393224 FBG393224 FLC393224 FUY393224 GEU393224 GOQ393224 GYM393224 HII393224 HSE393224 ICA393224 ILW393224 IVS393224 JFO393224 JPK393224 JZG393224 KJC393224 KSY393224 LCU393224 LMQ393224 LWM393224 MGI393224 MQE393224 NAA393224 NJW393224 NTS393224 ODO393224 ONK393224 OXG393224 PHC393224 PQY393224 QAU393224 QKQ393224 QUM393224 REI393224 ROE393224 RYA393224 SHW393224 SRS393224 TBO393224 TLK393224 TVG393224 UFC393224 UOY393224 UYU393224 VIQ393224 VSM393224 WCI393224 WME393224 WWA393224 S458760 JO458760 TK458760 ADG458760 ANC458760 AWY458760 BGU458760 BQQ458760 CAM458760 CKI458760 CUE458760 DEA458760 DNW458760 DXS458760 EHO458760 ERK458760 FBG458760 FLC458760 FUY458760 GEU458760 GOQ458760 GYM458760 HII458760 HSE458760 ICA458760 ILW458760 IVS458760 JFO458760 JPK458760 JZG458760 KJC458760 KSY458760 LCU458760 LMQ458760 LWM458760 MGI458760 MQE458760 NAA458760 NJW458760 NTS458760 ODO458760 ONK458760 OXG458760 PHC458760 PQY458760 QAU458760 QKQ458760 QUM458760 REI458760 ROE458760 RYA458760 SHW458760 SRS458760 TBO458760 TLK458760 TVG458760 UFC458760 UOY458760 UYU458760 VIQ458760 VSM458760 WCI458760 WME458760 WWA458760 S524296 JO524296 TK524296 ADG524296 ANC524296 AWY524296 BGU524296 BQQ524296 CAM524296 CKI524296 CUE524296 DEA524296 DNW524296 DXS524296 EHO524296 ERK524296 FBG524296 FLC524296 FUY524296 GEU524296 GOQ524296 GYM524296 HII524296 HSE524296 ICA524296 ILW524296 IVS524296 JFO524296 JPK524296 JZG524296 KJC524296 KSY524296 LCU524296 LMQ524296 LWM524296 MGI524296 MQE524296 NAA524296 NJW524296 NTS524296 ODO524296 ONK524296 OXG524296 PHC524296 PQY524296 QAU524296 QKQ524296 QUM524296 REI524296 ROE524296 RYA524296 SHW524296 SRS524296 TBO524296 TLK524296 TVG524296 UFC524296 UOY524296 UYU524296 VIQ524296 VSM524296 WCI524296 WME524296 WWA524296 S589832 JO589832 TK589832 ADG589832 ANC589832 AWY589832 BGU589832 BQQ589832 CAM589832 CKI589832 CUE589832 DEA589832 DNW589832 DXS589832 EHO589832 ERK589832 FBG589832 FLC589832 FUY589832 GEU589832 GOQ589832 GYM589832 HII589832 HSE589832 ICA589832 ILW589832 IVS589832 JFO589832 JPK589832 JZG589832 KJC589832 KSY589832 LCU589832 LMQ589832 LWM589832 MGI589832 MQE589832 NAA589832 NJW589832 NTS589832 ODO589832 ONK589832 OXG589832 PHC589832 PQY589832 QAU589832 QKQ589832 QUM589832 REI589832 ROE589832 RYA589832 SHW589832 SRS589832 TBO589832 TLK589832 TVG589832 UFC589832 UOY589832 UYU589832 VIQ589832 VSM589832 WCI589832 WME589832 WWA589832 S655368 JO655368 TK655368 ADG655368 ANC655368 AWY655368 BGU655368 BQQ655368 CAM655368 CKI655368 CUE655368 DEA655368 DNW655368 DXS655368 EHO655368 ERK655368 FBG655368 FLC655368 FUY655368 GEU655368 GOQ655368 GYM655368 HII655368 HSE655368 ICA655368 ILW655368 IVS655368 JFO655368 JPK655368 JZG655368 KJC655368 KSY655368 LCU655368 LMQ655368 LWM655368 MGI655368 MQE655368 NAA655368 NJW655368 NTS655368 ODO655368 ONK655368 OXG655368 PHC655368 PQY655368 QAU655368 QKQ655368 QUM655368 REI655368 ROE655368 RYA655368 SHW655368 SRS655368 TBO655368 TLK655368 TVG655368 UFC655368 UOY655368 UYU655368 VIQ655368 VSM655368 WCI655368 WME655368 WWA655368 S720904 JO720904 TK720904 ADG720904 ANC720904 AWY720904 BGU720904 BQQ720904 CAM720904 CKI720904 CUE720904 DEA720904 DNW720904 DXS720904 EHO720904 ERK720904 FBG720904 FLC720904 FUY720904 GEU720904 GOQ720904 GYM720904 HII720904 HSE720904 ICA720904 ILW720904 IVS720904 JFO720904 JPK720904 JZG720904 KJC720904 KSY720904 LCU720904 LMQ720904 LWM720904 MGI720904 MQE720904 NAA720904 NJW720904 NTS720904 ODO720904 ONK720904 OXG720904 PHC720904 PQY720904 QAU720904 QKQ720904 QUM720904 REI720904 ROE720904 RYA720904 SHW720904 SRS720904 TBO720904 TLK720904 TVG720904 UFC720904 UOY720904 UYU720904 VIQ720904 VSM720904 WCI720904 WME720904 WWA720904 S786440 JO786440 TK786440 ADG786440 ANC786440 AWY786440 BGU786440 BQQ786440 CAM786440 CKI786440 CUE786440 DEA786440 DNW786440 DXS786440 EHO786440 ERK786440 FBG786440 FLC786440 FUY786440 GEU786440 GOQ786440 GYM786440 HII786440 HSE786440 ICA786440 ILW786440 IVS786440 JFO786440 JPK786440 JZG786440 KJC786440 KSY786440 LCU786440 LMQ786440 LWM786440 MGI786440 MQE786440 NAA786440 NJW786440 NTS786440 ODO786440 ONK786440 OXG786440 PHC786440 PQY786440 QAU786440 QKQ786440 QUM786440 REI786440 ROE786440 RYA786440 SHW786440 SRS786440 TBO786440 TLK786440 TVG786440 UFC786440 UOY786440 UYU786440 VIQ786440 VSM786440 WCI786440 WME786440 WWA786440 S851976 JO851976 TK851976 ADG851976 ANC851976 AWY851976 BGU851976 BQQ851976 CAM851976 CKI851976 CUE851976 DEA851976 DNW851976 DXS851976 EHO851976 ERK851976 FBG851976 FLC851976 FUY851976 GEU851976 GOQ851976 GYM851976 HII851976 HSE851976 ICA851976 ILW851976 IVS851976 JFO851976 JPK851976 JZG851976 KJC851976 KSY851976 LCU851976 LMQ851976 LWM851976 MGI851976 MQE851976 NAA851976 NJW851976 NTS851976 ODO851976 ONK851976 OXG851976 PHC851976 PQY851976 QAU851976 QKQ851976 QUM851976 REI851976 ROE851976 RYA851976 SHW851976 SRS851976 TBO851976 TLK851976 TVG851976 UFC851976 UOY851976 UYU851976 VIQ851976 VSM851976 WCI851976 WME851976 WWA851976 S917512 JO917512 TK917512 ADG917512 ANC917512 AWY917512 BGU917512 BQQ917512 CAM917512 CKI917512 CUE917512 DEA917512 DNW917512 DXS917512 EHO917512 ERK917512 FBG917512 FLC917512 FUY917512 GEU917512 GOQ917512 GYM917512 HII917512 HSE917512 ICA917512 ILW917512 IVS917512 JFO917512 JPK917512 JZG917512 KJC917512 KSY917512 LCU917512 LMQ917512 LWM917512 MGI917512 MQE917512 NAA917512 NJW917512 NTS917512 ODO917512 ONK917512 OXG917512 PHC917512 PQY917512 QAU917512 QKQ917512 QUM917512 REI917512 ROE917512 RYA917512 SHW917512 SRS917512 TBO917512 TLK917512 TVG917512 UFC917512 UOY917512 UYU917512 VIQ917512 VSM917512 WCI917512 WME917512 WWA917512 S983048 JO983048 TK983048 ADG983048 ANC983048 AWY983048 BGU983048 BQQ983048 CAM983048 CKI983048 CUE983048 DEA983048 DNW983048 DXS983048 EHO983048 ERK983048 FBG983048 FLC983048 FUY983048 GEU983048 GOQ983048 GYM983048 HII983048 HSE983048 ICA983048 ILW983048 IVS983048 JFO983048 JPK983048 JZG983048 KJC983048 KSY983048 LCU983048 LMQ983048 LWM983048 MGI983048 MQE983048 NAA983048 NJW983048 NTS983048 ODO983048 ONK983048 OXG983048 PHC983048 PQY983048 QAU983048 QKQ983048 QUM983048 REI983048 ROE983048 RYA983048 SHW983048 SRS983048 TBO983048 TLK983048 TVG983048 UFC983048 UOY983048 UYU983048 VIQ983048 VSM983048 WCI983048 WME983048 WWA983048 WLT983209:WMI983209 JS8 TO8 ADK8 ANG8 AXC8 BGY8 BQU8 CAQ8 CKM8 CUI8 DEE8 DOA8 DXW8 EHS8 ERO8 FBK8 FLG8 FVC8 GEY8 GOU8 GYQ8 HIM8 HSI8 ICE8 IMA8 IVW8 JFS8 JPO8 JZK8 KJG8 KTC8 LCY8 LMU8 LWQ8 MGM8 MQI8 NAE8 NKA8 NTW8 ODS8 ONO8 OXK8 PHG8 PRC8 QAY8 QKU8 QUQ8 REM8 ROI8 RYE8 SIA8 SRW8 TBS8 TLO8 TVK8 UFG8 UPC8 UYY8 VIU8 VSQ8 WCM8 WMI8 WWE8 W65544 JS65544 TO65544 ADK65544 ANG65544 AXC65544 BGY65544 BQU65544 CAQ65544 CKM65544 CUI65544 DEE65544 DOA65544 DXW65544 EHS65544 ERO65544 FBK65544 FLG65544 FVC65544 GEY65544 GOU65544 GYQ65544 HIM65544 HSI65544 ICE65544 IMA65544 IVW65544 JFS65544 JPO65544 JZK65544 KJG65544 KTC65544 LCY65544 LMU65544 LWQ65544 MGM65544 MQI65544 NAE65544 NKA65544 NTW65544 ODS65544 ONO65544 OXK65544 PHG65544 PRC65544 QAY65544 QKU65544 QUQ65544 REM65544 ROI65544 RYE65544 SIA65544 SRW65544 TBS65544 TLO65544 TVK65544 UFG65544 UPC65544 UYY65544 VIU65544 VSQ65544 WCM65544 WMI65544 WWE65544 W131080 JS131080 TO131080 ADK131080 ANG131080 AXC131080 BGY131080 BQU131080 CAQ131080 CKM131080 CUI131080 DEE131080 DOA131080 DXW131080 EHS131080 ERO131080 FBK131080 FLG131080 FVC131080 GEY131080 GOU131080 GYQ131080 HIM131080 HSI131080 ICE131080 IMA131080 IVW131080 JFS131080 JPO131080 JZK131080 KJG131080 KTC131080 LCY131080 LMU131080 LWQ131080 MGM131080 MQI131080 NAE131080 NKA131080 NTW131080 ODS131080 ONO131080 OXK131080 PHG131080 PRC131080 QAY131080 QKU131080 QUQ131080 REM131080 ROI131080 RYE131080 SIA131080 SRW131080 TBS131080 TLO131080 TVK131080 UFG131080 UPC131080 UYY131080 VIU131080 VSQ131080 WCM131080 WMI131080 WWE131080 W196616 JS196616 TO196616 ADK196616 ANG196616 AXC196616 BGY196616 BQU196616 CAQ196616 CKM196616 CUI196616 DEE196616 DOA196616 DXW196616 EHS196616 ERO196616 FBK196616 FLG196616 FVC196616 GEY196616 GOU196616 GYQ196616 HIM196616 HSI196616 ICE196616 IMA196616 IVW196616 JFS196616 JPO196616 JZK196616 KJG196616 KTC196616 LCY196616 LMU196616 LWQ196616 MGM196616 MQI196616 NAE196616 NKA196616 NTW196616 ODS196616 ONO196616 OXK196616 PHG196616 PRC196616 QAY196616 QKU196616 QUQ196616 REM196616 ROI196616 RYE196616 SIA196616 SRW196616 TBS196616 TLO196616 TVK196616 UFG196616 UPC196616 UYY196616 VIU196616 VSQ196616 WCM196616 WMI196616 WWE196616 W262152 JS262152 TO262152 ADK262152 ANG262152 AXC262152 BGY262152 BQU262152 CAQ262152 CKM262152 CUI262152 DEE262152 DOA262152 DXW262152 EHS262152 ERO262152 FBK262152 FLG262152 FVC262152 GEY262152 GOU262152 GYQ262152 HIM262152 HSI262152 ICE262152 IMA262152 IVW262152 JFS262152 JPO262152 JZK262152 KJG262152 KTC262152 LCY262152 LMU262152 LWQ262152 MGM262152 MQI262152 NAE262152 NKA262152 NTW262152 ODS262152 ONO262152 OXK262152 PHG262152 PRC262152 QAY262152 QKU262152 QUQ262152 REM262152 ROI262152 RYE262152 SIA262152 SRW262152 TBS262152 TLO262152 TVK262152 UFG262152 UPC262152 UYY262152 VIU262152 VSQ262152 WCM262152 WMI262152 WWE262152 W327688 JS327688 TO327688 ADK327688 ANG327688 AXC327688 BGY327688 BQU327688 CAQ327688 CKM327688 CUI327688 DEE327688 DOA327688 DXW327688 EHS327688 ERO327688 FBK327688 FLG327688 FVC327688 GEY327688 GOU327688 GYQ327688 HIM327688 HSI327688 ICE327688 IMA327688 IVW327688 JFS327688 JPO327688 JZK327688 KJG327688 KTC327688 LCY327688 LMU327688 LWQ327688 MGM327688 MQI327688 NAE327688 NKA327688 NTW327688 ODS327688 ONO327688 OXK327688 PHG327688 PRC327688 QAY327688 QKU327688 QUQ327688 REM327688 ROI327688 RYE327688 SIA327688 SRW327688 TBS327688 TLO327688 TVK327688 UFG327688 UPC327688 UYY327688 VIU327688 VSQ327688 WCM327688 WMI327688 WWE327688 W393224 JS393224 TO393224 ADK393224 ANG393224 AXC393224 BGY393224 BQU393224 CAQ393224 CKM393224 CUI393224 DEE393224 DOA393224 DXW393224 EHS393224 ERO393224 FBK393224 FLG393224 FVC393224 GEY393224 GOU393224 GYQ393224 HIM393224 HSI393224 ICE393224 IMA393224 IVW393224 JFS393224 JPO393224 JZK393224 KJG393224 KTC393224 LCY393224 LMU393224 LWQ393224 MGM393224 MQI393224 NAE393224 NKA393224 NTW393224 ODS393224 ONO393224 OXK393224 PHG393224 PRC393224 QAY393224 QKU393224 QUQ393224 REM393224 ROI393224 RYE393224 SIA393224 SRW393224 TBS393224 TLO393224 TVK393224 UFG393224 UPC393224 UYY393224 VIU393224 VSQ393224 WCM393224 WMI393224 WWE393224 W458760 JS458760 TO458760 ADK458760 ANG458760 AXC458760 BGY458760 BQU458760 CAQ458760 CKM458760 CUI458760 DEE458760 DOA458760 DXW458760 EHS458760 ERO458760 FBK458760 FLG458760 FVC458760 GEY458760 GOU458760 GYQ458760 HIM458760 HSI458760 ICE458760 IMA458760 IVW458760 JFS458760 JPO458760 JZK458760 KJG458760 KTC458760 LCY458760 LMU458760 LWQ458760 MGM458760 MQI458760 NAE458760 NKA458760 NTW458760 ODS458760 ONO458760 OXK458760 PHG458760 PRC458760 QAY458760 QKU458760 QUQ458760 REM458760 ROI458760 RYE458760 SIA458760 SRW458760 TBS458760 TLO458760 TVK458760 UFG458760 UPC458760 UYY458760 VIU458760 VSQ458760 WCM458760 WMI458760 WWE458760 W524296 JS524296 TO524296 ADK524296 ANG524296 AXC524296 BGY524296 BQU524296 CAQ524296 CKM524296 CUI524296 DEE524296 DOA524296 DXW524296 EHS524296 ERO524296 FBK524296 FLG524296 FVC524296 GEY524296 GOU524296 GYQ524296 HIM524296 HSI524296 ICE524296 IMA524296 IVW524296 JFS524296 JPO524296 JZK524296 KJG524296 KTC524296 LCY524296 LMU524296 LWQ524296 MGM524296 MQI524296 NAE524296 NKA524296 NTW524296 ODS524296 ONO524296 OXK524296 PHG524296 PRC524296 QAY524296 QKU524296 QUQ524296 REM524296 ROI524296 RYE524296 SIA524296 SRW524296 TBS524296 TLO524296 TVK524296 UFG524296 UPC524296 UYY524296 VIU524296 VSQ524296 WCM524296 WMI524296 WWE524296 W589832 JS589832 TO589832 ADK589832 ANG589832 AXC589832 BGY589832 BQU589832 CAQ589832 CKM589832 CUI589832 DEE589832 DOA589832 DXW589832 EHS589832 ERO589832 FBK589832 FLG589832 FVC589832 GEY589832 GOU589832 GYQ589832 HIM589832 HSI589832 ICE589832 IMA589832 IVW589832 JFS589832 JPO589832 JZK589832 KJG589832 KTC589832 LCY589832 LMU589832 LWQ589832 MGM589832 MQI589832 NAE589832 NKA589832 NTW589832 ODS589832 ONO589832 OXK589832 PHG589832 PRC589832 QAY589832 QKU589832 QUQ589832 REM589832 ROI589832 RYE589832 SIA589832 SRW589832 TBS589832 TLO589832 TVK589832 UFG589832 UPC589832 UYY589832 VIU589832 VSQ589832 WCM589832 WMI589832 WWE589832 W655368 JS655368 TO655368 ADK655368 ANG655368 AXC655368 BGY655368 BQU655368 CAQ655368 CKM655368 CUI655368 DEE655368 DOA655368 DXW655368 EHS655368 ERO655368 FBK655368 FLG655368 FVC655368 GEY655368 GOU655368 GYQ655368 HIM655368 HSI655368 ICE655368 IMA655368 IVW655368 JFS655368 JPO655368 JZK655368 KJG655368 KTC655368 LCY655368 LMU655368 LWQ655368 MGM655368 MQI655368 NAE655368 NKA655368 NTW655368 ODS655368 ONO655368 OXK655368 PHG655368 PRC655368 QAY655368 QKU655368 QUQ655368 REM655368 ROI655368 RYE655368 SIA655368 SRW655368 TBS655368 TLO655368 TVK655368 UFG655368 UPC655368 UYY655368 VIU655368 VSQ655368 WCM655368 WMI655368 WWE655368 W720904 JS720904 TO720904 ADK720904 ANG720904 AXC720904 BGY720904 BQU720904 CAQ720904 CKM720904 CUI720904 DEE720904 DOA720904 DXW720904 EHS720904 ERO720904 FBK720904 FLG720904 FVC720904 GEY720904 GOU720904 GYQ720904 HIM720904 HSI720904 ICE720904 IMA720904 IVW720904 JFS720904 JPO720904 JZK720904 KJG720904 KTC720904 LCY720904 LMU720904 LWQ720904 MGM720904 MQI720904 NAE720904 NKA720904 NTW720904 ODS720904 ONO720904 OXK720904 PHG720904 PRC720904 QAY720904 QKU720904 QUQ720904 REM720904 ROI720904 RYE720904 SIA720904 SRW720904 TBS720904 TLO720904 TVK720904 UFG720904 UPC720904 UYY720904 VIU720904 VSQ720904 WCM720904 WMI720904 WWE720904 W786440 JS786440 TO786440 ADK786440 ANG786440 AXC786440 BGY786440 BQU786440 CAQ786440 CKM786440 CUI786440 DEE786440 DOA786440 DXW786440 EHS786440 ERO786440 FBK786440 FLG786440 FVC786440 GEY786440 GOU786440 GYQ786440 HIM786440 HSI786440 ICE786440 IMA786440 IVW786440 JFS786440 JPO786440 JZK786440 KJG786440 KTC786440 LCY786440 LMU786440 LWQ786440 MGM786440 MQI786440 NAE786440 NKA786440 NTW786440 ODS786440 ONO786440 OXK786440 PHG786440 PRC786440 QAY786440 QKU786440 QUQ786440 REM786440 ROI786440 RYE786440 SIA786440 SRW786440 TBS786440 TLO786440 TVK786440 UFG786440 UPC786440 UYY786440 VIU786440 VSQ786440 WCM786440 WMI786440 WWE786440 W851976 JS851976 TO851976 ADK851976 ANG851976 AXC851976 BGY851976 BQU851976 CAQ851976 CKM851976 CUI851976 DEE851976 DOA851976 DXW851976 EHS851976 ERO851976 FBK851976 FLG851976 FVC851976 GEY851976 GOU851976 GYQ851976 HIM851976 HSI851976 ICE851976 IMA851976 IVW851976 JFS851976 JPO851976 JZK851976 KJG851976 KTC851976 LCY851976 LMU851976 LWQ851976 MGM851976 MQI851976 NAE851976 NKA851976 NTW851976 ODS851976 ONO851976 OXK851976 PHG851976 PRC851976 QAY851976 QKU851976 QUQ851976 REM851976 ROI851976 RYE851976 SIA851976 SRW851976 TBS851976 TLO851976 TVK851976 UFG851976 UPC851976 UYY851976 VIU851976 VSQ851976 WCM851976 WMI851976 WWE851976 W917512 JS917512 TO917512 ADK917512 ANG917512 AXC917512 BGY917512 BQU917512 CAQ917512 CKM917512 CUI917512 DEE917512 DOA917512 DXW917512 EHS917512 ERO917512 FBK917512 FLG917512 FVC917512 GEY917512 GOU917512 GYQ917512 HIM917512 HSI917512 ICE917512 IMA917512 IVW917512 JFS917512 JPO917512 JZK917512 KJG917512 KTC917512 LCY917512 LMU917512 LWQ917512 MGM917512 MQI917512 NAE917512 NKA917512 NTW917512 ODS917512 ONO917512 OXK917512 PHG917512 PRC917512 QAY917512 QKU917512 QUQ917512 REM917512 ROI917512 RYE917512 SIA917512 SRW917512 TBS917512 TLO917512 TVK917512 UFG917512 UPC917512 UYY917512 VIU917512 VSQ917512 WCM917512 WMI917512 WWE917512 W983048 JS983048 TO983048 ADK983048 ANG983048 AXC983048 BGY983048 BQU983048 CAQ983048 CKM983048 CUI983048 DEE983048 DOA983048 DXW983048 EHS983048 ERO983048 FBK983048 FLG983048 FVC983048 GEY983048 GOU983048 GYQ983048 HIM983048 HSI983048 ICE983048 IMA983048 IVW983048 JFS983048 JPO983048 JZK983048 KJG983048 KTC983048 LCY983048 LMU983048 LWQ983048 MGM983048 MQI983048 NAE983048 NKA983048 NTW983048 ODS983048 ONO983048 OXK983048 PHG983048 PRC983048 QAY983048 QKU983048 QUQ983048 REM983048 ROI983048 RYE983048 SIA983048 SRW983048 TBS983048 TLO983048 TVK983048 UFG983048 UPC983048 UYY983048 VIU983048 VSQ983048 WCM983048 WMI983048 WWE983048 R91:V91 JN91:JR91 TJ91:TN91 ADF91:ADJ91 ANB91:ANF91 AWX91:AXB91 BGT91:BGX91 BQP91:BQT91 CAL91:CAP91 CKH91:CKL91 CUD91:CUH91 DDZ91:DED91 DNV91:DNZ91 DXR91:DXV91 EHN91:EHR91 ERJ91:ERN91 FBF91:FBJ91 FLB91:FLF91 FUX91:FVB91 GET91:GEX91 GOP91:GOT91 GYL91:GYP91 HIH91:HIL91 HSD91:HSH91 IBZ91:ICD91 ILV91:ILZ91 IVR91:IVV91 JFN91:JFR91 JPJ91:JPN91 JZF91:JZJ91 KJB91:KJF91 KSX91:KTB91 LCT91:LCX91 LMP91:LMT91 LWL91:LWP91 MGH91:MGL91 MQD91:MQH91 MZZ91:NAD91 NJV91:NJZ91 NTR91:NTV91 ODN91:ODR91 ONJ91:ONN91 OXF91:OXJ91 PHB91:PHF91 PQX91:PRB91 QAT91:QAX91 QKP91:QKT91 QUL91:QUP91 REH91:REL91 ROD91:ROH91 RXZ91:RYD91 SHV91:SHZ91 SRR91:SRV91 TBN91:TBR91 TLJ91:TLN91 TVF91:TVJ91 UFB91:UFF91 UOX91:UPB91 UYT91:UYX91 VIP91:VIT91 VSL91:VSP91 WCH91:WCL91 WMD91:WMH91 WVZ91:WWD91 R65627:V65627 JN65627:JR65627 TJ65627:TN65627 ADF65627:ADJ65627 ANB65627:ANF65627 AWX65627:AXB65627 BGT65627:BGX65627 BQP65627:BQT65627 CAL65627:CAP65627 CKH65627:CKL65627 CUD65627:CUH65627 DDZ65627:DED65627 DNV65627:DNZ65627 DXR65627:DXV65627 EHN65627:EHR65627 ERJ65627:ERN65627 FBF65627:FBJ65627 FLB65627:FLF65627 FUX65627:FVB65627 GET65627:GEX65627 GOP65627:GOT65627 GYL65627:GYP65627 HIH65627:HIL65627 HSD65627:HSH65627 IBZ65627:ICD65627 ILV65627:ILZ65627 IVR65627:IVV65627 JFN65627:JFR65627 JPJ65627:JPN65627 JZF65627:JZJ65627 KJB65627:KJF65627 KSX65627:KTB65627 LCT65627:LCX65627 LMP65627:LMT65627 LWL65627:LWP65627 MGH65627:MGL65627 MQD65627:MQH65627 MZZ65627:NAD65627 NJV65627:NJZ65627 NTR65627:NTV65627 ODN65627:ODR65627 ONJ65627:ONN65627 OXF65627:OXJ65627 PHB65627:PHF65627 PQX65627:PRB65627 QAT65627:QAX65627 QKP65627:QKT65627 QUL65627:QUP65627 REH65627:REL65627 ROD65627:ROH65627 RXZ65627:RYD65627 SHV65627:SHZ65627 SRR65627:SRV65627 TBN65627:TBR65627 TLJ65627:TLN65627 TVF65627:TVJ65627 UFB65627:UFF65627 UOX65627:UPB65627 UYT65627:UYX65627 VIP65627:VIT65627 VSL65627:VSP65627 WCH65627:WCL65627 WMD65627:WMH65627 WVZ65627:WWD65627 R131163:V131163 JN131163:JR131163 TJ131163:TN131163 ADF131163:ADJ131163 ANB131163:ANF131163 AWX131163:AXB131163 BGT131163:BGX131163 BQP131163:BQT131163 CAL131163:CAP131163 CKH131163:CKL131163 CUD131163:CUH131163 DDZ131163:DED131163 DNV131163:DNZ131163 DXR131163:DXV131163 EHN131163:EHR131163 ERJ131163:ERN131163 FBF131163:FBJ131163 FLB131163:FLF131163 FUX131163:FVB131163 GET131163:GEX131163 GOP131163:GOT131163 GYL131163:GYP131163 HIH131163:HIL131163 HSD131163:HSH131163 IBZ131163:ICD131163 ILV131163:ILZ131163 IVR131163:IVV131163 JFN131163:JFR131163 JPJ131163:JPN131163 JZF131163:JZJ131163 KJB131163:KJF131163 KSX131163:KTB131163 LCT131163:LCX131163 LMP131163:LMT131163 LWL131163:LWP131163 MGH131163:MGL131163 MQD131163:MQH131163 MZZ131163:NAD131163 NJV131163:NJZ131163 NTR131163:NTV131163 ODN131163:ODR131163 ONJ131163:ONN131163 OXF131163:OXJ131163 PHB131163:PHF131163 PQX131163:PRB131163 QAT131163:QAX131163 QKP131163:QKT131163 QUL131163:QUP131163 REH131163:REL131163 ROD131163:ROH131163 RXZ131163:RYD131163 SHV131163:SHZ131163 SRR131163:SRV131163 TBN131163:TBR131163 TLJ131163:TLN131163 TVF131163:TVJ131163 UFB131163:UFF131163 UOX131163:UPB131163 UYT131163:UYX131163 VIP131163:VIT131163 VSL131163:VSP131163 WCH131163:WCL131163 WMD131163:WMH131163 WVZ131163:WWD131163 R196699:V196699 JN196699:JR196699 TJ196699:TN196699 ADF196699:ADJ196699 ANB196699:ANF196699 AWX196699:AXB196699 BGT196699:BGX196699 BQP196699:BQT196699 CAL196699:CAP196699 CKH196699:CKL196699 CUD196699:CUH196699 DDZ196699:DED196699 DNV196699:DNZ196699 DXR196699:DXV196699 EHN196699:EHR196699 ERJ196699:ERN196699 FBF196699:FBJ196699 FLB196699:FLF196699 FUX196699:FVB196699 GET196699:GEX196699 GOP196699:GOT196699 GYL196699:GYP196699 HIH196699:HIL196699 HSD196699:HSH196699 IBZ196699:ICD196699 ILV196699:ILZ196699 IVR196699:IVV196699 JFN196699:JFR196699 JPJ196699:JPN196699 JZF196699:JZJ196699 KJB196699:KJF196699 KSX196699:KTB196699 LCT196699:LCX196699 LMP196699:LMT196699 LWL196699:LWP196699 MGH196699:MGL196699 MQD196699:MQH196699 MZZ196699:NAD196699 NJV196699:NJZ196699 NTR196699:NTV196699 ODN196699:ODR196699 ONJ196699:ONN196699 OXF196699:OXJ196699 PHB196699:PHF196699 PQX196699:PRB196699 QAT196699:QAX196699 QKP196699:QKT196699 QUL196699:QUP196699 REH196699:REL196699 ROD196699:ROH196699 RXZ196699:RYD196699 SHV196699:SHZ196699 SRR196699:SRV196699 TBN196699:TBR196699 TLJ196699:TLN196699 TVF196699:TVJ196699 UFB196699:UFF196699 UOX196699:UPB196699 UYT196699:UYX196699 VIP196699:VIT196699 VSL196699:VSP196699 WCH196699:WCL196699 WMD196699:WMH196699 WVZ196699:WWD196699 R262235:V262235 JN262235:JR262235 TJ262235:TN262235 ADF262235:ADJ262235 ANB262235:ANF262235 AWX262235:AXB262235 BGT262235:BGX262235 BQP262235:BQT262235 CAL262235:CAP262235 CKH262235:CKL262235 CUD262235:CUH262235 DDZ262235:DED262235 DNV262235:DNZ262235 DXR262235:DXV262235 EHN262235:EHR262235 ERJ262235:ERN262235 FBF262235:FBJ262235 FLB262235:FLF262235 FUX262235:FVB262235 GET262235:GEX262235 GOP262235:GOT262235 GYL262235:GYP262235 HIH262235:HIL262235 HSD262235:HSH262235 IBZ262235:ICD262235 ILV262235:ILZ262235 IVR262235:IVV262235 JFN262235:JFR262235 JPJ262235:JPN262235 JZF262235:JZJ262235 KJB262235:KJF262235 KSX262235:KTB262235 LCT262235:LCX262235 LMP262235:LMT262235 LWL262235:LWP262235 MGH262235:MGL262235 MQD262235:MQH262235 MZZ262235:NAD262235 NJV262235:NJZ262235 NTR262235:NTV262235 ODN262235:ODR262235 ONJ262235:ONN262235 OXF262235:OXJ262235 PHB262235:PHF262235 PQX262235:PRB262235 QAT262235:QAX262235 QKP262235:QKT262235 QUL262235:QUP262235 REH262235:REL262235 ROD262235:ROH262235 RXZ262235:RYD262235 SHV262235:SHZ262235 SRR262235:SRV262235 TBN262235:TBR262235 TLJ262235:TLN262235 TVF262235:TVJ262235 UFB262235:UFF262235 UOX262235:UPB262235 UYT262235:UYX262235 VIP262235:VIT262235 VSL262235:VSP262235 WCH262235:WCL262235 WMD262235:WMH262235 WVZ262235:WWD262235 R327771:V327771 JN327771:JR327771 TJ327771:TN327771 ADF327771:ADJ327771 ANB327771:ANF327771 AWX327771:AXB327771 BGT327771:BGX327771 BQP327771:BQT327771 CAL327771:CAP327771 CKH327771:CKL327771 CUD327771:CUH327771 DDZ327771:DED327771 DNV327771:DNZ327771 DXR327771:DXV327771 EHN327771:EHR327771 ERJ327771:ERN327771 FBF327771:FBJ327771 FLB327771:FLF327771 FUX327771:FVB327771 GET327771:GEX327771 GOP327771:GOT327771 GYL327771:GYP327771 HIH327771:HIL327771 HSD327771:HSH327771 IBZ327771:ICD327771 ILV327771:ILZ327771 IVR327771:IVV327771 JFN327771:JFR327771 JPJ327771:JPN327771 JZF327771:JZJ327771 KJB327771:KJF327771 KSX327771:KTB327771 LCT327771:LCX327771 LMP327771:LMT327771 LWL327771:LWP327771 MGH327771:MGL327771 MQD327771:MQH327771 MZZ327771:NAD327771 NJV327771:NJZ327771 NTR327771:NTV327771 ODN327771:ODR327771 ONJ327771:ONN327771 OXF327771:OXJ327771 PHB327771:PHF327771 PQX327771:PRB327771 QAT327771:QAX327771 QKP327771:QKT327771 QUL327771:QUP327771 REH327771:REL327771 ROD327771:ROH327771 RXZ327771:RYD327771 SHV327771:SHZ327771 SRR327771:SRV327771 TBN327771:TBR327771 TLJ327771:TLN327771 TVF327771:TVJ327771 UFB327771:UFF327771 UOX327771:UPB327771 UYT327771:UYX327771 VIP327771:VIT327771 VSL327771:VSP327771 WCH327771:WCL327771 WMD327771:WMH327771 WVZ327771:WWD327771 R393307:V393307 JN393307:JR393307 TJ393307:TN393307 ADF393307:ADJ393307 ANB393307:ANF393307 AWX393307:AXB393307 BGT393307:BGX393307 BQP393307:BQT393307 CAL393307:CAP393307 CKH393307:CKL393307 CUD393307:CUH393307 DDZ393307:DED393307 DNV393307:DNZ393307 DXR393307:DXV393307 EHN393307:EHR393307 ERJ393307:ERN393307 FBF393307:FBJ393307 FLB393307:FLF393307 FUX393307:FVB393307 GET393307:GEX393307 GOP393307:GOT393307 GYL393307:GYP393307 HIH393307:HIL393307 HSD393307:HSH393307 IBZ393307:ICD393307 ILV393307:ILZ393307 IVR393307:IVV393307 JFN393307:JFR393307 JPJ393307:JPN393307 JZF393307:JZJ393307 KJB393307:KJF393307 KSX393307:KTB393307 LCT393307:LCX393307 LMP393307:LMT393307 LWL393307:LWP393307 MGH393307:MGL393307 MQD393307:MQH393307 MZZ393307:NAD393307 NJV393307:NJZ393307 NTR393307:NTV393307 ODN393307:ODR393307 ONJ393307:ONN393307 OXF393307:OXJ393307 PHB393307:PHF393307 PQX393307:PRB393307 QAT393307:QAX393307 QKP393307:QKT393307 QUL393307:QUP393307 REH393307:REL393307 ROD393307:ROH393307 RXZ393307:RYD393307 SHV393307:SHZ393307 SRR393307:SRV393307 TBN393307:TBR393307 TLJ393307:TLN393307 TVF393307:TVJ393307 UFB393307:UFF393307 UOX393307:UPB393307 UYT393307:UYX393307 VIP393307:VIT393307 VSL393307:VSP393307 WCH393307:WCL393307 WMD393307:WMH393307 WVZ393307:WWD393307 R458843:V458843 JN458843:JR458843 TJ458843:TN458843 ADF458843:ADJ458843 ANB458843:ANF458843 AWX458843:AXB458843 BGT458843:BGX458843 BQP458843:BQT458843 CAL458843:CAP458843 CKH458843:CKL458843 CUD458843:CUH458843 DDZ458843:DED458843 DNV458843:DNZ458843 DXR458843:DXV458843 EHN458843:EHR458843 ERJ458843:ERN458843 FBF458843:FBJ458843 FLB458843:FLF458843 FUX458843:FVB458843 GET458843:GEX458843 GOP458843:GOT458843 GYL458843:GYP458843 HIH458843:HIL458843 HSD458843:HSH458843 IBZ458843:ICD458843 ILV458843:ILZ458843 IVR458843:IVV458843 JFN458843:JFR458843 JPJ458843:JPN458843 JZF458843:JZJ458843 KJB458843:KJF458843 KSX458843:KTB458843 LCT458843:LCX458843 LMP458843:LMT458843 LWL458843:LWP458843 MGH458843:MGL458843 MQD458843:MQH458843 MZZ458843:NAD458843 NJV458843:NJZ458843 NTR458843:NTV458843 ODN458843:ODR458843 ONJ458843:ONN458843 OXF458843:OXJ458843 PHB458843:PHF458843 PQX458843:PRB458843 QAT458843:QAX458843 QKP458843:QKT458843 QUL458843:QUP458843 REH458843:REL458843 ROD458843:ROH458843 RXZ458843:RYD458843 SHV458843:SHZ458843 SRR458843:SRV458843 TBN458843:TBR458843 TLJ458843:TLN458843 TVF458843:TVJ458843 UFB458843:UFF458843 UOX458843:UPB458843 UYT458843:UYX458843 VIP458843:VIT458843 VSL458843:VSP458843 WCH458843:WCL458843 WMD458843:WMH458843 WVZ458843:WWD458843 R524379:V524379 JN524379:JR524379 TJ524379:TN524379 ADF524379:ADJ524379 ANB524379:ANF524379 AWX524379:AXB524379 BGT524379:BGX524379 BQP524379:BQT524379 CAL524379:CAP524379 CKH524379:CKL524379 CUD524379:CUH524379 DDZ524379:DED524379 DNV524379:DNZ524379 DXR524379:DXV524379 EHN524379:EHR524379 ERJ524379:ERN524379 FBF524379:FBJ524379 FLB524379:FLF524379 FUX524379:FVB524379 GET524379:GEX524379 GOP524379:GOT524379 GYL524379:GYP524379 HIH524379:HIL524379 HSD524379:HSH524379 IBZ524379:ICD524379 ILV524379:ILZ524379 IVR524379:IVV524379 JFN524379:JFR524379 JPJ524379:JPN524379 JZF524379:JZJ524379 KJB524379:KJF524379 KSX524379:KTB524379 LCT524379:LCX524379 LMP524379:LMT524379 LWL524379:LWP524379 MGH524379:MGL524379 MQD524379:MQH524379 MZZ524379:NAD524379 NJV524379:NJZ524379 NTR524379:NTV524379 ODN524379:ODR524379 ONJ524379:ONN524379 OXF524379:OXJ524379 PHB524379:PHF524379 PQX524379:PRB524379 QAT524379:QAX524379 QKP524379:QKT524379 QUL524379:QUP524379 REH524379:REL524379 ROD524379:ROH524379 RXZ524379:RYD524379 SHV524379:SHZ524379 SRR524379:SRV524379 TBN524379:TBR524379 TLJ524379:TLN524379 TVF524379:TVJ524379 UFB524379:UFF524379 UOX524379:UPB524379 UYT524379:UYX524379 VIP524379:VIT524379 VSL524379:VSP524379 WCH524379:WCL524379 WMD524379:WMH524379 WVZ524379:WWD524379 R589915:V589915 JN589915:JR589915 TJ589915:TN589915 ADF589915:ADJ589915 ANB589915:ANF589915 AWX589915:AXB589915 BGT589915:BGX589915 BQP589915:BQT589915 CAL589915:CAP589915 CKH589915:CKL589915 CUD589915:CUH589915 DDZ589915:DED589915 DNV589915:DNZ589915 DXR589915:DXV589915 EHN589915:EHR589915 ERJ589915:ERN589915 FBF589915:FBJ589915 FLB589915:FLF589915 FUX589915:FVB589915 GET589915:GEX589915 GOP589915:GOT589915 GYL589915:GYP589915 HIH589915:HIL589915 HSD589915:HSH589915 IBZ589915:ICD589915 ILV589915:ILZ589915 IVR589915:IVV589915 JFN589915:JFR589915 JPJ589915:JPN589915 JZF589915:JZJ589915 KJB589915:KJF589915 KSX589915:KTB589915 LCT589915:LCX589915 LMP589915:LMT589915 LWL589915:LWP589915 MGH589915:MGL589915 MQD589915:MQH589915 MZZ589915:NAD589915 NJV589915:NJZ589915 NTR589915:NTV589915 ODN589915:ODR589915 ONJ589915:ONN589915 OXF589915:OXJ589915 PHB589915:PHF589915 PQX589915:PRB589915 QAT589915:QAX589915 QKP589915:QKT589915 QUL589915:QUP589915 REH589915:REL589915 ROD589915:ROH589915 RXZ589915:RYD589915 SHV589915:SHZ589915 SRR589915:SRV589915 TBN589915:TBR589915 TLJ589915:TLN589915 TVF589915:TVJ589915 UFB589915:UFF589915 UOX589915:UPB589915 UYT589915:UYX589915 VIP589915:VIT589915 VSL589915:VSP589915 WCH589915:WCL589915 WMD589915:WMH589915 WVZ589915:WWD589915 R655451:V655451 JN655451:JR655451 TJ655451:TN655451 ADF655451:ADJ655451 ANB655451:ANF655451 AWX655451:AXB655451 BGT655451:BGX655451 BQP655451:BQT655451 CAL655451:CAP655451 CKH655451:CKL655451 CUD655451:CUH655451 DDZ655451:DED655451 DNV655451:DNZ655451 DXR655451:DXV655451 EHN655451:EHR655451 ERJ655451:ERN655451 FBF655451:FBJ655451 FLB655451:FLF655451 FUX655451:FVB655451 GET655451:GEX655451 GOP655451:GOT655451 GYL655451:GYP655451 HIH655451:HIL655451 HSD655451:HSH655451 IBZ655451:ICD655451 ILV655451:ILZ655451 IVR655451:IVV655451 JFN655451:JFR655451 JPJ655451:JPN655451 JZF655451:JZJ655451 KJB655451:KJF655451 KSX655451:KTB655451 LCT655451:LCX655451 LMP655451:LMT655451 LWL655451:LWP655451 MGH655451:MGL655451 MQD655451:MQH655451 MZZ655451:NAD655451 NJV655451:NJZ655451 NTR655451:NTV655451 ODN655451:ODR655451 ONJ655451:ONN655451 OXF655451:OXJ655451 PHB655451:PHF655451 PQX655451:PRB655451 QAT655451:QAX655451 QKP655451:QKT655451 QUL655451:QUP655451 REH655451:REL655451 ROD655451:ROH655451 RXZ655451:RYD655451 SHV655451:SHZ655451 SRR655451:SRV655451 TBN655451:TBR655451 TLJ655451:TLN655451 TVF655451:TVJ655451 UFB655451:UFF655451 UOX655451:UPB655451 UYT655451:UYX655451 VIP655451:VIT655451 VSL655451:VSP655451 WCH655451:WCL655451 WMD655451:WMH655451 WVZ655451:WWD655451 R720987:V720987 JN720987:JR720987 TJ720987:TN720987 ADF720987:ADJ720987 ANB720987:ANF720987 AWX720987:AXB720987 BGT720987:BGX720987 BQP720987:BQT720987 CAL720987:CAP720987 CKH720987:CKL720987 CUD720987:CUH720987 DDZ720987:DED720987 DNV720987:DNZ720987 DXR720987:DXV720987 EHN720987:EHR720987 ERJ720987:ERN720987 FBF720987:FBJ720987 FLB720987:FLF720987 FUX720987:FVB720987 GET720987:GEX720987 GOP720987:GOT720987 GYL720987:GYP720987 HIH720987:HIL720987 HSD720987:HSH720987 IBZ720987:ICD720987 ILV720987:ILZ720987 IVR720987:IVV720987 JFN720987:JFR720987 JPJ720987:JPN720987 JZF720987:JZJ720987 KJB720987:KJF720987 KSX720987:KTB720987 LCT720987:LCX720987 LMP720987:LMT720987 LWL720987:LWP720987 MGH720987:MGL720987 MQD720987:MQH720987 MZZ720987:NAD720987 NJV720987:NJZ720987 NTR720987:NTV720987 ODN720987:ODR720987 ONJ720987:ONN720987 OXF720987:OXJ720987 PHB720987:PHF720987 PQX720987:PRB720987 QAT720987:QAX720987 QKP720987:QKT720987 QUL720987:QUP720987 REH720987:REL720987 ROD720987:ROH720987 RXZ720987:RYD720987 SHV720987:SHZ720987 SRR720987:SRV720987 TBN720987:TBR720987 TLJ720987:TLN720987 TVF720987:TVJ720987 UFB720987:UFF720987 UOX720987:UPB720987 UYT720987:UYX720987 VIP720987:VIT720987 VSL720987:VSP720987 WCH720987:WCL720987 WMD720987:WMH720987 WVZ720987:WWD720987 R786523:V786523 JN786523:JR786523 TJ786523:TN786523 ADF786523:ADJ786523 ANB786523:ANF786523 AWX786523:AXB786523 BGT786523:BGX786523 BQP786523:BQT786523 CAL786523:CAP786523 CKH786523:CKL786523 CUD786523:CUH786523 DDZ786523:DED786523 DNV786523:DNZ786523 DXR786523:DXV786523 EHN786523:EHR786523 ERJ786523:ERN786523 FBF786523:FBJ786523 FLB786523:FLF786523 FUX786523:FVB786523 GET786523:GEX786523 GOP786523:GOT786523 GYL786523:GYP786523 HIH786523:HIL786523 HSD786523:HSH786523 IBZ786523:ICD786523 ILV786523:ILZ786523 IVR786523:IVV786523 JFN786523:JFR786523 JPJ786523:JPN786523 JZF786523:JZJ786523 KJB786523:KJF786523 KSX786523:KTB786523 LCT786523:LCX786523 LMP786523:LMT786523 LWL786523:LWP786523 MGH786523:MGL786523 MQD786523:MQH786523 MZZ786523:NAD786523 NJV786523:NJZ786523 NTR786523:NTV786523 ODN786523:ODR786523 ONJ786523:ONN786523 OXF786523:OXJ786523 PHB786523:PHF786523 PQX786523:PRB786523 QAT786523:QAX786523 QKP786523:QKT786523 QUL786523:QUP786523 REH786523:REL786523 ROD786523:ROH786523 RXZ786523:RYD786523 SHV786523:SHZ786523 SRR786523:SRV786523 TBN786523:TBR786523 TLJ786523:TLN786523 TVF786523:TVJ786523 UFB786523:UFF786523 UOX786523:UPB786523 UYT786523:UYX786523 VIP786523:VIT786523 VSL786523:VSP786523 WCH786523:WCL786523 WMD786523:WMH786523 WVZ786523:WWD786523 R852059:V852059 JN852059:JR852059 TJ852059:TN852059 ADF852059:ADJ852059 ANB852059:ANF852059 AWX852059:AXB852059 BGT852059:BGX852059 BQP852059:BQT852059 CAL852059:CAP852059 CKH852059:CKL852059 CUD852059:CUH852059 DDZ852059:DED852059 DNV852059:DNZ852059 DXR852059:DXV852059 EHN852059:EHR852059 ERJ852059:ERN852059 FBF852059:FBJ852059 FLB852059:FLF852059 FUX852059:FVB852059 GET852059:GEX852059 GOP852059:GOT852059 GYL852059:GYP852059 HIH852059:HIL852059 HSD852059:HSH852059 IBZ852059:ICD852059 ILV852059:ILZ852059 IVR852059:IVV852059 JFN852059:JFR852059 JPJ852059:JPN852059 JZF852059:JZJ852059 KJB852059:KJF852059 KSX852059:KTB852059 LCT852059:LCX852059 LMP852059:LMT852059 LWL852059:LWP852059 MGH852059:MGL852059 MQD852059:MQH852059 MZZ852059:NAD852059 NJV852059:NJZ852059 NTR852059:NTV852059 ODN852059:ODR852059 ONJ852059:ONN852059 OXF852059:OXJ852059 PHB852059:PHF852059 PQX852059:PRB852059 QAT852059:QAX852059 QKP852059:QKT852059 QUL852059:QUP852059 REH852059:REL852059 ROD852059:ROH852059 RXZ852059:RYD852059 SHV852059:SHZ852059 SRR852059:SRV852059 TBN852059:TBR852059 TLJ852059:TLN852059 TVF852059:TVJ852059 UFB852059:UFF852059 UOX852059:UPB852059 UYT852059:UYX852059 VIP852059:VIT852059 VSL852059:VSP852059 WCH852059:WCL852059 WMD852059:WMH852059 WVZ852059:WWD852059 R917595:V917595 JN917595:JR917595 TJ917595:TN917595 ADF917595:ADJ917595 ANB917595:ANF917595 AWX917595:AXB917595 BGT917595:BGX917595 BQP917595:BQT917595 CAL917595:CAP917595 CKH917595:CKL917595 CUD917595:CUH917595 DDZ917595:DED917595 DNV917595:DNZ917595 DXR917595:DXV917595 EHN917595:EHR917595 ERJ917595:ERN917595 FBF917595:FBJ917595 FLB917595:FLF917595 FUX917595:FVB917595 GET917595:GEX917595 GOP917595:GOT917595 GYL917595:GYP917595 HIH917595:HIL917595 HSD917595:HSH917595 IBZ917595:ICD917595 ILV917595:ILZ917595 IVR917595:IVV917595 JFN917595:JFR917595 JPJ917595:JPN917595 JZF917595:JZJ917595 KJB917595:KJF917595 KSX917595:KTB917595 LCT917595:LCX917595 LMP917595:LMT917595 LWL917595:LWP917595 MGH917595:MGL917595 MQD917595:MQH917595 MZZ917595:NAD917595 NJV917595:NJZ917595 NTR917595:NTV917595 ODN917595:ODR917595 ONJ917595:ONN917595 OXF917595:OXJ917595 PHB917595:PHF917595 PQX917595:PRB917595 QAT917595:QAX917595 QKP917595:QKT917595 QUL917595:QUP917595 REH917595:REL917595 ROD917595:ROH917595 RXZ917595:RYD917595 SHV917595:SHZ917595 SRR917595:SRV917595 TBN917595:TBR917595 TLJ917595:TLN917595 TVF917595:TVJ917595 UFB917595:UFF917595 UOX917595:UPB917595 UYT917595:UYX917595 VIP917595:VIT917595 VSL917595:VSP917595 WCH917595:WCL917595 WMD917595:WMH917595 WVZ917595:WWD917595 R983131:V983131 JN983131:JR983131 TJ983131:TN983131 ADF983131:ADJ983131 ANB983131:ANF983131 AWX983131:AXB983131 BGT983131:BGX983131 BQP983131:BQT983131 CAL983131:CAP983131 CKH983131:CKL983131 CUD983131:CUH983131 DDZ983131:DED983131 DNV983131:DNZ983131 DXR983131:DXV983131 EHN983131:EHR983131 ERJ983131:ERN983131 FBF983131:FBJ983131 FLB983131:FLF983131 FUX983131:FVB983131 GET983131:GEX983131 GOP983131:GOT983131 GYL983131:GYP983131 HIH983131:HIL983131 HSD983131:HSH983131 IBZ983131:ICD983131 ILV983131:ILZ983131 IVR983131:IVV983131 JFN983131:JFR983131 JPJ983131:JPN983131 JZF983131:JZJ983131 KJB983131:KJF983131 KSX983131:KTB983131 LCT983131:LCX983131 LMP983131:LMT983131 LWL983131:LWP983131 MGH983131:MGL983131 MQD983131:MQH983131 MZZ983131:NAD983131 NJV983131:NJZ983131 NTR983131:NTV983131 ODN983131:ODR983131 ONJ983131:ONN983131 OXF983131:OXJ983131 PHB983131:PHF983131 PQX983131:PRB983131 QAT983131:QAX983131 QKP983131:QKT983131 QUL983131:QUP983131 REH983131:REL983131 ROD983131:ROH983131 RXZ983131:RYD983131 SHV983131:SHZ983131 SRR983131:SRV983131 TBN983131:TBR983131 TLJ983131:TLN983131 TVF983131:TVJ983131 UFB983131:UFF983131 UOX983131:UPB983131 UYT983131:UYX983131 VIP983131:VIT983131 VSL983131:VSP983131 WCH983131:WCL983131 WMD983131:WMH983131 WVZ983131:WWD983131 J97 JF97 TB97 ACX97 AMT97 AWP97 BGL97 BQH97 CAD97 CJZ97 CTV97 DDR97 DNN97 DXJ97 EHF97 ERB97 FAX97 FKT97 FUP97 GEL97 GOH97 GYD97 HHZ97 HRV97 IBR97 ILN97 IVJ97 JFF97 JPB97 JYX97 KIT97 KSP97 LCL97 LMH97 LWD97 MFZ97 MPV97 MZR97 NJN97 NTJ97 ODF97 ONB97 OWX97 PGT97 PQP97 QAL97 QKH97 QUD97 RDZ97 RNV97 RXR97 SHN97 SRJ97 TBF97 TLB97 TUX97 UET97 UOP97 UYL97 VIH97 VSD97 WBZ97 WLV97 WVR97 J65633 JF65633 TB65633 ACX65633 AMT65633 AWP65633 BGL65633 BQH65633 CAD65633 CJZ65633 CTV65633 DDR65633 DNN65633 DXJ65633 EHF65633 ERB65633 FAX65633 FKT65633 FUP65633 GEL65633 GOH65633 GYD65633 HHZ65633 HRV65633 IBR65633 ILN65633 IVJ65633 JFF65633 JPB65633 JYX65633 KIT65633 KSP65633 LCL65633 LMH65633 LWD65633 MFZ65633 MPV65633 MZR65633 NJN65633 NTJ65633 ODF65633 ONB65633 OWX65633 PGT65633 PQP65633 QAL65633 QKH65633 QUD65633 RDZ65633 RNV65633 RXR65633 SHN65633 SRJ65633 TBF65633 TLB65633 TUX65633 UET65633 UOP65633 UYL65633 VIH65633 VSD65633 WBZ65633 WLV65633 WVR65633 J131169 JF131169 TB131169 ACX131169 AMT131169 AWP131169 BGL131169 BQH131169 CAD131169 CJZ131169 CTV131169 DDR131169 DNN131169 DXJ131169 EHF131169 ERB131169 FAX131169 FKT131169 FUP131169 GEL131169 GOH131169 GYD131169 HHZ131169 HRV131169 IBR131169 ILN131169 IVJ131169 JFF131169 JPB131169 JYX131169 KIT131169 KSP131169 LCL131169 LMH131169 LWD131169 MFZ131169 MPV131169 MZR131169 NJN131169 NTJ131169 ODF131169 ONB131169 OWX131169 PGT131169 PQP131169 QAL131169 QKH131169 QUD131169 RDZ131169 RNV131169 RXR131169 SHN131169 SRJ131169 TBF131169 TLB131169 TUX131169 UET131169 UOP131169 UYL131169 VIH131169 VSD131169 WBZ131169 WLV131169 WVR131169 J196705 JF196705 TB196705 ACX196705 AMT196705 AWP196705 BGL196705 BQH196705 CAD196705 CJZ196705 CTV196705 DDR196705 DNN196705 DXJ196705 EHF196705 ERB196705 FAX196705 FKT196705 FUP196705 GEL196705 GOH196705 GYD196705 HHZ196705 HRV196705 IBR196705 ILN196705 IVJ196705 JFF196705 JPB196705 JYX196705 KIT196705 KSP196705 LCL196705 LMH196705 LWD196705 MFZ196705 MPV196705 MZR196705 NJN196705 NTJ196705 ODF196705 ONB196705 OWX196705 PGT196705 PQP196705 QAL196705 QKH196705 QUD196705 RDZ196705 RNV196705 RXR196705 SHN196705 SRJ196705 TBF196705 TLB196705 TUX196705 UET196705 UOP196705 UYL196705 VIH196705 VSD196705 WBZ196705 WLV196705 WVR196705 J262241 JF262241 TB262241 ACX262241 AMT262241 AWP262241 BGL262241 BQH262241 CAD262241 CJZ262241 CTV262241 DDR262241 DNN262241 DXJ262241 EHF262241 ERB262241 FAX262241 FKT262241 FUP262241 GEL262241 GOH262241 GYD262241 HHZ262241 HRV262241 IBR262241 ILN262241 IVJ262241 JFF262241 JPB262241 JYX262241 KIT262241 KSP262241 LCL262241 LMH262241 LWD262241 MFZ262241 MPV262241 MZR262241 NJN262241 NTJ262241 ODF262241 ONB262241 OWX262241 PGT262241 PQP262241 QAL262241 QKH262241 QUD262241 RDZ262241 RNV262241 RXR262241 SHN262241 SRJ262241 TBF262241 TLB262241 TUX262241 UET262241 UOP262241 UYL262241 VIH262241 VSD262241 WBZ262241 WLV262241 WVR262241 J327777 JF327777 TB327777 ACX327777 AMT327777 AWP327777 BGL327777 BQH327777 CAD327777 CJZ327777 CTV327777 DDR327777 DNN327777 DXJ327777 EHF327777 ERB327777 FAX327777 FKT327777 FUP327777 GEL327777 GOH327777 GYD327777 HHZ327777 HRV327777 IBR327777 ILN327777 IVJ327777 JFF327777 JPB327777 JYX327777 KIT327777 KSP327777 LCL327777 LMH327777 LWD327777 MFZ327777 MPV327777 MZR327777 NJN327777 NTJ327777 ODF327777 ONB327777 OWX327777 PGT327777 PQP327777 QAL327777 QKH327777 QUD327777 RDZ327777 RNV327777 RXR327777 SHN327777 SRJ327777 TBF327777 TLB327777 TUX327777 UET327777 UOP327777 UYL327777 VIH327777 VSD327777 WBZ327777 WLV327777 WVR327777 J393313 JF393313 TB393313 ACX393313 AMT393313 AWP393313 BGL393313 BQH393313 CAD393313 CJZ393313 CTV393313 DDR393313 DNN393313 DXJ393313 EHF393313 ERB393313 FAX393313 FKT393313 FUP393313 GEL393313 GOH393313 GYD393313 HHZ393313 HRV393313 IBR393313 ILN393313 IVJ393313 JFF393313 JPB393313 JYX393313 KIT393313 KSP393313 LCL393313 LMH393313 LWD393313 MFZ393313 MPV393313 MZR393313 NJN393313 NTJ393313 ODF393313 ONB393313 OWX393313 PGT393313 PQP393313 QAL393313 QKH393313 QUD393313 RDZ393313 RNV393313 RXR393313 SHN393313 SRJ393313 TBF393313 TLB393313 TUX393313 UET393313 UOP393313 UYL393313 VIH393313 VSD393313 WBZ393313 WLV393313 WVR393313 J458849 JF458849 TB458849 ACX458849 AMT458849 AWP458849 BGL458849 BQH458849 CAD458849 CJZ458849 CTV458849 DDR458849 DNN458849 DXJ458849 EHF458849 ERB458849 FAX458849 FKT458849 FUP458849 GEL458849 GOH458849 GYD458849 HHZ458849 HRV458849 IBR458849 ILN458849 IVJ458849 JFF458849 JPB458849 JYX458849 KIT458849 KSP458849 LCL458849 LMH458849 LWD458849 MFZ458849 MPV458849 MZR458849 NJN458849 NTJ458849 ODF458849 ONB458849 OWX458849 PGT458849 PQP458849 QAL458849 QKH458849 QUD458849 RDZ458849 RNV458849 RXR458849 SHN458849 SRJ458849 TBF458849 TLB458849 TUX458849 UET458849 UOP458849 UYL458849 VIH458849 VSD458849 WBZ458849 WLV458849 WVR458849 J524385 JF524385 TB524385 ACX524385 AMT524385 AWP524385 BGL524385 BQH524385 CAD524385 CJZ524385 CTV524385 DDR524385 DNN524385 DXJ524385 EHF524385 ERB524385 FAX524385 FKT524385 FUP524385 GEL524385 GOH524385 GYD524385 HHZ524385 HRV524385 IBR524385 ILN524385 IVJ524385 JFF524385 JPB524385 JYX524385 KIT524385 KSP524385 LCL524385 LMH524385 LWD524385 MFZ524385 MPV524385 MZR524385 NJN524385 NTJ524385 ODF524385 ONB524385 OWX524385 PGT524385 PQP524385 QAL524385 QKH524385 QUD524385 RDZ524385 RNV524385 RXR524385 SHN524385 SRJ524385 TBF524385 TLB524385 TUX524385 UET524385 UOP524385 UYL524385 VIH524385 VSD524385 WBZ524385 WLV524385 WVR524385 J589921 JF589921 TB589921 ACX589921 AMT589921 AWP589921 BGL589921 BQH589921 CAD589921 CJZ589921 CTV589921 DDR589921 DNN589921 DXJ589921 EHF589921 ERB589921 FAX589921 FKT589921 FUP589921 GEL589921 GOH589921 GYD589921 HHZ589921 HRV589921 IBR589921 ILN589921 IVJ589921 JFF589921 JPB589921 JYX589921 KIT589921 KSP589921 LCL589921 LMH589921 LWD589921 MFZ589921 MPV589921 MZR589921 NJN589921 NTJ589921 ODF589921 ONB589921 OWX589921 PGT589921 PQP589921 QAL589921 QKH589921 QUD589921 RDZ589921 RNV589921 RXR589921 SHN589921 SRJ589921 TBF589921 TLB589921 TUX589921 UET589921 UOP589921 UYL589921 VIH589921 VSD589921 WBZ589921 WLV589921 WVR589921 J655457 JF655457 TB655457 ACX655457 AMT655457 AWP655457 BGL655457 BQH655457 CAD655457 CJZ655457 CTV655457 DDR655457 DNN655457 DXJ655457 EHF655457 ERB655457 FAX655457 FKT655457 FUP655457 GEL655457 GOH655457 GYD655457 HHZ655457 HRV655457 IBR655457 ILN655457 IVJ655457 JFF655457 JPB655457 JYX655457 KIT655457 KSP655457 LCL655457 LMH655457 LWD655457 MFZ655457 MPV655457 MZR655457 NJN655457 NTJ655457 ODF655457 ONB655457 OWX655457 PGT655457 PQP655457 QAL655457 QKH655457 QUD655457 RDZ655457 RNV655457 RXR655457 SHN655457 SRJ655457 TBF655457 TLB655457 TUX655457 UET655457 UOP655457 UYL655457 VIH655457 VSD655457 WBZ655457 WLV655457 WVR655457 J720993 JF720993 TB720993 ACX720993 AMT720993 AWP720993 BGL720993 BQH720993 CAD720993 CJZ720993 CTV720993 DDR720993 DNN720993 DXJ720993 EHF720993 ERB720993 FAX720993 FKT720993 FUP720993 GEL720993 GOH720993 GYD720993 HHZ720993 HRV720993 IBR720993 ILN720993 IVJ720993 JFF720993 JPB720993 JYX720993 KIT720993 KSP720993 LCL720993 LMH720993 LWD720993 MFZ720993 MPV720993 MZR720993 NJN720993 NTJ720993 ODF720993 ONB720993 OWX720993 PGT720993 PQP720993 QAL720993 QKH720993 QUD720993 RDZ720993 RNV720993 RXR720993 SHN720993 SRJ720993 TBF720993 TLB720993 TUX720993 UET720993 UOP720993 UYL720993 VIH720993 VSD720993 WBZ720993 WLV720993 WVR720993 J786529 JF786529 TB786529 ACX786529 AMT786529 AWP786529 BGL786529 BQH786529 CAD786529 CJZ786529 CTV786529 DDR786529 DNN786529 DXJ786529 EHF786529 ERB786529 FAX786529 FKT786529 FUP786529 GEL786529 GOH786529 GYD786529 HHZ786529 HRV786529 IBR786529 ILN786529 IVJ786529 JFF786529 JPB786529 JYX786529 KIT786529 KSP786529 LCL786529 LMH786529 LWD786529 MFZ786529 MPV786529 MZR786529 NJN786529 NTJ786529 ODF786529 ONB786529 OWX786529 PGT786529 PQP786529 QAL786529 QKH786529 QUD786529 RDZ786529 RNV786529 RXR786529 SHN786529 SRJ786529 TBF786529 TLB786529 TUX786529 UET786529 UOP786529 UYL786529 VIH786529 VSD786529 WBZ786529 WLV786529 WVR786529 J852065 JF852065 TB852065 ACX852065 AMT852065 AWP852065 BGL852065 BQH852065 CAD852065 CJZ852065 CTV852065 DDR852065 DNN852065 DXJ852065 EHF852065 ERB852065 FAX852065 FKT852065 FUP852065 GEL852065 GOH852065 GYD852065 HHZ852065 HRV852065 IBR852065 ILN852065 IVJ852065 JFF852065 JPB852065 JYX852065 KIT852065 KSP852065 LCL852065 LMH852065 LWD852065 MFZ852065 MPV852065 MZR852065 NJN852065 NTJ852065 ODF852065 ONB852065 OWX852065 PGT852065 PQP852065 QAL852065 QKH852065 QUD852065 RDZ852065 RNV852065 RXR852065 SHN852065 SRJ852065 TBF852065 TLB852065 TUX852065 UET852065 UOP852065 UYL852065 VIH852065 VSD852065 WBZ852065 WLV852065 WVR852065 J917601 JF917601 TB917601 ACX917601 AMT917601 AWP917601 BGL917601 BQH917601 CAD917601 CJZ917601 CTV917601 DDR917601 DNN917601 DXJ917601 EHF917601 ERB917601 FAX917601 FKT917601 FUP917601 GEL917601 GOH917601 GYD917601 HHZ917601 HRV917601 IBR917601 ILN917601 IVJ917601 JFF917601 JPB917601 JYX917601 KIT917601 KSP917601 LCL917601 LMH917601 LWD917601 MFZ917601 MPV917601 MZR917601 NJN917601 NTJ917601 ODF917601 ONB917601 OWX917601 PGT917601 PQP917601 QAL917601 QKH917601 QUD917601 RDZ917601 RNV917601 RXR917601 SHN917601 SRJ917601 TBF917601 TLB917601 TUX917601 UET917601 UOP917601 UYL917601 VIH917601 VSD917601 WBZ917601 WLV917601 WVR917601 J983137 JF983137 TB983137 ACX983137 AMT983137 AWP983137 BGL983137 BQH983137 CAD983137 CJZ983137 CTV983137 DDR983137 DNN983137 DXJ983137 EHF983137 ERB983137 FAX983137 FKT983137 FUP983137 GEL983137 GOH983137 GYD983137 HHZ983137 HRV983137 IBR983137 ILN983137 IVJ983137 JFF983137 JPB983137 JYX983137 KIT983137 KSP983137 LCL983137 LMH983137 LWD983137 MFZ983137 MPV983137 MZR983137 NJN983137 NTJ983137 ODF983137 ONB983137 OWX983137 PGT983137 PQP983137 QAL983137 QKH983137 QUD983137 RDZ983137 RNV983137 RXR983137 SHN983137 SRJ983137 TBF983137 TLB983137 TUX983137 UET983137 UOP983137 UYL983137 VIH983137 VSD983137 WBZ983137 WLV983137 WVR983137 H82:W82 JD82:JS82 SZ82:TO82 ACV82:ADK82 AMR82:ANG82 AWN82:AXC82 BGJ82:BGY82 BQF82:BQU82 CAB82:CAQ82 CJX82:CKM82 CTT82:CUI82 DDP82:DEE82 DNL82:DOA82 DXH82:DXW82 EHD82:EHS82 EQZ82:ERO82 FAV82:FBK82 FKR82:FLG82 FUN82:FVC82 GEJ82:GEY82 GOF82:GOU82 GYB82:GYQ82 HHX82:HIM82 HRT82:HSI82 IBP82:ICE82 ILL82:IMA82 IVH82:IVW82 JFD82:JFS82 JOZ82:JPO82 JYV82:JZK82 KIR82:KJG82 KSN82:KTC82 LCJ82:LCY82 LMF82:LMU82 LWB82:LWQ82 MFX82:MGM82 MPT82:MQI82 MZP82:NAE82 NJL82:NKA82 NTH82:NTW82 ODD82:ODS82 OMZ82:ONO82 OWV82:OXK82 PGR82:PHG82 PQN82:PRC82 QAJ82:QAY82 QKF82:QKU82 QUB82:QUQ82 RDX82:REM82 RNT82:ROI82 RXP82:RYE82 SHL82:SIA82 SRH82:SRW82 TBD82:TBS82 TKZ82:TLO82 TUV82:TVK82 UER82:UFG82 UON82:UPC82 UYJ82:UYY82 VIF82:VIU82 VSB82:VSQ82 WBX82:WCM82 WLT82:WMI82 WVP82:WWE82 H65618:W65618 JD65618:JS65618 SZ65618:TO65618 ACV65618:ADK65618 AMR65618:ANG65618 AWN65618:AXC65618 BGJ65618:BGY65618 BQF65618:BQU65618 CAB65618:CAQ65618 CJX65618:CKM65618 CTT65618:CUI65618 DDP65618:DEE65618 DNL65618:DOA65618 DXH65618:DXW65618 EHD65618:EHS65618 EQZ65618:ERO65618 FAV65618:FBK65618 FKR65618:FLG65618 FUN65618:FVC65618 GEJ65618:GEY65618 GOF65618:GOU65618 GYB65618:GYQ65618 HHX65618:HIM65618 HRT65618:HSI65618 IBP65618:ICE65618 ILL65618:IMA65618 IVH65618:IVW65618 JFD65618:JFS65618 JOZ65618:JPO65618 JYV65618:JZK65618 KIR65618:KJG65618 KSN65618:KTC65618 LCJ65618:LCY65618 LMF65618:LMU65618 LWB65618:LWQ65618 MFX65618:MGM65618 MPT65618:MQI65618 MZP65618:NAE65618 NJL65618:NKA65618 NTH65618:NTW65618 ODD65618:ODS65618 OMZ65618:ONO65618 OWV65618:OXK65618 PGR65618:PHG65618 PQN65618:PRC65618 QAJ65618:QAY65618 QKF65618:QKU65618 QUB65618:QUQ65618 RDX65618:REM65618 RNT65618:ROI65618 RXP65618:RYE65618 SHL65618:SIA65618 SRH65618:SRW65618 TBD65618:TBS65618 TKZ65618:TLO65618 TUV65618:TVK65618 UER65618:UFG65618 UON65618:UPC65618 UYJ65618:UYY65618 VIF65618:VIU65618 VSB65618:VSQ65618 WBX65618:WCM65618 WLT65618:WMI65618 WVP65618:WWE65618 H131154:W131154 JD131154:JS131154 SZ131154:TO131154 ACV131154:ADK131154 AMR131154:ANG131154 AWN131154:AXC131154 BGJ131154:BGY131154 BQF131154:BQU131154 CAB131154:CAQ131154 CJX131154:CKM131154 CTT131154:CUI131154 DDP131154:DEE131154 DNL131154:DOA131154 DXH131154:DXW131154 EHD131154:EHS131154 EQZ131154:ERO131154 FAV131154:FBK131154 FKR131154:FLG131154 FUN131154:FVC131154 GEJ131154:GEY131154 GOF131154:GOU131154 GYB131154:GYQ131154 HHX131154:HIM131154 HRT131154:HSI131154 IBP131154:ICE131154 ILL131154:IMA131154 IVH131154:IVW131154 JFD131154:JFS131154 JOZ131154:JPO131154 JYV131154:JZK131154 KIR131154:KJG131154 KSN131154:KTC131154 LCJ131154:LCY131154 LMF131154:LMU131154 LWB131154:LWQ131154 MFX131154:MGM131154 MPT131154:MQI131154 MZP131154:NAE131154 NJL131154:NKA131154 NTH131154:NTW131154 ODD131154:ODS131154 OMZ131154:ONO131154 OWV131154:OXK131154 PGR131154:PHG131154 PQN131154:PRC131154 QAJ131154:QAY131154 QKF131154:QKU131154 QUB131154:QUQ131154 RDX131154:REM131154 RNT131154:ROI131154 RXP131154:RYE131154 SHL131154:SIA131154 SRH131154:SRW131154 TBD131154:TBS131154 TKZ131154:TLO131154 TUV131154:TVK131154 UER131154:UFG131154 UON131154:UPC131154 UYJ131154:UYY131154 VIF131154:VIU131154 VSB131154:VSQ131154 WBX131154:WCM131154 WLT131154:WMI131154 WVP131154:WWE131154 H196690:W196690 JD196690:JS196690 SZ196690:TO196690 ACV196690:ADK196690 AMR196690:ANG196690 AWN196690:AXC196690 BGJ196690:BGY196690 BQF196690:BQU196690 CAB196690:CAQ196690 CJX196690:CKM196690 CTT196690:CUI196690 DDP196690:DEE196690 DNL196690:DOA196690 DXH196690:DXW196690 EHD196690:EHS196690 EQZ196690:ERO196690 FAV196690:FBK196690 FKR196690:FLG196690 FUN196690:FVC196690 GEJ196690:GEY196690 GOF196690:GOU196690 GYB196690:GYQ196690 HHX196690:HIM196690 HRT196690:HSI196690 IBP196690:ICE196690 ILL196690:IMA196690 IVH196690:IVW196690 JFD196690:JFS196690 JOZ196690:JPO196690 JYV196690:JZK196690 KIR196690:KJG196690 KSN196690:KTC196690 LCJ196690:LCY196690 LMF196690:LMU196690 LWB196690:LWQ196690 MFX196690:MGM196690 MPT196690:MQI196690 MZP196690:NAE196690 NJL196690:NKA196690 NTH196690:NTW196690 ODD196690:ODS196690 OMZ196690:ONO196690 OWV196690:OXK196690 PGR196690:PHG196690 PQN196690:PRC196690 QAJ196690:QAY196690 QKF196690:QKU196690 QUB196690:QUQ196690 RDX196690:REM196690 RNT196690:ROI196690 RXP196690:RYE196690 SHL196690:SIA196690 SRH196690:SRW196690 TBD196690:TBS196690 TKZ196690:TLO196690 TUV196690:TVK196690 UER196690:UFG196690 UON196690:UPC196690 UYJ196690:UYY196690 VIF196690:VIU196690 VSB196690:VSQ196690 WBX196690:WCM196690 WLT196690:WMI196690 WVP196690:WWE196690 H262226:W262226 JD262226:JS262226 SZ262226:TO262226 ACV262226:ADK262226 AMR262226:ANG262226 AWN262226:AXC262226 BGJ262226:BGY262226 BQF262226:BQU262226 CAB262226:CAQ262226 CJX262226:CKM262226 CTT262226:CUI262226 DDP262226:DEE262226 DNL262226:DOA262226 DXH262226:DXW262226 EHD262226:EHS262226 EQZ262226:ERO262226 FAV262226:FBK262226 FKR262226:FLG262226 FUN262226:FVC262226 GEJ262226:GEY262226 GOF262226:GOU262226 GYB262226:GYQ262226 HHX262226:HIM262226 HRT262226:HSI262226 IBP262226:ICE262226 ILL262226:IMA262226 IVH262226:IVW262226 JFD262226:JFS262226 JOZ262226:JPO262226 JYV262226:JZK262226 KIR262226:KJG262226 KSN262226:KTC262226 LCJ262226:LCY262226 LMF262226:LMU262226 LWB262226:LWQ262226 MFX262226:MGM262226 MPT262226:MQI262226 MZP262226:NAE262226 NJL262226:NKA262226 NTH262226:NTW262226 ODD262226:ODS262226 OMZ262226:ONO262226 OWV262226:OXK262226 PGR262226:PHG262226 PQN262226:PRC262226 QAJ262226:QAY262226 QKF262226:QKU262226 QUB262226:QUQ262226 RDX262226:REM262226 RNT262226:ROI262226 RXP262226:RYE262226 SHL262226:SIA262226 SRH262226:SRW262226 TBD262226:TBS262226 TKZ262226:TLO262226 TUV262226:TVK262226 UER262226:UFG262226 UON262226:UPC262226 UYJ262226:UYY262226 VIF262226:VIU262226 VSB262226:VSQ262226 WBX262226:WCM262226 WLT262226:WMI262226 WVP262226:WWE262226 H327762:W327762 JD327762:JS327762 SZ327762:TO327762 ACV327762:ADK327762 AMR327762:ANG327762 AWN327762:AXC327762 BGJ327762:BGY327762 BQF327762:BQU327762 CAB327762:CAQ327762 CJX327762:CKM327762 CTT327762:CUI327762 DDP327762:DEE327762 DNL327762:DOA327762 DXH327762:DXW327762 EHD327762:EHS327762 EQZ327762:ERO327762 FAV327762:FBK327762 FKR327762:FLG327762 FUN327762:FVC327762 GEJ327762:GEY327762 GOF327762:GOU327762 GYB327762:GYQ327762 HHX327762:HIM327762 HRT327762:HSI327762 IBP327762:ICE327762 ILL327762:IMA327762 IVH327762:IVW327762 JFD327762:JFS327762 JOZ327762:JPO327762 JYV327762:JZK327762 KIR327762:KJG327762 KSN327762:KTC327762 LCJ327762:LCY327762 LMF327762:LMU327762 LWB327762:LWQ327762 MFX327762:MGM327762 MPT327762:MQI327762 MZP327762:NAE327762 NJL327762:NKA327762 NTH327762:NTW327762 ODD327762:ODS327762 OMZ327762:ONO327762 OWV327762:OXK327762 PGR327762:PHG327762 PQN327762:PRC327762 QAJ327762:QAY327762 QKF327762:QKU327762 QUB327762:QUQ327762 RDX327762:REM327762 RNT327762:ROI327762 RXP327762:RYE327762 SHL327762:SIA327762 SRH327762:SRW327762 TBD327762:TBS327762 TKZ327762:TLO327762 TUV327762:TVK327762 UER327762:UFG327762 UON327762:UPC327762 UYJ327762:UYY327762 VIF327762:VIU327762 VSB327762:VSQ327762 WBX327762:WCM327762 WLT327762:WMI327762 WVP327762:WWE327762 H393298:W393298 JD393298:JS393298 SZ393298:TO393298 ACV393298:ADK393298 AMR393298:ANG393298 AWN393298:AXC393298 BGJ393298:BGY393298 BQF393298:BQU393298 CAB393298:CAQ393298 CJX393298:CKM393298 CTT393298:CUI393298 DDP393298:DEE393298 DNL393298:DOA393298 DXH393298:DXW393298 EHD393298:EHS393298 EQZ393298:ERO393298 FAV393298:FBK393298 FKR393298:FLG393298 FUN393298:FVC393298 GEJ393298:GEY393298 GOF393298:GOU393298 GYB393298:GYQ393298 HHX393298:HIM393298 HRT393298:HSI393298 IBP393298:ICE393298 ILL393298:IMA393298 IVH393298:IVW393298 JFD393298:JFS393298 JOZ393298:JPO393298 JYV393298:JZK393298 KIR393298:KJG393298 KSN393298:KTC393298 LCJ393298:LCY393298 LMF393298:LMU393298 LWB393298:LWQ393298 MFX393298:MGM393298 MPT393298:MQI393298 MZP393298:NAE393298 NJL393298:NKA393298 NTH393298:NTW393298 ODD393298:ODS393298 OMZ393298:ONO393298 OWV393298:OXK393298 PGR393298:PHG393298 PQN393298:PRC393298 QAJ393298:QAY393298 QKF393298:QKU393298 QUB393298:QUQ393298 RDX393298:REM393298 RNT393298:ROI393298 RXP393298:RYE393298 SHL393298:SIA393298 SRH393298:SRW393298 TBD393298:TBS393298 TKZ393298:TLO393298 TUV393298:TVK393298 UER393298:UFG393298 UON393298:UPC393298 UYJ393298:UYY393298 VIF393298:VIU393298 VSB393298:VSQ393298 WBX393298:WCM393298 WLT393298:WMI393298 WVP393298:WWE393298 H458834:W458834 JD458834:JS458834 SZ458834:TO458834 ACV458834:ADK458834 AMR458834:ANG458834 AWN458834:AXC458834 BGJ458834:BGY458834 BQF458834:BQU458834 CAB458834:CAQ458834 CJX458834:CKM458834 CTT458834:CUI458834 DDP458834:DEE458834 DNL458834:DOA458834 DXH458834:DXW458834 EHD458834:EHS458834 EQZ458834:ERO458834 FAV458834:FBK458834 FKR458834:FLG458834 FUN458834:FVC458834 GEJ458834:GEY458834 GOF458834:GOU458834 GYB458834:GYQ458834 HHX458834:HIM458834 HRT458834:HSI458834 IBP458834:ICE458834 ILL458834:IMA458834 IVH458834:IVW458834 JFD458834:JFS458834 JOZ458834:JPO458834 JYV458834:JZK458834 KIR458834:KJG458834 KSN458834:KTC458834 LCJ458834:LCY458834 LMF458834:LMU458834 LWB458834:LWQ458834 MFX458834:MGM458834 MPT458834:MQI458834 MZP458834:NAE458834 NJL458834:NKA458834 NTH458834:NTW458834 ODD458834:ODS458834 OMZ458834:ONO458834 OWV458834:OXK458834 PGR458834:PHG458834 PQN458834:PRC458834 QAJ458834:QAY458834 QKF458834:QKU458834 QUB458834:QUQ458834 RDX458834:REM458834 RNT458834:ROI458834 RXP458834:RYE458834 SHL458834:SIA458834 SRH458834:SRW458834 TBD458834:TBS458834 TKZ458834:TLO458834 TUV458834:TVK458834 UER458834:UFG458834 UON458834:UPC458834 UYJ458834:UYY458834 VIF458834:VIU458834 VSB458834:VSQ458834 WBX458834:WCM458834 WLT458834:WMI458834 WVP458834:WWE458834 H524370:W524370 JD524370:JS524370 SZ524370:TO524370 ACV524370:ADK524370 AMR524370:ANG524370 AWN524370:AXC524370 BGJ524370:BGY524370 BQF524370:BQU524370 CAB524370:CAQ524370 CJX524370:CKM524370 CTT524370:CUI524370 DDP524370:DEE524370 DNL524370:DOA524370 DXH524370:DXW524370 EHD524370:EHS524370 EQZ524370:ERO524370 FAV524370:FBK524370 FKR524370:FLG524370 FUN524370:FVC524370 GEJ524370:GEY524370 GOF524370:GOU524370 GYB524370:GYQ524370 HHX524370:HIM524370 HRT524370:HSI524370 IBP524370:ICE524370 ILL524370:IMA524370 IVH524370:IVW524370 JFD524370:JFS524370 JOZ524370:JPO524370 JYV524370:JZK524370 KIR524370:KJG524370 KSN524370:KTC524370 LCJ524370:LCY524370 LMF524370:LMU524370 LWB524370:LWQ524370 MFX524370:MGM524370 MPT524370:MQI524370 MZP524370:NAE524370 NJL524370:NKA524370 NTH524370:NTW524370 ODD524370:ODS524370 OMZ524370:ONO524370 OWV524370:OXK524370 PGR524370:PHG524370 PQN524370:PRC524370 QAJ524370:QAY524370 QKF524370:QKU524370 QUB524370:QUQ524370 RDX524370:REM524370 RNT524370:ROI524370 RXP524370:RYE524370 SHL524370:SIA524370 SRH524370:SRW524370 TBD524370:TBS524370 TKZ524370:TLO524370 TUV524370:TVK524370 UER524370:UFG524370 UON524370:UPC524370 UYJ524370:UYY524370 VIF524370:VIU524370 VSB524370:VSQ524370 WBX524370:WCM524370 WLT524370:WMI524370 WVP524370:WWE524370 H589906:W589906 JD589906:JS589906 SZ589906:TO589906 ACV589906:ADK589906 AMR589906:ANG589906 AWN589906:AXC589906 BGJ589906:BGY589906 BQF589906:BQU589906 CAB589906:CAQ589906 CJX589906:CKM589906 CTT589906:CUI589906 DDP589906:DEE589906 DNL589906:DOA589906 DXH589906:DXW589906 EHD589906:EHS589906 EQZ589906:ERO589906 FAV589906:FBK589906 FKR589906:FLG589906 FUN589906:FVC589906 GEJ589906:GEY589906 GOF589906:GOU589906 GYB589906:GYQ589906 HHX589906:HIM589906 HRT589906:HSI589906 IBP589906:ICE589906 ILL589906:IMA589906 IVH589906:IVW589906 JFD589906:JFS589906 JOZ589906:JPO589906 JYV589906:JZK589906 KIR589906:KJG589906 KSN589906:KTC589906 LCJ589906:LCY589906 LMF589906:LMU589906 LWB589906:LWQ589906 MFX589906:MGM589906 MPT589906:MQI589906 MZP589906:NAE589906 NJL589906:NKA589906 NTH589906:NTW589906 ODD589906:ODS589906 OMZ589906:ONO589906 OWV589906:OXK589906 PGR589906:PHG589906 PQN589906:PRC589906 QAJ589906:QAY589906 QKF589906:QKU589906 QUB589906:QUQ589906 RDX589906:REM589906 RNT589906:ROI589906 RXP589906:RYE589906 SHL589906:SIA589906 SRH589906:SRW589906 TBD589906:TBS589906 TKZ589906:TLO589906 TUV589906:TVK589906 UER589906:UFG589906 UON589906:UPC589906 UYJ589906:UYY589906 VIF589906:VIU589906 VSB589906:VSQ589906 WBX589906:WCM589906 WLT589906:WMI589906 WVP589906:WWE589906 H655442:W655442 JD655442:JS655442 SZ655442:TO655442 ACV655442:ADK655442 AMR655442:ANG655442 AWN655442:AXC655442 BGJ655442:BGY655442 BQF655442:BQU655442 CAB655442:CAQ655442 CJX655442:CKM655442 CTT655442:CUI655442 DDP655442:DEE655442 DNL655442:DOA655442 DXH655442:DXW655442 EHD655442:EHS655442 EQZ655442:ERO655442 FAV655442:FBK655442 FKR655442:FLG655442 FUN655442:FVC655442 GEJ655442:GEY655442 GOF655442:GOU655442 GYB655442:GYQ655442 HHX655442:HIM655442 HRT655442:HSI655442 IBP655442:ICE655442 ILL655442:IMA655442 IVH655442:IVW655442 JFD655442:JFS655442 JOZ655442:JPO655442 JYV655442:JZK655442 KIR655442:KJG655442 KSN655442:KTC655442 LCJ655442:LCY655442 LMF655442:LMU655442 LWB655442:LWQ655442 MFX655442:MGM655442 MPT655442:MQI655442 MZP655442:NAE655442 NJL655442:NKA655442 NTH655442:NTW655442 ODD655442:ODS655442 OMZ655442:ONO655442 OWV655442:OXK655442 PGR655442:PHG655442 PQN655442:PRC655442 QAJ655442:QAY655442 QKF655442:QKU655442 QUB655442:QUQ655442 RDX655442:REM655442 RNT655442:ROI655442 RXP655442:RYE655442 SHL655442:SIA655442 SRH655442:SRW655442 TBD655442:TBS655442 TKZ655442:TLO655442 TUV655442:TVK655442 UER655442:UFG655442 UON655442:UPC655442 UYJ655442:UYY655442 VIF655442:VIU655442 VSB655442:VSQ655442 WBX655442:WCM655442 WLT655442:WMI655442 WVP655442:WWE655442 H720978:W720978 JD720978:JS720978 SZ720978:TO720978 ACV720978:ADK720978 AMR720978:ANG720978 AWN720978:AXC720978 BGJ720978:BGY720978 BQF720978:BQU720978 CAB720978:CAQ720978 CJX720978:CKM720978 CTT720978:CUI720978 DDP720978:DEE720978 DNL720978:DOA720978 DXH720978:DXW720978 EHD720978:EHS720978 EQZ720978:ERO720978 FAV720978:FBK720978 FKR720978:FLG720978 FUN720978:FVC720978 GEJ720978:GEY720978 GOF720978:GOU720978 GYB720978:GYQ720978 HHX720978:HIM720978 HRT720978:HSI720978 IBP720978:ICE720978 ILL720978:IMA720978 IVH720978:IVW720978 JFD720978:JFS720978 JOZ720978:JPO720978 JYV720978:JZK720978 KIR720978:KJG720978 KSN720978:KTC720978 LCJ720978:LCY720978 LMF720978:LMU720978 LWB720978:LWQ720978 MFX720978:MGM720978 MPT720978:MQI720978 MZP720978:NAE720978 NJL720978:NKA720978 NTH720978:NTW720978 ODD720978:ODS720978 OMZ720978:ONO720978 OWV720978:OXK720978 PGR720978:PHG720978 PQN720978:PRC720978 QAJ720978:QAY720978 QKF720978:QKU720978 QUB720978:QUQ720978 RDX720978:REM720978 RNT720978:ROI720978 RXP720978:RYE720978 SHL720978:SIA720978 SRH720978:SRW720978 TBD720978:TBS720978 TKZ720978:TLO720978 TUV720978:TVK720978 UER720978:UFG720978 UON720978:UPC720978 UYJ720978:UYY720978 VIF720978:VIU720978 VSB720978:VSQ720978 WBX720978:WCM720978 WLT720978:WMI720978 WVP720978:WWE720978 H786514:W786514 JD786514:JS786514 SZ786514:TO786514 ACV786514:ADK786514 AMR786514:ANG786514 AWN786514:AXC786514 BGJ786514:BGY786514 BQF786514:BQU786514 CAB786514:CAQ786514 CJX786514:CKM786514 CTT786514:CUI786514 DDP786514:DEE786514 DNL786514:DOA786514 DXH786514:DXW786514 EHD786514:EHS786514 EQZ786514:ERO786514 FAV786514:FBK786514 FKR786514:FLG786514 FUN786514:FVC786514 GEJ786514:GEY786514 GOF786514:GOU786514 GYB786514:GYQ786514 HHX786514:HIM786514 HRT786514:HSI786514 IBP786514:ICE786514 ILL786514:IMA786514 IVH786514:IVW786514 JFD786514:JFS786514 JOZ786514:JPO786514 JYV786514:JZK786514 KIR786514:KJG786514 KSN786514:KTC786514 LCJ786514:LCY786514 LMF786514:LMU786514 LWB786514:LWQ786514 MFX786514:MGM786514 MPT786514:MQI786514 MZP786514:NAE786514 NJL786514:NKA786514 NTH786514:NTW786514 ODD786514:ODS786514 OMZ786514:ONO786514 OWV786514:OXK786514 PGR786514:PHG786514 PQN786514:PRC786514 QAJ786514:QAY786514 QKF786514:QKU786514 QUB786514:QUQ786514 RDX786514:REM786514 RNT786514:ROI786514 RXP786514:RYE786514 SHL786514:SIA786514 SRH786514:SRW786514 TBD786514:TBS786514 TKZ786514:TLO786514 TUV786514:TVK786514 UER786514:UFG786514 UON786514:UPC786514 UYJ786514:UYY786514 VIF786514:VIU786514 VSB786514:VSQ786514 WBX786514:WCM786514 WLT786514:WMI786514 WVP786514:WWE786514 H852050:W852050 JD852050:JS852050 SZ852050:TO852050 ACV852050:ADK852050 AMR852050:ANG852050 AWN852050:AXC852050 BGJ852050:BGY852050 BQF852050:BQU852050 CAB852050:CAQ852050 CJX852050:CKM852050 CTT852050:CUI852050 DDP852050:DEE852050 DNL852050:DOA852050 DXH852050:DXW852050 EHD852050:EHS852050 EQZ852050:ERO852050 FAV852050:FBK852050 FKR852050:FLG852050 FUN852050:FVC852050 GEJ852050:GEY852050 GOF852050:GOU852050 GYB852050:GYQ852050 HHX852050:HIM852050 HRT852050:HSI852050 IBP852050:ICE852050 ILL852050:IMA852050 IVH852050:IVW852050 JFD852050:JFS852050 JOZ852050:JPO852050 JYV852050:JZK852050 KIR852050:KJG852050 KSN852050:KTC852050 LCJ852050:LCY852050 LMF852050:LMU852050 LWB852050:LWQ852050 MFX852050:MGM852050 MPT852050:MQI852050 MZP852050:NAE852050 NJL852050:NKA852050 NTH852050:NTW852050 ODD852050:ODS852050 OMZ852050:ONO852050 OWV852050:OXK852050 PGR852050:PHG852050 PQN852050:PRC852050 QAJ852050:QAY852050 QKF852050:QKU852050 QUB852050:QUQ852050 RDX852050:REM852050 RNT852050:ROI852050 RXP852050:RYE852050 SHL852050:SIA852050 SRH852050:SRW852050 TBD852050:TBS852050 TKZ852050:TLO852050 TUV852050:TVK852050 UER852050:UFG852050 UON852050:UPC852050 UYJ852050:UYY852050 VIF852050:VIU852050 VSB852050:VSQ852050 WBX852050:WCM852050 WLT852050:WMI852050 WVP852050:WWE852050 H917586:W917586 JD917586:JS917586 SZ917586:TO917586 ACV917586:ADK917586 AMR917586:ANG917586 AWN917586:AXC917586 BGJ917586:BGY917586 BQF917586:BQU917586 CAB917586:CAQ917586 CJX917586:CKM917586 CTT917586:CUI917586 DDP917586:DEE917586 DNL917586:DOA917586 DXH917586:DXW917586 EHD917586:EHS917586 EQZ917586:ERO917586 FAV917586:FBK917586 FKR917586:FLG917586 FUN917586:FVC917586 GEJ917586:GEY917586 GOF917586:GOU917586 GYB917586:GYQ917586 HHX917586:HIM917586 HRT917586:HSI917586 IBP917586:ICE917586 ILL917586:IMA917586 IVH917586:IVW917586 JFD917586:JFS917586 JOZ917586:JPO917586 JYV917586:JZK917586 KIR917586:KJG917586 KSN917586:KTC917586 LCJ917586:LCY917586 LMF917586:LMU917586 LWB917586:LWQ917586 MFX917586:MGM917586 MPT917586:MQI917586 MZP917586:NAE917586 NJL917586:NKA917586 NTH917586:NTW917586 ODD917586:ODS917586 OMZ917586:ONO917586 OWV917586:OXK917586 PGR917586:PHG917586 PQN917586:PRC917586 QAJ917586:QAY917586 QKF917586:QKU917586 QUB917586:QUQ917586 RDX917586:REM917586 RNT917586:ROI917586 RXP917586:RYE917586 SHL917586:SIA917586 SRH917586:SRW917586 TBD917586:TBS917586 TKZ917586:TLO917586 TUV917586:TVK917586 UER917586:UFG917586 UON917586:UPC917586 UYJ917586:UYY917586 VIF917586:VIU917586 VSB917586:VSQ917586 WBX917586:WCM917586 WLT917586:WMI917586 WVP917586:WWE917586 H983122:W983122 JD983122:JS983122 SZ983122:TO983122 ACV983122:ADK983122 AMR983122:ANG983122 AWN983122:AXC983122 BGJ983122:BGY983122 BQF983122:BQU983122 CAB983122:CAQ983122 CJX983122:CKM983122 CTT983122:CUI983122 DDP983122:DEE983122 DNL983122:DOA983122 DXH983122:DXW983122 EHD983122:EHS983122 EQZ983122:ERO983122 FAV983122:FBK983122 FKR983122:FLG983122 FUN983122:FVC983122 GEJ983122:GEY983122 GOF983122:GOU983122 GYB983122:GYQ983122 HHX983122:HIM983122 HRT983122:HSI983122 IBP983122:ICE983122 ILL983122:IMA983122 IVH983122:IVW983122 JFD983122:JFS983122 JOZ983122:JPO983122 JYV983122:JZK983122 KIR983122:KJG983122 KSN983122:KTC983122 LCJ983122:LCY983122 LMF983122:LMU983122 LWB983122:LWQ983122 MFX983122:MGM983122 MPT983122:MQI983122 MZP983122:NAE983122 NJL983122:NKA983122 NTH983122:NTW983122 ODD983122:ODS983122 OMZ983122:ONO983122 OWV983122:OXK983122 PGR983122:PHG983122 PQN983122:PRC983122 QAJ983122:QAY983122 QKF983122:QKU983122 QUB983122:QUQ983122 RDX983122:REM983122 RNT983122:ROI983122 RXP983122:RYE983122 SHL983122:SIA983122 SRH983122:SRW983122 TBD983122:TBS983122 TKZ983122:TLO983122 TUV983122:TVK983122 UER983122:UFG983122 UON983122:UPC983122 UYJ983122:UYY983122 VIF983122:VIU983122 VSB983122:VSQ983122 WBX983122:WCM983122 WLT983122:WMI983122 WVP983122:WWE983122 G85:W85 JC85:JS85 SY85:TO85 ACU85:ADK85 AMQ85:ANG85 AWM85:AXC85 BGI85:BGY85 BQE85:BQU85 CAA85:CAQ85 CJW85:CKM85 CTS85:CUI85 DDO85:DEE85 DNK85:DOA85 DXG85:DXW85 EHC85:EHS85 EQY85:ERO85 FAU85:FBK85 FKQ85:FLG85 FUM85:FVC85 GEI85:GEY85 GOE85:GOU85 GYA85:GYQ85 HHW85:HIM85 HRS85:HSI85 IBO85:ICE85 ILK85:IMA85 IVG85:IVW85 JFC85:JFS85 JOY85:JPO85 JYU85:JZK85 KIQ85:KJG85 KSM85:KTC85 LCI85:LCY85 LME85:LMU85 LWA85:LWQ85 MFW85:MGM85 MPS85:MQI85 MZO85:NAE85 NJK85:NKA85 NTG85:NTW85 ODC85:ODS85 OMY85:ONO85 OWU85:OXK85 PGQ85:PHG85 PQM85:PRC85 QAI85:QAY85 QKE85:QKU85 QUA85:QUQ85 RDW85:REM85 RNS85:ROI85 RXO85:RYE85 SHK85:SIA85 SRG85:SRW85 TBC85:TBS85 TKY85:TLO85 TUU85:TVK85 UEQ85:UFG85 UOM85:UPC85 UYI85:UYY85 VIE85:VIU85 VSA85:VSQ85 WBW85:WCM85 WLS85:WMI85 WVO85:WWE85 G65621:W65621 JC65621:JS65621 SY65621:TO65621 ACU65621:ADK65621 AMQ65621:ANG65621 AWM65621:AXC65621 BGI65621:BGY65621 BQE65621:BQU65621 CAA65621:CAQ65621 CJW65621:CKM65621 CTS65621:CUI65621 DDO65621:DEE65621 DNK65621:DOA65621 DXG65621:DXW65621 EHC65621:EHS65621 EQY65621:ERO65621 FAU65621:FBK65621 FKQ65621:FLG65621 FUM65621:FVC65621 GEI65621:GEY65621 GOE65621:GOU65621 GYA65621:GYQ65621 HHW65621:HIM65621 HRS65621:HSI65621 IBO65621:ICE65621 ILK65621:IMA65621 IVG65621:IVW65621 JFC65621:JFS65621 JOY65621:JPO65621 JYU65621:JZK65621 KIQ65621:KJG65621 KSM65621:KTC65621 LCI65621:LCY65621 LME65621:LMU65621 LWA65621:LWQ65621 MFW65621:MGM65621 MPS65621:MQI65621 MZO65621:NAE65621 NJK65621:NKA65621 NTG65621:NTW65621 ODC65621:ODS65621 OMY65621:ONO65621 OWU65621:OXK65621 PGQ65621:PHG65621 PQM65621:PRC65621 QAI65621:QAY65621 QKE65621:QKU65621 QUA65621:QUQ65621 RDW65621:REM65621 RNS65621:ROI65621 RXO65621:RYE65621 SHK65621:SIA65621 SRG65621:SRW65621 TBC65621:TBS65621 TKY65621:TLO65621 TUU65621:TVK65621 UEQ65621:UFG65621 UOM65621:UPC65621 UYI65621:UYY65621 VIE65621:VIU65621 VSA65621:VSQ65621 WBW65621:WCM65621 WLS65621:WMI65621 WVO65621:WWE65621 G131157:W131157 JC131157:JS131157 SY131157:TO131157 ACU131157:ADK131157 AMQ131157:ANG131157 AWM131157:AXC131157 BGI131157:BGY131157 BQE131157:BQU131157 CAA131157:CAQ131157 CJW131157:CKM131157 CTS131157:CUI131157 DDO131157:DEE131157 DNK131157:DOA131157 DXG131157:DXW131157 EHC131157:EHS131157 EQY131157:ERO131157 FAU131157:FBK131157 FKQ131157:FLG131157 FUM131157:FVC131157 GEI131157:GEY131157 GOE131157:GOU131157 GYA131157:GYQ131157 HHW131157:HIM131157 HRS131157:HSI131157 IBO131157:ICE131157 ILK131157:IMA131157 IVG131157:IVW131157 JFC131157:JFS131157 JOY131157:JPO131157 JYU131157:JZK131157 KIQ131157:KJG131157 KSM131157:KTC131157 LCI131157:LCY131157 LME131157:LMU131157 LWA131157:LWQ131157 MFW131157:MGM131157 MPS131157:MQI131157 MZO131157:NAE131157 NJK131157:NKA131157 NTG131157:NTW131157 ODC131157:ODS131157 OMY131157:ONO131157 OWU131157:OXK131157 PGQ131157:PHG131157 PQM131157:PRC131157 QAI131157:QAY131157 QKE131157:QKU131157 QUA131157:QUQ131157 RDW131157:REM131157 RNS131157:ROI131157 RXO131157:RYE131157 SHK131157:SIA131157 SRG131157:SRW131157 TBC131157:TBS131157 TKY131157:TLO131157 TUU131157:TVK131157 UEQ131157:UFG131157 UOM131157:UPC131157 UYI131157:UYY131157 VIE131157:VIU131157 VSA131157:VSQ131157 WBW131157:WCM131157 WLS131157:WMI131157 WVO131157:WWE131157 G196693:W196693 JC196693:JS196693 SY196693:TO196693 ACU196693:ADK196693 AMQ196693:ANG196693 AWM196693:AXC196693 BGI196693:BGY196693 BQE196693:BQU196693 CAA196693:CAQ196693 CJW196693:CKM196693 CTS196693:CUI196693 DDO196693:DEE196693 DNK196693:DOA196693 DXG196693:DXW196693 EHC196693:EHS196693 EQY196693:ERO196693 FAU196693:FBK196693 FKQ196693:FLG196693 FUM196693:FVC196693 GEI196693:GEY196693 GOE196693:GOU196693 GYA196693:GYQ196693 HHW196693:HIM196693 HRS196693:HSI196693 IBO196693:ICE196693 ILK196693:IMA196693 IVG196693:IVW196693 JFC196693:JFS196693 JOY196693:JPO196693 JYU196693:JZK196693 KIQ196693:KJG196693 KSM196693:KTC196693 LCI196693:LCY196693 LME196693:LMU196693 LWA196693:LWQ196693 MFW196693:MGM196693 MPS196693:MQI196693 MZO196693:NAE196693 NJK196693:NKA196693 NTG196693:NTW196693 ODC196693:ODS196693 OMY196693:ONO196693 OWU196693:OXK196693 PGQ196693:PHG196693 PQM196693:PRC196693 QAI196693:QAY196693 QKE196693:QKU196693 QUA196693:QUQ196693 RDW196693:REM196693 RNS196693:ROI196693 RXO196693:RYE196693 SHK196693:SIA196693 SRG196693:SRW196693 TBC196693:TBS196693 TKY196693:TLO196693 TUU196693:TVK196693 UEQ196693:UFG196693 UOM196693:UPC196693 UYI196693:UYY196693 VIE196693:VIU196693 VSA196693:VSQ196693 WBW196693:WCM196693 WLS196693:WMI196693 WVO196693:WWE196693 G262229:W262229 JC262229:JS262229 SY262229:TO262229 ACU262229:ADK262229 AMQ262229:ANG262229 AWM262229:AXC262229 BGI262229:BGY262229 BQE262229:BQU262229 CAA262229:CAQ262229 CJW262229:CKM262229 CTS262229:CUI262229 DDO262229:DEE262229 DNK262229:DOA262229 DXG262229:DXW262229 EHC262229:EHS262229 EQY262229:ERO262229 FAU262229:FBK262229 FKQ262229:FLG262229 FUM262229:FVC262229 GEI262229:GEY262229 GOE262229:GOU262229 GYA262229:GYQ262229 HHW262229:HIM262229 HRS262229:HSI262229 IBO262229:ICE262229 ILK262229:IMA262229 IVG262229:IVW262229 JFC262229:JFS262229 JOY262229:JPO262229 JYU262229:JZK262229 KIQ262229:KJG262229 KSM262229:KTC262229 LCI262229:LCY262229 LME262229:LMU262229 LWA262229:LWQ262229 MFW262229:MGM262229 MPS262229:MQI262229 MZO262229:NAE262229 NJK262229:NKA262229 NTG262229:NTW262229 ODC262229:ODS262229 OMY262229:ONO262229 OWU262229:OXK262229 PGQ262229:PHG262229 PQM262229:PRC262229 QAI262229:QAY262229 QKE262229:QKU262229 QUA262229:QUQ262229 RDW262229:REM262229 RNS262229:ROI262229 RXO262229:RYE262229 SHK262229:SIA262229 SRG262229:SRW262229 TBC262229:TBS262229 TKY262229:TLO262229 TUU262229:TVK262229 UEQ262229:UFG262229 UOM262229:UPC262229 UYI262229:UYY262229 VIE262229:VIU262229 VSA262229:VSQ262229 WBW262229:WCM262229 WLS262229:WMI262229 WVO262229:WWE262229 G327765:W327765 JC327765:JS327765 SY327765:TO327765 ACU327765:ADK327765 AMQ327765:ANG327765 AWM327765:AXC327765 BGI327765:BGY327765 BQE327765:BQU327765 CAA327765:CAQ327765 CJW327765:CKM327765 CTS327765:CUI327765 DDO327765:DEE327765 DNK327765:DOA327765 DXG327765:DXW327765 EHC327765:EHS327765 EQY327765:ERO327765 FAU327765:FBK327765 FKQ327765:FLG327765 FUM327765:FVC327765 GEI327765:GEY327765 GOE327765:GOU327765 GYA327765:GYQ327765 HHW327765:HIM327765 HRS327765:HSI327765 IBO327765:ICE327765 ILK327765:IMA327765 IVG327765:IVW327765 JFC327765:JFS327765 JOY327765:JPO327765 JYU327765:JZK327765 KIQ327765:KJG327765 KSM327765:KTC327765 LCI327765:LCY327765 LME327765:LMU327765 LWA327765:LWQ327765 MFW327765:MGM327765 MPS327765:MQI327765 MZO327765:NAE327765 NJK327765:NKA327765 NTG327765:NTW327765 ODC327765:ODS327765 OMY327765:ONO327765 OWU327765:OXK327765 PGQ327765:PHG327765 PQM327765:PRC327765 QAI327765:QAY327765 QKE327765:QKU327765 QUA327765:QUQ327765 RDW327765:REM327765 RNS327765:ROI327765 RXO327765:RYE327765 SHK327765:SIA327765 SRG327765:SRW327765 TBC327765:TBS327765 TKY327765:TLO327765 TUU327765:TVK327765 UEQ327765:UFG327765 UOM327765:UPC327765 UYI327765:UYY327765 VIE327765:VIU327765 VSA327765:VSQ327765 WBW327765:WCM327765 WLS327765:WMI327765 WVO327765:WWE327765 G393301:W393301 JC393301:JS393301 SY393301:TO393301 ACU393301:ADK393301 AMQ393301:ANG393301 AWM393301:AXC393301 BGI393301:BGY393301 BQE393301:BQU393301 CAA393301:CAQ393301 CJW393301:CKM393301 CTS393301:CUI393301 DDO393301:DEE393301 DNK393301:DOA393301 DXG393301:DXW393301 EHC393301:EHS393301 EQY393301:ERO393301 FAU393301:FBK393301 FKQ393301:FLG393301 FUM393301:FVC393301 GEI393301:GEY393301 GOE393301:GOU393301 GYA393301:GYQ393301 HHW393301:HIM393301 HRS393301:HSI393301 IBO393301:ICE393301 ILK393301:IMA393301 IVG393301:IVW393301 JFC393301:JFS393301 JOY393301:JPO393301 JYU393301:JZK393301 KIQ393301:KJG393301 KSM393301:KTC393301 LCI393301:LCY393301 LME393301:LMU393301 LWA393301:LWQ393301 MFW393301:MGM393301 MPS393301:MQI393301 MZO393301:NAE393301 NJK393301:NKA393301 NTG393301:NTW393301 ODC393301:ODS393301 OMY393301:ONO393301 OWU393301:OXK393301 PGQ393301:PHG393301 PQM393301:PRC393301 QAI393301:QAY393301 QKE393301:QKU393301 QUA393301:QUQ393301 RDW393301:REM393301 RNS393301:ROI393301 RXO393301:RYE393301 SHK393301:SIA393301 SRG393301:SRW393301 TBC393301:TBS393301 TKY393301:TLO393301 TUU393301:TVK393301 UEQ393301:UFG393301 UOM393301:UPC393301 UYI393301:UYY393301 VIE393301:VIU393301 VSA393301:VSQ393301 WBW393301:WCM393301 WLS393301:WMI393301 WVO393301:WWE393301 G458837:W458837 JC458837:JS458837 SY458837:TO458837 ACU458837:ADK458837 AMQ458837:ANG458837 AWM458837:AXC458837 BGI458837:BGY458837 BQE458837:BQU458837 CAA458837:CAQ458837 CJW458837:CKM458837 CTS458837:CUI458837 DDO458837:DEE458837 DNK458837:DOA458837 DXG458837:DXW458837 EHC458837:EHS458837 EQY458837:ERO458837 FAU458837:FBK458837 FKQ458837:FLG458837 FUM458837:FVC458837 GEI458837:GEY458837 GOE458837:GOU458837 GYA458837:GYQ458837 HHW458837:HIM458837 HRS458837:HSI458837 IBO458837:ICE458837 ILK458837:IMA458837 IVG458837:IVW458837 JFC458837:JFS458837 JOY458837:JPO458837 JYU458837:JZK458837 KIQ458837:KJG458837 KSM458837:KTC458837 LCI458837:LCY458837 LME458837:LMU458837 LWA458837:LWQ458837 MFW458837:MGM458837 MPS458837:MQI458837 MZO458837:NAE458837 NJK458837:NKA458837 NTG458837:NTW458837 ODC458837:ODS458837 OMY458837:ONO458837 OWU458837:OXK458837 PGQ458837:PHG458837 PQM458837:PRC458837 QAI458837:QAY458837 QKE458837:QKU458837 QUA458837:QUQ458837 RDW458837:REM458837 RNS458837:ROI458837 RXO458837:RYE458837 SHK458837:SIA458837 SRG458837:SRW458837 TBC458837:TBS458837 TKY458837:TLO458837 TUU458837:TVK458837 UEQ458837:UFG458837 UOM458837:UPC458837 UYI458837:UYY458837 VIE458837:VIU458837 VSA458837:VSQ458837 WBW458837:WCM458837 WLS458837:WMI458837 WVO458837:WWE458837 G524373:W524373 JC524373:JS524373 SY524373:TO524373 ACU524373:ADK524373 AMQ524373:ANG524373 AWM524373:AXC524373 BGI524373:BGY524373 BQE524373:BQU524373 CAA524373:CAQ524373 CJW524373:CKM524373 CTS524373:CUI524373 DDO524373:DEE524373 DNK524373:DOA524373 DXG524373:DXW524373 EHC524373:EHS524373 EQY524373:ERO524373 FAU524373:FBK524373 FKQ524373:FLG524373 FUM524373:FVC524373 GEI524373:GEY524373 GOE524373:GOU524373 GYA524373:GYQ524373 HHW524373:HIM524373 HRS524373:HSI524373 IBO524373:ICE524373 ILK524373:IMA524373 IVG524373:IVW524373 JFC524373:JFS524373 JOY524373:JPO524373 JYU524373:JZK524373 KIQ524373:KJG524373 KSM524373:KTC524373 LCI524373:LCY524373 LME524373:LMU524373 LWA524373:LWQ524373 MFW524373:MGM524373 MPS524373:MQI524373 MZO524373:NAE524373 NJK524373:NKA524373 NTG524373:NTW524373 ODC524373:ODS524373 OMY524373:ONO524373 OWU524373:OXK524373 PGQ524373:PHG524373 PQM524373:PRC524373 QAI524373:QAY524373 QKE524373:QKU524373 QUA524373:QUQ524373 RDW524373:REM524373 RNS524373:ROI524373 RXO524373:RYE524373 SHK524373:SIA524373 SRG524373:SRW524373 TBC524373:TBS524373 TKY524373:TLO524373 TUU524373:TVK524373 UEQ524373:UFG524373 UOM524373:UPC524373 UYI524373:UYY524373 VIE524373:VIU524373 VSA524373:VSQ524373 WBW524373:WCM524373 WLS524373:WMI524373 WVO524373:WWE524373 G589909:W589909 JC589909:JS589909 SY589909:TO589909 ACU589909:ADK589909 AMQ589909:ANG589909 AWM589909:AXC589909 BGI589909:BGY589909 BQE589909:BQU589909 CAA589909:CAQ589909 CJW589909:CKM589909 CTS589909:CUI589909 DDO589909:DEE589909 DNK589909:DOA589909 DXG589909:DXW589909 EHC589909:EHS589909 EQY589909:ERO589909 FAU589909:FBK589909 FKQ589909:FLG589909 FUM589909:FVC589909 GEI589909:GEY589909 GOE589909:GOU589909 GYA589909:GYQ589909 HHW589909:HIM589909 HRS589909:HSI589909 IBO589909:ICE589909 ILK589909:IMA589909 IVG589909:IVW589909 JFC589909:JFS589909 JOY589909:JPO589909 JYU589909:JZK589909 KIQ589909:KJG589909 KSM589909:KTC589909 LCI589909:LCY589909 LME589909:LMU589909 LWA589909:LWQ589909 MFW589909:MGM589909 MPS589909:MQI589909 MZO589909:NAE589909 NJK589909:NKA589909 NTG589909:NTW589909 ODC589909:ODS589909 OMY589909:ONO589909 OWU589909:OXK589909 PGQ589909:PHG589909 PQM589909:PRC589909 QAI589909:QAY589909 QKE589909:QKU589909 QUA589909:QUQ589909 RDW589909:REM589909 RNS589909:ROI589909 RXO589909:RYE589909 SHK589909:SIA589909 SRG589909:SRW589909 TBC589909:TBS589909 TKY589909:TLO589909 TUU589909:TVK589909 UEQ589909:UFG589909 UOM589909:UPC589909 UYI589909:UYY589909 VIE589909:VIU589909 VSA589909:VSQ589909 WBW589909:WCM589909 WLS589909:WMI589909 WVO589909:WWE589909 G655445:W655445 JC655445:JS655445 SY655445:TO655445 ACU655445:ADK655445 AMQ655445:ANG655445 AWM655445:AXC655445 BGI655445:BGY655445 BQE655445:BQU655445 CAA655445:CAQ655445 CJW655445:CKM655445 CTS655445:CUI655445 DDO655445:DEE655445 DNK655445:DOA655445 DXG655445:DXW655445 EHC655445:EHS655445 EQY655445:ERO655445 FAU655445:FBK655445 FKQ655445:FLG655445 FUM655445:FVC655445 GEI655445:GEY655445 GOE655445:GOU655445 GYA655445:GYQ655445 HHW655445:HIM655445 HRS655445:HSI655445 IBO655445:ICE655445 ILK655445:IMA655445 IVG655445:IVW655445 JFC655445:JFS655445 JOY655445:JPO655445 JYU655445:JZK655445 KIQ655445:KJG655445 KSM655445:KTC655445 LCI655445:LCY655445 LME655445:LMU655445 LWA655445:LWQ655445 MFW655445:MGM655445 MPS655445:MQI655445 MZO655445:NAE655445 NJK655445:NKA655445 NTG655445:NTW655445 ODC655445:ODS655445 OMY655445:ONO655445 OWU655445:OXK655445 PGQ655445:PHG655445 PQM655445:PRC655445 QAI655445:QAY655445 QKE655445:QKU655445 QUA655445:QUQ655445 RDW655445:REM655445 RNS655445:ROI655445 RXO655445:RYE655445 SHK655445:SIA655445 SRG655445:SRW655445 TBC655445:TBS655445 TKY655445:TLO655445 TUU655445:TVK655445 UEQ655445:UFG655445 UOM655445:UPC655445 UYI655445:UYY655445 VIE655445:VIU655445 VSA655445:VSQ655445 WBW655445:WCM655445 WLS655445:WMI655445 WVO655445:WWE655445 G720981:W720981 JC720981:JS720981 SY720981:TO720981 ACU720981:ADK720981 AMQ720981:ANG720981 AWM720981:AXC720981 BGI720981:BGY720981 BQE720981:BQU720981 CAA720981:CAQ720981 CJW720981:CKM720981 CTS720981:CUI720981 DDO720981:DEE720981 DNK720981:DOA720981 DXG720981:DXW720981 EHC720981:EHS720981 EQY720981:ERO720981 FAU720981:FBK720981 FKQ720981:FLG720981 FUM720981:FVC720981 GEI720981:GEY720981 GOE720981:GOU720981 GYA720981:GYQ720981 HHW720981:HIM720981 HRS720981:HSI720981 IBO720981:ICE720981 ILK720981:IMA720981 IVG720981:IVW720981 JFC720981:JFS720981 JOY720981:JPO720981 JYU720981:JZK720981 KIQ720981:KJG720981 KSM720981:KTC720981 LCI720981:LCY720981 LME720981:LMU720981 LWA720981:LWQ720981 MFW720981:MGM720981 MPS720981:MQI720981 MZO720981:NAE720981 NJK720981:NKA720981 NTG720981:NTW720981 ODC720981:ODS720981 OMY720981:ONO720981 OWU720981:OXK720981 PGQ720981:PHG720981 PQM720981:PRC720981 QAI720981:QAY720981 QKE720981:QKU720981 QUA720981:QUQ720981 RDW720981:REM720981 RNS720981:ROI720981 RXO720981:RYE720981 SHK720981:SIA720981 SRG720981:SRW720981 TBC720981:TBS720981 TKY720981:TLO720981 TUU720981:TVK720981 UEQ720981:UFG720981 UOM720981:UPC720981 UYI720981:UYY720981 VIE720981:VIU720981 VSA720981:VSQ720981 WBW720981:WCM720981 WLS720981:WMI720981 WVO720981:WWE720981 G786517:W786517 JC786517:JS786517 SY786517:TO786517 ACU786517:ADK786517 AMQ786517:ANG786517 AWM786517:AXC786517 BGI786517:BGY786517 BQE786517:BQU786517 CAA786517:CAQ786517 CJW786517:CKM786517 CTS786517:CUI786517 DDO786517:DEE786517 DNK786517:DOA786517 DXG786517:DXW786517 EHC786517:EHS786517 EQY786517:ERO786517 FAU786517:FBK786517 FKQ786517:FLG786517 FUM786517:FVC786517 GEI786517:GEY786517 GOE786517:GOU786517 GYA786517:GYQ786517 HHW786517:HIM786517 HRS786517:HSI786517 IBO786517:ICE786517 ILK786517:IMA786517 IVG786517:IVW786517 JFC786517:JFS786517 JOY786517:JPO786517 JYU786517:JZK786517 KIQ786517:KJG786517 KSM786517:KTC786517 LCI786517:LCY786517 LME786517:LMU786517 LWA786517:LWQ786517 MFW786517:MGM786517 MPS786517:MQI786517 MZO786517:NAE786517 NJK786517:NKA786517 NTG786517:NTW786517 ODC786517:ODS786517 OMY786517:ONO786517 OWU786517:OXK786517 PGQ786517:PHG786517 PQM786517:PRC786517 QAI786517:QAY786517 QKE786517:QKU786517 QUA786517:QUQ786517 RDW786517:REM786517 RNS786517:ROI786517 RXO786517:RYE786517 SHK786517:SIA786517 SRG786517:SRW786517 TBC786517:TBS786517 TKY786517:TLO786517 TUU786517:TVK786517 UEQ786517:UFG786517 UOM786517:UPC786517 UYI786517:UYY786517 VIE786517:VIU786517 VSA786517:VSQ786517 WBW786517:WCM786517 WLS786517:WMI786517 WVO786517:WWE786517 G852053:W852053 JC852053:JS852053 SY852053:TO852053 ACU852053:ADK852053 AMQ852053:ANG852053 AWM852053:AXC852053 BGI852053:BGY852053 BQE852053:BQU852053 CAA852053:CAQ852053 CJW852053:CKM852053 CTS852053:CUI852053 DDO852053:DEE852053 DNK852053:DOA852053 DXG852053:DXW852053 EHC852053:EHS852053 EQY852053:ERO852053 FAU852053:FBK852053 FKQ852053:FLG852053 FUM852053:FVC852053 GEI852053:GEY852053 GOE852053:GOU852053 GYA852053:GYQ852053 HHW852053:HIM852053 HRS852053:HSI852053 IBO852053:ICE852053 ILK852053:IMA852053 IVG852053:IVW852053 JFC852053:JFS852053 JOY852053:JPO852053 JYU852053:JZK852053 KIQ852053:KJG852053 KSM852053:KTC852053 LCI852053:LCY852053 LME852053:LMU852053 LWA852053:LWQ852053 MFW852053:MGM852053 MPS852053:MQI852053 MZO852053:NAE852053 NJK852053:NKA852053 NTG852053:NTW852053 ODC852053:ODS852053 OMY852053:ONO852053 OWU852053:OXK852053 PGQ852053:PHG852053 PQM852053:PRC852053 QAI852053:QAY852053 QKE852053:QKU852053 QUA852053:QUQ852053 RDW852053:REM852053 RNS852053:ROI852053 RXO852053:RYE852053 SHK852053:SIA852053 SRG852053:SRW852053 TBC852053:TBS852053 TKY852053:TLO852053 TUU852053:TVK852053 UEQ852053:UFG852053 UOM852053:UPC852053 UYI852053:UYY852053 VIE852053:VIU852053 VSA852053:VSQ852053 WBW852053:WCM852053 WLS852053:WMI852053 WVO852053:WWE852053 G917589:W917589 JC917589:JS917589 SY917589:TO917589 ACU917589:ADK917589 AMQ917589:ANG917589 AWM917589:AXC917589 BGI917589:BGY917589 BQE917589:BQU917589 CAA917589:CAQ917589 CJW917589:CKM917589 CTS917589:CUI917589 DDO917589:DEE917589 DNK917589:DOA917589 DXG917589:DXW917589 EHC917589:EHS917589 EQY917589:ERO917589 FAU917589:FBK917589 FKQ917589:FLG917589 FUM917589:FVC917589 GEI917589:GEY917589 GOE917589:GOU917589 GYA917589:GYQ917589 HHW917589:HIM917589 HRS917589:HSI917589 IBO917589:ICE917589 ILK917589:IMA917589 IVG917589:IVW917589 JFC917589:JFS917589 JOY917589:JPO917589 JYU917589:JZK917589 KIQ917589:KJG917589 KSM917589:KTC917589 LCI917589:LCY917589 LME917589:LMU917589 LWA917589:LWQ917589 MFW917589:MGM917589 MPS917589:MQI917589 MZO917589:NAE917589 NJK917589:NKA917589 NTG917589:NTW917589 ODC917589:ODS917589 OMY917589:ONO917589 OWU917589:OXK917589 PGQ917589:PHG917589 PQM917589:PRC917589 QAI917589:QAY917589 QKE917589:QKU917589 QUA917589:QUQ917589 RDW917589:REM917589 RNS917589:ROI917589 RXO917589:RYE917589 SHK917589:SIA917589 SRG917589:SRW917589 TBC917589:TBS917589 TKY917589:TLO917589 TUU917589:TVK917589 UEQ917589:UFG917589 UOM917589:UPC917589 UYI917589:UYY917589 VIE917589:VIU917589 VSA917589:VSQ917589 WBW917589:WCM917589 WLS917589:WMI917589 WVO917589:WWE917589 G983125:W983125 JC983125:JS983125 SY983125:TO983125 ACU983125:ADK983125 AMQ983125:ANG983125 AWM983125:AXC983125 BGI983125:BGY983125 BQE983125:BQU983125 CAA983125:CAQ983125 CJW983125:CKM983125 CTS983125:CUI983125 DDO983125:DEE983125 DNK983125:DOA983125 DXG983125:DXW983125 EHC983125:EHS983125 EQY983125:ERO983125 FAU983125:FBK983125 FKQ983125:FLG983125 FUM983125:FVC983125 GEI983125:GEY983125 GOE983125:GOU983125 GYA983125:GYQ983125 HHW983125:HIM983125 HRS983125:HSI983125 IBO983125:ICE983125 ILK983125:IMA983125 IVG983125:IVW983125 JFC983125:JFS983125 JOY983125:JPO983125 JYU983125:JZK983125 KIQ983125:KJG983125 KSM983125:KTC983125 LCI983125:LCY983125 LME983125:LMU983125 LWA983125:LWQ983125 MFW983125:MGM983125 MPS983125:MQI983125 MZO983125:NAE983125 NJK983125:NKA983125 NTG983125:NTW983125 ODC983125:ODS983125 OMY983125:ONO983125 OWU983125:OXK983125 PGQ983125:PHG983125 PQM983125:PRC983125 QAI983125:QAY983125 QKE983125:QKU983125 QUA983125:QUQ983125 RDW983125:REM983125 RNS983125:ROI983125 RXO983125:RYE983125 SHK983125:SIA983125 SRG983125:SRW983125 TBC983125:TBS983125 TKY983125:TLO983125 TUU983125:TVK983125 UEQ983125:UFG983125 UOM983125:UPC983125 UYI983125:UYY983125 VIE983125:VIU983125 VSA983125:VSQ983125 WBW983125:WCM983125 WLS983125:WMI983125 WVO983125:WWE983125 WVP983209:WWE983209 JQ8 TM8 ADI8 ANE8 AXA8 BGW8 BQS8 CAO8 CKK8 CUG8 DEC8 DNY8 DXU8 EHQ8 ERM8 FBI8 FLE8 FVA8 GEW8 GOS8 GYO8 HIK8 HSG8 ICC8 ILY8 IVU8 JFQ8 JPM8 JZI8 KJE8 KTA8 LCW8 LMS8 LWO8 MGK8 MQG8 NAC8 NJY8 NTU8 ODQ8 ONM8 OXI8 PHE8 PRA8 QAW8 QKS8 QUO8 REK8 ROG8 RYC8 SHY8 SRU8 TBQ8 TLM8 TVI8 UFE8 UPA8 UYW8 VIS8 VSO8 WCK8 WMG8 WWC8 U65544 JQ65544 TM65544 ADI65544 ANE65544 AXA65544 BGW65544 BQS65544 CAO65544 CKK65544 CUG65544 DEC65544 DNY65544 DXU65544 EHQ65544 ERM65544 FBI65544 FLE65544 FVA65544 GEW65544 GOS65544 GYO65544 HIK65544 HSG65544 ICC65544 ILY65544 IVU65544 JFQ65544 JPM65544 JZI65544 KJE65544 KTA65544 LCW65544 LMS65544 LWO65544 MGK65544 MQG65544 NAC65544 NJY65544 NTU65544 ODQ65544 ONM65544 OXI65544 PHE65544 PRA65544 QAW65544 QKS65544 QUO65544 REK65544 ROG65544 RYC65544 SHY65544 SRU65544 TBQ65544 TLM65544 TVI65544 UFE65544 UPA65544 UYW65544 VIS65544 VSO65544 WCK65544 WMG65544 WWC65544 U131080 JQ131080 TM131080 ADI131080 ANE131080 AXA131080 BGW131080 BQS131080 CAO131080 CKK131080 CUG131080 DEC131080 DNY131080 DXU131080 EHQ131080 ERM131080 FBI131080 FLE131080 FVA131080 GEW131080 GOS131080 GYO131080 HIK131080 HSG131080 ICC131080 ILY131080 IVU131080 JFQ131080 JPM131080 JZI131080 KJE131080 KTA131080 LCW131080 LMS131080 LWO131080 MGK131080 MQG131080 NAC131080 NJY131080 NTU131080 ODQ131080 ONM131080 OXI131080 PHE131080 PRA131080 QAW131080 QKS131080 QUO131080 REK131080 ROG131080 RYC131080 SHY131080 SRU131080 TBQ131080 TLM131080 TVI131080 UFE131080 UPA131080 UYW131080 VIS131080 VSO131080 WCK131080 WMG131080 WWC131080 U196616 JQ196616 TM196616 ADI196616 ANE196616 AXA196616 BGW196616 BQS196616 CAO196616 CKK196616 CUG196616 DEC196616 DNY196616 DXU196616 EHQ196616 ERM196616 FBI196616 FLE196616 FVA196616 GEW196616 GOS196616 GYO196616 HIK196616 HSG196616 ICC196616 ILY196616 IVU196616 JFQ196616 JPM196616 JZI196616 KJE196616 KTA196616 LCW196616 LMS196616 LWO196616 MGK196616 MQG196616 NAC196616 NJY196616 NTU196616 ODQ196616 ONM196616 OXI196616 PHE196616 PRA196616 QAW196616 QKS196616 QUO196616 REK196616 ROG196616 RYC196616 SHY196616 SRU196616 TBQ196616 TLM196616 TVI196616 UFE196616 UPA196616 UYW196616 VIS196616 VSO196616 WCK196616 WMG196616 WWC196616 U262152 JQ262152 TM262152 ADI262152 ANE262152 AXA262152 BGW262152 BQS262152 CAO262152 CKK262152 CUG262152 DEC262152 DNY262152 DXU262152 EHQ262152 ERM262152 FBI262152 FLE262152 FVA262152 GEW262152 GOS262152 GYO262152 HIK262152 HSG262152 ICC262152 ILY262152 IVU262152 JFQ262152 JPM262152 JZI262152 KJE262152 KTA262152 LCW262152 LMS262152 LWO262152 MGK262152 MQG262152 NAC262152 NJY262152 NTU262152 ODQ262152 ONM262152 OXI262152 PHE262152 PRA262152 QAW262152 QKS262152 QUO262152 REK262152 ROG262152 RYC262152 SHY262152 SRU262152 TBQ262152 TLM262152 TVI262152 UFE262152 UPA262152 UYW262152 VIS262152 VSO262152 WCK262152 WMG262152 WWC262152 U327688 JQ327688 TM327688 ADI327688 ANE327688 AXA327688 BGW327688 BQS327688 CAO327688 CKK327688 CUG327688 DEC327688 DNY327688 DXU327688 EHQ327688 ERM327688 FBI327688 FLE327688 FVA327688 GEW327688 GOS327688 GYO327688 HIK327688 HSG327688 ICC327688 ILY327688 IVU327688 JFQ327688 JPM327688 JZI327688 KJE327688 KTA327688 LCW327688 LMS327688 LWO327688 MGK327688 MQG327688 NAC327688 NJY327688 NTU327688 ODQ327688 ONM327688 OXI327688 PHE327688 PRA327688 QAW327688 QKS327688 QUO327688 REK327688 ROG327688 RYC327688 SHY327688 SRU327688 TBQ327688 TLM327688 TVI327688 UFE327688 UPA327688 UYW327688 VIS327688 VSO327688 WCK327688 WMG327688 WWC327688 U393224 JQ393224 TM393224 ADI393224 ANE393224 AXA393224 BGW393224 BQS393224 CAO393224 CKK393224 CUG393224 DEC393224 DNY393224 DXU393224 EHQ393224 ERM393224 FBI393224 FLE393224 FVA393224 GEW393224 GOS393224 GYO393224 HIK393224 HSG393224 ICC393224 ILY393224 IVU393224 JFQ393224 JPM393224 JZI393224 KJE393224 KTA393224 LCW393224 LMS393224 LWO393224 MGK393224 MQG393224 NAC393224 NJY393224 NTU393224 ODQ393224 ONM393224 OXI393224 PHE393224 PRA393224 QAW393224 QKS393224 QUO393224 REK393224 ROG393224 RYC393224 SHY393224 SRU393224 TBQ393224 TLM393224 TVI393224 UFE393224 UPA393224 UYW393224 VIS393224 VSO393224 WCK393224 WMG393224 WWC393224 U458760 JQ458760 TM458760 ADI458760 ANE458760 AXA458760 BGW458760 BQS458760 CAO458760 CKK458760 CUG458760 DEC458760 DNY458760 DXU458760 EHQ458760 ERM458760 FBI458760 FLE458760 FVA458760 GEW458760 GOS458760 GYO458760 HIK458760 HSG458760 ICC458760 ILY458760 IVU458760 JFQ458760 JPM458760 JZI458760 KJE458760 KTA458760 LCW458760 LMS458760 LWO458760 MGK458760 MQG458760 NAC458760 NJY458760 NTU458760 ODQ458760 ONM458760 OXI458760 PHE458760 PRA458760 QAW458760 QKS458760 QUO458760 REK458760 ROG458760 RYC458760 SHY458760 SRU458760 TBQ458760 TLM458760 TVI458760 UFE458760 UPA458760 UYW458760 VIS458760 VSO458760 WCK458760 WMG458760 WWC458760 U524296 JQ524296 TM524296 ADI524296 ANE524296 AXA524296 BGW524296 BQS524296 CAO524296 CKK524296 CUG524296 DEC524296 DNY524296 DXU524296 EHQ524296 ERM524296 FBI524296 FLE524296 FVA524296 GEW524296 GOS524296 GYO524296 HIK524296 HSG524296 ICC524296 ILY524296 IVU524296 JFQ524296 JPM524296 JZI524296 KJE524296 KTA524296 LCW524296 LMS524296 LWO524296 MGK524296 MQG524296 NAC524296 NJY524296 NTU524296 ODQ524296 ONM524296 OXI524296 PHE524296 PRA524296 QAW524296 QKS524296 QUO524296 REK524296 ROG524296 RYC524296 SHY524296 SRU524296 TBQ524296 TLM524296 TVI524296 UFE524296 UPA524296 UYW524296 VIS524296 VSO524296 WCK524296 WMG524296 WWC524296 U589832 JQ589832 TM589832 ADI589832 ANE589832 AXA589832 BGW589832 BQS589832 CAO589832 CKK589832 CUG589832 DEC589832 DNY589832 DXU589832 EHQ589832 ERM589832 FBI589832 FLE589832 FVA589832 GEW589832 GOS589832 GYO589832 HIK589832 HSG589832 ICC589832 ILY589832 IVU589832 JFQ589832 JPM589832 JZI589832 KJE589832 KTA589832 LCW589832 LMS589832 LWO589832 MGK589832 MQG589832 NAC589832 NJY589832 NTU589832 ODQ589832 ONM589832 OXI589832 PHE589832 PRA589832 QAW589832 QKS589832 QUO589832 REK589832 ROG589832 RYC589832 SHY589832 SRU589832 TBQ589832 TLM589832 TVI589832 UFE589832 UPA589832 UYW589832 VIS589832 VSO589832 WCK589832 WMG589832 WWC589832 U655368 JQ655368 TM655368 ADI655368 ANE655368 AXA655368 BGW655368 BQS655368 CAO655368 CKK655368 CUG655368 DEC655368 DNY655368 DXU655368 EHQ655368 ERM655368 FBI655368 FLE655368 FVA655368 GEW655368 GOS655368 GYO655368 HIK655368 HSG655368 ICC655368 ILY655368 IVU655368 JFQ655368 JPM655368 JZI655368 KJE655368 KTA655368 LCW655368 LMS655368 LWO655368 MGK655368 MQG655368 NAC655368 NJY655368 NTU655368 ODQ655368 ONM655368 OXI655368 PHE655368 PRA655368 QAW655368 QKS655368 QUO655368 REK655368 ROG655368 RYC655368 SHY655368 SRU655368 TBQ655368 TLM655368 TVI655368 UFE655368 UPA655368 UYW655368 VIS655368 VSO655368 WCK655368 WMG655368 WWC655368 U720904 JQ720904 TM720904 ADI720904 ANE720904 AXA720904 BGW720904 BQS720904 CAO720904 CKK720904 CUG720904 DEC720904 DNY720904 DXU720904 EHQ720904 ERM720904 FBI720904 FLE720904 FVA720904 GEW720904 GOS720904 GYO720904 HIK720904 HSG720904 ICC720904 ILY720904 IVU720904 JFQ720904 JPM720904 JZI720904 KJE720904 KTA720904 LCW720904 LMS720904 LWO720904 MGK720904 MQG720904 NAC720904 NJY720904 NTU720904 ODQ720904 ONM720904 OXI720904 PHE720904 PRA720904 QAW720904 QKS720904 QUO720904 REK720904 ROG720904 RYC720904 SHY720904 SRU720904 TBQ720904 TLM720904 TVI720904 UFE720904 UPA720904 UYW720904 VIS720904 VSO720904 WCK720904 WMG720904 WWC720904 U786440 JQ786440 TM786440 ADI786440 ANE786440 AXA786440 BGW786440 BQS786440 CAO786440 CKK786440 CUG786440 DEC786440 DNY786440 DXU786440 EHQ786440 ERM786440 FBI786440 FLE786440 FVA786440 GEW786440 GOS786440 GYO786440 HIK786440 HSG786440 ICC786440 ILY786440 IVU786440 JFQ786440 JPM786440 JZI786440 KJE786440 KTA786440 LCW786440 LMS786440 LWO786440 MGK786440 MQG786440 NAC786440 NJY786440 NTU786440 ODQ786440 ONM786440 OXI786440 PHE786440 PRA786440 QAW786440 QKS786440 QUO786440 REK786440 ROG786440 RYC786440 SHY786440 SRU786440 TBQ786440 TLM786440 TVI786440 UFE786440 UPA786440 UYW786440 VIS786440 VSO786440 WCK786440 WMG786440 WWC786440 U851976 JQ851976 TM851976 ADI851976 ANE851976 AXA851976 BGW851976 BQS851976 CAO851976 CKK851976 CUG851976 DEC851976 DNY851976 DXU851976 EHQ851976 ERM851976 FBI851976 FLE851976 FVA851976 GEW851976 GOS851976 GYO851976 HIK851976 HSG851976 ICC851976 ILY851976 IVU851976 JFQ851976 JPM851976 JZI851976 KJE851976 KTA851976 LCW851976 LMS851976 LWO851976 MGK851976 MQG851976 NAC851976 NJY851976 NTU851976 ODQ851976 ONM851976 OXI851976 PHE851976 PRA851976 QAW851976 QKS851976 QUO851976 REK851976 ROG851976 RYC851976 SHY851976 SRU851976 TBQ851976 TLM851976 TVI851976 UFE851976 UPA851976 UYW851976 VIS851976 VSO851976 WCK851976 WMG851976 WWC851976 U917512 JQ917512 TM917512 ADI917512 ANE917512 AXA917512 BGW917512 BQS917512 CAO917512 CKK917512 CUG917512 DEC917512 DNY917512 DXU917512 EHQ917512 ERM917512 FBI917512 FLE917512 FVA917512 GEW917512 GOS917512 GYO917512 HIK917512 HSG917512 ICC917512 ILY917512 IVU917512 JFQ917512 JPM917512 JZI917512 KJE917512 KTA917512 LCW917512 LMS917512 LWO917512 MGK917512 MQG917512 NAC917512 NJY917512 NTU917512 ODQ917512 ONM917512 OXI917512 PHE917512 PRA917512 QAW917512 QKS917512 QUO917512 REK917512 ROG917512 RYC917512 SHY917512 SRU917512 TBQ917512 TLM917512 TVI917512 UFE917512 UPA917512 UYW917512 VIS917512 VSO917512 WCK917512 WMG917512 WWC917512 U983048 JQ983048 TM983048 ADI983048 ANE983048 AXA983048 BGW983048 BQS983048 CAO983048 CKK983048 CUG983048 DEC983048 DNY983048 DXU983048 EHQ983048 ERM983048 FBI983048 FLE983048 FVA983048 GEW983048 GOS983048 GYO983048 HIK983048 HSG983048 ICC983048 ILY983048 IVU983048 JFQ983048 JPM983048 JZI983048 KJE983048 KTA983048 LCW983048 LMS983048 LWO983048 MGK983048 MQG983048 NAC983048 NJY983048 NTU983048 ODQ983048 ONM983048 OXI983048 PHE983048 PRA983048 QAW983048 QKS983048 QUO983048 REK983048 ROG983048 RYC983048 SHY983048 SRU983048 TBQ983048 TLM983048 TVI983048 UFE983048 UPA983048 UYW983048 VIS983048 VSO983048 WCK983048 WMG983048 WWC983048 Q78:V78 JM78:JR78 TI78:TN78 ADE78:ADJ78 ANA78:ANF78 AWW78:AXB78 BGS78:BGX78 BQO78:BQT78 CAK78:CAP78 CKG78:CKL78 CUC78:CUH78 DDY78:DED78 DNU78:DNZ78 DXQ78:DXV78 EHM78:EHR78 ERI78:ERN78 FBE78:FBJ78 FLA78:FLF78 FUW78:FVB78 GES78:GEX78 GOO78:GOT78 GYK78:GYP78 HIG78:HIL78 HSC78:HSH78 IBY78:ICD78 ILU78:ILZ78 IVQ78:IVV78 JFM78:JFR78 JPI78:JPN78 JZE78:JZJ78 KJA78:KJF78 KSW78:KTB78 LCS78:LCX78 LMO78:LMT78 LWK78:LWP78 MGG78:MGL78 MQC78:MQH78 MZY78:NAD78 NJU78:NJZ78 NTQ78:NTV78 ODM78:ODR78 ONI78:ONN78 OXE78:OXJ78 PHA78:PHF78 PQW78:PRB78 QAS78:QAX78 QKO78:QKT78 QUK78:QUP78 REG78:REL78 ROC78:ROH78 RXY78:RYD78 SHU78:SHZ78 SRQ78:SRV78 TBM78:TBR78 TLI78:TLN78 TVE78:TVJ78 UFA78:UFF78 UOW78:UPB78 UYS78:UYX78 VIO78:VIT78 VSK78:VSP78 WCG78:WCL78 WMC78:WMH78 WVY78:WWD78 Q65614:V65614 JM65614:JR65614 TI65614:TN65614 ADE65614:ADJ65614 ANA65614:ANF65614 AWW65614:AXB65614 BGS65614:BGX65614 BQO65614:BQT65614 CAK65614:CAP65614 CKG65614:CKL65614 CUC65614:CUH65614 DDY65614:DED65614 DNU65614:DNZ65614 DXQ65614:DXV65614 EHM65614:EHR65614 ERI65614:ERN65614 FBE65614:FBJ65614 FLA65614:FLF65614 FUW65614:FVB65614 GES65614:GEX65614 GOO65614:GOT65614 GYK65614:GYP65614 HIG65614:HIL65614 HSC65614:HSH65614 IBY65614:ICD65614 ILU65614:ILZ65614 IVQ65614:IVV65614 JFM65614:JFR65614 JPI65614:JPN65614 JZE65614:JZJ65614 KJA65614:KJF65614 KSW65614:KTB65614 LCS65614:LCX65614 LMO65614:LMT65614 LWK65614:LWP65614 MGG65614:MGL65614 MQC65614:MQH65614 MZY65614:NAD65614 NJU65614:NJZ65614 NTQ65614:NTV65614 ODM65614:ODR65614 ONI65614:ONN65614 OXE65614:OXJ65614 PHA65614:PHF65614 PQW65614:PRB65614 QAS65614:QAX65614 QKO65614:QKT65614 QUK65614:QUP65614 REG65614:REL65614 ROC65614:ROH65614 RXY65614:RYD65614 SHU65614:SHZ65614 SRQ65614:SRV65614 TBM65614:TBR65614 TLI65614:TLN65614 TVE65614:TVJ65614 UFA65614:UFF65614 UOW65614:UPB65614 UYS65614:UYX65614 VIO65614:VIT65614 VSK65614:VSP65614 WCG65614:WCL65614 WMC65614:WMH65614 WVY65614:WWD65614 Q131150:V131150 JM131150:JR131150 TI131150:TN131150 ADE131150:ADJ131150 ANA131150:ANF131150 AWW131150:AXB131150 BGS131150:BGX131150 BQO131150:BQT131150 CAK131150:CAP131150 CKG131150:CKL131150 CUC131150:CUH131150 DDY131150:DED131150 DNU131150:DNZ131150 DXQ131150:DXV131150 EHM131150:EHR131150 ERI131150:ERN131150 FBE131150:FBJ131150 FLA131150:FLF131150 FUW131150:FVB131150 GES131150:GEX131150 GOO131150:GOT131150 GYK131150:GYP131150 HIG131150:HIL131150 HSC131150:HSH131150 IBY131150:ICD131150 ILU131150:ILZ131150 IVQ131150:IVV131150 JFM131150:JFR131150 JPI131150:JPN131150 JZE131150:JZJ131150 KJA131150:KJF131150 KSW131150:KTB131150 LCS131150:LCX131150 LMO131150:LMT131150 LWK131150:LWP131150 MGG131150:MGL131150 MQC131150:MQH131150 MZY131150:NAD131150 NJU131150:NJZ131150 NTQ131150:NTV131150 ODM131150:ODR131150 ONI131150:ONN131150 OXE131150:OXJ131150 PHA131150:PHF131150 PQW131150:PRB131150 QAS131150:QAX131150 QKO131150:QKT131150 QUK131150:QUP131150 REG131150:REL131150 ROC131150:ROH131150 RXY131150:RYD131150 SHU131150:SHZ131150 SRQ131150:SRV131150 TBM131150:TBR131150 TLI131150:TLN131150 TVE131150:TVJ131150 UFA131150:UFF131150 UOW131150:UPB131150 UYS131150:UYX131150 VIO131150:VIT131150 VSK131150:VSP131150 WCG131150:WCL131150 WMC131150:WMH131150 WVY131150:WWD131150 Q196686:V196686 JM196686:JR196686 TI196686:TN196686 ADE196686:ADJ196686 ANA196686:ANF196686 AWW196686:AXB196686 BGS196686:BGX196686 BQO196686:BQT196686 CAK196686:CAP196686 CKG196686:CKL196686 CUC196686:CUH196686 DDY196686:DED196686 DNU196686:DNZ196686 DXQ196686:DXV196686 EHM196686:EHR196686 ERI196686:ERN196686 FBE196686:FBJ196686 FLA196686:FLF196686 FUW196686:FVB196686 GES196686:GEX196686 GOO196686:GOT196686 GYK196686:GYP196686 HIG196686:HIL196686 HSC196686:HSH196686 IBY196686:ICD196686 ILU196686:ILZ196686 IVQ196686:IVV196686 JFM196686:JFR196686 JPI196686:JPN196686 JZE196686:JZJ196686 KJA196686:KJF196686 KSW196686:KTB196686 LCS196686:LCX196686 LMO196686:LMT196686 LWK196686:LWP196686 MGG196686:MGL196686 MQC196686:MQH196686 MZY196686:NAD196686 NJU196686:NJZ196686 NTQ196686:NTV196686 ODM196686:ODR196686 ONI196686:ONN196686 OXE196686:OXJ196686 PHA196686:PHF196686 PQW196686:PRB196686 QAS196686:QAX196686 QKO196686:QKT196686 QUK196686:QUP196686 REG196686:REL196686 ROC196686:ROH196686 RXY196686:RYD196686 SHU196686:SHZ196686 SRQ196686:SRV196686 TBM196686:TBR196686 TLI196686:TLN196686 TVE196686:TVJ196686 UFA196686:UFF196686 UOW196686:UPB196686 UYS196686:UYX196686 VIO196686:VIT196686 VSK196686:VSP196686 WCG196686:WCL196686 WMC196686:WMH196686 WVY196686:WWD196686 Q262222:V262222 JM262222:JR262222 TI262222:TN262222 ADE262222:ADJ262222 ANA262222:ANF262222 AWW262222:AXB262222 BGS262222:BGX262222 BQO262222:BQT262222 CAK262222:CAP262222 CKG262222:CKL262222 CUC262222:CUH262222 DDY262222:DED262222 DNU262222:DNZ262222 DXQ262222:DXV262222 EHM262222:EHR262222 ERI262222:ERN262222 FBE262222:FBJ262222 FLA262222:FLF262222 FUW262222:FVB262222 GES262222:GEX262222 GOO262222:GOT262222 GYK262222:GYP262222 HIG262222:HIL262222 HSC262222:HSH262222 IBY262222:ICD262222 ILU262222:ILZ262222 IVQ262222:IVV262222 JFM262222:JFR262222 JPI262222:JPN262222 JZE262222:JZJ262222 KJA262222:KJF262222 KSW262222:KTB262222 LCS262222:LCX262222 LMO262222:LMT262222 LWK262222:LWP262222 MGG262222:MGL262222 MQC262222:MQH262222 MZY262222:NAD262222 NJU262222:NJZ262222 NTQ262222:NTV262222 ODM262222:ODR262222 ONI262222:ONN262222 OXE262222:OXJ262222 PHA262222:PHF262222 PQW262222:PRB262222 QAS262222:QAX262222 QKO262222:QKT262222 QUK262222:QUP262222 REG262222:REL262222 ROC262222:ROH262222 RXY262222:RYD262222 SHU262222:SHZ262222 SRQ262222:SRV262222 TBM262222:TBR262222 TLI262222:TLN262222 TVE262222:TVJ262222 UFA262222:UFF262222 UOW262222:UPB262222 UYS262222:UYX262222 VIO262222:VIT262222 VSK262222:VSP262222 WCG262222:WCL262222 WMC262222:WMH262222 WVY262222:WWD262222 Q327758:V327758 JM327758:JR327758 TI327758:TN327758 ADE327758:ADJ327758 ANA327758:ANF327758 AWW327758:AXB327758 BGS327758:BGX327758 BQO327758:BQT327758 CAK327758:CAP327758 CKG327758:CKL327758 CUC327758:CUH327758 DDY327758:DED327758 DNU327758:DNZ327758 DXQ327758:DXV327758 EHM327758:EHR327758 ERI327758:ERN327758 FBE327758:FBJ327758 FLA327758:FLF327758 FUW327758:FVB327758 GES327758:GEX327758 GOO327758:GOT327758 GYK327758:GYP327758 HIG327758:HIL327758 HSC327758:HSH327758 IBY327758:ICD327758 ILU327758:ILZ327758 IVQ327758:IVV327758 JFM327758:JFR327758 JPI327758:JPN327758 JZE327758:JZJ327758 KJA327758:KJF327758 KSW327758:KTB327758 LCS327758:LCX327758 LMO327758:LMT327758 LWK327758:LWP327758 MGG327758:MGL327758 MQC327758:MQH327758 MZY327758:NAD327758 NJU327758:NJZ327758 NTQ327758:NTV327758 ODM327758:ODR327758 ONI327758:ONN327758 OXE327758:OXJ327758 PHA327758:PHF327758 PQW327758:PRB327758 QAS327758:QAX327758 QKO327758:QKT327758 QUK327758:QUP327758 REG327758:REL327758 ROC327758:ROH327758 RXY327758:RYD327758 SHU327758:SHZ327758 SRQ327758:SRV327758 TBM327758:TBR327758 TLI327758:TLN327758 TVE327758:TVJ327758 UFA327758:UFF327758 UOW327758:UPB327758 UYS327758:UYX327758 VIO327758:VIT327758 VSK327758:VSP327758 WCG327758:WCL327758 WMC327758:WMH327758 WVY327758:WWD327758 Q393294:V393294 JM393294:JR393294 TI393294:TN393294 ADE393294:ADJ393294 ANA393294:ANF393294 AWW393294:AXB393294 BGS393294:BGX393294 BQO393294:BQT393294 CAK393294:CAP393294 CKG393294:CKL393294 CUC393294:CUH393294 DDY393294:DED393294 DNU393294:DNZ393294 DXQ393294:DXV393294 EHM393294:EHR393294 ERI393294:ERN393294 FBE393294:FBJ393294 FLA393294:FLF393294 FUW393294:FVB393294 GES393294:GEX393294 GOO393294:GOT393294 GYK393294:GYP393294 HIG393294:HIL393294 HSC393294:HSH393294 IBY393294:ICD393294 ILU393294:ILZ393294 IVQ393294:IVV393294 JFM393294:JFR393294 JPI393294:JPN393294 JZE393294:JZJ393294 KJA393294:KJF393294 KSW393294:KTB393294 LCS393294:LCX393294 LMO393294:LMT393294 LWK393294:LWP393294 MGG393294:MGL393294 MQC393294:MQH393294 MZY393294:NAD393294 NJU393294:NJZ393294 NTQ393294:NTV393294 ODM393294:ODR393294 ONI393294:ONN393294 OXE393294:OXJ393294 PHA393294:PHF393294 PQW393294:PRB393294 QAS393294:QAX393294 QKO393294:QKT393294 QUK393294:QUP393294 REG393294:REL393294 ROC393294:ROH393294 RXY393294:RYD393294 SHU393294:SHZ393294 SRQ393294:SRV393294 TBM393294:TBR393294 TLI393294:TLN393294 TVE393294:TVJ393294 UFA393294:UFF393294 UOW393294:UPB393294 UYS393294:UYX393294 VIO393294:VIT393294 VSK393294:VSP393294 WCG393294:WCL393294 WMC393294:WMH393294 WVY393294:WWD393294 Q458830:V458830 JM458830:JR458830 TI458830:TN458830 ADE458830:ADJ458830 ANA458830:ANF458830 AWW458830:AXB458830 BGS458830:BGX458830 BQO458830:BQT458830 CAK458830:CAP458830 CKG458830:CKL458830 CUC458830:CUH458830 DDY458830:DED458830 DNU458830:DNZ458830 DXQ458830:DXV458830 EHM458830:EHR458830 ERI458830:ERN458830 FBE458830:FBJ458830 FLA458830:FLF458830 FUW458830:FVB458830 GES458830:GEX458830 GOO458830:GOT458830 GYK458830:GYP458830 HIG458830:HIL458830 HSC458830:HSH458830 IBY458830:ICD458830 ILU458830:ILZ458830 IVQ458830:IVV458830 JFM458830:JFR458830 JPI458830:JPN458830 JZE458830:JZJ458830 KJA458830:KJF458830 KSW458830:KTB458830 LCS458830:LCX458830 LMO458830:LMT458830 LWK458830:LWP458830 MGG458830:MGL458830 MQC458830:MQH458830 MZY458830:NAD458830 NJU458830:NJZ458830 NTQ458830:NTV458830 ODM458830:ODR458830 ONI458830:ONN458830 OXE458830:OXJ458830 PHA458830:PHF458830 PQW458830:PRB458830 QAS458830:QAX458830 QKO458830:QKT458830 QUK458830:QUP458830 REG458830:REL458830 ROC458830:ROH458830 RXY458830:RYD458830 SHU458830:SHZ458830 SRQ458830:SRV458830 TBM458830:TBR458830 TLI458830:TLN458830 TVE458830:TVJ458830 UFA458830:UFF458830 UOW458830:UPB458830 UYS458830:UYX458830 VIO458830:VIT458830 VSK458830:VSP458830 WCG458830:WCL458830 WMC458830:WMH458830 WVY458830:WWD458830 Q524366:V524366 JM524366:JR524366 TI524366:TN524366 ADE524366:ADJ524366 ANA524366:ANF524366 AWW524366:AXB524366 BGS524366:BGX524366 BQO524366:BQT524366 CAK524366:CAP524366 CKG524366:CKL524366 CUC524366:CUH524366 DDY524366:DED524366 DNU524366:DNZ524366 DXQ524366:DXV524366 EHM524366:EHR524366 ERI524366:ERN524366 FBE524366:FBJ524366 FLA524366:FLF524366 FUW524366:FVB524366 GES524366:GEX524366 GOO524366:GOT524366 GYK524366:GYP524366 HIG524366:HIL524366 HSC524366:HSH524366 IBY524366:ICD524366 ILU524366:ILZ524366 IVQ524366:IVV524366 JFM524366:JFR524366 JPI524366:JPN524366 JZE524366:JZJ524366 KJA524366:KJF524366 KSW524366:KTB524366 LCS524366:LCX524366 LMO524366:LMT524366 LWK524366:LWP524366 MGG524366:MGL524366 MQC524366:MQH524366 MZY524366:NAD524366 NJU524366:NJZ524366 NTQ524366:NTV524366 ODM524366:ODR524366 ONI524366:ONN524366 OXE524366:OXJ524366 PHA524366:PHF524366 PQW524366:PRB524366 QAS524366:QAX524366 QKO524366:QKT524366 QUK524366:QUP524366 REG524366:REL524366 ROC524366:ROH524366 RXY524366:RYD524366 SHU524366:SHZ524366 SRQ524366:SRV524366 TBM524366:TBR524366 TLI524366:TLN524366 TVE524366:TVJ524366 UFA524366:UFF524366 UOW524366:UPB524366 UYS524366:UYX524366 VIO524366:VIT524366 VSK524366:VSP524366 WCG524366:WCL524366 WMC524366:WMH524366 WVY524366:WWD524366 Q589902:V589902 JM589902:JR589902 TI589902:TN589902 ADE589902:ADJ589902 ANA589902:ANF589902 AWW589902:AXB589902 BGS589902:BGX589902 BQO589902:BQT589902 CAK589902:CAP589902 CKG589902:CKL589902 CUC589902:CUH589902 DDY589902:DED589902 DNU589902:DNZ589902 DXQ589902:DXV589902 EHM589902:EHR589902 ERI589902:ERN589902 FBE589902:FBJ589902 FLA589902:FLF589902 FUW589902:FVB589902 GES589902:GEX589902 GOO589902:GOT589902 GYK589902:GYP589902 HIG589902:HIL589902 HSC589902:HSH589902 IBY589902:ICD589902 ILU589902:ILZ589902 IVQ589902:IVV589902 JFM589902:JFR589902 JPI589902:JPN589902 JZE589902:JZJ589902 KJA589902:KJF589902 KSW589902:KTB589902 LCS589902:LCX589902 LMO589902:LMT589902 LWK589902:LWP589902 MGG589902:MGL589902 MQC589902:MQH589902 MZY589902:NAD589902 NJU589902:NJZ589902 NTQ589902:NTV589902 ODM589902:ODR589902 ONI589902:ONN589902 OXE589902:OXJ589902 PHA589902:PHF589902 PQW589902:PRB589902 QAS589902:QAX589902 QKO589902:QKT589902 QUK589902:QUP589902 REG589902:REL589902 ROC589902:ROH589902 RXY589902:RYD589902 SHU589902:SHZ589902 SRQ589902:SRV589902 TBM589902:TBR589902 TLI589902:TLN589902 TVE589902:TVJ589902 UFA589902:UFF589902 UOW589902:UPB589902 UYS589902:UYX589902 VIO589902:VIT589902 VSK589902:VSP589902 WCG589902:WCL589902 WMC589902:WMH589902 WVY589902:WWD589902 Q655438:V655438 JM655438:JR655438 TI655438:TN655438 ADE655438:ADJ655438 ANA655438:ANF655438 AWW655438:AXB655438 BGS655438:BGX655438 BQO655438:BQT655438 CAK655438:CAP655438 CKG655438:CKL655438 CUC655438:CUH655438 DDY655438:DED655438 DNU655438:DNZ655438 DXQ655438:DXV655438 EHM655438:EHR655438 ERI655438:ERN655438 FBE655438:FBJ655438 FLA655438:FLF655438 FUW655438:FVB655438 GES655438:GEX655438 GOO655438:GOT655438 GYK655438:GYP655438 HIG655438:HIL655438 HSC655438:HSH655438 IBY655438:ICD655438 ILU655438:ILZ655438 IVQ655438:IVV655438 JFM655438:JFR655438 JPI655438:JPN655438 JZE655438:JZJ655438 KJA655438:KJF655438 KSW655438:KTB655438 LCS655438:LCX655438 LMO655438:LMT655438 LWK655438:LWP655438 MGG655438:MGL655438 MQC655438:MQH655438 MZY655438:NAD655438 NJU655438:NJZ655438 NTQ655438:NTV655438 ODM655438:ODR655438 ONI655438:ONN655438 OXE655438:OXJ655438 PHA655438:PHF655438 PQW655438:PRB655438 QAS655438:QAX655438 QKO655438:QKT655438 QUK655438:QUP655438 REG655438:REL655438 ROC655438:ROH655438 RXY655438:RYD655438 SHU655438:SHZ655438 SRQ655438:SRV655438 TBM655438:TBR655438 TLI655438:TLN655438 TVE655438:TVJ655438 UFA655438:UFF655438 UOW655438:UPB655438 UYS655438:UYX655438 VIO655438:VIT655438 VSK655438:VSP655438 WCG655438:WCL655438 WMC655438:WMH655438 WVY655438:WWD655438 Q720974:V720974 JM720974:JR720974 TI720974:TN720974 ADE720974:ADJ720974 ANA720974:ANF720974 AWW720974:AXB720974 BGS720974:BGX720974 BQO720974:BQT720974 CAK720974:CAP720974 CKG720974:CKL720974 CUC720974:CUH720974 DDY720974:DED720974 DNU720974:DNZ720974 DXQ720974:DXV720974 EHM720974:EHR720974 ERI720974:ERN720974 FBE720974:FBJ720974 FLA720974:FLF720974 FUW720974:FVB720974 GES720974:GEX720974 GOO720974:GOT720974 GYK720974:GYP720974 HIG720974:HIL720974 HSC720974:HSH720974 IBY720974:ICD720974 ILU720974:ILZ720974 IVQ720974:IVV720974 JFM720974:JFR720974 JPI720974:JPN720974 JZE720974:JZJ720974 KJA720974:KJF720974 KSW720974:KTB720974 LCS720974:LCX720974 LMO720974:LMT720974 LWK720974:LWP720974 MGG720974:MGL720974 MQC720974:MQH720974 MZY720974:NAD720974 NJU720974:NJZ720974 NTQ720974:NTV720974 ODM720974:ODR720974 ONI720974:ONN720974 OXE720974:OXJ720974 PHA720974:PHF720974 PQW720974:PRB720974 QAS720974:QAX720974 QKO720974:QKT720974 QUK720974:QUP720974 REG720974:REL720974 ROC720974:ROH720974 RXY720974:RYD720974 SHU720974:SHZ720974 SRQ720974:SRV720974 TBM720974:TBR720974 TLI720974:TLN720974 TVE720974:TVJ720974 UFA720974:UFF720974 UOW720974:UPB720974 UYS720974:UYX720974 VIO720974:VIT720974 VSK720974:VSP720974 WCG720974:WCL720974 WMC720974:WMH720974 WVY720974:WWD720974 Q786510:V786510 JM786510:JR786510 TI786510:TN786510 ADE786510:ADJ786510 ANA786510:ANF786510 AWW786510:AXB786510 BGS786510:BGX786510 BQO786510:BQT786510 CAK786510:CAP786510 CKG786510:CKL786510 CUC786510:CUH786510 DDY786510:DED786510 DNU786510:DNZ786510 DXQ786510:DXV786510 EHM786510:EHR786510 ERI786510:ERN786510 FBE786510:FBJ786510 FLA786510:FLF786510 FUW786510:FVB786510 GES786510:GEX786510 GOO786510:GOT786510 GYK786510:GYP786510 HIG786510:HIL786510 HSC786510:HSH786510 IBY786510:ICD786510 ILU786510:ILZ786510 IVQ786510:IVV786510 JFM786510:JFR786510 JPI786510:JPN786510 JZE786510:JZJ786510 KJA786510:KJF786510 KSW786510:KTB786510 LCS786510:LCX786510 LMO786510:LMT786510 LWK786510:LWP786510 MGG786510:MGL786510 MQC786510:MQH786510 MZY786510:NAD786510 NJU786510:NJZ786510 NTQ786510:NTV786510 ODM786510:ODR786510 ONI786510:ONN786510 OXE786510:OXJ786510 PHA786510:PHF786510 PQW786510:PRB786510 QAS786510:QAX786510 QKO786510:QKT786510 QUK786510:QUP786510 REG786510:REL786510 ROC786510:ROH786510 RXY786510:RYD786510 SHU786510:SHZ786510 SRQ786510:SRV786510 TBM786510:TBR786510 TLI786510:TLN786510 TVE786510:TVJ786510 UFA786510:UFF786510 UOW786510:UPB786510 UYS786510:UYX786510 VIO786510:VIT786510 VSK786510:VSP786510 WCG786510:WCL786510 WMC786510:WMH786510 WVY786510:WWD786510 Q852046:V852046 JM852046:JR852046 TI852046:TN852046 ADE852046:ADJ852046 ANA852046:ANF852046 AWW852046:AXB852046 BGS852046:BGX852046 BQO852046:BQT852046 CAK852046:CAP852046 CKG852046:CKL852046 CUC852046:CUH852046 DDY852046:DED852046 DNU852046:DNZ852046 DXQ852046:DXV852046 EHM852046:EHR852046 ERI852046:ERN852046 FBE852046:FBJ852046 FLA852046:FLF852046 FUW852046:FVB852046 GES852046:GEX852046 GOO852046:GOT852046 GYK852046:GYP852046 HIG852046:HIL852046 HSC852046:HSH852046 IBY852046:ICD852046 ILU852046:ILZ852046 IVQ852046:IVV852046 JFM852046:JFR852046 JPI852046:JPN852046 JZE852046:JZJ852046 KJA852046:KJF852046 KSW852046:KTB852046 LCS852046:LCX852046 LMO852046:LMT852046 LWK852046:LWP852046 MGG852046:MGL852046 MQC852046:MQH852046 MZY852046:NAD852046 NJU852046:NJZ852046 NTQ852046:NTV852046 ODM852046:ODR852046 ONI852046:ONN852046 OXE852046:OXJ852046 PHA852046:PHF852046 PQW852046:PRB852046 QAS852046:QAX852046 QKO852046:QKT852046 QUK852046:QUP852046 REG852046:REL852046 ROC852046:ROH852046 RXY852046:RYD852046 SHU852046:SHZ852046 SRQ852046:SRV852046 TBM852046:TBR852046 TLI852046:TLN852046 TVE852046:TVJ852046 UFA852046:UFF852046 UOW852046:UPB852046 UYS852046:UYX852046 VIO852046:VIT852046 VSK852046:VSP852046 WCG852046:WCL852046 WMC852046:WMH852046 WVY852046:WWD852046 Q917582:V917582 JM917582:JR917582 TI917582:TN917582 ADE917582:ADJ917582 ANA917582:ANF917582 AWW917582:AXB917582 BGS917582:BGX917582 BQO917582:BQT917582 CAK917582:CAP917582 CKG917582:CKL917582 CUC917582:CUH917582 DDY917582:DED917582 DNU917582:DNZ917582 DXQ917582:DXV917582 EHM917582:EHR917582 ERI917582:ERN917582 FBE917582:FBJ917582 FLA917582:FLF917582 FUW917582:FVB917582 GES917582:GEX917582 GOO917582:GOT917582 GYK917582:GYP917582 HIG917582:HIL917582 HSC917582:HSH917582 IBY917582:ICD917582 ILU917582:ILZ917582 IVQ917582:IVV917582 JFM917582:JFR917582 JPI917582:JPN917582 JZE917582:JZJ917582 KJA917582:KJF917582 KSW917582:KTB917582 LCS917582:LCX917582 LMO917582:LMT917582 LWK917582:LWP917582 MGG917582:MGL917582 MQC917582:MQH917582 MZY917582:NAD917582 NJU917582:NJZ917582 NTQ917582:NTV917582 ODM917582:ODR917582 ONI917582:ONN917582 OXE917582:OXJ917582 PHA917582:PHF917582 PQW917582:PRB917582 QAS917582:QAX917582 QKO917582:QKT917582 QUK917582:QUP917582 REG917582:REL917582 ROC917582:ROH917582 RXY917582:RYD917582 SHU917582:SHZ917582 SRQ917582:SRV917582 TBM917582:TBR917582 TLI917582:TLN917582 TVE917582:TVJ917582 UFA917582:UFF917582 UOW917582:UPB917582 UYS917582:UYX917582 VIO917582:VIT917582 VSK917582:VSP917582 WCG917582:WCL917582 WMC917582:WMH917582 WVY917582:WWD917582 Q983118:V983118 JM983118:JR983118 TI983118:TN983118 ADE983118:ADJ983118 ANA983118:ANF983118 AWW983118:AXB983118 BGS983118:BGX983118 BQO983118:BQT983118 CAK983118:CAP983118 CKG983118:CKL983118 CUC983118:CUH983118 DDY983118:DED983118 DNU983118:DNZ983118 DXQ983118:DXV983118 EHM983118:EHR983118 ERI983118:ERN983118 FBE983118:FBJ983118 FLA983118:FLF983118 FUW983118:FVB983118 GES983118:GEX983118 GOO983118:GOT983118 GYK983118:GYP983118 HIG983118:HIL983118 HSC983118:HSH983118 IBY983118:ICD983118 ILU983118:ILZ983118 IVQ983118:IVV983118 JFM983118:JFR983118 JPI983118:JPN983118 JZE983118:JZJ983118 KJA983118:KJF983118 KSW983118:KTB983118 LCS983118:LCX983118 LMO983118:LMT983118 LWK983118:LWP983118 MGG983118:MGL983118 MQC983118:MQH983118 MZY983118:NAD983118 NJU983118:NJZ983118 NTQ983118:NTV983118 ODM983118:ODR983118 ONI983118:ONN983118 OXE983118:OXJ983118 PHA983118:PHF983118 PQW983118:PRB983118 QAS983118:QAX983118 QKO983118:QKT983118 QUK983118:QUP983118 REG983118:REL983118 ROC983118:ROH983118 RXY983118:RYD983118 SHU983118:SHZ983118 SRQ983118:SRV983118 TBM983118:TBR983118 TLI983118:TLN983118 TVE983118:TVJ983118 UFA983118:UFF983118 UOW983118:UPB983118 UYS983118:UYX983118 VIO983118:VIT983118 VSK983118:VSP983118 WCG983118:WCL983118 WMC983118:WMH983118 WVY983118:WWD983118 R80:V80 JN80:JR80 TJ80:TN80 ADF80:ADJ80 ANB80:ANF80 AWX80:AXB80 BGT80:BGX80 BQP80:BQT80 CAL80:CAP80 CKH80:CKL80 CUD80:CUH80 DDZ80:DED80 DNV80:DNZ80 DXR80:DXV80 EHN80:EHR80 ERJ80:ERN80 FBF80:FBJ80 FLB80:FLF80 FUX80:FVB80 GET80:GEX80 GOP80:GOT80 GYL80:GYP80 HIH80:HIL80 HSD80:HSH80 IBZ80:ICD80 ILV80:ILZ80 IVR80:IVV80 JFN80:JFR80 JPJ80:JPN80 JZF80:JZJ80 KJB80:KJF80 KSX80:KTB80 LCT80:LCX80 LMP80:LMT80 LWL80:LWP80 MGH80:MGL80 MQD80:MQH80 MZZ80:NAD80 NJV80:NJZ80 NTR80:NTV80 ODN80:ODR80 ONJ80:ONN80 OXF80:OXJ80 PHB80:PHF80 PQX80:PRB80 QAT80:QAX80 QKP80:QKT80 QUL80:QUP80 REH80:REL80 ROD80:ROH80 RXZ80:RYD80 SHV80:SHZ80 SRR80:SRV80 TBN80:TBR80 TLJ80:TLN80 TVF80:TVJ80 UFB80:UFF80 UOX80:UPB80 UYT80:UYX80 VIP80:VIT80 VSL80:VSP80 WCH80:WCL80 WMD80:WMH80 WVZ80:WWD80 R65616:V65616 JN65616:JR65616 TJ65616:TN65616 ADF65616:ADJ65616 ANB65616:ANF65616 AWX65616:AXB65616 BGT65616:BGX65616 BQP65616:BQT65616 CAL65616:CAP65616 CKH65616:CKL65616 CUD65616:CUH65616 DDZ65616:DED65616 DNV65616:DNZ65616 DXR65616:DXV65616 EHN65616:EHR65616 ERJ65616:ERN65616 FBF65616:FBJ65616 FLB65616:FLF65616 FUX65616:FVB65616 GET65616:GEX65616 GOP65616:GOT65616 GYL65616:GYP65616 HIH65616:HIL65616 HSD65616:HSH65616 IBZ65616:ICD65616 ILV65616:ILZ65616 IVR65616:IVV65616 JFN65616:JFR65616 JPJ65616:JPN65616 JZF65616:JZJ65616 KJB65616:KJF65616 KSX65616:KTB65616 LCT65616:LCX65616 LMP65616:LMT65616 LWL65616:LWP65616 MGH65616:MGL65616 MQD65616:MQH65616 MZZ65616:NAD65616 NJV65616:NJZ65616 NTR65616:NTV65616 ODN65616:ODR65616 ONJ65616:ONN65616 OXF65616:OXJ65616 PHB65616:PHF65616 PQX65616:PRB65616 QAT65616:QAX65616 QKP65616:QKT65616 QUL65616:QUP65616 REH65616:REL65616 ROD65616:ROH65616 RXZ65616:RYD65616 SHV65616:SHZ65616 SRR65616:SRV65616 TBN65616:TBR65616 TLJ65616:TLN65616 TVF65616:TVJ65616 UFB65616:UFF65616 UOX65616:UPB65616 UYT65616:UYX65616 VIP65616:VIT65616 VSL65616:VSP65616 WCH65616:WCL65616 WMD65616:WMH65616 WVZ65616:WWD65616 R131152:V131152 JN131152:JR131152 TJ131152:TN131152 ADF131152:ADJ131152 ANB131152:ANF131152 AWX131152:AXB131152 BGT131152:BGX131152 BQP131152:BQT131152 CAL131152:CAP131152 CKH131152:CKL131152 CUD131152:CUH131152 DDZ131152:DED131152 DNV131152:DNZ131152 DXR131152:DXV131152 EHN131152:EHR131152 ERJ131152:ERN131152 FBF131152:FBJ131152 FLB131152:FLF131152 FUX131152:FVB131152 GET131152:GEX131152 GOP131152:GOT131152 GYL131152:GYP131152 HIH131152:HIL131152 HSD131152:HSH131152 IBZ131152:ICD131152 ILV131152:ILZ131152 IVR131152:IVV131152 JFN131152:JFR131152 JPJ131152:JPN131152 JZF131152:JZJ131152 KJB131152:KJF131152 KSX131152:KTB131152 LCT131152:LCX131152 LMP131152:LMT131152 LWL131152:LWP131152 MGH131152:MGL131152 MQD131152:MQH131152 MZZ131152:NAD131152 NJV131152:NJZ131152 NTR131152:NTV131152 ODN131152:ODR131152 ONJ131152:ONN131152 OXF131152:OXJ131152 PHB131152:PHF131152 PQX131152:PRB131152 QAT131152:QAX131152 QKP131152:QKT131152 QUL131152:QUP131152 REH131152:REL131152 ROD131152:ROH131152 RXZ131152:RYD131152 SHV131152:SHZ131152 SRR131152:SRV131152 TBN131152:TBR131152 TLJ131152:TLN131152 TVF131152:TVJ131152 UFB131152:UFF131152 UOX131152:UPB131152 UYT131152:UYX131152 VIP131152:VIT131152 VSL131152:VSP131152 WCH131152:WCL131152 WMD131152:WMH131152 WVZ131152:WWD131152 R196688:V196688 JN196688:JR196688 TJ196688:TN196688 ADF196688:ADJ196688 ANB196688:ANF196688 AWX196688:AXB196688 BGT196688:BGX196688 BQP196688:BQT196688 CAL196688:CAP196688 CKH196688:CKL196688 CUD196688:CUH196688 DDZ196688:DED196688 DNV196688:DNZ196688 DXR196688:DXV196688 EHN196688:EHR196688 ERJ196688:ERN196688 FBF196688:FBJ196688 FLB196688:FLF196688 FUX196688:FVB196688 GET196688:GEX196688 GOP196688:GOT196688 GYL196688:GYP196688 HIH196688:HIL196688 HSD196688:HSH196688 IBZ196688:ICD196688 ILV196688:ILZ196688 IVR196688:IVV196688 JFN196688:JFR196688 JPJ196688:JPN196688 JZF196688:JZJ196688 KJB196688:KJF196688 KSX196688:KTB196688 LCT196688:LCX196688 LMP196688:LMT196688 LWL196688:LWP196688 MGH196688:MGL196688 MQD196688:MQH196688 MZZ196688:NAD196688 NJV196688:NJZ196688 NTR196688:NTV196688 ODN196688:ODR196688 ONJ196688:ONN196688 OXF196688:OXJ196688 PHB196688:PHF196688 PQX196688:PRB196688 QAT196688:QAX196688 QKP196688:QKT196688 QUL196688:QUP196688 REH196688:REL196688 ROD196688:ROH196688 RXZ196688:RYD196688 SHV196688:SHZ196688 SRR196688:SRV196688 TBN196688:TBR196688 TLJ196688:TLN196688 TVF196688:TVJ196688 UFB196688:UFF196688 UOX196688:UPB196688 UYT196688:UYX196688 VIP196688:VIT196688 VSL196688:VSP196688 WCH196688:WCL196688 WMD196688:WMH196688 WVZ196688:WWD196688 R262224:V262224 JN262224:JR262224 TJ262224:TN262224 ADF262224:ADJ262224 ANB262224:ANF262224 AWX262224:AXB262224 BGT262224:BGX262224 BQP262224:BQT262224 CAL262224:CAP262224 CKH262224:CKL262224 CUD262224:CUH262224 DDZ262224:DED262224 DNV262224:DNZ262224 DXR262224:DXV262224 EHN262224:EHR262224 ERJ262224:ERN262224 FBF262224:FBJ262224 FLB262224:FLF262224 FUX262224:FVB262224 GET262224:GEX262224 GOP262224:GOT262224 GYL262224:GYP262224 HIH262224:HIL262224 HSD262224:HSH262224 IBZ262224:ICD262224 ILV262224:ILZ262224 IVR262224:IVV262224 JFN262224:JFR262224 JPJ262224:JPN262224 JZF262224:JZJ262224 KJB262224:KJF262224 KSX262224:KTB262224 LCT262224:LCX262224 LMP262224:LMT262224 LWL262224:LWP262224 MGH262224:MGL262224 MQD262224:MQH262224 MZZ262224:NAD262224 NJV262224:NJZ262224 NTR262224:NTV262224 ODN262224:ODR262224 ONJ262224:ONN262224 OXF262224:OXJ262224 PHB262224:PHF262224 PQX262224:PRB262224 QAT262224:QAX262224 QKP262224:QKT262224 QUL262224:QUP262224 REH262224:REL262224 ROD262224:ROH262224 RXZ262224:RYD262224 SHV262224:SHZ262224 SRR262224:SRV262224 TBN262224:TBR262224 TLJ262224:TLN262224 TVF262224:TVJ262224 UFB262224:UFF262224 UOX262224:UPB262224 UYT262224:UYX262224 VIP262224:VIT262224 VSL262224:VSP262224 WCH262224:WCL262224 WMD262224:WMH262224 WVZ262224:WWD262224 R327760:V327760 JN327760:JR327760 TJ327760:TN327760 ADF327760:ADJ327760 ANB327760:ANF327760 AWX327760:AXB327760 BGT327760:BGX327760 BQP327760:BQT327760 CAL327760:CAP327760 CKH327760:CKL327760 CUD327760:CUH327760 DDZ327760:DED327760 DNV327760:DNZ327760 DXR327760:DXV327760 EHN327760:EHR327760 ERJ327760:ERN327760 FBF327760:FBJ327760 FLB327760:FLF327760 FUX327760:FVB327760 GET327760:GEX327760 GOP327760:GOT327760 GYL327760:GYP327760 HIH327760:HIL327760 HSD327760:HSH327760 IBZ327760:ICD327760 ILV327760:ILZ327760 IVR327760:IVV327760 JFN327760:JFR327760 JPJ327760:JPN327760 JZF327760:JZJ327760 KJB327760:KJF327760 KSX327760:KTB327760 LCT327760:LCX327760 LMP327760:LMT327760 LWL327760:LWP327760 MGH327760:MGL327760 MQD327760:MQH327760 MZZ327760:NAD327760 NJV327760:NJZ327760 NTR327760:NTV327760 ODN327760:ODR327760 ONJ327760:ONN327760 OXF327760:OXJ327760 PHB327760:PHF327760 PQX327760:PRB327760 QAT327760:QAX327760 QKP327760:QKT327760 QUL327760:QUP327760 REH327760:REL327760 ROD327760:ROH327760 RXZ327760:RYD327760 SHV327760:SHZ327760 SRR327760:SRV327760 TBN327760:TBR327760 TLJ327760:TLN327760 TVF327760:TVJ327760 UFB327760:UFF327760 UOX327760:UPB327760 UYT327760:UYX327760 VIP327760:VIT327760 VSL327760:VSP327760 WCH327760:WCL327760 WMD327760:WMH327760 WVZ327760:WWD327760 R393296:V393296 JN393296:JR393296 TJ393296:TN393296 ADF393296:ADJ393296 ANB393296:ANF393296 AWX393296:AXB393296 BGT393296:BGX393296 BQP393296:BQT393296 CAL393296:CAP393296 CKH393296:CKL393296 CUD393296:CUH393296 DDZ393296:DED393296 DNV393296:DNZ393296 DXR393296:DXV393296 EHN393296:EHR393296 ERJ393296:ERN393296 FBF393296:FBJ393296 FLB393296:FLF393296 FUX393296:FVB393296 GET393296:GEX393296 GOP393296:GOT393296 GYL393296:GYP393296 HIH393296:HIL393296 HSD393296:HSH393296 IBZ393296:ICD393296 ILV393296:ILZ393296 IVR393296:IVV393296 JFN393296:JFR393296 JPJ393296:JPN393296 JZF393296:JZJ393296 KJB393296:KJF393296 KSX393296:KTB393296 LCT393296:LCX393296 LMP393296:LMT393296 LWL393296:LWP393296 MGH393296:MGL393296 MQD393296:MQH393296 MZZ393296:NAD393296 NJV393296:NJZ393296 NTR393296:NTV393296 ODN393296:ODR393296 ONJ393296:ONN393296 OXF393296:OXJ393296 PHB393296:PHF393296 PQX393296:PRB393296 QAT393296:QAX393296 QKP393296:QKT393296 QUL393296:QUP393296 REH393296:REL393296 ROD393296:ROH393296 RXZ393296:RYD393296 SHV393296:SHZ393296 SRR393296:SRV393296 TBN393296:TBR393296 TLJ393296:TLN393296 TVF393296:TVJ393296 UFB393296:UFF393296 UOX393296:UPB393296 UYT393296:UYX393296 VIP393296:VIT393296 VSL393296:VSP393296 WCH393296:WCL393296 WMD393296:WMH393296 WVZ393296:WWD393296 R458832:V458832 JN458832:JR458832 TJ458832:TN458832 ADF458832:ADJ458832 ANB458832:ANF458832 AWX458832:AXB458832 BGT458832:BGX458832 BQP458832:BQT458832 CAL458832:CAP458832 CKH458832:CKL458832 CUD458832:CUH458832 DDZ458832:DED458832 DNV458832:DNZ458832 DXR458832:DXV458832 EHN458832:EHR458832 ERJ458832:ERN458832 FBF458832:FBJ458832 FLB458832:FLF458832 FUX458832:FVB458832 GET458832:GEX458832 GOP458832:GOT458832 GYL458832:GYP458832 HIH458832:HIL458832 HSD458832:HSH458832 IBZ458832:ICD458832 ILV458832:ILZ458832 IVR458832:IVV458832 JFN458832:JFR458832 JPJ458832:JPN458832 JZF458832:JZJ458832 KJB458832:KJF458832 KSX458832:KTB458832 LCT458832:LCX458832 LMP458832:LMT458832 LWL458832:LWP458832 MGH458832:MGL458832 MQD458832:MQH458832 MZZ458832:NAD458832 NJV458832:NJZ458832 NTR458832:NTV458832 ODN458832:ODR458832 ONJ458832:ONN458832 OXF458832:OXJ458832 PHB458832:PHF458832 PQX458832:PRB458832 QAT458832:QAX458832 QKP458832:QKT458832 QUL458832:QUP458832 REH458832:REL458832 ROD458832:ROH458832 RXZ458832:RYD458832 SHV458832:SHZ458832 SRR458832:SRV458832 TBN458832:TBR458832 TLJ458832:TLN458832 TVF458832:TVJ458832 UFB458832:UFF458832 UOX458832:UPB458832 UYT458832:UYX458832 VIP458832:VIT458832 VSL458832:VSP458832 WCH458832:WCL458832 WMD458832:WMH458832 WVZ458832:WWD458832 R524368:V524368 JN524368:JR524368 TJ524368:TN524368 ADF524368:ADJ524368 ANB524368:ANF524368 AWX524368:AXB524368 BGT524368:BGX524368 BQP524368:BQT524368 CAL524368:CAP524368 CKH524368:CKL524368 CUD524368:CUH524368 DDZ524368:DED524368 DNV524368:DNZ524368 DXR524368:DXV524368 EHN524368:EHR524368 ERJ524368:ERN524368 FBF524368:FBJ524368 FLB524368:FLF524368 FUX524368:FVB524368 GET524368:GEX524368 GOP524368:GOT524368 GYL524368:GYP524368 HIH524368:HIL524368 HSD524368:HSH524368 IBZ524368:ICD524368 ILV524368:ILZ524368 IVR524368:IVV524368 JFN524368:JFR524368 JPJ524368:JPN524368 JZF524368:JZJ524368 KJB524368:KJF524368 KSX524368:KTB524368 LCT524368:LCX524368 LMP524368:LMT524368 LWL524368:LWP524368 MGH524368:MGL524368 MQD524368:MQH524368 MZZ524368:NAD524368 NJV524368:NJZ524368 NTR524368:NTV524368 ODN524368:ODR524368 ONJ524368:ONN524368 OXF524368:OXJ524368 PHB524368:PHF524368 PQX524368:PRB524368 QAT524368:QAX524368 QKP524368:QKT524368 QUL524368:QUP524368 REH524368:REL524368 ROD524368:ROH524368 RXZ524368:RYD524368 SHV524368:SHZ524368 SRR524368:SRV524368 TBN524368:TBR524368 TLJ524368:TLN524368 TVF524368:TVJ524368 UFB524368:UFF524368 UOX524368:UPB524368 UYT524368:UYX524368 VIP524368:VIT524368 VSL524368:VSP524368 WCH524368:WCL524368 WMD524368:WMH524368 WVZ524368:WWD524368 R589904:V589904 JN589904:JR589904 TJ589904:TN589904 ADF589904:ADJ589904 ANB589904:ANF589904 AWX589904:AXB589904 BGT589904:BGX589904 BQP589904:BQT589904 CAL589904:CAP589904 CKH589904:CKL589904 CUD589904:CUH589904 DDZ589904:DED589904 DNV589904:DNZ589904 DXR589904:DXV589904 EHN589904:EHR589904 ERJ589904:ERN589904 FBF589904:FBJ589904 FLB589904:FLF589904 FUX589904:FVB589904 GET589904:GEX589904 GOP589904:GOT589904 GYL589904:GYP589904 HIH589904:HIL589904 HSD589904:HSH589904 IBZ589904:ICD589904 ILV589904:ILZ589904 IVR589904:IVV589904 JFN589904:JFR589904 JPJ589904:JPN589904 JZF589904:JZJ589904 KJB589904:KJF589904 KSX589904:KTB589904 LCT589904:LCX589904 LMP589904:LMT589904 LWL589904:LWP589904 MGH589904:MGL589904 MQD589904:MQH589904 MZZ589904:NAD589904 NJV589904:NJZ589904 NTR589904:NTV589904 ODN589904:ODR589904 ONJ589904:ONN589904 OXF589904:OXJ589904 PHB589904:PHF589904 PQX589904:PRB589904 QAT589904:QAX589904 QKP589904:QKT589904 QUL589904:QUP589904 REH589904:REL589904 ROD589904:ROH589904 RXZ589904:RYD589904 SHV589904:SHZ589904 SRR589904:SRV589904 TBN589904:TBR589904 TLJ589904:TLN589904 TVF589904:TVJ589904 UFB589904:UFF589904 UOX589904:UPB589904 UYT589904:UYX589904 VIP589904:VIT589904 VSL589904:VSP589904 WCH589904:WCL589904 WMD589904:WMH589904 WVZ589904:WWD589904 R655440:V655440 JN655440:JR655440 TJ655440:TN655440 ADF655440:ADJ655440 ANB655440:ANF655440 AWX655440:AXB655440 BGT655440:BGX655440 BQP655440:BQT655440 CAL655440:CAP655440 CKH655440:CKL655440 CUD655440:CUH655440 DDZ655440:DED655440 DNV655440:DNZ655440 DXR655440:DXV655440 EHN655440:EHR655440 ERJ655440:ERN655440 FBF655440:FBJ655440 FLB655440:FLF655440 FUX655440:FVB655440 GET655440:GEX655440 GOP655440:GOT655440 GYL655440:GYP655440 HIH655440:HIL655440 HSD655440:HSH655440 IBZ655440:ICD655440 ILV655440:ILZ655440 IVR655440:IVV655440 JFN655440:JFR655440 JPJ655440:JPN655440 JZF655440:JZJ655440 KJB655440:KJF655440 KSX655440:KTB655440 LCT655440:LCX655440 LMP655440:LMT655440 LWL655440:LWP655440 MGH655440:MGL655440 MQD655440:MQH655440 MZZ655440:NAD655440 NJV655440:NJZ655440 NTR655440:NTV655440 ODN655440:ODR655440 ONJ655440:ONN655440 OXF655440:OXJ655440 PHB655440:PHF655440 PQX655440:PRB655440 QAT655440:QAX655440 QKP655440:QKT655440 QUL655440:QUP655440 REH655440:REL655440 ROD655440:ROH655440 RXZ655440:RYD655440 SHV655440:SHZ655440 SRR655440:SRV655440 TBN655440:TBR655440 TLJ655440:TLN655440 TVF655440:TVJ655440 UFB655440:UFF655440 UOX655440:UPB655440 UYT655440:UYX655440 VIP655440:VIT655440 VSL655440:VSP655440 WCH655440:WCL655440 WMD655440:WMH655440 WVZ655440:WWD655440 R720976:V720976 JN720976:JR720976 TJ720976:TN720976 ADF720976:ADJ720976 ANB720976:ANF720976 AWX720976:AXB720976 BGT720976:BGX720976 BQP720976:BQT720976 CAL720976:CAP720976 CKH720976:CKL720976 CUD720976:CUH720976 DDZ720976:DED720976 DNV720976:DNZ720976 DXR720976:DXV720976 EHN720976:EHR720976 ERJ720976:ERN720976 FBF720976:FBJ720976 FLB720976:FLF720976 FUX720976:FVB720976 GET720976:GEX720976 GOP720976:GOT720976 GYL720976:GYP720976 HIH720976:HIL720976 HSD720976:HSH720976 IBZ720976:ICD720976 ILV720976:ILZ720976 IVR720976:IVV720976 JFN720976:JFR720976 JPJ720976:JPN720976 JZF720976:JZJ720976 KJB720976:KJF720976 KSX720976:KTB720976 LCT720976:LCX720976 LMP720976:LMT720976 LWL720976:LWP720976 MGH720976:MGL720976 MQD720976:MQH720976 MZZ720976:NAD720976 NJV720976:NJZ720976 NTR720976:NTV720976 ODN720976:ODR720976 ONJ720976:ONN720976 OXF720976:OXJ720976 PHB720976:PHF720976 PQX720976:PRB720976 QAT720976:QAX720976 QKP720976:QKT720976 QUL720976:QUP720976 REH720976:REL720976 ROD720976:ROH720976 RXZ720976:RYD720976 SHV720976:SHZ720976 SRR720976:SRV720976 TBN720976:TBR720976 TLJ720976:TLN720976 TVF720976:TVJ720976 UFB720976:UFF720976 UOX720976:UPB720976 UYT720976:UYX720976 VIP720976:VIT720976 VSL720976:VSP720976 WCH720976:WCL720976 WMD720976:WMH720976 WVZ720976:WWD720976 R786512:V786512 JN786512:JR786512 TJ786512:TN786512 ADF786512:ADJ786512 ANB786512:ANF786512 AWX786512:AXB786512 BGT786512:BGX786512 BQP786512:BQT786512 CAL786512:CAP786512 CKH786512:CKL786512 CUD786512:CUH786512 DDZ786512:DED786512 DNV786512:DNZ786512 DXR786512:DXV786512 EHN786512:EHR786512 ERJ786512:ERN786512 FBF786512:FBJ786512 FLB786512:FLF786512 FUX786512:FVB786512 GET786512:GEX786512 GOP786512:GOT786512 GYL786512:GYP786512 HIH786512:HIL786512 HSD786512:HSH786512 IBZ786512:ICD786512 ILV786512:ILZ786512 IVR786512:IVV786512 JFN786512:JFR786512 JPJ786512:JPN786512 JZF786512:JZJ786512 KJB786512:KJF786512 KSX786512:KTB786512 LCT786512:LCX786512 LMP786512:LMT786512 LWL786512:LWP786512 MGH786512:MGL786512 MQD786512:MQH786512 MZZ786512:NAD786512 NJV786512:NJZ786512 NTR786512:NTV786512 ODN786512:ODR786512 ONJ786512:ONN786512 OXF786512:OXJ786512 PHB786512:PHF786512 PQX786512:PRB786512 QAT786512:QAX786512 QKP786512:QKT786512 QUL786512:QUP786512 REH786512:REL786512 ROD786512:ROH786512 RXZ786512:RYD786512 SHV786512:SHZ786512 SRR786512:SRV786512 TBN786512:TBR786512 TLJ786512:TLN786512 TVF786512:TVJ786512 UFB786512:UFF786512 UOX786512:UPB786512 UYT786512:UYX786512 VIP786512:VIT786512 VSL786512:VSP786512 WCH786512:WCL786512 WMD786512:WMH786512 WVZ786512:WWD786512 R852048:V852048 JN852048:JR852048 TJ852048:TN852048 ADF852048:ADJ852048 ANB852048:ANF852048 AWX852048:AXB852048 BGT852048:BGX852048 BQP852048:BQT852048 CAL852048:CAP852048 CKH852048:CKL852048 CUD852048:CUH852048 DDZ852048:DED852048 DNV852048:DNZ852048 DXR852048:DXV852048 EHN852048:EHR852048 ERJ852048:ERN852048 FBF852048:FBJ852048 FLB852048:FLF852048 FUX852048:FVB852048 GET852048:GEX852048 GOP852048:GOT852048 GYL852048:GYP852048 HIH852048:HIL852048 HSD852048:HSH852048 IBZ852048:ICD852048 ILV852048:ILZ852048 IVR852048:IVV852048 JFN852048:JFR852048 JPJ852048:JPN852048 JZF852048:JZJ852048 KJB852048:KJF852048 KSX852048:KTB852048 LCT852048:LCX852048 LMP852048:LMT852048 LWL852048:LWP852048 MGH852048:MGL852048 MQD852048:MQH852048 MZZ852048:NAD852048 NJV852048:NJZ852048 NTR852048:NTV852048 ODN852048:ODR852048 ONJ852048:ONN852048 OXF852048:OXJ852048 PHB852048:PHF852048 PQX852048:PRB852048 QAT852048:QAX852048 QKP852048:QKT852048 QUL852048:QUP852048 REH852048:REL852048 ROD852048:ROH852048 RXZ852048:RYD852048 SHV852048:SHZ852048 SRR852048:SRV852048 TBN852048:TBR852048 TLJ852048:TLN852048 TVF852048:TVJ852048 UFB852048:UFF852048 UOX852048:UPB852048 UYT852048:UYX852048 VIP852048:VIT852048 VSL852048:VSP852048 WCH852048:WCL852048 WMD852048:WMH852048 WVZ852048:WWD852048 R917584:V917584 JN917584:JR917584 TJ917584:TN917584 ADF917584:ADJ917584 ANB917584:ANF917584 AWX917584:AXB917584 BGT917584:BGX917584 BQP917584:BQT917584 CAL917584:CAP917584 CKH917584:CKL917584 CUD917584:CUH917584 DDZ917584:DED917584 DNV917584:DNZ917584 DXR917584:DXV917584 EHN917584:EHR917584 ERJ917584:ERN917584 FBF917584:FBJ917584 FLB917584:FLF917584 FUX917584:FVB917584 GET917584:GEX917584 GOP917584:GOT917584 GYL917584:GYP917584 HIH917584:HIL917584 HSD917584:HSH917584 IBZ917584:ICD917584 ILV917584:ILZ917584 IVR917584:IVV917584 JFN917584:JFR917584 JPJ917584:JPN917584 JZF917584:JZJ917584 KJB917584:KJF917584 KSX917584:KTB917584 LCT917584:LCX917584 LMP917584:LMT917584 LWL917584:LWP917584 MGH917584:MGL917584 MQD917584:MQH917584 MZZ917584:NAD917584 NJV917584:NJZ917584 NTR917584:NTV917584 ODN917584:ODR917584 ONJ917584:ONN917584 OXF917584:OXJ917584 PHB917584:PHF917584 PQX917584:PRB917584 QAT917584:QAX917584 QKP917584:QKT917584 QUL917584:QUP917584 REH917584:REL917584 ROD917584:ROH917584 RXZ917584:RYD917584 SHV917584:SHZ917584 SRR917584:SRV917584 TBN917584:TBR917584 TLJ917584:TLN917584 TVF917584:TVJ917584 UFB917584:UFF917584 UOX917584:UPB917584 UYT917584:UYX917584 VIP917584:VIT917584 VSL917584:VSP917584 WCH917584:WCL917584 WMD917584:WMH917584 WVZ917584:WWD917584 R983120:V983120 JN983120:JR983120 TJ983120:TN983120 ADF983120:ADJ983120 ANB983120:ANF983120 AWX983120:AXB983120 BGT983120:BGX983120 BQP983120:BQT983120 CAL983120:CAP983120 CKH983120:CKL983120 CUD983120:CUH983120 DDZ983120:DED983120 DNV983120:DNZ983120 DXR983120:DXV983120 EHN983120:EHR983120 ERJ983120:ERN983120 FBF983120:FBJ983120 FLB983120:FLF983120 FUX983120:FVB983120 GET983120:GEX983120 GOP983120:GOT983120 GYL983120:GYP983120 HIH983120:HIL983120 HSD983120:HSH983120 IBZ983120:ICD983120 ILV983120:ILZ983120 IVR983120:IVV983120 JFN983120:JFR983120 JPJ983120:JPN983120 JZF983120:JZJ983120 KJB983120:KJF983120 KSX983120:KTB983120 LCT983120:LCX983120 LMP983120:LMT983120 LWL983120:LWP983120 MGH983120:MGL983120 MQD983120:MQH983120 MZZ983120:NAD983120 NJV983120:NJZ983120 NTR983120:NTV983120 ODN983120:ODR983120 ONJ983120:ONN983120 OXF983120:OXJ983120 PHB983120:PHF983120 PQX983120:PRB983120 QAT983120:QAX983120 QKP983120:QKT983120 QUL983120:QUP983120 REH983120:REL983120 ROD983120:ROH983120 RXZ983120:RYD983120 SHV983120:SHZ983120 SRR983120:SRV983120 TBN983120:TBR983120 TLJ983120:TLN983120 TVF983120:TVJ983120 UFB983120:UFF983120 UOX983120:UPB983120 UYT983120:UYX983120 VIP983120:VIT983120 VSL983120:VSP983120 WCH983120:WCL983120 WMD983120:WMH983120 WVZ983120:WWD983120 H93:W93 JD93:JS93 SZ93:TO93 ACV93:ADK93 AMR93:ANG93 AWN93:AXC93 BGJ93:BGY93 BQF93:BQU93 CAB93:CAQ93 CJX93:CKM93 CTT93:CUI93 DDP93:DEE93 DNL93:DOA93 DXH93:DXW93 EHD93:EHS93 EQZ93:ERO93 FAV93:FBK93 FKR93:FLG93 FUN93:FVC93 GEJ93:GEY93 GOF93:GOU93 GYB93:GYQ93 HHX93:HIM93 HRT93:HSI93 IBP93:ICE93 ILL93:IMA93 IVH93:IVW93 JFD93:JFS93 JOZ93:JPO93 JYV93:JZK93 KIR93:KJG93 KSN93:KTC93 LCJ93:LCY93 LMF93:LMU93 LWB93:LWQ93 MFX93:MGM93 MPT93:MQI93 MZP93:NAE93 NJL93:NKA93 NTH93:NTW93 ODD93:ODS93 OMZ93:ONO93 OWV93:OXK93 PGR93:PHG93 PQN93:PRC93 QAJ93:QAY93 QKF93:QKU93 QUB93:QUQ93 RDX93:REM93 RNT93:ROI93 RXP93:RYE93 SHL93:SIA93 SRH93:SRW93 TBD93:TBS93 TKZ93:TLO93 TUV93:TVK93 UER93:UFG93 UON93:UPC93 UYJ93:UYY93 VIF93:VIU93 VSB93:VSQ93 WBX93:WCM93 WLT93:WMI93 WVP93:WWE93 H65629:W65629 JD65629:JS65629 SZ65629:TO65629 ACV65629:ADK65629 AMR65629:ANG65629 AWN65629:AXC65629 BGJ65629:BGY65629 BQF65629:BQU65629 CAB65629:CAQ65629 CJX65629:CKM65629 CTT65629:CUI65629 DDP65629:DEE65629 DNL65629:DOA65629 DXH65629:DXW65629 EHD65629:EHS65629 EQZ65629:ERO65629 FAV65629:FBK65629 FKR65629:FLG65629 FUN65629:FVC65629 GEJ65629:GEY65629 GOF65629:GOU65629 GYB65629:GYQ65629 HHX65629:HIM65629 HRT65629:HSI65629 IBP65629:ICE65629 ILL65629:IMA65629 IVH65629:IVW65629 JFD65629:JFS65629 JOZ65629:JPO65629 JYV65629:JZK65629 KIR65629:KJG65629 KSN65629:KTC65629 LCJ65629:LCY65629 LMF65629:LMU65629 LWB65629:LWQ65629 MFX65629:MGM65629 MPT65629:MQI65629 MZP65629:NAE65629 NJL65629:NKA65629 NTH65629:NTW65629 ODD65629:ODS65629 OMZ65629:ONO65629 OWV65629:OXK65629 PGR65629:PHG65629 PQN65629:PRC65629 QAJ65629:QAY65629 QKF65629:QKU65629 QUB65629:QUQ65629 RDX65629:REM65629 RNT65629:ROI65629 RXP65629:RYE65629 SHL65629:SIA65629 SRH65629:SRW65629 TBD65629:TBS65629 TKZ65629:TLO65629 TUV65629:TVK65629 UER65629:UFG65629 UON65629:UPC65629 UYJ65629:UYY65629 VIF65629:VIU65629 VSB65629:VSQ65629 WBX65629:WCM65629 WLT65629:WMI65629 WVP65629:WWE65629 H131165:W131165 JD131165:JS131165 SZ131165:TO131165 ACV131165:ADK131165 AMR131165:ANG131165 AWN131165:AXC131165 BGJ131165:BGY131165 BQF131165:BQU131165 CAB131165:CAQ131165 CJX131165:CKM131165 CTT131165:CUI131165 DDP131165:DEE131165 DNL131165:DOA131165 DXH131165:DXW131165 EHD131165:EHS131165 EQZ131165:ERO131165 FAV131165:FBK131165 FKR131165:FLG131165 FUN131165:FVC131165 GEJ131165:GEY131165 GOF131165:GOU131165 GYB131165:GYQ131165 HHX131165:HIM131165 HRT131165:HSI131165 IBP131165:ICE131165 ILL131165:IMA131165 IVH131165:IVW131165 JFD131165:JFS131165 JOZ131165:JPO131165 JYV131165:JZK131165 KIR131165:KJG131165 KSN131165:KTC131165 LCJ131165:LCY131165 LMF131165:LMU131165 LWB131165:LWQ131165 MFX131165:MGM131165 MPT131165:MQI131165 MZP131165:NAE131165 NJL131165:NKA131165 NTH131165:NTW131165 ODD131165:ODS131165 OMZ131165:ONO131165 OWV131165:OXK131165 PGR131165:PHG131165 PQN131165:PRC131165 QAJ131165:QAY131165 QKF131165:QKU131165 QUB131165:QUQ131165 RDX131165:REM131165 RNT131165:ROI131165 RXP131165:RYE131165 SHL131165:SIA131165 SRH131165:SRW131165 TBD131165:TBS131165 TKZ131165:TLO131165 TUV131165:TVK131165 UER131165:UFG131165 UON131165:UPC131165 UYJ131165:UYY131165 VIF131165:VIU131165 VSB131165:VSQ131165 WBX131165:WCM131165 WLT131165:WMI131165 WVP131165:WWE131165 H196701:W196701 JD196701:JS196701 SZ196701:TO196701 ACV196701:ADK196701 AMR196701:ANG196701 AWN196701:AXC196701 BGJ196701:BGY196701 BQF196701:BQU196701 CAB196701:CAQ196701 CJX196701:CKM196701 CTT196701:CUI196701 DDP196701:DEE196701 DNL196701:DOA196701 DXH196701:DXW196701 EHD196701:EHS196701 EQZ196701:ERO196701 FAV196701:FBK196701 FKR196701:FLG196701 FUN196701:FVC196701 GEJ196701:GEY196701 GOF196701:GOU196701 GYB196701:GYQ196701 HHX196701:HIM196701 HRT196701:HSI196701 IBP196701:ICE196701 ILL196701:IMA196701 IVH196701:IVW196701 JFD196701:JFS196701 JOZ196701:JPO196701 JYV196701:JZK196701 KIR196701:KJG196701 KSN196701:KTC196701 LCJ196701:LCY196701 LMF196701:LMU196701 LWB196701:LWQ196701 MFX196701:MGM196701 MPT196701:MQI196701 MZP196701:NAE196701 NJL196701:NKA196701 NTH196701:NTW196701 ODD196701:ODS196701 OMZ196701:ONO196701 OWV196701:OXK196701 PGR196701:PHG196701 PQN196701:PRC196701 QAJ196701:QAY196701 QKF196701:QKU196701 QUB196701:QUQ196701 RDX196701:REM196701 RNT196701:ROI196701 RXP196701:RYE196701 SHL196701:SIA196701 SRH196701:SRW196701 TBD196701:TBS196701 TKZ196701:TLO196701 TUV196701:TVK196701 UER196701:UFG196701 UON196701:UPC196701 UYJ196701:UYY196701 VIF196701:VIU196701 VSB196701:VSQ196701 WBX196701:WCM196701 WLT196701:WMI196701 WVP196701:WWE196701 H262237:W262237 JD262237:JS262237 SZ262237:TO262237 ACV262237:ADK262237 AMR262237:ANG262237 AWN262237:AXC262237 BGJ262237:BGY262237 BQF262237:BQU262237 CAB262237:CAQ262237 CJX262237:CKM262237 CTT262237:CUI262237 DDP262237:DEE262237 DNL262237:DOA262237 DXH262237:DXW262237 EHD262237:EHS262237 EQZ262237:ERO262237 FAV262237:FBK262237 FKR262237:FLG262237 FUN262237:FVC262237 GEJ262237:GEY262237 GOF262237:GOU262237 GYB262237:GYQ262237 HHX262237:HIM262237 HRT262237:HSI262237 IBP262237:ICE262237 ILL262237:IMA262237 IVH262237:IVW262237 JFD262237:JFS262237 JOZ262237:JPO262237 JYV262237:JZK262237 KIR262237:KJG262237 KSN262237:KTC262237 LCJ262237:LCY262237 LMF262237:LMU262237 LWB262237:LWQ262237 MFX262237:MGM262237 MPT262237:MQI262237 MZP262237:NAE262237 NJL262237:NKA262237 NTH262237:NTW262237 ODD262237:ODS262237 OMZ262237:ONO262237 OWV262237:OXK262237 PGR262237:PHG262237 PQN262237:PRC262237 QAJ262237:QAY262237 QKF262237:QKU262237 QUB262237:QUQ262237 RDX262237:REM262237 RNT262237:ROI262237 RXP262237:RYE262237 SHL262237:SIA262237 SRH262237:SRW262237 TBD262237:TBS262237 TKZ262237:TLO262237 TUV262237:TVK262237 UER262237:UFG262237 UON262237:UPC262237 UYJ262237:UYY262237 VIF262237:VIU262237 VSB262237:VSQ262237 WBX262237:WCM262237 WLT262237:WMI262237 WVP262237:WWE262237 H327773:W327773 JD327773:JS327773 SZ327773:TO327773 ACV327773:ADK327773 AMR327773:ANG327773 AWN327773:AXC327773 BGJ327773:BGY327773 BQF327773:BQU327773 CAB327773:CAQ327773 CJX327773:CKM327773 CTT327773:CUI327773 DDP327773:DEE327773 DNL327773:DOA327773 DXH327773:DXW327773 EHD327773:EHS327773 EQZ327773:ERO327773 FAV327773:FBK327773 FKR327773:FLG327773 FUN327773:FVC327773 GEJ327773:GEY327773 GOF327773:GOU327773 GYB327773:GYQ327773 HHX327773:HIM327773 HRT327773:HSI327773 IBP327773:ICE327773 ILL327773:IMA327773 IVH327773:IVW327773 JFD327773:JFS327773 JOZ327773:JPO327773 JYV327773:JZK327773 KIR327773:KJG327773 KSN327773:KTC327773 LCJ327773:LCY327773 LMF327773:LMU327773 LWB327773:LWQ327773 MFX327773:MGM327773 MPT327773:MQI327773 MZP327773:NAE327773 NJL327773:NKA327773 NTH327773:NTW327773 ODD327773:ODS327773 OMZ327773:ONO327773 OWV327773:OXK327773 PGR327773:PHG327773 PQN327773:PRC327773 QAJ327773:QAY327773 QKF327773:QKU327773 QUB327773:QUQ327773 RDX327773:REM327773 RNT327773:ROI327773 RXP327773:RYE327773 SHL327773:SIA327773 SRH327773:SRW327773 TBD327773:TBS327773 TKZ327773:TLO327773 TUV327773:TVK327773 UER327773:UFG327773 UON327773:UPC327773 UYJ327773:UYY327773 VIF327773:VIU327773 VSB327773:VSQ327773 WBX327773:WCM327773 WLT327773:WMI327773 WVP327773:WWE327773 H393309:W393309 JD393309:JS393309 SZ393309:TO393309 ACV393309:ADK393309 AMR393309:ANG393309 AWN393309:AXC393309 BGJ393309:BGY393309 BQF393309:BQU393309 CAB393309:CAQ393309 CJX393309:CKM393309 CTT393309:CUI393309 DDP393309:DEE393309 DNL393309:DOA393309 DXH393309:DXW393309 EHD393309:EHS393309 EQZ393309:ERO393309 FAV393309:FBK393309 FKR393309:FLG393309 FUN393309:FVC393309 GEJ393309:GEY393309 GOF393309:GOU393309 GYB393309:GYQ393309 HHX393309:HIM393309 HRT393309:HSI393309 IBP393309:ICE393309 ILL393309:IMA393309 IVH393309:IVW393309 JFD393309:JFS393309 JOZ393309:JPO393309 JYV393309:JZK393309 KIR393309:KJG393309 KSN393309:KTC393309 LCJ393309:LCY393309 LMF393309:LMU393309 LWB393309:LWQ393309 MFX393309:MGM393309 MPT393309:MQI393309 MZP393309:NAE393309 NJL393309:NKA393309 NTH393309:NTW393309 ODD393309:ODS393309 OMZ393309:ONO393309 OWV393309:OXK393309 PGR393309:PHG393309 PQN393309:PRC393309 QAJ393309:QAY393309 QKF393309:QKU393309 QUB393309:QUQ393309 RDX393309:REM393309 RNT393309:ROI393309 RXP393309:RYE393309 SHL393309:SIA393309 SRH393309:SRW393309 TBD393309:TBS393309 TKZ393309:TLO393309 TUV393309:TVK393309 UER393309:UFG393309 UON393309:UPC393309 UYJ393309:UYY393309 VIF393309:VIU393309 VSB393309:VSQ393309 WBX393309:WCM393309 WLT393309:WMI393309 WVP393309:WWE393309 H458845:W458845 JD458845:JS458845 SZ458845:TO458845 ACV458845:ADK458845 AMR458845:ANG458845 AWN458845:AXC458845 BGJ458845:BGY458845 BQF458845:BQU458845 CAB458845:CAQ458845 CJX458845:CKM458845 CTT458845:CUI458845 DDP458845:DEE458845 DNL458845:DOA458845 DXH458845:DXW458845 EHD458845:EHS458845 EQZ458845:ERO458845 FAV458845:FBK458845 FKR458845:FLG458845 FUN458845:FVC458845 GEJ458845:GEY458845 GOF458845:GOU458845 GYB458845:GYQ458845 HHX458845:HIM458845 HRT458845:HSI458845 IBP458845:ICE458845 ILL458845:IMA458845 IVH458845:IVW458845 JFD458845:JFS458845 JOZ458845:JPO458845 JYV458845:JZK458845 KIR458845:KJG458845 KSN458845:KTC458845 LCJ458845:LCY458845 LMF458845:LMU458845 LWB458845:LWQ458845 MFX458845:MGM458845 MPT458845:MQI458845 MZP458845:NAE458845 NJL458845:NKA458845 NTH458845:NTW458845 ODD458845:ODS458845 OMZ458845:ONO458845 OWV458845:OXK458845 PGR458845:PHG458845 PQN458845:PRC458845 QAJ458845:QAY458845 QKF458845:QKU458845 QUB458845:QUQ458845 RDX458845:REM458845 RNT458845:ROI458845 RXP458845:RYE458845 SHL458845:SIA458845 SRH458845:SRW458845 TBD458845:TBS458845 TKZ458845:TLO458845 TUV458845:TVK458845 UER458845:UFG458845 UON458845:UPC458845 UYJ458845:UYY458845 VIF458845:VIU458845 VSB458845:VSQ458845 WBX458845:WCM458845 WLT458845:WMI458845 WVP458845:WWE458845 H524381:W524381 JD524381:JS524381 SZ524381:TO524381 ACV524381:ADK524381 AMR524381:ANG524381 AWN524381:AXC524381 BGJ524381:BGY524381 BQF524381:BQU524381 CAB524381:CAQ524381 CJX524381:CKM524381 CTT524381:CUI524381 DDP524381:DEE524381 DNL524381:DOA524381 DXH524381:DXW524381 EHD524381:EHS524381 EQZ524381:ERO524381 FAV524381:FBK524381 FKR524381:FLG524381 FUN524381:FVC524381 GEJ524381:GEY524381 GOF524381:GOU524381 GYB524381:GYQ524381 HHX524381:HIM524381 HRT524381:HSI524381 IBP524381:ICE524381 ILL524381:IMA524381 IVH524381:IVW524381 JFD524381:JFS524381 JOZ524381:JPO524381 JYV524381:JZK524381 KIR524381:KJG524381 KSN524381:KTC524381 LCJ524381:LCY524381 LMF524381:LMU524381 LWB524381:LWQ524381 MFX524381:MGM524381 MPT524381:MQI524381 MZP524381:NAE524381 NJL524381:NKA524381 NTH524381:NTW524381 ODD524381:ODS524381 OMZ524381:ONO524381 OWV524381:OXK524381 PGR524381:PHG524381 PQN524381:PRC524381 QAJ524381:QAY524381 QKF524381:QKU524381 QUB524381:QUQ524381 RDX524381:REM524381 RNT524381:ROI524381 RXP524381:RYE524381 SHL524381:SIA524381 SRH524381:SRW524381 TBD524381:TBS524381 TKZ524381:TLO524381 TUV524381:TVK524381 UER524381:UFG524381 UON524381:UPC524381 UYJ524381:UYY524381 VIF524381:VIU524381 VSB524381:VSQ524381 WBX524381:WCM524381 WLT524381:WMI524381 WVP524381:WWE524381 H589917:W589917 JD589917:JS589917 SZ589917:TO589917 ACV589917:ADK589917 AMR589917:ANG589917 AWN589917:AXC589917 BGJ589917:BGY589917 BQF589917:BQU589917 CAB589917:CAQ589917 CJX589917:CKM589917 CTT589917:CUI589917 DDP589917:DEE589917 DNL589917:DOA589917 DXH589917:DXW589917 EHD589917:EHS589917 EQZ589917:ERO589917 FAV589917:FBK589917 FKR589917:FLG589917 FUN589917:FVC589917 GEJ589917:GEY589917 GOF589917:GOU589917 GYB589917:GYQ589917 HHX589917:HIM589917 HRT589917:HSI589917 IBP589917:ICE589917 ILL589917:IMA589917 IVH589917:IVW589917 JFD589917:JFS589917 JOZ589917:JPO589917 JYV589917:JZK589917 KIR589917:KJG589917 KSN589917:KTC589917 LCJ589917:LCY589917 LMF589917:LMU589917 LWB589917:LWQ589917 MFX589917:MGM589917 MPT589917:MQI589917 MZP589917:NAE589917 NJL589917:NKA589917 NTH589917:NTW589917 ODD589917:ODS589917 OMZ589917:ONO589917 OWV589917:OXK589917 PGR589917:PHG589917 PQN589917:PRC589917 QAJ589917:QAY589917 QKF589917:QKU589917 QUB589917:QUQ589917 RDX589917:REM589917 RNT589917:ROI589917 RXP589917:RYE589917 SHL589917:SIA589917 SRH589917:SRW589917 TBD589917:TBS589917 TKZ589917:TLO589917 TUV589917:TVK589917 UER589917:UFG589917 UON589917:UPC589917 UYJ589917:UYY589917 VIF589917:VIU589917 VSB589917:VSQ589917 WBX589917:WCM589917 WLT589917:WMI589917 WVP589917:WWE589917 H655453:W655453 JD655453:JS655453 SZ655453:TO655453 ACV655453:ADK655453 AMR655453:ANG655453 AWN655453:AXC655453 BGJ655453:BGY655453 BQF655453:BQU655453 CAB655453:CAQ655453 CJX655453:CKM655453 CTT655453:CUI655453 DDP655453:DEE655453 DNL655453:DOA655453 DXH655453:DXW655453 EHD655453:EHS655453 EQZ655453:ERO655453 FAV655453:FBK655453 FKR655453:FLG655453 FUN655453:FVC655453 GEJ655453:GEY655453 GOF655453:GOU655453 GYB655453:GYQ655453 HHX655453:HIM655453 HRT655453:HSI655453 IBP655453:ICE655453 ILL655453:IMA655453 IVH655453:IVW655453 JFD655453:JFS655453 JOZ655453:JPO655453 JYV655453:JZK655453 KIR655453:KJG655453 KSN655453:KTC655453 LCJ655453:LCY655453 LMF655453:LMU655453 LWB655453:LWQ655453 MFX655453:MGM655453 MPT655453:MQI655453 MZP655453:NAE655453 NJL655453:NKA655453 NTH655453:NTW655453 ODD655453:ODS655453 OMZ655453:ONO655453 OWV655453:OXK655453 PGR655453:PHG655453 PQN655453:PRC655453 QAJ655453:QAY655453 QKF655453:QKU655453 QUB655453:QUQ655453 RDX655453:REM655453 RNT655453:ROI655453 RXP655453:RYE655453 SHL655453:SIA655453 SRH655453:SRW655453 TBD655453:TBS655453 TKZ655453:TLO655453 TUV655453:TVK655453 UER655453:UFG655453 UON655453:UPC655453 UYJ655453:UYY655453 VIF655453:VIU655453 VSB655453:VSQ655453 WBX655453:WCM655453 WLT655453:WMI655453 WVP655453:WWE655453 H720989:W720989 JD720989:JS720989 SZ720989:TO720989 ACV720989:ADK720989 AMR720989:ANG720989 AWN720989:AXC720989 BGJ720989:BGY720989 BQF720989:BQU720989 CAB720989:CAQ720989 CJX720989:CKM720989 CTT720989:CUI720989 DDP720989:DEE720989 DNL720989:DOA720989 DXH720989:DXW720989 EHD720989:EHS720989 EQZ720989:ERO720989 FAV720989:FBK720989 FKR720989:FLG720989 FUN720989:FVC720989 GEJ720989:GEY720989 GOF720989:GOU720989 GYB720989:GYQ720989 HHX720989:HIM720989 HRT720989:HSI720989 IBP720989:ICE720989 ILL720989:IMA720989 IVH720989:IVW720989 JFD720989:JFS720989 JOZ720989:JPO720989 JYV720989:JZK720989 KIR720989:KJG720989 KSN720989:KTC720989 LCJ720989:LCY720989 LMF720989:LMU720989 LWB720989:LWQ720989 MFX720989:MGM720989 MPT720989:MQI720989 MZP720989:NAE720989 NJL720989:NKA720989 NTH720989:NTW720989 ODD720989:ODS720989 OMZ720989:ONO720989 OWV720989:OXK720989 PGR720989:PHG720989 PQN720989:PRC720989 QAJ720989:QAY720989 QKF720989:QKU720989 QUB720989:QUQ720989 RDX720989:REM720989 RNT720989:ROI720989 RXP720989:RYE720989 SHL720989:SIA720989 SRH720989:SRW720989 TBD720989:TBS720989 TKZ720989:TLO720989 TUV720989:TVK720989 UER720989:UFG720989 UON720989:UPC720989 UYJ720989:UYY720989 VIF720989:VIU720989 VSB720989:VSQ720989 WBX720989:WCM720989 WLT720989:WMI720989 WVP720989:WWE720989 H786525:W786525 JD786525:JS786525 SZ786525:TO786525 ACV786525:ADK786525 AMR786525:ANG786525 AWN786525:AXC786525 BGJ786525:BGY786525 BQF786525:BQU786525 CAB786525:CAQ786525 CJX786525:CKM786525 CTT786525:CUI786525 DDP786525:DEE786525 DNL786525:DOA786525 DXH786525:DXW786525 EHD786525:EHS786525 EQZ786525:ERO786525 FAV786525:FBK786525 FKR786525:FLG786525 FUN786525:FVC786525 GEJ786525:GEY786525 GOF786525:GOU786525 GYB786525:GYQ786525 HHX786525:HIM786525 HRT786525:HSI786525 IBP786525:ICE786525 ILL786525:IMA786525 IVH786525:IVW786525 JFD786525:JFS786525 JOZ786525:JPO786525 JYV786525:JZK786525 KIR786525:KJG786525 KSN786525:KTC786525 LCJ786525:LCY786525 LMF786525:LMU786525 LWB786525:LWQ786525 MFX786525:MGM786525 MPT786525:MQI786525 MZP786525:NAE786525 NJL786525:NKA786525 NTH786525:NTW786525 ODD786525:ODS786525 OMZ786525:ONO786525 OWV786525:OXK786525 PGR786525:PHG786525 PQN786525:PRC786525 QAJ786525:QAY786525 QKF786525:QKU786525 QUB786525:QUQ786525 RDX786525:REM786525 RNT786525:ROI786525 RXP786525:RYE786525 SHL786525:SIA786525 SRH786525:SRW786525 TBD786525:TBS786525 TKZ786525:TLO786525 TUV786525:TVK786525 UER786525:UFG786525 UON786525:UPC786525 UYJ786525:UYY786525 VIF786525:VIU786525 VSB786525:VSQ786525 WBX786525:WCM786525 WLT786525:WMI786525 WVP786525:WWE786525 H852061:W852061 JD852061:JS852061 SZ852061:TO852061 ACV852061:ADK852061 AMR852061:ANG852061 AWN852061:AXC852061 BGJ852061:BGY852061 BQF852061:BQU852061 CAB852061:CAQ852061 CJX852061:CKM852061 CTT852061:CUI852061 DDP852061:DEE852061 DNL852061:DOA852061 DXH852061:DXW852061 EHD852061:EHS852061 EQZ852061:ERO852061 FAV852061:FBK852061 FKR852061:FLG852061 FUN852061:FVC852061 GEJ852061:GEY852061 GOF852061:GOU852061 GYB852061:GYQ852061 HHX852061:HIM852061 HRT852061:HSI852061 IBP852061:ICE852061 ILL852061:IMA852061 IVH852061:IVW852061 JFD852061:JFS852061 JOZ852061:JPO852061 JYV852061:JZK852061 KIR852061:KJG852061 KSN852061:KTC852061 LCJ852061:LCY852061 LMF852061:LMU852061 LWB852061:LWQ852061 MFX852061:MGM852061 MPT852061:MQI852061 MZP852061:NAE852061 NJL852061:NKA852061 NTH852061:NTW852061 ODD852061:ODS852061 OMZ852061:ONO852061 OWV852061:OXK852061 PGR852061:PHG852061 PQN852061:PRC852061 QAJ852061:QAY852061 QKF852061:QKU852061 QUB852061:QUQ852061 RDX852061:REM852061 RNT852061:ROI852061 RXP852061:RYE852061 SHL852061:SIA852061 SRH852061:SRW852061 TBD852061:TBS852061 TKZ852061:TLO852061 TUV852061:TVK852061 UER852061:UFG852061 UON852061:UPC852061 UYJ852061:UYY852061 VIF852061:VIU852061 VSB852061:VSQ852061 WBX852061:WCM852061 WLT852061:WMI852061 WVP852061:WWE852061 H917597:W917597 JD917597:JS917597 SZ917597:TO917597 ACV917597:ADK917597 AMR917597:ANG917597 AWN917597:AXC917597 BGJ917597:BGY917597 BQF917597:BQU917597 CAB917597:CAQ917597 CJX917597:CKM917597 CTT917597:CUI917597 DDP917597:DEE917597 DNL917597:DOA917597 DXH917597:DXW917597 EHD917597:EHS917597 EQZ917597:ERO917597 FAV917597:FBK917597 FKR917597:FLG917597 FUN917597:FVC917597 GEJ917597:GEY917597 GOF917597:GOU917597 GYB917597:GYQ917597 HHX917597:HIM917597 HRT917597:HSI917597 IBP917597:ICE917597 ILL917597:IMA917597 IVH917597:IVW917597 JFD917597:JFS917597 JOZ917597:JPO917597 JYV917597:JZK917597 KIR917597:KJG917597 KSN917597:KTC917597 LCJ917597:LCY917597 LMF917597:LMU917597 LWB917597:LWQ917597 MFX917597:MGM917597 MPT917597:MQI917597 MZP917597:NAE917597 NJL917597:NKA917597 NTH917597:NTW917597 ODD917597:ODS917597 OMZ917597:ONO917597 OWV917597:OXK917597 PGR917597:PHG917597 PQN917597:PRC917597 QAJ917597:QAY917597 QKF917597:QKU917597 QUB917597:QUQ917597 RDX917597:REM917597 RNT917597:ROI917597 RXP917597:RYE917597 SHL917597:SIA917597 SRH917597:SRW917597 TBD917597:TBS917597 TKZ917597:TLO917597 TUV917597:TVK917597 UER917597:UFG917597 UON917597:UPC917597 UYJ917597:UYY917597 VIF917597:VIU917597 VSB917597:VSQ917597 WBX917597:WCM917597 WLT917597:WMI917597 WVP917597:WWE917597 H983133:W983133 JD983133:JS983133 SZ983133:TO983133 ACV983133:ADK983133 AMR983133:ANG983133 AWN983133:AXC983133 BGJ983133:BGY983133 BQF983133:BQU983133 CAB983133:CAQ983133 CJX983133:CKM983133 CTT983133:CUI983133 DDP983133:DEE983133 DNL983133:DOA983133 DXH983133:DXW983133 EHD983133:EHS983133 EQZ983133:ERO983133 FAV983133:FBK983133 FKR983133:FLG983133 FUN983133:FVC983133 GEJ983133:GEY983133 GOF983133:GOU983133 GYB983133:GYQ983133 HHX983133:HIM983133 HRT983133:HSI983133 IBP983133:ICE983133 ILL983133:IMA983133 IVH983133:IVW983133 JFD983133:JFS983133 JOZ983133:JPO983133 JYV983133:JZK983133 KIR983133:KJG983133 KSN983133:KTC983133 LCJ983133:LCY983133 LMF983133:LMU983133 LWB983133:LWQ983133 MFX983133:MGM983133 MPT983133:MQI983133 MZP983133:NAE983133 NJL983133:NKA983133 NTH983133:NTW983133 ODD983133:ODS983133 OMZ983133:ONO983133 OWV983133:OXK983133 PGR983133:PHG983133 PQN983133:PRC983133 QAJ983133:QAY983133 QKF983133:QKU983133 QUB983133:QUQ983133 RDX983133:REM983133 RNT983133:ROI983133 RXP983133:RYE983133 SHL983133:SIA983133 SRH983133:SRW983133 TBD983133:TBS983133 TKZ983133:TLO983133 TUV983133:TVK983133 UER983133:UFG983133 UON983133:UPC983133 UYJ983133:UYY983133 VIF983133:VIU983133 VSB983133:VSQ983133 WBX983133:WCM983133 WLT983133:WMI983133 WVP983133:WWE983133 G96:W96 JC96:JS96 SY96:TO96 ACU96:ADK96 AMQ96:ANG96 AWM96:AXC96 BGI96:BGY96 BQE96:BQU96 CAA96:CAQ96 CJW96:CKM96 CTS96:CUI96 DDO96:DEE96 DNK96:DOA96 DXG96:DXW96 EHC96:EHS96 EQY96:ERO96 FAU96:FBK96 FKQ96:FLG96 FUM96:FVC96 GEI96:GEY96 GOE96:GOU96 GYA96:GYQ96 HHW96:HIM96 HRS96:HSI96 IBO96:ICE96 ILK96:IMA96 IVG96:IVW96 JFC96:JFS96 JOY96:JPO96 JYU96:JZK96 KIQ96:KJG96 KSM96:KTC96 LCI96:LCY96 LME96:LMU96 LWA96:LWQ96 MFW96:MGM96 MPS96:MQI96 MZO96:NAE96 NJK96:NKA96 NTG96:NTW96 ODC96:ODS96 OMY96:ONO96 OWU96:OXK96 PGQ96:PHG96 PQM96:PRC96 QAI96:QAY96 QKE96:QKU96 QUA96:QUQ96 RDW96:REM96 RNS96:ROI96 RXO96:RYE96 SHK96:SIA96 SRG96:SRW96 TBC96:TBS96 TKY96:TLO96 TUU96:TVK96 UEQ96:UFG96 UOM96:UPC96 UYI96:UYY96 VIE96:VIU96 VSA96:VSQ96 WBW96:WCM96 WLS96:WMI96 WVO96:WWE96 G65632:W65632 JC65632:JS65632 SY65632:TO65632 ACU65632:ADK65632 AMQ65632:ANG65632 AWM65632:AXC65632 BGI65632:BGY65632 BQE65632:BQU65632 CAA65632:CAQ65632 CJW65632:CKM65632 CTS65632:CUI65632 DDO65632:DEE65632 DNK65632:DOA65632 DXG65632:DXW65632 EHC65632:EHS65632 EQY65632:ERO65632 FAU65632:FBK65632 FKQ65632:FLG65632 FUM65632:FVC65632 GEI65632:GEY65632 GOE65632:GOU65632 GYA65632:GYQ65632 HHW65632:HIM65632 HRS65632:HSI65632 IBO65632:ICE65632 ILK65632:IMA65632 IVG65632:IVW65632 JFC65632:JFS65632 JOY65632:JPO65632 JYU65632:JZK65632 KIQ65632:KJG65632 KSM65632:KTC65632 LCI65632:LCY65632 LME65632:LMU65632 LWA65632:LWQ65632 MFW65632:MGM65632 MPS65632:MQI65632 MZO65632:NAE65632 NJK65632:NKA65632 NTG65632:NTW65632 ODC65632:ODS65632 OMY65632:ONO65632 OWU65632:OXK65632 PGQ65632:PHG65632 PQM65632:PRC65632 QAI65632:QAY65632 QKE65632:QKU65632 QUA65632:QUQ65632 RDW65632:REM65632 RNS65632:ROI65632 RXO65632:RYE65632 SHK65632:SIA65632 SRG65632:SRW65632 TBC65632:TBS65632 TKY65632:TLO65632 TUU65632:TVK65632 UEQ65632:UFG65632 UOM65632:UPC65632 UYI65632:UYY65632 VIE65632:VIU65632 VSA65632:VSQ65632 WBW65632:WCM65632 WLS65632:WMI65632 WVO65632:WWE65632 G131168:W131168 JC131168:JS131168 SY131168:TO131168 ACU131168:ADK131168 AMQ131168:ANG131168 AWM131168:AXC131168 BGI131168:BGY131168 BQE131168:BQU131168 CAA131168:CAQ131168 CJW131168:CKM131168 CTS131168:CUI131168 DDO131168:DEE131168 DNK131168:DOA131168 DXG131168:DXW131168 EHC131168:EHS131168 EQY131168:ERO131168 FAU131168:FBK131168 FKQ131168:FLG131168 FUM131168:FVC131168 GEI131168:GEY131168 GOE131168:GOU131168 GYA131168:GYQ131168 HHW131168:HIM131168 HRS131168:HSI131168 IBO131168:ICE131168 ILK131168:IMA131168 IVG131168:IVW131168 JFC131168:JFS131168 JOY131168:JPO131168 JYU131168:JZK131168 KIQ131168:KJG131168 KSM131168:KTC131168 LCI131168:LCY131168 LME131168:LMU131168 LWA131168:LWQ131168 MFW131168:MGM131168 MPS131168:MQI131168 MZO131168:NAE131168 NJK131168:NKA131168 NTG131168:NTW131168 ODC131168:ODS131168 OMY131168:ONO131168 OWU131168:OXK131168 PGQ131168:PHG131168 PQM131168:PRC131168 QAI131168:QAY131168 QKE131168:QKU131168 QUA131168:QUQ131168 RDW131168:REM131168 RNS131168:ROI131168 RXO131168:RYE131168 SHK131168:SIA131168 SRG131168:SRW131168 TBC131168:TBS131168 TKY131168:TLO131168 TUU131168:TVK131168 UEQ131168:UFG131168 UOM131168:UPC131168 UYI131168:UYY131168 VIE131168:VIU131168 VSA131168:VSQ131168 WBW131168:WCM131168 WLS131168:WMI131168 WVO131168:WWE131168 G196704:W196704 JC196704:JS196704 SY196704:TO196704 ACU196704:ADK196704 AMQ196704:ANG196704 AWM196704:AXC196704 BGI196704:BGY196704 BQE196704:BQU196704 CAA196704:CAQ196704 CJW196704:CKM196704 CTS196704:CUI196704 DDO196704:DEE196704 DNK196704:DOA196704 DXG196704:DXW196704 EHC196704:EHS196704 EQY196704:ERO196704 FAU196704:FBK196704 FKQ196704:FLG196704 FUM196704:FVC196704 GEI196704:GEY196704 GOE196704:GOU196704 GYA196704:GYQ196704 HHW196704:HIM196704 HRS196704:HSI196704 IBO196704:ICE196704 ILK196704:IMA196704 IVG196704:IVW196704 JFC196704:JFS196704 JOY196704:JPO196704 JYU196704:JZK196704 KIQ196704:KJG196704 KSM196704:KTC196704 LCI196704:LCY196704 LME196704:LMU196704 LWA196704:LWQ196704 MFW196704:MGM196704 MPS196704:MQI196704 MZO196704:NAE196704 NJK196704:NKA196704 NTG196704:NTW196704 ODC196704:ODS196704 OMY196704:ONO196704 OWU196704:OXK196704 PGQ196704:PHG196704 PQM196704:PRC196704 QAI196704:QAY196704 QKE196704:QKU196704 QUA196704:QUQ196704 RDW196704:REM196704 RNS196704:ROI196704 RXO196704:RYE196704 SHK196704:SIA196704 SRG196704:SRW196704 TBC196704:TBS196704 TKY196704:TLO196704 TUU196704:TVK196704 UEQ196704:UFG196704 UOM196704:UPC196704 UYI196704:UYY196704 VIE196704:VIU196704 VSA196704:VSQ196704 WBW196704:WCM196704 WLS196704:WMI196704 WVO196704:WWE196704 G262240:W262240 JC262240:JS262240 SY262240:TO262240 ACU262240:ADK262240 AMQ262240:ANG262240 AWM262240:AXC262240 BGI262240:BGY262240 BQE262240:BQU262240 CAA262240:CAQ262240 CJW262240:CKM262240 CTS262240:CUI262240 DDO262240:DEE262240 DNK262240:DOA262240 DXG262240:DXW262240 EHC262240:EHS262240 EQY262240:ERO262240 FAU262240:FBK262240 FKQ262240:FLG262240 FUM262240:FVC262240 GEI262240:GEY262240 GOE262240:GOU262240 GYA262240:GYQ262240 HHW262240:HIM262240 HRS262240:HSI262240 IBO262240:ICE262240 ILK262240:IMA262240 IVG262240:IVW262240 JFC262240:JFS262240 JOY262240:JPO262240 JYU262240:JZK262240 KIQ262240:KJG262240 KSM262240:KTC262240 LCI262240:LCY262240 LME262240:LMU262240 LWA262240:LWQ262240 MFW262240:MGM262240 MPS262240:MQI262240 MZO262240:NAE262240 NJK262240:NKA262240 NTG262240:NTW262240 ODC262240:ODS262240 OMY262240:ONO262240 OWU262240:OXK262240 PGQ262240:PHG262240 PQM262240:PRC262240 QAI262240:QAY262240 QKE262240:QKU262240 QUA262240:QUQ262240 RDW262240:REM262240 RNS262240:ROI262240 RXO262240:RYE262240 SHK262240:SIA262240 SRG262240:SRW262240 TBC262240:TBS262240 TKY262240:TLO262240 TUU262240:TVK262240 UEQ262240:UFG262240 UOM262240:UPC262240 UYI262240:UYY262240 VIE262240:VIU262240 VSA262240:VSQ262240 WBW262240:WCM262240 WLS262240:WMI262240 WVO262240:WWE262240 G327776:W327776 JC327776:JS327776 SY327776:TO327776 ACU327776:ADK327776 AMQ327776:ANG327776 AWM327776:AXC327776 BGI327776:BGY327776 BQE327776:BQU327776 CAA327776:CAQ327776 CJW327776:CKM327776 CTS327776:CUI327776 DDO327776:DEE327776 DNK327776:DOA327776 DXG327776:DXW327776 EHC327776:EHS327776 EQY327776:ERO327776 FAU327776:FBK327776 FKQ327776:FLG327776 FUM327776:FVC327776 GEI327776:GEY327776 GOE327776:GOU327776 GYA327776:GYQ327776 HHW327776:HIM327776 HRS327776:HSI327776 IBO327776:ICE327776 ILK327776:IMA327776 IVG327776:IVW327776 JFC327776:JFS327776 JOY327776:JPO327776 JYU327776:JZK327776 KIQ327776:KJG327776 KSM327776:KTC327776 LCI327776:LCY327776 LME327776:LMU327776 LWA327776:LWQ327776 MFW327776:MGM327776 MPS327776:MQI327776 MZO327776:NAE327776 NJK327776:NKA327776 NTG327776:NTW327776 ODC327776:ODS327776 OMY327776:ONO327776 OWU327776:OXK327776 PGQ327776:PHG327776 PQM327776:PRC327776 QAI327776:QAY327776 QKE327776:QKU327776 QUA327776:QUQ327776 RDW327776:REM327776 RNS327776:ROI327776 RXO327776:RYE327776 SHK327776:SIA327776 SRG327776:SRW327776 TBC327776:TBS327776 TKY327776:TLO327776 TUU327776:TVK327776 UEQ327776:UFG327776 UOM327776:UPC327776 UYI327776:UYY327776 VIE327776:VIU327776 VSA327776:VSQ327776 WBW327776:WCM327776 WLS327776:WMI327776 WVO327776:WWE327776 G393312:W393312 JC393312:JS393312 SY393312:TO393312 ACU393312:ADK393312 AMQ393312:ANG393312 AWM393312:AXC393312 BGI393312:BGY393312 BQE393312:BQU393312 CAA393312:CAQ393312 CJW393312:CKM393312 CTS393312:CUI393312 DDO393312:DEE393312 DNK393312:DOA393312 DXG393312:DXW393312 EHC393312:EHS393312 EQY393312:ERO393312 FAU393312:FBK393312 FKQ393312:FLG393312 FUM393312:FVC393312 GEI393312:GEY393312 GOE393312:GOU393312 GYA393312:GYQ393312 HHW393312:HIM393312 HRS393312:HSI393312 IBO393312:ICE393312 ILK393312:IMA393312 IVG393312:IVW393312 JFC393312:JFS393312 JOY393312:JPO393312 JYU393312:JZK393312 KIQ393312:KJG393312 KSM393312:KTC393312 LCI393312:LCY393312 LME393312:LMU393312 LWA393312:LWQ393312 MFW393312:MGM393312 MPS393312:MQI393312 MZO393312:NAE393312 NJK393312:NKA393312 NTG393312:NTW393312 ODC393312:ODS393312 OMY393312:ONO393312 OWU393312:OXK393312 PGQ393312:PHG393312 PQM393312:PRC393312 QAI393312:QAY393312 QKE393312:QKU393312 QUA393312:QUQ393312 RDW393312:REM393312 RNS393312:ROI393312 RXO393312:RYE393312 SHK393312:SIA393312 SRG393312:SRW393312 TBC393312:TBS393312 TKY393312:TLO393312 TUU393312:TVK393312 UEQ393312:UFG393312 UOM393312:UPC393312 UYI393312:UYY393312 VIE393312:VIU393312 VSA393312:VSQ393312 WBW393312:WCM393312 WLS393312:WMI393312 WVO393312:WWE393312 G458848:W458848 JC458848:JS458848 SY458848:TO458848 ACU458848:ADK458848 AMQ458848:ANG458848 AWM458848:AXC458848 BGI458848:BGY458848 BQE458848:BQU458848 CAA458848:CAQ458848 CJW458848:CKM458848 CTS458848:CUI458848 DDO458848:DEE458848 DNK458848:DOA458848 DXG458848:DXW458848 EHC458848:EHS458848 EQY458848:ERO458848 FAU458848:FBK458848 FKQ458848:FLG458848 FUM458848:FVC458848 GEI458848:GEY458848 GOE458848:GOU458848 GYA458848:GYQ458848 HHW458848:HIM458848 HRS458848:HSI458848 IBO458848:ICE458848 ILK458848:IMA458848 IVG458848:IVW458848 JFC458848:JFS458848 JOY458848:JPO458848 JYU458848:JZK458848 KIQ458848:KJG458848 KSM458848:KTC458848 LCI458848:LCY458848 LME458848:LMU458848 LWA458848:LWQ458848 MFW458848:MGM458848 MPS458848:MQI458848 MZO458848:NAE458848 NJK458848:NKA458848 NTG458848:NTW458848 ODC458848:ODS458848 OMY458848:ONO458848 OWU458848:OXK458848 PGQ458848:PHG458848 PQM458848:PRC458848 QAI458848:QAY458848 QKE458848:QKU458848 QUA458848:QUQ458848 RDW458848:REM458848 RNS458848:ROI458848 RXO458848:RYE458848 SHK458848:SIA458848 SRG458848:SRW458848 TBC458848:TBS458848 TKY458848:TLO458848 TUU458848:TVK458848 UEQ458848:UFG458848 UOM458848:UPC458848 UYI458848:UYY458848 VIE458848:VIU458848 VSA458848:VSQ458848 WBW458848:WCM458848 WLS458848:WMI458848 WVO458848:WWE458848 G524384:W524384 JC524384:JS524384 SY524384:TO524384 ACU524384:ADK524384 AMQ524384:ANG524384 AWM524384:AXC524384 BGI524384:BGY524384 BQE524384:BQU524384 CAA524384:CAQ524384 CJW524384:CKM524384 CTS524384:CUI524384 DDO524384:DEE524384 DNK524384:DOA524384 DXG524384:DXW524384 EHC524384:EHS524384 EQY524384:ERO524384 FAU524384:FBK524384 FKQ524384:FLG524384 FUM524384:FVC524384 GEI524384:GEY524384 GOE524384:GOU524384 GYA524384:GYQ524384 HHW524384:HIM524384 HRS524384:HSI524384 IBO524384:ICE524384 ILK524384:IMA524384 IVG524384:IVW524384 JFC524384:JFS524384 JOY524384:JPO524384 JYU524384:JZK524384 KIQ524384:KJG524384 KSM524384:KTC524384 LCI524384:LCY524384 LME524384:LMU524384 LWA524384:LWQ524384 MFW524384:MGM524384 MPS524384:MQI524384 MZO524384:NAE524384 NJK524384:NKA524384 NTG524384:NTW524384 ODC524384:ODS524384 OMY524384:ONO524384 OWU524384:OXK524384 PGQ524384:PHG524384 PQM524384:PRC524384 QAI524384:QAY524384 QKE524384:QKU524384 QUA524384:QUQ524384 RDW524384:REM524384 RNS524384:ROI524384 RXO524384:RYE524384 SHK524384:SIA524384 SRG524384:SRW524384 TBC524384:TBS524384 TKY524384:TLO524384 TUU524384:TVK524384 UEQ524384:UFG524384 UOM524384:UPC524384 UYI524384:UYY524384 VIE524384:VIU524384 VSA524384:VSQ524384 WBW524384:WCM524384 WLS524384:WMI524384 WVO524384:WWE524384 G589920:W589920 JC589920:JS589920 SY589920:TO589920 ACU589920:ADK589920 AMQ589920:ANG589920 AWM589920:AXC589920 BGI589920:BGY589920 BQE589920:BQU589920 CAA589920:CAQ589920 CJW589920:CKM589920 CTS589920:CUI589920 DDO589920:DEE589920 DNK589920:DOA589920 DXG589920:DXW589920 EHC589920:EHS589920 EQY589920:ERO589920 FAU589920:FBK589920 FKQ589920:FLG589920 FUM589920:FVC589920 GEI589920:GEY589920 GOE589920:GOU589920 GYA589920:GYQ589920 HHW589920:HIM589920 HRS589920:HSI589920 IBO589920:ICE589920 ILK589920:IMA589920 IVG589920:IVW589920 JFC589920:JFS589920 JOY589920:JPO589920 JYU589920:JZK589920 KIQ589920:KJG589920 KSM589920:KTC589920 LCI589920:LCY589920 LME589920:LMU589920 LWA589920:LWQ589920 MFW589920:MGM589920 MPS589920:MQI589920 MZO589920:NAE589920 NJK589920:NKA589920 NTG589920:NTW589920 ODC589920:ODS589920 OMY589920:ONO589920 OWU589920:OXK589920 PGQ589920:PHG589920 PQM589920:PRC589920 QAI589920:QAY589920 QKE589920:QKU589920 QUA589920:QUQ589920 RDW589920:REM589920 RNS589920:ROI589920 RXO589920:RYE589920 SHK589920:SIA589920 SRG589920:SRW589920 TBC589920:TBS589920 TKY589920:TLO589920 TUU589920:TVK589920 UEQ589920:UFG589920 UOM589920:UPC589920 UYI589920:UYY589920 VIE589920:VIU589920 VSA589920:VSQ589920 WBW589920:WCM589920 WLS589920:WMI589920 WVO589920:WWE589920 G655456:W655456 JC655456:JS655456 SY655456:TO655456 ACU655456:ADK655456 AMQ655456:ANG655456 AWM655456:AXC655456 BGI655456:BGY655456 BQE655456:BQU655456 CAA655456:CAQ655456 CJW655456:CKM655456 CTS655456:CUI655456 DDO655456:DEE655456 DNK655456:DOA655456 DXG655456:DXW655456 EHC655456:EHS655456 EQY655456:ERO655456 FAU655456:FBK655456 FKQ655456:FLG655456 FUM655456:FVC655456 GEI655456:GEY655456 GOE655456:GOU655456 GYA655456:GYQ655456 HHW655456:HIM655456 HRS655456:HSI655456 IBO655456:ICE655456 ILK655456:IMA655456 IVG655456:IVW655456 JFC655456:JFS655456 JOY655456:JPO655456 JYU655456:JZK655456 KIQ655456:KJG655456 KSM655456:KTC655456 LCI655456:LCY655456 LME655456:LMU655456 LWA655456:LWQ655456 MFW655456:MGM655456 MPS655456:MQI655456 MZO655456:NAE655456 NJK655456:NKA655456 NTG655456:NTW655456 ODC655456:ODS655456 OMY655456:ONO655456 OWU655456:OXK655456 PGQ655456:PHG655456 PQM655456:PRC655456 QAI655456:QAY655456 QKE655456:QKU655456 QUA655456:QUQ655456 RDW655456:REM655456 RNS655456:ROI655456 RXO655456:RYE655456 SHK655456:SIA655456 SRG655456:SRW655456 TBC655456:TBS655456 TKY655456:TLO655456 TUU655456:TVK655456 UEQ655456:UFG655456 UOM655456:UPC655456 UYI655456:UYY655456 VIE655456:VIU655456 VSA655456:VSQ655456 WBW655456:WCM655456 WLS655456:WMI655456 WVO655456:WWE655456 G720992:W720992 JC720992:JS720992 SY720992:TO720992 ACU720992:ADK720992 AMQ720992:ANG720992 AWM720992:AXC720992 BGI720992:BGY720992 BQE720992:BQU720992 CAA720992:CAQ720992 CJW720992:CKM720992 CTS720992:CUI720992 DDO720992:DEE720992 DNK720992:DOA720992 DXG720992:DXW720992 EHC720992:EHS720992 EQY720992:ERO720992 FAU720992:FBK720992 FKQ720992:FLG720992 FUM720992:FVC720992 GEI720992:GEY720992 GOE720992:GOU720992 GYA720992:GYQ720992 HHW720992:HIM720992 HRS720992:HSI720992 IBO720992:ICE720992 ILK720992:IMA720992 IVG720992:IVW720992 JFC720992:JFS720992 JOY720992:JPO720992 JYU720992:JZK720992 KIQ720992:KJG720992 KSM720992:KTC720992 LCI720992:LCY720992 LME720992:LMU720992 LWA720992:LWQ720992 MFW720992:MGM720992 MPS720992:MQI720992 MZO720992:NAE720992 NJK720992:NKA720992 NTG720992:NTW720992 ODC720992:ODS720992 OMY720992:ONO720992 OWU720992:OXK720992 PGQ720992:PHG720992 PQM720992:PRC720992 QAI720992:QAY720992 QKE720992:QKU720992 QUA720992:QUQ720992 RDW720992:REM720992 RNS720992:ROI720992 RXO720992:RYE720992 SHK720992:SIA720992 SRG720992:SRW720992 TBC720992:TBS720992 TKY720992:TLO720992 TUU720992:TVK720992 UEQ720992:UFG720992 UOM720992:UPC720992 UYI720992:UYY720992 VIE720992:VIU720992 VSA720992:VSQ720992 WBW720992:WCM720992 WLS720992:WMI720992 WVO720992:WWE720992 G786528:W786528 JC786528:JS786528 SY786528:TO786528 ACU786528:ADK786528 AMQ786528:ANG786528 AWM786528:AXC786528 BGI786528:BGY786528 BQE786528:BQU786528 CAA786528:CAQ786528 CJW786528:CKM786528 CTS786528:CUI786528 DDO786528:DEE786528 DNK786528:DOA786528 DXG786528:DXW786528 EHC786528:EHS786528 EQY786528:ERO786528 FAU786528:FBK786528 FKQ786528:FLG786528 FUM786528:FVC786528 GEI786528:GEY786528 GOE786528:GOU786528 GYA786528:GYQ786528 HHW786528:HIM786528 HRS786528:HSI786528 IBO786528:ICE786528 ILK786528:IMA786528 IVG786528:IVW786528 JFC786528:JFS786528 JOY786528:JPO786528 JYU786528:JZK786528 KIQ786528:KJG786528 KSM786528:KTC786528 LCI786528:LCY786528 LME786528:LMU786528 LWA786528:LWQ786528 MFW786528:MGM786528 MPS786528:MQI786528 MZO786528:NAE786528 NJK786528:NKA786528 NTG786528:NTW786528 ODC786528:ODS786528 OMY786528:ONO786528 OWU786528:OXK786528 PGQ786528:PHG786528 PQM786528:PRC786528 QAI786528:QAY786528 QKE786528:QKU786528 QUA786528:QUQ786528 RDW786528:REM786528 RNS786528:ROI786528 RXO786528:RYE786528 SHK786528:SIA786528 SRG786528:SRW786528 TBC786528:TBS786528 TKY786528:TLO786528 TUU786528:TVK786528 UEQ786528:UFG786528 UOM786528:UPC786528 UYI786528:UYY786528 VIE786528:VIU786528 VSA786528:VSQ786528 WBW786528:WCM786528 WLS786528:WMI786528 WVO786528:WWE786528 G852064:W852064 JC852064:JS852064 SY852064:TO852064 ACU852064:ADK852064 AMQ852064:ANG852064 AWM852064:AXC852064 BGI852064:BGY852064 BQE852064:BQU852064 CAA852064:CAQ852064 CJW852064:CKM852064 CTS852064:CUI852064 DDO852064:DEE852064 DNK852064:DOA852064 DXG852064:DXW852064 EHC852064:EHS852064 EQY852064:ERO852064 FAU852064:FBK852064 FKQ852064:FLG852064 FUM852064:FVC852064 GEI852064:GEY852064 GOE852064:GOU852064 GYA852064:GYQ852064 HHW852064:HIM852064 HRS852064:HSI852064 IBO852064:ICE852064 ILK852064:IMA852064 IVG852064:IVW852064 JFC852064:JFS852064 JOY852064:JPO852064 JYU852064:JZK852064 KIQ852064:KJG852064 KSM852064:KTC852064 LCI852064:LCY852064 LME852064:LMU852064 LWA852064:LWQ852064 MFW852064:MGM852064 MPS852064:MQI852064 MZO852064:NAE852064 NJK852064:NKA852064 NTG852064:NTW852064 ODC852064:ODS852064 OMY852064:ONO852064 OWU852064:OXK852064 PGQ852064:PHG852064 PQM852064:PRC852064 QAI852064:QAY852064 QKE852064:QKU852064 QUA852064:QUQ852064 RDW852064:REM852064 RNS852064:ROI852064 RXO852064:RYE852064 SHK852064:SIA852064 SRG852064:SRW852064 TBC852064:TBS852064 TKY852064:TLO852064 TUU852064:TVK852064 UEQ852064:UFG852064 UOM852064:UPC852064 UYI852064:UYY852064 VIE852064:VIU852064 VSA852064:VSQ852064 WBW852064:WCM852064 WLS852064:WMI852064 WVO852064:WWE852064 G917600:W917600 JC917600:JS917600 SY917600:TO917600 ACU917600:ADK917600 AMQ917600:ANG917600 AWM917600:AXC917600 BGI917600:BGY917600 BQE917600:BQU917600 CAA917600:CAQ917600 CJW917600:CKM917600 CTS917600:CUI917600 DDO917600:DEE917600 DNK917600:DOA917600 DXG917600:DXW917600 EHC917600:EHS917600 EQY917600:ERO917600 FAU917600:FBK917600 FKQ917600:FLG917600 FUM917600:FVC917600 GEI917600:GEY917600 GOE917600:GOU917600 GYA917600:GYQ917600 HHW917600:HIM917600 HRS917600:HSI917600 IBO917600:ICE917600 ILK917600:IMA917600 IVG917600:IVW917600 JFC917600:JFS917600 JOY917600:JPO917600 JYU917600:JZK917600 KIQ917600:KJG917600 KSM917600:KTC917600 LCI917600:LCY917600 LME917600:LMU917600 LWA917600:LWQ917600 MFW917600:MGM917600 MPS917600:MQI917600 MZO917600:NAE917600 NJK917600:NKA917600 NTG917600:NTW917600 ODC917600:ODS917600 OMY917600:ONO917600 OWU917600:OXK917600 PGQ917600:PHG917600 PQM917600:PRC917600 QAI917600:QAY917600 QKE917600:QKU917600 QUA917600:QUQ917600 RDW917600:REM917600 RNS917600:ROI917600 RXO917600:RYE917600 SHK917600:SIA917600 SRG917600:SRW917600 TBC917600:TBS917600 TKY917600:TLO917600 TUU917600:TVK917600 UEQ917600:UFG917600 UOM917600:UPC917600 UYI917600:UYY917600 VIE917600:VIU917600 VSA917600:VSQ917600 WBW917600:WCM917600 WLS917600:WMI917600 WVO917600:WWE917600 G983136:W983136 JC983136:JS983136 SY983136:TO983136 ACU983136:ADK983136 AMQ983136:ANG983136 AWM983136:AXC983136 BGI983136:BGY983136 BQE983136:BQU983136 CAA983136:CAQ983136 CJW983136:CKM983136 CTS983136:CUI983136 DDO983136:DEE983136 DNK983136:DOA983136 DXG983136:DXW983136 EHC983136:EHS983136 EQY983136:ERO983136 FAU983136:FBK983136 FKQ983136:FLG983136 FUM983136:FVC983136 GEI983136:GEY983136 GOE983136:GOU983136 GYA983136:GYQ983136 HHW983136:HIM983136 HRS983136:HSI983136 IBO983136:ICE983136 ILK983136:IMA983136 IVG983136:IVW983136 JFC983136:JFS983136 JOY983136:JPO983136 JYU983136:JZK983136 KIQ983136:KJG983136 KSM983136:KTC983136 LCI983136:LCY983136 LME983136:LMU983136 LWA983136:LWQ983136 MFW983136:MGM983136 MPS983136:MQI983136 MZO983136:NAE983136 NJK983136:NKA983136 NTG983136:NTW983136 ODC983136:ODS983136 OMY983136:ONO983136 OWU983136:OXK983136 PGQ983136:PHG983136 PQM983136:PRC983136 QAI983136:QAY983136 QKE983136:QKU983136 QUA983136:QUQ983136 RDW983136:REM983136 RNS983136:ROI983136 RXO983136:RYE983136 SHK983136:SIA983136 SRG983136:SRW983136 TBC983136:TBS983136 TKY983136:TLO983136 TUU983136:TVK983136 UEQ983136:UFG983136 UOM983136:UPC983136 UYI983136:UYY983136 VIE983136:VIU983136 VSA983136:VSQ983136 WBW983136:WCM983136 WLS983136:WMI983136 WVO983136:WWE983136 Q89:V89 JM89:JR89 TI89:TN89 ADE89:ADJ89 ANA89:ANF89 AWW89:AXB89 BGS89:BGX89 BQO89:BQT89 CAK89:CAP89 CKG89:CKL89 CUC89:CUH89 DDY89:DED89 DNU89:DNZ89 DXQ89:DXV89 EHM89:EHR89 ERI89:ERN89 FBE89:FBJ89 FLA89:FLF89 FUW89:FVB89 GES89:GEX89 GOO89:GOT89 GYK89:GYP89 HIG89:HIL89 HSC89:HSH89 IBY89:ICD89 ILU89:ILZ89 IVQ89:IVV89 JFM89:JFR89 JPI89:JPN89 JZE89:JZJ89 KJA89:KJF89 KSW89:KTB89 LCS89:LCX89 LMO89:LMT89 LWK89:LWP89 MGG89:MGL89 MQC89:MQH89 MZY89:NAD89 NJU89:NJZ89 NTQ89:NTV89 ODM89:ODR89 ONI89:ONN89 OXE89:OXJ89 PHA89:PHF89 PQW89:PRB89 QAS89:QAX89 QKO89:QKT89 QUK89:QUP89 REG89:REL89 ROC89:ROH89 RXY89:RYD89 SHU89:SHZ89 SRQ89:SRV89 TBM89:TBR89 TLI89:TLN89 TVE89:TVJ89 UFA89:UFF89 UOW89:UPB89 UYS89:UYX89 VIO89:VIT89 VSK89:VSP89 WCG89:WCL89 WMC89:WMH89 WVY89:WWD89 Q65625:V65625 JM65625:JR65625 TI65625:TN65625 ADE65625:ADJ65625 ANA65625:ANF65625 AWW65625:AXB65625 BGS65625:BGX65625 BQO65625:BQT65625 CAK65625:CAP65625 CKG65625:CKL65625 CUC65625:CUH65625 DDY65625:DED65625 DNU65625:DNZ65625 DXQ65625:DXV65625 EHM65625:EHR65625 ERI65625:ERN65625 FBE65625:FBJ65625 FLA65625:FLF65625 FUW65625:FVB65625 GES65625:GEX65625 GOO65625:GOT65625 GYK65625:GYP65625 HIG65625:HIL65625 HSC65625:HSH65625 IBY65625:ICD65625 ILU65625:ILZ65625 IVQ65625:IVV65625 JFM65625:JFR65625 JPI65625:JPN65625 JZE65625:JZJ65625 KJA65625:KJF65625 KSW65625:KTB65625 LCS65625:LCX65625 LMO65625:LMT65625 LWK65625:LWP65625 MGG65625:MGL65625 MQC65625:MQH65625 MZY65625:NAD65625 NJU65625:NJZ65625 NTQ65625:NTV65625 ODM65625:ODR65625 ONI65625:ONN65625 OXE65625:OXJ65625 PHA65625:PHF65625 PQW65625:PRB65625 QAS65625:QAX65625 QKO65625:QKT65625 QUK65625:QUP65625 REG65625:REL65625 ROC65625:ROH65625 RXY65625:RYD65625 SHU65625:SHZ65625 SRQ65625:SRV65625 TBM65625:TBR65625 TLI65625:TLN65625 TVE65625:TVJ65625 UFA65625:UFF65625 UOW65625:UPB65625 UYS65625:UYX65625 VIO65625:VIT65625 VSK65625:VSP65625 WCG65625:WCL65625 WMC65625:WMH65625 WVY65625:WWD65625 Q131161:V131161 JM131161:JR131161 TI131161:TN131161 ADE131161:ADJ131161 ANA131161:ANF131161 AWW131161:AXB131161 BGS131161:BGX131161 BQO131161:BQT131161 CAK131161:CAP131161 CKG131161:CKL131161 CUC131161:CUH131161 DDY131161:DED131161 DNU131161:DNZ131161 DXQ131161:DXV131161 EHM131161:EHR131161 ERI131161:ERN131161 FBE131161:FBJ131161 FLA131161:FLF131161 FUW131161:FVB131161 GES131161:GEX131161 GOO131161:GOT131161 GYK131161:GYP131161 HIG131161:HIL131161 HSC131161:HSH131161 IBY131161:ICD131161 ILU131161:ILZ131161 IVQ131161:IVV131161 JFM131161:JFR131161 JPI131161:JPN131161 JZE131161:JZJ131161 KJA131161:KJF131161 KSW131161:KTB131161 LCS131161:LCX131161 LMO131161:LMT131161 LWK131161:LWP131161 MGG131161:MGL131161 MQC131161:MQH131161 MZY131161:NAD131161 NJU131161:NJZ131161 NTQ131161:NTV131161 ODM131161:ODR131161 ONI131161:ONN131161 OXE131161:OXJ131161 PHA131161:PHF131161 PQW131161:PRB131161 QAS131161:QAX131161 QKO131161:QKT131161 QUK131161:QUP131161 REG131161:REL131161 ROC131161:ROH131161 RXY131161:RYD131161 SHU131161:SHZ131161 SRQ131161:SRV131161 TBM131161:TBR131161 TLI131161:TLN131161 TVE131161:TVJ131161 UFA131161:UFF131161 UOW131161:UPB131161 UYS131161:UYX131161 VIO131161:VIT131161 VSK131161:VSP131161 WCG131161:WCL131161 WMC131161:WMH131161 WVY131161:WWD131161 Q196697:V196697 JM196697:JR196697 TI196697:TN196697 ADE196697:ADJ196697 ANA196697:ANF196697 AWW196697:AXB196697 BGS196697:BGX196697 BQO196697:BQT196697 CAK196697:CAP196697 CKG196697:CKL196697 CUC196697:CUH196697 DDY196697:DED196697 DNU196697:DNZ196697 DXQ196697:DXV196697 EHM196697:EHR196697 ERI196697:ERN196697 FBE196697:FBJ196697 FLA196697:FLF196697 FUW196697:FVB196697 GES196697:GEX196697 GOO196697:GOT196697 GYK196697:GYP196697 HIG196697:HIL196697 HSC196697:HSH196697 IBY196697:ICD196697 ILU196697:ILZ196697 IVQ196697:IVV196697 JFM196697:JFR196697 JPI196697:JPN196697 JZE196697:JZJ196697 KJA196697:KJF196697 KSW196697:KTB196697 LCS196697:LCX196697 LMO196697:LMT196697 LWK196697:LWP196697 MGG196697:MGL196697 MQC196697:MQH196697 MZY196697:NAD196697 NJU196697:NJZ196697 NTQ196697:NTV196697 ODM196697:ODR196697 ONI196697:ONN196697 OXE196697:OXJ196697 PHA196697:PHF196697 PQW196697:PRB196697 QAS196697:QAX196697 QKO196697:QKT196697 QUK196697:QUP196697 REG196697:REL196697 ROC196697:ROH196697 RXY196697:RYD196697 SHU196697:SHZ196697 SRQ196697:SRV196697 TBM196697:TBR196697 TLI196697:TLN196697 TVE196697:TVJ196697 UFA196697:UFF196697 UOW196697:UPB196697 UYS196697:UYX196697 VIO196697:VIT196697 VSK196697:VSP196697 WCG196697:WCL196697 WMC196697:WMH196697 WVY196697:WWD196697 Q262233:V262233 JM262233:JR262233 TI262233:TN262233 ADE262233:ADJ262233 ANA262233:ANF262233 AWW262233:AXB262233 BGS262233:BGX262233 BQO262233:BQT262233 CAK262233:CAP262233 CKG262233:CKL262233 CUC262233:CUH262233 DDY262233:DED262233 DNU262233:DNZ262233 DXQ262233:DXV262233 EHM262233:EHR262233 ERI262233:ERN262233 FBE262233:FBJ262233 FLA262233:FLF262233 FUW262233:FVB262233 GES262233:GEX262233 GOO262233:GOT262233 GYK262233:GYP262233 HIG262233:HIL262233 HSC262233:HSH262233 IBY262233:ICD262233 ILU262233:ILZ262233 IVQ262233:IVV262233 JFM262233:JFR262233 JPI262233:JPN262233 JZE262233:JZJ262233 KJA262233:KJF262233 KSW262233:KTB262233 LCS262233:LCX262233 LMO262233:LMT262233 LWK262233:LWP262233 MGG262233:MGL262233 MQC262233:MQH262233 MZY262233:NAD262233 NJU262233:NJZ262233 NTQ262233:NTV262233 ODM262233:ODR262233 ONI262233:ONN262233 OXE262233:OXJ262233 PHA262233:PHF262233 PQW262233:PRB262233 QAS262233:QAX262233 QKO262233:QKT262233 QUK262233:QUP262233 REG262233:REL262233 ROC262233:ROH262233 RXY262233:RYD262233 SHU262233:SHZ262233 SRQ262233:SRV262233 TBM262233:TBR262233 TLI262233:TLN262233 TVE262233:TVJ262233 UFA262233:UFF262233 UOW262233:UPB262233 UYS262233:UYX262233 VIO262233:VIT262233 VSK262233:VSP262233 WCG262233:WCL262233 WMC262233:WMH262233 WVY262233:WWD262233 Q327769:V327769 JM327769:JR327769 TI327769:TN327769 ADE327769:ADJ327769 ANA327769:ANF327769 AWW327769:AXB327769 BGS327769:BGX327769 BQO327769:BQT327769 CAK327769:CAP327769 CKG327769:CKL327769 CUC327769:CUH327769 DDY327769:DED327769 DNU327769:DNZ327769 DXQ327769:DXV327769 EHM327769:EHR327769 ERI327769:ERN327769 FBE327769:FBJ327769 FLA327769:FLF327769 FUW327769:FVB327769 GES327769:GEX327769 GOO327769:GOT327769 GYK327769:GYP327769 HIG327769:HIL327769 HSC327769:HSH327769 IBY327769:ICD327769 ILU327769:ILZ327769 IVQ327769:IVV327769 JFM327769:JFR327769 JPI327769:JPN327769 JZE327769:JZJ327769 KJA327769:KJF327769 KSW327769:KTB327769 LCS327769:LCX327769 LMO327769:LMT327769 LWK327769:LWP327769 MGG327769:MGL327769 MQC327769:MQH327769 MZY327769:NAD327769 NJU327769:NJZ327769 NTQ327769:NTV327769 ODM327769:ODR327769 ONI327769:ONN327769 OXE327769:OXJ327769 PHA327769:PHF327769 PQW327769:PRB327769 QAS327769:QAX327769 QKO327769:QKT327769 QUK327769:QUP327769 REG327769:REL327769 ROC327769:ROH327769 RXY327769:RYD327769 SHU327769:SHZ327769 SRQ327769:SRV327769 TBM327769:TBR327769 TLI327769:TLN327769 TVE327769:TVJ327769 UFA327769:UFF327769 UOW327769:UPB327769 UYS327769:UYX327769 VIO327769:VIT327769 VSK327769:VSP327769 WCG327769:WCL327769 WMC327769:WMH327769 WVY327769:WWD327769 Q393305:V393305 JM393305:JR393305 TI393305:TN393305 ADE393305:ADJ393305 ANA393305:ANF393305 AWW393305:AXB393305 BGS393305:BGX393305 BQO393305:BQT393305 CAK393305:CAP393305 CKG393305:CKL393305 CUC393305:CUH393305 DDY393305:DED393305 DNU393305:DNZ393305 DXQ393305:DXV393305 EHM393305:EHR393305 ERI393305:ERN393305 FBE393305:FBJ393305 FLA393305:FLF393305 FUW393305:FVB393305 GES393305:GEX393305 GOO393305:GOT393305 GYK393305:GYP393305 HIG393305:HIL393305 HSC393305:HSH393305 IBY393305:ICD393305 ILU393305:ILZ393305 IVQ393305:IVV393305 JFM393305:JFR393305 JPI393305:JPN393305 JZE393305:JZJ393305 KJA393305:KJF393305 KSW393305:KTB393305 LCS393305:LCX393305 LMO393305:LMT393305 LWK393305:LWP393305 MGG393305:MGL393305 MQC393305:MQH393305 MZY393305:NAD393305 NJU393305:NJZ393305 NTQ393305:NTV393305 ODM393305:ODR393305 ONI393305:ONN393305 OXE393305:OXJ393305 PHA393305:PHF393305 PQW393305:PRB393305 QAS393305:QAX393305 QKO393305:QKT393305 QUK393305:QUP393305 REG393305:REL393305 ROC393305:ROH393305 RXY393305:RYD393305 SHU393305:SHZ393305 SRQ393305:SRV393305 TBM393305:TBR393305 TLI393305:TLN393305 TVE393305:TVJ393305 UFA393305:UFF393305 UOW393305:UPB393305 UYS393305:UYX393305 VIO393305:VIT393305 VSK393305:VSP393305 WCG393305:WCL393305 WMC393305:WMH393305 WVY393305:WWD393305 Q458841:V458841 JM458841:JR458841 TI458841:TN458841 ADE458841:ADJ458841 ANA458841:ANF458841 AWW458841:AXB458841 BGS458841:BGX458841 BQO458841:BQT458841 CAK458841:CAP458841 CKG458841:CKL458841 CUC458841:CUH458841 DDY458841:DED458841 DNU458841:DNZ458841 DXQ458841:DXV458841 EHM458841:EHR458841 ERI458841:ERN458841 FBE458841:FBJ458841 FLA458841:FLF458841 FUW458841:FVB458841 GES458841:GEX458841 GOO458841:GOT458841 GYK458841:GYP458841 HIG458841:HIL458841 HSC458841:HSH458841 IBY458841:ICD458841 ILU458841:ILZ458841 IVQ458841:IVV458841 JFM458841:JFR458841 JPI458841:JPN458841 JZE458841:JZJ458841 KJA458841:KJF458841 KSW458841:KTB458841 LCS458841:LCX458841 LMO458841:LMT458841 LWK458841:LWP458841 MGG458841:MGL458841 MQC458841:MQH458841 MZY458841:NAD458841 NJU458841:NJZ458841 NTQ458841:NTV458841 ODM458841:ODR458841 ONI458841:ONN458841 OXE458841:OXJ458841 PHA458841:PHF458841 PQW458841:PRB458841 QAS458841:QAX458841 QKO458841:QKT458841 QUK458841:QUP458841 REG458841:REL458841 ROC458841:ROH458841 RXY458841:RYD458841 SHU458841:SHZ458841 SRQ458841:SRV458841 TBM458841:TBR458841 TLI458841:TLN458841 TVE458841:TVJ458841 UFA458841:UFF458841 UOW458841:UPB458841 UYS458841:UYX458841 VIO458841:VIT458841 VSK458841:VSP458841 WCG458841:WCL458841 WMC458841:WMH458841 WVY458841:WWD458841 Q524377:V524377 JM524377:JR524377 TI524377:TN524377 ADE524377:ADJ524377 ANA524377:ANF524377 AWW524377:AXB524377 BGS524377:BGX524377 BQO524377:BQT524377 CAK524377:CAP524377 CKG524377:CKL524377 CUC524377:CUH524377 DDY524377:DED524377 DNU524377:DNZ524377 DXQ524377:DXV524377 EHM524377:EHR524377 ERI524377:ERN524377 FBE524377:FBJ524377 FLA524377:FLF524377 FUW524377:FVB524377 GES524377:GEX524377 GOO524377:GOT524377 GYK524377:GYP524377 HIG524377:HIL524377 HSC524377:HSH524377 IBY524377:ICD524377 ILU524377:ILZ524377 IVQ524377:IVV524377 JFM524377:JFR524377 JPI524377:JPN524377 JZE524377:JZJ524377 KJA524377:KJF524377 KSW524377:KTB524377 LCS524377:LCX524377 LMO524377:LMT524377 LWK524377:LWP524377 MGG524377:MGL524377 MQC524377:MQH524377 MZY524377:NAD524377 NJU524377:NJZ524377 NTQ524377:NTV524377 ODM524377:ODR524377 ONI524377:ONN524377 OXE524377:OXJ524377 PHA524377:PHF524377 PQW524377:PRB524377 QAS524377:QAX524377 QKO524377:QKT524377 QUK524377:QUP524377 REG524377:REL524377 ROC524377:ROH524377 RXY524377:RYD524377 SHU524377:SHZ524377 SRQ524377:SRV524377 TBM524377:TBR524377 TLI524377:TLN524377 TVE524377:TVJ524377 UFA524377:UFF524377 UOW524377:UPB524377 UYS524377:UYX524377 VIO524377:VIT524377 VSK524377:VSP524377 WCG524377:WCL524377 WMC524377:WMH524377 WVY524377:WWD524377 Q589913:V589913 JM589913:JR589913 TI589913:TN589913 ADE589913:ADJ589913 ANA589913:ANF589913 AWW589913:AXB589913 BGS589913:BGX589913 BQO589913:BQT589913 CAK589913:CAP589913 CKG589913:CKL589913 CUC589913:CUH589913 DDY589913:DED589913 DNU589913:DNZ589913 DXQ589913:DXV589913 EHM589913:EHR589913 ERI589913:ERN589913 FBE589913:FBJ589913 FLA589913:FLF589913 FUW589913:FVB589913 GES589913:GEX589913 GOO589913:GOT589913 GYK589913:GYP589913 HIG589913:HIL589913 HSC589913:HSH589913 IBY589913:ICD589913 ILU589913:ILZ589913 IVQ589913:IVV589913 JFM589913:JFR589913 JPI589913:JPN589913 JZE589913:JZJ589913 KJA589913:KJF589913 KSW589913:KTB589913 LCS589913:LCX589913 LMO589913:LMT589913 LWK589913:LWP589913 MGG589913:MGL589913 MQC589913:MQH589913 MZY589913:NAD589913 NJU589913:NJZ589913 NTQ589913:NTV589913 ODM589913:ODR589913 ONI589913:ONN589913 OXE589913:OXJ589913 PHA589913:PHF589913 PQW589913:PRB589913 QAS589913:QAX589913 QKO589913:QKT589913 QUK589913:QUP589913 REG589913:REL589913 ROC589913:ROH589913 RXY589913:RYD589913 SHU589913:SHZ589913 SRQ589913:SRV589913 TBM589913:TBR589913 TLI589913:TLN589913 TVE589913:TVJ589913 UFA589913:UFF589913 UOW589913:UPB589913 UYS589913:UYX589913 VIO589913:VIT589913 VSK589913:VSP589913 WCG589913:WCL589913 WMC589913:WMH589913 WVY589913:WWD589913 Q655449:V655449 JM655449:JR655449 TI655449:TN655449 ADE655449:ADJ655449 ANA655449:ANF655449 AWW655449:AXB655449 BGS655449:BGX655449 BQO655449:BQT655449 CAK655449:CAP655449 CKG655449:CKL655449 CUC655449:CUH655449 DDY655449:DED655449 DNU655449:DNZ655449 DXQ655449:DXV655449 EHM655449:EHR655449 ERI655449:ERN655449 FBE655449:FBJ655449 FLA655449:FLF655449 FUW655449:FVB655449 GES655449:GEX655449 GOO655449:GOT655449 GYK655449:GYP655449 HIG655449:HIL655449 HSC655449:HSH655449 IBY655449:ICD655449 ILU655449:ILZ655449 IVQ655449:IVV655449 JFM655449:JFR655449 JPI655449:JPN655449 JZE655449:JZJ655449 KJA655449:KJF655449 KSW655449:KTB655449 LCS655449:LCX655449 LMO655449:LMT655449 LWK655449:LWP655449 MGG655449:MGL655449 MQC655449:MQH655449 MZY655449:NAD655449 NJU655449:NJZ655449 NTQ655449:NTV655449 ODM655449:ODR655449 ONI655449:ONN655449 OXE655449:OXJ655449 PHA655449:PHF655449 PQW655449:PRB655449 QAS655449:QAX655449 QKO655449:QKT655449 QUK655449:QUP655449 REG655449:REL655449 ROC655449:ROH655449 RXY655449:RYD655449 SHU655449:SHZ655449 SRQ655449:SRV655449 TBM655449:TBR655449 TLI655449:TLN655449 TVE655449:TVJ655449 UFA655449:UFF655449 UOW655449:UPB655449 UYS655449:UYX655449 VIO655449:VIT655449 VSK655449:VSP655449 WCG655449:WCL655449 WMC655449:WMH655449 WVY655449:WWD655449 Q720985:V720985 JM720985:JR720985 TI720985:TN720985 ADE720985:ADJ720985 ANA720985:ANF720985 AWW720985:AXB720985 BGS720985:BGX720985 BQO720985:BQT720985 CAK720985:CAP720985 CKG720985:CKL720985 CUC720985:CUH720985 DDY720985:DED720985 DNU720985:DNZ720985 DXQ720985:DXV720985 EHM720985:EHR720985 ERI720985:ERN720985 FBE720985:FBJ720985 FLA720985:FLF720985 FUW720985:FVB720985 GES720985:GEX720985 GOO720985:GOT720985 GYK720985:GYP720985 HIG720985:HIL720985 HSC720985:HSH720985 IBY720985:ICD720985 ILU720985:ILZ720985 IVQ720985:IVV720985 JFM720985:JFR720985 JPI720985:JPN720985 JZE720985:JZJ720985 KJA720985:KJF720985 KSW720985:KTB720985 LCS720985:LCX720985 LMO720985:LMT720985 LWK720985:LWP720985 MGG720985:MGL720985 MQC720985:MQH720985 MZY720985:NAD720985 NJU720985:NJZ720985 NTQ720985:NTV720985 ODM720985:ODR720985 ONI720985:ONN720985 OXE720985:OXJ720985 PHA720985:PHF720985 PQW720985:PRB720985 QAS720985:QAX720985 QKO720985:QKT720985 QUK720985:QUP720985 REG720985:REL720985 ROC720985:ROH720985 RXY720985:RYD720985 SHU720985:SHZ720985 SRQ720985:SRV720985 TBM720985:TBR720985 TLI720985:TLN720985 TVE720985:TVJ720985 UFA720985:UFF720985 UOW720985:UPB720985 UYS720985:UYX720985 VIO720985:VIT720985 VSK720985:VSP720985 WCG720985:WCL720985 WMC720985:WMH720985 WVY720985:WWD720985 Q786521:V786521 JM786521:JR786521 TI786521:TN786521 ADE786521:ADJ786521 ANA786521:ANF786521 AWW786521:AXB786521 BGS786521:BGX786521 BQO786521:BQT786521 CAK786521:CAP786521 CKG786521:CKL786521 CUC786521:CUH786521 DDY786521:DED786521 DNU786521:DNZ786521 DXQ786521:DXV786521 EHM786521:EHR786521 ERI786521:ERN786521 FBE786521:FBJ786521 FLA786521:FLF786521 FUW786521:FVB786521 GES786521:GEX786521 GOO786521:GOT786521 GYK786521:GYP786521 HIG786521:HIL786521 HSC786521:HSH786521 IBY786521:ICD786521 ILU786521:ILZ786521 IVQ786521:IVV786521 JFM786521:JFR786521 JPI786521:JPN786521 JZE786521:JZJ786521 KJA786521:KJF786521 KSW786521:KTB786521 LCS786521:LCX786521 LMO786521:LMT786521 LWK786521:LWP786521 MGG786521:MGL786521 MQC786521:MQH786521 MZY786521:NAD786521 NJU786521:NJZ786521 NTQ786521:NTV786521 ODM786521:ODR786521 ONI786521:ONN786521 OXE786521:OXJ786521 PHA786521:PHF786521 PQW786521:PRB786521 QAS786521:QAX786521 QKO786521:QKT786521 QUK786521:QUP786521 REG786521:REL786521 ROC786521:ROH786521 RXY786521:RYD786521 SHU786521:SHZ786521 SRQ786521:SRV786521 TBM786521:TBR786521 TLI786521:TLN786521 TVE786521:TVJ786521 UFA786521:UFF786521 UOW786521:UPB786521 UYS786521:UYX786521 VIO786521:VIT786521 VSK786521:VSP786521 WCG786521:WCL786521 WMC786521:WMH786521 WVY786521:WWD786521 Q852057:V852057 JM852057:JR852057 TI852057:TN852057 ADE852057:ADJ852057 ANA852057:ANF852057 AWW852057:AXB852057 BGS852057:BGX852057 BQO852057:BQT852057 CAK852057:CAP852057 CKG852057:CKL852057 CUC852057:CUH852057 DDY852057:DED852057 DNU852057:DNZ852057 DXQ852057:DXV852057 EHM852057:EHR852057 ERI852057:ERN852057 FBE852057:FBJ852057 FLA852057:FLF852057 FUW852057:FVB852057 GES852057:GEX852057 GOO852057:GOT852057 GYK852057:GYP852057 HIG852057:HIL852057 HSC852057:HSH852057 IBY852057:ICD852057 ILU852057:ILZ852057 IVQ852057:IVV852057 JFM852057:JFR852057 JPI852057:JPN852057 JZE852057:JZJ852057 KJA852057:KJF852057 KSW852057:KTB852057 LCS852057:LCX852057 LMO852057:LMT852057 LWK852057:LWP852057 MGG852057:MGL852057 MQC852057:MQH852057 MZY852057:NAD852057 NJU852057:NJZ852057 NTQ852057:NTV852057 ODM852057:ODR852057 ONI852057:ONN852057 OXE852057:OXJ852057 PHA852057:PHF852057 PQW852057:PRB852057 QAS852057:QAX852057 QKO852057:QKT852057 QUK852057:QUP852057 REG852057:REL852057 ROC852057:ROH852057 RXY852057:RYD852057 SHU852057:SHZ852057 SRQ852057:SRV852057 TBM852057:TBR852057 TLI852057:TLN852057 TVE852057:TVJ852057 UFA852057:UFF852057 UOW852057:UPB852057 UYS852057:UYX852057 VIO852057:VIT852057 VSK852057:VSP852057 WCG852057:WCL852057 WMC852057:WMH852057 WVY852057:WWD852057 Q917593:V917593 JM917593:JR917593 TI917593:TN917593 ADE917593:ADJ917593 ANA917593:ANF917593 AWW917593:AXB917593 BGS917593:BGX917593 BQO917593:BQT917593 CAK917593:CAP917593 CKG917593:CKL917593 CUC917593:CUH917593 DDY917593:DED917593 DNU917593:DNZ917593 DXQ917593:DXV917593 EHM917593:EHR917593 ERI917593:ERN917593 FBE917593:FBJ917593 FLA917593:FLF917593 FUW917593:FVB917593 GES917593:GEX917593 GOO917593:GOT917593 GYK917593:GYP917593 HIG917593:HIL917593 HSC917593:HSH917593 IBY917593:ICD917593 ILU917593:ILZ917593 IVQ917593:IVV917593 JFM917593:JFR917593 JPI917593:JPN917593 JZE917593:JZJ917593 KJA917593:KJF917593 KSW917593:KTB917593 LCS917593:LCX917593 LMO917593:LMT917593 LWK917593:LWP917593 MGG917593:MGL917593 MQC917593:MQH917593 MZY917593:NAD917593 NJU917593:NJZ917593 NTQ917593:NTV917593 ODM917593:ODR917593 ONI917593:ONN917593 OXE917593:OXJ917593 PHA917593:PHF917593 PQW917593:PRB917593 QAS917593:QAX917593 QKO917593:QKT917593 QUK917593:QUP917593 REG917593:REL917593 ROC917593:ROH917593 RXY917593:RYD917593 SHU917593:SHZ917593 SRQ917593:SRV917593 TBM917593:TBR917593 TLI917593:TLN917593 TVE917593:TVJ917593 UFA917593:UFF917593 UOW917593:UPB917593 UYS917593:UYX917593 VIO917593:VIT917593 VSK917593:VSP917593 WCG917593:WCL917593 WMC917593:WMH917593 WVY917593:WWD917593 Q983129:V983129 JM983129:JR983129 TI983129:TN983129 ADE983129:ADJ983129 ANA983129:ANF983129 AWW983129:AXB983129 BGS983129:BGX983129 BQO983129:BQT983129 CAK983129:CAP983129 CKG983129:CKL983129 CUC983129:CUH983129 DDY983129:DED983129 DNU983129:DNZ983129 DXQ983129:DXV983129 EHM983129:EHR983129 ERI983129:ERN983129 FBE983129:FBJ983129 FLA983129:FLF983129 FUW983129:FVB983129 GES983129:GEX983129 GOO983129:GOT983129 GYK983129:GYP983129 HIG983129:HIL983129 HSC983129:HSH983129 IBY983129:ICD983129 ILU983129:ILZ983129 IVQ983129:IVV983129 JFM983129:JFR983129 JPI983129:JPN983129 JZE983129:JZJ983129 KJA983129:KJF983129 KSW983129:KTB983129 LCS983129:LCX983129 LMO983129:LMT983129 LWK983129:LWP983129 MGG983129:MGL983129 MQC983129:MQH983129 MZY983129:NAD983129 NJU983129:NJZ983129 NTQ983129:NTV983129 ODM983129:ODR983129 ONI983129:ONN983129 OXE983129:OXJ983129 PHA983129:PHF983129 PQW983129:PRB983129 QAS983129:QAX983129 QKO983129:QKT983129 QUK983129:QUP983129 REG983129:REL983129 ROC983129:ROH983129 RXY983129:RYD983129 SHU983129:SHZ983129 SRQ983129:SRV983129 TBM983129:TBR983129 TLI983129:TLN983129 TVE983129:TVJ983129 UFA983129:UFF983129 UOW983129:UPB983129 UYS983129:UYX983129 VIO983129:VIT983129 VSK983129:VSP983129 WCG983129:WCL983129 WMC983129:WMH983129 WVY983129:WWD983129 J108 JF108 TB108 ACX108 AMT108 AWP108 BGL108 BQH108 CAD108 CJZ108 CTV108 DDR108 DNN108 DXJ108 EHF108 ERB108 FAX108 FKT108 FUP108 GEL108 GOH108 GYD108 HHZ108 HRV108 IBR108 ILN108 IVJ108 JFF108 JPB108 JYX108 KIT108 KSP108 LCL108 LMH108 LWD108 MFZ108 MPV108 MZR108 NJN108 NTJ108 ODF108 ONB108 OWX108 PGT108 PQP108 QAL108 QKH108 QUD108 RDZ108 RNV108 RXR108 SHN108 SRJ108 TBF108 TLB108 TUX108 UET108 UOP108 UYL108 VIH108 VSD108 WBZ108 WLV108 WVR108 J65644 JF65644 TB65644 ACX65644 AMT65644 AWP65644 BGL65644 BQH65644 CAD65644 CJZ65644 CTV65644 DDR65644 DNN65644 DXJ65644 EHF65644 ERB65644 FAX65644 FKT65644 FUP65644 GEL65644 GOH65644 GYD65644 HHZ65644 HRV65644 IBR65644 ILN65644 IVJ65644 JFF65644 JPB65644 JYX65644 KIT65644 KSP65644 LCL65644 LMH65644 LWD65644 MFZ65644 MPV65644 MZR65644 NJN65644 NTJ65644 ODF65644 ONB65644 OWX65644 PGT65644 PQP65644 QAL65644 QKH65644 QUD65644 RDZ65644 RNV65644 RXR65644 SHN65644 SRJ65644 TBF65644 TLB65644 TUX65644 UET65644 UOP65644 UYL65644 VIH65644 VSD65644 WBZ65644 WLV65644 WVR65644 J131180 JF131180 TB131180 ACX131180 AMT131180 AWP131180 BGL131180 BQH131180 CAD131180 CJZ131180 CTV131180 DDR131180 DNN131180 DXJ131180 EHF131180 ERB131180 FAX131180 FKT131180 FUP131180 GEL131180 GOH131180 GYD131180 HHZ131180 HRV131180 IBR131180 ILN131180 IVJ131180 JFF131180 JPB131180 JYX131180 KIT131180 KSP131180 LCL131180 LMH131180 LWD131180 MFZ131180 MPV131180 MZR131180 NJN131180 NTJ131180 ODF131180 ONB131180 OWX131180 PGT131180 PQP131180 QAL131180 QKH131180 QUD131180 RDZ131180 RNV131180 RXR131180 SHN131180 SRJ131180 TBF131180 TLB131180 TUX131180 UET131180 UOP131180 UYL131180 VIH131180 VSD131180 WBZ131180 WLV131180 WVR131180 J196716 JF196716 TB196716 ACX196716 AMT196716 AWP196716 BGL196716 BQH196716 CAD196716 CJZ196716 CTV196716 DDR196716 DNN196716 DXJ196716 EHF196716 ERB196716 FAX196716 FKT196716 FUP196716 GEL196716 GOH196716 GYD196716 HHZ196716 HRV196716 IBR196716 ILN196716 IVJ196716 JFF196716 JPB196716 JYX196716 KIT196716 KSP196716 LCL196716 LMH196716 LWD196716 MFZ196716 MPV196716 MZR196716 NJN196716 NTJ196716 ODF196716 ONB196716 OWX196716 PGT196716 PQP196716 QAL196716 QKH196716 QUD196716 RDZ196716 RNV196716 RXR196716 SHN196716 SRJ196716 TBF196716 TLB196716 TUX196716 UET196716 UOP196716 UYL196716 VIH196716 VSD196716 WBZ196716 WLV196716 WVR196716 J262252 JF262252 TB262252 ACX262252 AMT262252 AWP262252 BGL262252 BQH262252 CAD262252 CJZ262252 CTV262252 DDR262252 DNN262252 DXJ262252 EHF262252 ERB262252 FAX262252 FKT262252 FUP262252 GEL262252 GOH262252 GYD262252 HHZ262252 HRV262252 IBR262252 ILN262252 IVJ262252 JFF262252 JPB262252 JYX262252 KIT262252 KSP262252 LCL262252 LMH262252 LWD262252 MFZ262252 MPV262252 MZR262252 NJN262252 NTJ262252 ODF262252 ONB262252 OWX262252 PGT262252 PQP262252 QAL262252 QKH262252 QUD262252 RDZ262252 RNV262252 RXR262252 SHN262252 SRJ262252 TBF262252 TLB262252 TUX262252 UET262252 UOP262252 UYL262252 VIH262252 VSD262252 WBZ262252 WLV262252 WVR262252 J327788 JF327788 TB327788 ACX327788 AMT327788 AWP327788 BGL327788 BQH327788 CAD327788 CJZ327788 CTV327788 DDR327788 DNN327788 DXJ327788 EHF327788 ERB327788 FAX327788 FKT327788 FUP327788 GEL327788 GOH327788 GYD327788 HHZ327788 HRV327788 IBR327788 ILN327788 IVJ327788 JFF327788 JPB327788 JYX327788 KIT327788 KSP327788 LCL327788 LMH327788 LWD327788 MFZ327788 MPV327788 MZR327788 NJN327788 NTJ327788 ODF327788 ONB327788 OWX327788 PGT327788 PQP327788 QAL327788 QKH327788 QUD327788 RDZ327788 RNV327788 RXR327788 SHN327788 SRJ327788 TBF327788 TLB327788 TUX327788 UET327788 UOP327788 UYL327788 VIH327788 VSD327788 WBZ327788 WLV327788 WVR327788 J393324 JF393324 TB393324 ACX393324 AMT393324 AWP393324 BGL393324 BQH393324 CAD393324 CJZ393324 CTV393324 DDR393324 DNN393324 DXJ393324 EHF393324 ERB393324 FAX393324 FKT393324 FUP393324 GEL393324 GOH393324 GYD393324 HHZ393324 HRV393324 IBR393324 ILN393324 IVJ393324 JFF393324 JPB393324 JYX393324 KIT393324 KSP393324 LCL393324 LMH393324 LWD393324 MFZ393324 MPV393324 MZR393324 NJN393324 NTJ393324 ODF393324 ONB393324 OWX393324 PGT393324 PQP393324 QAL393324 QKH393324 QUD393324 RDZ393324 RNV393324 RXR393324 SHN393324 SRJ393324 TBF393324 TLB393324 TUX393324 UET393324 UOP393324 UYL393324 VIH393324 VSD393324 WBZ393324 WLV393324 WVR393324 J458860 JF458860 TB458860 ACX458860 AMT458860 AWP458860 BGL458860 BQH458860 CAD458860 CJZ458860 CTV458860 DDR458860 DNN458860 DXJ458860 EHF458860 ERB458860 FAX458860 FKT458860 FUP458860 GEL458860 GOH458860 GYD458860 HHZ458860 HRV458860 IBR458860 ILN458860 IVJ458860 JFF458860 JPB458860 JYX458860 KIT458860 KSP458860 LCL458860 LMH458860 LWD458860 MFZ458860 MPV458860 MZR458860 NJN458860 NTJ458860 ODF458860 ONB458860 OWX458860 PGT458860 PQP458860 QAL458860 QKH458860 QUD458860 RDZ458860 RNV458860 RXR458860 SHN458860 SRJ458860 TBF458860 TLB458860 TUX458860 UET458860 UOP458860 UYL458860 VIH458860 VSD458860 WBZ458860 WLV458860 WVR458860 J524396 JF524396 TB524396 ACX524396 AMT524396 AWP524396 BGL524396 BQH524396 CAD524396 CJZ524396 CTV524396 DDR524396 DNN524396 DXJ524396 EHF524396 ERB524396 FAX524396 FKT524396 FUP524396 GEL524396 GOH524396 GYD524396 HHZ524396 HRV524396 IBR524396 ILN524396 IVJ524396 JFF524396 JPB524396 JYX524396 KIT524396 KSP524396 LCL524396 LMH524396 LWD524396 MFZ524396 MPV524396 MZR524396 NJN524396 NTJ524396 ODF524396 ONB524396 OWX524396 PGT524396 PQP524396 QAL524396 QKH524396 QUD524396 RDZ524396 RNV524396 RXR524396 SHN524396 SRJ524396 TBF524396 TLB524396 TUX524396 UET524396 UOP524396 UYL524396 VIH524396 VSD524396 WBZ524396 WLV524396 WVR524396 J589932 JF589932 TB589932 ACX589932 AMT589932 AWP589932 BGL589932 BQH589932 CAD589932 CJZ589932 CTV589932 DDR589932 DNN589932 DXJ589932 EHF589932 ERB589932 FAX589932 FKT589932 FUP589932 GEL589932 GOH589932 GYD589932 HHZ589932 HRV589932 IBR589932 ILN589932 IVJ589932 JFF589932 JPB589932 JYX589932 KIT589932 KSP589932 LCL589932 LMH589932 LWD589932 MFZ589932 MPV589932 MZR589932 NJN589932 NTJ589932 ODF589932 ONB589932 OWX589932 PGT589932 PQP589932 QAL589932 QKH589932 QUD589932 RDZ589932 RNV589932 RXR589932 SHN589932 SRJ589932 TBF589932 TLB589932 TUX589932 UET589932 UOP589932 UYL589932 VIH589932 VSD589932 WBZ589932 WLV589932 WVR589932 J655468 JF655468 TB655468 ACX655468 AMT655468 AWP655468 BGL655468 BQH655468 CAD655468 CJZ655468 CTV655468 DDR655468 DNN655468 DXJ655468 EHF655468 ERB655468 FAX655468 FKT655468 FUP655468 GEL655468 GOH655468 GYD655468 HHZ655468 HRV655468 IBR655468 ILN655468 IVJ655468 JFF655468 JPB655468 JYX655468 KIT655468 KSP655468 LCL655468 LMH655468 LWD655468 MFZ655468 MPV655468 MZR655468 NJN655468 NTJ655468 ODF655468 ONB655468 OWX655468 PGT655468 PQP655468 QAL655468 QKH655468 QUD655468 RDZ655468 RNV655468 RXR655468 SHN655468 SRJ655468 TBF655468 TLB655468 TUX655468 UET655468 UOP655468 UYL655468 VIH655468 VSD655468 WBZ655468 WLV655468 WVR655468 J721004 JF721004 TB721004 ACX721004 AMT721004 AWP721004 BGL721004 BQH721004 CAD721004 CJZ721004 CTV721004 DDR721004 DNN721004 DXJ721004 EHF721004 ERB721004 FAX721004 FKT721004 FUP721004 GEL721004 GOH721004 GYD721004 HHZ721004 HRV721004 IBR721004 ILN721004 IVJ721004 JFF721004 JPB721004 JYX721004 KIT721004 KSP721004 LCL721004 LMH721004 LWD721004 MFZ721004 MPV721004 MZR721004 NJN721004 NTJ721004 ODF721004 ONB721004 OWX721004 PGT721004 PQP721004 QAL721004 QKH721004 QUD721004 RDZ721004 RNV721004 RXR721004 SHN721004 SRJ721004 TBF721004 TLB721004 TUX721004 UET721004 UOP721004 UYL721004 VIH721004 VSD721004 WBZ721004 WLV721004 WVR721004 J786540 JF786540 TB786540 ACX786540 AMT786540 AWP786540 BGL786540 BQH786540 CAD786540 CJZ786540 CTV786540 DDR786540 DNN786540 DXJ786540 EHF786540 ERB786540 FAX786540 FKT786540 FUP786540 GEL786540 GOH786540 GYD786540 HHZ786540 HRV786540 IBR786540 ILN786540 IVJ786540 JFF786540 JPB786540 JYX786540 KIT786540 KSP786540 LCL786540 LMH786540 LWD786540 MFZ786540 MPV786540 MZR786540 NJN786540 NTJ786540 ODF786540 ONB786540 OWX786540 PGT786540 PQP786540 QAL786540 QKH786540 QUD786540 RDZ786540 RNV786540 RXR786540 SHN786540 SRJ786540 TBF786540 TLB786540 TUX786540 UET786540 UOP786540 UYL786540 VIH786540 VSD786540 WBZ786540 WLV786540 WVR786540 J852076 JF852076 TB852076 ACX852076 AMT852076 AWP852076 BGL852076 BQH852076 CAD852076 CJZ852076 CTV852076 DDR852076 DNN852076 DXJ852076 EHF852076 ERB852076 FAX852076 FKT852076 FUP852076 GEL852076 GOH852076 GYD852076 HHZ852076 HRV852076 IBR852076 ILN852076 IVJ852076 JFF852076 JPB852076 JYX852076 KIT852076 KSP852076 LCL852076 LMH852076 LWD852076 MFZ852076 MPV852076 MZR852076 NJN852076 NTJ852076 ODF852076 ONB852076 OWX852076 PGT852076 PQP852076 QAL852076 QKH852076 QUD852076 RDZ852076 RNV852076 RXR852076 SHN852076 SRJ852076 TBF852076 TLB852076 TUX852076 UET852076 UOP852076 UYL852076 VIH852076 VSD852076 WBZ852076 WLV852076 WVR852076 J917612 JF917612 TB917612 ACX917612 AMT917612 AWP917612 BGL917612 BQH917612 CAD917612 CJZ917612 CTV917612 DDR917612 DNN917612 DXJ917612 EHF917612 ERB917612 FAX917612 FKT917612 FUP917612 GEL917612 GOH917612 GYD917612 HHZ917612 HRV917612 IBR917612 ILN917612 IVJ917612 JFF917612 JPB917612 JYX917612 KIT917612 KSP917612 LCL917612 LMH917612 LWD917612 MFZ917612 MPV917612 MZR917612 NJN917612 NTJ917612 ODF917612 ONB917612 OWX917612 PGT917612 PQP917612 QAL917612 QKH917612 QUD917612 RDZ917612 RNV917612 RXR917612 SHN917612 SRJ917612 TBF917612 TLB917612 TUX917612 UET917612 UOP917612 UYL917612 VIH917612 VSD917612 WBZ917612 WLV917612 WVR917612 J983148 JF983148 TB983148 ACX983148 AMT983148 AWP983148 BGL983148 BQH983148 CAD983148 CJZ983148 CTV983148 DDR983148 DNN983148 DXJ983148 EHF983148 ERB983148 FAX983148 FKT983148 FUP983148 GEL983148 GOH983148 GYD983148 HHZ983148 HRV983148 IBR983148 ILN983148 IVJ983148 JFF983148 JPB983148 JYX983148 KIT983148 KSP983148 LCL983148 LMH983148 LWD983148 MFZ983148 MPV983148 MZR983148 NJN983148 NTJ983148 ODF983148 ONB983148 OWX983148 PGT983148 PQP983148 QAL983148 QKH983148 QUD983148 RDZ983148 RNV983148 RXR983148 SHN983148 SRJ983148 TBF983148 TLB983148 TUX983148 UET983148 UOP983148 UYL983148 VIH983148 VSD983148 WBZ983148 WLV983148 WVR983148 H104:W104 JD104:JS104 SZ104:TO104 ACV104:ADK104 AMR104:ANG104 AWN104:AXC104 BGJ104:BGY104 BQF104:BQU104 CAB104:CAQ104 CJX104:CKM104 CTT104:CUI104 DDP104:DEE104 DNL104:DOA104 DXH104:DXW104 EHD104:EHS104 EQZ104:ERO104 FAV104:FBK104 FKR104:FLG104 FUN104:FVC104 GEJ104:GEY104 GOF104:GOU104 GYB104:GYQ104 HHX104:HIM104 HRT104:HSI104 IBP104:ICE104 ILL104:IMA104 IVH104:IVW104 JFD104:JFS104 JOZ104:JPO104 JYV104:JZK104 KIR104:KJG104 KSN104:KTC104 LCJ104:LCY104 LMF104:LMU104 LWB104:LWQ104 MFX104:MGM104 MPT104:MQI104 MZP104:NAE104 NJL104:NKA104 NTH104:NTW104 ODD104:ODS104 OMZ104:ONO104 OWV104:OXK104 PGR104:PHG104 PQN104:PRC104 QAJ104:QAY104 QKF104:QKU104 QUB104:QUQ104 RDX104:REM104 RNT104:ROI104 RXP104:RYE104 SHL104:SIA104 SRH104:SRW104 TBD104:TBS104 TKZ104:TLO104 TUV104:TVK104 UER104:UFG104 UON104:UPC104 UYJ104:UYY104 VIF104:VIU104 VSB104:VSQ104 WBX104:WCM104 WLT104:WMI104 WVP104:WWE104 H65640:W65640 JD65640:JS65640 SZ65640:TO65640 ACV65640:ADK65640 AMR65640:ANG65640 AWN65640:AXC65640 BGJ65640:BGY65640 BQF65640:BQU65640 CAB65640:CAQ65640 CJX65640:CKM65640 CTT65640:CUI65640 DDP65640:DEE65640 DNL65640:DOA65640 DXH65640:DXW65640 EHD65640:EHS65640 EQZ65640:ERO65640 FAV65640:FBK65640 FKR65640:FLG65640 FUN65640:FVC65640 GEJ65640:GEY65640 GOF65640:GOU65640 GYB65640:GYQ65640 HHX65640:HIM65640 HRT65640:HSI65640 IBP65640:ICE65640 ILL65640:IMA65640 IVH65640:IVW65640 JFD65640:JFS65640 JOZ65640:JPO65640 JYV65640:JZK65640 KIR65640:KJG65640 KSN65640:KTC65640 LCJ65640:LCY65640 LMF65640:LMU65640 LWB65640:LWQ65640 MFX65640:MGM65640 MPT65640:MQI65640 MZP65640:NAE65640 NJL65640:NKA65640 NTH65640:NTW65640 ODD65640:ODS65640 OMZ65640:ONO65640 OWV65640:OXK65640 PGR65640:PHG65640 PQN65640:PRC65640 QAJ65640:QAY65640 QKF65640:QKU65640 QUB65640:QUQ65640 RDX65640:REM65640 RNT65640:ROI65640 RXP65640:RYE65640 SHL65640:SIA65640 SRH65640:SRW65640 TBD65640:TBS65640 TKZ65640:TLO65640 TUV65640:TVK65640 UER65640:UFG65640 UON65640:UPC65640 UYJ65640:UYY65640 VIF65640:VIU65640 VSB65640:VSQ65640 WBX65640:WCM65640 WLT65640:WMI65640 WVP65640:WWE65640 H131176:W131176 JD131176:JS131176 SZ131176:TO131176 ACV131176:ADK131176 AMR131176:ANG131176 AWN131176:AXC131176 BGJ131176:BGY131176 BQF131176:BQU131176 CAB131176:CAQ131176 CJX131176:CKM131176 CTT131176:CUI131176 DDP131176:DEE131176 DNL131176:DOA131176 DXH131176:DXW131176 EHD131176:EHS131176 EQZ131176:ERO131176 FAV131176:FBK131176 FKR131176:FLG131176 FUN131176:FVC131176 GEJ131176:GEY131176 GOF131176:GOU131176 GYB131176:GYQ131176 HHX131176:HIM131176 HRT131176:HSI131176 IBP131176:ICE131176 ILL131176:IMA131176 IVH131176:IVW131176 JFD131176:JFS131176 JOZ131176:JPO131176 JYV131176:JZK131176 KIR131176:KJG131176 KSN131176:KTC131176 LCJ131176:LCY131176 LMF131176:LMU131176 LWB131176:LWQ131176 MFX131176:MGM131176 MPT131176:MQI131176 MZP131176:NAE131176 NJL131176:NKA131176 NTH131176:NTW131176 ODD131176:ODS131176 OMZ131176:ONO131176 OWV131176:OXK131176 PGR131176:PHG131176 PQN131176:PRC131176 QAJ131176:QAY131176 QKF131176:QKU131176 QUB131176:QUQ131176 RDX131176:REM131176 RNT131176:ROI131176 RXP131176:RYE131176 SHL131176:SIA131176 SRH131176:SRW131176 TBD131176:TBS131176 TKZ131176:TLO131176 TUV131176:TVK131176 UER131176:UFG131176 UON131176:UPC131176 UYJ131176:UYY131176 VIF131176:VIU131176 VSB131176:VSQ131176 WBX131176:WCM131176 WLT131176:WMI131176 WVP131176:WWE131176 H196712:W196712 JD196712:JS196712 SZ196712:TO196712 ACV196712:ADK196712 AMR196712:ANG196712 AWN196712:AXC196712 BGJ196712:BGY196712 BQF196712:BQU196712 CAB196712:CAQ196712 CJX196712:CKM196712 CTT196712:CUI196712 DDP196712:DEE196712 DNL196712:DOA196712 DXH196712:DXW196712 EHD196712:EHS196712 EQZ196712:ERO196712 FAV196712:FBK196712 FKR196712:FLG196712 FUN196712:FVC196712 GEJ196712:GEY196712 GOF196712:GOU196712 GYB196712:GYQ196712 HHX196712:HIM196712 HRT196712:HSI196712 IBP196712:ICE196712 ILL196712:IMA196712 IVH196712:IVW196712 JFD196712:JFS196712 JOZ196712:JPO196712 JYV196712:JZK196712 KIR196712:KJG196712 KSN196712:KTC196712 LCJ196712:LCY196712 LMF196712:LMU196712 LWB196712:LWQ196712 MFX196712:MGM196712 MPT196712:MQI196712 MZP196712:NAE196712 NJL196712:NKA196712 NTH196712:NTW196712 ODD196712:ODS196712 OMZ196712:ONO196712 OWV196712:OXK196712 PGR196712:PHG196712 PQN196712:PRC196712 QAJ196712:QAY196712 QKF196712:QKU196712 QUB196712:QUQ196712 RDX196712:REM196712 RNT196712:ROI196712 RXP196712:RYE196712 SHL196712:SIA196712 SRH196712:SRW196712 TBD196712:TBS196712 TKZ196712:TLO196712 TUV196712:TVK196712 UER196712:UFG196712 UON196712:UPC196712 UYJ196712:UYY196712 VIF196712:VIU196712 VSB196712:VSQ196712 WBX196712:WCM196712 WLT196712:WMI196712 WVP196712:WWE196712 H262248:W262248 JD262248:JS262248 SZ262248:TO262248 ACV262248:ADK262248 AMR262248:ANG262248 AWN262248:AXC262248 BGJ262248:BGY262248 BQF262248:BQU262248 CAB262248:CAQ262248 CJX262248:CKM262248 CTT262248:CUI262248 DDP262248:DEE262248 DNL262248:DOA262248 DXH262248:DXW262248 EHD262248:EHS262248 EQZ262248:ERO262248 FAV262248:FBK262248 FKR262248:FLG262248 FUN262248:FVC262248 GEJ262248:GEY262248 GOF262248:GOU262248 GYB262248:GYQ262248 HHX262248:HIM262248 HRT262248:HSI262248 IBP262248:ICE262248 ILL262248:IMA262248 IVH262248:IVW262248 JFD262248:JFS262248 JOZ262248:JPO262248 JYV262248:JZK262248 KIR262248:KJG262248 KSN262248:KTC262248 LCJ262248:LCY262248 LMF262248:LMU262248 LWB262248:LWQ262248 MFX262248:MGM262248 MPT262248:MQI262248 MZP262248:NAE262248 NJL262248:NKA262248 NTH262248:NTW262248 ODD262248:ODS262248 OMZ262248:ONO262248 OWV262248:OXK262248 PGR262248:PHG262248 PQN262248:PRC262248 QAJ262248:QAY262248 QKF262248:QKU262248 QUB262248:QUQ262248 RDX262248:REM262248 RNT262248:ROI262248 RXP262248:RYE262248 SHL262248:SIA262248 SRH262248:SRW262248 TBD262248:TBS262248 TKZ262248:TLO262248 TUV262248:TVK262248 UER262248:UFG262248 UON262248:UPC262248 UYJ262248:UYY262248 VIF262248:VIU262248 VSB262248:VSQ262248 WBX262248:WCM262248 WLT262248:WMI262248 WVP262248:WWE262248 H327784:W327784 JD327784:JS327784 SZ327784:TO327784 ACV327784:ADK327784 AMR327784:ANG327784 AWN327784:AXC327784 BGJ327784:BGY327784 BQF327784:BQU327784 CAB327784:CAQ327784 CJX327784:CKM327784 CTT327784:CUI327784 DDP327784:DEE327784 DNL327784:DOA327784 DXH327784:DXW327784 EHD327784:EHS327784 EQZ327784:ERO327784 FAV327784:FBK327784 FKR327784:FLG327784 FUN327784:FVC327784 GEJ327784:GEY327784 GOF327784:GOU327784 GYB327784:GYQ327784 HHX327784:HIM327784 HRT327784:HSI327784 IBP327784:ICE327784 ILL327784:IMA327784 IVH327784:IVW327784 JFD327784:JFS327784 JOZ327784:JPO327784 JYV327784:JZK327784 KIR327784:KJG327784 KSN327784:KTC327784 LCJ327784:LCY327784 LMF327784:LMU327784 LWB327784:LWQ327784 MFX327784:MGM327784 MPT327784:MQI327784 MZP327784:NAE327784 NJL327784:NKA327784 NTH327784:NTW327784 ODD327784:ODS327784 OMZ327784:ONO327784 OWV327784:OXK327784 PGR327784:PHG327784 PQN327784:PRC327784 QAJ327784:QAY327784 QKF327784:QKU327784 QUB327784:QUQ327784 RDX327784:REM327784 RNT327784:ROI327784 RXP327784:RYE327784 SHL327784:SIA327784 SRH327784:SRW327784 TBD327784:TBS327784 TKZ327784:TLO327784 TUV327784:TVK327784 UER327784:UFG327784 UON327784:UPC327784 UYJ327784:UYY327784 VIF327784:VIU327784 VSB327784:VSQ327784 WBX327784:WCM327784 WLT327784:WMI327784 WVP327784:WWE327784 H393320:W393320 JD393320:JS393320 SZ393320:TO393320 ACV393320:ADK393320 AMR393320:ANG393320 AWN393320:AXC393320 BGJ393320:BGY393320 BQF393320:BQU393320 CAB393320:CAQ393320 CJX393320:CKM393320 CTT393320:CUI393320 DDP393320:DEE393320 DNL393320:DOA393320 DXH393320:DXW393320 EHD393320:EHS393320 EQZ393320:ERO393320 FAV393320:FBK393320 FKR393320:FLG393320 FUN393320:FVC393320 GEJ393320:GEY393320 GOF393320:GOU393320 GYB393320:GYQ393320 HHX393320:HIM393320 HRT393320:HSI393320 IBP393320:ICE393320 ILL393320:IMA393320 IVH393320:IVW393320 JFD393320:JFS393320 JOZ393320:JPO393320 JYV393320:JZK393320 KIR393320:KJG393320 KSN393320:KTC393320 LCJ393320:LCY393320 LMF393320:LMU393320 LWB393320:LWQ393320 MFX393320:MGM393320 MPT393320:MQI393320 MZP393320:NAE393320 NJL393320:NKA393320 NTH393320:NTW393320 ODD393320:ODS393320 OMZ393320:ONO393320 OWV393320:OXK393320 PGR393320:PHG393320 PQN393320:PRC393320 QAJ393320:QAY393320 QKF393320:QKU393320 QUB393320:QUQ393320 RDX393320:REM393320 RNT393320:ROI393320 RXP393320:RYE393320 SHL393320:SIA393320 SRH393320:SRW393320 TBD393320:TBS393320 TKZ393320:TLO393320 TUV393320:TVK393320 UER393320:UFG393320 UON393320:UPC393320 UYJ393320:UYY393320 VIF393320:VIU393320 VSB393320:VSQ393320 WBX393320:WCM393320 WLT393320:WMI393320 WVP393320:WWE393320 H458856:W458856 JD458856:JS458856 SZ458856:TO458856 ACV458856:ADK458856 AMR458856:ANG458856 AWN458856:AXC458856 BGJ458856:BGY458856 BQF458856:BQU458856 CAB458856:CAQ458856 CJX458856:CKM458856 CTT458856:CUI458856 DDP458856:DEE458856 DNL458856:DOA458856 DXH458856:DXW458856 EHD458856:EHS458856 EQZ458856:ERO458856 FAV458856:FBK458856 FKR458856:FLG458856 FUN458856:FVC458856 GEJ458856:GEY458856 GOF458856:GOU458856 GYB458856:GYQ458856 HHX458856:HIM458856 HRT458856:HSI458856 IBP458856:ICE458856 ILL458856:IMA458856 IVH458856:IVW458856 JFD458856:JFS458856 JOZ458856:JPO458856 JYV458856:JZK458856 KIR458856:KJG458856 KSN458856:KTC458856 LCJ458856:LCY458856 LMF458856:LMU458856 LWB458856:LWQ458856 MFX458856:MGM458856 MPT458856:MQI458856 MZP458856:NAE458856 NJL458856:NKA458856 NTH458856:NTW458856 ODD458856:ODS458856 OMZ458856:ONO458856 OWV458856:OXK458856 PGR458856:PHG458856 PQN458856:PRC458856 QAJ458856:QAY458856 QKF458856:QKU458856 QUB458856:QUQ458856 RDX458856:REM458856 RNT458856:ROI458856 RXP458856:RYE458856 SHL458856:SIA458856 SRH458856:SRW458856 TBD458856:TBS458856 TKZ458856:TLO458856 TUV458856:TVK458856 UER458856:UFG458856 UON458856:UPC458856 UYJ458856:UYY458856 VIF458856:VIU458856 VSB458856:VSQ458856 WBX458856:WCM458856 WLT458856:WMI458856 WVP458856:WWE458856 H524392:W524392 JD524392:JS524392 SZ524392:TO524392 ACV524392:ADK524392 AMR524392:ANG524392 AWN524392:AXC524392 BGJ524392:BGY524392 BQF524392:BQU524392 CAB524392:CAQ524392 CJX524392:CKM524392 CTT524392:CUI524392 DDP524392:DEE524392 DNL524392:DOA524392 DXH524392:DXW524392 EHD524392:EHS524392 EQZ524392:ERO524392 FAV524392:FBK524392 FKR524392:FLG524392 FUN524392:FVC524392 GEJ524392:GEY524392 GOF524392:GOU524392 GYB524392:GYQ524392 HHX524392:HIM524392 HRT524392:HSI524392 IBP524392:ICE524392 ILL524392:IMA524392 IVH524392:IVW524392 JFD524392:JFS524392 JOZ524392:JPO524392 JYV524392:JZK524392 KIR524392:KJG524392 KSN524392:KTC524392 LCJ524392:LCY524392 LMF524392:LMU524392 LWB524392:LWQ524392 MFX524392:MGM524392 MPT524392:MQI524392 MZP524392:NAE524392 NJL524392:NKA524392 NTH524392:NTW524392 ODD524392:ODS524392 OMZ524392:ONO524392 OWV524392:OXK524392 PGR524392:PHG524392 PQN524392:PRC524392 QAJ524392:QAY524392 QKF524392:QKU524392 QUB524392:QUQ524392 RDX524392:REM524392 RNT524392:ROI524392 RXP524392:RYE524392 SHL524392:SIA524392 SRH524392:SRW524392 TBD524392:TBS524392 TKZ524392:TLO524392 TUV524392:TVK524392 UER524392:UFG524392 UON524392:UPC524392 UYJ524392:UYY524392 VIF524392:VIU524392 VSB524392:VSQ524392 WBX524392:WCM524392 WLT524392:WMI524392 WVP524392:WWE524392 H589928:W589928 JD589928:JS589928 SZ589928:TO589928 ACV589928:ADK589928 AMR589928:ANG589928 AWN589928:AXC589928 BGJ589928:BGY589928 BQF589928:BQU589928 CAB589928:CAQ589928 CJX589928:CKM589928 CTT589928:CUI589928 DDP589928:DEE589928 DNL589928:DOA589928 DXH589928:DXW589928 EHD589928:EHS589928 EQZ589928:ERO589928 FAV589928:FBK589928 FKR589928:FLG589928 FUN589928:FVC589928 GEJ589928:GEY589928 GOF589928:GOU589928 GYB589928:GYQ589928 HHX589928:HIM589928 HRT589928:HSI589928 IBP589928:ICE589928 ILL589928:IMA589928 IVH589928:IVW589928 JFD589928:JFS589928 JOZ589928:JPO589928 JYV589928:JZK589928 KIR589928:KJG589928 KSN589928:KTC589928 LCJ589928:LCY589928 LMF589928:LMU589928 LWB589928:LWQ589928 MFX589928:MGM589928 MPT589928:MQI589928 MZP589928:NAE589928 NJL589928:NKA589928 NTH589928:NTW589928 ODD589928:ODS589928 OMZ589928:ONO589928 OWV589928:OXK589928 PGR589928:PHG589928 PQN589928:PRC589928 QAJ589928:QAY589928 QKF589928:QKU589928 QUB589928:QUQ589928 RDX589928:REM589928 RNT589928:ROI589928 RXP589928:RYE589928 SHL589928:SIA589928 SRH589928:SRW589928 TBD589928:TBS589928 TKZ589928:TLO589928 TUV589928:TVK589928 UER589928:UFG589928 UON589928:UPC589928 UYJ589928:UYY589928 VIF589928:VIU589928 VSB589928:VSQ589928 WBX589928:WCM589928 WLT589928:WMI589928 WVP589928:WWE589928 H655464:W655464 JD655464:JS655464 SZ655464:TO655464 ACV655464:ADK655464 AMR655464:ANG655464 AWN655464:AXC655464 BGJ655464:BGY655464 BQF655464:BQU655464 CAB655464:CAQ655464 CJX655464:CKM655464 CTT655464:CUI655464 DDP655464:DEE655464 DNL655464:DOA655464 DXH655464:DXW655464 EHD655464:EHS655464 EQZ655464:ERO655464 FAV655464:FBK655464 FKR655464:FLG655464 FUN655464:FVC655464 GEJ655464:GEY655464 GOF655464:GOU655464 GYB655464:GYQ655464 HHX655464:HIM655464 HRT655464:HSI655464 IBP655464:ICE655464 ILL655464:IMA655464 IVH655464:IVW655464 JFD655464:JFS655464 JOZ655464:JPO655464 JYV655464:JZK655464 KIR655464:KJG655464 KSN655464:KTC655464 LCJ655464:LCY655464 LMF655464:LMU655464 LWB655464:LWQ655464 MFX655464:MGM655464 MPT655464:MQI655464 MZP655464:NAE655464 NJL655464:NKA655464 NTH655464:NTW655464 ODD655464:ODS655464 OMZ655464:ONO655464 OWV655464:OXK655464 PGR655464:PHG655464 PQN655464:PRC655464 QAJ655464:QAY655464 QKF655464:QKU655464 QUB655464:QUQ655464 RDX655464:REM655464 RNT655464:ROI655464 RXP655464:RYE655464 SHL655464:SIA655464 SRH655464:SRW655464 TBD655464:TBS655464 TKZ655464:TLO655464 TUV655464:TVK655464 UER655464:UFG655464 UON655464:UPC655464 UYJ655464:UYY655464 VIF655464:VIU655464 VSB655464:VSQ655464 WBX655464:WCM655464 WLT655464:WMI655464 WVP655464:WWE655464 H721000:W721000 JD721000:JS721000 SZ721000:TO721000 ACV721000:ADK721000 AMR721000:ANG721000 AWN721000:AXC721000 BGJ721000:BGY721000 BQF721000:BQU721000 CAB721000:CAQ721000 CJX721000:CKM721000 CTT721000:CUI721000 DDP721000:DEE721000 DNL721000:DOA721000 DXH721000:DXW721000 EHD721000:EHS721000 EQZ721000:ERO721000 FAV721000:FBK721000 FKR721000:FLG721000 FUN721000:FVC721000 GEJ721000:GEY721000 GOF721000:GOU721000 GYB721000:GYQ721000 HHX721000:HIM721000 HRT721000:HSI721000 IBP721000:ICE721000 ILL721000:IMA721000 IVH721000:IVW721000 JFD721000:JFS721000 JOZ721000:JPO721000 JYV721000:JZK721000 KIR721000:KJG721000 KSN721000:KTC721000 LCJ721000:LCY721000 LMF721000:LMU721000 LWB721000:LWQ721000 MFX721000:MGM721000 MPT721000:MQI721000 MZP721000:NAE721000 NJL721000:NKA721000 NTH721000:NTW721000 ODD721000:ODS721000 OMZ721000:ONO721000 OWV721000:OXK721000 PGR721000:PHG721000 PQN721000:PRC721000 QAJ721000:QAY721000 QKF721000:QKU721000 QUB721000:QUQ721000 RDX721000:REM721000 RNT721000:ROI721000 RXP721000:RYE721000 SHL721000:SIA721000 SRH721000:SRW721000 TBD721000:TBS721000 TKZ721000:TLO721000 TUV721000:TVK721000 UER721000:UFG721000 UON721000:UPC721000 UYJ721000:UYY721000 VIF721000:VIU721000 VSB721000:VSQ721000 WBX721000:WCM721000 WLT721000:WMI721000 WVP721000:WWE721000 H786536:W786536 JD786536:JS786536 SZ786536:TO786536 ACV786536:ADK786536 AMR786536:ANG786536 AWN786536:AXC786536 BGJ786536:BGY786536 BQF786536:BQU786536 CAB786536:CAQ786536 CJX786536:CKM786536 CTT786536:CUI786536 DDP786536:DEE786536 DNL786536:DOA786536 DXH786536:DXW786536 EHD786536:EHS786536 EQZ786536:ERO786536 FAV786536:FBK786536 FKR786536:FLG786536 FUN786536:FVC786536 GEJ786536:GEY786536 GOF786536:GOU786536 GYB786536:GYQ786536 HHX786536:HIM786536 HRT786536:HSI786536 IBP786536:ICE786536 ILL786536:IMA786536 IVH786536:IVW786536 JFD786536:JFS786536 JOZ786536:JPO786536 JYV786536:JZK786536 KIR786536:KJG786536 KSN786536:KTC786536 LCJ786536:LCY786536 LMF786536:LMU786536 LWB786536:LWQ786536 MFX786536:MGM786536 MPT786536:MQI786536 MZP786536:NAE786536 NJL786536:NKA786536 NTH786536:NTW786536 ODD786536:ODS786536 OMZ786536:ONO786536 OWV786536:OXK786536 PGR786536:PHG786536 PQN786536:PRC786536 QAJ786536:QAY786536 QKF786536:QKU786536 QUB786536:QUQ786536 RDX786536:REM786536 RNT786536:ROI786536 RXP786536:RYE786536 SHL786536:SIA786536 SRH786536:SRW786536 TBD786536:TBS786536 TKZ786536:TLO786536 TUV786536:TVK786536 UER786536:UFG786536 UON786536:UPC786536 UYJ786536:UYY786536 VIF786536:VIU786536 VSB786536:VSQ786536 WBX786536:WCM786536 WLT786536:WMI786536 WVP786536:WWE786536 H852072:W852072 JD852072:JS852072 SZ852072:TO852072 ACV852072:ADK852072 AMR852072:ANG852072 AWN852072:AXC852072 BGJ852072:BGY852072 BQF852072:BQU852072 CAB852072:CAQ852072 CJX852072:CKM852072 CTT852072:CUI852072 DDP852072:DEE852072 DNL852072:DOA852072 DXH852072:DXW852072 EHD852072:EHS852072 EQZ852072:ERO852072 FAV852072:FBK852072 FKR852072:FLG852072 FUN852072:FVC852072 GEJ852072:GEY852072 GOF852072:GOU852072 GYB852072:GYQ852072 HHX852072:HIM852072 HRT852072:HSI852072 IBP852072:ICE852072 ILL852072:IMA852072 IVH852072:IVW852072 JFD852072:JFS852072 JOZ852072:JPO852072 JYV852072:JZK852072 KIR852072:KJG852072 KSN852072:KTC852072 LCJ852072:LCY852072 LMF852072:LMU852072 LWB852072:LWQ852072 MFX852072:MGM852072 MPT852072:MQI852072 MZP852072:NAE852072 NJL852072:NKA852072 NTH852072:NTW852072 ODD852072:ODS852072 OMZ852072:ONO852072 OWV852072:OXK852072 PGR852072:PHG852072 PQN852072:PRC852072 QAJ852072:QAY852072 QKF852072:QKU852072 QUB852072:QUQ852072 RDX852072:REM852072 RNT852072:ROI852072 RXP852072:RYE852072 SHL852072:SIA852072 SRH852072:SRW852072 TBD852072:TBS852072 TKZ852072:TLO852072 TUV852072:TVK852072 UER852072:UFG852072 UON852072:UPC852072 UYJ852072:UYY852072 VIF852072:VIU852072 VSB852072:VSQ852072 WBX852072:WCM852072 WLT852072:WMI852072 WVP852072:WWE852072 H917608:W917608 JD917608:JS917608 SZ917608:TO917608 ACV917608:ADK917608 AMR917608:ANG917608 AWN917608:AXC917608 BGJ917608:BGY917608 BQF917608:BQU917608 CAB917608:CAQ917608 CJX917608:CKM917608 CTT917608:CUI917608 DDP917608:DEE917608 DNL917608:DOA917608 DXH917608:DXW917608 EHD917608:EHS917608 EQZ917608:ERO917608 FAV917608:FBK917608 FKR917608:FLG917608 FUN917608:FVC917608 GEJ917608:GEY917608 GOF917608:GOU917608 GYB917608:GYQ917608 HHX917608:HIM917608 HRT917608:HSI917608 IBP917608:ICE917608 ILL917608:IMA917608 IVH917608:IVW917608 JFD917608:JFS917608 JOZ917608:JPO917608 JYV917608:JZK917608 KIR917608:KJG917608 KSN917608:KTC917608 LCJ917608:LCY917608 LMF917608:LMU917608 LWB917608:LWQ917608 MFX917608:MGM917608 MPT917608:MQI917608 MZP917608:NAE917608 NJL917608:NKA917608 NTH917608:NTW917608 ODD917608:ODS917608 OMZ917608:ONO917608 OWV917608:OXK917608 PGR917608:PHG917608 PQN917608:PRC917608 QAJ917608:QAY917608 QKF917608:QKU917608 QUB917608:QUQ917608 RDX917608:REM917608 RNT917608:ROI917608 RXP917608:RYE917608 SHL917608:SIA917608 SRH917608:SRW917608 TBD917608:TBS917608 TKZ917608:TLO917608 TUV917608:TVK917608 UER917608:UFG917608 UON917608:UPC917608 UYJ917608:UYY917608 VIF917608:VIU917608 VSB917608:VSQ917608 WBX917608:WCM917608 WLT917608:WMI917608 WVP917608:WWE917608 H983144:W983144 JD983144:JS983144 SZ983144:TO983144 ACV983144:ADK983144 AMR983144:ANG983144 AWN983144:AXC983144 BGJ983144:BGY983144 BQF983144:BQU983144 CAB983144:CAQ983144 CJX983144:CKM983144 CTT983144:CUI983144 DDP983144:DEE983144 DNL983144:DOA983144 DXH983144:DXW983144 EHD983144:EHS983144 EQZ983144:ERO983144 FAV983144:FBK983144 FKR983144:FLG983144 FUN983144:FVC983144 GEJ983144:GEY983144 GOF983144:GOU983144 GYB983144:GYQ983144 HHX983144:HIM983144 HRT983144:HSI983144 IBP983144:ICE983144 ILL983144:IMA983144 IVH983144:IVW983144 JFD983144:JFS983144 JOZ983144:JPO983144 JYV983144:JZK983144 KIR983144:KJG983144 KSN983144:KTC983144 LCJ983144:LCY983144 LMF983144:LMU983144 LWB983144:LWQ983144 MFX983144:MGM983144 MPT983144:MQI983144 MZP983144:NAE983144 NJL983144:NKA983144 NTH983144:NTW983144 ODD983144:ODS983144 OMZ983144:ONO983144 OWV983144:OXK983144 PGR983144:PHG983144 PQN983144:PRC983144 QAJ983144:QAY983144 QKF983144:QKU983144 QUB983144:QUQ983144 RDX983144:REM983144 RNT983144:ROI983144 RXP983144:RYE983144 SHL983144:SIA983144 SRH983144:SRW983144 TBD983144:TBS983144 TKZ983144:TLO983144 TUV983144:TVK983144 UER983144:UFG983144 UON983144:UPC983144 UYJ983144:UYY983144 VIF983144:VIU983144 VSB983144:VSQ983144 WBX983144:WCM983144 WLT983144:WMI983144 WVP983144:WWE983144 G107:W107 JC107:JS107 SY107:TO107 ACU107:ADK107 AMQ107:ANG107 AWM107:AXC107 BGI107:BGY107 BQE107:BQU107 CAA107:CAQ107 CJW107:CKM107 CTS107:CUI107 DDO107:DEE107 DNK107:DOA107 DXG107:DXW107 EHC107:EHS107 EQY107:ERO107 FAU107:FBK107 FKQ107:FLG107 FUM107:FVC107 GEI107:GEY107 GOE107:GOU107 GYA107:GYQ107 HHW107:HIM107 HRS107:HSI107 IBO107:ICE107 ILK107:IMA107 IVG107:IVW107 JFC107:JFS107 JOY107:JPO107 JYU107:JZK107 KIQ107:KJG107 KSM107:KTC107 LCI107:LCY107 LME107:LMU107 LWA107:LWQ107 MFW107:MGM107 MPS107:MQI107 MZO107:NAE107 NJK107:NKA107 NTG107:NTW107 ODC107:ODS107 OMY107:ONO107 OWU107:OXK107 PGQ107:PHG107 PQM107:PRC107 QAI107:QAY107 QKE107:QKU107 QUA107:QUQ107 RDW107:REM107 RNS107:ROI107 RXO107:RYE107 SHK107:SIA107 SRG107:SRW107 TBC107:TBS107 TKY107:TLO107 TUU107:TVK107 UEQ107:UFG107 UOM107:UPC107 UYI107:UYY107 VIE107:VIU107 VSA107:VSQ107 WBW107:WCM107 WLS107:WMI107 WVO107:WWE107 G65643:W65643 JC65643:JS65643 SY65643:TO65643 ACU65643:ADK65643 AMQ65643:ANG65643 AWM65643:AXC65643 BGI65643:BGY65643 BQE65643:BQU65643 CAA65643:CAQ65643 CJW65643:CKM65643 CTS65643:CUI65643 DDO65643:DEE65643 DNK65643:DOA65643 DXG65643:DXW65643 EHC65643:EHS65643 EQY65643:ERO65643 FAU65643:FBK65643 FKQ65643:FLG65643 FUM65643:FVC65643 GEI65643:GEY65643 GOE65643:GOU65643 GYA65643:GYQ65643 HHW65643:HIM65643 HRS65643:HSI65643 IBO65643:ICE65643 ILK65643:IMA65643 IVG65643:IVW65643 JFC65643:JFS65643 JOY65643:JPO65643 JYU65643:JZK65643 KIQ65643:KJG65643 KSM65643:KTC65643 LCI65643:LCY65643 LME65643:LMU65643 LWA65643:LWQ65643 MFW65643:MGM65643 MPS65643:MQI65643 MZO65643:NAE65643 NJK65643:NKA65643 NTG65643:NTW65643 ODC65643:ODS65643 OMY65643:ONO65643 OWU65643:OXK65643 PGQ65643:PHG65643 PQM65643:PRC65643 QAI65643:QAY65643 QKE65643:QKU65643 QUA65643:QUQ65643 RDW65643:REM65643 RNS65643:ROI65643 RXO65643:RYE65643 SHK65643:SIA65643 SRG65643:SRW65643 TBC65643:TBS65643 TKY65643:TLO65643 TUU65643:TVK65643 UEQ65643:UFG65643 UOM65643:UPC65643 UYI65643:UYY65643 VIE65643:VIU65643 VSA65643:VSQ65643 WBW65643:WCM65643 WLS65643:WMI65643 WVO65643:WWE65643 G131179:W131179 JC131179:JS131179 SY131179:TO131179 ACU131179:ADK131179 AMQ131179:ANG131179 AWM131179:AXC131179 BGI131179:BGY131179 BQE131179:BQU131179 CAA131179:CAQ131179 CJW131179:CKM131179 CTS131179:CUI131179 DDO131179:DEE131179 DNK131179:DOA131179 DXG131179:DXW131179 EHC131179:EHS131179 EQY131179:ERO131179 FAU131179:FBK131179 FKQ131179:FLG131179 FUM131179:FVC131179 GEI131179:GEY131179 GOE131179:GOU131179 GYA131179:GYQ131179 HHW131179:HIM131179 HRS131179:HSI131179 IBO131179:ICE131179 ILK131179:IMA131179 IVG131179:IVW131179 JFC131179:JFS131179 JOY131179:JPO131179 JYU131179:JZK131179 KIQ131179:KJG131179 KSM131179:KTC131179 LCI131179:LCY131179 LME131179:LMU131179 LWA131179:LWQ131179 MFW131179:MGM131179 MPS131179:MQI131179 MZO131179:NAE131179 NJK131179:NKA131179 NTG131179:NTW131179 ODC131179:ODS131179 OMY131179:ONO131179 OWU131179:OXK131179 PGQ131179:PHG131179 PQM131179:PRC131179 QAI131179:QAY131179 QKE131179:QKU131179 QUA131179:QUQ131179 RDW131179:REM131179 RNS131179:ROI131179 RXO131179:RYE131179 SHK131179:SIA131179 SRG131179:SRW131179 TBC131179:TBS131179 TKY131179:TLO131179 TUU131179:TVK131179 UEQ131179:UFG131179 UOM131179:UPC131179 UYI131179:UYY131179 VIE131179:VIU131179 VSA131179:VSQ131179 WBW131179:WCM131179 WLS131179:WMI131179 WVO131179:WWE131179 G196715:W196715 JC196715:JS196715 SY196715:TO196715 ACU196715:ADK196715 AMQ196715:ANG196715 AWM196715:AXC196715 BGI196715:BGY196715 BQE196715:BQU196715 CAA196715:CAQ196715 CJW196715:CKM196715 CTS196715:CUI196715 DDO196715:DEE196715 DNK196715:DOA196715 DXG196715:DXW196715 EHC196715:EHS196715 EQY196715:ERO196715 FAU196715:FBK196715 FKQ196715:FLG196715 FUM196715:FVC196715 GEI196715:GEY196715 GOE196715:GOU196715 GYA196715:GYQ196715 HHW196715:HIM196715 HRS196715:HSI196715 IBO196715:ICE196715 ILK196715:IMA196715 IVG196715:IVW196715 JFC196715:JFS196715 JOY196715:JPO196715 JYU196715:JZK196715 KIQ196715:KJG196715 KSM196715:KTC196715 LCI196715:LCY196715 LME196715:LMU196715 LWA196715:LWQ196715 MFW196715:MGM196715 MPS196715:MQI196715 MZO196715:NAE196715 NJK196715:NKA196715 NTG196715:NTW196715 ODC196715:ODS196715 OMY196715:ONO196715 OWU196715:OXK196715 PGQ196715:PHG196715 PQM196715:PRC196715 QAI196715:QAY196715 QKE196715:QKU196715 QUA196715:QUQ196715 RDW196715:REM196715 RNS196715:ROI196715 RXO196715:RYE196715 SHK196715:SIA196715 SRG196715:SRW196715 TBC196715:TBS196715 TKY196715:TLO196715 TUU196715:TVK196715 UEQ196715:UFG196715 UOM196715:UPC196715 UYI196715:UYY196715 VIE196715:VIU196715 VSA196715:VSQ196715 WBW196715:WCM196715 WLS196715:WMI196715 WVO196715:WWE196715 G262251:W262251 JC262251:JS262251 SY262251:TO262251 ACU262251:ADK262251 AMQ262251:ANG262251 AWM262251:AXC262251 BGI262251:BGY262251 BQE262251:BQU262251 CAA262251:CAQ262251 CJW262251:CKM262251 CTS262251:CUI262251 DDO262251:DEE262251 DNK262251:DOA262251 DXG262251:DXW262251 EHC262251:EHS262251 EQY262251:ERO262251 FAU262251:FBK262251 FKQ262251:FLG262251 FUM262251:FVC262251 GEI262251:GEY262251 GOE262251:GOU262251 GYA262251:GYQ262251 HHW262251:HIM262251 HRS262251:HSI262251 IBO262251:ICE262251 ILK262251:IMA262251 IVG262251:IVW262251 JFC262251:JFS262251 JOY262251:JPO262251 JYU262251:JZK262251 KIQ262251:KJG262251 KSM262251:KTC262251 LCI262251:LCY262251 LME262251:LMU262251 LWA262251:LWQ262251 MFW262251:MGM262251 MPS262251:MQI262251 MZO262251:NAE262251 NJK262251:NKA262251 NTG262251:NTW262251 ODC262251:ODS262251 OMY262251:ONO262251 OWU262251:OXK262251 PGQ262251:PHG262251 PQM262251:PRC262251 QAI262251:QAY262251 QKE262251:QKU262251 QUA262251:QUQ262251 RDW262251:REM262251 RNS262251:ROI262251 RXO262251:RYE262251 SHK262251:SIA262251 SRG262251:SRW262251 TBC262251:TBS262251 TKY262251:TLO262251 TUU262251:TVK262251 UEQ262251:UFG262251 UOM262251:UPC262251 UYI262251:UYY262251 VIE262251:VIU262251 VSA262251:VSQ262251 WBW262251:WCM262251 WLS262251:WMI262251 WVO262251:WWE262251 G327787:W327787 JC327787:JS327787 SY327787:TO327787 ACU327787:ADK327787 AMQ327787:ANG327787 AWM327787:AXC327787 BGI327787:BGY327787 BQE327787:BQU327787 CAA327787:CAQ327787 CJW327787:CKM327787 CTS327787:CUI327787 DDO327787:DEE327787 DNK327787:DOA327787 DXG327787:DXW327787 EHC327787:EHS327787 EQY327787:ERO327787 FAU327787:FBK327787 FKQ327787:FLG327787 FUM327787:FVC327787 GEI327787:GEY327787 GOE327787:GOU327787 GYA327787:GYQ327787 HHW327787:HIM327787 HRS327787:HSI327787 IBO327787:ICE327787 ILK327787:IMA327787 IVG327787:IVW327787 JFC327787:JFS327787 JOY327787:JPO327787 JYU327787:JZK327787 KIQ327787:KJG327787 KSM327787:KTC327787 LCI327787:LCY327787 LME327787:LMU327787 LWA327787:LWQ327787 MFW327787:MGM327787 MPS327787:MQI327787 MZO327787:NAE327787 NJK327787:NKA327787 NTG327787:NTW327787 ODC327787:ODS327787 OMY327787:ONO327787 OWU327787:OXK327787 PGQ327787:PHG327787 PQM327787:PRC327787 QAI327787:QAY327787 QKE327787:QKU327787 QUA327787:QUQ327787 RDW327787:REM327787 RNS327787:ROI327787 RXO327787:RYE327787 SHK327787:SIA327787 SRG327787:SRW327787 TBC327787:TBS327787 TKY327787:TLO327787 TUU327787:TVK327787 UEQ327787:UFG327787 UOM327787:UPC327787 UYI327787:UYY327787 VIE327787:VIU327787 VSA327787:VSQ327787 WBW327787:WCM327787 WLS327787:WMI327787 WVO327787:WWE327787 G393323:W393323 JC393323:JS393323 SY393323:TO393323 ACU393323:ADK393323 AMQ393323:ANG393323 AWM393323:AXC393323 BGI393323:BGY393323 BQE393323:BQU393323 CAA393323:CAQ393323 CJW393323:CKM393323 CTS393323:CUI393323 DDO393323:DEE393323 DNK393323:DOA393323 DXG393323:DXW393323 EHC393323:EHS393323 EQY393323:ERO393323 FAU393323:FBK393323 FKQ393323:FLG393323 FUM393323:FVC393323 GEI393323:GEY393323 GOE393323:GOU393323 GYA393323:GYQ393323 HHW393323:HIM393323 HRS393323:HSI393323 IBO393323:ICE393323 ILK393323:IMA393323 IVG393323:IVW393323 JFC393323:JFS393323 JOY393323:JPO393323 JYU393323:JZK393323 KIQ393323:KJG393323 KSM393323:KTC393323 LCI393323:LCY393323 LME393323:LMU393323 LWA393323:LWQ393323 MFW393323:MGM393323 MPS393323:MQI393323 MZO393323:NAE393323 NJK393323:NKA393323 NTG393323:NTW393323 ODC393323:ODS393323 OMY393323:ONO393323 OWU393323:OXK393323 PGQ393323:PHG393323 PQM393323:PRC393323 QAI393323:QAY393323 QKE393323:QKU393323 QUA393323:QUQ393323 RDW393323:REM393323 RNS393323:ROI393323 RXO393323:RYE393323 SHK393323:SIA393323 SRG393323:SRW393323 TBC393323:TBS393323 TKY393323:TLO393323 TUU393323:TVK393323 UEQ393323:UFG393323 UOM393323:UPC393323 UYI393323:UYY393323 VIE393323:VIU393323 VSA393323:VSQ393323 WBW393323:WCM393323 WLS393323:WMI393323 WVO393323:WWE393323 G458859:W458859 JC458859:JS458859 SY458859:TO458859 ACU458859:ADK458859 AMQ458859:ANG458859 AWM458859:AXC458859 BGI458859:BGY458859 BQE458859:BQU458859 CAA458859:CAQ458859 CJW458859:CKM458859 CTS458859:CUI458859 DDO458859:DEE458859 DNK458859:DOA458859 DXG458859:DXW458859 EHC458859:EHS458859 EQY458859:ERO458859 FAU458859:FBK458859 FKQ458859:FLG458859 FUM458859:FVC458859 GEI458859:GEY458859 GOE458859:GOU458859 GYA458859:GYQ458859 HHW458859:HIM458859 HRS458859:HSI458859 IBO458859:ICE458859 ILK458859:IMA458859 IVG458859:IVW458859 JFC458859:JFS458859 JOY458859:JPO458859 JYU458859:JZK458859 KIQ458859:KJG458859 KSM458859:KTC458859 LCI458859:LCY458859 LME458859:LMU458859 LWA458859:LWQ458859 MFW458859:MGM458859 MPS458859:MQI458859 MZO458859:NAE458859 NJK458859:NKA458859 NTG458859:NTW458859 ODC458859:ODS458859 OMY458859:ONO458859 OWU458859:OXK458859 PGQ458859:PHG458859 PQM458859:PRC458859 QAI458859:QAY458859 QKE458859:QKU458859 QUA458859:QUQ458859 RDW458859:REM458859 RNS458859:ROI458859 RXO458859:RYE458859 SHK458859:SIA458859 SRG458859:SRW458859 TBC458859:TBS458859 TKY458859:TLO458859 TUU458859:TVK458859 UEQ458859:UFG458859 UOM458859:UPC458859 UYI458859:UYY458859 VIE458859:VIU458859 VSA458859:VSQ458859 WBW458859:WCM458859 WLS458859:WMI458859 WVO458859:WWE458859 G524395:W524395 JC524395:JS524395 SY524395:TO524395 ACU524395:ADK524395 AMQ524395:ANG524395 AWM524395:AXC524395 BGI524395:BGY524395 BQE524395:BQU524395 CAA524395:CAQ524395 CJW524395:CKM524395 CTS524395:CUI524395 DDO524395:DEE524395 DNK524395:DOA524395 DXG524395:DXW524395 EHC524395:EHS524395 EQY524395:ERO524395 FAU524395:FBK524395 FKQ524395:FLG524395 FUM524395:FVC524395 GEI524395:GEY524395 GOE524395:GOU524395 GYA524395:GYQ524395 HHW524395:HIM524395 HRS524395:HSI524395 IBO524395:ICE524395 ILK524395:IMA524395 IVG524395:IVW524395 JFC524395:JFS524395 JOY524395:JPO524395 JYU524395:JZK524395 KIQ524395:KJG524395 KSM524395:KTC524395 LCI524395:LCY524395 LME524395:LMU524395 LWA524395:LWQ524395 MFW524395:MGM524395 MPS524395:MQI524395 MZO524395:NAE524395 NJK524395:NKA524395 NTG524395:NTW524395 ODC524395:ODS524395 OMY524395:ONO524395 OWU524395:OXK524395 PGQ524395:PHG524395 PQM524395:PRC524395 QAI524395:QAY524395 QKE524395:QKU524395 QUA524395:QUQ524395 RDW524395:REM524395 RNS524395:ROI524395 RXO524395:RYE524395 SHK524395:SIA524395 SRG524395:SRW524395 TBC524395:TBS524395 TKY524395:TLO524395 TUU524395:TVK524395 UEQ524395:UFG524395 UOM524395:UPC524395 UYI524395:UYY524395 VIE524395:VIU524395 VSA524395:VSQ524395 WBW524395:WCM524395 WLS524395:WMI524395 WVO524395:WWE524395 G589931:W589931 JC589931:JS589931 SY589931:TO589931 ACU589931:ADK589931 AMQ589931:ANG589931 AWM589931:AXC589931 BGI589931:BGY589931 BQE589931:BQU589931 CAA589931:CAQ589931 CJW589931:CKM589931 CTS589931:CUI589931 DDO589931:DEE589931 DNK589931:DOA589931 DXG589931:DXW589931 EHC589931:EHS589931 EQY589931:ERO589931 FAU589931:FBK589931 FKQ589931:FLG589931 FUM589931:FVC589931 GEI589931:GEY589931 GOE589931:GOU589931 GYA589931:GYQ589931 HHW589931:HIM589931 HRS589931:HSI589931 IBO589931:ICE589931 ILK589931:IMA589931 IVG589931:IVW589931 JFC589931:JFS589931 JOY589931:JPO589931 JYU589931:JZK589931 KIQ589931:KJG589931 KSM589931:KTC589931 LCI589931:LCY589931 LME589931:LMU589931 LWA589931:LWQ589931 MFW589931:MGM589931 MPS589931:MQI589931 MZO589931:NAE589931 NJK589931:NKA589931 NTG589931:NTW589931 ODC589931:ODS589931 OMY589931:ONO589931 OWU589931:OXK589931 PGQ589931:PHG589931 PQM589931:PRC589931 QAI589931:QAY589931 QKE589931:QKU589931 QUA589931:QUQ589931 RDW589931:REM589931 RNS589931:ROI589931 RXO589931:RYE589931 SHK589931:SIA589931 SRG589931:SRW589931 TBC589931:TBS589931 TKY589931:TLO589931 TUU589931:TVK589931 UEQ589931:UFG589931 UOM589931:UPC589931 UYI589931:UYY589931 VIE589931:VIU589931 VSA589931:VSQ589931 WBW589931:WCM589931 WLS589931:WMI589931 WVO589931:WWE589931 G655467:W655467 JC655467:JS655467 SY655467:TO655467 ACU655467:ADK655467 AMQ655467:ANG655467 AWM655467:AXC655467 BGI655467:BGY655467 BQE655467:BQU655467 CAA655467:CAQ655467 CJW655467:CKM655467 CTS655467:CUI655467 DDO655467:DEE655467 DNK655467:DOA655467 DXG655467:DXW655467 EHC655467:EHS655467 EQY655467:ERO655467 FAU655467:FBK655467 FKQ655467:FLG655467 FUM655467:FVC655467 GEI655467:GEY655467 GOE655467:GOU655467 GYA655467:GYQ655467 HHW655467:HIM655467 HRS655467:HSI655467 IBO655467:ICE655467 ILK655467:IMA655467 IVG655467:IVW655467 JFC655467:JFS655467 JOY655467:JPO655467 JYU655467:JZK655467 KIQ655467:KJG655467 KSM655467:KTC655467 LCI655467:LCY655467 LME655467:LMU655467 LWA655467:LWQ655467 MFW655467:MGM655467 MPS655467:MQI655467 MZO655467:NAE655467 NJK655467:NKA655467 NTG655467:NTW655467 ODC655467:ODS655467 OMY655467:ONO655467 OWU655467:OXK655467 PGQ655467:PHG655467 PQM655467:PRC655467 QAI655467:QAY655467 QKE655467:QKU655467 QUA655467:QUQ655467 RDW655467:REM655467 RNS655467:ROI655467 RXO655467:RYE655467 SHK655467:SIA655467 SRG655467:SRW655467 TBC655467:TBS655467 TKY655467:TLO655467 TUU655467:TVK655467 UEQ655467:UFG655467 UOM655467:UPC655467 UYI655467:UYY655467 VIE655467:VIU655467 VSA655467:VSQ655467 WBW655467:WCM655467 WLS655467:WMI655467 WVO655467:WWE655467 G721003:W721003 JC721003:JS721003 SY721003:TO721003 ACU721003:ADK721003 AMQ721003:ANG721003 AWM721003:AXC721003 BGI721003:BGY721003 BQE721003:BQU721003 CAA721003:CAQ721003 CJW721003:CKM721003 CTS721003:CUI721003 DDO721003:DEE721003 DNK721003:DOA721003 DXG721003:DXW721003 EHC721003:EHS721003 EQY721003:ERO721003 FAU721003:FBK721003 FKQ721003:FLG721003 FUM721003:FVC721003 GEI721003:GEY721003 GOE721003:GOU721003 GYA721003:GYQ721003 HHW721003:HIM721003 HRS721003:HSI721003 IBO721003:ICE721003 ILK721003:IMA721003 IVG721003:IVW721003 JFC721003:JFS721003 JOY721003:JPO721003 JYU721003:JZK721003 KIQ721003:KJG721003 KSM721003:KTC721003 LCI721003:LCY721003 LME721003:LMU721003 LWA721003:LWQ721003 MFW721003:MGM721003 MPS721003:MQI721003 MZO721003:NAE721003 NJK721003:NKA721003 NTG721003:NTW721003 ODC721003:ODS721003 OMY721003:ONO721003 OWU721003:OXK721003 PGQ721003:PHG721003 PQM721003:PRC721003 QAI721003:QAY721003 QKE721003:QKU721003 QUA721003:QUQ721003 RDW721003:REM721003 RNS721003:ROI721003 RXO721003:RYE721003 SHK721003:SIA721003 SRG721003:SRW721003 TBC721003:TBS721003 TKY721003:TLO721003 TUU721003:TVK721003 UEQ721003:UFG721003 UOM721003:UPC721003 UYI721003:UYY721003 VIE721003:VIU721003 VSA721003:VSQ721003 WBW721003:WCM721003 WLS721003:WMI721003 WVO721003:WWE721003 G786539:W786539 JC786539:JS786539 SY786539:TO786539 ACU786539:ADK786539 AMQ786539:ANG786539 AWM786539:AXC786539 BGI786539:BGY786539 BQE786539:BQU786539 CAA786539:CAQ786539 CJW786539:CKM786539 CTS786539:CUI786539 DDO786539:DEE786539 DNK786539:DOA786539 DXG786539:DXW786539 EHC786539:EHS786539 EQY786539:ERO786539 FAU786539:FBK786539 FKQ786539:FLG786539 FUM786539:FVC786539 GEI786539:GEY786539 GOE786539:GOU786539 GYA786539:GYQ786539 HHW786539:HIM786539 HRS786539:HSI786539 IBO786539:ICE786539 ILK786539:IMA786539 IVG786539:IVW786539 JFC786539:JFS786539 JOY786539:JPO786539 JYU786539:JZK786539 KIQ786539:KJG786539 KSM786539:KTC786539 LCI786539:LCY786539 LME786539:LMU786539 LWA786539:LWQ786539 MFW786539:MGM786539 MPS786539:MQI786539 MZO786539:NAE786539 NJK786539:NKA786539 NTG786539:NTW786539 ODC786539:ODS786539 OMY786539:ONO786539 OWU786539:OXK786539 PGQ786539:PHG786539 PQM786539:PRC786539 QAI786539:QAY786539 QKE786539:QKU786539 QUA786539:QUQ786539 RDW786539:REM786539 RNS786539:ROI786539 RXO786539:RYE786539 SHK786539:SIA786539 SRG786539:SRW786539 TBC786539:TBS786539 TKY786539:TLO786539 TUU786539:TVK786539 UEQ786539:UFG786539 UOM786539:UPC786539 UYI786539:UYY786539 VIE786539:VIU786539 VSA786539:VSQ786539 WBW786539:WCM786539 WLS786539:WMI786539 WVO786539:WWE786539 G852075:W852075 JC852075:JS852075 SY852075:TO852075 ACU852075:ADK852075 AMQ852075:ANG852075 AWM852075:AXC852075 BGI852075:BGY852075 BQE852075:BQU852075 CAA852075:CAQ852075 CJW852075:CKM852075 CTS852075:CUI852075 DDO852075:DEE852075 DNK852075:DOA852075 DXG852075:DXW852075 EHC852075:EHS852075 EQY852075:ERO852075 FAU852075:FBK852075 FKQ852075:FLG852075 FUM852075:FVC852075 GEI852075:GEY852075 GOE852075:GOU852075 GYA852075:GYQ852075 HHW852075:HIM852075 HRS852075:HSI852075 IBO852075:ICE852075 ILK852075:IMA852075 IVG852075:IVW852075 JFC852075:JFS852075 JOY852075:JPO852075 JYU852075:JZK852075 KIQ852075:KJG852075 KSM852075:KTC852075 LCI852075:LCY852075 LME852075:LMU852075 LWA852075:LWQ852075 MFW852075:MGM852075 MPS852075:MQI852075 MZO852075:NAE852075 NJK852075:NKA852075 NTG852075:NTW852075 ODC852075:ODS852075 OMY852075:ONO852075 OWU852075:OXK852075 PGQ852075:PHG852075 PQM852075:PRC852075 QAI852075:QAY852075 QKE852075:QKU852075 QUA852075:QUQ852075 RDW852075:REM852075 RNS852075:ROI852075 RXO852075:RYE852075 SHK852075:SIA852075 SRG852075:SRW852075 TBC852075:TBS852075 TKY852075:TLO852075 TUU852075:TVK852075 UEQ852075:UFG852075 UOM852075:UPC852075 UYI852075:UYY852075 VIE852075:VIU852075 VSA852075:VSQ852075 WBW852075:WCM852075 WLS852075:WMI852075 WVO852075:WWE852075 G917611:W917611 JC917611:JS917611 SY917611:TO917611 ACU917611:ADK917611 AMQ917611:ANG917611 AWM917611:AXC917611 BGI917611:BGY917611 BQE917611:BQU917611 CAA917611:CAQ917611 CJW917611:CKM917611 CTS917611:CUI917611 DDO917611:DEE917611 DNK917611:DOA917611 DXG917611:DXW917611 EHC917611:EHS917611 EQY917611:ERO917611 FAU917611:FBK917611 FKQ917611:FLG917611 FUM917611:FVC917611 GEI917611:GEY917611 GOE917611:GOU917611 GYA917611:GYQ917611 HHW917611:HIM917611 HRS917611:HSI917611 IBO917611:ICE917611 ILK917611:IMA917611 IVG917611:IVW917611 JFC917611:JFS917611 JOY917611:JPO917611 JYU917611:JZK917611 KIQ917611:KJG917611 KSM917611:KTC917611 LCI917611:LCY917611 LME917611:LMU917611 LWA917611:LWQ917611 MFW917611:MGM917611 MPS917611:MQI917611 MZO917611:NAE917611 NJK917611:NKA917611 NTG917611:NTW917611 ODC917611:ODS917611 OMY917611:ONO917611 OWU917611:OXK917611 PGQ917611:PHG917611 PQM917611:PRC917611 QAI917611:QAY917611 QKE917611:QKU917611 QUA917611:QUQ917611 RDW917611:REM917611 RNS917611:ROI917611 RXO917611:RYE917611 SHK917611:SIA917611 SRG917611:SRW917611 TBC917611:TBS917611 TKY917611:TLO917611 TUU917611:TVK917611 UEQ917611:UFG917611 UOM917611:UPC917611 UYI917611:UYY917611 VIE917611:VIU917611 VSA917611:VSQ917611 WBW917611:WCM917611 WLS917611:WMI917611 WVO917611:WWE917611 G983147:W983147 JC983147:JS983147 SY983147:TO983147 ACU983147:ADK983147 AMQ983147:ANG983147 AWM983147:AXC983147 BGI983147:BGY983147 BQE983147:BQU983147 CAA983147:CAQ983147 CJW983147:CKM983147 CTS983147:CUI983147 DDO983147:DEE983147 DNK983147:DOA983147 DXG983147:DXW983147 EHC983147:EHS983147 EQY983147:ERO983147 FAU983147:FBK983147 FKQ983147:FLG983147 FUM983147:FVC983147 GEI983147:GEY983147 GOE983147:GOU983147 GYA983147:GYQ983147 HHW983147:HIM983147 HRS983147:HSI983147 IBO983147:ICE983147 ILK983147:IMA983147 IVG983147:IVW983147 JFC983147:JFS983147 JOY983147:JPO983147 JYU983147:JZK983147 KIQ983147:KJG983147 KSM983147:KTC983147 LCI983147:LCY983147 LME983147:LMU983147 LWA983147:LWQ983147 MFW983147:MGM983147 MPS983147:MQI983147 MZO983147:NAE983147 NJK983147:NKA983147 NTG983147:NTW983147 ODC983147:ODS983147 OMY983147:ONO983147 OWU983147:OXK983147 PGQ983147:PHG983147 PQM983147:PRC983147 QAI983147:QAY983147 QKE983147:QKU983147 QUA983147:QUQ983147 RDW983147:REM983147 RNS983147:ROI983147 RXO983147:RYE983147 SHK983147:SIA983147 SRG983147:SRW983147 TBC983147:TBS983147 TKY983147:TLO983147 TUU983147:TVK983147 UEQ983147:UFG983147 UOM983147:UPC983147 UYI983147:UYY983147 VIE983147:VIU983147 VSA983147:VSQ983147 WBW983147:WCM983147 WLS983147:WMI983147 WVO983147:WWE983147 G172:W172 JC172:JS172 SY172:TO172 ACU172:ADK172 AMQ172:ANG172 AWM172:AXC172 BGI172:BGY172 BQE172:BQU172 CAA172:CAQ172 CJW172:CKM172 CTS172:CUI172 DDO172:DEE172 DNK172:DOA172 DXG172:DXW172 EHC172:EHS172 EQY172:ERO172 FAU172:FBK172 FKQ172:FLG172 FUM172:FVC172 GEI172:GEY172 GOE172:GOU172 GYA172:GYQ172 HHW172:HIM172 HRS172:HSI172 IBO172:ICE172 ILK172:IMA172 IVG172:IVW172 JFC172:JFS172 JOY172:JPO172 JYU172:JZK172 KIQ172:KJG172 KSM172:KTC172 LCI172:LCY172 LME172:LMU172 LWA172:LWQ172 MFW172:MGM172 MPS172:MQI172 MZO172:NAE172 NJK172:NKA172 NTG172:NTW172 ODC172:ODS172 OMY172:ONO172 OWU172:OXK172 PGQ172:PHG172 PQM172:PRC172 QAI172:QAY172 QKE172:QKU172 QUA172:QUQ172 RDW172:REM172 RNS172:ROI172 RXO172:RYE172 SHK172:SIA172 SRG172:SRW172 TBC172:TBS172 TKY172:TLO172 TUU172:TVK172 UEQ172:UFG172 UOM172:UPC172 UYI172:UYY172 VIE172:VIU172 VSA172:VSQ172 WBW172:WCM172 WLS172:WMI172 WVO172:WWE172 G65708:W65708 JC65708:JS65708 SY65708:TO65708 ACU65708:ADK65708 AMQ65708:ANG65708 AWM65708:AXC65708 BGI65708:BGY65708 BQE65708:BQU65708 CAA65708:CAQ65708 CJW65708:CKM65708 CTS65708:CUI65708 DDO65708:DEE65708 DNK65708:DOA65708 DXG65708:DXW65708 EHC65708:EHS65708 EQY65708:ERO65708 FAU65708:FBK65708 FKQ65708:FLG65708 FUM65708:FVC65708 GEI65708:GEY65708 GOE65708:GOU65708 GYA65708:GYQ65708 HHW65708:HIM65708 HRS65708:HSI65708 IBO65708:ICE65708 ILK65708:IMA65708 IVG65708:IVW65708 JFC65708:JFS65708 JOY65708:JPO65708 JYU65708:JZK65708 KIQ65708:KJG65708 KSM65708:KTC65708 LCI65708:LCY65708 LME65708:LMU65708 LWA65708:LWQ65708 MFW65708:MGM65708 MPS65708:MQI65708 MZO65708:NAE65708 NJK65708:NKA65708 NTG65708:NTW65708 ODC65708:ODS65708 OMY65708:ONO65708 OWU65708:OXK65708 PGQ65708:PHG65708 PQM65708:PRC65708 QAI65708:QAY65708 QKE65708:QKU65708 QUA65708:QUQ65708 RDW65708:REM65708 RNS65708:ROI65708 RXO65708:RYE65708 SHK65708:SIA65708 SRG65708:SRW65708 TBC65708:TBS65708 TKY65708:TLO65708 TUU65708:TVK65708 UEQ65708:UFG65708 UOM65708:UPC65708 UYI65708:UYY65708 VIE65708:VIU65708 VSA65708:VSQ65708 WBW65708:WCM65708 WLS65708:WMI65708 WVO65708:WWE65708 G131244:W131244 JC131244:JS131244 SY131244:TO131244 ACU131244:ADK131244 AMQ131244:ANG131244 AWM131244:AXC131244 BGI131244:BGY131244 BQE131244:BQU131244 CAA131244:CAQ131244 CJW131244:CKM131244 CTS131244:CUI131244 DDO131244:DEE131244 DNK131244:DOA131244 DXG131244:DXW131244 EHC131244:EHS131244 EQY131244:ERO131244 FAU131244:FBK131244 FKQ131244:FLG131244 FUM131244:FVC131244 GEI131244:GEY131244 GOE131244:GOU131244 GYA131244:GYQ131244 HHW131244:HIM131244 HRS131244:HSI131244 IBO131244:ICE131244 ILK131244:IMA131244 IVG131244:IVW131244 JFC131244:JFS131244 JOY131244:JPO131244 JYU131244:JZK131244 KIQ131244:KJG131244 KSM131244:KTC131244 LCI131244:LCY131244 LME131244:LMU131244 LWA131244:LWQ131244 MFW131244:MGM131244 MPS131244:MQI131244 MZO131244:NAE131244 NJK131244:NKA131244 NTG131244:NTW131244 ODC131244:ODS131244 OMY131244:ONO131244 OWU131244:OXK131244 PGQ131244:PHG131244 PQM131244:PRC131244 QAI131244:QAY131244 QKE131244:QKU131244 QUA131244:QUQ131244 RDW131244:REM131244 RNS131244:ROI131244 RXO131244:RYE131244 SHK131244:SIA131244 SRG131244:SRW131244 TBC131244:TBS131244 TKY131244:TLO131244 TUU131244:TVK131244 UEQ131244:UFG131244 UOM131244:UPC131244 UYI131244:UYY131244 VIE131244:VIU131244 VSA131244:VSQ131244 WBW131244:WCM131244 WLS131244:WMI131244 WVO131244:WWE131244 G196780:W196780 JC196780:JS196780 SY196780:TO196780 ACU196780:ADK196780 AMQ196780:ANG196780 AWM196780:AXC196780 BGI196780:BGY196780 BQE196780:BQU196780 CAA196780:CAQ196780 CJW196780:CKM196780 CTS196780:CUI196780 DDO196780:DEE196780 DNK196780:DOA196780 DXG196780:DXW196780 EHC196780:EHS196780 EQY196780:ERO196780 FAU196780:FBK196780 FKQ196780:FLG196780 FUM196780:FVC196780 GEI196780:GEY196780 GOE196780:GOU196780 GYA196780:GYQ196780 HHW196780:HIM196780 HRS196780:HSI196780 IBO196780:ICE196780 ILK196780:IMA196780 IVG196780:IVW196780 JFC196780:JFS196780 JOY196780:JPO196780 JYU196780:JZK196780 KIQ196780:KJG196780 KSM196780:KTC196780 LCI196780:LCY196780 LME196780:LMU196780 LWA196780:LWQ196780 MFW196780:MGM196780 MPS196780:MQI196780 MZO196780:NAE196780 NJK196780:NKA196780 NTG196780:NTW196780 ODC196780:ODS196780 OMY196780:ONO196780 OWU196780:OXK196780 PGQ196780:PHG196780 PQM196780:PRC196780 QAI196780:QAY196780 QKE196780:QKU196780 QUA196780:QUQ196780 RDW196780:REM196780 RNS196780:ROI196780 RXO196780:RYE196780 SHK196780:SIA196780 SRG196780:SRW196780 TBC196780:TBS196780 TKY196780:TLO196780 TUU196780:TVK196780 UEQ196780:UFG196780 UOM196780:UPC196780 UYI196780:UYY196780 VIE196780:VIU196780 VSA196780:VSQ196780 WBW196780:WCM196780 WLS196780:WMI196780 WVO196780:WWE196780 G262316:W262316 JC262316:JS262316 SY262316:TO262316 ACU262316:ADK262316 AMQ262316:ANG262316 AWM262316:AXC262316 BGI262316:BGY262316 BQE262316:BQU262316 CAA262316:CAQ262316 CJW262316:CKM262316 CTS262316:CUI262316 DDO262316:DEE262316 DNK262316:DOA262316 DXG262316:DXW262316 EHC262316:EHS262316 EQY262316:ERO262316 FAU262316:FBK262316 FKQ262316:FLG262316 FUM262316:FVC262316 GEI262316:GEY262316 GOE262316:GOU262316 GYA262316:GYQ262316 HHW262316:HIM262316 HRS262316:HSI262316 IBO262316:ICE262316 ILK262316:IMA262316 IVG262316:IVW262316 JFC262316:JFS262316 JOY262316:JPO262316 JYU262316:JZK262316 KIQ262316:KJG262316 KSM262316:KTC262316 LCI262316:LCY262316 LME262316:LMU262316 LWA262316:LWQ262316 MFW262316:MGM262316 MPS262316:MQI262316 MZO262316:NAE262316 NJK262316:NKA262316 NTG262316:NTW262316 ODC262316:ODS262316 OMY262316:ONO262316 OWU262316:OXK262316 PGQ262316:PHG262316 PQM262316:PRC262316 QAI262316:QAY262316 QKE262316:QKU262316 QUA262316:QUQ262316 RDW262316:REM262316 RNS262316:ROI262316 RXO262316:RYE262316 SHK262316:SIA262316 SRG262316:SRW262316 TBC262316:TBS262316 TKY262316:TLO262316 TUU262316:TVK262316 UEQ262316:UFG262316 UOM262316:UPC262316 UYI262316:UYY262316 VIE262316:VIU262316 VSA262316:VSQ262316 WBW262316:WCM262316 WLS262316:WMI262316 WVO262316:WWE262316 G327852:W327852 JC327852:JS327852 SY327852:TO327852 ACU327852:ADK327852 AMQ327852:ANG327852 AWM327852:AXC327852 BGI327852:BGY327852 BQE327852:BQU327852 CAA327852:CAQ327852 CJW327852:CKM327852 CTS327852:CUI327852 DDO327852:DEE327852 DNK327852:DOA327852 DXG327852:DXW327852 EHC327852:EHS327852 EQY327852:ERO327852 FAU327852:FBK327852 FKQ327852:FLG327852 FUM327852:FVC327852 GEI327852:GEY327852 GOE327852:GOU327852 GYA327852:GYQ327852 HHW327852:HIM327852 HRS327852:HSI327852 IBO327852:ICE327852 ILK327852:IMA327852 IVG327852:IVW327852 JFC327852:JFS327852 JOY327852:JPO327852 JYU327852:JZK327852 KIQ327852:KJG327852 KSM327852:KTC327852 LCI327852:LCY327852 LME327852:LMU327852 LWA327852:LWQ327852 MFW327852:MGM327852 MPS327852:MQI327852 MZO327852:NAE327852 NJK327852:NKA327852 NTG327852:NTW327852 ODC327852:ODS327852 OMY327852:ONO327852 OWU327852:OXK327852 PGQ327852:PHG327852 PQM327852:PRC327852 QAI327852:QAY327852 QKE327852:QKU327852 QUA327852:QUQ327852 RDW327852:REM327852 RNS327852:ROI327852 RXO327852:RYE327852 SHK327852:SIA327852 SRG327852:SRW327852 TBC327852:TBS327852 TKY327852:TLO327852 TUU327852:TVK327852 UEQ327852:UFG327852 UOM327852:UPC327852 UYI327852:UYY327852 VIE327852:VIU327852 VSA327852:VSQ327852 WBW327852:WCM327852 WLS327852:WMI327852 WVO327852:WWE327852 G393388:W393388 JC393388:JS393388 SY393388:TO393388 ACU393388:ADK393388 AMQ393388:ANG393388 AWM393388:AXC393388 BGI393388:BGY393388 BQE393388:BQU393388 CAA393388:CAQ393388 CJW393388:CKM393388 CTS393388:CUI393388 DDO393388:DEE393388 DNK393388:DOA393388 DXG393388:DXW393388 EHC393388:EHS393388 EQY393388:ERO393388 FAU393388:FBK393388 FKQ393388:FLG393388 FUM393388:FVC393388 GEI393388:GEY393388 GOE393388:GOU393388 GYA393388:GYQ393388 HHW393388:HIM393388 HRS393388:HSI393388 IBO393388:ICE393388 ILK393388:IMA393388 IVG393388:IVW393388 JFC393388:JFS393388 JOY393388:JPO393388 JYU393388:JZK393388 KIQ393388:KJG393388 KSM393388:KTC393388 LCI393388:LCY393388 LME393388:LMU393388 LWA393388:LWQ393388 MFW393388:MGM393388 MPS393388:MQI393388 MZO393388:NAE393388 NJK393388:NKA393388 NTG393388:NTW393388 ODC393388:ODS393388 OMY393388:ONO393388 OWU393388:OXK393388 PGQ393388:PHG393388 PQM393388:PRC393388 QAI393388:QAY393388 QKE393388:QKU393388 QUA393388:QUQ393388 RDW393388:REM393388 RNS393388:ROI393388 RXO393388:RYE393388 SHK393388:SIA393388 SRG393388:SRW393388 TBC393388:TBS393388 TKY393388:TLO393388 TUU393388:TVK393388 UEQ393388:UFG393388 UOM393388:UPC393388 UYI393388:UYY393388 VIE393388:VIU393388 VSA393388:VSQ393388 WBW393388:WCM393388 WLS393388:WMI393388 WVO393388:WWE393388 G458924:W458924 JC458924:JS458924 SY458924:TO458924 ACU458924:ADK458924 AMQ458924:ANG458924 AWM458924:AXC458924 BGI458924:BGY458924 BQE458924:BQU458924 CAA458924:CAQ458924 CJW458924:CKM458924 CTS458924:CUI458924 DDO458924:DEE458924 DNK458924:DOA458924 DXG458924:DXW458924 EHC458924:EHS458924 EQY458924:ERO458924 FAU458924:FBK458924 FKQ458924:FLG458924 FUM458924:FVC458924 GEI458924:GEY458924 GOE458924:GOU458924 GYA458924:GYQ458924 HHW458924:HIM458924 HRS458924:HSI458924 IBO458924:ICE458924 ILK458924:IMA458924 IVG458924:IVW458924 JFC458924:JFS458924 JOY458924:JPO458924 JYU458924:JZK458924 KIQ458924:KJG458924 KSM458924:KTC458924 LCI458924:LCY458924 LME458924:LMU458924 LWA458924:LWQ458924 MFW458924:MGM458924 MPS458924:MQI458924 MZO458924:NAE458924 NJK458924:NKA458924 NTG458924:NTW458924 ODC458924:ODS458924 OMY458924:ONO458924 OWU458924:OXK458924 PGQ458924:PHG458924 PQM458924:PRC458924 QAI458924:QAY458924 QKE458924:QKU458924 QUA458924:QUQ458924 RDW458924:REM458924 RNS458924:ROI458924 RXO458924:RYE458924 SHK458924:SIA458924 SRG458924:SRW458924 TBC458924:TBS458924 TKY458924:TLO458924 TUU458924:TVK458924 UEQ458924:UFG458924 UOM458924:UPC458924 UYI458924:UYY458924 VIE458924:VIU458924 VSA458924:VSQ458924 WBW458924:WCM458924 WLS458924:WMI458924 WVO458924:WWE458924 G524460:W524460 JC524460:JS524460 SY524460:TO524460 ACU524460:ADK524460 AMQ524460:ANG524460 AWM524460:AXC524460 BGI524460:BGY524460 BQE524460:BQU524460 CAA524460:CAQ524460 CJW524460:CKM524460 CTS524460:CUI524460 DDO524460:DEE524460 DNK524460:DOA524460 DXG524460:DXW524460 EHC524460:EHS524460 EQY524460:ERO524460 FAU524460:FBK524460 FKQ524460:FLG524460 FUM524460:FVC524460 GEI524460:GEY524460 GOE524460:GOU524460 GYA524460:GYQ524460 HHW524460:HIM524460 HRS524460:HSI524460 IBO524460:ICE524460 ILK524460:IMA524460 IVG524460:IVW524460 JFC524460:JFS524460 JOY524460:JPO524460 JYU524460:JZK524460 KIQ524460:KJG524460 KSM524460:KTC524460 LCI524460:LCY524460 LME524460:LMU524460 LWA524460:LWQ524460 MFW524460:MGM524460 MPS524460:MQI524460 MZO524460:NAE524460 NJK524460:NKA524460 NTG524460:NTW524460 ODC524460:ODS524460 OMY524460:ONO524460 OWU524460:OXK524460 PGQ524460:PHG524460 PQM524460:PRC524460 QAI524460:QAY524460 QKE524460:QKU524460 QUA524460:QUQ524460 RDW524460:REM524460 RNS524460:ROI524460 RXO524460:RYE524460 SHK524460:SIA524460 SRG524460:SRW524460 TBC524460:TBS524460 TKY524460:TLO524460 TUU524460:TVK524460 UEQ524460:UFG524460 UOM524460:UPC524460 UYI524460:UYY524460 VIE524460:VIU524460 VSA524460:VSQ524460 WBW524460:WCM524460 WLS524460:WMI524460 WVO524460:WWE524460 G589996:W589996 JC589996:JS589996 SY589996:TO589996 ACU589996:ADK589996 AMQ589996:ANG589996 AWM589996:AXC589996 BGI589996:BGY589996 BQE589996:BQU589996 CAA589996:CAQ589996 CJW589996:CKM589996 CTS589996:CUI589996 DDO589996:DEE589996 DNK589996:DOA589996 DXG589996:DXW589996 EHC589996:EHS589996 EQY589996:ERO589996 FAU589996:FBK589996 FKQ589996:FLG589996 FUM589996:FVC589996 GEI589996:GEY589996 GOE589996:GOU589996 GYA589996:GYQ589996 HHW589996:HIM589996 HRS589996:HSI589996 IBO589996:ICE589996 ILK589996:IMA589996 IVG589996:IVW589996 JFC589996:JFS589996 JOY589996:JPO589996 JYU589996:JZK589996 KIQ589996:KJG589996 KSM589996:KTC589996 LCI589996:LCY589996 LME589996:LMU589996 LWA589996:LWQ589996 MFW589996:MGM589996 MPS589996:MQI589996 MZO589996:NAE589996 NJK589996:NKA589996 NTG589996:NTW589996 ODC589996:ODS589996 OMY589996:ONO589996 OWU589996:OXK589996 PGQ589996:PHG589996 PQM589996:PRC589996 QAI589996:QAY589996 QKE589996:QKU589996 QUA589996:QUQ589996 RDW589996:REM589996 RNS589996:ROI589996 RXO589996:RYE589996 SHK589996:SIA589996 SRG589996:SRW589996 TBC589996:TBS589996 TKY589996:TLO589996 TUU589996:TVK589996 UEQ589996:UFG589996 UOM589996:UPC589996 UYI589996:UYY589996 VIE589996:VIU589996 VSA589996:VSQ589996 WBW589996:WCM589996 WLS589996:WMI589996 WVO589996:WWE589996 G655532:W655532 JC655532:JS655532 SY655532:TO655532 ACU655532:ADK655532 AMQ655532:ANG655532 AWM655532:AXC655532 BGI655532:BGY655532 BQE655532:BQU655532 CAA655532:CAQ655532 CJW655532:CKM655532 CTS655532:CUI655532 DDO655532:DEE655532 DNK655532:DOA655532 DXG655532:DXW655532 EHC655532:EHS655532 EQY655532:ERO655532 FAU655532:FBK655532 FKQ655532:FLG655532 FUM655532:FVC655532 GEI655532:GEY655532 GOE655532:GOU655532 GYA655532:GYQ655532 HHW655532:HIM655532 HRS655532:HSI655532 IBO655532:ICE655532 ILK655532:IMA655532 IVG655532:IVW655532 JFC655532:JFS655532 JOY655532:JPO655532 JYU655532:JZK655532 KIQ655532:KJG655532 KSM655532:KTC655532 LCI655532:LCY655532 LME655532:LMU655532 LWA655532:LWQ655532 MFW655532:MGM655532 MPS655532:MQI655532 MZO655532:NAE655532 NJK655532:NKA655532 NTG655532:NTW655532 ODC655532:ODS655532 OMY655532:ONO655532 OWU655532:OXK655532 PGQ655532:PHG655532 PQM655532:PRC655532 QAI655532:QAY655532 QKE655532:QKU655532 QUA655532:QUQ655532 RDW655532:REM655532 RNS655532:ROI655532 RXO655532:RYE655532 SHK655532:SIA655532 SRG655532:SRW655532 TBC655532:TBS655532 TKY655532:TLO655532 TUU655532:TVK655532 UEQ655532:UFG655532 UOM655532:UPC655532 UYI655532:UYY655532 VIE655532:VIU655532 VSA655532:VSQ655532 WBW655532:WCM655532 WLS655532:WMI655532 WVO655532:WWE655532 G721068:W721068 JC721068:JS721068 SY721068:TO721068 ACU721068:ADK721068 AMQ721068:ANG721068 AWM721068:AXC721068 BGI721068:BGY721068 BQE721068:BQU721068 CAA721068:CAQ721068 CJW721068:CKM721068 CTS721068:CUI721068 DDO721068:DEE721068 DNK721068:DOA721068 DXG721068:DXW721068 EHC721068:EHS721068 EQY721068:ERO721068 FAU721068:FBK721068 FKQ721068:FLG721068 FUM721068:FVC721068 GEI721068:GEY721068 GOE721068:GOU721068 GYA721068:GYQ721068 HHW721068:HIM721068 HRS721068:HSI721068 IBO721068:ICE721068 ILK721068:IMA721068 IVG721068:IVW721068 JFC721068:JFS721068 JOY721068:JPO721068 JYU721068:JZK721068 KIQ721068:KJG721068 KSM721068:KTC721068 LCI721068:LCY721068 LME721068:LMU721068 LWA721068:LWQ721068 MFW721068:MGM721068 MPS721068:MQI721068 MZO721068:NAE721068 NJK721068:NKA721068 NTG721068:NTW721068 ODC721068:ODS721068 OMY721068:ONO721068 OWU721068:OXK721068 PGQ721068:PHG721068 PQM721068:PRC721068 QAI721068:QAY721068 QKE721068:QKU721068 QUA721068:QUQ721068 RDW721068:REM721068 RNS721068:ROI721068 RXO721068:RYE721068 SHK721068:SIA721068 SRG721068:SRW721068 TBC721068:TBS721068 TKY721068:TLO721068 TUU721068:TVK721068 UEQ721068:UFG721068 UOM721068:UPC721068 UYI721068:UYY721068 VIE721068:VIU721068 VSA721068:VSQ721068 WBW721068:WCM721068 WLS721068:WMI721068 WVO721068:WWE721068 G786604:W786604 JC786604:JS786604 SY786604:TO786604 ACU786604:ADK786604 AMQ786604:ANG786604 AWM786604:AXC786604 BGI786604:BGY786604 BQE786604:BQU786604 CAA786604:CAQ786604 CJW786604:CKM786604 CTS786604:CUI786604 DDO786604:DEE786604 DNK786604:DOA786604 DXG786604:DXW786604 EHC786604:EHS786604 EQY786604:ERO786604 FAU786604:FBK786604 FKQ786604:FLG786604 FUM786604:FVC786604 GEI786604:GEY786604 GOE786604:GOU786604 GYA786604:GYQ786604 HHW786604:HIM786604 HRS786604:HSI786604 IBO786604:ICE786604 ILK786604:IMA786604 IVG786604:IVW786604 JFC786604:JFS786604 JOY786604:JPO786604 JYU786604:JZK786604 KIQ786604:KJG786604 KSM786604:KTC786604 LCI786604:LCY786604 LME786604:LMU786604 LWA786604:LWQ786604 MFW786604:MGM786604 MPS786604:MQI786604 MZO786604:NAE786604 NJK786604:NKA786604 NTG786604:NTW786604 ODC786604:ODS786604 OMY786604:ONO786604 OWU786604:OXK786604 PGQ786604:PHG786604 PQM786604:PRC786604 QAI786604:QAY786604 QKE786604:QKU786604 QUA786604:QUQ786604 RDW786604:REM786604 RNS786604:ROI786604 RXO786604:RYE786604 SHK786604:SIA786604 SRG786604:SRW786604 TBC786604:TBS786604 TKY786604:TLO786604 TUU786604:TVK786604 UEQ786604:UFG786604 UOM786604:UPC786604 UYI786604:UYY786604 VIE786604:VIU786604 VSA786604:VSQ786604 WBW786604:WCM786604 WLS786604:WMI786604 WVO786604:WWE786604 G852140:W852140 JC852140:JS852140 SY852140:TO852140 ACU852140:ADK852140 AMQ852140:ANG852140 AWM852140:AXC852140 BGI852140:BGY852140 BQE852140:BQU852140 CAA852140:CAQ852140 CJW852140:CKM852140 CTS852140:CUI852140 DDO852140:DEE852140 DNK852140:DOA852140 DXG852140:DXW852140 EHC852140:EHS852140 EQY852140:ERO852140 FAU852140:FBK852140 FKQ852140:FLG852140 FUM852140:FVC852140 GEI852140:GEY852140 GOE852140:GOU852140 GYA852140:GYQ852140 HHW852140:HIM852140 HRS852140:HSI852140 IBO852140:ICE852140 ILK852140:IMA852140 IVG852140:IVW852140 JFC852140:JFS852140 JOY852140:JPO852140 JYU852140:JZK852140 KIQ852140:KJG852140 KSM852140:KTC852140 LCI852140:LCY852140 LME852140:LMU852140 LWA852140:LWQ852140 MFW852140:MGM852140 MPS852140:MQI852140 MZO852140:NAE852140 NJK852140:NKA852140 NTG852140:NTW852140 ODC852140:ODS852140 OMY852140:ONO852140 OWU852140:OXK852140 PGQ852140:PHG852140 PQM852140:PRC852140 QAI852140:QAY852140 QKE852140:QKU852140 QUA852140:QUQ852140 RDW852140:REM852140 RNS852140:ROI852140 RXO852140:RYE852140 SHK852140:SIA852140 SRG852140:SRW852140 TBC852140:TBS852140 TKY852140:TLO852140 TUU852140:TVK852140 UEQ852140:UFG852140 UOM852140:UPC852140 UYI852140:UYY852140 VIE852140:VIU852140 VSA852140:VSQ852140 WBW852140:WCM852140 WLS852140:WMI852140 WVO852140:WWE852140 G917676:W917676 JC917676:JS917676 SY917676:TO917676 ACU917676:ADK917676 AMQ917676:ANG917676 AWM917676:AXC917676 BGI917676:BGY917676 BQE917676:BQU917676 CAA917676:CAQ917676 CJW917676:CKM917676 CTS917676:CUI917676 DDO917676:DEE917676 DNK917676:DOA917676 DXG917676:DXW917676 EHC917676:EHS917676 EQY917676:ERO917676 FAU917676:FBK917676 FKQ917676:FLG917676 FUM917676:FVC917676 GEI917676:GEY917676 GOE917676:GOU917676 GYA917676:GYQ917676 HHW917676:HIM917676 HRS917676:HSI917676 IBO917676:ICE917676 ILK917676:IMA917676 IVG917676:IVW917676 JFC917676:JFS917676 JOY917676:JPO917676 JYU917676:JZK917676 KIQ917676:KJG917676 KSM917676:KTC917676 LCI917676:LCY917676 LME917676:LMU917676 LWA917676:LWQ917676 MFW917676:MGM917676 MPS917676:MQI917676 MZO917676:NAE917676 NJK917676:NKA917676 NTG917676:NTW917676 ODC917676:ODS917676 OMY917676:ONO917676 OWU917676:OXK917676 PGQ917676:PHG917676 PQM917676:PRC917676 QAI917676:QAY917676 QKE917676:QKU917676 QUA917676:QUQ917676 RDW917676:REM917676 RNS917676:ROI917676 RXO917676:RYE917676 SHK917676:SIA917676 SRG917676:SRW917676 TBC917676:TBS917676 TKY917676:TLO917676 TUU917676:TVK917676 UEQ917676:UFG917676 UOM917676:UPC917676 UYI917676:UYY917676 VIE917676:VIU917676 VSA917676:VSQ917676 WBW917676:WCM917676 WLS917676:WMI917676 WVO917676:WWE917676 G983212:W983212 JC983212:JS983212 SY983212:TO983212 ACU983212:ADK983212 AMQ983212:ANG983212 AWM983212:AXC983212 BGI983212:BGY983212 BQE983212:BQU983212 CAA983212:CAQ983212 CJW983212:CKM983212 CTS983212:CUI983212 DDO983212:DEE983212 DNK983212:DOA983212 DXG983212:DXW983212 EHC983212:EHS983212 EQY983212:ERO983212 FAU983212:FBK983212 FKQ983212:FLG983212 FUM983212:FVC983212 GEI983212:GEY983212 GOE983212:GOU983212 GYA983212:GYQ983212 HHW983212:HIM983212 HRS983212:HSI983212 IBO983212:ICE983212 ILK983212:IMA983212 IVG983212:IVW983212 JFC983212:JFS983212 JOY983212:JPO983212 JYU983212:JZK983212 KIQ983212:KJG983212 KSM983212:KTC983212 LCI983212:LCY983212 LME983212:LMU983212 LWA983212:LWQ983212 MFW983212:MGM983212 MPS983212:MQI983212 MZO983212:NAE983212 NJK983212:NKA983212 NTG983212:NTW983212 ODC983212:ODS983212 OMY983212:ONO983212 OWU983212:OXK983212 PGQ983212:PHG983212 PQM983212:PRC983212 QAI983212:QAY983212 QKE983212:QKU983212 QUA983212:QUQ983212 RDW983212:REM983212 RNS983212:ROI983212 RXO983212:RYE983212 SHK983212:SIA983212 SRG983212:SRW983212 TBC983212:TBS983212 TKY983212:TLO983212 TUU983212:TVK983212 UEQ983212:UFG983212 UOM983212:UPC983212 UYI983212:UYY983212 VIE983212:VIU983212 VSA983212:VSQ983212 WBW983212:WCM983212 WLS983212:WMI983212 WVO983212:WWE983212 H169:W169 JD169:JS169 SZ169:TO169 ACV169:ADK169 AMR169:ANG169 AWN169:AXC169 BGJ169:BGY169 BQF169:BQU169 CAB169:CAQ169 CJX169:CKM169 CTT169:CUI169 DDP169:DEE169 DNL169:DOA169 DXH169:DXW169 EHD169:EHS169 EQZ169:ERO169 FAV169:FBK169 FKR169:FLG169 FUN169:FVC169 GEJ169:GEY169 GOF169:GOU169 GYB169:GYQ169 HHX169:HIM169 HRT169:HSI169 IBP169:ICE169 ILL169:IMA169 IVH169:IVW169 JFD169:JFS169 JOZ169:JPO169 JYV169:JZK169 KIR169:KJG169 KSN169:KTC169 LCJ169:LCY169 LMF169:LMU169 LWB169:LWQ169 MFX169:MGM169 MPT169:MQI169 MZP169:NAE169 NJL169:NKA169 NTH169:NTW169 ODD169:ODS169 OMZ169:ONO169 OWV169:OXK169 PGR169:PHG169 PQN169:PRC169 QAJ169:QAY169 QKF169:QKU169 QUB169:QUQ169 RDX169:REM169 RNT169:ROI169 RXP169:RYE169 SHL169:SIA169 SRH169:SRW169 TBD169:TBS169 TKZ169:TLO169 TUV169:TVK169 UER169:UFG169 UON169:UPC169 UYJ169:UYY169 VIF169:VIU169 VSB169:VSQ169 WBX169:WCM169 WLT169:WMI169 WVP169:WWE169 H65705:W65705 JD65705:JS65705 SZ65705:TO65705 ACV65705:ADK65705 AMR65705:ANG65705 AWN65705:AXC65705 BGJ65705:BGY65705 BQF65705:BQU65705 CAB65705:CAQ65705 CJX65705:CKM65705 CTT65705:CUI65705 DDP65705:DEE65705 DNL65705:DOA65705 DXH65705:DXW65705 EHD65705:EHS65705 EQZ65705:ERO65705 FAV65705:FBK65705 FKR65705:FLG65705 FUN65705:FVC65705 GEJ65705:GEY65705 GOF65705:GOU65705 GYB65705:GYQ65705 HHX65705:HIM65705 HRT65705:HSI65705 IBP65705:ICE65705 ILL65705:IMA65705 IVH65705:IVW65705 JFD65705:JFS65705 JOZ65705:JPO65705 JYV65705:JZK65705 KIR65705:KJG65705 KSN65705:KTC65705 LCJ65705:LCY65705 LMF65705:LMU65705 LWB65705:LWQ65705 MFX65705:MGM65705 MPT65705:MQI65705 MZP65705:NAE65705 NJL65705:NKA65705 NTH65705:NTW65705 ODD65705:ODS65705 OMZ65705:ONO65705 OWV65705:OXK65705 PGR65705:PHG65705 PQN65705:PRC65705 QAJ65705:QAY65705 QKF65705:QKU65705 QUB65705:QUQ65705 RDX65705:REM65705 RNT65705:ROI65705 RXP65705:RYE65705 SHL65705:SIA65705 SRH65705:SRW65705 TBD65705:TBS65705 TKZ65705:TLO65705 TUV65705:TVK65705 UER65705:UFG65705 UON65705:UPC65705 UYJ65705:UYY65705 VIF65705:VIU65705 VSB65705:VSQ65705 WBX65705:WCM65705 WLT65705:WMI65705 WVP65705:WWE65705 H131241:W131241 JD131241:JS131241 SZ131241:TO131241 ACV131241:ADK131241 AMR131241:ANG131241 AWN131241:AXC131241 BGJ131241:BGY131241 BQF131241:BQU131241 CAB131241:CAQ131241 CJX131241:CKM131241 CTT131241:CUI131241 DDP131241:DEE131241 DNL131241:DOA131241 DXH131241:DXW131241 EHD131241:EHS131241 EQZ131241:ERO131241 FAV131241:FBK131241 FKR131241:FLG131241 FUN131241:FVC131241 GEJ131241:GEY131241 GOF131241:GOU131241 GYB131241:GYQ131241 HHX131241:HIM131241 HRT131241:HSI131241 IBP131241:ICE131241 ILL131241:IMA131241 IVH131241:IVW131241 JFD131241:JFS131241 JOZ131241:JPO131241 JYV131241:JZK131241 KIR131241:KJG131241 KSN131241:KTC131241 LCJ131241:LCY131241 LMF131241:LMU131241 LWB131241:LWQ131241 MFX131241:MGM131241 MPT131241:MQI131241 MZP131241:NAE131241 NJL131241:NKA131241 NTH131241:NTW131241 ODD131241:ODS131241 OMZ131241:ONO131241 OWV131241:OXK131241 PGR131241:PHG131241 PQN131241:PRC131241 QAJ131241:QAY131241 QKF131241:QKU131241 QUB131241:QUQ131241 RDX131241:REM131241 RNT131241:ROI131241 RXP131241:RYE131241 SHL131241:SIA131241 SRH131241:SRW131241 TBD131241:TBS131241 TKZ131241:TLO131241 TUV131241:TVK131241 UER131241:UFG131241 UON131241:UPC131241 UYJ131241:UYY131241 VIF131241:VIU131241 VSB131241:VSQ131241 WBX131241:WCM131241 WLT131241:WMI131241 WVP131241:WWE131241 H196777:W196777 JD196777:JS196777 SZ196777:TO196777 ACV196777:ADK196777 AMR196777:ANG196777 AWN196777:AXC196777 BGJ196777:BGY196777 BQF196777:BQU196777 CAB196777:CAQ196777 CJX196777:CKM196777 CTT196777:CUI196777 DDP196777:DEE196777 DNL196777:DOA196777 DXH196777:DXW196777 EHD196777:EHS196777 EQZ196777:ERO196777 FAV196777:FBK196777 FKR196777:FLG196777 FUN196777:FVC196777 GEJ196777:GEY196777 GOF196777:GOU196777 GYB196777:GYQ196777 HHX196777:HIM196777 HRT196777:HSI196777 IBP196777:ICE196777 ILL196777:IMA196777 IVH196777:IVW196777 JFD196777:JFS196777 JOZ196777:JPO196777 JYV196777:JZK196777 KIR196777:KJG196777 KSN196777:KTC196777 LCJ196777:LCY196777 LMF196777:LMU196777 LWB196777:LWQ196777 MFX196777:MGM196777 MPT196777:MQI196777 MZP196777:NAE196777 NJL196777:NKA196777 NTH196777:NTW196777 ODD196777:ODS196777 OMZ196777:ONO196777 OWV196777:OXK196777 PGR196777:PHG196777 PQN196777:PRC196777 QAJ196777:QAY196777 QKF196777:QKU196777 QUB196777:QUQ196777 RDX196777:REM196777 RNT196777:ROI196777 RXP196777:RYE196777 SHL196777:SIA196777 SRH196777:SRW196777 TBD196777:TBS196777 TKZ196777:TLO196777 TUV196777:TVK196777 UER196777:UFG196777 UON196777:UPC196777 UYJ196777:UYY196777 VIF196777:VIU196777 VSB196777:VSQ196777 WBX196777:WCM196777 WLT196777:WMI196777 WVP196777:WWE196777 H262313:W262313 JD262313:JS262313 SZ262313:TO262313 ACV262313:ADK262313 AMR262313:ANG262313 AWN262313:AXC262313 BGJ262313:BGY262313 BQF262313:BQU262313 CAB262313:CAQ262313 CJX262313:CKM262313 CTT262313:CUI262313 DDP262313:DEE262313 DNL262313:DOA262313 DXH262313:DXW262313 EHD262313:EHS262313 EQZ262313:ERO262313 FAV262313:FBK262313 FKR262313:FLG262313 FUN262313:FVC262313 GEJ262313:GEY262313 GOF262313:GOU262313 GYB262313:GYQ262313 HHX262313:HIM262313 HRT262313:HSI262313 IBP262313:ICE262313 ILL262313:IMA262313 IVH262313:IVW262313 JFD262313:JFS262313 JOZ262313:JPO262313 JYV262313:JZK262313 KIR262313:KJG262313 KSN262313:KTC262313 LCJ262313:LCY262313 LMF262313:LMU262313 LWB262313:LWQ262313 MFX262313:MGM262313 MPT262313:MQI262313 MZP262313:NAE262313 NJL262313:NKA262313 NTH262313:NTW262313 ODD262313:ODS262313 OMZ262313:ONO262313 OWV262313:OXK262313 PGR262313:PHG262313 PQN262313:PRC262313 QAJ262313:QAY262313 QKF262313:QKU262313 QUB262313:QUQ262313 RDX262313:REM262313 RNT262313:ROI262313 RXP262313:RYE262313 SHL262313:SIA262313 SRH262313:SRW262313 TBD262313:TBS262313 TKZ262313:TLO262313 TUV262313:TVK262313 UER262313:UFG262313 UON262313:UPC262313 UYJ262313:UYY262313 VIF262313:VIU262313 VSB262313:VSQ262313 WBX262313:WCM262313 WLT262313:WMI262313 WVP262313:WWE262313 H327849:W327849 JD327849:JS327849 SZ327849:TO327849 ACV327849:ADK327849 AMR327849:ANG327849 AWN327849:AXC327849 BGJ327849:BGY327849 BQF327849:BQU327849 CAB327849:CAQ327849 CJX327849:CKM327849 CTT327849:CUI327849 DDP327849:DEE327849 DNL327849:DOA327849 DXH327849:DXW327849 EHD327849:EHS327849 EQZ327849:ERO327849 FAV327849:FBK327849 FKR327849:FLG327849 FUN327849:FVC327849 GEJ327849:GEY327849 GOF327849:GOU327849 GYB327849:GYQ327849 HHX327849:HIM327849 HRT327849:HSI327849 IBP327849:ICE327849 ILL327849:IMA327849 IVH327849:IVW327849 JFD327849:JFS327849 JOZ327849:JPO327849 JYV327849:JZK327849 KIR327849:KJG327849 KSN327849:KTC327849 LCJ327849:LCY327849 LMF327849:LMU327849 LWB327849:LWQ327849 MFX327849:MGM327849 MPT327849:MQI327849 MZP327849:NAE327849 NJL327849:NKA327849 NTH327849:NTW327849 ODD327849:ODS327849 OMZ327849:ONO327849 OWV327849:OXK327849 PGR327849:PHG327849 PQN327849:PRC327849 QAJ327849:QAY327849 QKF327849:QKU327849 QUB327849:QUQ327849 RDX327849:REM327849 RNT327849:ROI327849 RXP327849:RYE327849 SHL327849:SIA327849 SRH327849:SRW327849 TBD327849:TBS327849 TKZ327849:TLO327849 TUV327849:TVK327849 UER327849:UFG327849 UON327849:UPC327849 UYJ327849:UYY327849 VIF327849:VIU327849 VSB327849:VSQ327849 WBX327849:WCM327849 WLT327849:WMI327849 WVP327849:WWE327849 H393385:W393385 JD393385:JS393385 SZ393385:TO393385 ACV393385:ADK393385 AMR393385:ANG393385 AWN393385:AXC393385 BGJ393385:BGY393385 BQF393385:BQU393385 CAB393385:CAQ393385 CJX393385:CKM393385 CTT393385:CUI393385 DDP393385:DEE393385 DNL393385:DOA393385 DXH393385:DXW393385 EHD393385:EHS393385 EQZ393385:ERO393385 FAV393385:FBK393385 FKR393385:FLG393385 FUN393385:FVC393385 GEJ393385:GEY393385 GOF393385:GOU393385 GYB393385:GYQ393385 HHX393385:HIM393385 HRT393385:HSI393385 IBP393385:ICE393385 ILL393385:IMA393385 IVH393385:IVW393385 JFD393385:JFS393385 JOZ393385:JPO393385 JYV393385:JZK393385 KIR393385:KJG393385 KSN393385:KTC393385 LCJ393385:LCY393385 LMF393385:LMU393385 LWB393385:LWQ393385 MFX393385:MGM393385 MPT393385:MQI393385 MZP393385:NAE393385 NJL393385:NKA393385 NTH393385:NTW393385 ODD393385:ODS393385 OMZ393385:ONO393385 OWV393385:OXK393385 PGR393385:PHG393385 PQN393385:PRC393385 QAJ393385:QAY393385 QKF393385:QKU393385 QUB393385:QUQ393385 RDX393385:REM393385 RNT393385:ROI393385 RXP393385:RYE393385 SHL393385:SIA393385 SRH393385:SRW393385 TBD393385:TBS393385 TKZ393385:TLO393385 TUV393385:TVK393385 UER393385:UFG393385 UON393385:UPC393385 UYJ393385:UYY393385 VIF393385:VIU393385 VSB393385:VSQ393385 WBX393385:WCM393385 WLT393385:WMI393385 WVP393385:WWE393385 H458921:W458921 JD458921:JS458921 SZ458921:TO458921 ACV458921:ADK458921 AMR458921:ANG458921 AWN458921:AXC458921 BGJ458921:BGY458921 BQF458921:BQU458921 CAB458921:CAQ458921 CJX458921:CKM458921 CTT458921:CUI458921 DDP458921:DEE458921 DNL458921:DOA458921 DXH458921:DXW458921 EHD458921:EHS458921 EQZ458921:ERO458921 FAV458921:FBK458921 FKR458921:FLG458921 FUN458921:FVC458921 GEJ458921:GEY458921 GOF458921:GOU458921 GYB458921:GYQ458921 HHX458921:HIM458921 HRT458921:HSI458921 IBP458921:ICE458921 ILL458921:IMA458921 IVH458921:IVW458921 JFD458921:JFS458921 JOZ458921:JPO458921 JYV458921:JZK458921 KIR458921:KJG458921 KSN458921:KTC458921 LCJ458921:LCY458921 LMF458921:LMU458921 LWB458921:LWQ458921 MFX458921:MGM458921 MPT458921:MQI458921 MZP458921:NAE458921 NJL458921:NKA458921 NTH458921:NTW458921 ODD458921:ODS458921 OMZ458921:ONO458921 OWV458921:OXK458921 PGR458921:PHG458921 PQN458921:PRC458921 QAJ458921:QAY458921 QKF458921:QKU458921 QUB458921:QUQ458921 RDX458921:REM458921 RNT458921:ROI458921 RXP458921:RYE458921 SHL458921:SIA458921 SRH458921:SRW458921 TBD458921:TBS458921 TKZ458921:TLO458921 TUV458921:TVK458921 UER458921:UFG458921 UON458921:UPC458921 UYJ458921:UYY458921 VIF458921:VIU458921 VSB458921:VSQ458921 WBX458921:WCM458921 WLT458921:WMI458921 WVP458921:WWE458921 H524457:W524457 JD524457:JS524457 SZ524457:TO524457 ACV524457:ADK524457 AMR524457:ANG524457 AWN524457:AXC524457 BGJ524457:BGY524457 BQF524457:BQU524457 CAB524457:CAQ524457 CJX524457:CKM524457 CTT524457:CUI524457 DDP524457:DEE524457 DNL524457:DOA524457 DXH524457:DXW524457 EHD524457:EHS524457 EQZ524457:ERO524457 FAV524457:FBK524457 FKR524457:FLG524457 FUN524457:FVC524457 GEJ524457:GEY524457 GOF524457:GOU524457 GYB524457:GYQ524457 HHX524457:HIM524457 HRT524457:HSI524457 IBP524457:ICE524457 ILL524457:IMA524457 IVH524457:IVW524457 JFD524457:JFS524457 JOZ524457:JPO524457 JYV524457:JZK524457 KIR524457:KJG524457 KSN524457:KTC524457 LCJ524457:LCY524457 LMF524457:LMU524457 LWB524457:LWQ524457 MFX524457:MGM524457 MPT524457:MQI524457 MZP524457:NAE524457 NJL524457:NKA524457 NTH524457:NTW524457 ODD524457:ODS524457 OMZ524457:ONO524457 OWV524457:OXK524457 PGR524457:PHG524457 PQN524457:PRC524457 QAJ524457:QAY524457 QKF524457:QKU524457 QUB524457:QUQ524457 RDX524457:REM524457 RNT524457:ROI524457 RXP524457:RYE524457 SHL524457:SIA524457 SRH524457:SRW524457 TBD524457:TBS524457 TKZ524457:TLO524457 TUV524457:TVK524457 UER524457:UFG524457 UON524457:UPC524457 UYJ524457:UYY524457 VIF524457:VIU524457 VSB524457:VSQ524457 WBX524457:WCM524457 WLT524457:WMI524457 WVP524457:WWE524457 H589993:W589993 JD589993:JS589993 SZ589993:TO589993 ACV589993:ADK589993 AMR589993:ANG589993 AWN589993:AXC589993 BGJ589993:BGY589993 BQF589993:BQU589993 CAB589993:CAQ589993 CJX589993:CKM589993 CTT589993:CUI589993 DDP589993:DEE589993 DNL589993:DOA589993 DXH589993:DXW589993 EHD589993:EHS589993 EQZ589993:ERO589993 FAV589993:FBK589993 FKR589993:FLG589993 FUN589993:FVC589993 GEJ589993:GEY589993 GOF589993:GOU589993 GYB589993:GYQ589993 HHX589993:HIM589993 HRT589993:HSI589993 IBP589993:ICE589993 ILL589993:IMA589993 IVH589993:IVW589993 JFD589993:JFS589993 JOZ589993:JPO589993 JYV589993:JZK589993 KIR589993:KJG589993 KSN589993:KTC589993 LCJ589993:LCY589993 LMF589993:LMU589993 LWB589993:LWQ589993 MFX589993:MGM589993 MPT589993:MQI589993 MZP589993:NAE589993 NJL589993:NKA589993 NTH589993:NTW589993 ODD589993:ODS589993 OMZ589993:ONO589993 OWV589993:OXK589993 PGR589993:PHG589993 PQN589993:PRC589993 QAJ589993:QAY589993 QKF589993:QKU589993 QUB589993:QUQ589993 RDX589993:REM589993 RNT589993:ROI589993 RXP589993:RYE589993 SHL589993:SIA589993 SRH589993:SRW589993 TBD589993:TBS589993 TKZ589993:TLO589993 TUV589993:TVK589993 UER589993:UFG589993 UON589993:UPC589993 UYJ589993:UYY589993 VIF589993:VIU589993 VSB589993:VSQ589993 WBX589993:WCM589993 WLT589993:WMI589993 WVP589993:WWE589993 H655529:W655529 JD655529:JS655529 SZ655529:TO655529 ACV655529:ADK655529 AMR655529:ANG655529 AWN655529:AXC655529 BGJ655529:BGY655529 BQF655529:BQU655529 CAB655529:CAQ655529 CJX655529:CKM655529 CTT655529:CUI655529 DDP655529:DEE655529 DNL655529:DOA655529 DXH655529:DXW655529 EHD655529:EHS655529 EQZ655529:ERO655529 FAV655529:FBK655529 FKR655529:FLG655529 FUN655529:FVC655529 GEJ655529:GEY655529 GOF655529:GOU655529 GYB655529:GYQ655529 HHX655529:HIM655529 HRT655529:HSI655529 IBP655529:ICE655529 ILL655529:IMA655529 IVH655529:IVW655529 JFD655529:JFS655529 JOZ655529:JPO655529 JYV655529:JZK655529 KIR655529:KJG655529 KSN655529:KTC655529 LCJ655529:LCY655529 LMF655529:LMU655529 LWB655529:LWQ655529 MFX655529:MGM655529 MPT655529:MQI655529 MZP655529:NAE655529 NJL655529:NKA655529 NTH655529:NTW655529 ODD655529:ODS655529 OMZ655529:ONO655529 OWV655529:OXK655529 PGR655529:PHG655529 PQN655529:PRC655529 QAJ655529:QAY655529 QKF655529:QKU655529 QUB655529:QUQ655529 RDX655529:REM655529 RNT655529:ROI655529 RXP655529:RYE655529 SHL655529:SIA655529 SRH655529:SRW655529 TBD655529:TBS655529 TKZ655529:TLO655529 TUV655529:TVK655529 UER655529:UFG655529 UON655529:UPC655529 UYJ655529:UYY655529 VIF655529:VIU655529 VSB655529:VSQ655529 WBX655529:WCM655529 WLT655529:WMI655529 WVP655529:WWE655529 H721065:W721065 JD721065:JS721065 SZ721065:TO721065 ACV721065:ADK721065 AMR721065:ANG721065 AWN721065:AXC721065 BGJ721065:BGY721065 BQF721065:BQU721065 CAB721065:CAQ721065 CJX721065:CKM721065 CTT721065:CUI721065 DDP721065:DEE721065 DNL721065:DOA721065 DXH721065:DXW721065 EHD721065:EHS721065 EQZ721065:ERO721065 FAV721065:FBK721065 FKR721065:FLG721065 FUN721065:FVC721065 GEJ721065:GEY721065 GOF721065:GOU721065 GYB721065:GYQ721065 HHX721065:HIM721065 HRT721065:HSI721065 IBP721065:ICE721065 ILL721065:IMA721065 IVH721065:IVW721065 JFD721065:JFS721065 JOZ721065:JPO721065 JYV721065:JZK721065 KIR721065:KJG721065 KSN721065:KTC721065 LCJ721065:LCY721065 LMF721065:LMU721065 LWB721065:LWQ721065 MFX721065:MGM721065 MPT721065:MQI721065 MZP721065:NAE721065 NJL721065:NKA721065 NTH721065:NTW721065 ODD721065:ODS721065 OMZ721065:ONO721065 OWV721065:OXK721065 PGR721065:PHG721065 PQN721065:PRC721065 QAJ721065:QAY721065 QKF721065:QKU721065 QUB721065:QUQ721065 RDX721065:REM721065 RNT721065:ROI721065 RXP721065:RYE721065 SHL721065:SIA721065 SRH721065:SRW721065 TBD721065:TBS721065 TKZ721065:TLO721065 TUV721065:TVK721065 UER721065:UFG721065 UON721065:UPC721065 UYJ721065:UYY721065 VIF721065:VIU721065 VSB721065:VSQ721065 WBX721065:WCM721065 WLT721065:WMI721065 WVP721065:WWE721065 H786601:W786601 JD786601:JS786601 SZ786601:TO786601 ACV786601:ADK786601 AMR786601:ANG786601 AWN786601:AXC786601 BGJ786601:BGY786601 BQF786601:BQU786601 CAB786601:CAQ786601 CJX786601:CKM786601 CTT786601:CUI786601 DDP786601:DEE786601 DNL786601:DOA786601 DXH786601:DXW786601 EHD786601:EHS786601 EQZ786601:ERO786601 FAV786601:FBK786601 FKR786601:FLG786601 FUN786601:FVC786601 GEJ786601:GEY786601 GOF786601:GOU786601 GYB786601:GYQ786601 HHX786601:HIM786601 HRT786601:HSI786601 IBP786601:ICE786601 ILL786601:IMA786601 IVH786601:IVW786601 JFD786601:JFS786601 JOZ786601:JPO786601 JYV786601:JZK786601 KIR786601:KJG786601 KSN786601:KTC786601 LCJ786601:LCY786601 LMF786601:LMU786601 LWB786601:LWQ786601 MFX786601:MGM786601 MPT786601:MQI786601 MZP786601:NAE786601 NJL786601:NKA786601 NTH786601:NTW786601 ODD786601:ODS786601 OMZ786601:ONO786601 OWV786601:OXK786601 PGR786601:PHG786601 PQN786601:PRC786601 QAJ786601:QAY786601 QKF786601:QKU786601 QUB786601:QUQ786601 RDX786601:REM786601 RNT786601:ROI786601 RXP786601:RYE786601 SHL786601:SIA786601 SRH786601:SRW786601 TBD786601:TBS786601 TKZ786601:TLO786601 TUV786601:TVK786601 UER786601:UFG786601 UON786601:UPC786601 UYJ786601:UYY786601 VIF786601:VIU786601 VSB786601:VSQ786601 WBX786601:WCM786601 WLT786601:WMI786601 WVP786601:WWE786601 H852137:W852137 JD852137:JS852137 SZ852137:TO852137 ACV852137:ADK852137 AMR852137:ANG852137 AWN852137:AXC852137 BGJ852137:BGY852137 BQF852137:BQU852137 CAB852137:CAQ852137 CJX852137:CKM852137 CTT852137:CUI852137 DDP852137:DEE852137 DNL852137:DOA852137 DXH852137:DXW852137 EHD852137:EHS852137 EQZ852137:ERO852137 FAV852137:FBK852137 FKR852137:FLG852137 FUN852137:FVC852137 GEJ852137:GEY852137 GOF852137:GOU852137 GYB852137:GYQ852137 HHX852137:HIM852137 HRT852137:HSI852137 IBP852137:ICE852137 ILL852137:IMA852137 IVH852137:IVW852137 JFD852137:JFS852137 JOZ852137:JPO852137 JYV852137:JZK852137 KIR852137:KJG852137 KSN852137:KTC852137 LCJ852137:LCY852137 LMF852137:LMU852137 LWB852137:LWQ852137 MFX852137:MGM852137 MPT852137:MQI852137 MZP852137:NAE852137 NJL852137:NKA852137 NTH852137:NTW852137 ODD852137:ODS852137 OMZ852137:ONO852137 OWV852137:OXK852137 PGR852137:PHG852137 PQN852137:PRC852137 QAJ852137:QAY852137 QKF852137:QKU852137 QUB852137:QUQ852137 RDX852137:REM852137 RNT852137:ROI852137 RXP852137:RYE852137 SHL852137:SIA852137 SRH852137:SRW852137 TBD852137:TBS852137 TKZ852137:TLO852137 TUV852137:TVK852137 UER852137:UFG852137 UON852137:UPC852137 UYJ852137:UYY852137 VIF852137:VIU852137 VSB852137:VSQ852137 WBX852137:WCM852137 WLT852137:WMI852137 WVP852137:WWE852137 H917673:W917673 JD917673:JS917673 SZ917673:TO917673 ACV917673:ADK917673 AMR917673:ANG917673 AWN917673:AXC917673 BGJ917673:BGY917673 BQF917673:BQU917673 CAB917673:CAQ917673 CJX917673:CKM917673 CTT917673:CUI917673 DDP917673:DEE917673 DNL917673:DOA917673 DXH917673:DXW917673 EHD917673:EHS917673 EQZ917673:ERO917673 FAV917673:FBK917673 FKR917673:FLG917673 FUN917673:FVC917673 GEJ917673:GEY917673 GOF917673:GOU917673 GYB917673:GYQ917673 HHX917673:HIM917673 HRT917673:HSI917673 IBP917673:ICE917673 ILL917673:IMA917673 IVH917673:IVW917673 JFD917673:JFS917673 JOZ917673:JPO917673 JYV917673:JZK917673 KIR917673:KJG917673 KSN917673:KTC917673 LCJ917673:LCY917673 LMF917673:LMU917673 LWB917673:LWQ917673 MFX917673:MGM917673 MPT917673:MQI917673 MZP917673:NAE917673 NJL917673:NKA917673 NTH917673:NTW917673 ODD917673:ODS917673 OMZ917673:ONO917673 OWV917673:OXK917673 PGR917673:PHG917673 PQN917673:PRC917673 QAJ917673:QAY917673 QKF917673:QKU917673 QUB917673:QUQ917673 RDX917673:REM917673 RNT917673:ROI917673 RXP917673:RYE917673 SHL917673:SIA917673 SRH917673:SRW917673 TBD917673:TBS917673 TKZ917673:TLO917673 TUV917673:TVK917673 UER917673:UFG917673 UON917673:UPC917673 UYJ917673:UYY917673 VIF917673:VIU917673 VSB917673:VSQ917673 WBX917673:WCM917673 WLT917673:WMI917673 WVP917673:WWE917673 H983209:W983209 JD983209:JS983209 SZ983209:TO983209 ACV983209:ADK983209 AMR983209:ANG983209 AWN983209:AXC983209 BGJ983209:BGY983209 BQF983209:BQU983209 CAB983209:CAQ983209 CJX983209:CKM983209 CTT983209:CUI983209 DDP983209:DEE983209 DNL983209:DOA983209 DXH983209:DXW983209 EHD983209:EHS983209 EQZ983209:ERO983209 FAV983209:FBK983209 FKR983209:FLG983209 FUN983209:FVC983209 GEJ983209:GEY983209 GOF983209:GOU983209 GYB983209:GYQ983209 HHX983209:HIM983209 HRT983209:HSI983209 IBP983209:ICE983209 ILL983209:IMA983209 IVH983209:IVW983209 JFD983209:JFS983209 JOZ983209:JPO983209 JYV983209:JZK983209 KIR983209:KJG983209 KSN983209:KTC983209 LCJ983209:LCY983209 LMF983209:LMU983209 LWB983209:LWQ983209 MFX983209:MGM983209 MPT983209:MQI983209 MZP983209:NAE983209 NJL983209:NKA983209 NTH983209:NTW983209 ODD983209:ODS983209 OMZ983209:ONO983209 OWV983209:OXK983209 PGR983209:PHG983209 PQN983209:PRC983209 QAJ983209:QAY983209 QKF983209:QKU983209 QUB983209:QUQ983209 RDX983209:REM983209 RNT983209:ROI983209 RXP983209:RYE983209 SHL983209:SIA983209 SRH983209:SRW983209 TBD983209:TBS983209 TKZ983209:TLO983209 TUV983209:TVK983209 UER983209:UFG983209 UON983209:UPC983209 UYJ983209:UYY983209 VIF983209:VIU983209 VSB983209:VSQ983209</xm:sqref>
        </x14:dataValidation>
      </x14:dataValidation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6" tint="0.79995117038483843"/>
  </sheetPr>
  <dimension ref="A1:AZ173"/>
  <sheetViews>
    <sheetView zoomScaleNormal="100" workbookViewId="0"/>
  </sheetViews>
  <sheetFormatPr defaultColWidth="3.625" defaultRowHeight="15" customHeight="1"/>
  <cols>
    <col min="1" max="33" width="3.625" style="857" customWidth="1"/>
    <col min="34" max="34" width="14" style="857" customWidth="1"/>
    <col min="35" max="289" width="3.625" style="857" customWidth="1"/>
    <col min="290" max="290" width="14" style="857" customWidth="1"/>
    <col min="291" max="545" width="3.625" style="857" customWidth="1"/>
    <col min="546" max="546" width="14" style="857" customWidth="1"/>
    <col min="547" max="801" width="3.625" style="857" customWidth="1"/>
    <col min="802" max="802" width="14" style="857" customWidth="1"/>
    <col min="803" max="1057" width="3.625" style="857" customWidth="1"/>
    <col min="1058" max="1058" width="14" style="857" customWidth="1"/>
    <col min="1059" max="1313" width="3.625" style="857" customWidth="1"/>
    <col min="1314" max="1314" width="14" style="857" customWidth="1"/>
    <col min="1315" max="1569" width="3.625" style="857" customWidth="1"/>
    <col min="1570" max="1570" width="14" style="857" customWidth="1"/>
    <col min="1571" max="1825" width="3.625" style="857" customWidth="1"/>
    <col min="1826" max="1826" width="14" style="857" customWidth="1"/>
    <col min="1827" max="2081" width="3.625" style="857" customWidth="1"/>
    <col min="2082" max="2082" width="14" style="857" customWidth="1"/>
    <col min="2083" max="2337" width="3.625" style="857" customWidth="1"/>
    <col min="2338" max="2338" width="14" style="857" customWidth="1"/>
    <col min="2339" max="2593" width="3.625" style="857" customWidth="1"/>
    <col min="2594" max="2594" width="14" style="857" customWidth="1"/>
    <col min="2595" max="2849" width="3.625" style="857" customWidth="1"/>
    <col min="2850" max="2850" width="14" style="857" customWidth="1"/>
    <col min="2851" max="3105" width="3.625" style="857" customWidth="1"/>
    <col min="3106" max="3106" width="14" style="857" customWidth="1"/>
    <col min="3107" max="3361" width="3.625" style="857" customWidth="1"/>
    <col min="3362" max="3362" width="14" style="857" customWidth="1"/>
    <col min="3363" max="3617" width="3.625" style="857" customWidth="1"/>
    <col min="3618" max="3618" width="14" style="857" customWidth="1"/>
    <col min="3619" max="3873" width="3.625" style="857" customWidth="1"/>
    <col min="3874" max="3874" width="14" style="857" customWidth="1"/>
    <col min="3875" max="4129" width="3.625" style="857" customWidth="1"/>
    <col min="4130" max="4130" width="14" style="857" customWidth="1"/>
    <col min="4131" max="4385" width="3.625" style="857" customWidth="1"/>
    <col min="4386" max="4386" width="14" style="857" customWidth="1"/>
    <col min="4387" max="4641" width="3.625" style="857" customWidth="1"/>
    <col min="4642" max="4642" width="14" style="857" customWidth="1"/>
    <col min="4643" max="4897" width="3.625" style="857" customWidth="1"/>
    <col min="4898" max="4898" width="14" style="857" customWidth="1"/>
    <col min="4899" max="5153" width="3.625" style="857" customWidth="1"/>
    <col min="5154" max="5154" width="14" style="857" customWidth="1"/>
    <col min="5155" max="5409" width="3.625" style="857" customWidth="1"/>
    <col min="5410" max="5410" width="14" style="857" customWidth="1"/>
    <col min="5411" max="5665" width="3.625" style="857" customWidth="1"/>
    <col min="5666" max="5666" width="14" style="857" customWidth="1"/>
    <col min="5667" max="5921" width="3.625" style="857" customWidth="1"/>
    <col min="5922" max="5922" width="14" style="857" customWidth="1"/>
    <col min="5923" max="6177" width="3.625" style="857" customWidth="1"/>
    <col min="6178" max="6178" width="14" style="857" customWidth="1"/>
    <col min="6179" max="6433" width="3.625" style="857" customWidth="1"/>
    <col min="6434" max="6434" width="14" style="857" customWidth="1"/>
    <col min="6435" max="6689" width="3.625" style="857" customWidth="1"/>
    <col min="6690" max="6690" width="14" style="857" customWidth="1"/>
    <col min="6691" max="6945" width="3.625" style="857" customWidth="1"/>
    <col min="6946" max="6946" width="14" style="857" customWidth="1"/>
    <col min="6947" max="7201" width="3.625" style="857" customWidth="1"/>
    <col min="7202" max="7202" width="14" style="857" customWidth="1"/>
    <col min="7203" max="7457" width="3.625" style="857" customWidth="1"/>
    <col min="7458" max="7458" width="14" style="857" customWidth="1"/>
    <col min="7459" max="7713" width="3.625" style="857" customWidth="1"/>
    <col min="7714" max="7714" width="14" style="857" customWidth="1"/>
    <col min="7715" max="7969" width="3.625" style="857" customWidth="1"/>
    <col min="7970" max="7970" width="14" style="857" customWidth="1"/>
    <col min="7971" max="8225" width="3.625" style="857" customWidth="1"/>
    <col min="8226" max="8226" width="14" style="857" customWidth="1"/>
    <col min="8227" max="8481" width="3.625" style="857" customWidth="1"/>
    <col min="8482" max="8482" width="14" style="857" customWidth="1"/>
    <col min="8483" max="8737" width="3.625" style="857" customWidth="1"/>
    <col min="8738" max="8738" width="14" style="857" customWidth="1"/>
    <col min="8739" max="8993" width="3.625" style="857" customWidth="1"/>
    <col min="8994" max="8994" width="14" style="857" customWidth="1"/>
    <col min="8995" max="9249" width="3.625" style="857" customWidth="1"/>
    <col min="9250" max="9250" width="14" style="857" customWidth="1"/>
    <col min="9251" max="9505" width="3.625" style="857" customWidth="1"/>
    <col min="9506" max="9506" width="14" style="857" customWidth="1"/>
    <col min="9507" max="9761" width="3.625" style="857" customWidth="1"/>
    <col min="9762" max="9762" width="14" style="857" customWidth="1"/>
    <col min="9763" max="10017" width="3.625" style="857" customWidth="1"/>
    <col min="10018" max="10018" width="14" style="857" customWidth="1"/>
    <col min="10019" max="10273" width="3.625" style="857" customWidth="1"/>
    <col min="10274" max="10274" width="14" style="857" customWidth="1"/>
    <col min="10275" max="10529" width="3.625" style="857" customWidth="1"/>
    <col min="10530" max="10530" width="14" style="857" customWidth="1"/>
    <col min="10531" max="10785" width="3.625" style="857" customWidth="1"/>
    <col min="10786" max="10786" width="14" style="857" customWidth="1"/>
    <col min="10787" max="11041" width="3.625" style="857" customWidth="1"/>
    <col min="11042" max="11042" width="14" style="857" customWidth="1"/>
    <col min="11043" max="11297" width="3.625" style="857" customWidth="1"/>
    <col min="11298" max="11298" width="14" style="857" customWidth="1"/>
    <col min="11299" max="11553" width="3.625" style="857" customWidth="1"/>
    <col min="11554" max="11554" width="14" style="857" customWidth="1"/>
    <col min="11555" max="11809" width="3.625" style="857" customWidth="1"/>
    <col min="11810" max="11810" width="14" style="857" customWidth="1"/>
    <col min="11811" max="12065" width="3.625" style="857" customWidth="1"/>
    <col min="12066" max="12066" width="14" style="857" customWidth="1"/>
    <col min="12067" max="12321" width="3.625" style="857" customWidth="1"/>
    <col min="12322" max="12322" width="14" style="857" customWidth="1"/>
    <col min="12323" max="12577" width="3.625" style="857" customWidth="1"/>
    <col min="12578" max="12578" width="14" style="857" customWidth="1"/>
    <col min="12579" max="12833" width="3.625" style="857" customWidth="1"/>
    <col min="12834" max="12834" width="14" style="857" customWidth="1"/>
    <col min="12835" max="13089" width="3.625" style="857" customWidth="1"/>
    <col min="13090" max="13090" width="14" style="857" customWidth="1"/>
    <col min="13091" max="13345" width="3.625" style="857" customWidth="1"/>
    <col min="13346" max="13346" width="14" style="857" customWidth="1"/>
    <col min="13347" max="13601" width="3.625" style="857" customWidth="1"/>
    <col min="13602" max="13602" width="14" style="857" customWidth="1"/>
    <col min="13603" max="13857" width="3.625" style="857" customWidth="1"/>
    <col min="13858" max="13858" width="14" style="857" customWidth="1"/>
    <col min="13859" max="14113" width="3.625" style="857" customWidth="1"/>
    <col min="14114" max="14114" width="14" style="857" customWidth="1"/>
    <col min="14115" max="14369" width="3.625" style="857" customWidth="1"/>
    <col min="14370" max="14370" width="14" style="857" customWidth="1"/>
    <col min="14371" max="14625" width="3.625" style="857" customWidth="1"/>
    <col min="14626" max="14626" width="14" style="857" customWidth="1"/>
    <col min="14627" max="14881" width="3.625" style="857" customWidth="1"/>
    <col min="14882" max="14882" width="14" style="857" customWidth="1"/>
    <col min="14883" max="15137" width="3.625" style="857" customWidth="1"/>
    <col min="15138" max="15138" width="14" style="857" customWidth="1"/>
    <col min="15139" max="15393" width="3.625" style="857" customWidth="1"/>
    <col min="15394" max="15394" width="14" style="857" customWidth="1"/>
    <col min="15395" max="15649" width="3.625" style="857" customWidth="1"/>
    <col min="15650" max="15650" width="14" style="857" customWidth="1"/>
    <col min="15651" max="15905" width="3.625" style="857" customWidth="1"/>
    <col min="15906" max="15906" width="14" style="857" customWidth="1"/>
    <col min="15907" max="16161" width="3.625" style="857" customWidth="1"/>
    <col min="16162" max="16162" width="14" style="857" customWidth="1"/>
    <col min="16163" max="16384" width="3.625" style="857" customWidth="1"/>
  </cols>
  <sheetData>
    <row r="1" spans="1:38" ht="13.5">
      <c r="A1" s="857" t="s">
        <v>3480</v>
      </c>
      <c r="AH1" s="859" t="s">
        <v>3093</v>
      </c>
      <c r="AI1" s="859"/>
    </row>
    <row r="2" spans="1:38" ht="13.5">
      <c r="AH2" s="860" t="s">
        <v>2845</v>
      </c>
      <c r="AI2" s="859"/>
    </row>
    <row r="3" spans="1:38" ht="13.5">
      <c r="AH3" s="861" t="str">
        <f>HYPERLINK("#A1：X54")</f>
        <v>#A1：X54</v>
      </c>
      <c r="AI3" s="862" t="s">
        <v>3481</v>
      </c>
      <c r="AJ3" s="863"/>
      <c r="AK3" s="863"/>
      <c r="AL3" s="863"/>
    </row>
    <row r="4" spans="1:38" ht="13.5">
      <c r="A4" s="2267" t="s">
        <v>2820</v>
      </c>
      <c r="B4" s="2267"/>
      <c r="C4" s="2267"/>
      <c r="D4" s="2267"/>
      <c r="E4" s="2267"/>
      <c r="F4" s="2267"/>
      <c r="G4" s="2267"/>
      <c r="H4" s="2267"/>
      <c r="I4" s="2267"/>
      <c r="J4" s="2267"/>
      <c r="K4" s="2267"/>
      <c r="L4" s="2267"/>
      <c r="M4" s="2267"/>
      <c r="N4" s="2267"/>
      <c r="O4" s="2267"/>
      <c r="P4" s="2267"/>
      <c r="Q4" s="2267"/>
      <c r="R4" s="2267"/>
      <c r="S4" s="2267"/>
      <c r="T4" s="2267"/>
      <c r="U4" s="2267"/>
      <c r="V4" s="2267"/>
      <c r="W4" s="2267"/>
      <c r="X4" s="2267"/>
      <c r="AH4" s="861" t="str">
        <f>HYPERLINK("#A55：X108")</f>
        <v>#A55：X108</v>
      </c>
      <c r="AI4" s="864" t="s">
        <v>3482</v>
      </c>
      <c r="AJ4" s="865"/>
      <c r="AK4" s="865"/>
      <c r="AL4" s="865"/>
    </row>
    <row r="5" spans="1:38" ht="13.5">
      <c r="A5" s="2267"/>
      <c r="B5" s="2267"/>
      <c r="C5" s="2267"/>
      <c r="D5" s="2267"/>
      <c r="E5" s="2267"/>
      <c r="F5" s="2267"/>
      <c r="G5" s="2267"/>
      <c r="H5" s="2267"/>
      <c r="I5" s="2267"/>
      <c r="J5" s="2267"/>
      <c r="K5" s="2267"/>
      <c r="L5" s="2267"/>
      <c r="M5" s="2267"/>
      <c r="N5" s="2267"/>
      <c r="O5" s="2267"/>
      <c r="P5" s="2267"/>
      <c r="Q5" s="2267"/>
      <c r="R5" s="2267"/>
      <c r="S5" s="2267"/>
      <c r="T5" s="2267"/>
      <c r="U5" s="2267"/>
      <c r="V5" s="2267"/>
      <c r="W5" s="2267"/>
      <c r="X5" s="2267"/>
      <c r="AH5" s="861" t="str">
        <f>HYPERLINK("#A109：X162")</f>
        <v>#A109：X162</v>
      </c>
      <c r="AI5" s="864" t="s">
        <v>3483</v>
      </c>
      <c r="AJ5" s="865"/>
      <c r="AK5" s="865"/>
      <c r="AL5" s="865"/>
    </row>
    <row r="6" spans="1:38" ht="13.5">
      <c r="A6" s="2225" t="s">
        <v>3484</v>
      </c>
      <c r="B6" s="2225"/>
      <c r="C6" s="2225"/>
      <c r="D6" s="2225"/>
      <c r="E6" s="2225"/>
      <c r="F6" s="2225"/>
      <c r="G6" s="2225"/>
      <c r="H6" s="2225"/>
      <c r="I6" s="2225"/>
      <c r="J6" s="2225"/>
      <c r="K6" s="2225"/>
      <c r="L6" s="2225"/>
      <c r="M6" s="2225"/>
      <c r="N6" s="2225"/>
      <c r="O6" s="2225"/>
      <c r="P6" s="2225"/>
      <c r="Q6" s="2225"/>
      <c r="R6" s="2225"/>
      <c r="S6" s="2225"/>
      <c r="T6" s="2225"/>
      <c r="U6" s="2225"/>
      <c r="V6" s="2225"/>
      <c r="W6" s="2225"/>
      <c r="X6" s="2225"/>
      <c r="AH6" s="861" t="str">
        <f>HYPERLINK("#A163：X216")</f>
        <v>#A163：X216</v>
      </c>
      <c r="AI6" s="864" t="s">
        <v>3485</v>
      </c>
      <c r="AJ6" s="865"/>
      <c r="AK6" s="865"/>
      <c r="AL6" s="865"/>
    </row>
    <row r="8" spans="1:38" ht="13.5">
      <c r="Q8" s="2286" t="s">
        <v>3729</v>
      </c>
      <c r="R8" s="2286"/>
      <c r="S8" s="2286"/>
      <c r="T8" s="2286"/>
      <c r="U8" s="2286"/>
      <c r="V8" s="2286"/>
      <c r="W8" s="2286"/>
      <c r="X8" s="2286"/>
    </row>
    <row r="9" spans="1:38" ht="13.5">
      <c r="R9" s="868"/>
      <c r="S9" s="867"/>
      <c r="T9" s="867"/>
      <c r="U9" s="867"/>
      <c r="V9" s="867"/>
      <c r="W9" s="867"/>
      <c r="X9" s="867"/>
    </row>
    <row r="10" spans="1:38" ht="13.5">
      <c r="A10" s="857" t="str">
        <f ca="1">cst_Pre_Corp__SHINSEI</f>
        <v>一般財団法人　岩手県建築住宅センター</v>
      </c>
    </row>
    <row r="11" spans="1:38" ht="13.5">
      <c r="A11" s="857" t="str">
        <f ca="1">"　　"&amp;cst_Pre_Daihyou__SHINSEI&amp;"　様"</f>
        <v>　　理事長　　渡 邊 健 治　様</v>
      </c>
    </row>
    <row r="13" spans="1:38" ht="13.5">
      <c r="Q13" s="2258" t="str">
        <f>cst_wskakunin_owner1_JIMU_NAME</f>
        <v/>
      </c>
      <c r="R13" s="2258"/>
      <c r="S13" s="2258"/>
      <c r="T13" s="2258"/>
      <c r="U13" s="2258"/>
      <c r="V13" s="2258"/>
      <c r="W13" s="2258"/>
    </row>
    <row r="14" spans="1:38" ht="13.5">
      <c r="O14" s="868" t="s">
        <v>3468</v>
      </c>
      <c r="Q14" s="2258" t="str">
        <f>cst_wskakunin_owner1__space2</f>
        <v>松山　梨香子</v>
      </c>
      <c r="R14" s="2258"/>
      <c r="S14" s="2258"/>
      <c r="T14" s="2258"/>
      <c r="U14" s="2258"/>
      <c r="V14" s="2258"/>
      <c r="W14" s="2258"/>
    </row>
    <row r="15" spans="1:38" ht="13.5">
      <c r="Q15" s="2258" t="str">
        <f>cst_wskakunin_owner2_JIMU_NAME</f>
        <v/>
      </c>
      <c r="R15" s="2258"/>
      <c r="S15" s="2258"/>
      <c r="T15" s="2258"/>
      <c r="U15" s="2258"/>
      <c r="V15" s="2258"/>
      <c r="W15" s="2258"/>
      <c r="X15" s="869"/>
    </row>
    <row r="16" spans="1:38" ht="13.5">
      <c r="Q16" s="2258" t="str">
        <f>cst_wskakunin_owner2__space2</f>
        <v/>
      </c>
      <c r="R16" s="2258"/>
      <c r="S16" s="2258"/>
      <c r="T16" s="2258"/>
      <c r="U16" s="2258"/>
      <c r="V16" s="2258"/>
      <c r="W16" s="2258"/>
      <c r="X16" s="869"/>
    </row>
    <row r="17" spans="1:24" ht="13.5">
      <c r="Q17" s="2258" t="str">
        <f>cst_wskakunin_owner3_JIMU_NAME</f>
        <v/>
      </c>
      <c r="R17" s="2258"/>
      <c r="S17" s="2258"/>
      <c r="T17" s="2258"/>
      <c r="U17" s="2258"/>
      <c r="V17" s="2258"/>
      <c r="W17" s="2258"/>
      <c r="X17" s="870"/>
    </row>
    <row r="18" spans="1:24" ht="13.5">
      <c r="Q18" s="2258" t="str">
        <f>cst_wskakunin_owner3__space2</f>
        <v/>
      </c>
      <c r="R18" s="2258"/>
      <c r="S18" s="2258"/>
      <c r="T18" s="2258"/>
      <c r="U18" s="2258"/>
      <c r="V18" s="2258"/>
      <c r="W18" s="2258"/>
      <c r="X18" s="870"/>
    </row>
    <row r="19" spans="1:24" ht="13.5">
      <c r="O19" s="868" t="s">
        <v>3486</v>
      </c>
      <c r="Q19" s="2283"/>
      <c r="R19" s="2283"/>
      <c r="S19" s="2283"/>
      <c r="T19" s="2283"/>
      <c r="U19" s="2283"/>
      <c r="V19" s="2283"/>
      <c r="W19" s="2283"/>
      <c r="X19" s="857" t="s">
        <v>6</v>
      </c>
    </row>
    <row r="20" spans="1:24" ht="13.5">
      <c r="Q20" s="2283"/>
      <c r="R20" s="2283"/>
      <c r="S20" s="2283"/>
      <c r="T20" s="2283"/>
      <c r="U20" s="2283"/>
      <c r="V20" s="2283"/>
      <c r="W20" s="2283"/>
      <c r="X20" s="867" t="str">
        <f>IF(Q20="","","印")</f>
        <v/>
      </c>
    </row>
    <row r="21" spans="1:24" ht="13.5">
      <c r="Q21" s="2283"/>
      <c r="R21" s="2283"/>
      <c r="S21" s="2283"/>
      <c r="T21" s="2283"/>
      <c r="U21" s="2283"/>
      <c r="V21" s="2283"/>
      <c r="W21" s="2283"/>
      <c r="X21" s="867" t="str">
        <f>IF(Q21="","","印")</f>
        <v/>
      </c>
    </row>
    <row r="23" spans="1:24" ht="13.5">
      <c r="A23" s="2263" t="s">
        <v>3487</v>
      </c>
      <c r="B23" s="2263"/>
      <c r="C23" s="2263"/>
      <c r="D23" s="2263"/>
      <c r="E23" s="2263"/>
      <c r="F23" s="2263"/>
      <c r="G23" s="2263"/>
      <c r="H23" s="2263"/>
      <c r="I23" s="2263"/>
      <c r="J23" s="2263"/>
      <c r="K23" s="2263"/>
      <c r="L23" s="2263"/>
      <c r="M23" s="2263"/>
      <c r="N23" s="2263"/>
      <c r="O23" s="2263"/>
      <c r="P23" s="2263"/>
      <c r="Q23" s="2263"/>
      <c r="R23" s="2263"/>
      <c r="S23" s="2263"/>
      <c r="T23" s="2263"/>
      <c r="U23" s="2263"/>
      <c r="V23" s="2263"/>
      <c r="W23" s="2263"/>
      <c r="X23" s="2263"/>
    </row>
    <row r="24" spans="1:24" ht="13.5">
      <c r="A24" s="2263"/>
      <c r="B24" s="2263"/>
      <c r="C24" s="2263"/>
      <c r="D24" s="2263"/>
      <c r="E24" s="2263"/>
      <c r="F24" s="2263"/>
      <c r="G24" s="2263"/>
      <c r="H24" s="2263"/>
      <c r="I24" s="2263"/>
      <c r="J24" s="2263"/>
      <c r="K24" s="2263"/>
      <c r="L24" s="2263"/>
      <c r="M24" s="2263"/>
      <c r="N24" s="2263"/>
      <c r="O24" s="2263"/>
      <c r="P24" s="2263"/>
      <c r="Q24" s="2263"/>
      <c r="R24" s="2263"/>
      <c r="S24" s="2263"/>
      <c r="T24" s="2263"/>
      <c r="U24" s="2263"/>
      <c r="V24" s="2263"/>
      <c r="W24" s="2263"/>
      <c r="X24" s="2263"/>
    </row>
    <row r="25" spans="1:24" ht="13.5">
      <c r="A25" s="874"/>
      <c r="B25" s="874"/>
      <c r="C25" s="874"/>
      <c r="D25" s="874"/>
      <c r="E25" s="874"/>
      <c r="F25" s="874"/>
      <c r="G25" s="874"/>
      <c r="H25" s="874"/>
      <c r="I25" s="874"/>
      <c r="J25" s="874"/>
      <c r="K25" s="874"/>
      <c r="L25" s="874"/>
      <c r="M25" s="874"/>
      <c r="N25" s="874"/>
      <c r="O25" s="874"/>
      <c r="P25" s="874"/>
      <c r="Q25" s="874"/>
      <c r="R25" s="874"/>
      <c r="S25" s="874"/>
      <c r="T25" s="874"/>
      <c r="U25" s="874"/>
      <c r="V25" s="874"/>
      <c r="W25" s="874"/>
      <c r="X25" s="874"/>
    </row>
    <row r="26" spans="1:24" ht="13.5">
      <c r="A26" s="2259" t="s">
        <v>0</v>
      </c>
      <c r="B26" s="2259"/>
      <c r="C26" s="2259"/>
      <c r="D26" s="2259"/>
      <c r="E26" s="2259"/>
      <c r="F26" s="2259"/>
      <c r="G26" s="2259"/>
      <c r="H26" s="2259"/>
      <c r="I26" s="2259"/>
      <c r="J26" s="2259"/>
      <c r="K26" s="2259"/>
      <c r="L26" s="2259"/>
      <c r="M26" s="2259"/>
      <c r="N26" s="2259"/>
      <c r="O26" s="2259"/>
      <c r="P26" s="2259"/>
      <c r="Q26" s="2259"/>
      <c r="R26" s="2259"/>
      <c r="S26" s="2259"/>
      <c r="T26" s="2259"/>
      <c r="U26" s="2259"/>
      <c r="V26" s="2259"/>
      <c r="W26" s="2259"/>
      <c r="X26" s="2259"/>
    </row>
    <row r="27" spans="1:24" ht="13.5">
      <c r="A27" s="867"/>
      <c r="B27" s="867"/>
      <c r="C27" s="867"/>
      <c r="D27" s="867"/>
      <c r="E27" s="867"/>
      <c r="F27" s="867"/>
      <c r="G27" s="867"/>
      <c r="H27" s="867"/>
      <c r="I27" s="867"/>
      <c r="J27" s="867"/>
      <c r="K27" s="867"/>
      <c r="L27" s="867"/>
      <c r="M27" s="867"/>
      <c r="N27" s="867"/>
      <c r="O27" s="867"/>
      <c r="P27" s="867"/>
      <c r="Q27" s="867"/>
      <c r="R27" s="867"/>
      <c r="S27" s="867"/>
      <c r="T27" s="867"/>
      <c r="U27" s="867"/>
      <c r="V27" s="867"/>
      <c r="W27" s="867"/>
      <c r="X27" s="867"/>
    </row>
    <row r="28" spans="1:24" ht="13.5">
      <c r="A28" s="863" t="s">
        <v>3488</v>
      </c>
      <c r="B28" s="863"/>
      <c r="C28" s="863"/>
      <c r="D28" s="863"/>
      <c r="E28" s="863"/>
      <c r="F28" s="863"/>
      <c r="G28" s="863"/>
      <c r="H28" s="863"/>
      <c r="I28" s="863"/>
      <c r="J28" s="863"/>
      <c r="K28" s="863"/>
      <c r="L28" s="863"/>
      <c r="M28" s="863"/>
      <c r="N28" s="863"/>
      <c r="O28" s="863"/>
      <c r="P28" s="863"/>
      <c r="Q28" s="863"/>
      <c r="R28" s="863"/>
      <c r="S28" s="863"/>
      <c r="T28" s="863"/>
      <c r="U28" s="863"/>
      <c r="V28" s="863"/>
      <c r="W28" s="863"/>
      <c r="X28" s="863"/>
    </row>
    <row r="29" spans="1:24" ht="13.5">
      <c r="A29" s="875" t="s">
        <v>3489</v>
      </c>
      <c r="B29" s="875"/>
      <c r="C29" s="875"/>
      <c r="D29" s="875"/>
      <c r="E29" s="875"/>
      <c r="F29" s="875"/>
      <c r="G29" s="875"/>
      <c r="H29" s="875"/>
      <c r="I29" s="875"/>
      <c r="J29" s="875"/>
      <c r="K29" s="875"/>
      <c r="L29" s="875"/>
      <c r="M29" s="875"/>
      <c r="N29" s="875"/>
      <c r="O29" s="875"/>
      <c r="P29" s="875"/>
      <c r="Q29" s="875"/>
      <c r="R29" s="875"/>
      <c r="S29" s="875"/>
      <c r="T29" s="875"/>
      <c r="U29" s="875"/>
      <c r="V29" s="875"/>
      <c r="W29" s="875"/>
      <c r="X29" s="875"/>
    </row>
    <row r="30" spans="1:24" ht="13.5">
      <c r="B30" s="2260" t="s">
        <v>3490</v>
      </c>
      <c r="C30" s="2260"/>
      <c r="D30" s="2260"/>
      <c r="E30" s="2260"/>
      <c r="F30" s="2260"/>
      <c r="G30" s="2260"/>
      <c r="H30" s="2260"/>
      <c r="J30" s="2287" t="str">
        <f>IF(目次・入力シート!$BJ$33="","＜目次・入力シートに入力して下さい＞",目次・入力シート!$BJ$33)</f>
        <v>＜目次・入力シートに入力して下さい＞</v>
      </c>
      <c r="K30" s="2287"/>
      <c r="L30" s="2287"/>
      <c r="M30" s="2287"/>
      <c r="N30" s="2287"/>
      <c r="O30" s="2287"/>
      <c r="P30" s="2287"/>
      <c r="Q30" s="2287"/>
    </row>
    <row r="31" spans="1:24" ht="13.5">
      <c r="B31" s="857" t="s">
        <v>3491</v>
      </c>
      <c r="J31" s="871" t="s">
        <v>374</v>
      </c>
      <c r="K31" s="2288" t="str">
        <f>IF(目次・入力シート!$BK$31="","＜目次・入力シートに入力してください＞",目次・入力シート!$BK$31)</f>
        <v>＜目次・入力シートに入力してください＞</v>
      </c>
      <c r="L31" s="2288"/>
      <c r="M31" s="2288"/>
      <c r="N31" s="2288"/>
      <c r="O31" s="2288"/>
      <c r="P31" s="2288"/>
      <c r="Q31" s="867" t="s">
        <v>375</v>
      </c>
    </row>
    <row r="32" spans="1:24" ht="13.5">
      <c r="A32" s="876" t="s">
        <v>3492</v>
      </c>
      <c r="B32" s="875"/>
      <c r="C32" s="875"/>
      <c r="D32" s="875"/>
      <c r="E32" s="875"/>
      <c r="F32" s="875"/>
      <c r="G32" s="875"/>
      <c r="H32" s="875"/>
      <c r="I32" s="875"/>
      <c r="J32" s="875"/>
      <c r="K32" s="875"/>
      <c r="L32" s="875"/>
      <c r="M32" s="875"/>
      <c r="N32" s="875"/>
      <c r="O32" s="875"/>
      <c r="P32" s="875"/>
      <c r="Q32" s="875"/>
      <c r="R32" s="875"/>
      <c r="S32" s="875"/>
      <c r="T32" s="875"/>
      <c r="U32" s="875"/>
      <c r="V32" s="875"/>
      <c r="W32" s="875"/>
      <c r="X32" s="875"/>
    </row>
    <row r="33" spans="1:24" ht="13.5">
      <c r="A33" s="872"/>
      <c r="B33" s="2280" t="str">
        <f>cst_wskakunin_BUILD__address</f>
        <v>岩手県盛岡市</v>
      </c>
      <c r="C33" s="2280"/>
      <c r="D33" s="2280"/>
      <c r="E33" s="2280"/>
      <c r="F33" s="2280"/>
      <c r="G33" s="2280"/>
      <c r="H33" s="2280"/>
      <c r="I33" s="2280"/>
      <c r="J33" s="2280"/>
      <c r="K33" s="2280"/>
      <c r="L33" s="2280"/>
      <c r="M33" s="2280"/>
      <c r="N33" s="2280"/>
      <c r="O33" s="2280"/>
      <c r="P33" s="2280"/>
      <c r="Q33" s="2280"/>
      <c r="R33" s="2280"/>
      <c r="S33" s="2280"/>
      <c r="T33" s="2280"/>
      <c r="U33" s="2280"/>
      <c r="V33" s="2280"/>
      <c r="W33" s="2280"/>
    </row>
    <row r="34" spans="1:24" ht="13.5">
      <c r="A34" s="872"/>
      <c r="B34" s="2280"/>
      <c r="C34" s="2280"/>
      <c r="D34" s="2280"/>
      <c r="E34" s="2280"/>
      <c r="F34" s="2280"/>
      <c r="G34" s="2280"/>
      <c r="H34" s="2280"/>
      <c r="I34" s="2280"/>
      <c r="J34" s="2280"/>
      <c r="K34" s="2280"/>
      <c r="L34" s="2280"/>
      <c r="M34" s="2280"/>
      <c r="N34" s="2280"/>
      <c r="O34" s="2280"/>
      <c r="P34" s="2280"/>
      <c r="Q34" s="2280"/>
      <c r="R34" s="2280"/>
      <c r="S34" s="2280"/>
      <c r="T34" s="2280"/>
      <c r="U34" s="2280"/>
      <c r="V34" s="2280"/>
      <c r="W34" s="2280"/>
    </row>
    <row r="35" spans="1:24" ht="13.5">
      <c r="A35" s="872" t="s">
        <v>3493</v>
      </c>
      <c r="B35" s="872"/>
      <c r="C35" s="872"/>
      <c r="D35" s="872"/>
      <c r="E35" s="872"/>
      <c r="F35" s="872"/>
      <c r="G35" s="872"/>
      <c r="H35" s="872"/>
      <c r="I35" s="872"/>
      <c r="J35" s="872"/>
      <c r="K35" s="872"/>
      <c r="L35" s="872"/>
      <c r="M35" s="872"/>
      <c r="N35" s="872"/>
      <c r="O35" s="872"/>
      <c r="P35" s="872"/>
      <c r="Q35" s="872"/>
      <c r="R35" s="872"/>
      <c r="S35" s="872"/>
      <c r="T35" s="872"/>
      <c r="U35" s="872"/>
      <c r="V35" s="872"/>
      <c r="W35" s="872"/>
      <c r="X35" s="872"/>
    </row>
    <row r="36" spans="1:24" ht="13.5">
      <c r="A36" s="872"/>
      <c r="B36" s="932"/>
      <c r="C36" s="872" t="s">
        <v>3494</v>
      </c>
      <c r="D36" s="872"/>
      <c r="E36" s="872"/>
      <c r="F36" s="872"/>
      <c r="G36" s="872"/>
      <c r="H36" s="872"/>
      <c r="I36" s="872"/>
      <c r="J36" s="872"/>
      <c r="K36" s="872"/>
      <c r="L36" s="872"/>
      <c r="M36" s="872"/>
      <c r="N36" s="872"/>
      <c r="O36" s="872"/>
      <c r="P36" s="872"/>
      <c r="Q36" s="872"/>
      <c r="R36" s="872"/>
      <c r="S36" s="872"/>
      <c r="T36" s="872"/>
      <c r="U36" s="872"/>
      <c r="V36" s="872"/>
      <c r="W36" s="872"/>
      <c r="X36" s="872"/>
    </row>
    <row r="37" spans="1:24" ht="13.5">
      <c r="A37" s="872"/>
      <c r="B37" s="932"/>
      <c r="C37" s="872" t="s">
        <v>33</v>
      </c>
      <c r="D37" s="872"/>
      <c r="E37" s="872"/>
      <c r="F37" s="872" t="s">
        <v>401</v>
      </c>
      <c r="G37" s="932"/>
      <c r="H37" s="872" t="s">
        <v>3495</v>
      </c>
      <c r="I37" s="872"/>
      <c r="J37" s="932"/>
      <c r="K37" s="872" t="s">
        <v>3496</v>
      </c>
      <c r="L37" s="872"/>
      <c r="M37" s="872"/>
      <c r="N37" s="872"/>
      <c r="O37" s="872"/>
      <c r="P37" s="872"/>
      <c r="Q37" s="872"/>
      <c r="R37" s="872"/>
      <c r="S37" s="872"/>
      <c r="T37" s="872"/>
      <c r="U37" s="872"/>
      <c r="V37" s="872"/>
      <c r="W37" s="872"/>
      <c r="X37" s="872"/>
    </row>
    <row r="38" spans="1:24" ht="13.5">
      <c r="A38" s="872"/>
      <c r="B38" s="932"/>
      <c r="C38" s="872" t="s">
        <v>3100</v>
      </c>
      <c r="D38" s="872"/>
      <c r="E38" s="872"/>
      <c r="F38" s="872" t="s">
        <v>401</v>
      </c>
      <c r="G38" s="932"/>
      <c r="H38" s="872" t="s">
        <v>3495</v>
      </c>
      <c r="I38" s="872"/>
      <c r="J38" s="932"/>
      <c r="K38" s="872" t="s">
        <v>3496</v>
      </c>
      <c r="L38" s="872"/>
      <c r="M38" s="872"/>
      <c r="N38" s="872"/>
      <c r="O38" s="872"/>
      <c r="P38" s="872"/>
      <c r="Q38" s="872"/>
      <c r="R38" s="872"/>
      <c r="S38" s="872"/>
      <c r="T38" s="872"/>
      <c r="U38" s="872"/>
      <c r="V38" s="872"/>
      <c r="W38" s="872"/>
      <c r="X38" s="872"/>
    </row>
    <row r="39" spans="1:24" ht="13.5">
      <c r="A39" s="872"/>
      <c r="B39" s="932"/>
      <c r="C39" s="872" t="s">
        <v>3497</v>
      </c>
      <c r="D39" s="872"/>
      <c r="E39" s="872"/>
      <c r="F39" s="872" t="s">
        <v>401</v>
      </c>
      <c r="G39" s="932"/>
      <c r="H39" s="872" t="s">
        <v>3495</v>
      </c>
      <c r="I39" s="872"/>
      <c r="J39" s="932"/>
      <c r="K39" s="872" t="s">
        <v>3496</v>
      </c>
      <c r="L39" s="872"/>
      <c r="M39" s="872"/>
      <c r="N39" s="872"/>
      <c r="O39" s="872"/>
      <c r="P39" s="872"/>
      <c r="Q39" s="872"/>
      <c r="R39" s="872"/>
      <c r="S39" s="872"/>
      <c r="T39" s="872"/>
      <c r="U39" s="872"/>
      <c r="V39" s="872"/>
      <c r="W39" s="872"/>
      <c r="X39" s="872"/>
    </row>
    <row r="40" spans="1:24" ht="13.5">
      <c r="A40" s="872"/>
      <c r="B40" s="932"/>
      <c r="C40" s="872" t="s">
        <v>3498</v>
      </c>
      <c r="D40" s="872"/>
      <c r="E40" s="872"/>
      <c r="F40" s="872"/>
      <c r="G40" s="872"/>
      <c r="H40" s="872"/>
      <c r="I40" s="872"/>
      <c r="J40" s="872"/>
      <c r="K40" s="872"/>
      <c r="L40" s="872"/>
      <c r="M40" s="872"/>
      <c r="N40" s="872"/>
      <c r="O40" s="872"/>
      <c r="P40" s="872"/>
      <c r="Q40" s="872"/>
      <c r="R40" s="872"/>
      <c r="S40" s="872"/>
      <c r="T40" s="872"/>
      <c r="U40" s="872"/>
      <c r="V40" s="872"/>
      <c r="W40" s="872"/>
      <c r="X40" s="872"/>
    </row>
    <row r="41" spans="1:24" ht="13.5">
      <c r="A41" s="872"/>
      <c r="B41" s="872"/>
      <c r="C41" s="872" t="s">
        <v>3499</v>
      </c>
      <c r="D41" s="872"/>
      <c r="E41" s="872"/>
      <c r="F41" s="2281"/>
      <c r="G41" s="2281"/>
      <c r="H41" s="2281"/>
      <c r="I41" s="2281"/>
      <c r="J41" s="2281"/>
      <c r="K41" s="2281"/>
      <c r="L41" s="2281"/>
      <c r="M41" s="2281"/>
      <c r="N41" s="2281"/>
      <c r="O41" s="2281"/>
      <c r="P41" s="2281"/>
      <c r="Q41" s="2281"/>
      <c r="R41" s="2281"/>
      <c r="S41" s="2281"/>
      <c r="T41" s="2281"/>
      <c r="U41" s="2281"/>
      <c r="V41" s="2281"/>
      <c r="W41" s="2281"/>
      <c r="X41" s="872"/>
    </row>
    <row r="42" spans="1:24" ht="13.5">
      <c r="A42" s="872"/>
      <c r="B42" s="872"/>
      <c r="C42" s="872"/>
      <c r="D42" s="872"/>
      <c r="E42" s="872"/>
      <c r="F42" s="2282"/>
      <c r="G42" s="2282"/>
      <c r="H42" s="2282"/>
      <c r="I42" s="2282"/>
      <c r="J42" s="2282"/>
      <c r="K42" s="2282"/>
      <c r="L42" s="2282"/>
      <c r="M42" s="2282"/>
      <c r="N42" s="2282"/>
      <c r="O42" s="2282"/>
      <c r="P42" s="2282"/>
      <c r="Q42" s="2282"/>
      <c r="R42" s="2282"/>
      <c r="S42" s="2282"/>
      <c r="T42" s="2282"/>
      <c r="U42" s="2282"/>
      <c r="V42" s="2282"/>
      <c r="W42" s="2282"/>
      <c r="X42" s="872"/>
    </row>
    <row r="43" spans="1:24" ht="13.5">
      <c r="A43" s="872"/>
      <c r="B43" s="932"/>
      <c r="C43" s="2261" t="s">
        <v>3500</v>
      </c>
      <c r="D43" s="2261"/>
      <c r="E43" s="2261"/>
      <c r="F43" s="2261"/>
      <c r="G43" s="2261"/>
      <c r="H43" s="2261"/>
      <c r="I43" s="2261"/>
      <c r="J43" s="2261"/>
      <c r="K43" s="2261"/>
      <c r="L43" s="2261"/>
      <c r="M43" s="2261"/>
      <c r="N43" s="2261"/>
      <c r="O43" s="2261"/>
      <c r="P43" s="2261"/>
      <c r="Q43" s="2261"/>
      <c r="R43" s="2261"/>
      <c r="S43" s="2261"/>
      <c r="T43" s="2261"/>
      <c r="U43" s="2261"/>
      <c r="V43" s="2261"/>
      <c r="W43" s="2261"/>
      <c r="X43" s="872"/>
    </row>
    <row r="44" spans="1:24" ht="13.5">
      <c r="C44" s="2283"/>
      <c r="D44" s="2283"/>
      <c r="E44" s="2283"/>
      <c r="F44" s="2283"/>
      <c r="G44" s="2283"/>
      <c r="H44" s="2283"/>
      <c r="I44" s="2283"/>
      <c r="J44" s="2283"/>
      <c r="K44" s="2283"/>
      <c r="L44" s="2283"/>
      <c r="M44" s="2283"/>
      <c r="N44" s="2283"/>
      <c r="O44" s="2283"/>
      <c r="P44" s="2283"/>
      <c r="Q44" s="2283"/>
      <c r="R44" s="2283"/>
      <c r="S44" s="2283"/>
      <c r="T44" s="2283"/>
      <c r="U44" s="2283"/>
      <c r="V44" s="2283"/>
      <c r="W44" s="2283"/>
    </row>
    <row r="45" spans="1:24" ht="13.5">
      <c r="C45" s="2284"/>
      <c r="D45" s="2284"/>
      <c r="E45" s="2284"/>
      <c r="F45" s="2284"/>
      <c r="G45" s="2284"/>
      <c r="H45" s="2284"/>
      <c r="I45" s="2284"/>
      <c r="J45" s="2284"/>
      <c r="K45" s="2284"/>
      <c r="L45" s="2284"/>
      <c r="M45" s="2284"/>
      <c r="N45" s="2284"/>
      <c r="O45" s="2284"/>
      <c r="P45" s="2284"/>
      <c r="Q45" s="2284"/>
      <c r="R45" s="2284"/>
      <c r="S45" s="2284"/>
      <c r="T45" s="2284"/>
      <c r="U45" s="2284"/>
      <c r="V45" s="2284"/>
      <c r="W45" s="2284"/>
    </row>
    <row r="46" spans="1:24" ht="15" customHeight="1">
      <c r="A46" s="857" t="s">
        <v>3661</v>
      </c>
    </row>
    <row r="47" spans="1:24" ht="15" customHeight="1">
      <c r="C47" s="2283"/>
      <c r="D47" s="2283"/>
      <c r="E47" s="2283"/>
      <c r="F47" s="2283"/>
      <c r="G47" s="2283"/>
      <c r="H47" s="2283"/>
      <c r="I47" s="2283"/>
      <c r="J47" s="2283"/>
      <c r="K47" s="2283"/>
      <c r="L47" s="2283"/>
      <c r="M47" s="2283"/>
      <c r="N47" s="2283"/>
      <c r="O47" s="2283"/>
      <c r="P47" s="2283"/>
      <c r="Q47" s="2283"/>
      <c r="R47" s="2283"/>
      <c r="S47" s="2283"/>
      <c r="T47" s="2283"/>
      <c r="U47" s="2283"/>
      <c r="V47" s="2283"/>
      <c r="W47" s="2283"/>
    </row>
    <row r="48" spans="1:24" ht="15" customHeight="1">
      <c r="C48" s="2284"/>
      <c r="D48" s="2284"/>
      <c r="E48" s="2284"/>
      <c r="F48" s="2284"/>
      <c r="G48" s="2284"/>
      <c r="H48" s="2284"/>
      <c r="I48" s="2284"/>
      <c r="J48" s="2284"/>
      <c r="K48" s="2284"/>
      <c r="L48" s="2284"/>
      <c r="M48" s="2284"/>
      <c r="N48" s="2284"/>
      <c r="O48" s="2284"/>
      <c r="P48" s="2284"/>
      <c r="Q48" s="2284"/>
      <c r="R48" s="2284"/>
      <c r="S48" s="2284"/>
      <c r="T48" s="2284"/>
      <c r="U48" s="2284"/>
      <c r="V48" s="2284"/>
      <c r="W48" s="2284"/>
    </row>
    <row r="49" spans="1:38" ht="15" customHeight="1">
      <c r="C49" s="886"/>
      <c r="D49" s="886"/>
      <c r="E49" s="886"/>
      <c r="F49" s="886"/>
      <c r="G49" s="886"/>
      <c r="H49" s="886"/>
      <c r="I49" s="886"/>
      <c r="J49" s="886"/>
      <c r="K49" s="886"/>
      <c r="L49" s="886"/>
      <c r="M49" s="886"/>
      <c r="N49" s="886"/>
      <c r="O49" s="886"/>
      <c r="P49" s="886"/>
      <c r="Q49" s="886"/>
      <c r="R49" s="886"/>
      <c r="S49" s="886"/>
      <c r="T49" s="886"/>
      <c r="U49" s="886"/>
      <c r="V49" s="886"/>
      <c r="W49" s="886"/>
    </row>
    <row r="50" spans="1:38" ht="13.5">
      <c r="N50" s="857" t="s">
        <v>3475</v>
      </c>
    </row>
    <row r="52" spans="1:38" ht="13.5">
      <c r="O52" s="2286" t="s">
        <v>3729</v>
      </c>
      <c r="P52" s="2286"/>
      <c r="Q52" s="2286"/>
      <c r="R52" s="2286"/>
      <c r="S52" s="2286"/>
      <c r="T52" s="2286"/>
      <c r="U52" s="2286"/>
    </row>
    <row r="53" spans="1:38" ht="13.5">
      <c r="O53" s="857" t="str">
        <f ca="1">cst_Pre_Corp__SHINSEI</f>
        <v>一般財団法人　岩手県建築住宅センター</v>
      </c>
    </row>
    <row r="54" spans="1:38" ht="13.5">
      <c r="O54" s="857" t="str">
        <f ca="1">"　　"&amp;cst_Pre_Daihyou__SHINSEI&amp;"　　印"</f>
        <v>　　理事長　　渡 邊 健 治　　印</v>
      </c>
      <c r="AH54" s="873"/>
      <c r="AI54" s="873"/>
      <c r="AJ54" s="873"/>
      <c r="AK54" s="873"/>
      <c r="AL54" s="873"/>
    </row>
    <row r="55" spans="1:38" s="557" customFormat="1" ht="13.5">
      <c r="A55" s="2225" t="s">
        <v>3501</v>
      </c>
      <c r="B55" s="2225"/>
      <c r="C55" s="2225"/>
      <c r="D55" s="2225"/>
      <c r="E55" s="2225"/>
      <c r="F55" s="2225"/>
      <c r="G55" s="2225"/>
      <c r="H55" s="2225"/>
      <c r="I55" s="2225"/>
      <c r="J55" s="2225"/>
      <c r="K55" s="2225"/>
      <c r="L55" s="2225"/>
      <c r="M55" s="2225"/>
      <c r="N55" s="2225"/>
      <c r="O55" s="2225"/>
      <c r="P55" s="2225"/>
      <c r="Q55" s="2225"/>
      <c r="R55" s="2225"/>
      <c r="S55" s="2225"/>
      <c r="T55" s="2225"/>
      <c r="U55" s="2225"/>
      <c r="V55" s="2225"/>
      <c r="W55" s="2225"/>
      <c r="X55" s="2225"/>
      <c r="Y55" s="564"/>
      <c r="Z55" s="564"/>
      <c r="AA55" s="564"/>
      <c r="AB55" s="564"/>
      <c r="AH55" s="859" t="s">
        <v>3093</v>
      </c>
      <c r="AI55" s="859"/>
      <c r="AJ55" s="857"/>
      <c r="AK55" s="857"/>
      <c r="AL55" s="857"/>
    </row>
    <row r="56" spans="1:38" s="557" customFormat="1" ht="13.5">
      <c r="A56" s="872" t="s">
        <v>3502</v>
      </c>
      <c r="B56" s="555"/>
      <c r="C56" s="555"/>
      <c r="D56" s="555"/>
      <c r="E56" s="555"/>
      <c r="F56" s="555"/>
      <c r="G56" s="555"/>
      <c r="H56" s="555"/>
      <c r="I56" s="555"/>
      <c r="J56" s="555"/>
      <c r="K56" s="555"/>
      <c r="L56" s="555"/>
      <c r="M56" s="555"/>
      <c r="N56" s="555"/>
      <c r="O56" s="555"/>
      <c r="P56" s="555"/>
      <c r="Q56" s="555"/>
      <c r="R56" s="555"/>
      <c r="S56" s="555"/>
      <c r="T56" s="555"/>
      <c r="U56" s="555"/>
      <c r="V56" s="555"/>
      <c r="W56" s="555"/>
      <c r="X56" s="555"/>
      <c r="AA56" s="564"/>
      <c r="AC56" s="878"/>
      <c r="AH56" s="860" t="s">
        <v>2845</v>
      </c>
      <c r="AI56" s="859"/>
      <c r="AJ56" s="857"/>
      <c r="AK56" s="857"/>
      <c r="AL56" s="857"/>
    </row>
    <row r="57" spans="1:38" s="554" customFormat="1" ht="13.5">
      <c r="A57" s="818" t="s">
        <v>3105</v>
      </c>
      <c r="B57" s="563"/>
      <c r="C57" s="563"/>
      <c r="D57" s="563"/>
      <c r="E57" s="563"/>
      <c r="F57" s="563"/>
      <c r="G57" s="563"/>
      <c r="H57" s="563"/>
      <c r="I57" s="563"/>
      <c r="J57" s="563"/>
      <c r="K57" s="563"/>
      <c r="L57" s="563"/>
      <c r="M57" s="563"/>
      <c r="N57" s="563"/>
      <c r="O57" s="563"/>
      <c r="P57" s="563"/>
      <c r="Q57" s="563"/>
      <c r="R57" s="563"/>
      <c r="S57" s="563"/>
      <c r="T57" s="563"/>
      <c r="U57" s="563"/>
      <c r="V57" s="563"/>
      <c r="W57" s="563"/>
      <c r="X57" s="563"/>
      <c r="AA57" s="553"/>
      <c r="AC57" s="879"/>
      <c r="AH57" s="861" t="str">
        <f>HYPERLINK("#A1：X54")</f>
        <v>#A1：X54</v>
      </c>
      <c r="AI57" s="862" t="s">
        <v>3481</v>
      </c>
      <c r="AJ57" s="863"/>
      <c r="AK57" s="863"/>
      <c r="AL57" s="863"/>
    </row>
    <row r="58" spans="1:38" s="554" customFormat="1" ht="13.5">
      <c r="B58" s="553" t="s">
        <v>3406</v>
      </c>
      <c r="C58" s="553"/>
      <c r="D58" s="553"/>
      <c r="E58" s="553"/>
      <c r="F58" s="553"/>
      <c r="G58" s="2285" t="str">
        <f>IFERROR(PHONETIC(G59),"")</f>
        <v/>
      </c>
      <c r="H58" s="2285"/>
      <c r="I58" s="2285"/>
      <c r="J58" s="2285"/>
      <c r="K58" s="2285"/>
      <c r="L58" s="2285"/>
      <c r="M58" s="2285"/>
      <c r="N58" s="2285"/>
      <c r="O58" s="2285"/>
      <c r="P58" s="2285"/>
      <c r="Q58" s="2285"/>
      <c r="R58" s="2285"/>
      <c r="S58" s="2285"/>
      <c r="T58" s="2285"/>
      <c r="U58" s="2285"/>
      <c r="V58" s="2285"/>
      <c r="W58" s="2285"/>
      <c r="X58" s="557"/>
      <c r="AA58" s="553"/>
      <c r="AC58" s="879"/>
      <c r="AH58" s="861" t="str">
        <f>HYPERLINK("#A55：X108")</f>
        <v>#A55：X108</v>
      </c>
      <c r="AI58" s="864" t="s">
        <v>3482</v>
      </c>
      <c r="AJ58" s="865"/>
      <c r="AK58" s="865"/>
      <c r="AL58" s="865"/>
    </row>
    <row r="59" spans="1:38" s="554" customFormat="1" ht="13.5">
      <c r="A59" s="553"/>
      <c r="B59" s="553" t="s">
        <v>560</v>
      </c>
      <c r="C59" s="553"/>
      <c r="D59" s="553"/>
      <c r="E59" s="553"/>
      <c r="F59" s="553"/>
      <c r="G59" s="2270"/>
      <c r="H59" s="2270"/>
      <c r="I59" s="2270"/>
      <c r="J59" s="2270"/>
      <c r="K59" s="2270"/>
      <c r="L59" s="2270"/>
      <c r="M59" s="2270"/>
      <c r="N59" s="2270"/>
      <c r="O59" s="2270"/>
      <c r="P59" s="2270"/>
      <c r="Q59" s="2270"/>
      <c r="R59" s="2270"/>
      <c r="S59" s="2270"/>
      <c r="T59" s="2270"/>
      <c r="U59" s="2270"/>
      <c r="V59" s="2270"/>
      <c r="W59" s="2270"/>
      <c r="X59" s="558"/>
      <c r="AA59" s="553"/>
      <c r="AC59" s="879"/>
      <c r="AH59" s="861" t="str">
        <f>HYPERLINK("#A109：X162")</f>
        <v>#A109：X162</v>
      </c>
      <c r="AI59" s="864" t="s">
        <v>3483</v>
      </c>
      <c r="AJ59" s="865"/>
      <c r="AK59" s="865"/>
      <c r="AL59" s="865"/>
    </row>
    <row r="60" spans="1:38" s="554" customFormat="1" ht="13.5">
      <c r="A60" s="553"/>
      <c r="B60" s="553"/>
      <c r="C60" s="553"/>
      <c r="D60" s="553"/>
      <c r="E60" s="553"/>
      <c r="F60" s="553"/>
      <c r="G60" s="2270"/>
      <c r="H60" s="2270"/>
      <c r="I60" s="2270"/>
      <c r="J60" s="2270"/>
      <c r="K60" s="2270"/>
      <c r="L60" s="2270"/>
      <c r="M60" s="2270"/>
      <c r="N60" s="2270"/>
      <c r="O60" s="2270"/>
      <c r="P60" s="2270"/>
      <c r="Q60" s="2270"/>
      <c r="R60" s="2270"/>
      <c r="S60" s="2270"/>
      <c r="T60" s="2270"/>
      <c r="U60" s="2270"/>
      <c r="V60" s="2270"/>
      <c r="W60" s="2270"/>
      <c r="X60" s="558"/>
      <c r="AA60" s="553"/>
      <c r="AC60" s="879"/>
      <c r="AH60" s="861" t="str">
        <f>HYPERLINK("#A163：X216")</f>
        <v>#A163：X216</v>
      </c>
      <c r="AI60" s="864" t="s">
        <v>3485</v>
      </c>
      <c r="AJ60" s="865"/>
      <c r="AK60" s="865"/>
      <c r="AL60" s="865"/>
    </row>
    <row r="61" spans="1:38" s="554" customFormat="1" ht="13.5">
      <c r="A61" s="553"/>
      <c r="B61" s="553" t="s">
        <v>551</v>
      </c>
      <c r="C61" s="553"/>
      <c r="D61" s="553"/>
      <c r="E61" s="553"/>
      <c r="F61" s="553"/>
      <c r="G61" s="564" t="s">
        <v>2429</v>
      </c>
      <c r="H61" s="2269"/>
      <c r="I61" s="2269"/>
      <c r="J61" s="2269"/>
      <c r="K61" s="2269"/>
      <c r="L61" s="2269"/>
      <c r="M61" s="2269"/>
      <c r="N61" s="2269"/>
      <c r="O61" s="2269"/>
      <c r="P61" s="2269"/>
      <c r="Q61" s="2269"/>
      <c r="R61" s="2269"/>
      <c r="S61" s="2269"/>
      <c r="T61" s="2269"/>
      <c r="U61" s="2269"/>
      <c r="V61" s="2269"/>
      <c r="W61" s="2269"/>
      <c r="X61" s="553"/>
      <c r="AA61" s="553"/>
      <c r="AC61" s="879"/>
      <c r="AH61" s="873"/>
      <c r="AI61" s="873"/>
      <c r="AJ61" s="873"/>
      <c r="AK61" s="873"/>
      <c r="AL61" s="873"/>
    </row>
    <row r="62" spans="1:38" s="554" customFormat="1" ht="13.5">
      <c r="A62" s="553"/>
      <c r="B62" s="553" t="s">
        <v>3407</v>
      </c>
      <c r="C62" s="553"/>
      <c r="D62" s="553"/>
      <c r="E62" s="553"/>
      <c r="F62" s="553"/>
      <c r="G62" s="2270"/>
      <c r="H62" s="2270"/>
      <c r="I62" s="2270"/>
      <c r="J62" s="2270"/>
      <c r="K62" s="2270"/>
      <c r="L62" s="2270"/>
      <c r="M62" s="2270"/>
      <c r="N62" s="2270"/>
      <c r="O62" s="2270"/>
      <c r="P62" s="2270"/>
      <c r="Q62" s="2270"/>
      <c r="R62" s="2270"/>
      <c r="S62" s="2270"/>
      <c r="T62" s="2270"/>
      <c r="U62" s="2270"/>
      <c r="V62" s="2270"/>
      <c r="W62" s="2270"/>
      <c r="X62" s="558"/>
      <c r="AA62" s="553"/>
      <c r="AC62" s="879"/>
      <c r="AH62" s="873"/>
      <c r="AI62" s="873"/>
      <c r="AJ62" s="873"/>
      <c r="AK62" s="873"/>
      <c r="AL62" s="873"/>
    </row>
    <row r="63" spans="1:38" s="554" customFormat="1" ht="13.5">
      <c r="A63" s="553"/>
      <c r="B63" s="553"/>
      <c r="C63" s="553"/>
      <c r="D63" s="553"/>
      <c r="E63" s="553"/>
      <c r="F63" s="553"/>
      <c r="G63" s="2270"/>
      <c r="H63" s="2270"/>
      <c r="I63" s="2270"/>
      <c r="J63" s="2270"/>
      <c r="K63" s="2270"/>
      <c r="L63" s="2270"/>
      <c r="M63" s="2270"/>
      <c r="N63" s="2270"/>
      <c r="O63" s="2270"/>
      <c r="P63" s="2270"/>
      <c r="Q63" s="2270"/>
      <c r="R63" s="2270"/>
      <c r="S63" s="2270"/>
      <c r="T63" s="2270"/>
      <c r="U63" s="2270"/>
      <c r="V63" s="2270"/>
      <c r="W63" s="2270"/>
      <c r="X63" s="558"/>
      <c r="AA63" s="553"/>
      <c r="AC63" s="879"/>
      <c r="AH63" s="873"/>
      <c r="AI63" s="873"/>
      <c r="AJ63" s="873"/>
      <c r="AK63" s="873"/>
      <c r="AL63" s="873"/>
    </row>
    <row r="64" spans="1:38" s="554" customFormat="1" ht="13.5">
      <c r="A64" s="553"/>
      <c r="B64" s="553" t="s">
        <v>555</v>
      </c>
      <c r="C64" s="553"/>
      <c r="D64" s="553"/>
      <c r="E64" s="553"/>
      <c r="F64" s="553"/>
      <c r="G64" s="2268"/>
      <c r="H64" s="2268"/>
      <c r="I64" s="2268"/>
      <c r="J64" s="2268"/>
      <c r="K64" s="2268"/>
      <c r="L64" s="2268"/>
      <c r="M64" s="2268"/>
      <c r="N64" s="2268"/>
      <c r="O64" s="2268"/>
      <c r="P64" s="2268"/>
      <c r="Q64" s="2268"/>
      <c r="R64" s="2268"/>
      <c r="S64" s="2268"/>
      <c r="T64" s="2268"/>
      <c r="U64" s="2268"/>
      <c r="V64" s="2268"/>
      <c r="W64" s="2268"/>
      <c r="X64" s="558"/>
      <c r="AA64" s="553"/>
      <c r="AC64" s="879"/>
      <c r="AH64" s="873"/>
      <c r="AI64" s="873"/>
      <c r="AJ64" s="873"/>
      <c r="AK64" s="873"/>
      <c r="AL64" s="873"/>
    </row>
    <row r="65" spans="1:52" s="554" customFormat="1" ht="13.5">
      <c r="A65" s="553"/>
      <c r="B65" s="553"/>
      <c r="C65" s="553"/>
      <c r="D65" s="553"/>
      <c r="E65" s="553"/>
      <c r="F65" s="553"/>
      <c r="G65" s="553"/>
      <c r="H65" s="553"/>
      <c r="I65" s="553"/>
      <c r="J65" s="553"/>
      <c r="K65" s="553"/>
      <c r="L65" s="553"/>
      <c r="M65" s="553"/>
      <c r="N65" s="553"/>
      <c r="O65" s="553"/>
      <c r="P65" s="553"/>
      <c r="Q65" s="553"/>
      <c r="R65" s="553"/>
      <c r="S65" s="553"/>
      <c r="T65" s="553"/>
      <c r="U65" s="553"/>
      <c r="V65" s="553"/>
      <c r="W65" s="553"/>
      <c r="X65" s="553"/>
      <c r="AA65" s="553"/>
      <c r="AC65" s="879"/>
      <c r="AH65" s="873"/>
      <c r="AI65" s="873"/>
      <c r="AJ65" s="873"/>
      <c r="AK65" s="873"/>
      <c r="AL65" s="873"/>
    </row>
    <row r="66" spans="1:52" s="554" customFormat="1" ht="13.5">
      <c r="A66" s="818" t="s">
        <v>3408</v>
      </c>
      <c r="B66" s="563"/>
      <c r="C66" s="563"/>
      <c r="D66" s="563"/>
      <c r="E66" s="563"/>
      <c r="F66" s="563"/>
      <c r="G66" s="563"/>
      <c r="H66" s="563"/>
      <c r="I66" s="563"/>
      <c r="J66" s="563"/>
      <c r="K66" s="563"/>
      <c r="L66" s="563"/>
      <c r="M66" s="563"/>
      <c r="N66" s="563"/>
      <c r="O66" s="563"/>
      <c r="P66" s="563"/>
      <c r="Q66" s="563"/>
      <c r="R66" s="563"/>
      <c r="S66" s="563"/>
      <c r="T66" s="563"/>
      <c r="U66" s="563"/>
      <c r="V66" s="563"/>
      <c r="W66" s="563"/>
      <c r="X66" s="563"/>
      <c r="AA66" s="553"/>
      <c r="AC66" s="879"/>
      <c r="AH66" s="873"/>
      <c r="AI66" s="873"/>
      <c r="AJ66" s="873"/>
      <c r="AK66" s="873"/>
      <c r="AL66" s="873"/>
    </row>
    <row r="67" spans="1:52" s="554" customFormat="1" ht="13.5">
      <c r="A67" s="553"/>
      <c r="B67" s="553" t="s">
        <v>3409</v>
      </c>
      <c r="C67" s="553"/>
      <c r="D67" s="553"/>
      <c r="E67" s="553"/>
      <c r="F67" s="553"/>
      <c r="G67" s="2273"/>
      <c r="H67" s="2273"/>
      <c r="I67" s="880" t="s">
        <v>552</v>
      </c>
      <c r="J67" s="881"/>
      <c r="K67" s="2273"/>
      <c r="L67" s="2273"/>
      <c r="M67" s="2273"/>
      <c r="N67" s="2273"/>
      <c r="O67" s="880" t="s">
        <v>558</v>
      </c>
      <c r="P67" s="881"/>
      <c r="Q67" s="2275"/>
      <c r="R67" s="2275"/>
      <c r="S67" s="2275"/>
      <c r="T67" s="2275"/>
      <c r="U67" s="2275"/>
      <c r="V67" s="2275"/>
      <c r="W67" s="880" t="s">
        <v>375</v>
      </c>
      <c r="X67" s="553"/>
      <c r="AA67" s="553" t="s">
        <v>541</v>
      </c>
      <c r="AC67" s="882" t="s">
        <v>3503</v>
      </c>
      <c r="AE67" s="883" t="s">
        <v>3504</v>
      </c>
      <c r="AF67" s="821"/>
      <c r="AG67" s="821"/>
      <c r="AH67" s="873"/>
      <c r="AI67" s="873"/>
      <c r="AJ67" s="873"/>
      <c r="AK67" s="873"/>
      <c r="AL67" s="873"/>
      <c r="AM67" s="821"/>
      <c r="AN67" s="821"/>
      <c r="AO67" s="821"/>
      <c r="AP67" s="821"/>
      <c r="AQ67" s="821"/>
      <c r="AR67" s="821"/>
      <c r="AS67" s="821"/>
      <c r="AT67" s="821"/>
      <c r="AU67" s="821"/>
      <c r="AV67" s="821"/>
      <c r="AW67" s="821"/>
      <c r="AX67" s="821"/>
      <c r="AY67" s="821"/>
      <c r="AZ67" s="821"/>
    </row>
    <row r="68" spans="1:52" s="554" customFormat="1" ht="13.5">
      <c r="A68" s="553"/>
      <c r="B68" s="553" t="s">
        <v>560</v>
      </c>
      <c r="C68" s="553"/>
      <c r="D68" s="553"/>
      <c r="E68" s="553"/>
      <c r="F68" s="553"/>
      <c r="G68" s="2269"/>
      <c r="H68" s="2269"/>
      <c r="I68" s="2269"/>
      <c r="J68" s="2269"/>
      <c r="K68" s="2269"/>
      <c r="L68" s="2269"/>
      <c r="M68" s="2269"/>
      <c r="N68" s="2269"/>
      <c r="O68" s="2269"/>
      <c r="P68" s="2269"/>
      <c r="Q68" s="2269"/>
      <c r="R68" s="2269"/>
      <c r="S68" s="2269"/>
      <c r="T68" s="2269"/>
      <c r="U68" s="2269"/>
      <c r="V68" s="2269"/>
      <c r="W68" s="2269"/>
      <c r="X68" s="558"/>
      <c r="AA68" s="553"/>
      <c r="AC68" s="879"/>
      <c r="AE68" s="883"/>
      <c r="AF68" s="821"/>
      <c r="AG68" s="821"/>
      <c r="AH68" s="873"/>
      <c r="AI68" s="873"/>
      <c r="AJ68" s="873"/>
      <c r="AK68" s="873"/>
      <c r="AL68" s="873"/>
      <c r="AM68" s="821"/>
      <c r="AN68" s="821"/>
      <c r="AO68" s="821"/>
      <c r="AP68" s="821"/>
      <c r="AQ68" s="821"/>
      <c r="AR68" s="821"/>
      <c r="AS68" s="821"/>
      <c r="AT68" s="821"/>
      <c r="AU68" s="821"/>
      <c r="AV68" s="821"/>
      <c r="AW68" s="821"/>
      <c r="AX68" s="821"/>
      <c r="AY68" s="821"/>
      <c r="AZ68" s="821"/>
    </row>
    <row r="69" spans="1:52" s="554" customFormat="1" ht="13.5">
      <c r="A69" s="553"/>
      <c r="B69" s="553" t="s">
        <v>3410</v>
      </c>
      <c r="C69" s="553"/>
      <c r="D69" s="553"/>
      <c r="E69" s="553"/>
      <c r="F69" s="553"/>
      <c r="G69" s="2273"/>
      <c r="H69" s="2273"/>
      <c r="I69" s="2276" t="s">
        <v>553</v>
      </c>
      <c r="J69" s="2276"/>
      <c r="K69" s="2276"/>
      <c r="L69" s="2273"/>
      <c r="M69" s="2273"/>
      <c r="N69" s="2273"/>
      <c r="O69" s="880" t="s">
        <v>559</v>
      </c>
      <c r="P69" s="881"/>
      <c r="Q69" s="880"/>
      <c r="R69" s="2275"/>
      <c r="S69" s="2275"/>
      <c r="T69" s="2275"/>
      <c r="U69" s="2275"/>
      <c r="V69" s="2275"/>
      <c r="W69" s="880" t="s">
        <v>375</v>
      </c>
      <c r="X69" s="558"/>
      <c r="AA69" s="553" t="s">
        <v>3505</v>
      </c>
      <c r="AC69" s="884" t="s">
        <v>3506</v>
      </c>
      <c r="AE69" s="883" t="s">
        <v>3507</v>
      </c>
      <c r="AF69" s="821"/>
      <c r="AG69" s="821"/>
      <c r="AH69" s="873"/>
      <c r="AI69" s="873"/>
      <c r="AJ69" s="873"/>
      <c r="AK69" s="873"/>
      <c r="AL69" s="873"/>
      <c r="AM69" s="821"/>
      <c r="AN69" s="821"/>
      <c r="AO69" s="821"/>
      <c r="AP69" s="821"/>
      <c r="AQ69" s="821"/>
      <c r="AR69" s="821"/>
      <c r="AS69" s="821"/>
      <c r="AT69" s="821"/>
      <c r="AU69" s="821"/>
      <c r="AV69" s="821"/>
      <c r="AW69" s="821"/>
      <c r="AX69" s="821"/>
      <c r="AY69" s="821"/>
      <c r="AZ69" s="821"/>
    </row>
    <row r="70" spans="1:52" s="554" customFormat="1" ht="13.5">
      <c r="A70" s="553"/>
      <c r="B70" s="553"/>
      <c r="C70" s="553"/>
      <c r="D70" s="553"/>
      <c r="E70" s="553"/>
      <c r="F70" s="553"/>
      <c r="G70" s="2269"/>
      <c r="H70" s="2269"/>
      <c r="I70" s="2269"/>
      <c r="J70" s="2269"/>
      <c r="K70" s="2269"/>
      <c r="L70" s="2269"/>
      <c r="M70" s="2269"/>
      <c r="N70" s="2269"/>
      <c r="O70" s="2269"/>
      <c r="P70" s="2269"/>
      <c r="Q70" s="2269"/>
      <c r="R70" s="2269"/>
      <c r="S70" s="2269"/>
      <c r="T70" s="2269"/>
      <c r="U70" s="2269"/>
      <c r="V70" s="2269"/>
      <c r="W70" s="2269"/>
      <c r="X70" s="558"/>
      <c r="AA70" s="553" t="s">
        <v>3508</v>
      </c>
      <c r="AC70" s="884" t="s">
        <v>3509</v>
      </c>
      <c r="AE70" s="883" t="s">
        <v>3510</v>
      </c>
      <c r="AF70" s="821"/>
      <c r="AG70" s="821"/>
      <c r="AH70" s="873"/>
      <c r="AI70" s="873"/>
      <c r="AJ70" s="873"/>
      <c r="AK70" s="873"/>
      <c r="AL70" s="873"/>
      <c r="AM70" s="821"/>
      <c r="AN70" s="821"/>
      <c r="AO70" s="821"/>
      <c r="AP70" s="821"/>
      <c r="AQ70" s="821"/>
      <c r="AR70" s="821"/>
      <c r="AS70" s="821"/>
      <c r="AT70" s="821"/>
      <c r="AU70" s="821"/>
      <c r="AV70" s="821"/>
      <c r="AW70" s="821"/>
      <c r="AX70" s="821"/>
      <c r="AY70" s="821"/>
      <c r="AZ70" s="821"/>
    </row>
    <row r="71" spans="1:52" s="554" customFormat="1" ht="13.5">
      <c r="A71" s="553"/>
      <c r="B71" s="553" t="s">
        <v>3411</v>
      </c>
      <c r="C71" s="553"/>
      <c r="D71" s="553"/>
      <c r="E71" s="553"/>
      <c r="F71" s="553"/>
      <c r="G71" s="885" t="s">
        <v>2429</v>
      </c>
      <c r="H71" s="2269"/>
      <c r="I71" s="2269"/>
      <c r="J71" s="2269"/>
      <c r="K71" s="2269"/>
      <c r="L71" s="2269"/>
      <c r="M71" s="2269"/>
      <c r="N71" s="2269"/>
      <c r="O71" s="2269"/>
      <c r="P71" s="2269"/>
      <c r="Q71" s="2269"/>
      <c r="R71" s="2269"/>
      <c r="S71" s="2269"/>
      <c r="T71" s="2269"/>
      <c r="U71" s="2269"/>
      <c r="V71" s="2269"/>
      <c r="W71" s="2269"/>
      <c r="X71" s="553"/>
      <c r="AA71" s="553" t="s">
        <v>112</v>
      </c>
      <c r="AC71" s="884" t="s">
        <v>3511</v>
      </c>
      <c r="AE71" s="883" t="s">
        <v>136</v>
      </c>
      <c r="AF71" s="821"/>
      <c r="AG71" s="821"/>
      <c r="AH71" s="873"/>
      <c r="AI71" s="873"/>
      <c r="AJ71" s="873"/>
      <c r="AK71" s="873"/>
      <c r="AL71" s="873"/>
      <c r="AM71" s="821"/>
      <c r="AN71" s="821"/>
      <c r="AO71" s="821"/>
      <c r="AP71" s="821"/>
      <c r="AQ71" s="821"/>
      <c r="AR71" s="821"/>
      <c r="AS71" s="821"/>
      <c r="AT71" s="821"/>
      <c r="AU71" s="821"/>
      <c r="AV71" s="821"/>
      <c r="AW71" s="821"/>
      <c r="AX71" s="821"/>
      <c r="AY71" s="821"/>
      <c r="AZ71" s="821"/>
    </row>
    <row r="72" spans="1:52" s="554" customFormat="1" ht="13.5">
      <c r="A72" s="553"/>
      <c r="B72" s="553" t="s">
        <v>3412</v>
      </c>
      <c r="C72" s="553"/>
      <c r="D72" s="553"/>
      <c r="E72" s="553"/>
      <c r="F72" s="553"/>
      <c r="G72" s="2270"/>
      <c r="H72" s="2270"/>
      <c r="I72" s="2270"/>
      <c r="J72" s="2270"/>
      <c r="K72" s="2270"/>
      <c r="L72" s="2270"/>
      <c r="M72" s="2270"/>
      <c r="N72" s="2270"/>
      <c r="O72" s="2270"/>
      <c r="P72" s="2270"/>
      <c r="Q72" s="2270"/>
      <c r="R72" s="2270"/>
      <c r="S72" s="2270"/>
      <c r="T72" s="2270"/>
      <c r="U72" s="2270"/>
      <c r="V72" s="2270"/>
      <c r="W72" s="2270"/>
      <c r="X72" s="558"/>
      <c r="AA72" s="553"/>
      <c r="AC72" s="884" t="s">
        <v>3512</v>
      </c>
      <c r="AE72" s="883" t="str">
        <f t="shared" ref="AE72:AE118" si="0">AC69&amp;"知事"</f>
        <v>岩手県知事</v>
      </c>
      <c r="AF72" s="821"/>
      <c r="AG72" s="821"/>
      <c r="AH72" s="873"/>
      <c r="AI72" s="873"/>
      <c r="AJ72" s="873"/>
      <c r="AK72" s="873"/>
      <c r="AL72" s="873"/>
      <c r="AM72" s="821"/>
      <c r="AN72" s="821"/>
      <c r="AO72" s="821"/>
      <c r="AP72" s="821"/>
      <c r="AQ72" s="821"/>
      <c r="AR72" s="821"/>
      <c r="AS72" s="821"/>
      <c r="AT72" s="821"/>
      <c r="AU72" s="821"/>
      <c r="AV72" s="821"/>
      <c r="AW72" s="821"/>
      <c r="AX72" s="821"/>
      <c r="AY72" s="821"/>
      <c r="AZ72" s="821"/>
    </row>
    <row r="73" spans="1:52" s="554" customFormat="1" ht="13.5">
      <c r="A73" s="553"/>
      <c r="B73" s="553"/>
      <c r="C73" s="553"/>
      <c r="D73" s="553"/>
      <c r="E73" s="553"/>
      <c r="F73" s="553"/>
      <c r="G73" s="2270"/>
      <c r="H73" s="2270"/>
      <c r="I73" s="2270"/>
      <c r="J73" s="2270"/>
      <c r="K73" s="2270"/>
      <c r="L73" s="2270"/>
      <c r="M73" s="2270"/>
      <c r="N73" s="2270"/>
      <c r="O73" s="2270"/>
      <c r="P73" s="2270"/>
      <c r="Q73" s="2270"/>
      <c r="R73" s="2270"/>
      <c r="S73" s="2270"/>
      <c r="T73" s="2270"/>
      <c r="U73" s="2270"/>
      <c r="V73" s="2270"/>
      <c r="W73" s="2270"/>
      <c r="X73" s="558"/>
      <c r="AA73" s="553"/>
      <c r="AC73" s="884" t="s">
        <v>3513</v>
      </c>
      <c r="AE73" s="883" t="str">
        <f t="shared" si="0"/>
        <v>北海道知事</v>
      </c>
      <c r="AF73" s="821"/>
      <c r="AG73" s="821"/>
      <c r="AH73" s="873"/>
      <c r="AI73" s="873"/>
      <c r="AJ73" s="873"/>
      <c r="AK73" s="873"/>
      <c r="AL73" s="873"/>
      <c r="AM73" s="821"/>
      <c r="AN73" s="821"/>
      <c r="AO73" s="821"/>
      <c r="AP73" s="821"/>
      <c r="AQ73" s="821"/>
      <c r="AR73" s="821"/>
      <c r="AS73" s="821"/>
      <c r="AT73" s="821"/>
      <c r="AU73" s="821"/>
      <c r="AV73" s="821"/>
      <c r="AW73" s="821"/>
      <c r="AX73" s="821"/>
      <c r="AY73" s="821"/>
      <c r="AZ73" s="821"/>
    </row>
    <row r="74" spans="1:52" s="554" customFormat="1" ht="13.5">
      <c r="A74" s="553"/>
      <c r="B74" s="553" t="s">
        <v>3413</v>
      </c>
      <c r="C74" s="553"/>
      <c r="D74" s="553"/>
      <c r="E74" s="553"/>
      <c r="F74" s="553"/>
      <c r="G74" s="2268"/>
      <c r="H74" s="2268"/>
      <c r="I74" s="2268"/>
      <c r="J74" s="2268"/>
      <c r="K74" s="2268"/>
      <c r="L74" s="2268"/>
      <c r="M74" s="2268"/>
      <c r="N74" s="2268"/>
      <c r="O74" s="2268"/>
      <c r="P74" s="2268"/>
      <c r="Q74" s="2268"/>
      <c r="R74" s="2268"/>
      <c r="S74" s="2268"/>
      <c r="T74" s="2268"/>
      <c r="U74" s="2268"/>
      <c r="V74" s="2268"/>
      <c r="W74" s="2268"/>
      <c r="X74" s="558"/>
      <c r="AA74" s="553"/>
      <c r="AC74" s="884" t="s">
        <v>3514</v>
      </c>
      <c r="AE74" s="883" t="str">
        <f t="shared" si="0"/>
        <v>青森県知事</v>
      </c>
      <c r="AF74" s="821"/>
      <c r="AG74" s="821"/>
      <c r="AH74" s="873"/>
      <c r="AI74" s="873"/>
      <c r="AJ74" s="873"/>
      <c r="AK74" s="873"/>
      <c r="AL74" s="873"/>
      <c r="AM74" s="821"/>
      <c r="AN74" s="821"/>
      <c r="AO74" s="821"/>
      <c r="AP74" s="821"/>
      <c r="AQ74" s="821"/>
      <c r="AR74" s="821"/>
      <c r="AS74" s="821"/>
      <c r="AT74" s="821"/>
      <c r="AU74" s="821"/>
      <c r="AV74" s="821"/>
      <c r="AW74" s="821"/>
      <c r="AX74" s="821"/>
      <c r="AY74" s="821"/>
      <c r="AZ74" s="821"/>
    </row>
    <row r="75" spans="1:52" s="554" customFormat="1" ht="13.5">
      <c r="A75" s="553"/>
      <c r="B75" s="553"/>
      <c r="C75" s="553"/>
      <c r="D75" s="553"/>
      <c r="E75" s="553"/>
      <c r="F75" s="553"/>
      <c r="G75" s="553"/>
      <c r="H75" s="553"/>
      <c r="I75" s="553"/>
      <c r="J75" s="553"/>
      <c r="K75" s="553"/>
      <c r="L75" s="553"/>
      <c r="M75" s="553"/>
      <c r="N75" s="553"/>
      <c r="O75" s="553"/>
      <c r="P75" s="553"/>
      <c r="Q75" s="553"/>
      <c r="R75" s="553"/>
      <c r="S75" s="553"/>
      <c r="T75" s="553"/>
      <c r="U75" s="553"/>
      <c r="V75" s="553"/>
      <c r="W75" s="553"/>
      <c r="X75" s="553"/>
      <c r="AA75" s="553"/>
      <c r="AC75" s="884" t="s">
        <v>3515</v>
      </c>
      <c r="AE75" s="883" t="str">
        <f t="shared" si="0"/>
        <v>宮城県知事</v>
      </c>
      <c r="AF75" s="821"/>
      <c r="AG75" s="821"/>
      <c r="AH75" s="873"/>
      <c r="AI75" s="873"/>
      <c r="AJ75" s="873"/>
      <c r="AK75" s="873"/>
      <c r="AL75" s="873"/>
      <c r="AM75" s="821"/>
      <c r="AN75" s="821"/>
      <c r="AO75" s="821"/>
      <c r="AP75" s="821"/>
      <c r="AQ75" s="821"/>
      <c r="AR75" s="821"/>
      <c r="AS75" s="821"/>
      <c r="AT75" s="821"/>
      <c r="AU75" s="821"/>
      <c r="AV75" s="821"/>
      <c r="AW75" s="821"/>
      <c r="AX75" s="821"/>
      <c r="AY75" s="821"/>
      <c r="AZ75" s="821"/>
    </row>
    <row r="76" spans="1:52" s="554" customFormat="1" ht="13.5">
      <c r="A76" s="818" t="s">
        <v>3516</v>
      </c>
      <c r="B76" s="563"/>
      <c r="C76" s="563"/>
      <c r="D76" s="563"/>
      <c r="E76" s="563"/>
      <c r="F76" s="563"/>
      <c r="G76" s="563"/>
      <c r="H76" s="563"/>
      <c r="I76" s="563"/>
      <c r="J76" s="563"/>
      <c r="K76" s="563"/>
      <c r="L76" s="563"/>
      <c r="M76" s="563"/>
      <c r="N76" s="563"/>
      <c r="O76" s="563"/>
      <c r="P76" s="563"/>
      <c r="Q76" s="563"/>
      <c r="R76" s="563"/>
      <c r="S76" s="563"/>
      <c r="T76" s="563"/>
      <c r="U76" s="563"/>
      <c r="V76" s="563"/>
      <c r="W76" s="563"/>
      <c r="X76" s="563"/>
      <c r="AA76" s="553"/>
      <c r="AC76" s="884" t="s">
        <v>3517</v>
      </c>
      <c r="AE76" s="883" t="str">
        <f t="shared" si="0"/>
        <v>秋田県知事</v>
      </c>
      <c r="AF76" s="821"/>
      <c r="AG76" s="821"/>
      <c r="AH76" s="873"/>
      <c r="AI76" s="873"/>
      <c r="AJ76" s="873"/>
      <c r="AK76" s="873"/>
      <c r="AL76" s="873"/>
      <c r="AM76" s="821"/>
      <c r="AN76" s="821"/>
      <c r="AO76" s="821"/>
      <c r="AP76" s="821"/>
      <c r="AQ76" s="821"/>
      <c r="AR76" s="821"/>
      <c r="AS76" s="821"/>
      <c r="AT76" s="821"/>
      <c r="AU76" s="821"/>
      <c r="AV76" s="821"/>
      <c r="AW76" s="821"/>
      <c r="AX76" s="821"/>
      <c r="AY76" s="821"/>
      <c r="AZ76" s="821"/>
    </row>
    <row r="77" spans="1:52" s="554" customFormat="1" ht="13.5">
      <c r="A77" s="822"/>
      <c r="B77" s="553" t="s">
        <v>562</v>
      </c>
      <c r="C77" s="553"/>
      <c r="D77" s="553"/>
      <c r="E77" s="553"/>
      <c r="F77" s="553"/>
      <c r="G77" s="553"/>
      <c r="H77" s="553"/>
      <c r="I77" s="553"/>
      <c r="J77" s="553"/>
      <c r="K77" s="553"/>
      <c r="L77" s="553"/>
      <c r="M77" s="553"/>
      <c r="N77" s="553"/>
      <c r="O77" s="553"/>
      <c r="P77" s="553"/>
      <c r="Q77" s="553"/>
      <c r="R77" s="553"/>
      <c r="S77" s="553"/>
      <c r="T77" s="553"/>
      <c r="U77" s="553"/>
      <c r="V77" s="553"/>
      <c r="W77" s="553"/>
      <c r="X77" s="553"/>
      <c r="AA77" s="553"/>
      <c r="AC77" s="884" t="s">
        <v>3518</v>
      </c>
      <c r="AE77" s="883" t="str">
        <f t="shared" si="0"/>
        <v>山形県知事</v>
      </c>
      <c r="AF77" s="821"/>
      <c r="AG77" s="821"/>
      <c r="AH77" s="873"/>
      <c r="AI77" s="873"/>
      <c r="AJ77" s="873"/>
      <c r="AK77" s="873"/>
      <c r="AL77" s="873"/>
      <c r="AM77" s="821"/>
      <c r="AN77" s="821"/>
      <c r="AO77" s="821"/>
      <c r="AP77" s="821"/>
      <c r="AQ77" s="821"/>
      <c r="AR77" s="821"/>
      <c r="AS77" s="821"/>
      <c r="AT77" s="821"/>
      <c r="AU77" s="821"/>
      <c r="AV77" s="821"/>
      <c r="AW77" s="821"/>
      <c r="AX77" s="821"/>
      <c r="AY77" s="821"/>
      <c r="AZ77" s="821"/>
    </row>
    <row r="78" spans="1:52" s="554" customFormat="1" ht="13.5">
      <c r="A78" s="553"/>
      <c r="B78" s="553" t="s">
        <v>3409</v>
      </c>
      <c r="C78" s="553"/>
      <c r="D78" s="553"/>
      <c r="E78" s="553"/>
      <c r="F78" s="553"/>
      <c r="G78" s="2273"/>
      <c r="H78" s="2273"/>
      <c r="I78" s="880" t="s">
        <v>552</v>
      </c>
      <c r="J78" s="881"/>
      <c r="K78" s="2273"/>
      <c r="L78" s="2273"/>
      <c r="M78" s="2273"/>
      <c r="N78" s="2273"/>
      <c r="O78" s="880" t="s">
        <v>558</v>
      </c>
      <c r="P78" s="881"/>
      <c r="Q78" s="2275"/>
      <c r="R78" s="2275"/>
      <c r="S78" s="2275"/>
      <c r="T78" s="2275"/>
      <c r="U78" s="2275"/>
      <c r="V78" s="2275"/>
      <c r="W78" s="880" t="s">
        <v>375</v>
      </c>
      <c r="X78" s="553"/>
      <c r="AA78" s="553"/>
      <c r="AC78" s="884" t="s">
        <v>3519</v>
      </c>
      <c r="AE78" s="883" t="str">
        <f t="shared" si="0"/>
        <v>福島県知事</v>
      </c>
      <c r="AH78" s="873"/>
      <c r="AI78" s="873"/>
      <c r="AJ78" s="873"/>
      <c r="AK78" s="873"/>
      <c r="AL78" s="873"/>
    </row>
    <row r="79" spans="1:52" s="554" customFormat="1" ht="13.5">
      <c r="A79" s="553"/>
      <c r="B79" s="553" t="s">
        <v>560</v>
      </c>
      <c r="C79" s="553"/>
      <c r="D79" s="553"/>
      <c r="E79" s="553"/>
      <c r="F79" s="553"/>
      <c r="G79" s="2269"/>
      <c r="H79" s="2269"/>
      <c r="I79" s="2269"/>
      <c r="J79" s="2269"/>
      <c r="K79" s="2269"/>
      <c r="L79" s="2269"/>
      <c r="M79" s="2269"/>
      <c r="N79" s="2269"/>
      <c r="O79" s="2269"/>
      <c r="P79" s="2269"/>
      <c r="Q79" s="2269"/>
      <c r="R79" s="2269"/>
      <c r="S79" s="2269"/>
      <c r="T79" s="2269"/>
      <c r="U79" s="2269"/>
      <c r="V79" s="2269"/>
      <c r="W79" s="2269"/>
      <c r="X79" s="558"/>
      <c r="AA79" s="553"/>
      <c r="AC79" s="884" t="s">
        <v>3520</v>
      </c>
      <c r="AE79" s="883" t="str">
        <f t="shared" si="0"/>
        <v>茨城県知事</v>
      </c>
      <c r="AH79" s="873"/>
      <c r="AI79" s="873"/>
      <c r="AJ79" s="873"/>
      <c r="AK79" s="873"/>
      <c r="AL79" s="873"/>
    </row>
    <row r="80" spans="1:52" s="554" customFormat="1" ht="13.5">
      <c r="A80" s="553"/>
      <c r="B80" s="553" t="s">
        <v>3410</v>
      </c>
      <c r="C80" s="553"/>
      <c r="D80" s="553"/>
      <c r="E80" s="553"/>
      <c r="F80" s="553"/>
      <c r="G80" s="2273"/>
      <c r="H80" s="2273"/>
      <c r="I80" s="2276" t="s">
        <v>553</v>
      </c>
      <c r="J80" s="2276"/>
      <c r="K80" s="2276"/>
      <c r="L80" s="2273"/>
      <c r="M80" s="2273"/>
      <c r="N80" s="2273"/>
      <c r="O80" s="880" t="s">
        <v>559</v>
      </c>
      <c r="P80" s="881"/>
      <c r="Q80" s="880"/>
      <c r="R80" s="2275"/>
      <c r="S80" s="2275"/>
      <c r="T80" s="2275"/>
      <c r="U80" s="2275"/>
      <c r="V80" s="2275"/>
      <c r="W80" s="880" t="s">
        <v>375</v>
      </c>
      <c r="X80" s="558"/>
      <c r="AA80" s="553"/>
      <c r="AC80" s="884" t="s">
        <v>3521</v>
      </c>
      <c r="AE80" s="883" t="str">
        <f t="shared" si="0"/>
        <v>栃木県知事</v>
      </c>
      <c r="AH80" s="873"/>
      <c r="AI80" s="873"/>
      <c r="AJ80" s="873"/>
      <c r="AK80" s="873"/>
      <c r="AL80" s="873"/>
    </row>
    <row r="81" spans="1:38" s="554" customFormat="1" ht="13.5">
      <c r="A81" s="553"/>
      <c r="B81" s="553"/>
      <c r="C81" s="553"/>
      <c r="D81" s="553"/>
      <c r="E81" s="553"/>
      <c r="F81" s="553"/>
      <c r="G81" s="2269"/>
      <c r="H81" s="2269"/>
      <c r="I81" s="2269"/>
      <c r="J81" s="2269"/>
      <c r="K81" s="2269"/>
      <c r="L81" s="2269"/>
      <c r="M81" s="2269"/>
      <c r="N81" s="2269"/>
      <c r="O81" s="2269"/>
      <c r="P81" s="2269"/>
      <c r="Q81" s="2269"/>
      <c r="R81" s="2269"/>
      <c r="S81" s="2269"/>
      <c r="T81" s="2269"/>
      <c r="U81" s="2269"/>
      <c r="V81" s="2269"/>
      <c r="W81" s="2269"/>
      <c r="X81" s="558"/>
      <c r="AA81" s="553"/>
      <c r="AC81" s="884" t="s">
        <v>473</v>
      </c>
      <c r="AE81" s="883" t="str">
        <f t="shared" si="0"/>
        <v>群馬県知事</v>
      </c>
      <c r="AH81" s="873"/>
      <c r="AI81" s="873"/>
      <c r="AJ81" s="873"/>
      <c r="AK81" s="873"/>
      <c r="AL81" s="873"/>
    </row>
    <row r="82" spans="1:38" s="554" customFormat="1" ht="13.5">
      <c r="A82" s="553"/>
      <c r="B82" s="553" t="s">
        <v>3411</v>
      </c>
      <c r="C82" s="553"/>
      <c r="D82" s="553"/>
      <c r="E82" s="553"/>
      <c r="F82" s="553"/>
      <c r="G82" s="885" t="s">
        <v>2429</v>
      </c>
      <c r="H82" s="2269"/>
      <c r="I82" s="2269"/>
      <c r="J82" s="2269"/>
      <c r="K82" s="2269"/>
      <c r="L82" s="2269"/>
      <c r="M82" s="2269"/>
      <c r="N82" s="2269"/>
      <c r="O82" s="2269"/>
      <c r="P82" s="2269"/>
      <c r="Q82" s="2269"/>
      <c r="R82" s="2269"/>
      <c r="S82" s="2269"/>
      <c r="T82" s="2269"/>
      <c r="U82" s="2269"/>
      <c r="V82" s="2269"/>
      <c r="W82" s="2269"/>
      <c r="X82" s="553"/>
      <c r="AA82" s="553"/>
      <c r="AC82" s="884" t="s">
        <v>484</v>
      </c>
      <c r="AE82" s="883" t="str">
        <f t="shared" si="0"/>
        <v>埼玉県知事</v>
      </c>
      <c r="AH82" s="873"/>
      <c r="AI82" s="873"/>
      <c r="AJ82" s="873"/>
      <c r="AK82" s="873"/>
      <c r="AL82" s="873"/>
    </row>
    <row r="83" spans="1:38" s="554" customFormat="1" ht="13.5">
      <c r="A83" s="553"/>
      <c r="B83" s="553" t="s">
        <v>3412</v>
      </c>
      <c r="C83" s="553"/>
      <c r="D83" s="553"/>
      <c r="E83" s="553"/>
      <c r="F83" s="553"/>
      <c r="G83" s="2270"/>
      <c r="H83" s="2270"/>
      <c r="I83" s="2270"/>
      <c r="J83" s="2270"/>
      <c r="K83" s="2270"/>
      <c r="L83" s="2270"/>
      <c r="M83" s="2270"/>
      <c r="N83" s="2270"/>
      <c r="O83" s="2270"/>
      <c r="P83" s="2270"/>
      <c r="Q83" s="2270"/>
      <c r="R83" s="2270"/>
      <c r="S83" s="2270"/>
      <c r="T83" s="2270"/>
      <c r="U83" s="2270"/>
      <c r="V83" s="2270"/>
      <c r="W83" s="2270"/>
      <c r="X83" s="558"/>
      <c r="AA83" s="553"/>
      <c r="AC83" s="884" t="s">
        <v>3522</v>
      </c>
      <c r="AE83" s="883" t="str">
        <f t="shared" si="0"/>
        <v>千葉県知事</v>
      </c>
      <c r="AH83" s="873"/>
      <c r="AI83" s="873"/>
      <c r="AJ83" s="873"/>
      <c r="AK83" s="873"/>
      <c r="AL83" s="873"/>
    </row>
    <row r="84" spans="1:38" s="554" customFormat="1" ht="13.5">
      <c r="A84" s="553"/>
      <c r="B84" s="553"/>
      <c r="C84" s="553"/>
      <c r="D84" s="553"/>
      <c r="E84" s="553"/>
      <c r="F84" s="553"/>
      <c r="G84" s="2270"/>
      <c r="H84" s="2270"/>
      <c r="I84" s="2270"/>
      <c r="J84" s="2270"/>
      <c r="K84" s="2270"/>
      <c r="L84" s="2270"/>
      <c r="M84" s="2270"/>
      <c r="N84" s="2270"/>
      <c r="O84" s="2270"/>
      <c r="P84" s="2270"/>
      <c r="Q84" s="2270"/>
      <c r="R84" s="2270"/>
      <c r="S84" s="2270"/>
      <c r="T84" s="2270"/>
      <c r="U84" s="2270"/>
      <c r="V84" s="2270"/>
      <c r="W84" s="2270"/>
      <c r="X84" s="558"/>
      <c r="AA84" s="553"/>
      <c r="AC84" s="884" t="s">
        <v>3523</v>
      </c>
      <c r="AE84" s="883" t="str">
        <f t="shared" si="0"/>
        <v>東京都知事</v>
      </c>
      <c r="AH84" s="873"/>
      <c r="AI84" s="873"/>
      <c r="AJ84" s="873"/>
      <c r="AK84" s="873"/>
      <c r="AL84" s="873"/>
    </row>
    <row r="85" spans="1:38" s="554" customFormat="1" ht="13.5">
      <c r="A85" s="553"/>
      <c r="B85" s="553" t="s">
        <v>3413</v>
      </c>
      <c r="C85" s="553"/>
      <c r="D85" s="553"/>
      <c r="E85" s="553"/>
      <c r="F85" s="553"/>
      <c r="G85" s="2268"/>
      <c r="H85" s="2268"/>
      <c r="I85" s="2268"/>
      <c r="J85" s="2268"/>
      <c r="K85" s="2268"/>
      <c r="L85" s="2268"/>
      <c r="M85" s="2268"/>
      <c r="N85" s="2268"/>
      <c r="O85" s="2268"/>
      <c r="P85" s="2268"/>
      <c r="Q85" s="2268"/>
      <c r="R85" s="2268"/>
      <c r="S85" s="2268"/>
      <c r="T85" s="2268"/>
      <c r="U85" s="2268"/>
      <c r="V85" s="2268"/>
      <c r="W85" s="2268"/>
      <c r="X85" s="558"/>
      <c r="AA85" s="553"/>
      <c r="AC85" s="884" t="s">
        <v>3524</v>
      </c>
      <c r="AE85" s="883" t="str">
        <f t="shared" si="0"/>
        <v>神奈川県知事</v>
      </c>
      <c r="AH85" s="873"/>
      <c r="AI85" s="873"/>
      <c r="AJ85" s="873"/>
      <c r="AK85" s="873"/>
      <c r="AL85" s="873"/>
    </row>
    <row r="86" spans="1:38" s="554" customFormat="1" ht="13.5">
      <c r="A86" s="553"/>
      <c r="B86" s="553" t="s">
        <v>3525</v>
      </c>
      <c r="C86" s="553"/>
      <c r="D86" s="553"/>
      <c r="E86" s="553"/>
      <c r="F86" s="553"/>
      <c r="G86" s="819"/>
      <c r="H86" s="819"/>
      <c r="I86" s="819"/>
      <c r="J86" s="2277"/>
      <c r="K86" s="2277"/>
      <c r="L86" s="2277"/>
      <c r="M86" s="2277"/>
      <c r="N86" s="2277"/>
      <c r="O86" s="2277"/>
      <c r="P86" s="2277"/>
      <c r="Q86" s="2277"/>
      <c r="R86" s="2277"/>
      <c r="S86" s="2277"/>
      <c r="T86" s="2277"/>
      <c r="U86" s="2277"/>
      <c r="V86" s="2277"/>
      <c r="W86" s="2277"/>
      <c r="X86" s="558"/>
      <c r="AA86" s="553"/>
      <c r="AC86" s="884" t="s">
        <v>3526</v>
      </c>
      <c r="AE86" s="883" t="str">
        <f t="shared" si="0"/>
        <v>新潟県知事</v>
      </c>
      <c r="AH86" s="873"/>
      <c r="AI86" s="873"/>
      <c r="AJ86" s="873"/>
      <c r="AK86" s="873"/>
      <c r="AL86" s="873"/>
    </row>
    <row r="87" spans="1:38" s="554" customFormat="1" ht="13.5">
      <c r="A87" s="553"/>
      <c r="B87" s="553"/>
      <c r="C87" s="553"/>
      <c r="D87" s="553"/>
      <c r="E87" s="553"/>
      <c r="F87" s="553"/>
      <c r="G87" s="553"/>
      <c r="H87" s="553"/>
      <c r="I87" s="553"/>
      <c r="J87" s="553"/>
      <c r="K87" s="553"/>
      <c r="L87" s="553"/>
      <c r="M87" s="553"/>
      <c r="N87" s="553"/>
      <c r="O87" s="553"/>
      <c r="P87" s="553"/>
      <c r="Q87" s="553"/>
      <c r="R87" s="553"/>
      <c r="S87" s="553"/>
      <c r="T87" s="553"/>
      <c r="U87" s="553"/>
      <c r="V87" s="553"/>
      <c r="W87" s="553"/>
      <c r="X87" s="553"/>
      <c r="AA87" s="553"/>
      <c r="AC87" s="884" t="s">
        <v>3527</v>
      </c>
      <c r="AE87" s="883" t="str">
        <f t="shared" si="0"/>
        <v>富山県知事</v>
      </c>
      <c r="AH87" s="873"/>
      <c r="AI87" s="873"/>
      <c r="AJ87" s="873"/>
      <c r="AK87" s="873"/>
      <c r="AL87" s="873"/>
    </row>
    <row r="88" spans="1:38" s="554" customFormat="1" ht="13.5">
      <c r="A88" s="822"/>
      <c r="B88" s="553" t="s">
        <v>3528</v>
      </c>
      <c r="C88" s="553"/>
      <c r="D88" s="553"/>
      <c r="E88" s="553"/>
      <c r="F88" s="553"/>
      <c r="G88" s="553"/>
      <c r="H88" s="553"/>
      <c r="I88" s="553"/>
      <c r="J88" s="553"/>
      <c r="K88" s="553"/>
      <c r="L88" s="553"/>
      <c r="M88" s="553"/>
      <c r="N88" s="553"/>
      <c r="O88" s="553"/>
      <c r="P88" s="553"/>
      <c r="Q88" s="553"/>
      <c r="R88" s="553"/>
      <c r="S88" s="553"/>
      <c r="T88" s="553"/>
      <c r="U88" s="553"/>
      <c r="V88" s="553"/>
      <c r="W88" s="553"/>
      <c r="X88" s="553"/>
      <c r="AA88" s="553"/>
      <c r="AC88" s="884" t="s">
        <v>3529</v>
      </c>
      <c r="AE88" s="883" t="str">
        <f t="shared" si="0"/>
        <v>石川県知事</v>
      </c>
      <c r="AH88" s="873"/>
      <c r="AI88" s="873"/>
      <c r="AJ88" s="873"/>
      <c r="AK88" s="873"/>
      <c r="AL88" s="873"/>
    </row>
    <row r="89" spans="1:38" s="554" customFormat="1" ht="13.5">
      <c r="A89" s="553"/>
      <c r="B89" s="553" t="s">
        <v>3409</v>
      </c>
      <c r="C89" s="553"/>
      <c r="D89" s="553"/>
      <c r="E89" s="553"/>
      <c r="F89" s="553"/>
      <c r="G89" s="2273"/>
      <c r="H89" s="2273"/>
      <c r="I89" s="880" t="s">
        <v>552</v>
      </c>
      <c r="J89" s="881"/>
      <c r="K89" s="2273"/>
      <c r="L89" s="2273"/>
      <c r="M89" s="2273"/>
      <c r="N89" s="2273"/>
      <c r="O89" s="880" t="s">
        <v>558</v>
      </c>
      <c r="P89" s="881"/>
      <c r="Q89" s="2275"/>
      <c r="R89" s="2275"/>
      <c r="S89" s="2275"/>
      <c r="T89" s="2275"/>
      <c r="U89" s="2275"/>
      <c r="V89" s="2275"/>
      <c r="W89" s="880" t="s">
        <v>375</v>
      </c>
      <c r="X89" s="553"/>
      <c r="AA89" s="553"/>
      <c r="AC89" s="884" t="s">
        <v>3530</v>
      </c>
      <c r="AE89" s="883" t="str">
        <f t="shared" si="0"/>
        <v>福井県知事</v>
      </c>
      <c r="AH89" s="873"/>
      <c r="AI89" s="873"/>
      <c r="AJ89" s="873"/>
      <c r="AK89" s="873"/>
      <c r="AL89" s="873"/>
    </row>
    <row r="90" spans="1:38" s="554" customFormat="1" ht="13.5">
      <c r="A90" s="553"/>
      <c r="B90" s="553" t="s">
        <v>560</v>
      </c>
      <c r="C90" s="553"/>
      <c r="D90" s="553"/>
      <c r="E90" s="553"/>
      <c r="F90" s="553"/>
      <c r="G90" s="2269"/>
      <c r="H90" s="2269"/>
      <c r="I90" s="2269"/>
      <c r="J90" s="2269"/>
      <c r="K90" s="2269"/>
      <c r="L90" s="2269"/>
      <c r="M90" s="2269"/>
      <c r="N90" s="2269"/>
      <c r="O90" s="2269"/>
      <c r="P90" s="2269"/>
      <c r="Q90" s="2269"/>
      <c r="R90" s="2269"/>
      <c r="S90" s="2269"/>
      <c r="T90" s="2269"/>
      <c r="U90" s="2269"/>
      <c r="V90" s="2269"/>
      <c r="W90" s="2269"/>
      <c r="X90" s="558"/>
      <c r="AA90" s="553"/>
      <c r="AC90" s="884" t="s">
        <v>3531</v>
      </c>
      <c r="AE90" s="883" t="str">
        <f t="shared" si="0"/>
        <v>山梨県知事</v>
      </c>
      <c r="AH90" s="873"/>
      <c r="AI90" s="873"/>
      <c r="AJ90" s="873"/>
      <c r="AK90" s="873"/>
      <c r="AL90" s="873"/>
    </row>
    <row r="91" spans="1:38" s="554" customFormat="1" ht="13.5">
      <c r="A91" s="553"/>
      <c r="B91" s="553" t="s">
        <v>3410</v>
      </c>
      <c r="C91" s="553"/>
      <c r="D91" s="553"/>
      <c r="E91" s="553"/>
      <c r="F91" s="553"/>
      <c r="G91" s="2273"/>
      <c r="H91" s="2273"/>
      <c r="I91" s="2276" t="s">
        <v>553</v>
      </c>
      <c r="J91" s="2276"/>
      <c r="K91" s="2276"/>
      <c r="L91" s="2273"/>
      <c r="M91" s="2273"/>
      <c r="N91" s="2273"/>
      <c r="O91" s="880" t="s">
        <v>559</v>
      </c>
      <c r="P91" s="881"/>
      <c r="Q91" s="880"/>
      <c r="R91" s="2275"/>
      <c r="S91" s="2275"/>
      <c r="T91" s="2275"/>
      <c r="U91" s="2275"/>
      <c r="V91" s="2275"/>
      <c r="W91" s="880" t="s">
        <v>375</v>
      </c>
      <c r="X91" s="558"/>
      <c r="AA91" s="553"/>
      <c r="AC91" s="884" t="s">
        <v>3532</v>
      </c>
      <c r="AE91" s="883" t="str">
        <f t="shared" si="0"/>
        <v>長野県知事</v>
      </c>
      <c r="AH91" s="873"/>
      <c r="AI91" s="873"/>
      <c r="AJ91" s="873"/>
      <c r="AK91" s="873"/>
      <c r="AL91" s="873"/>
    </row>
    <row r="92" spans="1:38" s="554" customFormat="1" ht="13.5">
      <c r="A92" s="553"/>
      <c r="B92" s="553"/>
      <c r="C92" s="553"/>
      <c r="D92" s="553"/>
      <c r="E92" s="553"/>
      <c r="F92" s="553"/>
      <c r="G92" s="2269"/>
      <c r="H92" s="2269"/>
      <c r="I92" s="2269"/>
      <c r="J92" s="2269"/>
      <c r="K92" s="2269"/>
      <c r="L92" s="2269"/>
      <c r="M92" s="2269"/>
      <c r="N92" s="2269"/>
      <c r="O92" s="2269"/>
      <c r="P92" s="2269"/>
      <c r="Q92" s="2269"/>
      <c r="R92" s="2269"/>
      <c r="S92" s="2269"/>
      <c r="T92" s="2269"/>
      <c r="U92" s="2269"/>
      <c r="V92" s="2269"/>
      <c r="W92" s="2269"/>
      <c r="X92" s="558"/>
      <c r="AA92" s="553"/>
      <c r="AC92" s="884" t="s">
        <v>3533</v>
      </c>
      <c r="AE92" s="883" t="str">
        <f t="shared" si="0"/>
        <v>岐阜県知事</v>
      </c>
      <c r="AH92" s="873"/>
      <c r="AI92" s="873"/>
      <c r="AJ92" s="873"/>
      <c r="AK92" s="873"/>
      <c r="AL92" s="873"/>
    </row>
    <row r="93" spans="1:38" s="554" customFormat="1" ht="13.5">
      <c r="A93" s="553"/>
      <c r="B93" s="553" t="s">
        <v>3411</v>
      </c>
      <c r="C93" s="553"/>
      <c r="D93" s="553"/>
      <c r="E93" s="553"/>
      <c r="F93" s="553"/>
      <c r="G93" s="885" t="s">
        <v>2429</v>
      </c>
      <c r="H93" s="2269"/>
      <c r="I93" s="2269"/>
      <c r="J93" s="2269"/>
      <c r="K93" s="2269"/>
      <c r="L93" s="2269"/>
      <c r="M93" s="2269"/>
      <c r="N93" s="2269"/>
      <c r="O93" s="2269"/>
      <c r="P93" s="2269"/>
      <c r="Q93" s="2269"/>
      <c r="R93" s="2269"/>
      <c r="S93" s="2269"/>
      <c r="T93" s="2269"/>
      <c r="U93" s="2269"/>
      <c r="V93" s="2269"/>
      <c r="W93" s="2269"/>
      <c r="X93" s="553"/>
      <c r="AA93" s="553"/>
      <c r="AC93" s="884" t="s">
        <v>3534</v>
      </c>
      <c r="AE93" s="883" t="str">
        <f t="shared" si="0"/>
        <v>静岡県知事</v>
      </c>
      <c r="AH93" s="873"/>
      <c r="AI93" s="873"/>
      <c r="AJ93" s="873"/>
      <c r="AK93" s="873"/>
      <c r="AL93" s="873"/>
    </row>
    <row r="94" spans="1:38" s="554" customFormat="1" ht="13.5">
      <c r="A94" s="553"/>
      <c r="B94" s="553" t="s">
        <v>3412</v>
      </c>
      <c r="C94" s="553"/>
      <c r="D94" s="553"/>
      <c r="E94" s="553"/>
      <c r="F94" s="553"/>
      <c r="G94" s="2270"/>
      <c r="H94" s="2270"/>
      <c r="I94" s="2270"/>
      <c r="J94" s="2270"/>
      <c r="K94" s="2270"/>
      <c r="L94" s="2270"/>
      <c r="M94" s="2270"/>
      <c r="N94" s="2270"/>
      <c r="O94" s="2270"/>
      <c r="P94" s="2270"/>
      <c r="Q94" s="2270"/>
      <c r="R94" s="2270"/>
      <c r="S94" s="2270"/>
      <c r="T94" s="2270"/>
      <c r="U94" s="2270"/>
      <c r="V94" s="2270"/>
      <c r="W94" s="2270"/>
      <c r="X94" s="558"/>
      <c r="AA94" s="553"/>
      <c r="AC94" s="884" t="s">
        <v>3535</v>
      </c>
      <c r="AE94" s="883" t="str">
        <f t="shared" si="0"/>
        <v>愛知県知事</v>
      </c>
      <c r="AH94" s="873"/>
      <c r="AI94" s="873"/>
      <c r="AJ94" s="873"/>
      <c r="AK94" s="873"/>
      <c r="AL94" s="873"/>
    </row>
    <row r="95" spans="1:38" s="554" customFormat="1" ht="13.5">
      <c r="A95" s="553"/>
      <c r="B95" s="553"/>
      <c r="C95" s="553"/>
      <c r="D95" s="553"/>
      <c r="E95" s="553"/>
      <c r="F95" s="553"/>
      <c r="G95" s="2270"/>
      <c r="H95" s="2270"/>
      <c r="I95" s="2270"/>
      <c r="J95" s="2270"/>
      <c r="K95" s="2270"/>
      <c r="L95" s="2270"/>
      <c r="M95" s="2270"/>
      <c r="N95" s="2270"/>
      <c r="O95" s="2270"/>
      <c r="P95" s="2270"/>
      <c r="Q95" s="2270"/>
      <c r="R95" s="2270"/>
      <c r="S95" s="2270"/>
      <c r="T95" s="2270"/>
      <c r="U95" s="2270"/>
      <c r="V95" s="2270"/>
      <c r="W95" s="2270"/>
      <c r="X95" s="558"/>
      <c r="AA95" s="553"/>
      <c r="AC95" s="884" t="s">
        <v>3536</v>
      </c>
      <c r="AE95" s="883" t="str">
        <f t="shared" si="0"/>
        <v>三重県知事</v>
      </c>
      <c r="AH95" s="873"/>
      <c r="AI95" s="873"/>
      <c r="AJ95" s="873"/>
      <c r="AK95" s="873"/>
      <c r="AL95" s="873"/>
    </row>
    <row r="96" spans="1:38" s="554" customFormat="1" ht="13.5">
      <c r="A96" s="553"/>
      <c r="B96" s="553" t="s">
        <v>3413</v>
      </c>
      <c r="C96" s="553"/>
      <c r="D96" s="553"/>
      <c r="E96" s="553"/>
      <c r="F96" s="553"/>
      <c r="G96" s="2268"/>
      <c r="H96" s="2268"/>
      <c r="I96" s="2268"/>
      <c r="J96" s="2268"/>
      <c r="K96" s="2268"/>
      <c r="L96" s="2268"/>
      <c r="M96" s="2268"/>
      <c r="N96" s="2268"/>
      <c r="O96" s="2268"/>
      <c r="P96" s="2268"/>
      <c r="Q96" s="2268"/>
      <c r="R96" s="2268"/>
      <c r="S96" s="2268"/>
      <c r="T96" s="2268"/>
      <c r="U96" s="2268"/>
      <c r="V96" s="2268"/>
      <c r="W96" s="2268"/>
      <c r="X96" s="558"/>
      <c r="AA96" s="553"/>
      <c r="AC96" s="884" t="s">
        <v>3537</v>
      </c>
      <c r="AE96" s="883" t="str">
        <f t="shared" si="0"/>
        <v>滋賀県知事</v>
      </c>
      <c r="AH96" s="873"/>
      <c r="AI96" s="873"/>
      <c r="AJ96" s="873"/>
      <c r="AK96" s="873"/>
      <c r="AL96" s="873"/>
    </row>
    <row r="97" spans="1:38" s="554" customFormat="1" ht="13.5">
      <c r="A97" s="553"/>
      <c r="B97" s="553" t="s">
        <v>3525</v>
      </c>
      <c r="C97" s="553"/>
      <c r="D97" s="553"/>
      <c r="E97" s="553"/>
      <c r="F97" s="553"/>
      <c r="G97" s="819"/>
      <c r="H97" s="819"/>
      <c r="I97" s="819"/>
      <c r="J97" s="2277"/>
      <c r="K97" s="2277"/>
      <c r="L97" s="2277"/>
      <c r="M97" s="2277"/>
      <c r="N97" s="2277"/>
      <c r="O97" s="2277"/>
      <c r="P97" s="2277"/>
      <c r="Q97" s="2277"/>
      <c r="R97" s="2277"/>
      <c r="S97" s="2277"/>
      <c r="T97" s="2277"/>
      <c r="U97" s="2277"/>
      <c r="V97" s="2277"/>
      <c r="W97" s="2277"/>
      <c r="X97" s="558"/>
      <c r="AA97" s="553"/>
      <c r="AC97" s="884" t="s">
        <v>3538</v>
      </c>
      <c r="AE97" s="883" t="str">
        <f t="shared" si="0"/>
        <v>京都府知事</v>
      </c>
      <c r="AH97" s="873"/>
      <c r="AI97" s="873"/>
      <c r="AJ97" s="873"/>
      <c r="AK97" s="873"/>
      <c r="AL97" s="873"/>
    </row>
    <row r="98" spans="1:38" s="554" customFormat="1" ht="13.5">
      <c r="A98" s="553"/>
      <c r="B98" s="553"/>
      <c r="C98" s="553"/>
      <c r="D98" s="553"/>
      <c r="E98" s="553"/>
      <c r="F98" s="553"/>
      <c r="G98" s="553"/>
      <c r="H98" s="553"/>
      <c r="I98" s="553"/>
      <c r="J98" s="553"/>
      <c r="K98" s="553"/>
      <c r="L98" s="553"/>
      <c r="M98" s="553"/>
      <c r="N98" s="553"/>
      <c r="O98" s="553"/>
      <c r="P98" s="553"/>
      <c r="Q98" s="553"/>
      <c r="R98" s="553"/>
      <c r="S98" s="553"/>
      <c r="T98" s="553"/>
      <c r="U98" s="553"/>
      <c r="V98" s="553"/>
      <c r="W98" s="553"/>
      <c r="X98" s="553"/>
      <c r="AA98" s="553"/>
      <c r="AC98" s="884" t="s">
        <v>3539</v>
      </c>
      <c r="AE98" s="883" t="str">
        <f t="shared" si="0"/>
        <v>大阪府知事</v>
      </c>
      <c r="AH98" s="873"/>
      <c r="AI98" s="873"/>
      <c r="AJ98" s="873"/>
      <c r="AK98" s="873"/>
      <c r="AL98" s="873"/>
    </row>
    <row r="99" spans="1:38" s="554" customFormat="1" ht="13.5">
      <c r="A99" s="822"/>
      <c r="B99" s="553" t="s">
        <v>3540</v>
      </c>
      <c r="C99" s="553"/>
      <c r="D99" s="553"/>
      <c r="E99" s="553"/>
      <c r="F99" s="553"/>
      <c r="G99" s="553"/>
      <c r="H99" s="553"/>
      <c r="I99" s="553"/>
      <c r="J99" s="553"/>
      <c r="K99" s="553"/>
      <c r="L99" s="553"/>
      <c r="M99" s="553"/>
      <c r="N99" s="553"/>
      <c r="O99" s="553"/>
      <c r="P99" s="553"/>
      <c r="Q99" s="553"/>
      <c r="R99" s="553"/>
      <c r="S99" s="553"/>
      <c r="T99" s="553"/>
      <c r="U99" s="553"/>
      <c r="V99" s="553"/>
      <c r="W99" s="553"/>
      <c r="X99" s="553"/>
      <c r="AA99" s="553"/>
      <c r="AC99" s="884" t="s">
        <v>3541</v>
      </c>
      <c r="AE99" s="883" t="str">
        <f t="shared" si="0"/>
        <v>兵庫県知事</v>
      </c>
      <c r="AH99" s="873"/>
      <c r="AI99" s="873"/>
      <c r="AJ99" s="873"/>
      <c r="AK99" s="873"/>
      <c r="AL99" s="873"/>
    </row>
    <row r="100" spans="1:38" s="554" customFormat="1" ht="13.5">
      <c r="A100" s="553"/>
      <c r="B100" s="553" t="s">
        <v>3409</v>
      </c>
      <c r="C100" s="553"/>
      <c r="D100" s="553"/>
      <c r="E100" s="553"/>
      <c r="F100" s="553"/>
      <c r="G100" s="2273"/>
      <c r="H100" s="2273"/>
      <c r="I100" s="880" t="s">
        <v>552</v>
      </c>
      <c r="J100" s="881"/>
      <c r="K100" s="2273"/>
      <c r="L100" s="2273"/>
      <c r="M100" s="2273"/>
      <c r="N100" s="2273"/>
      <c r="O100" s="880" t="s">
        <v>558</v>
      </c>
      <c r="P100" s="881"/>
      <c r="Q100" s="2275"/>
      <c r="R100" s="2275"/>
      <c r="S100" s="2275"/>
      <c r="T100" s="2275"/>
      <c r="U100" s="2275"/>
      <c r="V100" s="2275"/>
      <c r="W100" s="880" t="s">
        <v>375</v>
      </c>
      <c r="X100" s="553"/>
      <c r="AA100" s="553"/>
      <c r="AC100" s="884" t="s">
        <v>3542</v>
      </c>
      <c r="AE100" s="883" t="str">
        <f t="shared" si="0"/>
        <v>奈良県知事</v>
      </c>
      <c r="AH100" s="873"/>
      <c r="AI100" s="873"/>
      <c r="AJ100" s="873"/>
      <c r="AK100" s="873"/>
      <c r="AL100" s="873"/>
    </row>
    <row r="101" spans="1:38" s="554" customFormat="1" ht="13.5">
      <c r="A101" s="553"/>
      <c r="B101" s="553" t="s">
        <v>560</v>
      </c>
      <c r="C101" s="553"/>
      <c r="D101" s="553"/>
      <c r="E101" s="553"/>
      <c r="F101" s="553"/>
      <c r="G101" s="2269"/>
      <c r="H101" s="2269"/>
      <c r="I101" s="2269"/>
      <c r="J101" s="2269"/>
      <c r="K101" s="2269"/>
      <c r="L101" s="2269"/>
      <c r="M101" s="2269"/>
      <c r="N101" s="2269"/>
      <c r="O101" s="2269"/>
      <c r="P101" s="2269"/>
      <c r="Q101" s="2269"/>
      <c r="R101" s="2269"/>
      <c r="S101" s="2269"/>
      <c r="T101" s="2269"/>
      <c r="U101" s="2269"/>
      <c r="V101" s="2269"/>
      <c r="W101" s="2269"/>
      <c r="X101" s="558"/>
      <c r="AA101" s="553"/>
      <c r="AC101" s="884" t="s">
        <v>3543</v>
      </c>
      <c r="AE101" s="883" t="str">
        <f t="shared" si="0"/>
        <v>和歌山県知事</v>
      </c>
      <c r="AH101" s="873"/>
      <c r="AI101" s="873"/>
      <c r="AJ101" s="873"/>
      <c r="AK101" s="873"/>
      <c r="AL101" s="873"/>
    </row>
    <row r="102" spans="1:38" s="554" customFormat="1" ht="13.5">
      <c r="A102" s="553"/>
      <c r="B102" s="553" t="s">
        <v>3410</v>
      </c>
      <c r="C102" s="553"/>
      <c r="D102" s="553"/>
      <c r="E102" s="553"/>
      <c r="F102" s="553"/>
      <c r="G102" s="2273"/>
      <c r="H102" s="2273"/>
      <c r="I102" s="2276" t="s">
        <v>553</v>
      </c>
      <c r="J102" s="2276"/>
      <c r="K102" s="2276"/>
      <c r="L102" s="2273"/>
      <c r="M102" s="2273"/>
      <c r="N102" s="2273"/>
      <c r="O102" s="880" t="s">
        <v>559</v>
      </c>
      <c r="P102" s="881"/>
      <c r="Q102" s="880"/>
      <c r="R102" s="2275"/>
      <c r="S102" s="2275"/>
      <c r="T102" s="2275"/>
      <c r="U102" s="2275"/>
      <c r="V102" s="2275"/>
      <c r="W102" s="880" t="s">
        <v>375</v>
      </c>
      <c r="X102" s="558"/>
      <c r="AA102" s="553"/>
      <c r="AC102" s="884" t="s">
        <v>3544</v>
      </c>
      <c r="AE102" s="883" t="str">
        <f t="shared" si="0"/>
        <v>鳥取県知事</v>
      </c>
      <c r="AH102" s="873"/>
      <c r="AI102" s="873"/>
      <c r="AJ102" s="873"/>
      <c r="AK102" s="873"/>
      <c r="AL102" s="873"/>
    </row>
    <row r="103" spans="1:38" s="554" customFormat="1" ht="13.5">
      <c r="A103" s="553"/>
      <c r="B103" s="553"/>
      <c r="C103" s="553"/>
      <c r="D103" s="553"/>
      <c r="E103" s="553"/>
      <c r="F103" s="553"/>
      <c r="G103" s="2269"/>
      <c r="H103" s="2269"/>
      <c r="I103" s="2269"/>
      <c r="J103" s="2269"/>
      <c r="K103" s="2269"/>
      <c r="L103" s="2269"/>
      <c r="M103" s="2269"/>
      <c r="N103" s="2269"/>
      <c r="O103" s="2269"/>
      <c r="P103" s="2269"/>
      <c r="Q103" s="2269"/>
      <c r="R103" s="2269"/>
      <c r="S103" s="2269"/>
      <c r="T103" s="2269"/>
      <c r="U103" s="2269"/>
      <c r="V103" s="2269"/>
      <c r="W103" s="2269"/>
      <c r="X103" s="558"/>
      <c r="AA103" s="553"/>
      <c r="AC103" s="884" t="s">
        <v>3545</v>
      </c>
      <c r="AE103" s="883" t="str">
        <f t="shared" si="0"/>
        <v>島根県知事</v>
      </c>
      <c r="AH103" s="873"/>
      <c r="AI103" s="873"/>
      <c r="AJ103" s="873"/>
      <c r="AK103" s="873"/>
      <c r="AL103" s="873"/>
    </row>
    <row r="104" spans="1:38" s="554" customFormat="1" ht="13.5">
      <c r="A104" s="553"/>
      <c r="B104" s="553" t="s">
        <v>3411</v>
      </c>
      <c r="C104" s="553"/>
      <c r="D104" s="553"/>
      <c r="E104" s="553"/>
      <c r="F104" s="553"/>
      <c r="G104" s="885" t="s">
        <v>2429</v>
      </c>
      <c r="H104" s="2269"/>
      <c r="I104" s="2269"/>
      <c r="J104" s="2269"/>
      <c r="K104" s="2269"/>
      <c r="L104" s="2269"/>
      <c r="M104" s="2269"/>
      <c r="N104" s="2269"/>
      <c r="O104" s="2269"/>
      <c r="P104" s="2269"/>
      <c r="Q104" s="2269"/>
      <c r="R104" s="2269"/>
      <c r="S104" s="2269"/>
      <c r="T104" s="2269"/>
      <c r="U104" s="2269"/>
      <c r="V104" s="2269"/>
      <c r="W104" s="2269"/>
      <c r="X104" s="553"/>
      <c r="AA104" s="553"/>
      <c r="AC104" s="884" t="s">
        <v>3546</v>
      </c>
      <c r="AE104" s="883" t="str">
        <f t="shared" si="0"/>
        <v>岡山県知事</v>
      </c>
      <c r="AH104" s="873"/>
      <c r="AI104" s="873"/>
      <c r="AJ104" s="873"/>
      <c r="AK104" s="873"/>
      <c r="AL104" s="873"/>
    </row>
    <row r="105" spans="1:38" s="554" customFormat="1" ht="13.5">
      <c r="A105" s="553"/>
      <c r="B105" s="553" t="s">
        <v>3412</v>
      </c>
      <c r="C105" s="553"/>
      <c r="D105" s="553"/>
      <c r="E105" s="553"/>
      <c r="F105" s="553"/>
      <c r="G105" s="2270"/>
      <c r="H105" s="2270"/>
      <c r="I105" s="2270"/>
      <c r="J105" s="2270"/>
      <c r="K105" s="2270"/>
      <c r="L105" s="2270"/>
      <c r="M105" s="2270"/>
      <c r="N105" s="2270"/>
      <c r="O105" s="2270"/>
      <c r="P105" s="2270"/>
      <c r="Q105" s="2270"/>
      <c r="R105" s="2270"/>
      <c r="S105" s="2270"/>
      <c r="T105" s="2270"/>
      <c r="U105" s="2270"/>
      <c r="V105" s="2270"/>
      <c r="W105" s="2270"/>
      <c r="X105" s="558"/>
      <c r="AA105" s="553"/>
      <c r="AC105" s="884" t="s">
        <v>3547</v>
      </c>
      <c r="AE105" s="883" t="str">
        <f t="shared" si="0"/>
        <v>広島県知事</v>
      </c>
      <c r="AH105" s="873"/>
      <c r="AI105" s="873"/>
      <c r="AJ105" s="873"/>
      <c r="AK105" s="873"/>
      <c r="AL105" s="873"/>
    </row>
    <row r="106" spans="1:38" s="554" customFormat="1" ht="13.5">
      <c r="A106" s="553"/>
      <c r="B106" s="553"/>
      <c r="C106" s="553"/>
      <c r="D106" s="553"/>
      <c r="E106" s="553"/>
      <c r="F106" s="553"/>
      <c r="G106" s="2270"/>
      <c r="H106" s="2270"/>
      <c r="I106" s="2270"/>
      <c r="J106" s="2270"/>
      <c r="K106" s="2270"/>
      <c r="L106" s="2270"/>
      <c r="M106" s="2270"/>
      <c r="N106" s="2270"/>
      <c r="O106" s="2270"/>
      <c r="P106" s="2270"/>
      <c r="Q106" s="2270"/>
      <c r="R106" s="2270"/>
      <c r="S106" s="2270"/>
      <c r="T106" s="2270"/>
      <c r="U106" s="2270"/>
      <c r="V106" s="2270"/>
      <c r="W106" s="2270"/>
      <c r="X106" s="558"/>
      <c r="AA106" s="553"/>
      <c r="AC106" s="884" t="s">
        <v>3548</v>
      </c>
      <c r="AE106" s="883" t="str">
        <f t="shared" si="0"/>
        <v>山口県知事</v>
      </c>
      <c r="AH106" s="873"/>
      <c r="AI106" s="873"/>
      <c r="AJ106" s="873"/>
      <c r="AK106" s="873"/>
      <c r="AL106" s="873"/>
    </row>
    <row r="107" spans="1:38" s="554" customFormat="1" ht="13.5">
      <c r="A107" s="553"/>
      <c r="B107" s="553" t="s">
        <v>3413</v>
      </c>
      <c r="C107" s="553"/>
      <c r="D107" s="553"/>
      <c r="E107" s="553"/>
      <c r="F107" s="553"/>
      <c r="G107" s="2268"/>
      <c r="H107" s="2268"/>
      <c r="I107" s="2268"/>
      <c r="J107" s="2268"/>
      <c r="K107" s="2268"/>
      <c r="L107" s="2268"/>
      <c r="M107" s="2268"/>
      <c r="N107" s="2268"/>
      <c r="O107" s="2268"/>
      <c r="P107" s="2268"/>
      <c r="Q107" s="2268"/>
      <c r="R107" s="2268"/>
      <c r="S107" s="2268"/>
      <c r="T107" s="2268"/>
      <c r="U107" s="2268"/>
      <c r="V107" s="2268"/>
      <c r="W107" s="2268"/>
      <c r="X107" s="558"/>
      <c r="AA107" s="553"/>
      <c r="AC107" s="884" t="s">
        <v>3549</v>
      </c>
      <c r="AD107" s="557"/>
      <c r="AE107" s="883" t="str">
        <f t="shared" si="0"/>
        <v>徳島県知事</v>
      </c>
      <c r="AH107" s="873"/>
      <c r="AI107" s="873"/>
      <c r="AJ107" s="873"/>
      <c r="AK107" s="873"/>
      <c r="AL107" s="873"/>
    </row>
    <row r="108" spans="1:38" s="554" customFormat="1" ht="13.5">
      <c r="A108" s="553"/>
      <c r="B108" s="553" t="s">
        <v>3525</v>
      </c>
      <c r="C108" s="553"/>
      <c r="D108" s="553"/>
      <c r="E108" s="553"/>
      <c r="F108" s="553"/>
      <c r="G108" s="819"/>
      <c r="H108" s="819"/>
      <c r="I108" s="819"/>
      <c r="J108" s="2277"/>
      <c r="K108" s="2277"/>
      <c r="L108" s="2277"/>
      <c r="M108" s="2277"/>
      <c r="N108" s="2277"/>
      <c r="O108" s="2277"/>
      <c r="P108" s="2277"/>
      <c r="Q108" s="2277"/>
      <c r="R108" s="2277"/>
      <c r="S108" s="2277"/>
      <c r="T108" s="2277"/>
      <c r="U108" s="2277"/>
      <c r="V108" s="2277"/>
      <c r="W108" s="2277"/>
      <c r="X108" s="558"/>
      <c r="AA108" s="553"/>
      <c r="AC108" s="884" t="s">
        <v>3550</v>
      </c>
      <c r="AD108" s="557"/>
      <c r="AE108" s="883" t="str">
        <f t="shared" si="0"/>
        <v>香川県知事</v>
      </c>
      <c r="AH108" s="873"/>
      <c r="AI108" s="873"/>
      <c r="AJ108" s="873"/>
      <c r="AK108" s="873"/>
      <c r="AL108" s="873"/>
    </row>
    <row r="109" spans="1:38" s="554" customFormat="1" ht="13.5">
      <c r="A109" s="553"/>
      <c r="B109" s="553"/>
      <c r="C109" s="553"/>
      <c r="D109" s="553"/>
      <c r="E109" s="553"/>
      <c r="F109" s="553"/>
      <c r="G109" s="553"/>
      <c r="H109" s="553"/>
      <c r="I109" s="553"/>
      <c r="J109" s="553"/>
      <c r="K109" s="553"/>
      <c r="L109" s="553"/>
      <c r="M109" s="553"/>
      <c r="N109" s="553"/>
      <c r="O109" s="553"/>
      <c r="P109" s="553"/>
      <c r="Q109" s="553"/>
      <c r="R109" s="553"/>
      <c r="S109" s="553"/>
      <c r="T109" s="553"/>
      <c r="U109" s="553"/>
      <c r="V109" s="553"/>
      <c r="W109" s="553"/>
      <c r="X109" s="553"/>
      <c r="AA109" s="553"/>
      <c r="AC109" s="884" t="s">
        <v>3551</v>
      </c>
      <c r="AD109" s="557"/>
      <c r="AE109" s="883" t="str">
        <f t="shared" si="0"/>
        <v>愛媛県知事</v>
      </c>
      <c r="AH109" s="859" t="s">
        <v>3093</v>
      </c>
      <c r="AI109" s="859"/>
      <c r="AJ109" s="857"/>
      <c r="AK109" s="857"/>
      <c r="AL109" s="857"/>
    </row>
    <row r="110" spans="1:38" s="554" customFormat="1" ht="13.5">
      <c r="A110" s="818" t="s">
        <v>3552</v>
      </c>
      <c r="B110" s="563"/>
      <c r="C110" s="563"/>
      <c r="D110" s="563"/>
      <c r="E110" s="563"/>
      <c r="F110" s="563"/>
      <c r="G110" s="563"/>
      <c r="H110" s="563"/>
      <c r="I110" s="563"/>
      <c r="J110" s="563"/>
      <c r="K110" s="563"/>
      <c r="L110" s="563"/>
      <c r="M110" s="563"/>
      <c r="N110" s="563"/>
      <c r="O110" s="563"/>
      <c r="P110" s="563"/>
      <c r="Q110" s="563"/>
      <c r="R110" s="563"/>
      <c r="S110" s="563"/>
      <c r="T110" s="563"/>
      <c r="U110" s="563"/>
      <c r="V110" s="563"/>
      <c r="W110" s="563"/>
      <c r="X110" s="563"/>
      <c r="AA110" s="553"/>
      <c r="AC110" s="884" t="s">
        <v>3553</v>
      </c>
      <c r="AD110" s="557"/>
      <c r="AE110" s="883" t="str">
        <f t="shared" si="0"/>
        <v>高知県知事</v>
      </c>
      <c r="AH110" s="860" t="s">
        <v>2845</v>
      </c>
      <c r="AI110" s="859"/>
      <c r="AJ110" s="857"/>
      <c r="AK110" s="857"/>
      <c r="AL110" s="857"/>
    </row>
    <row r="111" spans="1:38" s="554" customFormat="1" ht="13.5">
      <c r="A111" s="553"/>
      <c r="B111" s="553" t="s">
        <v>597</v>
      </c>
      <c r="C111" s="553"/>
      <c r="D111" s="553"/>
      <c r="E111" s="553"/>
      <c r="F111" s="553"/>
      <c r="G111" s="2270"/>
      <c r="H111" s="2270"/>
      <c r="I111" s="2270"/>
      <c r="J111" s="2270"/>
      <c r="K111" s="2270"/>
      <c r="L111" s="2270"/>
      <c r="M111" s="2270"/>
      <c r="N111" s="2270"/>
      <c r="O111" s="2270"/>
      <c r="P111" s="2270"/>
      <c r="Q111" s="2270"/>
      <c r="R111" s="2270"/>
      <c r="S111" s="2270"/>
      <c r="T111" s="2270"/>
      <c r="U111" s="2270"/>
      <c r="V111" s="2270"/>
      <c r="W111" s="2270"/>
      <c r="X111" s="553"/>
      <c r="AA111" s="553"/>
      <c r="AC111" s="884" t="s">
        <v>3554</v>
      </c>
      <c r="AD111" s="557"/>
      <c r="AE111" s="883" t="str">
        <f t="shared" si="0"/>
        <v>福岡県知事</v>
      </c>
      <c r="AH111" s="861" t="str">
        <f>HYPERLINK("#A1：X54")</f>
        <v>#A1：X54</v>
      </c>
      <c r="AI111" s="862" t="s">
        <v>3481</v>
      </c>
      <c r="AJ111" s="863"/>
      <c r="AK111" s="863"/>
      <c r="AL111" s="863"/>
    </row>
    <row r="112" spans="1:38" s="557" customFormat="1" ht="13.5">
      <c r="A112" s="553"/>
      <c r="B112" s="553"/>
      <c r="C112" s="553"/>
      <c r="D112" s="553"/>
      <c r="E112" s="553"/>
      <c r="F112" s="553"/>
      <c r="G112" s="2270"/>
      <c r="H112" s="2270"/>
      <c r="I112" s="2270"/>
      <c r="J112" s="2270"/>
      <c r="K112" s="2270"/>
      <c r="L112" s="2270"/>
      <c r="M112" s="2270"/>
      <c r="N112" s="2270"/>
      <c r="O112" s="2270"/>
      <c r="P112" s="2270"/>
      <c r="Q112" s="2270"/>
      <c r="R112" s="2270"/>
      <c r="S112" s="2270"/>
      <c r="T112" s="2270"/>
      <c r="U112" s="2270"/>
      <c r="V112" s="2270"/>
      <c r="W112" s="2270"/>
      <c r="X112" s="553"/>
      <c r="Y112" s="554"/>
      <c r="Z112" s="554"/>
      <c r="AA112" s="553"/>
      <c r="AC112" s="884" t="s">
        <v>3555</v>
      </c>
      <c r="AE112" s="883" t="str">
        <f t="shared" si="0"/>
        <v>佐賀県知事</v>
      </c>
      <c r="AH112" s="861" t="str">
        <f>HYPERLINK("#A55：X108")</f>
        <v>#A55：X108</v>
      </c>
      <c r="AI112" s="864" t="s">
        <v>3482</v>
      </c>
      <c r="AJ112" s="865"/>
      <c r="AK112" s="865"/>
      <c r="AL112" s="865"/>
    </row>
    <row r="113" spans="1:38" s="557" customFormat="1" ht="13.5">
      <c r="A113" s="553"/>
      <c r="B113" s="553" t="s">
        <v>3423</v>
      </c>
      <c r="C113" s="553"/>
      <c r="D113" s="553"/>
      <c r="E113" s="553"/>
      <c r="F113" s="553"/>
      <c r="G113" s="880" t="s">
        <v>3424</v>
      </c>
      <c r="H113" s="881"/>
      <c r="I113" s="881"/>
      <c r="J113" s="881"/>
      <c r="K113" s="2273"/>
      <c r="L113" s="2273"/>
      <c r="M113" s="2273"/>
      <c r="N113" s="2273"/>
      <c r="O113" s="2274" t="s">
        <v>3425</v>
      </c>
      <c r="P113" s="2274"/>
      <c r="Q113" s="2275"/>
      <c r="R113" s="2275"/>
      <c r="S113" s="2275"/>
      <c r="T113" s="2275"/>
      <c r="U113" s="2275"/>
      <c r="V113" s="2275"/>
      <c r="W113" s="880" t="s">
        <v>375</v>
      </c>
      <c r="X113" s="564"/>
      <c r="Y113" s="554"/>
      <c r="Z113" s="554"/>
      <c r="AA113" s="553"/>
      <c r="AC113" s="884" t="s">
        <v>3556</v>
      </c>
      <c r="AE113" s="883" t="str">
        <f t="shared" si="0"/>
        <v>長崎県知事</v>
      </c>
      <c r="AH113" s="861" t="str">
        <f>HYPERLINK("#A109：X162")</f>
        <v>#A109：X162</v>
      </c>
      <c r="AI113" s="864" t="s">
        <v>3483</v>
      </c>
      <c r="AJ113" s="865"/>
      <c r="AK113" s="865"/>
      <c r="AL113" s="865"/>
    </row>
    <row r="114" spans="1:38" s="557" customFormat="1" ht="13.5">
      <c r="A114" s="553"/>
      <c r="B114" s="553"/>
      <c r="C114" s="553"/>
      <c r="D114" s="553"/>
      <c r="E114" s="553"/>
      <c r="F114" s="553"/>
      <c r="G114" s="2269"/>
      <c r="H114" s="2269"/>
      <c r="I114" s="2269"/>
      <c r="J114" s="2269"/>
      <c r="K114" s="2269"/>
      <c r="L114" s="2269"/>
      <c r="M114" s="2269"/>
      <c r="N114" s="2269"/>
      <c r="O114" s="2269"/>
      <c r="P114" s="2269"/>
      <c r="Q114" s="2269"/>
      <c r="R114" s="2269"/>
      <c r="S114" s="2269"/>
      <c r="T114" s="2269"/>
      <c r="U114" s="2269"/>
      <c r="V114" s="2269"/>
      <c r="W114" s="2269"/>
      <c r="X114" s="564"/>
      <c r="Y114" s="554"/>
      <c r="Z114" s="554"/>
      <c r="AA114" s="553"/>
      <c r="AC114" s="884" t="s">
        <v>3557</v>
      </c>
      <c r="AE114" s="883" t="str">
        <f t="shared" si="0"/>
        <v>熊本県知事</v>
      </c>
      <c r="AH114" s="861" t="str">
        <f>HYPERLINK("#A163：X216")</f>
        <v>#A163：X216</v>
      </c>
      <c r="AI114" s="864" t="s">
        <v>3485</v>
      </c>
      <c r="AJ114" s="865"/>
      <c r="AK114" s="865"/>
      <c r="AL114" s="865"/>
    </row>
    <row r="115" spans="1:38" s="557" customFormat="1" ht="13.5">
      <c r="A115" s="553"/>
      <c r="B115" s="553" t="s">
        <v>551</v>
      </c>
      <c r="C115" s="553"/>
      <c r="D115" s="553"/>
      <c r="E115" s="553"/>
      <c r="F115" s="553"/>
      <c r="G115" s="885" t="s">
        <v>2429</v>
      </c>
      <c r="H115" s="2269"/>
      <c r="I115" s="2269"/>
      <c r="J115" s="2269"/>
      <c r="K115" s="2269"/>
      <c r="L115" s="2269"/>
      <c r="M115" s="2269"/>
      <c r="N115" s="2269"/>
      <c r="O115" s="2269"/>
      <c r="P115" s="2269"/>
      <c r="Q115" s="2269"/>
      <c r="R115" s="2269"/>
      <c r="S115" s="2269"/>
      <c r="T115" s="2269"/>
      <c r="U115" s="2269"/>
      <c r="V115" s="2269"/>
      <c r="W115" s="2269"/>
      <c r="Y115" s="554"/>
      <c r="Z115" s="554"/>
      <c r="AA115" s="553"/>
      <c r="AC115" s="878" t="s">
        <v>3558</v>
      </c>
      <c r="AE115" s="883" t="str">
        <f t="shared" si="0"/>
        <v>大分県知事</v>
      </c>
      <c r="AH115" s="873"/>
      <c r="AI115" s="873"/>
      <c r="AJ115" s="873"/>
      <c r="AK115" s="873"/>
      <c r="AL115" s="873"/>
    </row>
    <row r="116" spans="1:38" s="557" customFormat="1" ht="13.5">
      <c r="A116" s="553"/>
      <c r="B116" s="553" t="s">
        <v>599</v>
      </c>
      <c r="C116" s="553"/>
      <c r="D116" s="553"/>
      <c r="E116" s="553"/>
      <c r="F116" s="553"/>
      <c r="G116" s="2270"/>
      <c r="H116" s="2270"/>
      <c r="I116" s="2270"/>
      <c r="J116" s="2270"/>
      <c r="K116" s="2270"/>
      <c r="L116" s="2270"/>
      <c r="M116" s="2270"/>
      <c r="N116" s="2270"/>
      <c r="O116" s="2270"/>
      <c r="P116" s="2270"/>
      <c r="Q116" s="2270"/>
      <c r="R116" s="2270"/>
      <c r="S116" s="2270"/>
      <c r="T116" s="2270"/>
      <c r="U116" s="2270"/>
      <c r="V116" s="2270"/>
      <c r="W116" s="2270"/>
      <c r="Y116" s="554"/>
      <c r="Z116" s="554"/>
      <c r="AA116" s="553"/>
      <c r="AC116" s="878"/>
      <c r="AE116" s="883" t="str">
        <f t="shared" si="0"/>
        <v>宮崎県知事</v>
      </c>
      <c r="AH116" s="873"/>
      <c r="AI116" s="873"/>
      <c r="AJ116" s="873"/>
      <c r="AK116" s="873"/>
      <c r="AL116" s="873"/>
    </row>
    <row r="117" spans="1:38" s="557" customFormat="1" ht="13.5">
      <c r="A117" s="553"/>
      <c r="B117" s="553"/>
      <c r="C117" s="553"/>
      <c r="D117" s="553"/>
      <c r="E117" s="553"/>
      <c r="F117" s="553"/>
      <c r="G117" s="2270"/>
      <c r="H117" s="2270"/>
      <c r="I117" s="2270"/>
      <c r="J117" s="2270"/>
      <c r="K117" s="2270"/>
      <c r="L117" s="2270"/>
      <c r="M117" s="2270"/>
      <c r="N117" s="2270"/>
      <c r="O117" s="2270"/>
      <c r="P117" s="2270"/>
      <c r="Q117" s="2270"/>
      <c r="R117" s="2270"/>
      <c r="S117" s="2270"/>
      <c r="T117" s="2270"/>
      <c r="U117" s="2270"/>
      <c r="V117" s="2270"/>
      <c r="W117" s="2270"/>
      <c r="Y117" s="554"/>
      <c r="Z117" s="554"/>
      <c r="AA117" s="553"/>
      <c r="AC117" s="878"/>
      <c r="AE117" s="883" t="str">
        <f t="shared" si="0"/>
        <v>鹿児島県知事</v>
      </c>
      <c r="AH117" s="873"/>
      <c r="AI117" s="873"/>
      <c r="AJ117" s="873"/>
      <c r="AK117" s="873"/>
      <c r="AL117" s="873"/>
    </row>
    <row r="118" spans="1:38" s="557" customFormat="1" ht="13.5">
      <c r="A118" s="553"/>
      <c r="B118" s="553" t="s">
        <v>555</v>
      </c>
      <c r="C118" s="553"/>
      <c r="D118" s="553"/>
      <c r="E118" s="553"/>
      <c r="F118" s="553"/>
      <c r="G118" s="2268"/>
      <c r="H118" s="2268"/>
      <c r="I118" s="2268"/>
      <c r="J118" s="2268"/>
      <c r="K118" s="2268"/>
      <c r="L118" s="2268"/>
      <c r="M118" s="2268"/>
      <c r="N118" s="2268"/>
      <c r="O118" s="2268"/>
      <c r="P118" s="2268"/>
      <c r="Q118" s="2268"/>
      <c r="R118" s="2268"/>
      <c r="S118" s="2268"/>
      <c r="T118" s="2268"/>
      <c r="U118" s="2268"/>
      <c r="V118" s="2268"/>
      <c r="W118" s="2268"/>
      <c r="Y118" s="554"/>
      <c r="Z118" s="554"/>
      <c r="AA118" s="553"/>
      <c r="AC118" s="878"/>
      <c r="AE118" s="883" t="str">
        <f t="shared" si="0"/>
        <v>沖縄県知事</v>
      </c>
      <c r="AH118" s="873"/>
      <c r="AI118" s="873"/>
      <c r="AJ118" s="873"/>
      <c r="AK118" s="873"/>
      <c r="AL118" s="873"/>
    </row>
    <row r="119" spans="1:38" s="557" customFormat="1" ht="13.5">
      <c r="A119" s="553"/>
      <c r="B119" s="553"/>
      <c r="C119" s="553"/>
      <c r="D119" s="553"/>
      <c r="E119" s="553"/>
      <c r="F119" s="553"/>
      <c r="G119" s="553"/>
      <c r="H119" s="553"/>
      <c r="I119" s="553"/>
      <c r="J119" s="553"/>
      <c r="K119" s="553"/>
      <c r="L119" s="553"/>
      <c r="M119" s="553"/>
      <c r="N119" s="553"/>
      <c r="O119" s="553"/>
      <c r="P119" s="553"/>
      <c r="Q119" s="553"/>
      <c r="R119" s="553"/>
      <c r="S119" s="553"/>
      <c r="T119" s="553"/>
      <c r="U119" s="553"/>
      <c r="V119" s="553"/>
      <c r="W119" s="553"/>
      <c r="Y119" s="554"/>
      <c r="Z119" s="554"/>
      <c r="AA119" s="553"/>
      <c r="AC119" s="857"/>
      <c r="AD119" s="857"/>
      <c r="AH119" s="873"/>
      <c r="AI119" s="873"/>
      <c r="AJ119" s="873"/>
      <c r="AK119" s="873"/>
      <c r="AL119" s="873"/>
    </row>
    <row r="120" spans="1:38" ht="13.5">
      <c r="A120" s="818" t="s">
        <v>3559</v>
      </c>
      <c r="B120" s="563"/>
      <c r="C120" s="563"/>
      <c r="D120" s="563"/>
      <c r="E120" s="563"/>
      <c r="F120" s="563"/>
      <c r="G120" s="563"/>
      <c r="H120" s="563"/>
      <c r="I120" s="563"/>
      <c r="J120" s="563"/>
      <c r="K120" s="563"/>
      <c r="L120" s="563"/>
      <c r="M120" s="563"/>
      <c r="N120" s="563"/>
      <c r="O120" s="563"/>
      <c r="P120" s="563"/>
      <c r="Q120" s="563"/>
      <c r="R120" s="563"/>
      <c r="S120" s="563"/>
      <c r="T120" s="563"/>
      <c r="U120" s="563"/>
      <c r="V120" s="563"/>
      <c r="W120" s="563"/>
      <c r="X120" s="823"/>
      <c r="AH120" s="873"/>
      <c r="AI120" s="873"/>
      <c r="AJ120" s="873"/>
      <c r="AK120" s="873"/>
      <c r="AL120" s="873"/>
    </row>
    <row r="121" spans="1:38" ht="13.5">
      <c r="A121" s="553"/>
      <c r="B121" s="2270"/>
      <c r="C121" s="2270"/>
      <c r="D121" s="2270"/>
      <c r="E121" s="2270"/>
      <c r="F121" s="2270"/>
      <c r="G121" s="2270"/>
      <c r="H121" s="2270"/>
      <c r="I121" s="2270"/>
      <c r="J121" s="2270"/>
      <c r="K121" s="2270"/>
      <c r="L121" s="2270"/>
      <c r="M121" s="2270"/>
      <c r="N121" s="2270"/>
      <c r="O121" s="2270"/>
      <c r="P121" s="2270"/>
      <c r="Q121" s="2270"/>
      <c r="R121" s="2270"/>
      <c r="S121" s="2270"/>
      <c r="T121" s="2270"/>
      <c r="U121" s="2270"/>
      <c r="V121" s="2270"/>
      <c r="W121" s="2270"/>
      <c r="X121" s="557"/>
      <c r="AH121" s="873"/>
      <c r="AI121" s="873"/>
      <c r="AJ121" s="873"/>
      <c r="AK121" s="873"/>
      <c r="AL121" s="873"/>
    </row>
    <row r="122" spans="1:38" ht="13.5">
      <c r="A122" s="553"/>
      <c r="B122" s="2270"/>
      <c r="C122" s="2270"/>
      <c r="D122" s="2270"/>
      <c r="E122" s="2270"/>
      <c r="F122" s="2270"/>
      <c r="G122" s="2270"/>
      <c r="H122" s="2270"/>
      <c r="I122" s="2270"/>
      <c r="J122" s="2270"/>
      <c r="K122" s="2270"/>
      <c r="L122" s="2270"/>
      <c r="M122" s="2270"/>
      <c r="N122" s="2270"/>
      <c r="O122" s="2270"/>
      <c r="P122" s="2270"/>
      <c r="Q122" s="2270"/>
      <c r="R122" s="2270"/>
      <c r="S122" s="2270"/>
      <c r="T122" s="2270"/>
      <c r="U122" s="2270"/>
      <c r="V122" s="2270"/>
      <c r="W122" s="2270"/>
      <c r="X122" s="557"/>
      <c r="AH122" s="873"/>
      <c r="AI122" s="873"/>
      <c r="AJ122" s="873"/>
      <c r="AK122" s="873"/>
      <c r="AL122" s="873"/>
    </row>
    <row r="123" spans="1:38" ht="13.5">
      <c r="A123" s="565"/>
      <c r="B123" s="565"/>
      <c r="C123" s="565"/>
      <c r="D123" s="565"/>
      <c r="E123" s="565"/>
      <c r="F123" s="565"/>
      <c r="G123" s="565"/>
      <c r="H123" s="565"/>
      <c r="I123" s="565"/>
      <c r="J123" s="565"/>
      <c r="K123" s="565"/>
      <c r="L123" s="565"/>
      <c r="M123" s="565"/>
      <c r="N123" s="565"/>
      <c r="O123" s="565"/>
      <c r="P123" s="565"/>
      <c r="Q123" s="565"/>
      <c r="R123" s="565"/>
      <c r="S123" s="565"/>
      <c r="T123" s="565"/>
      <c r="U123" s="565"/>
      <c r="V123" s="565"/>
      <c r="W123" s="565"/>
      <c r="X123" s="824"/>
      <c r="AH123" s="873"/>
      <c r="AI123" s="873"/>
      <c r="AJ123" s="873"/>
      <c r="AK123" s="873"/>
      <c r="AL123" s="873"/>
    </row>
    <row r="124" spans="1:38" ht="13.5">
      <c r="A124" s="557"/>
      <c r="B124" s="553"/>
      <c r="C124" s="553"/>
      <c r="D124" s="553"/>
      <c r="E124" s="553"/>
      <c r="F124" s="553"/>
      <c r="G124" s="553"/>
      <c r="H124" s="553"/>
      <c r="I124" s="553"/>
      <c r="J124" s="553"/>
      <c r="K124" s="553"/>
      <c r="L124" s="553"/>
      <c r="M124" s="553"/>
      <c r="N124" s="553"/>
      <c r="O124" s="553"/>
      <c r="P124" s="553"/>
      <c r="Q124" s="553"/>
      <c r="R124" s="553"/>
      <c r="S124" s="553"/>
      <c r="T124" s="553"/>
      <c r="U124" s="553"/>
      <c r="V124" s="553"/>
      <c r="W124" s="553"/>
      <c r="X124" s="557"/>
    </row>
    <row r="125" spans="1:38" ht="13.5" customHeight="1">
      <c r="A125" s="2272" t="s">
        <v>3560</v>
      </c>
      <c r="B125" s="2272"/>
      <c r="C125" s="2272"/>
      <c r="D125" s="2272"/>
      <c r="E125" s="2272"/>
      <c r="F125" s="2272"/>
      <c r="G125" s="2272"/>
      <c r="H125" s="2272"/>
      <c r="I125" s="2272"/>
      <c r="J125" s="2272"/>
      <c r="K125" s="2272"/>
      <c r="L125" s="2272"/>
      <c r="M125" s="2272"/>
      <c r="N125" s="2272"/>
      <c r="O125" s="2272"/>
      <c r="P125" s="2272"/>
      <c r="Q125" s="2272"/>
      <c r="R125" s="2272"/>
      <c r="S125" s="2272"/>
      <c r="T125" s="2272"/>
      <c r="U125" s="2272"/>
      <c r="V125" s="2272"/>
      <c r="W125" s="2272"/>
      <c r="X125" s="2272"/>
    </row>
    <row r="126" spans="1:38" ht="13.5">
      <c r="A126" s="2272"/>
      <c r="B126" s="2272"/>
      <c r="C126" s="2272"/>
      <c r="D126" s="2272"/>
      <c r="E126" s="2272"/>
      <c r="F126" s="2272"/>
      <c r="G126" s="2272"/>
      <c r="H126" s="2272"/>
      <c r="I126" s="2272"/>
      <c r="J126" s="2272"/>
      <c r="K126" s="2272"/>
      <c r="L126" s="2272"/>
      <c r="M126" s="2272"/>
      <c r="N126" s="2272"/>
      <c r="O126" s="2272"/>
      <c r="P126" s="2272"/>
      <c r="Q126" s="2272"/>
      <c r="R126" s="2272"/>
      <c r="S126" s="2272"/>
      <c r="T126" s="2272"/>
      <c r="U126" s="2272"/>
      <c r="V126" s="2272"/>
      <c r="W126" s="2272"/>
      <c r="X126" s="2272"/>
    </row>
    <row r="127" spans="1:38" ht="13.5">
      <c r="A127" s="2272"/>
      <c r="B127" s="2272"/>
      <c r="C127" s="2272"/>
      <c r="D127" s="2272"/>
      <c r="E127" s="2272"/>
      <c r="F127" s="2272"/>
      <c r="G127" s="2272"/>
      <c r="H127" s="2272"/>
      <c r="I127" s="2272"/>
      <c r="J127" s="2272"/>
      <c r="K127" s="2272"/>
      <c r="L127" s="2272"/>
      <c r="M127" s="2272"/>
      <c r="N127" s="2272"/>
      <c r="O127" s="2272"/>
      <c r="P127" s="2272"/>
      <c r="Q127" s="2272"/>
      <c r="R127" s="2272"/>
      <c r="S127" s="2272"/>
      <c r="T127" s="2272"/>
      <c r="U127" s="2272"/>
      <c r="V127" s="2272"/>
      <c r="W127" s="2272"/>
      <c r="X127" s="2272"/>
    </row>
    <row r="128" spans="1:38" ht="13.5">
      <c r="A128" s="2272"/>
      <c r="B128" s="2272"/>
      <c r="C128" s="2272"/>
      <c r="D128" s="2272"/>
      <c r="E128" s="2272"/>
      <c r="F128" s="2272"/>
      <c r="G128" s="2272"/>
      <c r="H128" s="2272"/>
      <c r="I128" s="2272"/>
      <c r="J128" s="2272"/>
      <c r="K128" s="2272"/>
      <c r="L128" s="2272"/>
      <c r="M128" s="2272"/>
      <c r="N128" s="2272"/>
      <c r="O128" s="2272"/>
      <c r="P128" s="2272"/>
      <c r="Q128" s="2272"/>
      <c r="R128" s="2272"/>
      <c r="S128" s="2272"/>
      <c r="T128" s="2272"/>
      <c r="U128" s="2272"/>
      <c r="V128" s="2272"/>
      <c r="W128" s="2272"/>
      <c r="X128" s="2272"/>
    </row>
    <row r="129" spans="1:24" ht="13.5">
      <c r="A129" s="2272"/>
      <c r="B129" s="2272"/>
      <c r="C129" s="2272"/>
      <c r="D129" s="2272"/>
      <c r="E129" s="2272"/>
      <c r="F129" s="2272"/>
      <c r="G129" s="2272"/>
      <c r="H129" s="2272"/>
      <c r="I129" s="2272"/>
      <c r="J129" s="2272"/>
      <c r="K129" s="2272"/>
      <c r="L129" s="2272"/>
      <c r="M129" s="2272"/>
      <c r="N129" s="2272"/>
      <c r="O129" s="2272"/>
      <c r="P129" s="2272"/>
      <c r="Q129" s="2272"/>
      <c r="R129" s="2272"/>
      <c r="S129" s="2272"/>
      <c r="T129" s="2272"/>
      <c r="U129" s="2272"/>
      <c r="V129" s="2272"/>
      <c r="W129" s="2272"/>
      <c r="X129" s="2272"/>
    </row>
    <row r="130" spans="1:24" ht="13.5">
      <c r="A130" s="2272"/>
      <c r="B130" s="2272"/>
      <c r="C130" s="2272"/>
      <c r="D130" s="2272"/>
      <c r="E130" s="2272"/>
      <c r="F130" s="2272"/>
      <c r="G130" s="2272"/>
      <c r="H130" s="2272"/>
      <c r="I130" s="2272"/>
      <c r="J130" s="2272"/>
      <c r="K130" s="2272"/>
      <c r="L130" s="2272"/>
      <c r="M130" s="2272"/>
      <c r="N130" s="2272"/>
      <c r="O130" s="2272"/>
      <c r="P130" s="2272"/>
      <c r="Q130" s="2272"/>
      <c r="R130" s="2272"/>
      <c r="S130" s="2272"/>
      <c r="T130" s="2272"/>
      <c r="U130" s="2272"/>
      <c r="V130" s="2272"/>
      <c r="W130" s="2272"/>
      <c r="X130" s="2272"/>
    </row>
    <row r="131" spans="1:24" ht="13.5">
      <c r="A131" s="2272"/>
      <c r="B131" s="2272"/>
      <c r="C131" s="2272"/>
      <c r="D131" s="2272"/>
      <c r="E131" s="2272"/>
      <c r="F131" s="2272"/>
      <c r="G131" s="2272"/>
      <c r="H131" s="2272"/>
      <c r="I131" s="2272"/>
      <c r="J131" s="2272"/>
      <c r="K131" s="2272"/>
      <c r="L131" s="2272"/>
      <c r="M131" s="2272"/>
      <c r="N131" s="2272"/>
      <c r="O131" s="2272"/>
      <c r="P131" s="2272"/>
      <c r="Q131" s="2272"/>
      <c r="R131" s="2272"/>
      <c r="S131" s="2272"/>
      <c r="T131" s="2272"/>
      <c r="U131" s="2272"/>
      <c r="V131" s="2272"/>
      <c r="W131" s="2272"/>
      <c r="X131" s="2272"/>
    </row>
    <row r="132" spans="1:24" ht="13.5">
      <c r="A132" s="2272"/>
      <c r="B132" s="2272"/>
      <c r="C132" s="2272"/>
      <c r="D132" s="2272"/>
      <c r="E132" s="2272"/>
      <c r="F132" s="2272"/>
      <c r="G132" s="2272"/>
      <c r="H132" s="2272"/>
      <c r="I132" s="2272"/>
      <c r="J132" s="2272"/>
      <c r="K132" s="2272"/>
      <c r="L132" s="2272"/>
      <c r="M132" s="2272"/>
      <c r="N132" s="2272"/>
      <c r="O132" s="2272"/>
      <c r="P132" s="2272"/>
      <c r="Q132" s="2272"/>
      <c r="R132" s="2272"/>
      <c r="S132" s="2272"/>
      <c r="T132" s="2272"/>
      <c r="U132" s="2272"/>
      <c r="V132" s="2272"/>
      <c r="W132" s="2272"/>
      <c r="X132" s="2272"/>
    </row>
    <row r="133" spans="1:24" ht="13.5">
      <c r="A133" s="2272"/>
      <c r="B133" s="2272"/>
      <c r="C133" s="2272"/>
      <c r="D133" s="2272"/>
      <c r="E133" s="2272"/>
      <c r="F133" s="2272"/>
      <c r="G133" s="2272"/>
      <c r="H133" s="2272"/>
      <c r="I133" s="2272"/>
      <c r="J133" s="2272"/>
      <c r="K133" s="2272"/>
      <c r="L133" s="2272"/>
      <c r="M133" s="2272"/>
      <c r="N133" s="2272"/>
      <c r="O133" s="2272"/>
      <c r="P133" s="2272"/>
      <c r="Q133" s="2272"/>
      <c r="R133" s="2272"/>
      <c r="S133" s="2272"/>
      <c r="T133" s="2272"/>
      <c r="U133" s="2272"/>
      <c r="V133" s="2272"/>
      <c r="W133" s="2272"/>
      <c r="X133" s="2272"/>
    </row>
    <row r="134" spans="1:24" ht="13.5">
      <c r="A134" s="2272"/>
      <c r="B134" s="2272"/>
      <c r="C134" s="2272"/>
      <c r="D134" s="2272"/>
      <c r="E134" s="2272"/>
      <c r="F134" s="2272"/>
      <c r="G134" s="2272"/>
      <c r="H134" s="2272"/>
      <c r="I134" s="2272"/>
      <c r="J134" s="2272"/>
      <c r="K134" s="2272"/>
      <c r="L134" s="2272"/>
      <c r="M134" s="2272"/>
      <c r="N134" s="2272"/>
      <c r="O134" s="2272"/>
      <c r="P134" s="2272"/>
      <c r="Q134" s="2272"/>
      <c r="R134" s="2272"/>
      <c r="S134" s="2272"/>
      <c r="T134" s="2272"/>
      <c r="U134" s="2272"/>
      <c r="V134" s="2272"/>
      <c r="W134" s="2272"/>
      <c r="X134" s="2272"/>
    </row>
    <row r="135" spans="1:24" ht="13.5">
      <c r="A135" s="2272"/>
      <c r="B135" s="2272"/>
      <c r="C135" s="2272"/>
      <c r="D135" s="2272"/>
      <c r="E135" s="2272"/>
      <c r="F135" s="2272"/>
      <c r="G135" s="2272"/>
      <c r="H135" s="2272"/>
      <c r="I135" s="2272"/>
      <c r="J135" s="2272"/>
      <c r="K135" s="2272"/>
      <c r="L135" s="2272"/>
      <c r="M135" s="2272"/>
      <c r="N135" s="2272"/>
      <c r="O135" s="2272"/>
      <c r="P135" s="2272"/>
      <c r="Q135" s="2272"/>
      <c r="R135" s="2272"/>
      <c r="S135" s="2272"/>
      <c r="T135" s="2272"/>
      <c r="U135" s="2272"/>
      <c r="V135" s="2272"/>
      <c r="W135" s="2272"/>
      <c r="X135" s="2272"/>
    </row>
    <row r="136" spans="1:24" ht="13.5">
      <c r="A136" s="2272"/>
      <c r="B136" s="2272"/>
      <c r="C136" s="2272"/>
      <c r="D136" s="2272"/>
      <c r="E136" s="2272"/>
      <c r="F136" s="2272"/>
      <c r="G136" s="2272"/>
      <c r="H136" s="2272"/>
      <c r="I136" s="2272"/>
      <c r="J136" s="2272"/>
      <c r="K136" s="2272"/>
      <c r="L136" s="2272"/>
      <c r="M136" s="2272"/>
      <c r="N136" s="2272"/>
      <c r="O136" s="2272"/>
      <c r="P136" s="2272"/>
      <c r="Q136" s="2272"/>
      <c r="R136" s="2272"/>
      <c r="S136" s="2272"/>
      <c r="T136" s="2272"/>
      <c r="U136" s="2272"/>
      <c r="V136" s="2272"/>
      <c r="W136" s="2272"/>
      <c r="X136" s="2272"/>
    </row>
    <row r="137" spans="1:24" ht="13.5">
      <c r="A137" s="2272"/>
      <c r="B137" s="2272"/>
      <c r="C137" s="2272"/>
      <c r="D137" s="2272"/>
      <c r="E137" s="2272"/>
      <c r="F137" s="2272"/>
      <c r="G137" s="2272"/>
      <c r="H137" s="2272"/>
      <c r="I137" s="2272"/>
      <c r="J137" s="2272"/>
      <c r="K137" s="2272"/>
      <c r="L137" s="2272"/>
      <c r="M137" s="2272"/>
      <c r="N137" s="2272"/>
      <c r="O137" s="2272"/>
      <c r="P137" s="2272"/>
      <c r="Q137" s="2272"/>
      <c r="R137" s="2272"/>
      <c r="S137" s="2272"/>
      <c r="T137" s="2272"/>
      <c r="U137" s="2272"/>
      <c r="V137" s="2272"/>
      <c r="W137" s="2272"/>
      <c r="X137" s="2272"/>
    </row>
    <row r="138" spans="1:24" ht="13.5">
      <c r="A138" s="2272"/>
      <c r="B138" s="2272"/>
      <c r="C138" s="2272"/>
      <c r="D138" s="2272"/>
      <c r="E138" s="2272"/>
      <c r="F138" s="2272"/>
      <c r="G138" s="2272"/>
      <c r="H138" s="2272"/>
      <c r="I138" s="2272"/>
      <c r="J138" s="2272"/>
      <c r="K138" s="2272"/>
      <c r="L138" s="2272"/>
      <c r="M138" s="2272"/>
      <c r="N138" s="2272"/>
      <c r="O138" s="2272"/>
      <c r="P138" s="2272"/>
      <c r="Q138" s="2272"/>
      <c r="R138" s="2272"/>
      <c r="S138" s="2272"/>
      <c r="T138" s="2272"/>
      <c r="U138" s="2272"/>
      <c r="V138" s="2272"/>
      <c r="W138" s="2272"/>
      <c r="X138" s="2272"/>
    </row>
    <row r="139" spans="1:24" ht="13.5">
      <c r="A139" s="2272"/>
      <c r="B139" s="2272"/>
      <c r="C139" s="2272"/>
      <c r="D139" s="2272"/>
      <c r="E139" s="2272"/>
      <c r="F139" s="2272"/>
      <c r="G139" s="2272"/>
      <c r="H139" s="2272"/>
      <c r="I139" s="2272"/>
      <c r="J139" s="2272"/>
      <c r="K139" s="2272"/>
      <c r="L139" s="2272"/>
      <c r="M139" s="2272"/>
      <c r="N139" s="2272"/>
      <c r="O139" s="2272"/>
      <c r="P139" s="2272"/>
      <c r="Q139" s="2272"/>
      <c r="R139" s="2272"/>
      <c r="S139" s="2272"/>
      <c r="T139" s="2272"/>
      <c r="U139" s="2272"/>
      <c r="V139" s="2272"/>
      <c r="W139" s="2272"/>
      <c r="X139" s="2272"/>
    </row>
    <row r="140" spans="1:24" ht="13.5">
      <c r="A140" s="2272"/>
      <c r="B140" s="2272"/>
      <c r="C140" s="2272"/>
      <c r="D140" s="2272"/>
      <c r="E140" s="2272"/>
      <c r="F140" s="2272"/>
      <c r="G140" s="2272"/>
      <c r="H140" s="2272"/>
      <c r="I140" s="2272"/>
      <c r="J140" s="2272"/>
      <c r="K140" s="2272"/>
      <c r="L140" s="2272"/>
      <c r="M140" s="2272"/>
      <c r="N140" s="2272"/>
      <c r="O140" s="2272"/>
      <c r="P140" s="2272"/>
      <c r="Q140" s="2272"/>
      <c r="R140" s="2272"/>
      <c r="S140" s="2272"/>
      <c r="T140" s="2272"/>
      <c r="U140" s="2272"/>
      <c r="V140" s="2272"/>
      <c r="W140" s="2272"/>
      <c r="X140" s="2272"/>
    </row>
    <row r="141" spans="1:24" ht="13.5">
      <c r="A141" s="2272"/>
      <c r="B141" s="2272"/>
      <c r="C141" s="2272"/>
      <c r="D141" s="2272"/>
      <c r="E141" s="2272"/>
      <c r="F141" s="2272"/>
      <c r="G141" s="2272"/>
      <c r="H141" s="2272"/>
      <c r="I141" s="2272"/>
      <c r="J141" s="2272"/>
      <c r="K141" s="2272"/>
      <c r="L141" s="2272"/>
      <c r="M141" s="2272"/>
      <c r="N141" s="2272"/>
      <c r="O141" s="2272"/>
      <c r="P141" s="2272"/>
      <c r="Q141" s="2272"/>
      <c r="R141" s="2272"/>
      <c r="S141" s="2272"/>
      <c r="T141" s="2272"/>
      <c r="U141" s="2272"/>
      <c r="V141" s="2272"/>
      <c r="W141" s="2272"/>
      <c r="X141" s="2272"/>
    </row>
    <row r="142" spans="1:24" ht="13.5">
      <c r="A142" s="2272"/>
      <c r="B142" s="2272"/>
      <c r="C142" s="2272"/>
      <c r="D142" s="2272"/>
      <c r="E142" s="2272"/>
      <c r="F142" s="2272"/>
      <c r="G142" s="2272"/>
      <c r="H142" s="2272"/>
      <c r="I142" s="2272"/>
      <c r="J142" s="2272"/>
      <c r="K142" s="2272"/>
      <c r="L142" s="2272"/>
      <c r="M142" s="2272"/>
      <c r="N142" s="2272"/>
      <c r="O142" s="2272"/>
      <c r="P142" s="2272"/>
      <c r="Q142" s="2272"/>
      <c r="R142" s="2272"/>
      <c r="S142" s="2272"/>
      <c r="T142" s="2272"/>
      <c r="U142" s="2272"/>
      <c r="V142" s="2272"/>
      <c r="W142" s="2272"/>
      <c r="X142" s="2272"/>
    </row>
    <row r="143" spans="1:24" ht="13.5">
      <c r="A143" s="2272"/>
      <c r="B143" s="2272"/>
      <c r="C143" s="2272"/>
      <c r="D143" s="2272"/>
      <c r="E143" s="2272"/>
      <c r="F143" s="2272"/>
      <c r="G143" s="2272"/>
      <c r="H143" s="2272"/>
      <c r="I143" s="2272"/>
      <c r="J143" s="2272"/>
      <c r="K143" s="2272"/>
      <c r="L143" s="2272"/>
      <c r="M143" s="2272"/>
      <c r="N143" s="2272"/>
      <c r="O143" s="2272"/>
      <c r="P143" s="2272"/>
      <c r="Q143" s="2272"/>
      <c r="R143" s="2272"/>
      <c r="S143" s="2272"/>
      <c r="T143" s="2272"/>
      <c r="U143" s="2272"/>
      <c r="V143" s="2272"/>
      <c r="W143" s="2272"/>
      <c r="X143" s="2272"/>
    </row>
    <row r="144" spans="1:24" ht="13.5">
      <c r="A144" s="2272"/>
      <c r="B144" s="2272"/>
      <c r="C144" s="2272"/>
      <c r="D144" s="2272"/>
      <c r="E144" s="2272"/>
      <c r="F144" s="2272"/>
      <c r="G144" s="2272"/>
      <c r="H144" s="2272"/>
      <c r="I144" s="2272"/>
      <c r="J144" s="2272"/>
      <c r="K144" s="2272"/>
      <c r="L144" s="2272"/>
      <c r="M144" s="2272"/>
      <c r="N144" s="2272"/>
      <c r="O144" s="2272"/>
      <c r="P144" s="2272"/>
      <c r="Q144" s="2272"/>
      <c r="R144" s="2272"/>
      <c r="S144" s="2272"/>
      <c r="T144" s="2272"/>
      <c r="U144" s="2272"/>
      <c r="V144" s="2272"/>
      <c r="W144" s="2272"/>
      <c r="X144" s="2272"/>
    </row>
    <row r="145" spans="1:24" ht="13.5">
      <c r="A145" s="2272"/>
      <c r="B145" s="2272"/>
      <c r="C145" s="2272"/>
      <c r="D145" s="2272"/>
      <c r="E145" s="2272"/>
      <c r="F145" s="2272"/>
      <c r="G145" s="2272"/>
      <c r="H145" s="2272"/>
      <c r="I145" s="2272"/>
      <c r="J145" s="2272"/>
      <c r="K145" s="2272"/>
      <c r="L145" s="2272"/>
      <c r="M145" s="2272"/>
      <c r="N145" s="2272"/>
      <c r="O145" s="2272"/>
      <c r="P145" s="2272"/>
      <c r="Q145" s="2272"/>
      <c r="R145" s="2272"/>
      <c r="S145" s="2272"/>
      <c r="T145" s="2272"/>
      <c r="U145" s="2272"/>
      <c r="V145" s="2272"/>
      <c r="W145" s="2272"/>
      <c r="X145" s="2272"/>
    </row>
    <row r="146" spans="1:24" ht="15" customHeight="1">
      <c r="A146" s="2272"/>
      <c r="B146" s="2272"/>
      <c r="C146" s="2272"/>
      <c r="D146" s="2272"/>
      <c r="E146" s="2272"/>
      <c r="F146" s="2272"/>
      <c r="G146" s="2272"/>
      <c r="H146" s="2272"/>
      <c r="I146" s="2272"/>
      <c r="J146" s="2272"/>
      <c r="K146" s="2272"/>
      <c r="L146" s="2272"/>
      <c r="M146" s="2272"/>
      <c r="N146" s="2272"/>
      <c r="O146" s="2272"/>
      <c r="P146" s="2272"/>
      <c r="Q146" s="2272"/>
      <c r="R146" s="2272"/>
      <c r="S146" s="2272"/>
      <c r="T146" s="2272"/>
      <c r="U146" s="2272"/>
      <c r="V146" s="2272"/>
      <c r="W146" s="2272"/>
      <c r="X146" s="2272"/>
    </row>
    <row r="147" spans="1:24" ht="15" customHeight="1">
      <c r="A147" s="2272"/>
      <c r="B147" s="2272"/>
      <c r="C147" s="2272"/>
      <c r="D147" s="2272"/>
      <c r="E147" s="2272"/>
      <c r="F147" s="2272"/>
      <c r="G147" s="2272"/>
      <c r="H147" s="2272"/>
      <c r="I147" s="2272"/>
      <c r="J147" s="2272"/>
      <c r="K147" s="2272"/>
      <c r="L147" s="2272"/>
      <c r="M147" s="2272"/>
      <c r="N147" s="2272"/>
      <c r="O147" s="2272"/>
      <c r="P147" s="2272"/>
      <c r="Q147" s="2272"/>
      <c r="R147" s="2272"/>
      <c r="S147" s="2272"/>
      <c r="T147" s="2272"/>
      <c r="U147" s="2272"/>
      <c r="V147" s="2272"/>
      <c r="W147" s="2272"/>
      <c r="X147" s="2272"/>
    </row>
    <row r="148" spans="1:24" ht="15" customHeight="1">
      <c r="A148" s="2272"/>
      <c r="B148" s="2272"/>
      <c r="C148" s="2272"/>
      <c r="D148" s="2272"/>
      <c r="E148" s="2272"/>
      <c r="F148" s="2272"/>
      <c r="G148" s="2272"/>
      <c r="H148" s="2272"/>
      <c r="I148" s="2272"/>
      <c r="J148" s="2272"/>
      <c r="K148" s="2272"/>
      <c r="L148" s="2272"/>
      <c r="M148" s="2272"/>
      <c r="N148" s="2272"/>
      <c r="O148" s="2272"/>
      <c r="P148" s="2272"/>
      <c r="Q148" s="2272"/>
      <c r="R148" s="2272"/>
      <c r="S148" s="2272"/>
      <c r="T148" s="2272"/>
      <c r="U148" s="2272"/>
      <c r="V148" s="2272"/>
      <c r="W148" s="2272"/>
      <c r="X148" s="2272"/>
    </row>
    <row r="149" spans="1:24" ht="15" customHeight="1">
      <c r="A149" s="2272"/>
      <c r="B149" s="2272"/>
      <c r="C149" s="2272"/>
      <c r="D149" s="2272"/>
      <c r="E149" s="2272"/>
      <c r="F149" s="2272"/>
      <c r="G149" s="2272"/>
      <c r="H149" s="2272"/>
      <c r="I149" s="2272"/>
      <c r="J149" s="2272"/>
      <c r="K149" s="2272"/>
      <c r="L149" s="2272"/>
      <c r="M149" s="2272"/>
      <c r="N149" s="2272"/>
      <c r="O149" s="2272"/>
      <c r="P149" s="2272"/>
      <c r="Q149" s="2272"/>
      <c r="R149" s="2272"/>
      <c r="S149" s="2272"/>
      <c r="T149" s="2272"/>
      <c r="U149" s="2272"/>
      <c r="V149" s="2272"/>
      <c r="W149" s="2272"/>
      <c r="X149" s="2272"/>
    </row>
    <row r="150" spans="1:24" ht="15" customHeight="1">
      <c r="A150" s="2272"/>
      <c r="B150" s="2272"/>
      <c r="C150" s="2272"/>
      <c r="D150" s="2272"/>
      <c r="E150" s="2272"/>
      <c r="F150" s="2272"/>
      <c r="G150" s="2272"/>
      <c r="H150" s="2272"/>
      <c r="I150" s="2272"/>
      <c r="J150" s="2272"/>
      <c r="K150" s="2272"/>
      <c r="L150" s="2272"/>
      <c r="M150" s="2272"/>
      <c r="N150" s="2272"/>
      <c r="O150" s="2272"/>
      <c r="P150" s="2272"/>
      <c r="Q150" s="2272"/>
      <c r="R150" s="2272"/>
      <c r="S150" s="2272"/>
      <c r="T150" s="2272"/>
      <c r="U150" s="2272"/>
      <c r="V150" s="2272"/>
      <c r="W150" s="2272"/>
      <c r="X150" s="2272"/>
    </row>
    <row r="151" spans="1:24" ht="15" customHeight="1">
      <c r="A151" s="2272"/>
      <c r="B151" s="2272"/>
      <c r="C151" s="2272"/>
      <c r="D151" s="2272"/>
      <c r="E151" s="2272"/>
      <c r="F151" s="2272"/>
      <c r="G151" s="2272"/>
      <c r="H151" s="2272"/>
      <c r="I151" s="2272"/>
      <c r="J151" s="2272"/>
      <c r="K151" s="2272"/>
      <c r="L151" s="2272"/>
      <c r="M151" s="2272"/>
      <c r="N151" s="2272"/>
      <c r="O151" s="2272"/>
      <c r="P151" s="2272"/>
      <c r="Q151" s="2272"/>
      <c r="R151" s="2272"/>
      <c r="S151" s="2272"/>
      <c r="T151" s="2272"/>
      <c r="U151" s="2272"/>
      <c r="V151" s="2272"/>
      <c r="W151" s="2272"/>
      <c r="X151" s="2272"/>
    </row>
    <row r="152" spans="1:24" ht="15" customHeight="1">
      <c r="A152" s="2272"/>
      <c r="B152" s="2272"/>
      <c r="C152" s="2272"/>
      <c r="D152" s="2272"/>
      <c r="E152" s="2272"/>
      <c r="F152" s="2272"/>
      <c r="G152" s="2272"/>
      <c r="H152" s="2272"/>
      <c r="I152" s="2272"/>
      <c r="J152" s="2272"/>
      <c r="K152" s="2272"/>
      <c r="L152" s="2272"/>
      <c r="M152" s="2272"/>
      <c r="N152" s="2272"/>
      <c r="O152" s="2272"/>
      <c r="P152" s="2272"/>
      <c r="Q152" s="2272"/>
      <c r="R152" s="2272"/>
      <c r="S152" s="2272"/>
      <c r="T152" s="2272"/>
      <c r="U152" s="2272"/>
      <c r="V152" s="2272"/>
      <c r="W152" s="2272"/>
      <c r="X152" s="2272"/>
    </row>
    <row r="153" spans="1:24" ht="15" customHeight="1">
      <c r="A153" s="2272"/>
      <c r="B153" s="2272"/>
      <c r="C153" s="2272"/>
      <c r="D153" s="2272"/>
      <c r="E153" s="2272"/>
      <c r="F153" s="2272"/>
      <c r="G153" s="2272"/>
      <c r="H153" s="2272"/>
      <c r="I153" s="2272"/>
      <c r="J153" s="2272"/>
      <c r="K153" s="2272"/>
      <c r="L153" s="2272"/>
      <c r="M153" s="2272"/>
      <c r="N153" s="2272"/>
      <c r="O153" s="2272"/>
      <c r="P153" s="2272"/>
      <c r="Q153" s="2272"/>
      <c r="R153" s="2272"/>
      <c r="S153" s="2272"/>
      <c r="T153" s="2272"/>
      <c r="U153" s="2272"/>
      <c r="V153" s="2272"/>
      <c r="W153" s="2272"/>
      <c r="X153" s="2272"/>
    </row>
    <row r="154" spans="1:24" ht="15" customHeight="1">
      <c r="A154" s="2272"/>
      <c r="B154" s="2272"/>
      <c r="C154" s="2272"/>
      <c r="D154" s="2272"/>
      <c r="E154" s="2272"/>
      <c r="F154" s="2272"/>
      <c r="G154" s="2272"/>
      <c r="H154" s="2272"/>
      <c r="I154" s="2272"/>
      <c r="J154" s="2272"/>
      <c r="K154" s="2272"/>
      <c r="L154" s="2272"/>
      <c r="M154" s="2272"/>
      <c r="N154" s="2272"/>
      <c r="O154" s="2272"/>
      <c r="P154" s="2272"/>
      <c r="Q154" s="2272"/>
      <c r="R154" s="2272"/>
      <c r="S154" s="2272"/>
      <c r="T154" s="2272"/>
      <c r="U154" s="2272"/>
      <c r="V154" s="2272"/>
      <c r="W154" s="2272"/>
      <c r="X154" s="2272"/>
    </row>
    <row r="155" spans="1:24" ht="15" customHeight="1">
      <c r="A155" s="2272"/>
      <c r="B155" s="2272"/>
      <c r="C155" s="2272"/>
      <c r="D155" s="2272"/>
      <c r="E155" s="2272"/>
      <c r="F155" s="2272"/>
      <c r="G155" s="2272"/>
      <c r="H155" s="2272"/>
      <c r="I155" s="2272"/>
      <c r="J155" s="2272"/>
      <c r="K155" s="2272"/>
      <c r="L155" s="2272"/>
      <c r="M155" s="2272"/>
      <c r="N155" s="2272"/>
      <c r="O155" s="2272"/>
      <c r="P155" s="2272"/>
      <c r="Q155" s="2272"/>
      <c r="R155" s="2272"/>
      <c r="S155" s="2272"/>
      <c r="T155" s="2272"/>
      <c r="U155" s="2272"/>
      <c r="V155" s="2272"/>
      <c r="W155" s="2272"/>
      <c r="X155" s="2272"/>
    </row>
    <row r="156" spans="1:24" ht="15" customHeight="1">
      <c r="A156" s="2272"/>
      <c r="B156" s="2272"/>
      <c r="C156" s="2272"/>
      <c r="D156" s="2272"/>
      <c r="E156" s="2272"/>
      <c r="F156" s="2272"/>
      <c r="G156" s="2272"/>
      <c r="H156" s="2272"/>
      <c r="I156" s="2272"/>
      <c r="J156" s="2272"/>
      <c r="K156" s="2272"/>
      <c r="L156" s="2272"/>
      <c r="M156" s="2272"/>
      <c r="N156" s="2272"/>
      <c r="O156" s="2272"/>
      <c r="P156" s="2272"/>
      <c r="Q156" s="2272"/>
      <c r="R156" s="2272"/>
      <c r="S156" s="2272"/>
      <c r="T156" s="2272"/>
      <c r="U156" s="2272"/>
      <c r="V156" s="2272"/>
      <c r="W156" s="2272"/>
      <c r="X156" s="2272"/>
    </row>
    <row r="157" spans="1:24" ht="15" customHeight="1">
      <c r="A157" s="2272"/>
      <c r="B157" s="2272"/>
      <c r="C157" s="2272"/>
      <c r="D157" s="2272"/>
      <c r="E157" s="2272"/>
      <c r="F157" s="2272"/>
      <c r="G157" s="2272"/>
      <c r="H157" s="2272"/>
      <c r="I157" s="2272"/>
      <c r="J157" s="2272"/>
      <c r="K157" s="2272"/>
      <c r="L157" s="2272"/>
      <c r="M157" s="2272"/>
      <c r="N157" s="2272"/>
      <c r="O157" s="2272"/>
      <c r="P157" s="2272"/>
      <c r="Q157" s="2272"/>
      <c r="R157" s="2272"/>
      <c r="S157" s="2272"/>
      <c r="T157" s="2272"/>
      <c r="U157" s="2272"/>
      <c r="V157" s="2272"/>
      <c r="W157" s="2272"/>
      <c r="X157" s="2272"/>
    </row>
    <row r="158" spans="1:24" ht="15" customHeight="1">
      <c r="A158" s="2272"/>
      <c r="B158" s="2272"/>
      <c r="C158" s="2272"/>
      <c r="D158" s="2272"/>
      <c r="E158" s="2272"/>
      <c r="F158" s="2272"/>
      <c r="G158" s="2272"/>
      <c r="H158" s="2272"/>
      <c r="I158" s="2272"/>
      <c r="J158" s="2272"/>
      <c r="K158" s="2272"/>
      <c r="L158" s="2272"/>
      <c r="M158" s="2272"/>
      <c r="N158" s="2272"/>
      <c r="O158" s="2272"/>
      <c r="P158" s="2272"/>
      <c r="Q158" s="2272"/>
      <c r="R158" s="2272"/>
      <c r="S158" s="2272"/>
      <c r="T158" s="2272"/>
      <c r="U158" s="2272"/>
      <c r="V158" s="2272"/>
      <c r="W158" s="2272"/>
      <c r="X158" s="2272"/>
    </row>
    <row r="159" spans="1:24" ht="15" customHeight="1">
      <c r="A159" s="2272"/>
      <c r="B159" s="2272"/>
      <c r="C159" s="2272"/>
      <c r="D159" s="2272"/>
      <c r="E159" s="2272"/>
      <c r="F159" s="2272"/>
      <c r="G159" s="2272"/>
      <c r="H159" s="2272"/>
      <c r="I159" s="2272"/>
      <c r="J159" s="2272"/>
      <c r="K159" s="2272"/>
      <c r="L159" s="2272"/>
      <c r="M159" s="2272"/>
      <c r="N159" s="2272"/>
      <c r="O159" s="2272"/>
      <c r="P159" s="2272"/>
      <c r="Q159" s="2272"/>
      <c r="R159" s="2272"/>
      <c r="S159" s="2272"/>
      <c r="T159" s="2272"/>
      <c r="U159" s="2272"/>
      <c r="V159" s="2272"/>
      <c r="W159" s="2272"/>
      <c r="X159" s="2272"/>
    </row>
    <row r="163" spans="1:38" ht="13.5">
      <c r="A163" s="2225" t="s">
        <v>3457</v>
      </c>
      <c r="B163" s="2225"/>
      <c r="C163" s="2225"/>
      <c r="D163" s="2225"/>
      <c r="E163" s="2225"/>
      <c r="F163" s="2225"/>
      <c r="G163" s="2225"/>
      <c r="H163" s="2225"/>
      <c r="I163" s="2225"/>
      <c r="J163" s="2225"/>
      <c r="K163" s="2225"/>
      <c r="L163" s="2225"/>
      <c r="M163" s="2225"/>
      <c r="N163" s="2225"/>
      <c r="O163" s="2225"/>
      <c r="P163" s="2225"/>
      <c r="Q163" s="2225"/>
      <c r="R163" s="2225"/>
      <c r="S163" s="2225"/>
      <c r="T163" s="2225"/>
      <c r="U163" s="2225"/>
      <c r="V163" s="2225"/>
      <c r="W163" s="2225"/>
      <c r="X163" s="2225"/>
      <c r="AH163" s="859" t="s">
        <v>3093</v>
      </c>
      <c r="AI163" s="859"/>
    </row>
    <row r="164" spans="1:38" ht="13.5">
      <c r="A164" s="872" t="s">
        <v>3502</v>
      </c>
      <c r="B164" s="555"/>
      <c r="C164" s="555"/>
      <c r="D164" s="555"/>
      <c r="E164" s="555"/>
      <c r="F164" s="555"/>
      <c r="G164" s="555"/>
      <c r="H164" s="555"/>
      <c r="I164" s="555"/>
      <c r="J164" s="555"/>
      <c r="K164" s="555"/>
      <c r="L164" s="555"/>
      <c r="M164" s="555"/>
      <c r="N164" s="555"/>
      <c r="O164" s="555"/>
      <c r="P164" s="555"/>
      <c r="Q164" s="555"/>
      <c r="R164" s="555"/>
      <c r="S164" s="555"/>
      <c r="T164" s="555"/>
      <c r="U164" s="555"/>
      <c r="V164" s="555"/>
      <c r="W164" s="555"/>
      <c r="X164" s="555"/>
      <c r="AH164" s="860" t="s">
        <v>2845</v>
      </c>
      <c r="AI164" s="859"/>
    </row>
    <row r="165" spans="1:38" ht="13.5">
      <c r="A165" s="818" t="s">
        <v>3105</v>
      </c>
      <c r="B165" s="563"/>
      <c r="C165" s="563"/>
      <c r="D165" s="563"/>
      <c r="E165" s="563"/>
      <c r="F165" s="563"/>
      <c r="G165" s="563"/>
      <c r="H165" s="563"/>
      <c r="I165" s="563"/>
      <c r="J165" s="563"/>
      <c r="K165" s="563"/>
      <c r="L165" s="563"/>
      <c r="M165" s="563"/>
      <c r="N165" s="563"/>
      <c r="O165" s="563"/>
      <c r="P165" s="563"/>
      <c r="Q165" s="563"/>
      <c r="R165" s="563"/>
      <c r="S165" s="563"/>
      <c r="T165" s="563"/>
      <c r="U165" s="563"/>
      <c r="V165" s="563"/>
      <c r="W165" s="563"/>
      <c r="X165" s="563"/>
      <c r="AH165" s="861" t="str">
        <f>HYPERLINK("#A1：X54")</f>
        <v>#A1：X54</v>
      </c>
      <c r="AI165" s="862" t="s">
        <v>3481</v>
      </c>
      <c r="AJ165" s="863"/>
      <c r="AK165" s="863"/>
      <c r="AL165" s="863"/>
    </row>
    <row r="166" spans="1:38" ht="13.5">
      <c r="A166" s="554"/>
      <c r="B166" s="553" t="s">
        <v>3406</v>
      </c>
      <c r="C166" s="553"/>
      <c r="D166" s="553"/>
      <c r="E166" s="553"/>
      <c r="F166" s="553"/>
      <c r="G166" s="2271" t="str">
        <f>IFERROR(PHONETIC(G167),"")</f>
        <v/>
      </c>
      <c r="H166" s="2271"/>
      <c r="I166" s="2271"/>
      <c r="J166" s="2271"/>
      <c r="K166" s="2271"/>
      <c r="L166" s="2271"/>
      <c r="M166" s="2271"/>
      <c r="N166" s="2271"/>
      <c r="O166" s="2271"/>
      <c r="P166" s="2271"/>
      <c r="Q166" s="2271"/>
      <c r="R166" s="2271"/>
      <c r="S166" s="2271"/>
      <c r="T166" s="2271"/>
      <c r="U166" s="2271"/>
      <c r="V166" s="2271"/>
      <c r="W166" s="2271"/>
      <c r="X166" s="557"/>
      <c r="AH166" s="861" t="str">
        <f>HYPERLINK("#A55：X108")</f>
        <v>#A55：X108</v>
      </c>
      <c r="AI166" s="864" t="s">
        <v>3482</v>
      </c>
      <c r="AJ166" s="865"/>
      <c r="AK166" s="865"/>
      <c r="AL166" s="865"/>
    </row>
    <row r="167" spans="1:38" ht="13.5">
      <c r="A167" s="553"/>
      <c r="B167" s="553" t="s">
        <v>560</v>
      </c>
      <c r="C167" s="553"/>
      <c r="D167" s="553"/>
      <c r="E167" s="553"/>
      <c r="F167" s="553"/>
      <c r="G167" s="2270"/>
      <c r="H167" s="2270"/>
      <c r="I167" s="2270"/>
      <c r="J167" s="2270"/>
      <c r="K167" s="2270"/>
      <c r="L167" s="2270"/>
      <c r="M167" s="2270"/>
      <c r="N167" s="2270"/>
      <c r="O167" s="2270"/>
      <c r="P167" s="2270"/>
      <c r="Q167" s="2270"/>
      <c r="R167" s="2270"/>
      <c r="S167" s="2270"/>
      <c r="T167" s="2270"/>
      <c r="U167" s="2270"/>
      <c r="V167" s="2270"/>
      <c r="W167" s="2270"/>
      <c r="X167" s="558"/>
      <c r="AH167" s="861" t="str">
        <f>HYPERLINK("#A109：X162")</f>
        <v>#A109：X162</v>
      </c>
      <c r="AI167" s="864" t="s">
        <v>3483</v>
      </c>
      <c r="AJ167" s="865"/>
      <c r="AK167" s="865"/>
      <c r="AL167" s="865"/>
    </row>
    <row r="168" spans="1:38" ht="13.5">
      <c r="A168" s="553"/>
      <c r="B168" s="553"/>
      <c r="C168" s="553"/>
      <c r="D168" s="553"/>
      <c r="E168" s="553"/>
      <c r="F168" s="553"/>
      <c r="G168" s="2270"/>
      <c r="H168" s="2270"/>
      <c r="I168" s="2270"/>
      <c r="J168" s="2270"/>
      <c r="K168" s="2270"/>
      <c r="L168" s="2270"/>
      <c r="M168" s="2270"/>
      <c r="N168" s="2270"/>
      <c r="O168" s="2270"/>
      <c r="P168" s="2270"/>
      <c r="Q168" s="2270"/>
      <c r="R168" s="2270"/>
      <c r="S168" s="2270"/>
      <c r="T168" s="2270"/>
      <c r="U168" s="2270"/>
      <c r="V168" s="2270"/>
      <c r="W168" s="2270"/>
      <c r="X168" s="558"/>
      <c r="AH168" s="861" t="str">
        <f>HYPERLINK("#A163：X216")</f>
        <v>#A163：X216</v>
      </c>
      <c r="AI168" s="864" t="s">
        <v>3485</v>
      </c>
      <c r="AJ168" s="865"/>
      <c r="AK168" s="865"/>
      <c r="AL168" s="865"/>
    </row>
    <row r="169" spans="1:38" ht="13.5">
      <c r="A169" s="553"/>
      <c r="B169" s="553" t="s">
        <v>551</v>
      </c>
      <c r="C169" s="553"/>
      <c r="D169" s="553"/>
      <c r="E169" s="553"/>
      <c r="F169" s="553"/>
      <c r="G169" s="564" t="s">
        <v>2429</v>
      </c>
      <c r="H169" s="2269"/>
      <c r="I169" s="2269"/>
      <c r="J169" s="2269"/>
      <c r="K169" s="2269"/>
      <c r="L169" s="2269"/>
      <c r="M169" s="2269"/>
      <c r="N169" s="2269"/>
      <c r="O169" s="2269"/>
      <c r="P169" s="2269"/>
      <c r="Q169" s="2269"/>
      <c r="R169" s="2269"/>
      <c r="S169" s="2269"/>
      <c r="T169" s="2269"/>
      <c r="U169" s="2269"/>
      <c r="V169" s="2269"/>
      <c r="W169" s="2269"/>
      <c r="X169" s="553"/>
    </row>
    <row r="170" spans="1:38" ht="13.5">
      <c r="A170" s="553"/>
      <c r="B170" s="553" t="s">
        <v>3407</v>
      </c>
      <c r="C170" s="553"/>
      <c r="D170" s="553"/>
      <c r="E170" s="553"/>
      <c r="F170" s="553"/>
      <c r="G170" s="2270"/>
      <c r="H170" s="2270"/>
      <c r="I170" s="2270"/>
      <c r="J170" s="2270"/>
      <c r="K170" s="2270"/>
      <c r="L170" s="2270"/>
      <c r="M170" s="2270"/>
      <c r="N170" s="2270"/>
      <c r="O170" s="2270"/>
      <c r="P170" s="2270"/>
      <c r="Q170" s="2270"/>
      <c r="R170" s="2270"/>
      <c r="S170" s="2270"/>
      <c r="T170" s="2270"/>
      <c r="U170" s="2270"/>
      <c r="V170" s="2270"/>
      <c r="W170" s="2270"/>
      <c r="X170" s="558"/>
    </row>
    <row r="171" spans="1:38" ht="13.5">
      <c r="A171" s="553"/>
      <c r="B171" s="553"/>
      <c r="C171" s="553"/>
      <c r="D171" s="553"/>
      <c r="E171" s="553"/>
      <c r="F171" s="553"/>
      <c r="G171" s="2270"/>
      <c r="H171" s="2270"/>
      <c r="I171" s="2270"/>
      <c r="J171" s="2270"/>
      <c r="K171" s="2270"/>
      <c r="L171" s="2270"/>
      <c r="M171" s="2270"/>
      <c r="N171" s="2270"/>
      <c r="O171" s="2270"/>
      <c r="P171" s="2270"/>
      <c r="Q171" s="2270"/>
      <c r="R171" s="2270"/>
      <c r="S171" s="2270"/>
      <c r="T171" s="2270"/>
      <c r="U171" s="2270"/>
      <c r="V171" s="2270"/>
      <c r="W171" s="2270"/>
      <c r="X171" s="558"/>
    </row>
    <row r="172" spans="1:38" ht="13.5">
      <c r="A172" s="553"/>
      <c r="B172" s="553" t="s">
        <v>555</v>
      </c>
      <c r="C172" s="553"/>
      <c r="D172" s="553"/>
      <c r="E172" s="553"/>
      <c r="F172" s="553"/>
      <c r="G172" s="2268"/>
      <c r="H172" s="2268"/>
      <c r="I172" s="2268"/>
      <c r="J172" s="2268"/>
      <c r="K172" s="2268"/>
      <c r="L172" s="2268"/>
      <c r="M172" s="2268"/>
      <c r="N172" s="2268"/>
      <c r="O172" s="2268"/>
      <c r="P172" s="2268"/>
      <c r="Q172" s="2268"/>
      <c r="R172" s="2268"/>
      <c r="S172" s="2268"/>
      <c r="T172" s="2268"/>
      <c r="U172" s="2268"/>
      <c r="V172" s="2268"/>
      <c r="W172" s="2268"/>
      <c r="X172" s="558"/>
    </row>
    <row r="173" spans="1:38" ht="13.5">
      <c r="A173" s="553"/>
      <c r="B173" s="553"/>
      <c r="C173" s="553"/>
      <c r="D173" s="553"/>
      <c r="E173" s="553"/>
      <c r="F173" s="553"/>
      <c r="G173" s="553"/>
      <c r="H173" s="553"/>
      <c r="I173" s="553"/>
      <c r="J173" s="553"/>
      <c r="K173" s="553"/>
      <c r="L173" s="553"/>
      <c r="M173" s="553"/>
      <c r="N173" s="553"/>
      <c r="O173" s="553"/>
      <c r="P173" s="553"/>
      <c r="Q173" s="553"/>
      <c r="R173" s="553"/>
      <c r="S173" s="553"/>
      <c r="T173" s="553"/>
      <c r="U173" s="553"/>
      <c r="V173" s="553"/>
      <c r="W173" s="553"/>
      <c r="X173" s="553"/>
    </row>
  </sheetData>
  <mergeCells count="96">
    <mergeCell ref="G172:W172"/>
    <mergeCell ref="G114:W114"/>
    <mergeCell ref="H115:W115"/>
    <mergeCell ref="G116:W117"/>
    <mergeCell ref="G118:W118"/>
    <mergeCell ref="B121:W122"/>
    <mergeCell ref="A125:X159"/>
    <mergeCell ref="A163:X163"/>
    <mergeCell ref="G166:W166"/>
    <mergeCell ref="G167:W168"/>
    <mergeCell ref="H169:W169"/>
    <mergeCell ref="G170:W171"/>
    <mergeCell ref="K113:N113"/>
    <mergeCell ref="O113:P113"/>
    <mergeCell ref="Q113:V113"/>
    <mergeCell ref="G101:W101"/>
    <mergeCell ref="G102:H102"/>
    <mergeCell ref="I102:K102"/>
    <mergeCell ref="L102:N102"/>
    <mergeCell ref="R102:V102"/>
    <mergeCell ref="G103:W103"/>
    <mergeCell ref="H104:W104"/>
    <mergeCell ref="G105:W106"/>
    <mergeCell ref="G107:W107"/>
    <mergeCell ref="J108:W108"/>
    <mergeCell ref="G111:W112"/>
    <mergeCell ref="H93:W93"/>
    <mergeCell ref="G94:W95"/>
    <mergeCell ref="G96:W96"/>
    <mergeCell ref="J97:W97"/>
    <mergeCell ref="G100:H100"/>
    <mergeCell ref="K100:N100"/>
    <mergeCell ref="Q100:V100"/>
    <mergeCell ref="G92:W92"/>
    <mergeCell ref="H82:W82"/>
    <mergeCell ref="G83:W84"/>
    <mergeCell ref="G85:W85"/>
    <mergeCell ref="J86:W86"/>
    <mergeCell ref="G89:H89"/>
    <mergeCell ref="K89:N89"/>
    <mergeCell ref="Q89:V89"/>
    <mergeCell ref="G90:W90"/>
    <mergeCell ref="G91:H91"/>
    <mergeCell ref="I91:K91"/>
    <mergeCell ref="L91:N91"/>
    <mergeCell ref="R91:V91"/>
    <mergeCell ref="G81:W81"/>
    <mergeCell ref="H71:W71"/>
    <mergeCell ref="G72:W73"/>
    <mergeCell ref="G74:W74"/>
    <mergeCell ref="G78:H78"/>
    <mergeCell ref="K78:N78"/>
    <mergeCell ref="Q78:V78"/>
    <mergeCell ref="G79:W79"/>
    <mergeCell ref="G80:H80"/>
    <mergeCell ref="I80:K80"/>
    <mergeCell ref="L80:N80"/>
    <mergeCell ref="R80:V80"/>
    <mergeCell ref="G70:W70"/>
    <mergeCell ref="G58:W58"/>
    <mergeCell ref="G59:W60"/>
    <mergeCell ref="H61:W61"/>
    <mergeCell ref="G62:W63"/>
    <mergeCell ref="G64:W64"/>
    <mergeCell ref="G67:H67"/>
    <mergeCell ref="K67:N67"/>
    <mergeCell ref="Q67:V67"/>
    <mergeCell ref="G68:W68"/>
    <mergeCell ref="G69:H69"/>
    <mergeCell ref="I69:K69"/>
    <mergeCell ref="L69:N69"/>
    <mergeCell ref="R69:V69"/>
    <mergeCell ref="A55:X55"/>
    <mergeCell ref="A23:X24"/>
    <mergeCell ref="A26:X26"/>
    <mergeCell ref="B30:H30"/>
    <mergeCell ref="J30:Q30"/>
    <mergeCell ref="K31:P31"/>
    <mergeCell ref="B33:W34"/>
    <mergeCell ref="F41:W42"/>
    <mergeCell ref="C43:W43"/>
    <mergeCell ref="C44:W45"/>
    <mergeCell ref="C47:W48"/>
    <mergeCell ref="O52:U52"/>
    <mergeCell ref="Q21:W21"/>
    <mergeCell ref="A4:X5"/>
    <mergeCell ref="A6:X6"/>
    <mergeCell ref="Q8:X8"/>
    <mergeCell ref="Q13:W13"/>
    <mergeCell ref="Q14:W14"/>
    <mergeCell ref="Q15:W15"/>
    <mergeCell ref="Q16:W16"/>
    <mergeCell ref="Q17:W17"/>
    <mergeCell ref="Q18:W18"/>
    <mergeCell ref="Q19:W19"/>
    <mergeCell ref="Q20:W20"/>
  </mergeCells>
  <phoneticPr fontId="165"/>
  <dataValidations count="2">
    <dataValidation type="list" allowBlank="1" showInputMessage="1" showErrorMessage="1" sqref="L69:N69 L80:N80 L91:N91 L102:N102 L65605:N65605 L65616:N65616 L65627:N65627 L65638:N65638 L131141:N131141 L131152:N131152 L131163:N131163 L131174:N131174 L196677:N196677 L196688:N196688 L196699:N196699 L196710:N196710 L262213:N262213 L262224:N262224 L262235:N262235 L262246:N262246 L327749:N327749 L327760:N327760 L327771:N327771 L327782:N327782 L393285:N393285 L393296:N393296 L393307:N393307 L393318:N393318 L458821:N458821 L458832:N458832 L458843:N458843 L458854:N458854 L524357:N524357 L524368:N524368 L524379:N524379 L524390:N524390 L589893:N589893 L589904:N589904 L589915:N589915 L589926:N589926 L655429:N655429 L655440:N655440 L655451:N655451 L655462:N655462 L720965:N720965 L720976:N720976 L720987:N720987 L720998:N720998 L786501:N786501 L786512:N786512 L786523:N786523 L786534:N786534 L852037:N852037 L852048:N852048 L852059:N852059 L852070:N852070 L917573:N917573 L917584:N917584 L917595:N917595 L917606:N917606 L983109:N983109 L983120:N983120 L983131:N983131 L983142:N983142 JH69:JJ69 JH80:JJ80 JH91:JJ91 JH102:JJ102 JH65605:JJ65605 JH65616:JJ65616 JH65627:JJ65627 JH65638:JJ65638 JH131141:JJ131141 JH131152:JJ131152 JH131163:JJ131163 JH131174:JJ131174 JH196677:JJ196677 JH196688:JJ196688 JH196699:JJ196699 JH196710:JJ196710 JH262213:JJ262213 JH262224:JJ262224 JH262235:JJ262235 JH262246:JJ262246 JH327749:JJ327749 JH327760:JJ327760 JH327771:JJ327771 JH327782:JJ327782 JH393285:JJ393285 JH393296:JJ393296 JH393307:JJ393307 JH393318:JJ393318 JH458821:JJ458821 JH458832:JJ458832 JH458843:JJ458843 JH458854:JJ458854 JH524357:JJ524357 JH524368:JJ524368 JH524379:JJ524379 JH524390:JJ524390 JH589893:JJ589893 JH589904:JJ589904 JH589915:JJ589915 JH589926:JJ589926 JH655429:JJ655429 JH655440:JJ655440 JH655451:JJ655451 JH655462:JJ655462 JH720965:JJ720965 JH720976:JJ720976 JH720987:JJ720987 JH720998:JJ720998 JH786501:JJ786501 JH786512:JJ786512 JH786523:JJ786523 JH786534:JJ786534 JH852037:JJ852037 JH852048:JJ852048 JH852059:JJ852059 JH852070:JJ852070 JH917573:JJ917573 JH917584:JJ917584 JH917595:JJ917595 JH917606:JJ917606 JH983109:JJ983109 JH983120:JJ983120 JH983131:JJ983131 JH983142:JJ983142 TD69:TF69 TD80:TF80 TD91:TF91 TD102:TF102 TD65605:TF65605 TD65616:TF65616 TD65627:TF65627 TD65638:TF65638 TD131141:TF131141 TD131152:TF131152 TD131163:TF131163 TD131174:TF131174 TD196677:TF196677 TD196688:TF196688 TD196699:TF196699 TD196710:TF196710 TD262213:TF262213 TD262224:TF262224 TD262235:TF262235 TD262246:TF262246 TD327749:TF327749 TD327760:TF327760 TD327771:TF327771 TD327782:TF327782 TD393285:TF393285 TD393296:TF393296 TD393307:TF393307 TD393318:TF393318 TD458821:TF458821 TD458832:TF458832 TD458843:TF458843 TD458854:TF458854 TD524357:TF524357 TD524368:TF524368 TD524379:TF524379 TD524390:TF524390 TD589893:TF589893 TD589904:TF589904 TD589915:TF589915 TD589926:TF589926 TD655429:TF655429 TD655440:TF655440 TD655451:TF655451 TD655462:TF655462 TD720965:TF720965 TD720976:TF720976 TD720987:TF720987 TD720998:TF720998 TD786501:TF786501 TD786512:TF786512 TD786523:TF786523 TD786534:TF786534 TD852037:TF852037 TD852048:TF852048 TD852059:TF852059 TD852070:TF852070 TD917573:TF917573 TD917584:TF917584 TD917595:TF917595 TD917606:TF917606 TD983109:TF983109 TD983120:TF983120 TD983131:TF983131 TD983142:TF983142 ACZ69:ADB69 ACZ80:ADB80 ACZ91:ADB91 ACZ102:ADB102 ACZ65605:ADB65605 ACZ65616:ADB65616 ACZ65627:ADB65627 ACZ65638:ADB65638 ACZ131141:ADB131141 ACZ131152:ADB131152 ACZ131163:ADB131163 ACZ131174:ADB131174 ACZ196677:ADB196677 ACZ196688:ADB196688 ACZ196699:ADB196699 ACZ196710:ADB196710 ACZ262213:ADB262213 ACZ262224:ADB262224 ACZ262235:ADB262235 ACZ262246:ADB262246 ACZ327749:ADB327749 ACZ327760:ADB327760 ACZ327771:ADB327771 ACZ327782:ADB327782 ACZ393285:ADB393285 ACZ393296:ADB393296 ACZ393307:ADB393307 ACZ393318:ADB393318 ACZ458821:ADB458821 ACZ458832:ADB458832 ACZ458843:ADB458843 ACZ458854:ADB458854 ACZ524357:ADB524357 ACZ524368:ADB524368 ACZ524379:ADB524379 ACZ524390:ADB524390 ACZ589893:ADB589893 ACZ589904:ADB589904 ACZ589915:ADB589915 ACZ589926:ADB589926 ACZ655429:ADB655429 ACZ655440:ADB655440 ACZ655451:ADB655451 ACZ655462:ADB655462 ACZ720965:ADB720965 ACZ720976:ADB720976 ACZ720987:ADB720987 ACZ720998:ADB720998 ACZ786501:ADB786501 ACZ786512:ADB786512 ACZ786523:ADB786523 ACZ786534:ADB786534 ACZ852037:ADB852037 ACZ852048:ADB852048 ACZ852059:ADB852059 ACZ852070:ADB852070 ACZ917573:ADB917573 ACZ917584:ADB917584 ACZ917595:ADB917595 ACZ917606:ADB917606 ACZ983109:ADB983109 ACZ983120:ADB983120 ACZ983131:ADB983131 ACZ983142:ADB983142 AMV69:AMX69 AMV80:AMX80 AMV91:AMX91 AMV102:AMX102 AMV65605:AMX65605 AMV65616:AMX65616 AMV65627:AMX65627 AMV65638:AMX65638 AMV131141:AMX131141 AMV131152:AMX131152 AMV131163:AMX131163 AMV131174:AMX131174 AMV196677:AMX196677 AMV196688:AMX196688 AMV196699:AMX196699 AMV196710:AMX196710 AMV262213:AMX262213 AMV262224:AMX262224 AMV262235:AMX262235 AMV262246:AMX262246 AMV327749:AMX327749 AMV327760:AMX327760 AMV327771:AMX327771 AMV327782:AMX327782 AMV393285:AMX393285 AMV393296:AMX393296 AMV393307:AMX393307 AMV393318:AMX393318 AMV458821:AMX458821 AMV458832:AMX458832 AMV458843:AMX458843 AMV458854:AMX458854 AMV524357:AMX524357 AMV524368:AMX524368 AMV524379:AMX524379 AMV524390:AMX524390 AMV589893:AMX589893 AMV589904:AMX589904 AMV589915:AMX589915 AMV589926:AMX589926 AMV655429:AMX655429 AMV655440:AMX655440 AMV655451:AMX655451 AMV655462:AMX655462 AMV720965:AMX720965 AMV720976:AMX720976 AMV720987:AMX720987 AMV720998:AMX720998 AMV786501:AMX786501 AMV786512:AMX786512 AMV786523:AMX786523 AMV786534:AMX786534 AMV852037:AMX852037 AMV852048:AMX852048 AMV852059:AMX852059 AMV852070:AMX852070 AMV917573:AMX917573 AMV917584:AMX917584 AMV917595:AMX917595 AMV917606:AMX917606 AMV983109:AMX983109 AMV983120:AMX983120 AMV983131:AMX983131 AMV983142:AMX983142 AWR69:AWT69 AWR80:AWT80 AWR91:AWT91 AWR102:AWT102 AWR65605:AWT65605 AWR65616:AWT65616 AWR65627:AWT65627 AWR65638:AWT65638 AWR131141:AWT131141 AWR131152:AWT131152 AWR131163:AWT131163 AWR131174:AWT131174 AWR196677:AWT196677 AWR196688:AWT196688 AWR196699:AWT196699 AWR196710:AWT196710 AWR262213:AWT262213 AWR262224:AWT262224 AWR262235:AWT262235 AWR262246:AWT262246 AWR327749:AWT327749 AWR327760:AWT327760 AWR327771:AWT327771 AWR327782:AWT327782 AWR393285:AWT393285 AWR393296:AWT393296 AWR393307:AWT393307 AWR393318:AWT393318 AWR458821:AWT458821 AWR458832:AWT458832 AWR458843:AWT458843 AWR458854:AWT458854 AWR524357:AWT524357 AWR524368:AWT524368 AWR524379:AWT524379 AWR524390:AWT524390 AWR589893:AWT589893 AWR589904:AWT589904 AWR589915:AWT589915 AWR589926:AWT589926 AWR655429:AWT655429 AWR655440:AWT655440 AWR655451:AWT655451 AWR655462:AWT655462 AWR720965:AWT720965 AWR720976:AWT720976 AWR720987:AWT720987 AWR720998:AWT720998 AWR786501:AWT786501 AWR786512:AWT786512 AWR786523:AWT786523 AWR786534:AWT786534 AWR852037:AWT852037 AWR852048:AWT852048 AWR852059:AWT852059 AWR852070:AWT852070 AWR917573:AWT917573 AWR917584:AWT917584 AWR917595:AWT917595 AWR917606:AWT917606 AWR983109:AWT983109 AWR983120:AWT983120 AWR983131:AWT983131 AWR983142:AWT983142 BGN69:BGP69 BGN80:BGP80 BGN91:BGP91 BGN102:BGP102 BGN65605:BGP65605 BGN65616:BGP65616 BGN65627:BGP65627 BGN65638:BGP65638 BGN131141:BGP131141 BGN131152:BGP131152 BGN131163:BGP131163 BGN131174:BGP131174 BGN196677:BGP196677 BGN196688:BGP196688 BGN196699:BGP196699 BGN196710:BGP196710 BGN262213:BGP262213 BGN262224:BGP262224 BGN262235:BGP262235 BGN262246:BGP262246 BGN327749:BGP327749 BGN327760:BGP327760 BGN327771:BGP327771 BGN327782:BGP327782 BGN393285:BGP393285 BGN393296:BGP393296 BGN393307:BGP393307 BGN393318:BGP393318 BGN458821:BGP458821 BGN458832:BGP458832 BGN458843:BGP458843 BGN458854:BGP458854 BGN524357:BGP524357 BGN524368:BGP524368 BGN524379:BGP524379 BGN524390:BGP524390 BGN589893:BGP589893 BGN589904:BGP589904 BGN589915:BGP589915 BGN589926:BGP589926 BGN655429:BGP655429 BGN655440:BGP655440 BGN655451:BGP655451 BGN655462:BGP655462 BGN720965:BGP720965 BGN720976:BGP720976 BGN720987:BGP720987 BGN720998:BGP720998 BGN786501:BGP786501 BGN786512:BGP786512 BGN786523:BGP786523 BGN786534:BGP786534 BGN852037:BGP852037 BGN852048:BGP852048 BGN852059:BGP852059 BGN852070:BGP852070 BGN917573:BGP917573 BGN917584:BGP917584 BGN917595:BGP917595 BGN917606:BGP917606 BGN983109:BGP983109 BGN983120:BGP983120 BGN983131:BGP983131 BGN983142:BGP983142 BQJ69:BQL69 BQJ80:BQL80 BQJ91:BQL91 BQJ102:BQL102 BQJ65605:BQL65605 BQJ65616:BQL65616 BQJ65627:BQL65627 BQJ65638:BQL65638 BQJ131141:BQL131141 BQJ131152:BQL131152 BQJ131163:BQL131163 BQJ131174:BQL131174 BQJ196677:BQL196677 BQJ196688:BQL196688 BQJ196699:BQL196699 BQJ196710:BQL196710 BQJ262213:BQL262213 BQJ262224:BQL262224 BQJ262235:BQL262235 BQJ262246:BQL262246 BQJ327749:BQL327749 BQJ327760:BQL327760 BQJ327771:BQL327771 BQJ327782:BQL327782 BQJ393285:BQL393285 BQJ393296:BQL393296 BQJ393307:BQL393307 BQJ393318:BQL393318 BQJ458821:BQL458821 BQJ458832:BQL458832 BQJ458843:BQL458843 BQJ458854:BQL458854 BQJ524357:BQL524357 BQJ524368:BQL524368 BQJ524379:BQL524379 BQJ524390:BQL524390 BQJ589893:BQL589893 BQJ589904:BQL589904 BQJ589915:BQL589915 BQJ589926:BQL589926 BQJ655429:BQL655429 BQJ655440:BQL655440 BQJ655451:BQL655451 BQJ655462:BQL655462 BQJ720965:BQL720965 BQJ720976:BQL720976 BQJ720987:BQL720987 BQJ720998:BQL720998 BQJ786501:BQL786501 BQJ786512:BQL786512 BQJ786523:BQL786523 BQJ786534:BQL786534 BQJ852037:BQL852037 BQJ852048:BQL852048 BQJ852059:BQL852059 BQJ852070:BQL852070 BQJ917573:BQL917573 BQJ917584:BQL917584 BQJ917595:BQL917595 BQJ917606:BQL917606 BQJ983109:BQL983109 BQJ983120:BQL983120 BQJ983131:BQL983131 BQJ983142:BQL983142 CAF69:CAH69 CAF80:CAH80 CAF91:CAH91 CAF102:CAH102 CAF65605:CAH65605 CAF65616:CAH65616 CAF65627:CAH65627 CAF65638:CAH65638 CAF131141:CAH131141 CAF131152:CAH131152 CAF131163:CAH131163 CAF131174:CAH131174 CAF196677:CAH196677 CAF196688:CAH196688 CAF196699:CAH196699 CAF196710:CAH196710 CAF262213:CAH262213 CAF262224:CAH262224 CAF262235:CAH262235 CAF262246:CAH262246 CAF327749:CAH327749 CAF327760:CAH327760 CAF327771:CAH327771 CAF327782:CAH327782 CAF393285:CAH393285 CAF393296:CAH393296 CAF393307:CAH393307 CAF393318:CAH393318 CAF458821:CAH458821 CAF458832:CAH458832 CAF458843:CAH458843 CAF458854:CAH458854 CAF524357:CAH524357 CAF524368:CAH524368 CAF524379:CAH524379 CAF524390:CAH524390 CAF589893:CAH589893 CAF589904:CAH589904 CAF589915:CAH589915 CAF589926:CAH589926 CAF655429:CAH655429 CAF655440:CAH655440 CAF655451:CAH655451 CAF655462:CAH655462 CAF720965:CAH720965 CAF720976:CAH720976 CAF720987:CAH720987 CAF720998:CAH720998 CAF786501:CAH786501 CAF786512:CAH786512 CAF786523:CAH786523 CAF786534:CAH786534 CAF852037:CAH852037 CAF852048:CAH852048 CAF852059:CAH852059 CAF852070:CAH852070 CAF917573:CAH917573 CAF917584:CAH917584 CAF917595:CAH917595 CAF917606:CAH917606 CAF983109:CAH983109 CAF983120:CAH983120 CAF983131:CAH983131 CAF983142:CAH983142 CKB69:CKD69 CKB80:CKD80 CKB91:CKD91 CKB102:CKD102 CKB65605:CKD65605 CKB65616:CKD65616 CKB65627:CKD65627 CKB65638:CKD65638 CKB131141:CKD131141 CKB131152:CKD131152 CKB131163:CKD131163 CKB131174:CKD131174 CKB196677:CKD196677 CKB196688:CKD196688 CKB196699:CKD196699 CKB196710:CKD196710 CKB262213:CKD262213 CKB262224:CKD262224 CKB262235:CKD262235 CKB262246:CKD262246 CKB327749:CKD327749 CKB327760:CKD327760 CKB327771:CKD327771 CKB327782:CKD327782 CKB393285:CKD393285 CKB393296:CKD393296 CKB393307:CKD393307 CKB393318:CKD393318 CKB458821:CKD458821 CKB458832:CKD458832 CKB458843:CKD458843 CKB458854:CKD458854 CKB524357:CKD524357 CKB524368:CKD524368 CKB524379:CKD524379 CKB524390:CKD524390 CKB589893:CKD589893 CKB589904:CKD589904 CKB589915:CKD589915 CKB589926:CKD589926 CKB655429:CKD655429 CKB655440:CKD655440 CKB655451:CKD655451 CKB655462:CKD655462 CKB720965:CKD720965 CKB720976:CKD720976 CKB720987:CKD720987 CKB720998:CKD720998 CKB786501:CKD786501 CKB786512:CKD786512 CKB786523:CKD786523 CKB786534:CKD786534 CKB852037:CKD852037 CKB852048:CKD852048 CKB852059:CKD852059 CKB852070:CKD852070 CKB917573:CKD917573 CKB917584:CKD917584 CKB917595:CKD917595 CKB917606:CKD917606 CKB983109:CKD983109 CKB983120:CKD983120 CKB983131:CKD983131 CKB983142:CKD983142 CTX69:CTZ69 CTX80:CTZ80 CTX91:CTZ91 CTX102:CTZ102 CTX65605:CTZ65605 CTX65616:CTZ65616 CTX65627:CTZ65627 CTX65638:CTZ65638 CTX131141:CTZ131141 CTX131152:CTZ131152 CTX131163:CTZ131163 CTX131174:CTZ131174 CTX196677:CTZ196677 CTX196688:CTZ196688 CTX196699:CTZ196699 CTX196710:CTZ196710 CTX262213:CTZ262213 CTX262224:CTZ262224 CTX262235:CTZ262235 CTX262246:CTZ262246 CTX327749:CTZ327749 CTX327760:CTZ327760 CTX327771:CTZ327771 CTX327782:CTZ327782 CTX393285:CTZ393285 CTX393296:CTZ393296 CTX393307:CTZ393307 CTX393318:CTZ393318 CTX458821:CTZ458821 CTX458832:CTZ458832 CTX458843:CTZ458843 CTX458854:CTZ458854 CTX524357:CTZ524357 CTX524368:CTZ524368 CTX524379:CTZ524379 CTX524390:CTZ524390 CTX589893:CTZ589893 CTX589904:CTZ589904 CTX589915:CTZ589915 CTX589926:CTZ589926 CTX655429:CTZ655429 CTX655440:CTZ655440 CTX655451:CTZ655451 CTX655462:CTZ655462 CTX720965:CTZ720965 CTX720976:CTZ720976 CTX720987:CTZ720987 CTX720998:CTZ720998 CTX786501:CTZ786501 CTX786512:CTZ786512 CTX786523:CTZ786523 CTX786534:CTZ786534 CTX852037:CTZ852037 CTX852048:CTZ852048 CTX852059:CTZ852059 CTX852070:CTZ852070 CTX917573:CTZ917573 CTX917584:CTZ917584 CTX917595:CTZ917595 CTX917606:CTZ917606 CTX983109:CTZ983109 CTX983120:CTZ983120 CTX983131:CTZ983131 CTX983142:CTZ983142 DDT69:DDV69 DDT80:DDV80 DDT91:DDV91 DDT102:DDV102 DDT65605:DDV65605 DDT65616:DDV65616 DDT65627:DDV65627 DDT65638:DDV65638 DDT131141:DDV131141 DDT131152:DDV131152 DDT131163:DDV131163 DDT131174:DDV131174 DDT196677:DDV196677 DDT196688:DDV196688 DDT196699:DDV196699 DDT196710:DDV196710 DDT262213:DDV262213 DDT262224:DDV262224 DDT262235:DDV262235 DDT262246:DDV262246 DDT327749:DDV327749 DDT327760:DDV327760 DDT327771:DDV327771 DDT327782:DDV327782 DDT393285:DDV393285 DDT393296:DDV393296 DDT393307:DDV393307 DDT393318:DDV393318 DDT458821:DDV458821 DDT458832:DDV458832 DDT458843:DDV458843 DDT458854:DDV458854 DDT524357:DDV524357 DDT524368:DDV524368 DDT524379:DDV524379 DDT524390:DDV524390 DDT589893:DDV589893 DDT589904:DDV589904 DDT589915:DDV589915 DDT589926:DDV589926 DDT655429:DDV655429 DDT655440:DDV655440 DDT655451:DDV655451 DDT655462:DDV655462 DDT720965:DDV720965 DDT720976:DDV720976 DDT720987:DDV720987 DDT720998:DDV720998 DDT786501:DDV786501 DDT786512:DDV786512 DDT786523:DDV786523 DDT786534:DDV786534 DDT852037:DDV852037 DDT852048:DDV852048 DDT852059:DDV852059 DDT852070:DDV852070 DDT917573:DDV917573 DDT917584:DDV917584 DDT917595:DDV917595 DDT917606:DDV917606 DDT983109:DDV983109 DDT983120:DDV983120 DDT983131:DDV983131 DDT983142:DDV983142 DNP69:DNR69 DNP80:DNR80 DNP91:DNR91 DNP102:DNR102 DNP65605:DNR65605 DNP65616:DNR65616 DNP65627:DNR65627 DNP65638:DNR65638 DNP131141:DNR131141 DNP131152:DNR131152 DNP131163:DNR131163 DNP131174:DNR131174 DNP196677:DNR196677 DNP196688:DNR196688 DNP196699:DNR196699 DNP196710:DNR196710 DNP262213:DNR262213 DNP262224:DNR262224 DNP262235:DNR262235 DNP262246:DNR262246 DNP327749:DNR327749 DNP327760:DNR327760 DNP327771:DNR327771 DNP327782:DNR327782 DNP393285:DNR393285 DNP393296:DNR393296 DNP393307:DNR393307 DNP393318:DNR393318 DNP458821:DNR458821 DNP458832:DNR458832 DNP458843:DNR458843 DNP458854:DNR458854 DNP524357:DNR524357 DNP524368:DNR524368 DNP524379:DNR524379 DNP524390:DNR524390 DNP589893:DNR589893 DNP589904:DNR589904 DNP589915:DNR589915 DNP589926:DNR589926 DNP655429:DNR655429 DNP655440:DNR655440 DNP655451:DNR655451 DNP655462:DNR655462 DNP720965:DNR720965 DNP720976:DNR720976 DNP720987:DNR720987 DNP720998:DNR720998 DNP786501:DNR786501 DNP786512:DNR786512 DNP786523:DNR786523 DNP786534:DNR786534 DNP852037:DNR852037 DNP852048:DNR852048 DNP852059:DNR852059 DNP852070:DNR852070 DNP917573:DNR917573 DNP917584:DNR917584 DNP917595:DNR917595 DNP917606:DNR917606 DNP983109:DNR983109 DNP983120:DNR983120 DNP983131:DNR983131 DNP983142:DNR983142 DXL69:DXN69 DXL80:DXN80 DXL91:DXN91 DXL102:DXN102 DXL65605:DXN65605 DXL65616:DXN65616 DXL65627:DXN65627 DXL65638:DXN65638 DXL131141:DXN131141 DXL131152:DXN131152 DXL131163:DXN131163 DXL131174:DXN131174 DXL196677:DXN196677 DXL196688:DXN196688 DXL196699:DXN196699 DXL196710:DXN196710 DXL262213:DXN262213 DXL262224:DXN262224 DXL262235:DXN262235 DXL262246:DXN262246 DXL327749:DXN327749 DXL327760:DXN327760 DXL327771:DXN327771 DXL327782:DXN327782 DXL393285:DXN393285 DXL393296:DXN393296 DXL393307:DXN393307 DXL393318:DXN393318 DXL458821:DXN458821 DXL458832:DXN458832 DXL458843:DXN458843 DXL458854:DXN458854 DXL524357:DXN524357 DXL524368:DXN524368 DXL524379:DXN524379 DXL524390:DXN524390 DXL589893:DXN589893 DXL589904:DXN589904 DXL589915:DXN589915 DXL589926:DXN589926 DXL655429:DXN655429 DXL655440:DXN655440 DXL655451:DXN655451 DXL655462:DXN655462 DXL720965:DXN720965 DXL720976:DXN720976 DXL720987:DXN720987 DXL720998:DXN720998 DXL786501:DXN786501 DXL786512:DXN786512 DXL786523:DXN786523 DXL786534:DXN786534 DXL852037:DXN852037 DXL852048:DXN852048 DXL852059:DXN852059 DXL852070:DXN852070 DXL917573:DXN917573 DXL917584:DXN917584 DXL917595:DXN917595 DXL917606:DXN917606 DXL983109:DXN983109 DXL983120:DXN983120 DXL983131:DXN983131 DXL983142:DXN983142 EHH69:EHJ69 EHH80:EHJ80 EHH91:EHJ91 EHH102:EHJ102 EHH65605:EHJ65605 EHH65616:EHJ65616 EHH65627:EHJ65627 EHH65638:EHJ65638 EHH131141:EHJ131141 EHH131152:EHJ131152 EHH131163:EHJ131163 EHH131174:EHJ131174 EHH196677:EHJ196677 EHH196688:EHJ196688 EHH196699:EHJ196699 EHH196710:EHJ196710 EHH262213:EHJ262213 EHH262224:EHJ262224 EHH262235:EHJ262235 EHH262246:EHJ262246 EHH327749:EHJ327749 EHH327760:EHJ327760 EHH327771:EHJ327771 EHH327782:EHJ327782 EHH393285:EHJ393285 EHH393296:EHJ393296 EHH393307:EHJ393307 EHH393318:EHJ393318 EHH458821:EHJ458821 EHH458832:EHJ458832 EHH458843:EHJ458843 EHH458854:EHJ458854 EHH524357:EHJ524357 EHH524368:EHJ524368 EHH524379:EHJ524379 EHH524390:EHJ524390 EHH589893:EHJ589893 EHH589904:EHJ589904 EHH589915:EHJ589915 EHH589926:EHJ589926 EHH655429:EHJ655429 EHH655440:EHJ655440 EHH655451:EHJ655451 EHH655462:EHJ655462 EHH720965:EHJ720965 EHH720976:EHJ720976 EHH720987:EHJ720987 EHH720998:EHJ720998 EHH786501:EHJ786501 EHH786512:EHJ786512 EHH786523:EHJ786523 EHH786534:EHJ786534 EHH852037:EHJ852037 EHH852048:EHJ852048 EHH852059:EHJ852059 EHH852070:EHJ852070 EHH917573:EHJ917573 EHH917584:EHJ917584 EHH917595:EHJ917595 EHH917606:EHJ917606 EHH983109:EHJ983109 EHH983120:EHJ983120 EHH983131:EHJ983131 EHH983142:EHJ983142 ERD69:ERF69 ERD80:ERF80 ERD91:ERF91 ERD102:ERF102 ERD65605:ERF65605 ERD65616:ERF65616 ERD65627:ERF65627 ERD65638:ERF65638 ERD131141:ERF131141 ERD131152:ERF131152 ERD131163:ERF131163 ERD131174:ERF131174 ERD196677:ERF196677 ERD196688:ERF196688 ERD196699:ERF196699 ERD196710:ERF196710 ERD262213:ERF262213 ERD262224:ERF262224 ERD262235:ERF262235 ERD262246:ERF262246 ERD327749:ERF327749 ERD327760:ERF327760 ERD327771:ERF327771 ERD327782:ERF327782 ERD393285:ERF393285 ERD393296:ERF393296 ERD393307:ERF393307 ERD393318:ERF393318 ERD458821:ERF458821 ERD458832:ERF458832 ERD458843:ERF458843 ERD458854:ERF458854 ERD524357:ERF524357 ERD524368:ERF524368 ERD524379:ERF524379 ERD524390:ERF524390 ERD589893:ERF589893 ERD589904:ERF589904 ERD589915:ERF589915 ERD589926:ERF589926 ERD655429:ERF655429 ERD655440:ERF655440 ERD655451:ERF655451 ERD655462:ERF655462 ERD720965:ERF720965 ERD720976:ERF720976 ERD720987:ERF720987 ERD720998:ERF720998 ERD786501:ERF786501 ERD786512:ERF786512 ERD786523:ERF786523 ERD786534:ERF786534 ERD852037:ERF852037 ERD852048:ERF852048 ERD852059:ERF852059 ERD852070:ERF852070 ERD917573:ERF917573 ERD917584:ERF917584 ERD917595:ERF917595 ERD917606:ERF917606 ERD983109:ERF983109 ERD983120:ERF983120 ERD983131:ERF983131 ERD983142:ERF983142 FAZ69:FBB69 FAZ80:FBB80 FAZ91:FBB91 FAZ102:FBB102 FAZ65605:FBB65605 FAZ65616:FBB65616 FAZ65627:FBB65627 FAZ65638:FBB65638 FAZ131141:FBB131141 FAZ131152:FBB131152 FAZ131163:FBB131163 FAZ131174:FBB131174 FAZ196677:FBB196677 FAZ196688:FBB196688 FAZ196699:FBB196699 FAZ196710:FBB196710 FAZ262213:FBB262213 FAZ262224:FBB262224 FAZ262235:FBB262235 FAZ262246:FBB262246 FAZ327749:FBB327749 FAZ327760:FBB327760 FAZ327771:FBB327771 FAZ327782:FBB327782 FAZ393285:FBB393285 FAZ393296:FBB393296 FAZ393307:FBB393307 FAZ393318:FBB393318 FAZ458821:FBB458821 FAZ458832:FBB458832 FAZ458843:FBB458843 FAZ458854:FBB458854 FAZ524357:FBB524357 FAZ524368:FBB524368 FAZ524379:FBB524379 FAZ524390:FBB524390 FAZ589893:FBB589893 FAZ589904:FBB589904 FAZ589915:FBB589915 FAZ589926:FBB589926 FAZ655429:FBB655429 FAZ655440:FBB655440 FAZ655451:FBB655451 FAZ655462:FBB655462 FAZ720965:FBB720965 FAZ720976:FBB720976 FAZ720987:FBB720987 FAZ720998:FBB720998 FAZ786501:FBB786501 FAZ786512:FBB786512 FAZ786523:FBB786523 FAZ786534:FBB786534 FAZ852037:FBB852037 FAZ852048:FBB852048 FAZ852059:FBB852059 FAZ852070:FBB852070 FAZ917573:FBB917573 FAZ917584:FBB917584 FAZ917595:FBB917595 FAZ917606:FBB917606 FAZ983109:FBB983109 FAZ983120:FBB983120 FAZ983131:FBB983131 FAZ983142:FBB983142 FKV69:FKX69 FKV80:FKX80 FKV91:FKX91 FKV102:FKX102 FKV65605:FKX65605 FKV65616:FKX65616 FKV65627:FKX65627 FKV65638:FKX65638 FKV131141:FKX131141 FKV131152:FKX131152 FKV131163:FKX131163 FKV131174:FKX131174 FKV196677:FKX196677 FKV196688:FKX196688 FKV196699:FKX196699 FKV196710:FKX196710 FKV262213:FKX262213 FKV262224:FKX262224 FKV262235:FKX262235 FKV262246:FKX262246 FKV327749:FKX327749 FKV327760:FKX327760 FKV327771:FKX327771 FKV327782:FKX327782 FKV393285:FKX393285 FKV393296:FKX393296 FKV393307:FKX393307 FKV393318:FKX393318 FKV458821:FKX458821 FKV458832:FKX458832 FKV458843:FKX458843 FKV458854:FKX458854 FKV524357:FKX524357 FKV524368:FKX524368 FKV524379:FKX524379 FKV524390:FKX524390 FKV589893:FKX589893 FKV589904:FKX589904 FKV589915:FKX589915 FKV589926:FKX589926 FKV655429:FKX655429 FKV655440:FKX655440 FKV655451:FKX655451 FKV655462:FKX655462 FKV720965:FKX720965 FKV720976:FKX720976 FKV720987:FKX720987 FKV720998:FKX720998 FKV786501:FKX786501 FKV786512:FKX786512 FKV786523:FKX786523 FKV786534:FKX786534 FKV852037:FKX852037 FKV852048:FKX852048 FKV852059:FKX852059 FKV852070:FKX852070 FKV917573:FKX917573 FKV917584:FKX917584 FKV917595:FKX917595 FKV917606:FKX917606 FKV983109:FKX983109 FKV983120:FKX983120 FKV983131:FKX983131 FKV983142:FKX983142 FUR69:FUT69 FUR80:FUT80 FUR91:FUT91 FUR102:FUT102 FUR65605:FUT65605 FUR65616:FUT65616 FUR65627:FUT65627 FUR65638:FUT65638 FUR131141:FUT131141 FUR131152:FUT131152 FUR131163:FUT131163 FUR131174:FUT131174 FUR196677:FUT196677 FUR196688:FUT196688 FUR196699:FUT196699 FUR196710:FUT196710 FUR262213:FUT262213 FUR262224:FUT262224 FUR262235:FUT262235 FUR262246:FUT262246 FUR327749:FUT327749 FUR327760:FUT327760 FUR327771:FUT327771 FUR327782:FUT327782 FUR393285:FUT393285 FUR393296:FUT393296 FUR393307:FUT393307 FUR393318:FUT393318 FUR458821:FUT458821 FUR458832:FUT458832 FUR458843:FUT458843 FUR458854:FUT458854 FUR524357:FUT524357 FUR524368:FUT524368 FUR524379:FUT524379 FUR524390:FUT524390 FUR589893:FUT589893 FUR589904:FUT589904 FUR589915:FUT589915 FUR589926:FUT589926 FUR655429:FUT655429 FUR655440:FUT655440 FUR655451:FUT655451 FUR655462:FUT655462 FUR720965:FUT720965 FUR720976:FUT720976 FUR720987:FUT720987 FUR720998:FUT720998 FUR786501:FUT786501 FUR786512:FUT786512 FUR786523:FUT786523 FUR786534:FUT786534 FUR852037:FUT852037 FUR852048:FUT852048 FUR852059:FUT852059 FUR852070:FUT852070 FUR917573:FUT917573 FUR917584:FUT917584 FUR917595:FUT917595 FUR917606:FUT917606 FUR983109:FUT983109 FUR983120:FUT983120 FUR983131:FUT983131 FUR983142:FUT983142 GEN69:GEP69 GEN80:GEP80 GEN91:GEP91 GEN102:GEP102 GEN65605:GEP65605 GEN65616:GEP65616 GEN65627:GEP65627 GEN65638:GEP65638 GEN131141:GEP131141 GEN131152:GEP131152 GEN131163:GEP131163 GEN131174:GEP131174 GEN196677:GEP196677 GEN196688:GEP196688 GEN196699:GEP196699 GEN196710:GEP196710 GEN262213:GEP262213 GEN262224:GEP262224 GEN262235:GEP262235 GEN262246:GEP262246 GEN327749:GEP327749 GEN327760:GEP327760 GEN327771:GEP327771 GEN327782:GEP327782 GEN393285:GEP393285 GEN393296:GEP393296 GEN393307:GEP393307 GEN393318:GEP393318 GEN458821:GEP458821 GEN458832:GEP458832 GEN458843:GEP458843 GEN458854:GEP458854 GEN524357:GEP524357 GEN524368:GEP524368 GEN524379:GEP524379 GEN524390:GEP524390 GEN589893:GEP589893 GEN589904:GEP589904 GEN589915:GEP589915 GEN589926:GEP589926 GEN655429:GEP655429 GEN655440:GEP655440 GEN655451:GEP655451 GEN655462:GEP655462 GEN720965:GEP720965 GEN720976:GEP720976 GEN720987:GEP720987 GEN720998:GEP720998 GEN786501:GEP786501 GEN786512:GEP786512 GEN786523:GEP786523 GEN786534:GEP786534 GEN852037:GEP852037 GEN852048:GEP852048 GEN852059:GEP852059 GEN852070:GEP852070 GEN917573:GEP917573 GEN917584:GEP917584 GEN917595:GEP917595 GEN917606:GEP917606 GEN983109:GEP983109 GEN983120:GEP983120 GEN983131:GEP983131 GEN983142:GEP983142 GOJ69:GOL69 GOJ80:GOL80 GOJ91:GOL91 GOJ102:GOL102 GOJ65605:GOL65605 GOJ65616:GOL65616 GOJ65627:GOL65627 GOJ65638:GOL65638 GOJ131141:GOL131141 GOJ131152:GOL131152 GOJ131163:GOL131163 GOJ131174:GOL131174 GOJ196677:GOL196677 GOJ196688:GOL196688 GOJ196699:GOL196699 GOJ196710:GOL196710 GOJ262213:GOL262213 GOJ262224:GOL262224 GOJ262235:GOL262235 GOJ262246:GOL262246 GOJ327749:GOL327749 GOJ327760:GOL327760 GOJ327771:GOL327771 GOJ327782:GOL327782 GOJ393285:GOL393285 GOJ393296:GOL393296 GOJ393307:GOL393307 GOJ393318:GOL393318 GOJ458821:GOL458821 GOJ458832:GOL458832 GOJ458843:GOL458843 GOJ458854:GOL458854 GOJ524357:GOL524357 GOJ524368:GOL524368 GOJ524379:GOL524379 GOJ524390:GOL524390 GOJ589893:GOL589893 GOJ589904:GOL589904 GOJ589915:GOL589915 GOJ589926:GOL589926 GOJ655429:GOL655429 GOJ655440:GOL655440 GOJ655451:GOL655451 GOJ655462:GOL655462 GOJ720965:GOL720965 GOJ720976:GOL720976 GOJ720987:GOL720987 GOJ720998:GOL720998 GOJ786501:GOL786501 GOJ786512:GOL786512 GOJ786523:GOL786523 GOJ786534:GOL786534 GOJ852037:GOL852037 GOJ852048:GOL852048 GOJ852059:GOL852059 GOJ852070:GOL852070 GOJ917573:GOL917573 GOJ917584:GOL917584 GOJ917595:GOL917595 GOJ917606:GOL917606 GOJ983109:GOL983109 GOJ983120:GOL983120 GOJ983131:GOL983131 GOJ983142:GOL983142 GYF69:GYH69 GYF80:GYH80 GYF91:GYH91 GYF102:GYH102 GYF65605:GYH65605 GYF65616:GYH65616 GYF65627:GYH65627 GYF65638:GYH65638 GYF131141:GYH131141 GYF131152:GYH131152 GYF131163:GYH131163 GYF131174:GYH131174 GYF196677:GYH196677 GYF196688:GYH196688 GYF196699:GYH196699 GYF196710:GYH196710 GYF262213:GYH262213 GYF262224:GYH262224 GYF262235:GYH262235 GYF262246:GYH262246 GYF327749:GYH327749 GYF327760:GYH327760 GYF327771:GYH327771 GYF327782:GYH327782 GYF393285:GYH393285 GYF393296:GYH393296 GYF393307:GYH393307 GYF393318:GYH393318 GYF458821:GYH458821 GYF458832:GYH458832 GYF458843:GYH458843 GYF458854:GYH458854 GYF524357:GYH524357 GYF524368:GYH524368 GYF524379:GYH524379 GYF524390:GYH524390 GYF589893:GYH589893 GYF589904:GYH589904 GYF589915:GYH589915 GYF589926:GYH589926 GYF655429:GYH655429 GYF655440:GYH655440 GYF655451:GYH655451 GYF655462:GYH655462 GYF720965:GYH720965 GYF720976:GYH720976 GYF720987:GYH720987 GYF720998:GYH720998 GYF786501:GYH786501 GYF786512:GYH786512 GYF786523:GYH786523 GYF786534:GYH786534 GYF852037:GYH852037 GYF852048:GYH852048 GYF852059:GYH852059 GYF852070:GYH852070 GYF917573:GYH917573 GYF917584:GYH917584 GYF917595:GYH917595 GYF917606:GYH917606 GYF983109:GYH983109 GYF983120:GYH983120 GYF983131:GYH983131 GYF983142:GYH983142 HIB69:HID69 HIB80:HID80 HIB91:HID91 HIB102:HID102 HIB65605:HID65605 HIB65616:HID65616 HIB65627:HID65627 HIB65638:HID65638 HIB131141:HID131141 HIB131152:HID131152 HIB131163:HID131163 HIB131174:HID131174 HIB196677:HID196677 HIB196688:HID196688 HIB196699:HID196699 HIB196710:HID196710 HIB262213:HID262213 HIB262224:HID262224 HIB262235:HID262235 HIB262246:HID262246 HIB327749:HID327749 HIB327760:HID327760 HIB327771:HID327771 HIB327782:HID327782 HIB393285:HID393285 HIB393296:HID393296 HIB393307:HID393307 HIB393318:HID393318 HIB458821:HID458821 HIB458832:HID458832 HIB458843:HID458843 HIB458854:HID458854 HIB524357:HID524357 HIB524368:HID524368 HIB524379:HID524379 HIB524390:HID524390 HIB589893:HID589893 HIB589904:HID589904 HIB589915:HID589915 HIB589926:HID589926 HIB655429:HID655429 HIB655440:HID655440 HIB655451:HID655451 HIB655462:HID655462 HIB720965:HID720965 HIB720976:HID720976 HIB720987:HID720987 HIB720998:HID720998 HIB786501:HID786501 HIB786512:HID786512 HIB786523:HID786523 HIB786534:HID786534 HIB852037:HID852037 HIB852048:HID852048 HIB852059:HID852059 HIB852070:HID852070 HIB917573:HID917573 HIB917584:HID917584 HIB917595:HID917595 HIB917606:HID917606 HIB983109:HID983109 HIB983120:HID983120 HIB983131:HID983131 HIB983142:HID983142 HRX69:HRZ69 HRX80:HRZ80 HRX91:HRZ91 HRX102:HRZ102 HRX65605:HRZ65605 HRX65616:HRZ65616 HRX65627:HRZ65627 HRX65638:HRZ65638 HRX131141:HRZ131141 HRX131152:HRZ131152 HRX131163:HRZ131163 HRX131174:HRZ131174 HRX196677:HRZ196677 HRX196688:HRZ196688 HRX196699:HRZ196699 HRX196710:HRZ196710 HRX262213:HRZ262213 HRX262224:HRZ262224 HRX262235:HRZ262235 HRX262246:HRZ262246 HRX327749:HRZ327749 HRX327760:HRZ327760 HRX327771:HRZ327771 HRX327782:HRZ327782 HRX393285:HRZ393285 HRX393296:HRZ393296 HRX393307:HRZ393307 HRX393318:HRZ393318 HRX458821:HRZ458821 HRX458832:HRZ458832 HRX458843:HRZ458843 HRX458854:HRZ458854 HRX524357:HRZ524357 HRX524368:HRZ524368 HRX524379:HRZ524379 HRX524390:HRZ524390 HRX589893:HRZ589893 HRX589904:HRZ589904 HRX589915:HRZ589915 HRX589926:HRZ589926 HRX655429:HRZ655429 HRX655440:HRZ655440 HRX655451:HRZ655451 HRX655462:HRZ655462 HRX720965:HRZ720965 HRX720976:HRZ720976 HRX720987:HRZ720987 HRX720998:HRZ720998 HRX786501:HRZ786501 HRX786512:HRZ786512 HRX786523:HRZ786523 HRX786534:HRZ786534 HRX852037:HRZ852037 HRX852048:HRZ852048 HRX852059:HRZ852059 HRX852070:HRZ852070 HRX917573:HRZ917573 HRX917584:HRZ917584 HRX917595:HRZ917595 HRX917606:HRZ917606 HRX983109:HRZ983109 HRX983120:HRZ983120 HRX983131:HRZ983131 HRX983142:HRZ983142 IBT69:IBV69 IBT80:IBV80 IBT91:IBV91 IBT102:IBV102 IBT65605:IBV65605 IBT65616:IBV65616 IBT65627:IBV65627 IBT65638:IBV65638 IBT131141:IBV131141 IBT131152:IBV131152 IBT131163:IBV131163 IBT131174:IBV131174 IBT196677:IBV196677 IBT196688:IBV196688 IBT196699:IBV196699 IBT196710:IBV196710 IBT262213:IBV262213 IBT262224:IBV262224 IBT262235:IBV262235 IBT262246:IBV262246 IBT327749:IBV327749 IBT327760:IBV327760 IBT327771:IBV327771 IBT327782:IBV327782 IBT393285:IBV393285 IBT393296:IBV393296 IBT393307:IBV393307 IBT393318:IBV393318 IBT458821:IBV458821 IBT458832:IBV458832 IBT458843:IBV458843 IBT458854:IBV458854 IBT524357:IBV524357 IBT524368:IBV524368 IBT524379:IBV524379 IBT524390:IBV524390 IBT589893:IBV589893 IBT589904:IBV589904 IBT589915:IBV589915 IBT589926:IBV589926 IBT655429:IBV655429 IBT655440:IBV655440 IBT655451:IBV655451 IBT655462:IBV655462 IBT720965:IBV720965 IBT720976:IBV720976 IBT720987:IBV720987 IBT720998:IBV720998 IBT786501:IBV786501 IBT786512:IBV786512 IBT786523:IBV786523 IBT786534:IBV786534 IBT852037:IBV852037 IBT852048:IBV852048 IBT852059:IBV852059 IBT852070:IBV852070 IBT917573:IBV917573 IBT917584:IBV917584 IBT917595:IBV917595 IBT917606:IBV917606 IBT983109:IBV983109 IBT983120:IBV983120 IBT983131:IBV983131 IBT983142:IBV983142 ILP69:ILR69 ILP80:ILR80 ILP91:ILR91 ILP102:ILR102 ILP65605:ILR65605 ILP65616:ILR65616 ILP65627:ILR65627 ILP65638:ILR65638 ILP131141:ILR131141 ILP131152:ILR131152 ILP131163:ILR131163 ILP131174:ILR131174 ILP196677:ILR196677 ILP196688:ILR196688 ILP196699:ILR196699 ILP196710:ILR196710 ILP262213:ILR262213 ILP262224:ILR262224 ILP262235:ILR262235 ILP262246:ILR262246 ILP327749:ILR327749 ILP327760:ILR327760 ILP327771:ILR327771 ILP327782:ILR327782 ILP393285:ILR393285 ILP393296:ILR393296 ILP393307:ILR393307 ILP393318:ILR393318 ILP458821:ILR458821 ILP458832:ILR458832 ILP458843:ILR458843 ILP458854:ILR458854 ILP524357:ILR524357 ILP524368:ILR524368 ILP524379:ILR524379 ILP524390:ILR524390 ILP589893:ILR589893 ILP589904:ILR589904 ILP589915:ILR589915 ILP589926:ILR589926 ILP655429:ILR655429 ILP655440:ILR655440 ILP655451:ILR655451 ILP655462:ILR655462 ILP720965:ILR720965 ILP720976:ILR720976 ILP720987:ILR720987 ILP720998:ILR720998 ILP786501:ILR786501 ILP786512:ILR786512 ILP786523:ILR786523 ILP786534:ILR786534 ILP852037:ILR852037 ILP852048:ILR852048 ILP852059:ILR852059 ILP852070:ILR852070 ILP917573:ILR917573 ILP917584:ILR917584 ILP917595:ILR917595 ILP917606:ILR917606 ILP983109:ILR983109 ILP983120:ILR983120 ILP983131:ILR983131 ILP983142:ILR983142 IVL69:IVN69 IVL80:IVN80 IVL91:IVN91 IVL102:IVN102 IVL65605:IVN65605 IVL65616:IVN65616 IVL65627:IVN65627 IVL65638:IVN65638 IVL131141:IVN131141 IVL131152:IVN131152 IVL131163:IVN131163 IVL131174:IVN131174 IVL196677:IVN196677 IVL196688:IVN196688 IVL196699:IVN196699 IVL196710:IVN196710 IVL262213:IVN262213 IVL262224:IVN262224 IVL262235:IVN262235 IVL262246:IVN262246 IVL327749:IVN327749 IVL327760:IVN327760 IVL327771:IVN327771 IVL327782:IVN327782 IVL393285:IVN393285 IVL393296:IVN393296 IVL393307:IVN393307 IVL393318:IVN393318 IVL458821:IVN458821 IVL458832:IVN458832 IVL458843:IVN458843 IVL458854:IVN458854 IVL524357:IVN524357 IVL524368:IVN524368 IVL524379:IVN524379 IVL524390:IVN524390 IVL589893:IVN589893 IVL589904:IVN589904 IVL589915:IVN589915 IVL589926:IVN589926 IVL655429:IVN655429 IVL655440:IVN655440 IVL655451:IVN655451 IVL655462:IVN655462 IVL720965:IVN720965 IVL720976:IVN720976 IVL720987:IVN720987 IVL720998:IVN720998 IVL786501:IVN786501 IVL786512:IVN786512 IVL786523:IVN786523 IVL786534:IVN786534 IVL852037:IVN852037 IVL852048:IVN852048 IVL852059:IVN852059 IVL852070:IVN852070 IVL917573:IVN917573 IVL917584:IVN917584 IVL917595:IVN917595 IVL917606:IVN917606 IVL983109:IVN983109 IVL983120:IVN983120 IVL983131:IVN983131 IVL983142:IVN983142 JFH69:JFJ69 JFH80:JFJ80 JFH91:JFJ91 JFH102:JFJ102 JFH65605:JFJ65605 JFH65616:JFJ65616 JFH65627:JFJ65627 JFH65638:JFJ65638 JFH131141:JFJ131141 JFH131152:JFJ131152 JFH131163:JFJ131163 JFH131174:JFJ131174 JFH196677:JFJ196677 JFH196688:JFJ196688 JFH196699:JFJ196699 JFH196710:JFJ196710 JFH262213:JFJ262213 JFH262224:JFJ262224 JFH262235:JFJ262235 JFH262246:JFJ262246 JFH327749:JFJ327749 JFH327760:JFJ327760 JFH327771:JFJ327771 JFH327782:JFJ327782 JFH393285:JFJ393285 JFH393296:JFJ393296 JFH393307:JFJ393307 JFH393318:JFJ393318 JFH458821:JFJ458821 JFH458832:JFJ458832 JFH458843:JFJ458843 JFH458854:JFJ458854 JFH524357:JFJ524357 JFH524368:JFJ524368 JFH524379:JFJ524379 JFH524390:JFJ524390 JFH589893:JFJ589893 JFH589904:JFJ589904 JFH589915:JFJ589915 JFH589926:JFJ589926 JFH655429:JFJ655429 JFH655440:JFJ655440 JFH655451:JFJ655451 JFH655462:JFJ655462 JFH720965:JFJ720965 JFH720976:JFJ720976 JFH720987:JFJ720987 JFH720998:JFJ720998 JFH786501:JFJ786501 JFH786512:JFJ786512 JFH786523:JFJ786523 JFH786534:JFJ786534 JFH852037:JFJ852037 JFH852048:JFJ852048 JFH852059:JFJ852059 JFH852070:JFJ852070 JFH917573:JFJ917573 JFH917584:JFJ917584 JFH917595:JFJ917595 JFH917606:JFJ917606 JFH983109:JFJ983109 JFH983120:JFJ983120 JFH983131:JFJ983131 JFH983142:JFJ983142 JPD69:JPF69 JPD80:JPF80 JPD91:JPF91 JPD102:JPF102 JPD65605:JPF65605 JPD65616:JPF65616 JPD65627:JPF65627 JPD65638:JPF65638 JPD131141:JPF131141 JPD131152:JPF131152 JPD131163:JPF131163 JPD131174:JPF131174 JPD196677:JPF196677 JPD196688:JPF196688 JPD196699:JPF196699 JPD196710:JPF196710 JPD262213:JPF262213 JPD262224:JPF262224 JPD262235:JPF262235 JPD262246:JPF262246 JPD327749:JPF327749 JPD327760:JPF327760 JPD327771:JPF327771 JPD327782:JPF327782 JPD393285:JPF393285 JPD393296:JPF393296 JPD393307:JPF393307 JPD393318:JPF393318 JPD458821:JPF458821 JPD458832:JPF458832 JPD458843:JPF458843 JPD458854:JPF458854 JPD524357:JPF524357 JPD524368:JPF524368 JPD524379:JPF524379 JPD524390:JPF524390 JPD589893:JPF589893 JPD589904:JPF589904 JPD589915:JPF589915 JPD589926:JPF589926 JPD655429:JPF655429 JPD655440:JPF655440 JPD655451:JPF655451 JPD655462:JPF655462 JPD720965:JPF720965 JPD720976:JPF720976 JPD720987:JPF720987 JPD720998:JPF720998 JPD786501:JPF786501 JPD786512:JPF786512 JPD786523:JPF786523 JPD786534:JPF786534 JPD852037:JPF852037 JPD852048:JPF852048 JPD852059:JPF852059 JPD852070:JPF852070 JPD917573:JPF917573 JPD917584:JPF917584 JPD917595:JPF917595 JPD917606:JPF917606 JPD983109:JPF983109 JPD983120:JPF983120 JPD983131:JPF983131 JPD983142:JPF983142 JYZ69:JZB69 JYZ80:JZB80 JYZ91:JZB91 JYZ102:JZB102 JYZ65605:JZB65605 JYZ65616:JZB65616 JYZ65627:JZB65627 JYZ65638:JZB65638 JYZ131141:JZB131141 JYZ131152:JZB131152 JYZ131163:JZB131163 JYZ131174:JZB131174 JYZ196677:JZB196677 JYZ196688:JZB196688 JYZ196699:JZB196699 JYZ196710:JZB196710 JYZ262213:JZB262213 JYZ262224:JZB262224 JYZ262235:JZB262235 JYZ262246:JZB262246 JYZ327749:JZB327749 JYZ327760:JZB327760 JYZ327771:JZB327771 JYZ327782:JZB327782 JYZ393285:JZB393285 JYZ393296:JZB393296 JYZ393307:JZB393307 JYZ393318:JZB393318 JYZ458821:JZB458821 JYZ458832:JZB458832 JYZ458843:JZB458843 JYZ458854:JZB458854 JYZ524357:JZB524357 JYZ524368:JZB524368 JYZ524379:JZB524379 JYZ524390:JZB524390 JYZ589893:JZB589893 JYZ589904:JZB589904 JYZ589915:JZB589915 JYZ589926:JZB589926 JYZ655429:JZB655429 JYZ655440:JZB655440 JYZ655451:JZB655451 JYZ655462:JZB655462 JYZ720965:JZB720965 JYZ720976:JZB720976 JYZ720987:JZB720987 JYZ720998:JZB720998 JYZ786501:JZB786501 JYZ786512:JZB786512 JYZ786523:JZB786523 JYZ786534:JZB786534 JYZ852037:JZB852037 JYZ852048:JZB852048 JYZ852059:JZB852059 JYZ852070:JZB852070 JYZ917573:JZB917573 JYZ917584:JZB917584 JYZ917595:JZB917595 JYZ917606:JZB917606 JYZ983109:JZB983109 JYZ983120:JZB983120 JYZ983131:JZB983131 JYZ983142:JZB983142 KIV69:KIX69 KIV80:KIX80 KIV91:KIX91 KIV102:KIX102 KIV65605:KIX65605 KIV65616:KIX65616 KIV65627:KIX65627 KIV65638:KIX65638 KIV131141:KIX131141 KIV131152:KIX131152 KIV131163:KIX131163 KIV131174:KIX131174 KIV196677:KIX196677 KIV196688:KIX196688 KIV196699:KIX196699 KIV196710:KIX196710 KIV262213:KIX262213 KIV262224:KIX262224 KIV262235:KIX262235 KIV262246:KIX262246 KIV327749:KIX327749 KIV327760:KIX327760 KIV327771:KIX327771 KIV327782:KIX327782 KIV393285:KIX393285 KIV393296:KIX393296 KIV393307:KIX393307 KIV393318:KIX393318 KIV458821:KIX458821 KIV458832:KIX458832 KIV458843:KIX458843 KIV458854:KIX458854 KIV524357:KIX524357 KIV524368:KIX524368 KIV524379:KIX524379 KIV524390:KIX524390 KIV589893:KIX589893 KIV589904:KIX589904 KIV589915:KIX589915 KIV589926:KIX589926 KIV655429:KIX655429 KIV655440:KIX655440 KIV655451:KIX655451 KIV655462:KIX655462 KIV720965:KIX720965 KIV720976:KIX720976 KIV720987:KIX720987 KIV720998:KIX720998 KIV786501:KIX786501 KIV786512:KIX786512 KIV786523:KIX786523 KIV786534:KIX786534 KIV852037:KIX852037 KIV852048:KIX852048 KIV852059:KIX852059 KIV852070:KIX852070 KIV917573:KIX917573 KIV917584:KIX917584 KIV917595:KIX917595 KIV917606:KIX917606 KIV983109:KIX983109 KIV983120:KIX983120 KIV983131:KIX983131 KIV983142:KIX983142 KSR69:KST69 KSR80:KST80 KSR91:KST91 KSR102:KST102 KSR65605:KST65605 KSR65616:KST65616 KSR65627:KST65627 KSR65638:KST65638 KSR131141:KST131141 KSR131152:KST131152 KSR131163:KST131163 KSR131174:KST131174 KSR196677:KST196677 KSR196688:KST196688 KSR196699:KST196699 KSR196710:KST196710 KSR262213:KST262213 KSR262224:KST262224 KSR262235:KST262235 KSR262246:KST262246 KSR327749:KST327749 KSR327760:KST327760 KSR327771:KST327771 KSR327782:KST327782 KSR393285:KST393285 KSR393296:KST393296 KSR393307:KST393307 KSR393318:KST393318 KSR458821:KST458821 KSR458832:KST458832 KSR458843:KST458843 KSR458854:KST458854 KSR524357:KST524357 KSR524368:KST524368 KSR524379:KST524379 KSR524390:KST524390 KSR589893:KST589893 KSR589904:KST589904 KSR589915:KST589915 KSR589926:KST589926 KSR655429:KST655429 KSR655440:KST655440 KSR655451:KST655451 KSR655462:KST655462 KSR720965:KST720965 KSR720976:KST720976 KSR720987:KST720987 KSR720998:KST720998 KSR786501:KST786501 KSR786512:KST786512 KSR786523:KST786523 KSR786534:KST786534 KSR852037:KST852037 KSR852048:KST852048 KSR852059:KST852059 KSR852070:KST852070 KSR917573:KST917573 KSR917584:KST917584 KSR917595:KST917595 KSR917606:KST917606 KSR983109:KST983109 KSR983120:KST983120 KSR983131:KST983131 KSR983142:KST983142 LCN69:LCP69 LCN80:LCP80 LCN91:LCP91 LCN102:LCP102 LCN65605:LCP65605 LCN65616:LCP65616 LCN65627:LCP65627 LCN65638:LCP65638 LCN131141:LCP131141 LCN131152:LCP131152 LCN131163:LCP131163 LCN131174:LCP131174 LCN196677:LCP196677 LCN196688:LCP196688 LCN196699:LCP196699 LCN196710:LCP196710 LCN262213:LCP262213 LCN262224:LCP262224 LCN262235:LCP262235 LCN262246:LCP262246 LCN327749:LCP327749 LCN327760:LCP327760 LCN327771:LCP327771 LCN327782:LCP327782 LCN393285:LCP393285 LCN393296:LCP393296 LCN393307:LCP393307 LCN393318:LCP393318 LCN458821:LCP458821 LCN458832:LCP458832 LCN458843:LCP458843 LCN458854:LCP458854 LCN524357:LCP524357 LCN524368:LCP524368 LCN524379:LCP524379 LCN524390:LCP524390 LCN589893:LCP589893 LCN589904:LCP589904 LCN589915:LCP589915 LCN589926:LCP589926 LCN655429:LCP655429 LCN655440:LCP655440 LCN655451:LCP655451 LCN655462:LCP655462 LCN720965:LCP720965 LCN720976:LCP720976 LCN720987:LCP720987 LCN720998:LCP720998 LCN786501:LCP786501 LCN786512:LCP786512 LCN786523:LCP786523 LCN786534:LCP786534 LCN852037:LCP852037 LCN852048:LCP852048 LCN852059:LCP852059 LCN852070:LCP852070 LCN917573:LCP917573 LCN917584:LCP917584 LCN917595:LCP917595 LCN917606:LCP917606 LCN983109:LCP983109 LCN983120:LCP983120 LCN983131:LCP983131 LCN983142:LCP983142 LMJ69:LML69 LMJ80:LML80 LMJ91:LML91 LMJ102:LML102 LMJ65605:LML65605 LMJ65616:LML65616 LMJ65627:LML65627 LMJ65638:LML65638 LMJ131141:LML131141 LMJ131152:LML131152 LMJ131163:LML131163 LMJ131174:LML131174 LMJ196677:LML196677 LMJ196688:LML196688 LMJ196699:LML196699 LMJ196710:LML196710 LMJ262213:LML262213 LMJ262224:LML262224 LMJ262235:LML262235 LMJ262246:LML262246 LMJ327749:LML327749 LMJ327760:LML327760 LMJ327771:LML327771 LMJ327782:LML327782 LMJ393285:LML393285 LMJ393296:LML393296 LMJ393307:LML393307 LMJ393318:LML393318 LMJ458821:LML458821 LMJ458832:LML458832 LMJ458843:LML458843 LMJ458854:LML458854 LMJ524357:LML524357 LMJ524368:LML524368 LMJ524379:LML524379 LMJ524390:LML524390 LMJ589893:LML589893 LMJ589904:LML589904 LMJ589915:LML589915 LMJ589926:LML589926 LMJ655429:LML655429 LMJ655440:LML655440 LMJ655451:LML655451 LMJ655462:LML655462 LMJ720965:LML720965 LMJ720976:LML720976 LMJ720987:LML720987 LMJ720998:LML720998 LMJ786501:LML786501 LMJ786512:LML786512 LMJ786523:LML786523 LMJ786534:LML786534 LMJ852037:LML852037 LMJ852048:LML852048 LMJ852059:LML852059 LMJ852070:LML852070 LMJ917573:LML917573 LMJ917584:LML917584 LMJ917595:LML917595 LMJ917606:LML917606 LMJ983109:LML983109 LMJ983120:LML983120 LMJ983131:LML983131 LMJ983142:LML983142 LWF69:LWH69 LWF80:LWH80 LWF91:LWH91 LWF102:LWH102 LWF65605:LWH65605 LWF65616:LWH65616 LWF65627:LWH65627 LWF65638:LWH65638 LWF131141:LWH131141 LWF131152:LWH131152 LWF131163:LWH131163 LWF131174:LWH131174 LWF196677:LWH196677 LWF196688:LWH196688 LWF196699:LWH196699 LWF196710:LWH196710 LWF262213:LWH262213 LWF262224:LWH262224 LWF262235:LWH262235 LWF262246:LWH262246 LWF327749:LWH327749 LWF327760:LWH327760 LWF327771:LWH327771 LWF327782:LWH327782 LWF393285:LWH393285 LWF393296:LWH393296 LWF393307:LWH393307 LWF393318:LWH393318 LWF458821:LWH458821 LWF458832:LWH458832 LWF458843:LWH458843 LWF458854:LWH458854 LWF524357:LWH524357 LWF524368:LWH524368 LWF524379:LWH524379 LWF524390:LWH524390 LWF589893:LWH589893 LWF589904:LWH589904 LWF589915:LWH589915 LWF589926:LWH589926 LWF655429:LWH655429 LWF655440:LWH655440 LWF655451:LWH655451 LWF655462:LWH655462 LWF720965:LWH720965 LWF720976:LWH720976 LWF720987:LWH720987 LWF720998:LWH720998 LWF786501:LWH786501 LWF786512:LWH786512 LWF786523:LWH786523 LWF786534:LWH786534 LWF852037:LWH852037 LWF852048:LWH852048 LWF852059:LWH852059 LWF852070:LWH852070 LWF917573:LWH917573 LWF917584:LWH917584 LWF917595:LWH917595 LWF917606:LWH917606 LWF983109:LWH983109 LWF983120:LWH983120 LWF983131:LWH983131 LWF983142:LWH983142 MGB69:MGD69 MGB80:MGD80 MGB91:MGD91 MGB102:MGD102 MGB65605:MGD65605 MGB65616:MGD65616 MGB65627:MGD65627 MGB65638:MGD65638 MGB131141:MGD131141 MGB131152:MGD131152 MGB131163:MGD131163 MGB131174:MGD131174 MGB196677:MGD196677 MGB196688:MGD196688 MGB196699:MGD196699 MGB196710:MGD196710 MGB262213:MGD262213 MGB262224:MGD262224 MGB262235:MGD262235 MGB262246:MGD262246 MGB327749:MGD327749 MGB327760:MGD327760 MGB327771:MGD327771 MGB327782:MGD327782 MGB393285:MGD393285 MGB393296:MGD393296 MGB393307:MGD393307 MGB393318:MGD393318 MGB458821:MGD458821 MGB458832:MGD458832 MGB458843:MGD458843 MGB458854:MGD458854 MGB524357:MGD524357 MGB524368:MGD524368 MGB524379:MGD524379 MGB524390:MGD524390 MGB589893:MGD589893 MGB589904:MGD589904 MGB589915:MGD589915 MGB589926:MGD589926 MGB655429:MGD655429 MGB655440:MGD655440 MGB655451:MGD655451 MGB655462:MGD655462 MGB720965:MGD720965 MGB720976:MGD720976 MGB720987:MGD720987 MGB720998:MGD720998 MGB786501:MGD786501 MGB786512:MGD786512 MGB786523:MGD786523 MGB786534:MGD786534 MGB852037:MGD852037 MGB852048:MGD852048 MGB852059:MGD852059 MGB852070:MGD852070 MGB917573:MGD917573 MGB917584:MGD917584 MGB917595:MGD917595 MGB917606:MGD917606 MGB983109:MGD983109 MGB983120:MGD983120 MGB983131:MGD983131 MGB983142:MGD983142 MPX69:MPZ69 MPX80:MPZ80 MPX91:MPZ91 MPX102:MPZ102 MPX65605:MPZ65605 MPX65616:MPZ65616 MPX65627:MPZ65627 MPX65638:MPZ65638 MPX131141:MPZ131141 MPX131152:MPZ131152 MPX131163:MPZ131163 MPX131174:MPZ131174 MPX196677:MPZ196677 MPX196688:MPZ196688 MPX196699:MPZ196699 MPX196710:MPZ196710 MPX262213:MPZ262213 MPX262224:MPZ262224 MPX262235:MPZ262235 MPX262246:MPZ262246 MPX327749:MPZ327749 MPX327760:MPZ327760 MPX327771:MPZ327771 MPX327782:MPZ327782 MPX393285:MPZ393285 MPX393296:MPZ393296 MPX393307:MPZ393307 MPX393318:MPZ393318 MPX458821:MPZ458821 MPX458832:MPZ458832 MPX458843:MPZ458843 MPX458854:MPZ458854 MPX524357:MPZ524357 MPX524368:MPZ524368 MPX524379:MPZ524379 MPX524390:MPZ524390 MPX589893:MPZ589893 MPX589904:MPZ589904 MPX589915:MPZ589915 MPX589926:MPZ589926 MPX655429:MPZ655429 MPX655440:MPZ655440 MPX655451:MPZ655451 MPX655462:MPZ655462 MPX720965:MPZ720965 MPX720976:MPZ720976 MPX720987:MPZ720987 MPX720998:MPZ720998 MPX786501:MPZ786501 MPX786512:MPZ786512 MPX786523:MPZ786523 MPX786534:MPZ786534 MPX852037:MPZ852037 MPX852048:MPZ852048 MPX852059:MPZ852059 MPX852070:MPZ852070 MPX917573:MPZ917573 MPX917584:MPZ917584 MPX917595:MPZ917595 MPX917606:MPZ917606 MPX983109:MPZ983109 MPX983120:MPZ983120 MPX983131:MPZ983131 MPX983142:MPZ983142 MZT69:MZV69 MZT80:MZV80 MZT91:MZV91 MZT102:MZV102 MZT65605:MZV65605 MZT65616:MZV65616 MZT65627:MZV65627 MZT65638:MZV65638 MZT131141:MZV131141 MZT131152:MZV131152 MZT131163:MZV131163 MZT131174:MZV131174 MZT196677:MZV196677 MZT196688:MZV196688 MZT196699:MZV196699 MZT196710:MZV196710 MZT262213:MZV262213 MZT262224:MZV262224 MZT262235:MZV262235 MZT262246:MZV262246 MZT327749:MZV327749 MZT327760:MZV327760 MZT327771:MZV327771 MZT327782:MZV327782 MZT393285:MZV393285 MZT393296:MZV393296 MZT393307:MZV393307 MZT393318:MZV393318 MZT458821:MZV458821 MZT458832:MZV458832 MZT458843:MZV458843 MZT458854:MZV458854 MZT524357:MZV524357 MZT524368:MZV524368 MZT524379:MZV524379 MZT524390:MZV524390 MZT589893:MZV589893 MZT589904:MZV589904 MZT589915:MZV589915 MZT589926:MZV589926 MZT655429:MZV655429 MZT655440:MZV655440 MZT655451:MZV655451 MZT655462:MZV655462 MZT720965:MZV720965 MZT720976:MZV720976 MZT720987:MZV720987 MZT720998:MZV720998 MZT786501:MZV786501 MZT786512:MZV786512 MZT786523:MZV786523 MZT786534:MZV786534 MZT852037:MZV852037 MZT852048:MZV852048 MZT852059:MZV852059 MZT852070:MZV852070 MZT917573:MZV917573 MZT917584:MZV917584 MZT917595:MZV917595 MZT917606:MZV917606 MZT983109:MZV983109 MZT983120:MZV983120 MZT983131:MZV983131 MZT983142:MZV983142 NJP69:NJR69 NJP80:NJR80 NJP91:NJR91 NJP102:NJR102 NJP65605:NJR65605 NJP65616:NJR65616 NJP65627:NJR65627 NJP65638:NJR65638 NJP131141:NJR131141 NJP131152:NJR131152 NJP131163:NJR131163 NJP131174:NJR131174 NJP196677:NJR196677 NJP196688:NJR196688 NJP196699:NJR196699 NJP196710:NJR196710 NJP262213:NJR262213 NJP262224:NJR262224 NJP262235:NJR262235 NJP262246:NJR262246 NJP327749:NJR327749 NJP327760:NJR327760 NJP327771:NJR327771 NJP327782:NJR327782 NJP393285:NJR393285 NJP393296:NJR393296 NJP393307:NJR393307 NJP393318:NJR393318 NJP458821:NJR458821 NJP458832:NJR458832 NJP458843:NJR458843 NJP458854:NJR458854 NJP524357:NJR524357 NJP524368:NJR524368 NJP524379:NJR524379 NJP524390:NJR524390 NJP589893:NJR589893 NJP589904:NJR589904 NJP589915:NJR589915 NJP589926:NJR589926 NJP655429:NJR655429 NJP655440:NJR655440 NJP655451:NJR655451 NJP655462:NJR655462 NJP720965:NJR720965 NJP720976:NJR720976 NJP720987:NJR720987 NJP720998:NJR720998 NJP786501:NJR786501 NJP786512:NJR786512 NJP786523:NJR786523 NJP786534:NJR786534 NJP852037:NJR852037 NJP852048:NJR852048 NJP852059:NJR852059 NJP852070:NJR852070 NJP917573:NJR917573 NJP917584:NJR917584 NJP917595:NJR917595 NJP917606:NJR917606 NJP983109:NJR983109 NJP983120:NJR983120 NJP983131:NJR983131 NJP983142:NJR983142 NTL69:NTN69 NTL80:NTN80 NTL91:NTN91 NTL102:NTN102 NTL65605:NTN65605 NTL65616:NTN65616 NTL65627:NTN65627 NTL65638:NTN65638 NTL131141:NTN131141 NTL131152:NTN131152 NTL131163:NTN131163 NTL131174:NTN131174 NTL196677:NTN196677 NTL196688:NTN196688 NTL196699:NTN196699 NTL196710:NTN196710 NTL262213:NTN262213 NTL262224:NTN262224 NTL262235:NTN262235 NTL262246:NTN262246 NTL327749:NTN327749 NTL327760:NTN327760 NTL327771:NTN327771 NTL327782:NTN327782 NTL393285:NTN393285 NTL393296:NTN393296 NTL393307:NTN393307 NTL393318:NTN393318 NTL458821:NTN458821 NTL458832:NTN458832 NTL458843:NTN458843 NTL458854:NTN458854 NTL524357:NTN524357 NTL524368:NTN524368 NTL524379:NTN524379 NTL524390:NTN524390 NTL589893:NTN589893 NTL589904:NTN589904 NTL589915:NTN589915 NTL589926:NTN589926 NTL655429:NTN655429 NTL655440:NTN655440 NTL655451:NTN655451 NTL655462:NTN655462 NTL720965:NTN720965 NTL720976:NTN720976 NTL720987:NTN720987 NTL720998:NTN720998 NTL786501:NTN786501 NTL786512:NTN786512 NTL786523:NTN786523 NTL786534:NTN786534 NTL852037:NTN852037 NTL852048:NTN852048 NTL852059:NTN852059 NTL852070:NTN852070 NTL917573:NTN917573 NTL917584:NTN917584 NTL917595:NTN917595 NTL917606:NTN917606 NTL983109:NTN983109 NTL983120:NTN983120 NTL983131:NTN983131 NTL983142:NTN983142 ODH69:ODJ69 ODH80:ODJ80 ODH91:ODJ91 ODH102:ODJ102 ODH65605:ODJ65605 ODH65616:ODJ65616 ODH65627:ODJ65627 ODH65638:ODJ65638 ODH131141:ODJ131141 ODH131152:ODJ131152 ODH131163:ODJ131163 ODH131174:ODJ131174 ODH196677:ODJ196677 ODH196688:ODJ196688 ODH196699:ODJ196699 ODH196710:ODJ196710 ODH262213:ODJ262213 ODH262224:ODJ262224 ODH262235:ODJ262235 ODH262246:ODJ262246 ODH327749:ODJ327749 ODH327760:ODJ327760 ODH327771:ODJ327771 ODH327782:ODJ327782 ODH393285:ODJ393285 ODH393296:ODJ393296 ODH393307:ODJ393307 ODH393318:ODJ393318 ODH458821:ODJ458821 ODH458832:ODJ458832 ODH458843:ODJ458843 ODH458854:ODJ458854 ODH524357:ODJ524357 ODH524368:ODJ524368 ODH524379:ODJ524379 ODH524390:ODJ524390 ODH589893:ODJ589893 ODH589904:ODJ589904 ODH589915:ODJ589915 ODH589926:ODJ589926 ODH655429:ODJ655429 ODH655440:ODJ655440 ODH655451:ODJ655451 ODH655462:ODJ655462 ODH720965:ODJ720965 ODH720976:ODJ720976 ODH720987:ODJ720987 ODH720998:ODJ720998 ODH786501:ODJ786501 ODH786512:ODJ786512 ODH786523:ODJ786523 ODH786534:ODJ786534 ODH852037:ODJ852037 ODH852048:ODJ852048 ODH852059:ODJ852059 ODH852070:ODJ852070 ODH917573:ODJ917573 ODH917584:ODJ917584 ODH917595:ODJ917595 ODH917606:ODJ917606 ODH983109:ODJ983109 ODH983120:ODJ983120 ODH983131:ODJ983131 ODH983142:ODJ983142 OND69:ONF69 OND80:ONF80 OND91:ONF91 OND102:ONF102 OND65605:ONF65605 OND65616:ONF65616 OND65627:ONF65627 OND65638:ONF65638 OND131141:ONF131141 OND131152:ONF131152 OND131163:ONF131163 OND131174:ONF131174 OND196677:ONF196677 OND196688:ONF196688 OND196699:ONF196699 OND196710:ONF196710 OND262213:ONF262213 OND262224:ONF262224 OND262235:ONF262235 OND262246:ONF262246 OND327749:ONF327749 OND327760:ONF327760 OND327771:ONF327771 OND327782:ONF327782 OND393285:ONF393285 OND393296:ONF393296 OND393307:ONF393307 OND393318:ONF393318 OND458821:ONF458821 OND458832:ONF458832 OND458843:ONF458843 OND458854:ONF458854 OND524357:ONF524357 OND524368:ONF524368 OND524379:ONF524379 OND524390:ONF524390 OND589893:ONF589893 OND589904:ONF589904 OND589915:ONF589915 OND589926:ONF589926 OND655429:ONF655429 OND655440:ONF655440 OND655451:ONF655451 OND655462:ONF655462 OND720965:ONF720965 OND720976:ONF720976 OND720987:ONF720987 OND720998:ONF720998 OND786501:ONF786501 OND786512:ONF786512 OND786523:ONF786523 OND786534:ONF786534 OND852037:ONF852037 OND852048:ONF852048 OND852059:ONF852059 OND852070:ONF852070 OND917573:ONF917573 OND917584:ONF917584 OND917595:ONF917595 OND917606:ONF917606 OND983109:ONF983109 OND983120:ONF983120 OND983131:ONF983131 OND983142:ONF983142 OWZ69:OXB69 OWZ80:OXB80 OWZ91:OXB91 OWZ102:OXB102 OWZ65605:OXB65605 OWZ65616:OXB65616 OWZ65627:OXB65627 OWZ65638:OXB65638 OWZ131141:OXB131141 OWZ131152:OXB131152 OWZ131163:OXB131163 OWZ131174:OXB131174 OWZ196677:OXB196677 OWZ196688:OXB196688 OWZ196699:OXB196699 OWZ196710:OXB196710 OWZ262213:OXB262213 OWZ262224:OXB262224 OWZ262235:OXB262235 OWZ262246:OXB262246 OWZ327749:OXB327749 OWZ327760:OXB327760 OWZ327771:OXB327771 OWZ327782:OXB327782 OWZ393285:OXB393285 OWZ393296:OXB393296 OWZ393307:OXB393307 OWZ393318:OXB393318 OWZ458821:OXB458821 OWZ458832:OXB458832 OWZ458843:OXB458843 OWZ458854:OXB458854 OWZ524357:OXB524357 OWZ524368:OXB524368 OWZ524379:OXB524379 OWZ524390:OXB524390 OWZ589893:OXB589893 OWZ589904:OXB589904 OWZ589915:OXB589915 OWZ589926:OXB589926 OWZ655429:OXB655429 OWZ655440:OXB655440 OWZ655451:OXB655451 OWZ655462:OXB655462 OWZ720965:OXB720965 OWZ720976:OXB720976 OWZ720987:OXB720987 OWZ720998:OXB720998 OWZ786501:OXB786501 OWZ786512:OXB786512 OWZ786523:OXB786523 OWZ786534:OXB786534 OWZ852037:OXB852037 OWZ852048:OXB852048 OWZ852059:OXB852059 OWZ852070:OXB852070 OWZ917573:OXB917573 OWZ917584:OXB917584 OWZ917595:OXB917595 OWZ917606:OXB917606 OWZ983109:OXB983109 OWZ983120:OXB983120 OWZ983131:OXB983131 OWZ983142:OXB983142 PGV69:PGX69 PGV80:PGX80 PGV91:PGX91 PGV102:PGX102 PGV65605:PGX65605 PGV65616:PGX65616 PGV65627:PGX65627 PGV65638:PGX65638 PGV131141:PGX131141 PGV131152:PGX131152 PGV131163:PGX131163 PGV131174:PGX131174 PGV196677:PGX196677 PGV196688:PGX196688 PGV196699:PGX196699 PGV196710:PGX196710 PGV262213:PGX262213 PGV262224:PGX262224 PGV262235:PGX262235 PGV262246:PGX262246 PGV327749:PGX327749 PGV327760:PGX327760 PGV327771:PGX327771 PGV327782:PGX327782 PGV393285:PGX393285 PGV393296:PGX393296 PGV393307:PGX393307 PGV393318:PGX393318 PGV458821:PGX458821 PGV458832:PGX458832 PGV458843:PGX458843 PGV458854:PGX458854 PGV524357:PGX524357 PGV524368:PGX524368 PGV524379:PGX524379 PGV524390:PGX524390 PGV589893:PGX589893 PGV589904:PGX589904 PGV589915:PGX589915 PGV589926:PGX589926 PGV655429:PGX655429 PGV655440:PGX655440 PGV655451:PGX655451 PGV655462:PGX655462 PGV720965:PGX720965 PGV720976:PGX720976 PGV720987:PGX720987 PGV720998:PGX720998 PGV786501:PGX786501 PGV786512:PGX786512 PGV786523:PGX786523 PGV786534:PGX786534 PGV852037:PGX852037 PGV852048:PGX852048 PGV852059:PGX852059 PGV852070:PGX852070 PGV917573:PGX917573 PGV917584:PGX917584 PGV917595:PGX917595 PGV917606:PGX917606 PGV983109:PGX983109 PGV983120:PGX983120 PGV983131:PGX983131 PGV983142:PGX983142 PQR69:PQT69 PQR80:PQT80 PQR91:PQT91 PQR102:PQT102 PQR65605:PQT65605 PQR65616:PQT65616 PQR65627:PQT65627 PQR65638:PQT65638 PQR131141:PQT131141 PQR131152:PQT131152 PQR131163:PQT131163 PQR131174:PQT131174 PQR196677:PQT196677 PQR196688:PQT196688 PQR196699:PQT196699 PQR196710:PQT196710 PQR262213:PQT262213 PQR262224:PQT262224 PQR262235:PQT262235 PQR262246:PQT262246 PQR327749:PQT327749 PQR327760:PQT327760 PQR327771:PQT327771 PQR327782:PQT327782 PQR393285:PQT393285 PQR393296:PQT393296 PQR393307:PQT393307 PQR393318:PQT393318 PQR458821:PQT458821 PQR458832:PQT458832 PQR458843:PQT458843 PQR458854:PQT458854 PQR524357:PQT524357 PQR524368:PQT524368 PQR524379:PQT524379 PQR524390:PQT524390 PQR589893:PQT589893 PQR589904:PQT589904 PQR589915:PQT589915 PQR589926:PQT589926 PQR655429:PQT655429 PQR655440:PQT655440 PQR655451:PQT655451 PQR655462:PQT655462 PQR720965:PQT720965 PQR720976:PQT720976 PQR720987:PQT720987 PQR720998:PQT720998 PQR786501:PQT786501 PQR786512:PQT786512 PQR786523:PQT786523 PQR786534:PQT786534 PQR852037:PQT852037 PQR852048:PQT852048 PQR852059:PQT852059 PQR852070:PQT852070 PQR917573:PQT917573 PQR917584:PQT917584 PQR917595:PQT917595 PQR917606:PQT917606 PQR983109:PQT983109 PQR983120:PQT983120 PQR983131:PQT983131 PQR983142:PQT983142 QAN69:QAP69 QAN80:QAP80 QAN91:QAP91 QAN102:QAP102 QAN65605:QAP65605 QAN65616:QAP65616 QAN65627:QAP65627 QAN65638:QAP65638 QAN131141:QAP131141 QAN131152:QAP131152 QAN131163:QAP131163 QAN131174:QAP131174 QAN196677:QAP196677 QAN196688:QAP196688 QAN196699:QAP196699 QAN196710:QAP196710 QAN262213:QAP262213 QAN262224:QAP262224 QAN262235:QAP262235 QAN262246:QAP262246 QAN327749:QAP327749 QAN327760:QAP327760 QAN327771:QAP327771 QAN327782:QAP327782 QAN393285:QAP393285 QAN393296:QAP393296 QAN393307:QAP393307 QAN393318:QAP393318 QAN458821:QAP458821 QAN458832:QAP458832 QAN458843:QAP458843 QAN458854:QAP458854 QAN524357:QAP524357 QAN524368:QAP524368 QAN524379:QAP524379 QAN524390:QAP524390 QAN589893:QAP589893 QAN589904:QAP589904 QAN589915:QAP589915 QAN589926:QAP589926 QAN655429:QAP655429 QAN655440:QAP655440 QAN655451:QAP655451 QAN655462:QAP655462 QAN720965:QAP720965 QAN720976:QAP720976 QAN720987:QAP720987 QAN720998:QAP720998 QAN786501:QAP786501 QAN786512:QAP786512 QAN786523:QAP786523 QAN786534:QAP786534 QAN852037:QAP852037 QAN852048:QAP852048 QAN852059:QAP852059 QAN852070:QAP852070 QAN917573:QAP917573 QAN917584:QAP917584 QAN917595:QAP917595 QAN917606:QAP917606 QAN983109:QAP983109 QAN983120:QAP983120 QAN983131:QAP983131 QAN983142:QAP983142 QKJ69:QKL69 QKJ80:QKL80 QKJ91:QKL91 QKJ102:QKL102 QKJ65605:QKL65605 QKJ65616:QKL65616 QKJ65627:QKL65627 QKJ65638:QKL65638 QKJ131141:QKL131141 QKJ131152:QKL131152 QKJ131163:QKL131163 QKJ131174:QKL131174 QKJ196677:QKL196677 QKJ196688:QKL196688 QKJ196699:QKL196699 QKJ196710:QKL196710 QKJ262213:QKL262213 QKJ262224:QKL262224 QKJ262235:QKL262235 QKJ262246:QKL262246 QKJ327749:QKL327749 QKJ327760:QKL327760 QKJ327771:QKL327771 QKJ327782:QKL327782 QKJ393285:QKL393285 QKJ393296:QKL393296 QKJ393307:QKL393307 QKJ393318:QKL393318 QKJ458821:QKL458821 QKJ458832:QKL458832 QKJ458843:QKL458843 QKJ458854:QKL458854 QKJ524357:QKL524357 QKJ524368:QKL524368 QKJ524379:QKL524379 QKJ524390:QKL524390 QKJ589893:QKL589893 QKJ589904:QKL589904 QKJ589915:QKL589915 QKJ589926:QKL589926 QKJ655429:QKL655429 QKJ655440:QKL655440 QKJ655451:QKL655451 QKJ655462:QKL655462 QKJ720965:QKL720965 QKJ720976:QKL720976 QKJ720987:QKL720987 QKJ720998:QKL720998 QKJ786501:QKL786501 QKJ786512:QKL786512 QKJ786523:QKL786523 QKJ786534:QKL786534 QKJ852037:QKL852037 QKJ852048:QKL852048 QKJ852059:QKL852059 QKJ852070:QKL852070 QKJ917573:QKL917573 QKJ917584:QKL917584 QKJ917595:QKL917595 QKJ917606:QKL917606 QKJ983109:QKL983109 QKJ983120:QKL983120 QKJ983131:QKL983131 QKJ983142:QKL983142 QUF69:QUH69 QUF80:QUH80 QUF91:QUH91 QUF102:QUH102 QUF65605:QUH65605 QUF65616:QUH65616 QUF65627:QUH65627 QUF65638:QUH65638 QUF131141:QUH131141 QUF131152:QUH131152 QUF131163:QUH131163 QUF131174:QUH131174 QUF196677:QUH196677 QUF196688:QUH196688 QUF196699:QUH196699 QUF196710:QUH196710 QUF262213:QUH262213 QUF262224:QUH262224 QUF262235:QUH262235 QUF262246:QUH262246 QUF327749:QUH327749 QUF327760:QUH327760 QUF327771:QUH327771 QUF327782:QUH327782 QUF393285:QUH393285 QUF393296:QUH393296 QUF393307:QUH393307 QUF393318:QUH393318 QUF458821:QUH458821 QUF458832:QUH458832 QUF458843:QUH458843 QUF458854:QUH458854 QUF524357:QUH524357 QUF524368:QUH524368 QUF524379:QUH524379 QUF524390:QUH524390 QUF589893:QUH589893 QUF589904:QUH589904 QUF589915:QUH589915 QUF589926:QUH589926 QUF655429:QUH655429 QUF655440:QUH655440 QUF655451:QUH655451 QUF655462:QUH655462 QUF720965:QUH720965 QUF720976:QUH720976 QUF720987:QUH720987 QUF720998:QUH720998 QUF786501:QUH786501 QUF786512:QUH786512 QUF786523:QUH786523 QUF786534:QUH786534 QUF852037:QUH852037 QUF852048:QUH852048 QUF852059:QUH852059 QUF852070:QUH852070 QUF917573:QUH917573 QUF917584:QUH917584 QUF917595:QUH917595 QUF917606:QUH917606 QUF983109:QUH983109 QUF983120:QUH983120 QUF983131:QUH983131 QUF983142:QUH983142 REB69:RED69 REB80:RED80 REB91:RED91 REB102:RED102 REB65605:RED65605 REB65616:RED65616 REB65627:RED65627 REB65638:RED65638 REB131141:RED131141 REB131152:RED131152 REB131163:RED131163 REB131174:RED131174 REB196677:RED196677 REB196688:RED196688 REB196699:RED196699 REB196710:RED196710 REB262213:RED262213 REB262224:RED262224 REB262235:RED262235 REB262246:RED262246 REB327749:RED327749 REB327760:RED327760 REB327771:RED327771 REB327782:RED327782 REB393285:RED393285 REB393296:RED393296 REB393307:RED393307 REB393318:RED393318 REB458821:RED458821 REB458832:RED458832 REB458843:RED458843 REB458854:RED458854 REB524357:RED524357 REB524368:RED524368 REB524379:RED524379 REB524390:RED524390 REB589893:RED589893 REB589904:RED589904 REB589915:RED589915 REB589926:RED589926 REB655429:RED655429 REB655440:RED655440 REB655451:RED655451 REB655462:RED655462 REB720965:RED720965 REB720976:RED720976 REB720987:RED720987 REB720998:RED720998 REB786501:RED786501 REB786512:RED786512 REB786523:RED786523 REB786534:RED786534 REB852037:RED852037 REB852048:RED852048 REB852059:RED852059 REB852070:RED852070 REB917573:RED917573 REB917584:RED917584 REB917595:RED917595 REB917606:RED917606 REB983109:RED983109 REB983120:RED983120 REB983131:RED983131 REB983142:RED983142 RNX69:RNZ69 RNX80:RNZ80 RNX91:RNZ91 RNX102:RNZ102 RNX65605:RNZ65605 RNX65616:RNZ65616 RNX65627:RNZ65627 RNX65638:RNZ65638 RNX131141:RNZ131141 RNX131152:RNZ131152 RNX131163:RNZ131163 RNX131174:RNZ131174 RNX196677:RNZ196677 RNX196688:RNZ196688 RNX196699:RNZ196699 RNX196710:RNZ196710 RNX262213:RNZ262213 RNX262224:RNZ262224 RNX262235:RNZ262235 RNX262246:RNZ262246 RNX327749:RNZ327749 RNX327760:RNZ327760 RNX327771:RNZ327771 RNX327782:RNZ327782 RNX393285:RNZ393285 RNX393296:RNZ393296 RNX393307:RNZ393307 RNX393318:RNZ393318 RNX458821:RNZ458821 RNX458832:RNZ458832 RNX458843:RNZ458843 RNX458854:RNZ458854 RNX524357:RNZ524357 RNX524368:RNZ524368 RNX524379:RNZ524379 RNX524390:RNZ524390 RNX589893:RNZ589893 RNX589904:RNZ589904 RNX589915:RNZ589915 RNX589926:RNZ589926 RNX655429:RNZ655429 RNX655440:RNZ655440 RNX655451:RNZ655451 RNX655462:RNZ655462 RNX720965:RNZ720965 RNX720976:RNZ720976 RNX720987:RNZ720987 RNX720998:RNZ720998 RNX786501:RNZ786501 RNX786512:RNZ786512 RNX786523:RNZ786523 RNX786534:RNZ786534 RNX852037:RNZ852037 RNX852048:RNZ852048 RNX852059:RNZ852059 RNX852070:RNZ852070 RNX917573:RNZ917573 RNX917584:RNZ917584 RNX917595:RNZ917595 RNX917606:RNZ917606 RNX983109:RNZ983109 RNX983120:RNZ983120 RNX983131:RNZ983131 RNX983142:RNZ983142 RXT69:RXV69 RXT80:RXV80 RXT91:RXV91 RXT102:RXV102 RXT65605:RXV65605 RXT65616:RXV65616 RXT65627:RXV65627 RXT65638:RXV65638 RXT131141:RXV131141 RXT131152:RXV131152 RXT131163:RXV131163 RXT131174:RXV131174 RXT196677:RXV196677 RXT196688:RXV196688 RXT196699:RXV196699 RXT196710:RXV196710 RXT262213:RXV262213 RXT262224:RXV262224 RXT262235:RXV262235 RXT262246:RXV262246 RXT327749:RXV327749 RXT327760:RXV327760 RXT327771:RXV327771 RXT327782:RXV327782 RXT393285:RXV393285 RXT393296:RXV393296 RXT393307:RXV393307 RXT393318:RXV393318 RXT458821:RXV458821 RXT458832:RXV458832 RXT458843:RXV458843 RXT458854:RXV458854 RXT524357:RXV524357 RXT524368:RXV524368 RXT524379:RXV524379 RXT524390:RXV524390 RXT589893:RXV589893 RXT589904:RXV589904 RXT589915:RXV589915 RXT589926:RXV589926 RXT655429:RXV655429 RXT655440:RXV655440 RXT655451:RXV655451 RXT655462:RXV655462 RXT720965:RXV720965 RXT720976:RXV720976 RXT720987:RXV720987 RXT720998:RXV720998 RXT786501:RXV786501 RXT786512:RXV786512 RXT786523:RXV786523 RXT786534:RXV786534 RXT852037:RXV852037 RXT852048:RXV852048 RXT852059:RXV852059 RXT852070:RXV852070 RXT917573:RXV917573 RXT917584:RXV917584 RXT917595:RXV917595 RXT917606:RXV917606 RXT983109:RXV983109 RXT983120:RXV983120 RXT983131:RXV983131 RXT983142:RXV983142 SHP69:SHR69 SHP80:SHR80 SHP91:SHR91 SHP102:SHR102 SHP65605:SHR65605 SHP65616:SHR65616 SHP65627:SHR65627 SHP65638:SHR65638 SHP131141:SHR131141 SHP131152:SHR131152 SHP131163:SHR131163 SHP131174:SHR131174 SHP196677:SHR196677 SHP196688:SHR196688 SHP196699:SHR196699 SHP196710:SHR196710 SHP262213:SHR262213 SHP262224:SHR262224 SHP262235:SHR262235 SHP262246:SHR262246 SHP327749:SHR327749 SHP327760:SHR327760 SHP327771:SHR327771 SHP327782:SHR327782 SHP393285:SHR393285 SHP393296:SHR393296 SHP393307:SHR393307 SHP393318:SHR393318 SHP458821:SHR458821 SHP458832:SHR458832 SHP458843:SHR458843 SHP458854:SHR458854 SHP524357:SHR524357 SHP524368:SHR524368 SHP524379:SHR524379 SHP524390:SHR524390 SHP589893:SHR589893 SHP589904:SHR589904 SHP589915:SHR589915 SHP589926:SHR589926 SHP655429:SHR655429 SHP655440:SHR655440 SHP655451:SHR655451 SHP655462:SHR655462 SHP720965:SHR720965 SHP720976:SHR720976 SHP720987:SHR720987 SHP720998:SHR720998 SHP786501:SHR786501 SHP786512:SHR786512 SHP786523:SHR786523 SHP786534:SHR786534 SHP852037:SHR852037 SHP852048:SHR852048 SHP852059:SHR852059 SHP852070:SHR852070 SHP917573:SHR917573 SHP917584:SHR917584 SHP917595:SHR917595 SHP917606:SHR917606 SHP983109:SHR983109 SHP983120:SHR983120 SHP983131:SHR983131 SHP983142:SHR983142 SRL69:SRN69 SRL80:SRN80 SRL91:SRN91 SRL102:SRN102 SRL65605:SRN65605 SRL65616:SRN65616 SRL65627:SRN65627 SRL65638:SRN65638 SRL131141:SRN131141 SRL131152:SRN131152 SRL131163:SRN131163 SRL131174:SRN131174 SRL196677:SRN196677 SRL196688:SRN196688 SRL196699:SRN196699 SRL196710:SRN196710 SRL262213:SRN262213 SRL262224:SRN262224 SRL262235:SRN262235 SRL262246:SRN262246 SRL327749:SRN327749 SRL327760:SRN327760 SRL327771:SRN327771 SRL327782:SRN327782 SRL393285:SRN393285 SRL393296:SRN393296 SRL393307:SRN393307 SRL393318:SRN393318 SRL458821:SRN458821 SRL458832:SRN458832 SRL458843:SRN458843 SRL458854:SRN458854 SRL524357:SRN524357 SRL524368:SRN524368 SRL524379:SRN524379 SRL524390:SRN524390 SRL589893:SRN589893 SRL589904:SRN589904 SRL589915:SRN589915 SRL589926:SRN589926 SRL655429:SRN655429 SRL655440:SRN655440 SRL655451:SRN655451 SRL655462:SRN655462 SRL720965:SRN720965 SRL720976:SRN720976 SRL720987:SRN720987 SRL720998:SRN720998 SRL786501:SRN786501 SRL786512:SRN786512 SRL786523:SRN786523 SRL786534:SRN786534 SRL852037:SRN852037 SRL852048:SRN852048 SRL852059:SRN852059 SRL852070:SRN852070 SRL917573:SRN917573 SRL917584:SRN917584 SRL917595:SRN917595 SRL917606:SRN917606 SRL983109:SRN983109 SRL983120:SRN983120 SRL983131:SRN983131 SRL983142:SRN983142 TBH69:TBJ69 TBH80:TBJ80 TBH91:TBJ91 TBH102:TBJ102 TBH65605:TBJ65605 TBH65616:TBJ65616 TBH65627:TBJ65627 TBH65638:TBJ65638 TBH131141:TBJ131141 TBH131152:TBJ131152 TBH131163:TBJ131163 TBH131174:TBJ131174 TBH196677:TBJ196677 TBH196688:TBJ196688 TBH196699:TBJ196699 TBH196710:TBJ196710 TBH262213:TBJ262213 TBH262224:TBJ262224 TBH262235:TBJ262235 TBH262246:TBJ262246 TBH327749:TBJ327749 TBH327760:TBJ327760 TBH327771:TBJ327771 TBH327782:TBJ327782 TBH393285:TBJ393285 TBH393296:TBJ393296 TBH393307:TBJ393307 TBH393318:TBJ393318 TBH458821:TBJ458821 TBH458832:TBJ458832 TBH458843:TBJ458843 TBH458854:TBJ458854 TBH524357:TBJ524357 TBH524368:TBJ524368 TBH524379:TBJ524379 TBH524390:TBJ524390 TBH589893:TBJ589893 TBH589904:TBJ589904 TBH589915:TBJ589915 TBH589926:TBJ589926 TBH655429:TBJ655429 TBH655440:TBJ655440 TBH655451:TBJ655451 TBH655462:TBJ655462 TBH720965:TBJ720965 TBH720976:TBJ720976 TBH720987:TBJ720987 TBH720998:TBJ720998 TBH786501:TBJ786501 TBH786512:TBJ786512 TBH786523:TBJ786523 TBH786534:TBJ786534 TBH852037:TBJ852037 TBH852048:TBJ852048 TBH852059:TBJ852059 TBH852070:TBJ852070 TBH917573:TBJ917573 TBH917584:TBJ917584 TBH917595:TBJ917595 TBH917606:TBJ917606 TBH983109:TBJ983109 TBH983120:TBJ983120 TBH983131:TBJ983131 TBH983142:TBJ983142 TLD69:TLF69 TLD80:TLF80 TLD91:TLF91 TLD102:TLF102 TLD65605:TLF65605 TLD65616:TLF65616 TLD65627:TLF65627 TLD65638:TLF65638 TLD131141:TLF131141 TLD131152:TLF131152 TLD131163:TLF131163 TLD131174:TLF131174 TLD196677:TLF196677 TLD196688:TLF196688 TLD196699:TLF196699 TLD196710:TLF196710 TLD262213:TLF262213 TLD262224:TLF262224 TLD262235:TLF262235 TLD262246:TLF262246 TLD327749:TLF327749 TLD327760:TLF327760 TLD327771:TLF327771 TLD327782:TLF327782 TLD393285:TLF393285 TLD393296:TLF393296 TLD393307:TLF393307 TLD393318:TLF393318 TLD458821:TLF458821 TLD458832:TLF458832 TLD458843:TLF458843 TLD458854:TLF458854 TLD524357:TLF524357 TLD524368:TLF524368 TLD524379:TLF524379 TLD524390:TLF524390 TLD589893:TLF589893 TLD589904:TLF589904 TLD589915:TLF589915 TLD589926:TLF589926 TLD655429:TLF655429 TLD655440:TLF655440 TLD655451:TLF655451 TLD655462:TLF655462 TLD720965:TLF720965 TLD720976:TLF720976 TLD720987:TLF720987 TLD720998:TLF720998 TLD786501:TLF786501 TLD786512:TLF786512 TLD786523:TLF786523 TLD786534:TLF786534 TLD852037:TLF852037 TLD852048:TLF852048 TLD852059:TLF852059 TLD852070:TLF852070 TLD917573:TLF917573 TLD917584:TLF917584 TLD917595:TLF917595 TLD917606:TLF917606 TLD983109:TLF983109 TLD983120:TLF983120 TLD983131:TLF983131 TLD983142:TLF983142 TUZ69:TVB69 TUZ80:TVB80 TUZ91:TVB91 TUZ102:TVB102 TUZ65605:TVB65605 TUZ65616:TVB65616 TUZ65627:TVB65627 TUZ65638:TVB65638 TUZ131141:TVB131141 TUZ131152:TVB131152 TUZ131163:TVB131163 TUZ131174:TVB131174 TUZ196677:TVB196677 TUZ196688:TVB196688 TUZ196699:TVB196699 TUZ196710:TVB196710 TUZ262213:TVB262213 TUZ262224:TVB262224 TUZ262235:TVB262235 TUZ262246:TVB262246 TUZ327749:TVB327749 TUZ327760:TVB327760 TUZ327771:TVB327771 TUZ327782:TVB327782 TUZ393285:TVB393285 TUZ393296:TVB393296 TUZ393307:TVB393307 TUZ393318:TVB393318 TUZ458821:TVB458821 TUZ458832:TVB458832 TUZ458843:TVB458843 TUZ458854:TVB458854 TUZ524357:TVB524357 TUZ524368:TVB524368 TUZ524379:TVB524379 TUZ524390:TVB524390 TUZ589893:TVB589893 TUZ589904:TVB589904 TUZ589915:TVB589915 TUZ589926:TVB589926 TUZ655429:TVB655429 TUZ655440:TVB655440 TUZ655451:TVB655451 TUZ655462:TVB655462 TUZ720965:TVB720965 TUZ720976:TVB720976 TUZ720987:TVB720987 TUZ720998:TVB720998 TUZ786501:TVB786501 TUZ786512:TVB786512 TUZ786523:TVB786523 TUZ786534:TVB786534 TUZ852037:TVB852037 TUZ852048:TVB852048 TUZ852059:TVB852059 TUZ852070:TVB852070 TUZ917573:TVB917573 TUZ917584:TVB917584 TUZ917595:TVB917595 TUZ917606:TVB917606 TUZ983109:TVB983109 TUZ983120:TVB983120 TUZ983131:TVB983131 TUZ983142:TVB983142 UEV69:UEX69 UEV80:UEX80 UEV91:UEX91 UEV102:UEX102 UEV65605:UEX65605 UEV65616:UEX65616 UEV65627:UEX65627 UEV65638:UEX65638 UEV131141:UEX131141 UEV131152:UEX131152 UEV131163:UEX131163 UEV131174:UEX131174 UEV196677:UEX196677 UEV196688:UEX196688 UEV196699:UEX196699 UEV196710:UEX196710 UEV262213:UEX262213 UEV262224:UEX262224 UEV262235:UEX262235 UEV262246:UEX262246 UEV327749:UEX327749 UEV327760:UEX327760 UEV327771:UEX327771 UEV327782:UEX327782 UEV393285:UEX393285 UEV393296:UEX393296 UEV393307:UEX393307 UEV393318:UEX393318 UEV458821:UEX458821 UEV458832:UEX458832 UEV458843:UEX458843 UEV458854:UEX458854 UEV524357:UEX524357 UEV524368:UEX524368 UEV524379:UEX524379 UEV524390:UEX524390 UEV589893:UEX589893 UEV589904:UEX589904 UEV589915:UEX589915 UEV589926:UEX589926 UEV655429:UEX655429 UEV655440:UEX655440 UEV655451:UEX655451 UEV655462:UEX655462 UEV720965:UEX720965 UEV720976:UEX720976 UEV720987:UEX720987 UEV720998:UEX720998 UEV786501:UEX786501 UEV786512:UEX786512 UEV786523:UEX786523 UEV786534:UEX786534 UEV852037:UEX852037 UEV852048:UEX852048 UEV852059:UEX852059 UEV852070:UEX852070 UEV917573:UEX917573 UEV917584:UEX917584 UEV917595:UEX917595 UEV917606:UEX917606 UEV983109:UEX983109 UEV983120:UEX983120 UEV983131:UEX983131 UEV983142:UEX983142 UOR69:UOT69 UOR80:UOT80 UOR91:UOT91 UOR102:UOT102 UOR65605:UOT65605 UOR65616:UOT65616 UOR65627:UOT65627 UOR65638:UOT65638 UOR131141:UOT131141 UOR131152:UOT131152 UOR131163:UOT131163 UOR131174:UOT131174 UOR196677:UOT196677 UOR196688:UOT196688 UOR196699:UOT196699 UOR196710:UOT196710 UOR262213:UOT262213 UOR262224:UOT262224 UOR262235:UOT262235 UOR262246:UOT262246 UOR327749:UOT327749 UOR327760:UOT327760 UOR327771:UOT327771 UOR327782:UOT327782 UOR393285:UOT393285 UOR393296:UOT393296 UOR393307:UOT393307 UOR393318:UOT393318 UOR458821:UOT458821 UOR458832:UOT458832 UOR458843:UOT458843 UOR458854:UOT458854 UOR524357:UOT524357 UOR524368:UOT524368 UOR524379:UOT524379 UOR524390:UOT524390 UOR589893:UOT589893 UOR589904:UOT589904 UOR589915:UOT589915 UOR589926:UOT589926 UOR655429:UOT655429 UOR655440:UOT655440 UOR655451:UOT655451 UOR655462:UOT655462 UOR720965:UOT720965 UOR720976:UOT720976 UOR720987:UOT720987 UOR720998:UOT720998 UOR786501:UOT786501 UOR786512:UOT786512 UOR786523:UOT786523 UOR786534:UOT786534 UOR852037:UOT852037 UOR852048:UOT852048 UOR852059:UOT852059 UOR852070:UOT852070 UOR917573:UOT917573 UOR917584:UOT917584 UOR917595:UOT917595 UOR917606:UOT917606 UOR983109:UOT983109 UOR983120:UOT983120 UOR983131:UOT983131 UOR983142:UOT983142 UYN69:UYP69 UYN80:UYP80 UYN91:UYP91 UYN102:UYP102 UYN65605:UYP65605 UYN65616:UYP65616 UYN65627:UYP65627 UYN65638:UYP65638 UYN131141:UYP131141 UYN131152:UYP131152 UYN131163:UYP131163 UYN131174:UYP131174 UYN196677:UYP196677 UYN196688:UYP196688 UYN196699:UYP196699 UYN196710:UYP196710 UYN262213:UYP262213 UYN262224:UYP262224 UYN262235:UYP262235 UYN262246:UYP262246 UYN327749:UYP327749 UYN327760:UYP327760 UYN327771:UYP327771 UYN327782:UYP327782 UYN393285:UYP393285 UYN393296:UYP393296 UYN393307:UYP393307 UYN393318:UYP393318 UYN458821:UYP458821 UYN458832:UYP458832 UYN458843:UYP458843 UYN458854:UYP458854 UYN524357:UYP524357 UYN524368:UYP524368 UYN524379:UYP524379 UYN524390:UYP524390 UYN589893:UYP589893 UYN589904:UYP589904 UYN589915:UYP589915 UYN589926:UYP589926 UYN655429:UYP655429 UYN655440:UYP655440 UYN655451:UYP655451 UYN655462:UYP655462 UYN720965:UYP720965 UYN720976:UYP720976 UYN720987:UYP720987 UYN720998:UYP720998 UYN786501:UYP786501 UYN786512:UYP786512 UYN786523:UYP786523 UYN786534:UYP786534 UYN852037:UYP852037 UYN852048:UYP852048 UYN852059:UYP852059 UYN852070:UYP852070 UYN917573:UYP917573 UYN917584:UYP917584 UYN917595:UYP917595 UYN917606:UYP917606 UYN983109:UYP983109 UYN983120:UYP983120 UYN983131:UYP983131 UYN983142:UYP983142 VIJ69:VIL69 VIJ80:VIL80 VIJ91:VIL91 VIJ102:VIL102 VIJ65605:VIL65605 VIJ65616:VIL65616 VIJ65627:VIL65627 VIJ65638:VIL65638 VIJ131141:VIL131141 VIJ131152:VIL131152 VIJ131163:VIL131163 VIJ131174:VIL131174 VIJ196677:VIL196677 VIJ196688:VIL196688 VIJ196699:VIL196699 VIJ196710:VIL196710 VIJ262213:VIL262213 VIJ262224:VIL262224 VIJ262235:VIL262235 VIJ262246:VIL262246 VIJ327749:VIL327749 VIJ327760:VIL327760 VIJ327771:VIL327771 VIJ327782:VIL327782 VIJ393285:VIL393285 VIJ393296:VIL393296 VIJ393307:VIL393307 VIJ393318:VIL393318 VIJ458821:VIL458821 VIJ458832:VIL458832 VIJ458843:VIL458843 VIJ458854:VIL458854 VIJ524357:VIL524357 VIJ524368:VIL524368 VIJ524379:VIL524379 VIJ524390:VIL524390 VIJ589893:VIL589893 VIJ589904:VIL589904 VIJ589915:VIL589915 VIJ589926:VIL589926 VIJ655429:VIL655429 VIJ655440:VIL655440 VIJ655451:VIL655451 VIJ655462:VIL655462 VIJ720965:VIL720965 VIJ720976:VIL720976 VIJ720987:VIL720987 VIJ720998:VIL720998 VIJ786501:VIL786501 VIJ786512:VIL786512 VIJ786523:VIL786523 VIJ786534:VIL786534 VIJ852037:VIL852037 VIJ852048:VIL852048 VIJ852059:VIL852059 VIJ852070:VIL852070 VIJ917573:VIL917573 VIJ917584:VIL917584 VIJ917595:VIL917595 VIJ917606:VIL917606 VIJ983109:VIL983109 VIJ983120:VIL983120 VIJ983131:VIL983131 VIJ983142:VIL983142 VSF69:VSH69 VSF80:VSH80 VSF91:VSH91 VSF102:VSH102 VSF65605:VSH65605 VSF65616:VSH65616 VSF65627:VSH65627 VSF65638:VSH65638 VSF131141:VSH131141 VSF131152:VSH131152 VSF131163:VSH131163 VSF131174:VSH131174 VSF196677:VSH196677 VSF196688:VSH196688 VSF196699:VSH196699 VSF196710:VSH196710 VSF262213:VSH262213 VSF262224:VSH262224 VSF262235:VSH262235 VSF262246:VSH262246 VSF327749:VSH327749 VSF327760:VSH327760 VSF327771:VSH327771 VSF327782:VSH327782 VSF393285:VSH393285 VSF393296:VSH393296 VSF393307:VSH393307 VSF393318:VSH393318 VSF458821:VSH458821 VSF458832:VSH458832 VSF458843:VSH458843 VSF458854:VSH458854 VSF524357:VSH524357 VSF524368:VSH524368 VSF524379:VSH524379 VSF524390:VSH524390 VSF589893:VSH589893 VSF589904:VSH589904 VSF589915:VSH589915 VSF589926:VSH589926 VSF655429:VSH655429 VSF655440:VSH655440 VSF655451:VSH655451 VSF655462:VSH655462 VSF720965:VSH720965 VSF720976:VSH720976 VSF720987:VSH720987 VSF720998:VSH720998 VSF786501:VSH786501 VSF786512:VSH786512 VSF786523:VSH786523 VSF786534:VSH786534 VSF852037:VSH852037 VSF852048:VSH852048 VSF852059:VSH852059 VSF852070:VSH852070 VSF917573:VSH917573 VSF917584:VSH917584 VSF917595:VSH917595 VSF917606:VSH917606 VSF983109:VSH983109 VSF983120:VSH983120 VSF983131:VSH983131 VSF983142:VSH983142 WCB69:WCD69 WCB80:WCD80 WCB91:WCD91 WCB102:WCD102 WCB65605:WCD65605 WCB65616:WCD65616 WCB65627:WCD65627 WCB65638:WCD65638 WCB131141:WCD131141 WCB131152:WCD131152 WCB131163:WCD131163 WCB131174:WCD131174 WCB196677:WCD196677 WCB196688:WCD196688 WCB196699:WCD196699 WCB196710:WCD196710 WCB262213:WCD262213 WCB262224:WCD262224 WCB262235:WCD262235 WCB262246:WCD262246 WCB327749:WCD327749 WCB327760:WCD327760 WCB327771:WCD327771 WCB327782:WCD327782 WCB393285:WCD393285 WCB393296:WCD393296 WCB393307:WCD393307 WCB393318:WCD393318 WCB458821:WCD458821 WCB458832:WCD458832 WCB458843:WCD458843 WCB458854:WCD458854 WCB524357:WCD524357 WCB524368:WCD524368 WCB524379:WCD524379 WCB524390:WCD524390 WCB589893:WCD589893 WCB589904:WCD589904 WCB589915:WCD589915 WCB589926:WCD589926 WCB655429:WCD655429 WCB655440:WCD655440 WCB655451:WCD655451 WCB655462:WCD655462 WCB720965:WCD720965 WCB720976:WCD720976 WCB720987:WCD720987 WCB720998:WCD720998 WCB786501:WCD786501 WCB786512:WCD786512 WCB786523:WCD786523 WCB786534:WCD786534 WCB852037:WCD852037 WCB852048:WCD852048 WCB852059:WCD852059 WCB852070:WCD852070 WCB917573:WCD917573 WCB917584:WCD917584 WCB917595:WCD917595 WCB917606:WCD917606 WCB983109:WCD983109 WCB983120:WCD983120 WCB983131:WCD983131 WCB983142:WCD983142 WLX69:WLZ69 WLX80:WLZ80 WLX91:WLZ91 WLX102:WLZ102 WLX65605:WLZ65605 WLX65616:WLZ65616 WLX65627:WLZ65627 WLX65638:WLZ65638 WLX131141:WLZ131141 WLX131152:WLZ131152 WLX131163:WLZ131163 WLX131174:WLZ131174 WLX196677:WLZ196677 WLX196688:WLZ196688 WLX196699:WLZ196699 WLX196710:WLZ196710 WLX262213:WLZ262213 WLX262224:WLZ262224 WLX262235:WLZ262235 WLX262246:WLZ262246 WLX327749:WLZ327749 WLX327760:WLZ327760 WLX327771:WLZ327771 WLX327782:WLZ327782 WLX393285:WLZ393285 WLX393296:WLZ393296 WLX393307:WLZ393307 WLX393318:WLZ393318 WLX458821:WLZ458821 WLX458832:WLZ458832 WLX458843:WLZ458843 WLX458854:WLZ458854 WLX524357:WLZ524357 WLX524368:WLZ524368 WLX524379:WLZ524379 WLX524390:WLZ524390 WLX589893:WLZ589893 WLX589904:WLZ589904 WLX589915:WLZ589915 WLX589926:WLZ589926 WLX655429:WLZ655429 WLX655440:WLZ655440 WLX655451:WLZ655451 WLX655462:WLZ655462 WLX720965:WLZ720965 WLX720976:WLZ720976 WLX720987:WLZ720987 WLX720998:WLZ720998 WLX786501:WLZ786501 WLX786512:WLZ786512 WLX786523:WLZ786523 WLX786534:WLZ786534 WLX852037:WLZ852037 WLX852048:WLZ852048 WLX852059:WLZ852059 WLX852070:WLZ852070 WLX917573:WLZ917573 WLX917584:WLZ917584 WLX917595:WLZ917595 WLX917606:WLZ917606 WLX983109:WLZ983109 WLX983120:WLZ983120 WLX983131:WLZ983131 WLX983142:WLZ983142 WVT69:WVV69 WVT80:WVV80 WVT91:WVV91 WVT102:WVV102 WVT65605:WVV65605 WVT65616:WVV65616 WVT65627:WVV65627 WVT65638:WVV65638 WVT131141:WVV131141 WVT131152:WVV131152 WVT131163:WVV131163 WVT131174:WVV131174 WVT196677:WVV196677 WVT196688:WVV196688 WVT196699:WVV196699 WVT196710:WVV196710 WVT262213:WVV262213 WVT262224:WVV262224 WVT262235:WVV262235 WVT262246:WVV262246 WVT327749:WVV327749 WVT327760:WVV327760 WVT327771:WVV327771 WVT327782:WVV327782 WVT393285:WVV393285 WVT393296:WVV393296 WVT393307:WVV393307 WVT393318:WVV393318 WVT458821:WVV458821 WVT458832:WVV458832 WVT458843:WVV458843 WVT458854:WVV458854 WVT524357:WVV524357 WVT524368:WVV524368 WVT524379:WVV524379 WVT524390:WVV524390 WVT589893:WVV589893 WVT589904:WVV589904 WVT589915:WVV589915 WVT589926:WVV589926 WVT655429:WVV655429 WVT655440:WVV655440 WVT655451:WVV655451 WVT655462:WVV655462 WVT720965:WVV720965 WVT720976:WVV720976 WVT720987:WVV720987 WVT720998:WVV720998 WVT786501:WVV786501 WVT786512:WVV786512 WVT786523:WVV786523 WVT786534:WVV786534 WVT852037:WVV852037 WVT852048:WVV852048 WVT852059:WVV852059 WVT852070:WVV852070 WVT917573:WVV917573 WVT917584:WVV917584 WVT917595:WVV917595 WVT917606:WVV917606 WVT983109:WVV983109 WVT983120:WVV983120 WVT983131:WVV983131 WVT983142:WVV983142" xr:uid="{00000000-0002-0000-2500-000000000000}">
      <formula1>$AC$68:$AC$115</formula1>
    </dataValidation>
    <dataValidation type="list" allowBlank="1" showInputMessage="1" showErrorMessage="1" sqref="K67:N67 K78:N78 K89:N89 K100:N100 K113:N113 K65603:N65603 K65614:N65614 K65625:N65625 K65636:N65636 K65649:N65649 K131139:N131139 K131150:N131150 K131161:N131161 K131172:N131172 K131185:N131185 K196675:N196675 K196686:N196686 K196697:N196697 K196708:N196708 K196721:N196721 K262211:N262211 K262222:N262222 K262233:N262233 K262244:N262244 K262257:N262257 K327747:N327747 K327758:N327758 K327769:N327769 K327780:N327780 K327793:N327793 K393283:N393283 K393294:N393294 K393305:N393305 K393316:N393316 K393329:N393329 K458819:N458819 K458830:N458830 K458841:N458841 K458852:N458852 K458865:N458865 K524355:N524355 K524366:N524366 K524377:N524377 K524388:N524388 K524401:N524401 K589891:N589891 K589902:N589902 K589913:N589913 K589924:N589924 K589937:N589937 K655427:N655427 K655438:N655438 K655449:N655449 K655460:N655460 K655473:N655473 K720963:N720963 K720974:N720974 K720985:N720985 K720996:N720996 K721009:N721009 K786499:N786499 K786510:N786510 K786521:N786521 K786532:N786532 K786545:N786545 K852035:N852035 K852046:N852046 K852057:N852057 K852068:N852068 K852081:N852081 K917571:N917571 K917582:N917582 K917593:N917593 K917604:N917604 K917617:N917617 K983107:N983107 K983118:N983118 K983129:N983129 K983140:N983140 K983153:N983153 JG67:JJ67 JG78:JJ78 JG89:JJ89 JG100:JJ100 JG113:JJ113 JG65603:JJ65603 JG65614:JJ65614 JG65625:JJ65625 JG65636:JJ65636 JG65649:JJ65649 JG131139:JJ131139 JG131150:JJ131150 JG131161:JJ131161 JG131172:JJ131172 JG131185:JJ131185 JG196675:JJ196675 JG196686:JJ196686 JG196697:JJ196697 JG196708:JJ196708 JG196721:JJ196721 JG262211:JJ262211 JG262222:JJ262222 JG262233:JJ262233 JG262244:JJ262244 JG262257:JJ262257 JG327747:JJ327747 JG327758:JJ327758 JG327769:JJ327769 JG327780:JJ327780 JG327793:JJ327793 JG393283:JJ393283 JG393294:JJ393294 JG393305:JJ393305 JG393316:JJ393316 JG393329:JJ393329 JG458819:JJ458819 JG458830:JJ458830 JG458841:JJ458841 JG458852:JJ458852 JG458865:JJ458865 JG524355:JJ524355 JG524366:JJ524366 JG524377:JJ524377 JG524388:JJ524388 JG524401:JJ524401 JG589891:JJ589891 JG589902:JJ589902 JG589913:JJ589913 JG589924:JJ589924 JG589937:JJ589937 JG655427:JJ655427 JG655438:JJ655438 JG655449:JJ655449 JG655460:JJ655460 JG655473:JJ655473 JG720963:JJ720963 JG720974:JJ720974 JG720985:JJ720985 JG720996:JJ720996 JG721009:JJ721009 JG786499:JJ786499 JG786510:JJ786510 JG786521:JJ786521 JG786532:JJ786532 JG786545:JJ786545 JG852035:JJ852035 JG852046:JJ852046 JG852057:JJ852057 JG852068:JJ852068 JG852081:JJ852081 JG917571:JJ917571 JG917582:JJ917582 JG917593:JJ917593 JG917604:JJ917604 JG917617:JJ917617 JG983107:JJ983107 JG983118:JJ983118 JG983129:JJ983129 JG983140:JJ983140 JG983153:JJ983153 TC67:TF67 TC78:TF78 TC89:TF89 TC100:TF100 TC113:TF113 TC65603:TF65603 TC65614:TF65614 TC65625:TF65625 TC65636:TF65636 TC65649:TF65649 TC131139:TF131139 TC131150:TF131150 TC131161:TF131161 TC131172:TF131172 TC131185:TF131185 TC196675:TF196675 TC196686:TF196686 TC196697:TF196697 TC196708:TF196708 TC196721:TF196721 TC262211:TF262211 TC262222:TF262222 TC262233:TF262233 TC262244:TF262244 TC262257:TF262257 TC327747:TF327747 TC327758:TF327758 TC327769:TF327769 TC327780:TF327780 TC327793:TF327793 TC393283:TF393283 TC393294:TF393294 TC393305:TF393305 TC393316:TF393316 TC393329:TF393329 TC458819:TF458819 TC458830:TF458830 TC458841:TF458841 TC458852:TF458852 TC458865:TF458865 TC524355:TF524355 TC524366:TF524366 TC524377:TF524377 TC524388:TF524388 TC524401:TF524401 TC589891:TF589891 TC589902:TF589902 TC589913:TF589913 TC589924:TF589924 TC589937:TF589937 TC655427:TF655427 TC655438:TF655438 TC655449:TF655449 TC655460:TF655460 TC655473:TF655473 TC720963:TF720963 TC720974:TF720974 TC720985:TF720985 TC720996:TF720996 TC721009:TF721009 TC786499:TF786499 TC786510:TF786510 TC786521:TF786521 TC786532:TF786532 TC786545:TF786545 TC852035:TF852035 TC852046:TF852046 TC852057:TF852057 TC852068:TF852068 TC852081:TF852081 TC917571:TF917571 TC917582:TF917582 TC917593:TF917593 TC917604:TF917604 TC917617:TF917617 TC983107:TF983107 TC983118:TF983118 TC983129:TF983129 TC983140:TF983140 TC983153:TF983153 ACY67:ADB67 ACY78:ADB78 ACY89:ADB89 ACY100:ADB100 ACY113:ADB113 ACY65603:ADB65603 ACY65614:ADB65614 ACY65625:ADB65625 ACY65636:ADB65636 ACY65649:ADB65649 ACY131139:ADB131139 ACY131150:ADB131150 ACY131161:ADB131161 ACY131172:ADB131172 ACY131185:ADB131185 ACY196675:ADB196675 ACY196686:ADB196686 ACY196697:ADB196697 ACY196708:ADB196708 ACY196721:ADB196721 ACY262211:ADB262211 ACY262222:ADB262222 ACY262233:ADB262233 ACY262244:ADB262244 ACY262257:ADB262257 ACY327747:ADB327747 ACY327758:ADB327758 ACY327769:ADB327769 ACY327780:ADB327780 ACY327793:ADB327793 ACY393283:ADB393283 ACY393294:ADB393294 ACY393305:ADB393305 ACY393316:ADB393316 ACY393329:ADB393329 ACY458819:ADB458819 ACY458830:ADB458830 ACY458841:ADB458841 ACY458852:ADB458852 ACY458865:ADB458865 ACY524355:ADB524355 ACY524366:ADB524366 ACY524377:ADB524377 ACY524388:ADB524388 ACY524401:ADB524401 ACY589891:ADB589891 ACY589902:ADB589902 ACY589913:ADB589913 ACY589924:ADB589924 ACY589937:ADB589937 ACY655427:ADB655427 ACY655438:ADB655438 ACY655449:ADB655449 ACY655460:ADB655460 ACY655473:ADB655473 ACY720963:ADB720963 ACY720974:ADB720974 ACY720985:ADB720985 ACY720996:ADB720996 ACY721009:ADB721009 ACY786499:ADB786499 ACY786510:ADB786510 ACY786521:ADB786521 ACY786532:ADB786532 ACY786545:ADB786545 ACY852035:ADB852035 ACY852046:ADB852046 ACY852057:ADB852057 ACY852068:ADB852068 ACY852081:ADB852081 ACY917571:ADB917571 ACY917582:ADB917582 ACY917593:ADB917593 ACY917604:ADB917604 ACY917617:ADB917617 ACY983107:ADB983107 ACY983118:ADB983118 ACY983129:ADB983129 ACY983140:ADB983140 ACY983153:ADB983153 AMU67:AMX67 AMU78:AMX78 AMU89:AMX89 AMU100:AMX100 AMU113:AMX113 AMU65603:AMX65603 AMU65614:AMX65614 AMU65625:AMX65625 AMU65636:AMX65636 AMU65649:AMX65649 AMU131139:AMX131139 AMU131150:AMX131150 AMU131161:AMX131161 AMU131172:AMX131172 AMU131185:AMX131185 AMU196675:AMX196675 AMU196686:AMX196686 AMU196697:AMX196697 AMU196708:AMX196708 AMU196721:AMX196721 AMU262211:AMX262211 AMU262222:AMX262222 AMU262233:AMX262233 AMU262244:AMX262244 AMU262257:AMX262257 AMU327747:AMX327747 AMU327758:AMX327758 AMU327769:AMX327769 AMU327780:AMX327780 AMU327793:AMX327793 AMU393283:AMX393283 AMU393294:AMX393294 AMU393305:AMX393305 AMU393316:AMX393316 AMU393329:AMX393329 AMU458819:AMX458819 AMU458830:AMX458830 AMU458841:AMX458841 AMU458852:AMX458852 AMU458865:AMX458865 AMU524355:AMX524355 AMU524366:AMX524366 AMU524377:AMX524377 AMU524388:AMX524388 AMU524401:AMX524401 AMU589891:AMX589891 AMU589902:AMX589902 AMU589913:AMX589913 AMU589924:AMX589924 AMU589937:AMX589937 AMU655427:AMX655427 AMU655438:AMX655438 AMU655449:AMX655449 AMU655460:AMX655460 AMU655473:AMX655473 AMU720963:AMX720963 AMU720974:AMX720974 AMU720985:AMX720985 AMU720996:AMX720996 AMU721009:AMX721009 AMU786499:AMX786499 AMU786510:AMX786510 AMU786521:AMX786521 AMU786532:AMX786532 AMU786545:AMX786545 AMU852035:AMX852035 AMU852046:AMX852046 AMU852057:AMX852057 AMU852068:AMX852068 AMU852081:AMX852081 AMU917571:AMX917571 AMU917582:AMX917582 AMU917593:AMX917593 AMU917604:AMX917604 AMU917617:AMX917617 AMU983107:AMX983107 AMU983118:AMX983118 AMU983129:AMX983129 AMU983140:AMX983140 AMU983153:AMX983153 AWQ67:AWT67 AWQ78:AWT78 AWQ89:AWT89 AWQ100:AWT100 AWQ113:AWT113 AWQ65603:AWT65603 AWQ65614:AWT65614 AWQ65625:AWT65625 AWQ65636:AWT65636 AWQ65649:AWT65649 AWQ131139:AWT131139 AWQ131150:AWT131150 AWQ131161:AWT131161 AWQ131172:AWT131172 AWQ131185:AWT131185 AWQ196675:AWT196675 AWQ196686:AWT196686 AWQ196697:AWT196697 AWQ196708:AWT196708 AWQ196721:AWT196721 AWQ262211:AWT262211 AWQ262222:AWT262222 AWQ262233:AWT262233 AWQ262244:AWT262244 AWQ262257:AWT262257 AWQ327747:AWT327747 AWQ327758:AWT327758 AWQ327769:AWT327769 AWQ327780:AWT327780 AWQ327793:AWT327793 AWQ393283:AWT393283 AWQ393294:AWT393294 AWQ393305:AWT393305 AWQ393316:AWT393316 AWQ393329:AWT393329 AWQ458819:AWT458819 AWQ458830:AWT458830 AWQ458841:AWT458841 AWQ458852:AWT458852 AWQ458865:AWT458865 AWQ524355:AWT524355 AWQ524366:AWT524366 AWQ524377:AWT524377 AWQ524388:AWT524388 AWQ524401:AWT524401 AWQ589891:AWT589891 AWQ589902:AWT589902 AWQ589913:AWT589913 AWQ589924:AWT589924 AWQ589937:AWT589937 AWQ655427:AWT655427 AWQ655438:AWT655438 AWQ655449:AWT655449 AWQ655460:AWT655460 AWQ655473:AWT655473 AWQ720963:AWT720963 AWQ720974:AWT720974 AWQ720985:AWT720985 AWQ720996:AWT720996 AWQ721009:AWT721009 AWQ786499:AWT786499 AWQ786510:AWT786510 AWQ786521:AWT786521 AWQ786532:AWT786532 AWQ786545:AWT786545 AWQ852035:AWT852035 AWQ852046:AWT852046 AWQ852057:AWT852057 AWQ852068:AWT852068 AWQ852081:AWT852081 AWQ917571:AWT917571 AWQ917582:AWT917582 AWQ917593:AWT917593 AWQ917604:AWT917604 AWQ917617:AWT917617 AWQ983107:AWT983107 AWQ983118:AWT983118 AWQ983129:AWT983129 AWQ983140:AWT983140 AWQ983153:AWT983153 BGM67:BGP67 BGM78:BGP78 BGM89:BGP89 BGM100:BGP100 BGM113:BGP113 BGM65603:BGP65603 BGM65614:BGP65614 BGM65625:BGP65625 BGM65636:BGP65636 BGM65649:BGP65649 BGM131139:BGP131139 BGM131150:BGP131150 BGM131161:BGP131161 BGM131172:BGP131172 BGM131185:BGP131185 BGM196675:BGP196675 BGM196686:BGP196686 BGM196697:BGP196697 BGM196708:BGP196708 BGM196721:BGP196721 BGM262211:BGP262211 BGM262222:BGP262222 BGM262233:BGP262233 BGM262244:BGP262244 BGM262257:BGP262257 BGM327747:BGP327747 BGM327758:BGP327758 BGM327769:BGP327769 BGM327780:BGP327780 BGM327793:BGP327793 BGM393283:BGP393283 BGM393294:BGP393294 BGM393305:BGP393305 BGM393316:BGP393316 BGM393329:BGP393329 BGM458819:BGP458819 BGM458830:BGP458830 BGM458841:BGP458841 BGM458852:BGP458852 BGM458865:BGP458865 BGM524355:BGP524355 BGM524366:BGP524366 BGM524377:BGP524377 BGM524388:BGP524388 BGM524401:BGP524401 BGM589891:BGP589891 BGM589902:BGP589902 BGM589913:BGP589913 BGM589924:BGP589924 BGM589937:BGP589937 BGM655427:BGP655427 BGM655438:BGP655438 BGM655449:BGP655449 BGM655460:BGP655460 BGM655473:BGP655473 BGM720963:BGP720963 BGM720974:BGP720974 BGM720985:BGP720985 BGM720996:BGP720996 BGM721009:BGP721009 BGM786499:BGP786499 BGM786510:BGP786510 BGM786521:BGP786521 BGM786532:BGP786532 BGM786545:BGP786545 BGM852035:BGP852035 BGM852046:BGP852046 BGM852057:BGP852057 BGM852068:BGP852068 BGM852081:BGP852081 BGM917571:BGP917571 BGM917582:BGP917582 BGM917593:BGP917593 BGM917604:BGP917604 BGM917617:BGP917617 BGM983107:BGP983107 BGM983118:BGP983118 BGM983129:BGP983129 BGM983140:BGP983140 BGM983153:BGP983153 BQI67:BQL67 BQI78:BQL78 BQI89:BQL89 BQI100:BQL100 BQI113:BQL113 BQI65603:BQL65603 BQI65614:BQL65614 BQI65625:BQL65625 BQI65636:BQL65636 BQI65649:BQL65649 BQI131139:BQL131139 BQI131150:BQL131150 BQI131161:BQL131161 BQI131172:BQL131172 BQI131185:BQL131185 BQI196675:BQL196675 BQI196686:BQL196686 BQI196697:BQL196697 BQI196708:BQL196708 BQI196721:BQL196721 BQI262211:BQL262211 BQI262222:BQL262222 BQI262233:BQL262233 BQI262244:BQL262244 BQI262257:BQL262257 BQI327747:BQL327747 BQI327758:BQL327758 BQI327769:BQL327769 BQI327780:BQL327780 BQI327793:BQL327793 BQI393283:BQL393283 BQI393294:BQL393294 BQI393305:BQL393305 BQI393316:BQL393316 BQI393329:BQL393329 BQI458819:BQL458819 BQI458830:BQL458830 BQI458841:BQL458841 BQI458852:BQL458852 BQI458865:BQL458865 BQI524355:BQL524355 BQI524366:BQL524366 BQI524377:BQL524377 BQI524388:BQL524388 BQI524401:BQL524401 BQI589891:BQL589891 BQI589902:BQL589902 BQI589913:BQL589913 BQI589924:BQL589924 BQI589937:BQL589937 BQI655427:BQL655427 BQI655438:BQL655438 BQI655449:BQL655449 BQI655460:BQL655460 BQI655473:BQL655473 BQI720963:BQL720963 BQI720974:BQL720974 BQI720985:BQL720985 BQI720996:BQL720996 BQI721009:BQL721009 BQI786499:BQL786499 BQI786510:BQL786510 BQI786521:BQL786521 BQI786532:BQL786532 BQI786545:BQL786545 BQI852035:BQL852035 BQI852046:BQL852046 BQI852057:BQL852057 BQI852068:BQL852068 BQI852081:BQL852081 BQI917571:BQL917571 BQI917582:BQL917582 BQI917593:BQL917593 BQI917604:BQL917604 BQI917617:BQL917617 BQI983107:BQL983107 BQI983118:BQL983118 BQI983129:BQL983129 BQI983140:BQL983140 BQI983153:BQL983153 CAE67:CAH67 CAE78:CAH78 CAE89:CAH89 CAE100:CAH100 CAE113:CAH113 CAE65603:CAH65603 CAE65614:CAH65614 CAE65625:CAH65625 CAE65636:CAH65636 CAE65649:CAH65649 CAE131139:CAH131139 CAE131150:CAH131150 CAE131161:CAH131161 CAE131172:CAH131172 CAE131185:CAH131185 CAE196675:CAH196675 CAE196686:CAH196686 CAE196697:CAH196697 CAE196708:CAH196708 CAE196721:CAH196721 CAE262211:CAH262211 CAE262222:CAH262222 CAE262233:CAH262233 CAE262244:CAH262244 CAE262257:CAH262257 CAE327747:CAH327747 CAE327758:CAH327758 CAE327769:CAH327769 CAE327780:CAH327780 CAE327793:CAH327793 CAE393283:CAH393283 CAE393294:CAH393294 CAE393305:CAH393305 CAE393316:CAH393316 CAE393329:CAH393329 CAE458819:CAH458819 CAE458830:CAH458830 CAE458841:CAH458841 CAE458852:CAH458852 CAE458865:CAH458865 CAE524355:CAH524355 CAE524366:CAH524366 CAE524377:CAH524377 CAE524388:CAH524388 CAE524401:CAH524401 CAE589891:CAH589891 CAE589902:CAH589902 CAE589913:CAH589913 CAE589924:CAH589924 CAE589937:CAH589937 CAE655427:CAH655427 CAE655438:CAH655438 CAE655449:CAH655449 CAE655460:CAH655460 CAE655473:CAH655473 CAE720963:CAH720963 CAE720974:CAH720974 CAE720985:CAH720985 CAE720996:CAH720996 CAE721009:CAH721009 CAE786499:CAH786499 CAE786510:CAH786510 CAE786521:CAH786521 CAE786532:CAH786532 CAE786545:CAH786545 CAE852035:CAH852035 CAE852046:CAH852046 CAE852057:CAH852057 CAE852068:CAH852068 CAE852081:CAH852081 CAE917571:CAH917571 CAE917582:CAH917582 CAE917593:CAH917593 CAE917604:CAH917604 CAE917617:CAH917617 CAE983107:CAH983107 CAE983118:CAH983118 CAE983129:CAH983129 CAE983140:CAH983140 CAE983153:CAH983153 CKA67:CKD67 CKA78:CKD78 CKA89:CKD89 CKA100:CKD100 CKA113:CKD113 CKA65603:CKD65603 CKA65614:CKD65614 CKA65625:CKD65625 CKA65636:CKD65636 CKA65649:CKD65649 CKA131139:CKD131139 CKA131150:CKD131150 CKA131161:CKD131161 CKA131172:CKD131172 CKA131185:CKD131185 CKA196675:CKD196675 CKA196686:CKD196686 CKA196697:CKD196697 CKA196708:CKD196708 CKA196721:CKD196721 CKA262211:CKD262211 CKA262222:CKD262222 CKA262233:CKD262233 CKA262244:CKD262244 CKA262257:CKD262257 CKA327747:CKD327747 CKA327758:CKD327758 CKA327769:CKD327769 CKA327780:CKD327780 CKA327793:CKD327793 CKA393283:CKD393283 CKA393294:CKD393294 CKA393305:CKD393305 CKA393316:CKD393316 CKA393329:CKD393329 CKA458819:CKD458819 CKA458830:CKD458830 CKA458841:CKD458841 CKA458852:CKD458852 CKA458865:CKD458865 CKA524355:CKD524355 CKA524366:CKD524366 CKA524377:CKD524377 CKA524388:CKD524388 CKA524401:CKD524401 CKA589891:CKD589891 CKA589902:CKD589902 CKA589913:CKD589913 CKA589924:CKD589924 CKA589937:CKD589937 CKA655427:CKD655427 CKA655438:CKD655438 CKA655449:CKD655449 CKA655460:CKD655460 CKA655473:CKD655473 CKA720963:CKD720963 CKA720974:CKD720974 CKA720985:CKD720985 CKA720996:CKD720996 CKA721009:CKD721009 CKA786499:CKD786499 CKA786510:CKD786510 CKA786521:CKD786521 CKA786532:CKD786532 CKA786545:CKD786545 CKA852035:CKD852035 CKA852046:CKD852046 CKA852057:CKD852057 CKA852068:CKD852068 CKA852081:CKD852081 CKA917571:CKD917571 CKA917582:CKD917582 CKA917593:CKD917593 CKA917604:CKD917604 CKA917617:CKD917617 CKA983107:CKD983107 CKA983118:CKD983118 CKA983129:CKD983129 CKA983140:CKD983140 CKA983153:CKD983153 CTW67:CTZ67 CTW78:CTZ78 CTW89:CTZ89 CTW100:CTZ100 CTW113:CTZ113 CTW65603:CTZ65603 CTW65614:CTZ65614 CTW65625:CTZ65625 CTW65636:CTZ65636 CTW65649:CTZ65649 CTW131139:CTZ131139 CTW131150:CTZ131150 CTW131161:CTZ131161 CTW131172:CTZ131172 CTW131185:CTZ131185 CTW196675:CTZ196675 CTW196686:CTZ196686 CTW196697:CTZ196697 CTW196708:CTZ196708 CTW196721:CTZ196721 CTW262211:CTZ262211 CTW262222:CTZ262222 CTW262233:CTZ262233 CTW262244:CTZ262244 CTW262257:CTZ262257 CTW327747:CTZ327747 CTW327758:CTZ327758 CTW327769:CTZ327769 CTW327780:CTZ327780 CTW327793:CTZ327793 CTW393283:CTZ393283 CTW393294:CTZ393294 CTW393305:CTZ393305 CTW393316:CTZ393316 CTW393329:CTZ393329 CTW458819:CTZ458819 CTW458830:CTZ458830 CTW458841:CTZ458841 CTW458852:CTZ458852 CTW458865:CTZ458865 CTW524355:CTZ524355 CTW524366:CTZ524366 CTW524377:CTZ524377 CTW524388:CTZ524388 CTW524401:CTZ524401 CTW589891:CTZ589891 CTW589902:CTZ589902 CTW589913:CTZ589913 CTW589924:CTZ589924 CTW589937:CTZ589937 CTW655427:CTZ655427 CTW655438:CTZ655438 CTW655449:CTZ655449 CTW655460:CTZ655460 CTW655473:CTZ655473 CTW720963:CTZ720963 CTW720974:CTZ720974 CTW720985:CTZ720985 CTW720996:CTZ720996 CTW721009:CTZ721009 CTW786499:CTZ786499 CTW786510:CTZ786510 CTW786521:CTZ786521 CTW786532:CTZ786532 CTW786545:CTZ786545 CTW852035:CTZ852035 CTW852046:CTZ852046 CTW852057:CTZ852057 CTW852068:CTZ852068 CTW852081:CTZ852081 CTW917571:CTZ917571 CTW917582:CTZ917582 CTW917593:CTZ917593 CTW917604:CTZ917604 CTW917617:CTZ917617 CTW983107:CTZ983107 CTW983118:CTZ983118 CTW983129:CTZ983129 CTW983140:CTZ983140 CTW983153:CTZ983153 DDS67:DDV67 DDS78:DDV78 DDS89:DDV89 DDS100:DDV100 DDS113:DDV113 DDS65603:DDV65603 DDS65614:DDV65614 DDS65625:DDV65625 DDS65636:DDV65636 DDS65649:DDV65649 DDS131139:DDV131139 DDS131150:DDV131150 DDS131161:DDV131161 DDS131172:DDV131172 DDS131185:DDV131185 DDS196675:DDV196675 DDS196686:DDV196686 DDS196697:DDV196697 DDS196708:DDV196708 DDS196721:DDV196721 DDS262211:DDV262211 DDS262222:DDV262222 DDS262233:DDV262233 DDS262244:DDV262244 DDS262257:DDV262257 DDS327747:DDV327747 DDS327758:DDV327758 DDS327769:DDV327769 DDS327780:DDV327780 DDS327793:DDV327793 DDS393283:DDV393283 DDS393294:DDV393294 DDS393305:DDV393305 DDS393316:DDV393316 DDS393329:DDV393329 DDS458819:DDV458819 DDS458830:DDV458830 DDS458841:DDV458841 DDS458852:DDV458852 DDS458865:DDV458865 DDS524355:DDV524355 DDS524366:DDV524366 DDS524377:DDV524377 DDS524388:DDV524388 DDS524401:DDV524401 DDS589891:DDV589891 DDS589902:DDV589902 DDS589913:DDV589913 DDS589924:DDV589924 DDS589937:DDV589937 DDS655427:DDV655427 DDS655438:DDV655438 DDS655449:DDV655449 DDS655460:DDV655460 DDS655473:DDV655473 DDS720963:DDV720963 DDS720974:DDV720974 DDS720985:DDV720985 DDS720996:DDV720996 DDS721009:DDV721009 DDS786499:DDV786499 DDS786510:DDV786510 DDS786521:DDV786521 DDS786532:DDV786532 DDS786545:DDV786545 DDS852035:DDV852035 DDS852046:DDV852046 DDS852057:DDV852057 DDS852068:DDV852068 DDS852081:DDV852081 DDS917571:DDV917571 DDS917582:DDV917582 DDS917593:DDV917593 DDS917604:DDV917604 DDS917617:DDV917617 DDS983107:DDV983107 DDS983118:DDV983118 DDS983129:DDV983129 DDS983140:DDV983140 DDS983153:DDV983153 DNO67:DNR67 DNO78:DNR78 DNO89:DNR89 DNO100:DNR100 DNO113:DNR113 DNO65603:DNR65603 DNO65614:DNR65614 DNO65625:DNR65625 DNO65636:DNR65636 DNO65649:DNR65649 DNO131139:DNR131139 DNO131150:DNR131150 DNO131161:DNR131161 DNO131172:DNR131172 DNO131185:DNR131185 DNO196675:DNR196675 DNO196686:DNR196686 DNO196697:DNR196697 DNO196708:DNR196708 DNO196721:DNR196721 DNO262211:DNR262211 DNO262222:DNR262222 DNO262233:DNR262233 DNO262244:DNR262244 DNO262257:DNR262257 DNO327747:DNR327747 DNO327758:DNR327758 DNO327769:DNR327769 DNO327780:DNR327780 DNO327793:DNR327793 DNO393283:DNR393283 DNO393294:DNR393294 DNO393305:DNR393305 DNO393316:DNR393316 DNO393329:DNR393329 DNO458819:DNR458819 DNO458830:DNR458830 DNO458841:DNR458841 DNO458852:DNR458852 DNO458865:DNR458865 DNO524355:DNR524355 DNO524366:DNR524366 DNO524377:DNR524377 DNO524388:DNR524388 DNO524401:DNR524401 DNO589891:DNR589891 DNO589902:DNR589902 DNO589913:DNR589913 DNO589924:DNR589924 DNO589937:DNR589937 DNO655427:DNR655427 DNO655438:DNR655438 DNO655449:DNR655449 DNO655460:DNR655460 DNO655473:DNR655473 DNO720963:DNR720963 DNO720974:DNR720974 DNO720985:DNR720985 DNO720996:DNR720996 DNO721009:DNR721009 DNO786499:DNR786499 DNO786510:DNR786510 DNO786521:DNR786521 DNO786532:DNR786532 DNO786545:DNR786545 DNO852035:DNR852035 DNO852046:DNR852046 DNO852057:DNR852057 DNO852068:DNR852068 DNO852081:DNR852081 DNO917571:DNR917571 DNO917582:DNR917582 DNO917593:DNR917593 DNO917604:DNR917604 DNO917617:DNR917617 DNO983107:DNR983107 DNO983118:DNR983118 DNO983129:DNR983129 DNO983140:DNR983140 DNO983153:DNR983153 DXK67:DXN67 DXK78:DXN78 DXK89:DXN89 DXK100:DXN100 DXK113:DXN113 DXK65603:DXN65603 DXK65614:DXN65614 DXK65625:DXN65625 DXK65636:DXN65636 DXK65649:DXN65649 DXK131139:DXN131139 DXK131150:DXN131150 DXK131161:DXN131161 DXK131172:DXN131172 DXK131185:DXN131185 DXK196675:DXN196675 DXK196686:DXN196686 DXK196697:DXN196697 DXK196708:DXN196708 DXK196721:DXN196721 DXK262211:DXN262211 DXK262222:DXN262222 DXK262233:DXN262233 DXK262244:DXN262244 DXK262257:DXN262257 DXK327747:DXN327747 DXK327758:DXN327758 DXK327769:DXN327769 DXK327780:DXN327780 DXK327793:DXN327793 DXK393283:DXN393283 DXK393294:DXN393294 DXK393305:DXN393305 DXK393316:DXN393316 DXK393329:DXN393329 DXK458819:DXN458819 DXK458830:DXN458830 DXK458841:DXN458841 DXK458852:DXN458852 DXK458865:DXN458865 DXK524355:DXN524355 DXK524366:DXN524366 DXK524377:DXN524377 DXK524388:DXN524388 DXK524401:DXN524401 DXK589891:DXN589891 DXK589902:DXN589902 DXK589913:DXN589913 DXK589924:DXN589924 DXK589937:DXN589937 DXK655427:DXN655427 DXK655438:DXN655438 DXK655449:DXN655449 DXK655460:DXN655460 DXK655473:DXN655473 DXK720963:DXN720963 DXK720974:DXN720974 DXK720985:DXN720985 DXK720996:DXN720996 DXK721009:DXN721009 DXK786499:DXN786499 DXK786510:DXN786510 DXK786521:DXN786521 DXK786532:DXN786532 DXK786545:DXN786545 DXK852035:DXN852035 DXK852046:DXN852046 DXK852057:DXN852057 DXK852068:DXN852068 DXK852081:DXN852081 DXK917571:DXN917571 DXK917582:DXN917582 DXK917593:DXN917593 DXK917604:DXN917604 DXK917617:DXN917617 DXK983107:DXN983107 DXK983118:DXN983118 DXK983129:DXN983129 DXK983140:DXN983140 DXK983153:DXN983153 EHG67:EHJ67 EHG78:EHJ78 EHG89:EHJ89 EHG100:EHJ100 EHG113:EHJ113 EHG65603:EHJ65603 EHG65614:EHJ65614 EHG65625:EHJ65625 EHG65636:EHJ65636 EHG65649:EHJ65649 EHG131139:EHJ131139 EHG131150:EHJ131150 EHG131161:EHJ131161 EHG131172:EHJ131172 EHG131185:EHJ131185 EHG196675:EHJ196675 EHG196686:EHJ196686 EHG196697:EHJ196697 EHG196708:EHJ196708 EHG196721:EHJ196721 EHG262211:EHJ262211 EHG262222:EHJ262222 EHG262233:EHJ262233 EHG262244:EHJ262244 EHG262257:EHJ262257 EHG327747:EHJ327747 EHG327758:EHJ327758 EHG327769:EHJ327769 EHG327780:EHJ327780 EHG327793:EHJ327793 EHG393283:EHJ393283 EHG393294:EHJ393294 EHG393305:EHJ393305 EHG393316:EHJ393316 EHG393329:EHJ393329 EHG458819:EHJ458819 EHG458830:EHJ458830 EHG458841:EHJ458841 EHG458852:EHJ458852 EHG458865:EHJ458865 EHG524355:EHJ524355 EHG524366:EHJ524366 EHG524377:EHJ524377 EHG524388:EHJ524388 EHG524401:EHJ524401 EHG589891:EHJ589891 EHG589902:EHJ589902 EHG589913:EHJ589913 EHG589924:EHJ589924 EHG589937:EHJ589937 EHG655427:EHJ655427 EHG655438:EHJ655438 EHG655449:EHJ655449 EHG655460:EHJ655460 EHG655473:EHJ655473 EHG720963:EHJ720963 EHG720974:EHJ720974 EHG720985:EHJ720985 EHG720996:EHJ720996 EHG721009:EHJ721009 EHG786499:EHJ786499 EHG786510:EHJ786510 EHG786521:EHJ786521 EHG786532:EHJ786532 EHG786545:EHJ786545 EHG852035:EHJ852035 EHG852046:EHJ852046 EHG852057:EHJ852057 EHG852068:EHJ852068 EHG852081:EHJ852081 EHG917571:EHJ917571 EHG917582:EHJ917582 EHG917593:EHJ917593 EHG917604:EHJ917604 EHG917617:EHJ917617 EHG983107:EHJ983107 EHG983118:EHJ983118 EHG983129:EHJ983129 EHG983140:EHJ983140 EHG983153:EHJ983153 ERC67:ERF67 ERC78:ERF78 ERC89:ERF89 ERC100:ERF100 ERC113:ERF113 ERC65603:ERF65603 ERC65614:ERF65614 ERC65625:ERF65625 ERC65636:ERF65636 ERC65649:ERF65649 ERC131139:ERF131139 ERC131150:ERF131150 ERC131161:ERF131161 ERC131172:ERF131172 ERC131185:ERF131185 ERC196675:ERF196675 ERC196686:ERF196686 ERC196697:ERF196697 ERC196708:ERF196708 ERC196721:ERF196721 ERC262211:ERF262211 ERC262222:ERF262222 ERC262233:ERF262233 ERC262244:ERF262244 ERC262257:ERF262257 ERC327747:ERF327747 ERC327758:ERF327758 ERC327769:ERF327769 ERC327780:ERF327780 ERC327793:ERF327793 ERC393283:ERF393283 ERC393294:ERF393294 ERC393305:ERF393305 ERC393316:ERF393316 ERC393329:ERF393329 ERC458819:ERF458819 ERC458830:ERF458830 ERC458841:ERF458841 ERC458852:ERF458852 ERC458865:ERF458865 ERC524355:ERF524355 ERC524366:ERF524366 ERC524377:ERF524377 ERC524388:ERF524388 ERC524401:ERF524401 ERC589891:ERF589891 ERC589902:ERF589902 ERC589913:ERF589913 ERC589924:ERF589924 ERC589937:ERF589937 ERC655427:ERF655427 ERC655438:ERF655438 ERC655449:ERF655449 ERC655460:ERF655460 ERC655473:ERF655473 ERC720963:ERF720963 ERC720974:ERF720974 ERC720985:ERF720985 ERC720996:ERF720996 ERC721009:ERF721009 ERC786499:ERF786499 ERC786510:ERF786510 ERC786521:ERF786521 ERC786532:ERF786532 ERC786545:ERF786545 ERC852035:ERF852035 ERC852046:ERF852046 ERC852057:ERF852057 ERC852068:ERF852068 ERC852081:ERF852081 ERC917571:ERF917571 ERC917582:ERF917582 ERC917593:ERF917593 ERC917604:ERF917604 ERC917617:ERF917617 ERC983107:ERF983107 ERC983118:ERF983118 ERC983129:ERF983129 ERC983140:ERF983140 ERC983153:ERF983153 FAY67:FBB67 FAY78:FBB78 FAY89:FBB89 FAY100:FBB100 FAY113:FBB113 FAY65603:FBB65603 FAY65614:FBB65614 FAY65625:FBB65625 FAY65636:FBB65636 FAY65649:FBB65649 FAY131139:FBB131139 FAY131150:FBB131150 FAY131161:FBB131161 FAY131172:FBB131172 FAY131185:FBB131185 FAY196675:FBB196675 FAY196686:FBB196686 FAY196697:FBB196697 FAY196708:FBB196708 FAY196721:FBB196721 FAY262211:FBB262211 FAY262222:FBB262222 FAY262233:FBB262233 FAY262244:FBB262244 FAY262257:FBB262257 FAY327747:FBB327747 FAY327758:FBB327758 FAY327769:FBB327769 FAY327780:FBB327780 FAY327793:FBB327793 FAY393283:FBB393283 FAY393294:FBB393294 FAY393305:FBB393305 FAY393316:FBB393316 FAY393329:FBB393329 FAY458819:FBB458819 FAY458830:FBB458830 FAY458841:FBB458841 FAY458852:FBB458852 FAY458865:FBB458865 FAY524355:FBB524355 FAY524366:FBB524366 FAY524377:FBB524377 FAY524388:FBB524388 FAY524401:FBB524401 FAY589891:FBB589891 FAY589902:FBB589902 FAY589913:FBB589913 FAY589924:FBB589924 FAY589937:FBB589937 FAY655427:FBB655427 FAY655438:FBB655438 FAY655449:FBB655449 FAY655460:FBB655460 FAY655473:FBB655473 FAY720963:FBB720963 FAY720974:FBB720974 FAY720985:FBB720985 FAY720996:FBB720996 FAY721009:FBB721009 FAY786499:FBB786499 FAY786510:FBB786510 FAY786521:FBB786521 FAY786532:FBB786532 FAY786545:FBB786545 FAY852035:FBB852035 FAY852046:FBB852046 FAY852057:FBB852057 FAY852068:FBB852068 FAY852081:FBB852081 FAY917571:FBB917571 FAY917582:FBB917582 FAY917593:FBB917593 FAY917604:FBB917604 FAY917617:FBB917617 FAY983107:FBB983107 FAY983118:FBB983118 FAY983129:FBB983129 FAY983140:FBB983140 FAY983153:FBB983153 FKU67:FKX67 FKU78:FKX78 FKU89:FKX89 FKU100:FKX100 FKU113:FKX113 FKU65603:FKX65603 FKU65614:FKX65614 FKU65625:FKX65625 FKU65636:FKX65636 FKU65649:FKX65649 FKU131139:FKX131139 FKU131150:FKX131150 FKU131161:FKX131161 FKU131172:FKX131172 FKU131185:FKX131185 FKU196675:FKX196675 FKU196686:FKX196686 FKU196697:FKX196697 FKU196708:FKX196708 FKU196721:FKX196721 FKU262211:FKX262211 FKU262222:FKX262222 FKU262233:FKX262233 FKU262244:FKX262244 FKU262257:FKX262257 FKU327747:FKX327747 FKU327758:FKX327758 FKU327769:FKX327769 FKU327780:FKX327780 FKU327793:FKX327793 FKU393283:FKX393283 FKU393294:FKX393294 FKU393305:FKX393305 FKU393316:FKX393316 FKU393329:FKX393329 FKU458819:FKX458819 FKU458830:FKX458830 FKU458841:FKX458841 FKU458852:FKX458852 FKU458865:FKX458865 FKU524355:FKX524355 FKU524366:FKX524366 FKU524377:FKX524377 FKU524388:FKX524388 FKU524401:FKX524401 FKU589891:FKX589891 FKU589902:FKX589902 FKU589913:FKX589913 FKU589924:FKX589924 FKU589937:FKX589937 FKU655427:FKX655427 FKU655438:FKX655438 FKU655449:FKX655449 FKU655460:FKX655460 FKU655473:FKX655473 FKU720963:FKX720963 FKU720974:FKX720974 FKU720985:FKX720985 FKU720996:FKX720996 FKU721009:FKX721009 FKU786499:FKX786499 FKU786510:FKX786510 FKU786521:FKX786521 FKU786532:FKX786532 FKU786545:FKX786545 FKU852035:FKX852035 FKU852046:FKX852046 FKU852057:FKX852057 FKU852068:FKX852068 FKU852081:FKX852081 FKU917571:FKX917571 FKU917582:FKX917582 FKU917593:FKX917593 FKU917604:FKX917604 FKU917617:FKX917617 FKU983107:FKX983107 FKU983118:FKX983118 FKU983129:FKX983129 FKU983140:FKX983140 FKU983153:FKX983153 FUQ67:FUT67 FUQ78:FUT78 FUQ89:FUT89 FUQ100:FUT100 FUQ113:FUT113 FUQ65603:FUT65603 FUQ65614:FUT65614 FUQ65625:FUT65625 FUQ65636:FUT65636 FUQ65649:FUT65649 FUQ131139:FUT131139 FUQ131150:FUT131150 FUQ131161:FUT131161 FUQ131172:FUT131172 FUQ131185:FUT131185 FUQ196675:FUT196675 FUQ196686:FUT196686 FUQ196697:FUT196697 FUQ196708:FUT196708 FUQ196721:FUT196721 FUQ262211:FUT262211 FUQ262222:FUT262222 FUQ262233:FUT262233 FUQ262244:FUT262244 FUQ262257:FUT262257 FUQ327747:FUT327747 FUQ327758:FUT327758 FUQ327769:FUT327769 FUQ327780:FUT327780 FUQ327793:FUT327793 FUQ393283:FUT393283 FUQ393294:FUT393294 FUQ393305:FUT393305 FUQ393316:FUT393316 FUQ393329:FUT393329 FUQ458819:FUT458819 FUQ458830:FUT458830 FUQ458841:FUT458841 FUQ458852:FUT458852 FUQ458865:FUT458865 FUQ524355:FUT524355 FUQ524366:FUT524366 FUQ524377:FUT524377 FUQ524388:FUT524388 FUQ524401:FUT524401 FUQ589891:FUT589891 FUQ589902:FUT589902 FUQ589913:FUT589913 FUQ589924:FUT589924 FUQ589937:FUT589937 FUQ655427:FUT655427 FUQ655438:FUT655438 FUQ655449:FUT655449 FUQ655460:FUT655460 FUQ655473:FUT655473 FUQ720963:FUT720963 FUQ720974:FUT720974 FUQ720985:FUT720985 FUQ720996:FUT720996 FUQ721009:FUT721009 FUQ786499:FUT786499 FUQ786510:FUT786510 FUQ786521:FUT786521 FUQ786532:FUT786532 FUQ786545:FUT786545 FUQ852035:FUT852035 FUQ852046:FUT852046 FUQ852057:FUT852057 FUQ852068:FUT852068 FUQ852081:FUT852081 FUQ917571:FUT917571 FUQ917582:FUT917582 FUQ917593:FUT917593 FUQ917604:FUT917604 FUQ917617:FUT917617 FUQ983107:FUT983107 FUQ983118:FUT983118 FUQ983129:FUT983129 FUQ983140:FUT983140 FUQ983153:FUT983153 GEM67:GEP67 GEM78:GEP78 GEM89:GEP89 GEM100:GEP100 GEM113:GEP113 GEM65603:GEP65603 GEM65614:GEP65614 GEM65625:GEP65625 GEM65636:GEP65636 GEM65649:GEP65649 GEM131139:GEP131139 GEM131150:GEP131150 GEM131161:GEP131161 GEM131172:GEP131172 GEM131185:GEP131185 GEM196675:GEP196675 GEM196686:GEP196686 GEM196697:GEP196697 GEM196708:GEP196708 GEM196721:GEP196721 GEM262211:GEP262211 GEM262222:GEP262222 GEM262233:GEP262233 GEM262244:GEP262244 GEM262257:GEP262257 GEM327747:GEP327747 GEM327758:GEP327758 GEM327769:GEP327769 GEM327780:GEP327780 GEM327793:GEP327793 GEM393283:GEP393283 GEM393294:GEP393294 GEM393305:GEP393305 GEM393316:GEP393316 GEM393329:GEP393329 GEM458819:GEP458819 GEM458830:GEP458830 GEM458841:GEP458841 GEM458852:GEP458852 GEM458865:GEP458865 GEM524355:GEP524355 GEM524366:GEP524366 GEM524377:GEP524377 GEM524388:GEP524388 GEM524401:GEP524401 GEM589891:GEP589891 GEM589902:GEP589902 GEM589913:GEP589913 GEM589924:GEP589924 GEM589937:GEP589937 GEM655427:GEP655427 GEM655438:GEP655438 GEM655449:GEP655449 GEM655460:GEP655460 GEM655473:GEP655473 GEM720963:GEP720963 GEM720974:GEP720974 GEM720985:GEP720985 GEM720996:GEP720996 GEM721009:GEP721009 GEM786499:GEP786499 GEM786510:GEP786510 GEM786521:GEP786521 GEM786532:GEP786532 GEM786545:GEP786545 GEM852035:GEP852035 GEM852046:GEP852046 GEM852057:GEP852057 GEM852068:GEP852068 GEM852081:GEP852081 GEM917571:GEP917571 GEM917582:GEP917582 GEM917593:GEP917593 GEM917604:GEP917604 GEM917617:GEP917617 GEM983107:GEP983107 GEM983118:GEP983118 GEM983129:GEP983129 GEM983140:GEP983140 GEM983153:GEP983153 GOI67:GOL67 GOI78:GOL78 GOI89:GOL89 GOI100:GOL100 GOI113:GOL113 GOI65603:GOL65603 GOI65614:GOL65614 GOI65625:GOL65625 GOI65636:GOL65636 GOI65649:GOL65649 GOI131139:GOL131139 GOI131150:GOL131150 GOI131161:GOL131161 GOI131172:GOL131172 GOI131185:GOL131185 GOI196675:GOL196675 GOI196686:GOL196686 GOI196697:GOL196697 GOI196708:GOL196708 GOI196721:GOL196721 GOI262211:GOL262211 GOI262222:GOL262222 GOI262233:GOL262233 GOI262244:GOL262244 GOI262257:GOL262257 GOI327747:GOL327747 GOI327758:GOL327758 GOI327769:GOL327769 GOI327780:GOL327780 GOI327793:GOL327793 GOI393283:GOL393283 GOI393294:GOL393294 GOI393305:GOL393305 GOI393316:GOL393316 GOI393329:GOL393329 GOI458819:GOL458819 GOI458830:GOL458830 GOI458841:GOL458841 GOI458852:GOL458852 GOI458865:GOL458865 GOI524355:GOL524355 GOI524366:GOL524366 GOI524377:GOL524377 GOI524388:GOL524388 GOI524401:GOL524401 GOI589891:GOL589891 GOI589902:GOL589902 GOI589913:GOL589913 GOI589924:GOL589924 GOI589937:GOL589937 GOI655427:GOL655427 GOI655438:GOL655438 GOI655449:GOL655449 GOI655460:GOL655460 GOI655473:GOL655473 GOI720963:GOL720963 GOI720974:GOL720974 GOI720985:GOL720985 GOI720996:GOL720996 GOI721009:GOL721009 GOI786499:GOL786499 GOI786510:GOL786510 GOI786521:GOL786521 GOI786532:GOL786532 GOI786545:GOL786545 GOI852035:GOL852035 GOI852046:GOL852046 GOI852057:GOL852057 GOI852068:GOL852068 GOI852081:GOL852081 GOI917571:GOL917571 GOI917582:GOL917582 GOI917593:GOL917593 GOI917604:GOL917604 GOI917617:GOL917617 GOI983107:GOL983107 GOI983118:GOL983118 GOI983129:GOL983129 GOI983140:GOL983140 GOI983153:GOL983153 GYE67:GYH67 GYE78:GYH78 GYE89:GYH89 GYE100:GYH100 GYE113:GYH113 GYE65603:GYH65603 GYE65614:GYH65614 GYE65625:GYH65625 GYE65636:GYH65636 GYE65649:GYH65649 GYE131139:GYH131139 GYE131150:GYH131150 GYE131161:GYH131161 GYE131172:GYH131172 GYE131185:GYH131185 GYE196675:GYH196675 GYE196686:GYH196686 GYE196697:GYH196697 GYE196708:GYH196708 GYE196721:GYH196721 GYE262211:GYH262211 GYE262222:GYH262222 GYE262233:GYH262233 GYE262244:GYH262244 GYE262257:GYH262257 GYE327747:GYH327747 GYE327758:GYH327758 GYE327769:GYH327769 GYE327780:GYH327780 GYE327793:GYH327793 GYE393283:GYH393283 GYE393294:GYH393294 GYE393305:GYH393305 GYE393316:GYH393316 GYE393329:GYH393329 GYE458819:GYH458819 GYE458830:GYH458830 GYE458841:GYH458841 GYE458852:GYH458852 GYE458865:GYH458865 GYE524355:GYH524355 GYE524366:GYH524366 GYE524377:GYH524377 GYE524388:GYH524388 GYE524401:GYH524401 GYE589891:GYH589891 GYE589902:GYH589902 GYE589913:GYH589913 GYE589924:GYH589924 GYE589937:GYH589937 GYE655427:GYH655427 GYE655438:GYH655438 GYE655449:GYH655449 GYE655460:GYH655460 GYE655473:GYH655473 GYE720963:GYH720963 GYE720974:GYH720974 GYE720985:GYH720985 GYE720996:GYH720996 GYE721009:GYH721009 GYE786499:GYH786499 GYE786510:GYH786510 GYE786521:GYH786521 GYE786532:GYH786532 GYE786545:GYH786545 GYE852035:GYH852035 GYE852046:GYH852046 GYE852057:GYH852057 GYE852068:GYH852068 GYE852081:GYH852081 GYE917571:GYH917571 GYE917582:GYH917582 GYE917593:GYH917593 GYE917604:GYH917604 GYE917617:GYH917617 GYE983107:GYH983107 GYE983118:GYH983118 GYE983129:GYH983129 GYE983140:GYH983140 GYE983153:GYH983153 HIA67:HID67 HIA78:HID78 HIA89:HID89 HIA100:HID100 HIA113:HID113 HIA65603:HID65603 HIA65614:HID65614 HIA65625:HID65625 HIA65636:HID65636 HIA65649:HID65649 HIA131139:HID131139 HIA131150:HID131150 HIA131161:HID131161 HIA131172:HID131172 HIA131185:HID131185 HIA196675:HID196675 HIA196686:HID196686 HIA196697:HID196697 HIA196708:HID196708 HIA196721:HID196721 HIA262211:HID262211 HIA262222:HID262222 HIA262233:HID262233 HIA262244:HID262244 HIA262257:HID262257 HIA327747:HID327747 HIA327758:HID327758 HIA327769:HID327769 HIA327780:HID327780 HIA327793:HID327793 HIA393283:HID393283 HIA393294:HID393294 HIA393305:HID393305 HIA393316:HID393316 HIA393329:HID393329 HIA458819:HID458819 HIA458830:HID458830 HIA458841:HID458841 HIA458852:HID458852 HIA458865:HID458865 HIA524355:HID524355 HIA524366:HID524366 HIA524377:HID524377 HIA524388:HID524388 HIA524401:HID524401 HIA589891:HID589891 HIA589902:HID589902 HIA589913:HID589913 HIA589924:HID589924 HIA589937:HID589937 HIA655427:HID655427 HIA655438:HID655438 HIA655449:HID655449 HIA655460:HID655460 HIA655473:HID655473 HIA720963:HID720963 HIA720974:HID720974 HIA720985:HID720985 HIA720996:HID720996 HIA721009:HID721009 HIA786499:HID786499 HIA786510:HID786510 HIA786521:HID786521 HIA786532:HID786532 HIA786545:HID786545 HIA852035:HID852035 HIA852046:HID852046 HIA852057:HID852057 HIA852068:HID852068 HIA852081:HID852081 HIA917571:HID917571 HIA917582:HID917582 HIA917593:HID917593 HIA917604:HID917604 HIA917617:HID917617 HIA983107:HID983107 HIA983118:HID983118 HIA983129:HID983129 HIA983140:HID983140 HIA983153:HID983153 HRW67:HRZ67 HRW78:HRZ78 HRW89:HRZ89 HRW100:HRZ100 HRW113:HRZ113 HRW65603:HRZ65603 HRW65614:HRZ65614 HRW65625:HRZ65625 HRW65636:HRZ65636 HRW65649:HRZ65649 HRW131139:HRZ131139 HRW131150:HRZ131150 HRW131161:HRZ131161 HRW131172:HRZ131172 HRW131185:HRZ131185 HRW196675:HRZ196675 HRW196686:HRZ196686 HRW196697:HRZ196697 HRW196708:HRZ196708 HRW196721:HRZ196721 HRW262211:HRZ262211 HRW262222:HRZ262222 HRW262233:HRZ262233 HRW262244:HRZ262244 HRW262257:HRZ262257 HRW327747:HRZ327747 HRW327758:HRZ327758 HRW327769:HRZ327769 HRW327780:HRZ327780 HRW327793:HRZ327793 HRW393283:HRZ393283 HRW393294:HRZ393294 HRW393305:HRZ393305 HRW393316:HRZ393316 HRW393329:HRZ393329 HRW458819:HRZ458819 HRW458830:HRZ458830 HRW458841:HRZ458841 HRW458852:HRZ458852 HRW458865:HRZ458865 HRW524355:HRZ524355 HRW524366:HRZ524366 HRW524377:HRZ524377 HRW524388:HRZ524388 HRW524401:HRZ524401 HRW589891:HRZ589891 HRW589902:HRZ589902 HRW589913:HRZ589913 HRW589924:HRZ589924 HRW589937:HRZ589937 HRW655427:HRZ655427 HRW655438:HRZ655438 HRW655449:HRZ655449 HRW655460:HRZ655460 HRW655473:HRZ655473 HRW720963:HRZ720963 HRW720974:HRZ720974 HRW720985:HRZ720985 HRW720996:HRZ720996 HRW721009:HRZ721009 HRW786499:HRZ786499 HRW786510:HRZ786510 HRW786521:HRZ786521 HRW786532:HRZ786532 HRW786545:HRZ786545 HRW852035:HRZ852035 HRW852046:HRZ852046 HRW852057:HRZ852057 HRW852068:HRZ852068 HRW852081:HRZ852081 HRW917571:HRZ917571 HRW917582:HRZ917582 HRW917593:HRZ917593 HRW917604:HRZ917604 HRW917617:HRZ917617 HRW983107:HRZ983107 HRW983118:HRZ983118 HRW983129:HRZ983129 HRW983140:HRZ983140 HRW983153:HRZ983153 IBS67:IBV67 IBS78:IBV78 IBS89:IBV89 IBS100:IBV100 IBS113:IBV113 IBS65603:IBV65603 IBS65614:IBV65614 IBS65625:IBV65625 IBS65636:IBV65636 IBS65649:IBV65649 IBS131139:IBV131139 IBS131150:IBV131150 IBS131161:IBV131161 IBS131172:IBV131172 IBS131185:IBV131185 IBS196675:IBV196675 IBS196686:IBV196686 IBS196697:IBV196697 IBS196708:IBV196708 IBS196721:IBV196721 IBS262211:IBV262211 IBS262222:IBV262222 IBS262233:IBV262233 IBS262244:IBV262244 IBS262257:IBV262257 IBS327747:IBV327747 IBS327758:IBV327758 IBS327769:IBV327769 IBS327780:IBV327780 IBS327793:IBV327793 IBS393283:IBV393283 IBS393294:IBV393294 IBS393305:IBV393305 IBS393316:IBV393316 IBS393329:IBV393329 IBS458819:IBV458819 IBS458830:IBV458830 IBS458841:IBV458841 IBS458852:IBV458852 IBS458865:IBV458865 IBS524355:IBV524355 IBS524366:IBV524366 IBS524377:IBV524377 IBS524388:IBV524388 IBS524401:IBV524401 IBS589891:IBV589891 IBS589902:IBV589902 IBS589913:IBV589913 IBS589924:IBV589924 IBS589937:IBV589937 IBS655427:IBV655427 IBS655438:IBV655438 IBS655449:IBV655449 IBS655460:IBV655460 IBS655473:IBV655473 IBS720963:IBV720963 IBS720974:IBV720974 IBS720985:IBV720985 IBS720996:IBV720996 IBS721009:IBV721009 IBS786499:IBV786499 IBS786510:IBV786510 IBS786521:IBV786521 IBS786532:IBV786532 IBS786545:IBV786545 IBS852035:IBV852035 IBS852046:IBV852046 IBS852057:IBV852057 IBS852068:IBV852068 IBS852081:IBV852081 IBS917571:IBV917571 IBS917582:IBV917582 IBS917593:IBV917593 IBS917604:IBV917604 IBS917617:IBV917617 IBS983107:IBV983107 IBS983118:IBV983118 IBS983129:IBV983129 IBS983140:IBV983140 IBS983153:IBV983153 ILO67:ILR67 ILO78:ILR78 ILO89:ILR89 ILO100:ILR100 ILO113:ILR113 ILO65603:ILR65603 ILO65614:ILR65614 ILO65625:ILR65625 ILO65636:ILR65636 ILO65649:ILR65649 ILO131139:ILR131139 ILO131150:ILR131150 ILO131161:ILR131161 ILO131172:ILR131172 ILO131185:ILR131185 ILO196675:ILR196675 ILO196686:ILR196686 ILO196697:ILR196697 ILO196708:ILR196708 ILO196721:ILR196721 ILO262211:ILR262211 ILO262222:ILR262222 ILO262233:ILR262233 ILO262244:ILR262244 ILO262257:ILR262257 ILO327747:ILR327747 ILO327758:ILR327758 ILO327769:ILR327769 ILO327780:ILR327780 ILO327793:ILR327793 ILO393283:ILR393283 ILO393294:ILR393294 ILO393305:ILR393305 ILO393316:ILR393316 ILO393329:ILR393329 ILO458819:ILR458819 ILO458830:ILR458830 ILO458841:ILR458841 ILO458852:ILR458852 ILO458865:ILR458865 ILO524355:ILR524355 ILO524366:ILR524366 ILO524377:ILR524377 ILO524388:ILR524388 ILO524401:ILR524401 ILO589891:ILR589891 ILO589902:ILR589902 ILO589913:ILR589913 ILO589924:ILR589924 ILO589937:ILR589937 ILO655427:ILR655427 ILO655438:ILR655438 ILO655449:ILR655449 ILO655460:ILR655460 ILO655473:ILR655473 ILO720963:ILR720963 ILO720974:ILR720974 ILO720985:ILR720985 ILO720996:ILR720996 ILO721009:ILR721009 ILO786499:ILR786499 ILO786510:ILR786510 ILO786521:ILR786521 ILO786532:ILR786532 ILO786545:ILR786545 ILO852035:ILR852035 ILO852046:ILR852046 ILO852057:ILR852057 ILO852068:ILR852068 ILO852081:ILR852081 ILO917571:ILR917571 ILO917582:ILR917582 ILO917593:ILR917593 ILO917604:ILR917604 ILO917617:ILR917617 ILO983107:ILR983107 ILO983118:ILR983118 ILO983129:ILR983129 ILO983140:ILR983140 ILO983153:ILR983153 IVK67:IVN67 IVK78:IVN78 IVK89:IVN89 IVK100:IVN100 IVK113:IVN113 IVK65603:IVN65603 IVK65614:IVN65614 IVK65625:IVN65625 IVK65636:IVN65636 IVK65649:IVN65649 IVK131139:IVN131139 IVK131150:IVN131150 IVK131161:IVN131161 IVK131172:IVN131172 IVK131185:IVN131185 IVK196675:IVN196675 IVK196686:IVN196686 IVK196697:IVN196697 IVK196708:IVN196708 IVK196721:IVN196721 IVK262211:IVN262211 IVK262222:IVN262222 IVK262233:IVN262233 IVK262244:IVN262244 IVK262257:IVN262257 IVK327747:IVN327747 IVK327758:IVN327758 IVK327769:IVN327769 IVK327780:IVN327780 IVK327793:IVN327793 IVK393283:IVN393283 IVK393294:IVN393294 IVK393305:IVN393305 IVK393316:IVN393316 IVK393329:IVN393329 IVK458819:IVN458819 IVK458830:IVN458830 IVK458841:IVN458841 IVK458852:IVN458852 IVK458865:IVN458865 IVK524355:IVN524355 IVK524366:IVN524366 IVK524377:IVN524377 IVK524388:IVN524388 IVK524401:IVN524401 IVK589891:IVN589891 IVK589902:IVN589902 IVK589913:IVN589913 IVK589924:IVN589924 IVK589937:IVN589937 IVK655427:IVN655427 IVK655438:IVN655438 IVK655449:IVN655449 IVK655460:IVN655460 IVK655473:IVN655473 IVK720963:IVN720963 IVK720974:IVN720974 IVK720985:IVN720985 IVK720996:IVN720996 IVK721009:IVN721009 IVK786499:IVN786499 IVK786510:IVN786510 IVK786521:IVN786521 IVK786532:IVN786532 IVK786545:IVN786545 IVK852035:IVN852035 IVK852046:IVN852046 IVK852057:IVN852057 IVK852068:IVN852068 IVK852081:IVN852081 IVK917571:IVN917571 IVK917582:IVN917582 IVK917593:IVN917593 IVK917604:IVN917604 IVK917617:IVN917617 IVK983107:IVN983107 IVK983118:IVN983118 IVK983129:IVN983129 IVK983140:IVN983140 IVK983153:IVN983153 JFG67:JFJ67 JFG78:JFJ78 JFG89:JFJ89 JFG100:JFJ100 JFG113:JFJ113 JFG65603:JFJ65603 JFG65614:JFJ65614 JFG65625:JFJ65625 JFG65636:JFJ65636 JFG65649:JFJ65649 JFG131139:JFJ131139 JFG131150:JFJ131150 JFG131161:JFJ131161 JFG131172:JFJ131172 JFG131185:JFJ131185 JFG196675:JFJ196675 JFG196686:JFJ196686 JFG196697:JFJ196697 JFG196708:JFJ196708 JFG196721:JFJ196721 JFG262211:JFJ262211 JFG262222:JFJ262222 JFG262233:JFJ262233 JFG262244:JFJ262244 JFG262257:JFJ262257 JFG327747:JFJ327747 JFG327758:JFJ327758 JFG327769:JFJ327769 JFG327780:JFJ327780 JFG327793:JFJ327793 JFG393283:JFJ393283 JFG393294:JFJ393294 JFG393305:JFJ393305 JFG393316:JFJ393316 JFG393329:JFJ393329 JFG458819:JFJ458819 JFG458830:JFJ458830 JFG458841:JFJ458841 JFG458852:JFJ458852 JFG458865:JFJ458865 JFG524355:JFJ524355 JFG524366:JFJ524366 JFG524377:JFJ524377 JFG524388:JFJ524388 JFG524401:JFJ524401 JFG589891:JFJ589891 JFG589902:JFJ589902 JFG589913:JFJ589913 JFG589924:JFJ589924 JFG589937:JFJ589937 JFG655427:JFJ655427 JFG655438:JFJ655438 JFG655449:JFJ655449 JFG655460:JFJ655460 JFG655473:JFJ655473 JFG720963:JFJ720963 JFG720974:JFJ720974 JFG720985:JFJ720985 JFG720996:JFJ720996 JFG721009:JFJ721009 JFG786499:JFJ786499 JFG786510:JFJ786510 JFG786521:JFJ786521 JFG786532:JFJ786532 JFG786545:JFJ786545 JFG852035:JFJ852035 JFG852046:JFJ852046 JFG852057:JFJ852057 JFG852068:JFJ852068 JFG852081:JFJ852081 JFG917571:JFJ917571 JFG917582:JFJ917582 JFG917593:JFJ917593 JFG917604:JFJ917604 JFG917617:JFJ917617 JFG983107:JFJ983107 JFG983118:JFJ983118 JFG983129:JFJ983129 JFG983140:JFJ983140 JFG983153:JFJ983153 JPC67:JPF67 JPC78:JPF78 JPC89:JPF89 JPC100:JPF100 JPC113:JPF113 JPC65603:JPF65603 JPC65614:JPF65614 JPC65625:JPF65625 JPC65636:JPF65636 JPC65649:JPF65649 JPC131139:JPF131139 JPC131150:JPF131150 JPC131161:JPF131161 JPC131172:JPF131172 JPC131185:JPF131185 JPC196675:JPF196675 JPC196686:JPF196686 JPC196697:JPF196697 JPC196708:JPF196708 JPC196721:JPF196721 JPC262211:JPF262211 JPC262222:JPF262222 JPC262233:JPF262233 JPC262244:JPF262244 JPC262257:JPF262257 JPC327747:JPF327747 JPC327758:JPF327758 JPC327769:JPF327769 JPC327780:JPF327780 JPC327793:JPF327793 JPC393283:JPF393283 JPC393294:JPF393294 JPC393305:JPF393305 JPC393316:JPF393316 JPC393329:JPF393329 JPC458819:JPF458819 JPC458830:JPF458830 JPC458841:JPF458841 JPC458852:JPF458852 JPC458865:JPF458865 JPC524355:JPF524355 JPC524366:JPF524366 JPC524377:JPF524377 JPC524388:JPF524388 JPC524401:JPF524401 JPC589891:JPF589891 JPC589902:JPF589902 JPC589913:JPF589913 JPC589924:JPF589924 JPC589937:JPF589937 JPC655427:JPF655427 JPC655438:JPF655438 JPC655449:JPF655449 JPC655460:JPF655460 JPC655473:JPF655473 JPC720963:JPF720963 JPC720974:JPF720974 JPC720985:JPF720985 JPC720996:JPF720996 JPC721009:JPF721009 JPC786499:JPF786499 JPC786510:JPF786510 JPC786521:JPF786521 JPC786532:JPF786532 JPC786545:JPF786545 JPC852035:JPF852035 JPC852046:JPF852046 JPC852057:JPF852057 JPC852068:JPF852068 JPC852081:JPF852081 JPC917571:JPF917571 JPC917582:JPF917582 JPC917593:JPF917593 JPC917604:JPF917604 JPC917617:JPF917617 JPC983107:JPF983107 JPC983118:JPF983118 JPC983129:JPF983129 JPC983140:JPF983140 JPC983153:JPF983153 JYY67:JZB67 JYY78:JZB78 JYY89:JZB89 JYY100:JZB100 JYY113:JZB113 JYY65603:JZB65603 JYY65614:JZB65614 JYY65625:JZB65625 JYY65636:JZB65636 JYY65649:JZB65649 JYY131139:JZB131139 JYY131150:JZB131150 JYY131161:JZB131161 JYY131172:JZB131172 JYY131185:JZB131185 JYY196675:JZB196675 JYY196686:JZB196686 JYY196697:JZB196697 JYY196708:JZB196708 JYY196721:JZB196721 JYY262211:JZB262211 JYY262222:JZB262222 JYY262233:JZB262233 JYY262244:JZB262244 JYY262257:JZB262257 JYY327747:JZB327747 JYY327758:JZB327758 JYY327769:JZB327769 JYY327780:JZB327780 JYY327793:JZB327793 JYY393283:JZB393283 JYY393294:JZB393294 JYY393305:JZB393305 JYY393316:JZB393316 JYY393329:JZB393329 JYY458819:JZB458819 JYY458830:JZB458830 JYY458841:JZB458841 JYY458852:JZB458852 JYY458865:JZB458865 JYY524355:JZB524355 JYY524366:JZB524366 JYY524377:JZB524377 JYY524388:JZB524388 JYY524401:JZB524401 JYY589891:JZB589891 JYY589902:JZB589902 JYY589913:JZB589913 JYY589924:JZB589924 JYY589937:JZB589937 JYY655427:JZB655427 JYY655438:JZB655438 JYY655449:JZB655449 JYY655460:JZB655460 JYY655473:JZB655473 JYY720963:JZB720963 JYY720974:JZB720974 JYY720985:JZB720985 JYY720996:JZB720996 JYY721009:JZB721009 JYY786499:JZB786499 JYY786510:JZB786510 JYY786521:JZB786521 JYY786532:JZB786532 JYY786545:JZB786545 JYY852035:JZB852035 JYY852046:JZB852046 JYY852057:JZB852057 JYY852068:JZB852068 JYY852081:JZB852081 JYY917571:JZB917571 JYY917582:JZB917582 JYY917593:JZB917593 JYY917604:JZB917604 JYY917617:JZB917617 JYY983107:JZB983107 JYY983118:JZB983118 JYY983129:JZB983129 JYY983140:JZB983140 JYY983153:JZB983153 KIU67:KIX67 KIU78:KIX78 KIU89:KIX89 KIU100:KIX100 KIU113:KIX113 KIU65603:KIX65603 KIU65614:KIX65614 KIU65625:KIX65625 KIU65636:KIX65636 KIU65649:KIX65649 KIU131139:KIX131139 KIU131150:KIX131150 KIU131161:KIX131161 KIU131172:KIX131172 KIU131185:KIX131185 KIU196675:KIX196675 KIU196686:KIX196686 KIU196697:KIX196697 KIU196708:KIX196708 KIU196721:KIX196721 KIU262211:KIX262211 KIU262222:KIX262222 KIU262233:KIX262233 KIU262244:KIX262244 KIU262257:KIX262257 KIU327747:KIX327747 KIU327758:KIX327758 KIU327769:KIX327769 KIU327780:KIX327780 KIU327793:KIX327793 KIU393283:KIX393283 KIU393294:KIX393294 KIU393305:KIX393305 KIU393316:KIX393316 KIU393329:KIX393329 KIU458819:KIX458819 KIU458830:KIX458830 KIU458841:KIX458841 KIU458852:KIX458852 KIU458865:KIX458865 KIU524355:KIX524355 KIU524366:KIX524366 KIU524377:KIX524377 KIU524388:KIX524388 KIU524401:KIX524401 KIU589891:KIX589891 KIU589902:KIX589902 KIU589913:KIX589913 KIU589924:KIX589924 KIU589937:KIX589937 KIU655427:KIX655427 KIU655438:KIX655438 KIU655449:KIX655449 KIU655460:KIX655460 KIU655473:KIX655473 KIU720963:KIX720963 KIU720974:KIX720974 KIU720985:KIX720985 KIU720996:KIX720996 KIU721009:KIX721009 KIU786499:KIX786499 KIU786510:KIX786510 KIU786521:KIX786521 KIU786532:KIX786532 KIU786545:KIX786545 KIU852035:KIX852035 KIU852046:KIX852046 KIU852057:KIX852057 KIU852068:KIX852068 KIU852081:KIX852081 KIU917571:KIX917571 KIU917582:KIX917582 KIU917593:KIX917593 KIU917604:KIX917604 KIU917617:KIX917617 KIU983107:KIX983107 KIU983118:KIX983118 KIU983129:KIX983129 KIU983140:KIX983140 KIU983153:KIX983153 KSQ67:KST67 KSQ78:KST78 KSQ89:KST89 KSQ100:KST100 KSQ113:KST113 KSQ65603:KST65603 KSQ65614:KST65614 KSQ65625:KST65625 KSQ65636:KST65636 KSQ65649:KST65649 KSQ131139:KST131139 KSQ131150:KST131150 KSQ131161:KST131161 KSQ131172:KST131172 KSQ131185:KST131185 KSQ196675:KST196675 KSQ196686:KST196686 KSQ196697:KST196697 KSQ196708:KST196708 KSQ196721:KST196721 KSQ262211:KST262211 KSQ262222:KST262222 KSQ262233:KST262233 KSQ262244:KST262244 KSQ262257:KST262257 KSQ327747:KST327747 KSQ327758:KST327758 KSQ327769:KST327769 KSQ327780:KST327780 KSQ327793:KST327793 KSQ393283:KST393283 KSQ393294:KST393294 KSQ393305:KST393305 KSQ393316:KST393316 KSQ393329:KST393329 KSQ458819:KST458819 KSQ458830:KST458830 KSQ458841:KST458841 KSQ458852:KST458852 KSQ458865:KST458865 KSQ524355:KST524355 KSQ524366:KST524366 KSQ524377:KST524377 KSQ524388:KST524388 KSQ524401:KST524401 KSQ589891:KST589891 KSQ589902:KST589902 KSQ589913:KST589913 KSQ589924:KST589924 KSQ589937:KST589937 KSQ655427:KST655427 KSQ655438:KST655438 KSQ655449:KST655449 KSQ655460:KST655460 KSQ655473:KST655473 KSQ720963:KST720963 KSQ720974:KST720974 KSQ720985:KST720985 KSQ720996:KST720996 KSQ721009:KST721009 KSQ786499:KST786499 KSQ786510:KST786510 KSQ786521:KST786521 KSQ786532:KST786532 KSQ786545:KST786545 KSQ852035:KST852035 KSQ852046:KST852046 KSQ852057:KST852057 KSQ852068:KST852068 KSQ852081:KST852081 KSQ917571:KST917571 KSQ917582:KST917582 KSQ917593:KST917593 KSQ917604:KST917604 KSQ917617:KST917617 KSQ983107:KST983107 KSQ983118:KST983118 KSQ983129:KST983129 KSQ983140:KST983140 KSQ983153:KST983153 LCM67:LCP67 LCM78:LCP78 LCM89:LCP89 LCM100:LCP100 LCM113:LCP113 LCM65603:LCP65603 LCM65614:LCP65614 LCM65625:LCP65625 LCM65636:LCP65636 LCM65649:LCP65649 LCM131139:LCP131139 LCM131150:LCP131150 LCM131161:LCP131161 LCM131172:LCP131172 LCM131185:LCP131185 LCM196675:LCP196675 LCM196686:LCP196686 LCM196697:LCP196697 LCM196708:LCP196708 LCM196721:LCP196721 LCM262211:LCP262211 LCM262222:LCP262222 LCM262233:LCP262233 LCM262244:LCP262244 LCM262257:LCP262257 LCM327747:LCP327747 LCM327758:LCP327758 LCM327769:LCP327769 LCM327780:LCP327780 LCM327793:LCP327793 LCM393283:LCP393283 LCM393294:LCP393294 LCM393305:LCP393305 LCM393316:LCP393316 LCM393329:LCP393329 LCM458819:LCP458819 LCM458830:LCP458830 LCM458841:LCP458841 LCM458852:LCP458852 LCM458865:LCP458865 LCM524355:LCP524355 LCM524366:LCP524366 LCM524377:LCP524377 LCM524388:LCP524388 LCM524401:LCP524401 LCM589891:LCP589891 LCM589902:LCP589902 LCM589913:LCP589913 LCM589924:LCP589924 LCM589937:LCP589937 LCM655427:LCP655427 LCM655438:LCP655438 LCM655449:LCP655449 LCM655460:LCP655460 LCM655473:LCP655473 LCM720963:LCP720963 LCM720974:LCP720974 LCM720985:LCP720985 LCM720996:LCP720996 LCM721009:LCP721009 LCM786499:LCP786499 LCM786510:LCP786510 LCM786521:LCP786521 LCM786532:LCP786532 LCM786545:LCP786545 LCM852035:LCP852035 LCM852046:LCP852046 LCM852057:LCP852057 LCM852068:LCP852068 LCM852081:LCP852081 LCM917571:LCP917571 LCM917582:LCP917582 LCM917593:LCP917593 LCM917604:LCP917604 LCM917617:LCP917617 LCM983107:LCP983107 LCM983118:LCP983118 LCM983129:LCP983129 LCM983140:LCP983140 LCM983153:LCP983153 LMI67:LML67 LMI78:LML78 LMI89:LML89 LMI100:LML100 LMI113:LML113 LMI65603:LML65603 LMI65614:LML65614 LMI65625:LML65625 LMI65636:LML65636 LMI65649:LML65649 LMI131139:LML131139 LMI131150:LML131150 LMI131161:LML131161 LMI131172:LML131172 LMI131185:LML131185 LMI196675:LML196675 LMI196686:LML196686 LMI196697:LML196697 LMI196708:LML196708 LMI196721:LML196721 LMI262211:LML262211 LMI262222:LML262222 LMI262233:LML262233 LMI262244:LML262244 LMI262257:LML262257 LMI327747:LML327747 LMI327758:LML327758 LMI327769:LML327769 LMI327780:LML327780 LMI327793:LML327793 LMI393283:LML393283 LMI393294:LML393294 LMI393305:LML393305 LMI393316:LML393316 LMI393329:LML393329 LMI458819:LML458819 LMI458830:LML458830 LMI458841:LML458841 LMI458852:LML458852 LMI458865:LML458865 LMI524355:LML524355 LMI524366:LML524366 LMI524377:LML524377 LMI524388:LML524388 LMI524401:LML524401 LMI589891:LML589891 LMI589902:LML589902 LMI589913:LML589913 LMI589924:LML589924 LMI589937:LML589937 LMI655427:LML655427 LMI655438:LML655438 LMI655449:LML655449 LMI655460:LML655460 LMI655473:LML655473 LMI720963:LML720963 LMI720974:LML720974 LMI720985:LML720985 LMI720996:LML720996 LMI721009:LML721009 LMI786499:LML786499 LMI786510:LML786510 LMI786521:LML786521 LMI786532:LML786532 LMI786545:LML786545 LMI852035:LML852035 LMI852046:LML852046 LMI852057:LML852057 LMI852068:LML852068 LMI852081:LML852081 LMI917571:LML917571 LMI917582:LML917582 LMI917593:LML917593 LMI917604:LML917604 LMI917617:LML917617 LMI983107:LML983107 LMI983118:LML983118 LMI983129:LML983129 LMI983140:LML983140 LMI983153:LML983153 LWE67:LWH67 LWE78:LWH78 LWE89:LWH89 LWE100:LWH100 LWE113:LWH113 LWE65603:LWH65603 LWE65614:LWH65614 LWE65625:LWH65625 LWE65636:LWH65636 LWE65649:LWH65649 LWE131139:LWH131139 LWE131150:LWH131150 LWE131161:LWH131161 LWE131172:LWH131172 LWE131185:LWH131185 LWE196675:LWH196675 LWE196686:LWH196686 LWE196697:LWH196697 LWE196708:LWH196708 LWE196721:LWH196721 LWE262211:LWH262211 LWE262222:LWH262222 LWE262233:LWH262233 LWE262244:LWH262244 LWE262257:LWH262257 LWE327747:LWH327747 LWE327758:LWH327758 LWE327769:LWH327769 LWE327780:LWH327780 LWE327793:LWH327793 LWE393283:LWH393283 LWE393294:LWH393294 LWE393305:LWH393305 LWE393316:LWH393316 LWE393329:LWH393329 LWE458819:LWH458819 LWE458830:LWH458830 LWE458841:LWH458841 LWE458852:LWH458852 LWE458865:LWH458865 LWE524355:LWH524355 LWE524366:LWH524366 LWE524377:LWH524377 LWE524388:LWH524388 LWE524401:LWH524401 LWE589891:LWH589891 LWE589902:LWH589902 LWE589913:LWH589913 LWE589924:LWH589924 LWE589937:LWH589937 LWE655427:LWH655427 LWE655438:LWH655438 LWE655449:LWH655449 LWE655460:LWH655460 LWE655473:LWH655473 LWE720963:LWH720963 LWE720974:LWH720974 LWE720985:LWH720985 LWE720996:LWH720996 LWE721009:LWH721009 LWE786499:LWH786499 LWE786510:LWH786510 LWE786521:LWH786521 LWE786532:LWH786532 LWE786545:LWH786545 LWE852035:LWH852035 LWE852046:LWH852046 LWE852057:LWH852057 LWE852068:LWH852068 LWE852081:LWH852081 LWE917571:LWH917571 LWE917582:LWH917582 LWE917593:LWH917593 LWE917604:LWH917604 LWE917617:LWH917617 LWE983107:LWH983107 LWE983118:LWH983118 LWE983129:LWH983129 LWE983140:LWH983140 LWE983153:LWH983153 MGA67:MGD67 MGA78:MGD78 MGA89:MGD89 MGA100:MGD100 MGA113:MGD113 MGA65603:MGD65603 MGA65614:MGD65614 MGA65625:MGD65625 MGA65636:MGD65636 MGA65649:MGD65649 MGA131139:MGD131139 MGA131150:MGD131150 MGA131161:MGD131161 MGA131172:MGD131172 MGA131185:MGD131185 MGA196675:MGD196675 MGA196686:MGD196686 MGA196697:MGD196697 MGA196708:MGD196708 MGA196721:MGD196721 MGA262211:MGD262211 MGA262222:MGD262222 MGA262233:MGD262233 MGA262244:MGD262244 MGA262257:MGD262257 MGA327747:MGD327747 MGA327758:MGD327758 MGA327769:MGD327769 MGA327780:MGD327780 MGA327793:MGD327793 MGA393283:MGD393283 MGA393294:MGD393294 MGA393305:MGD393305 MGA393316:MGD393316 MGA393329:MGD393329 MGA458819:MGD458819 MGA458830:MGD458830 MGA458841:MGD458841 MGA458852:MGD458852 MGA458865:MGD458865 MGA524355:MGD524355 MGA524366:MGD524366 MGA524377:MGD524377 MGA524388:MGD524388 MGA524401:MGD524401 MGA589891:MGD589891 MGA589902:MGD589902 MGA589913:MGD589913 MGA589924:MGD589924 MGA589937:MGD589937 MGA655427:MGD655427 MGA655438:MGD655438 MGA655449:MGD655449 MGA655460:MGD655460 MGA655473:MGD655473 MGA720963:MGD720963 MGA720974:MGD720974 MGA720985:MGD720985 MGA720996:MGD720996 MGA721009:MGD721009 MGA786499:MGD786499 MGA786510:MGD786510 MGA786521:MGD786521 MGA786532:MGD786532 MGA786545:MGD786545 MGA852035:MGD852035 MGA852046:MGD852046 MGA852057:MGD852057 MGA852068:MGD852068 MGA852081:MGD852081 MGA917571:MGD917571 MGA917582:MGD917582 MGA917593:MGD917593 MGA917604:MGD917604 MGA917617:MGD917617 MGA983107:MGD983107 MGA983118:MGD983118 MGA983129:MGD983129 MGA983140:MGD983140 MGA983153:MGD983153 MPW67:MPZ67 MPW78:MPZ78 MPW89:MPZ89 MPW100:MPZ100 MPW113:MPZ113 MPW65603:MPZ65603 MPW65614:MPZ65614 MPW65625:MPZ65625 MPW65636:MPZ65636 MPW65649:MPZ65649 MPW131139:MPZ131139 MPW131150:MPZ131150 MPW131161:MPZ131161 MPW131172:MPZ131172 MPW131185:MPZ131185 MPW196675:MPZ196675 MPW196686:MPZ196686 MPW196697:MPZ196697 MPW196708:MPZ196708 MPW196721:MPZ196721 MPW262211:MPZ262211 MPW262222:MPZ262222 MPW262233:MPZ262233 MPW262244:MPZ262244 MPW262257:MPZ262257 MPW327747:MPZ327747 MPW327758:MPZ327758 MPW327769:MPZ327769 MPW327780:MPZ327780 MPW327793:MPZ327793 MPW393283:MPZ393283 MPW393294:MPZ393294 MPW393305:MPZ393305 MPW393316:MPZ393316 MPW393329:MPZ393329 MPW458819:MPZ458819 MPW458830:MPZ458830 MPW458841:MPZ458841 MPW458852:MPZ458852 MPW458865:MPZ458865 MPW524355:MPZ524355 MPW524366:MPZ524366 MPW524377:MPZ524377 MPW524388:MPZ524388 MPW524401:MPZ524401 MPW589891:MPZ589891 MPW589902:MPZ589902 MPW589913:MPZ589913 MPW589924:MPZ589924 MPW589937:MPZ589937 MPW655427:MPZ655427 MPW655438:MPZ655438 MPW655449:MPZ655449 MPW655460:MPZ655460 MPW655473:MPZ655473 MPW720963:MPZ720963 MPW720974:MPZ720974 MPW720985:MPZ720985 MPW720996:MPZ720996 MPW721009:MPZ721009 MPW786499:MPZ786499 MPW786510:MPZ786510 MPW786521:MPZ786521 MPW786532:MPZ786532 MPW786545:MPZ786545 MPW852035:MPZ852035 MPW852046:MPZ852046 MPW852057:MPZ852057 MPW852068:MPZ852068 MPW852081:MPZ852081 MPW917571:MPZ917571 MPW917582:MPZ917582 MPW917593:MPZ917593 MPW917604:MPZ917604 MPW917617:MPZ917617 MPW983107:MPZ983107 MPW983118:MPZ983118 MPW983129:MPZ983129 MPW983140:MPZ983140 MPW983153:MPZ983153 MZS67:MZV67 MZS78:MZV78 MZS89:MZV89 MZS100:MZV100 MZS113:MZV113 MZS65603:MZV65603 MZS65614:MZV65614 MZS65625:MZV65625 MZS65636:MZV65636 MZS65649:MZV65649 MZS131139:MZV131139 MZS131150:MZV131150 MZS131161:MZV131161 MZS131172:MZV131172 MZS131185:MZV131185 MZS196675:MZV196675 MZS196686:MZV196686 MZS196697:MZV196697 MZS196708:MZV196708 MZS196721:MZV196721 MZS262211:MZV262211 MZS262222:MZV262222 MZS262233:MZV262233 MZS262244:MZV262244 MZS262257:MZV262257 MZS327747:MZV327747 MZS327758:MZV327758 MZS327769:MZV327769 MZS327780:MZV327780 MZS327793:MZV327793 MZS393283:MZV393283 MZS393294:MZV393294 MZS393305:MZV393305 MZS393316:MZV393316 MZS393329:MZV393329 MZS458819:MZV458819 MZS458830:MZV458830 MZS458841:MZV458841 MZS458852:MZV458852 MZS458865:MZV458865 MZS524355:MZV524355 MZS524366:MZV524366 MZS524377:MZV524377 MZS524388:MZV524388 MZS524401:MZV524401 MZS589891:MZV589891 MZS589902:MZV589902 MZS589913:MZV589913 MZS589924:MZV589924 MZS589937:MZV589937 MZS655427:MZV655427 MZS655438:MZV655438 MZS655449:MZV655449 MZS655460:MZV655460 MZS655473:MZV655473 MZS720963:MZV720963 MZS720974:MZV720974 MZS720985:MZV720985 MZS720996:MZV720996 MZS721009:MZV721009 MZS786499:MZV786499 MZS786510:MZV786510 MZS786521:MZV786521 MZS786532:MZV786532 MZS786545:MZV786545 MZS852035:MZV852035 MZS852046:MZV852046 MZS852057:MZV852057 MZS852068:MZV852068 MZS852081:MZV852081 MZS917571:MZV917571 MZS917582:MZV917582 MZS917593:MZV917593 MZS917604:MZV917604 MZS917617:MZV917617 MZS983107:MZV983107 MZS983118:MZV983118 MZS983129:MZV983129 MZS983140:MZV983140 MZS983153:MZV983153 NJO67:NJR67 NJO78:NJR78 NJO89:NJR89 NJO100:NJR100 NJO113:NJR113 NJO65603:NJR65603 NJO65614:NJR65614 NJO65625:NJR65625 NJO65636:NJR65636 NJO65649:NJR65649 NJO131139:NJR131139 NJO131150:NJR131150 NJO131161:NJR131161 NJO131172:NJR131172 NJO131185:NJR131185 NJO196675:NJR196675 NJO196686:NJR196686 NJO196697:NJR196697 NJO196708:NJR196708 NJO196721:NJR196721 NJO262211:NJR262211 NJO262222:NJR262222 NJO262233:NJR262233 NJO262244:NJR262244 NJO262257:NJR262257 NJO327747:NJR327747 NJO327758:NJR327758 NJO327769:NJR327769 NJO327780:NJR327780 NJO327793:NJR327793 NJO393283:NJR393283 NJO393294:NJR393294 NJO393305:NJR393305 NJO393316:NJR393316 NJO393329:NJR393329 NJO458819:NJR458819 NJO458830:NJR458830 NJO458841:NJR458841 NJO458852:NJR458852 NJO458865:NJR458865 NJO524355:NJR524355 NJO524366:NJR524366 NJO524377:NJR524377 NJO524388:NJR524388 NJO524401:NJR524401 NJO589891:NJR589891 NJO589902:NJR589902 NJO589913:NJR589913 NJO589924:NJR589924 NJO589937:NJR589937 NJO655427:NJR655427 NJO655438:NJR655438 NJO655449:NJR655449 NJO655460:NJR655460 NJO655473:NJR655473 NJO720963:NJR720963 NJO720974:NJR720974 NJO720985:NJR720985 NJO720996:NJR720996 NJO721009:NJR721009 NJO786499:NJR786499 NJO786510:NJR786510 NJO786521:NJR786521 NJO786532:NJR786532 NJO786545:NJR786545 NJO852035:NJR852035 NJO852046:NJR852046 NJO852057:NJR852057 NJO852068:NJR852068 NJO852081:NJR852081 NJO917571:NJR917571 NJO917582:NJR917582 NJO917593:NJR917593 NJO917604:NJR917604 NJO917617:NJR917617 NJO983107:NJR983107 NJO983118:NJR983118 NJO983129:NJR983129 NJO983140:NJR983140 NJO983153:NJR983153 NTK67:NTN67 NTK78:NTN78 NTK89:NTN89 NTK100:NTN100 NTK113:NTN113 NTK65603:NTN65603 NTK65614:NTN65614 NTK65625:NTN65625 NTK65636:NTN65636 NTK65649:NTN65649 NTK131139:NTN131139 NTK131150:NTN131150 NTK131161:NTN131161 NTK131172:NTN131172 NTK131185:NTN131185 NTK196675:NTN196675 NTK196686:NTN196686 NTK196697:NTN196697 NTK196708:NTN196708 NTK196721:NTN196721 NTK262211:NTN262211 NTK262222:NTN262222 NTK262233:NTN262233 NTK262244:NTN262244 NTK262257:NTN262257 NTK327747:NTN327747 NTK327758:NTN327758 NTK327769:NTN327769 NTK327780:NTN327780 NTK327793:NTN327793 NTK393283:NTN393283 NTK393294:NTN393294 NTK393305:NTN393305 NTK393316:NTN393316 NTK393329:NTN393329 NTK458819:NTN458819 NTK458830:NTN458830 NTK458841:NTN458841 NTK458852:NTN458852 NTK458865:NTN458865 NTK524355:NTN524355 NTK524366:NTN524366 NTK524377:NTN524377 NTK524388:NTN524388 NTK524401:NTN524401 NTK589891:NTN589891 NTK589902:NTN589902 NTK589913:NTN589913 NTK589924:NTN589924 NTK589937:NTN589937 NTK655427:NTN655427 NTK655438:NTN655438 NTK655449:NTN655449 NTK655460:NTN655460 NTK655473:NTN655473 NTK720963:NTN720963 NTK720974:NTN720974 NTK720985:NTN720985 NTK720996:NTN720996 NTK721009:NTN721009 NTK786499:NTN786499 NTK786510:NTN786510 NTK786521:NTN786521 NTK786532:NTN786532 NTK786545:NTN786545 NTK852035:NTN852035 NTK852046:NTN852046 NTK852057:NTN852057 NTK852068:NTN852068 NTK852081:NTN852081 NTK917571:NTN917571 NTK917582:NTN917582 NTK917593:NTN917593 NTK917604:NTN917604 NTK917617:NTN917617 NTK983107:NTN983107 NTK983118:NTN983118 NTK983129:NTN983129 NTK983140:NTN983140 NTK983153:NTN983153 ODG67:ODJ67 ODG78:ODJ78 ODG89:ODJ89 ODG100:ODJ100 ODG113:ODJ113 ODG65603:ODJ65603 ODG65614:ODJ65614 ODG65625:ODJ65625 ODG65636:ODJ65636 ODG65649:ODJ65649 ODG131139:ODJ131139 ODG131150:ODJ131150 ODG131161:ODJ131161 ODG131172:ODJ131172 ODG131185:ODJ131185 ODG196675:ODJ196675 ODG196686:ODJ196686 ODG196697:ODJ196697 ODG196708:ODJ196708 ODG196721:ODJ196721 ODG262211:ODJ262211 ODG262222:ODJ262222 ODG262233:ODJ262233 ODG262244:ODJ262244 ODG262257:ODJ262257 ODG327747:ODJ327747 ODG327758:ODJ327758 ODG327769:ODJ327769 ODG327780:ODJ327780 ODG327793:ODJ327793 ODG393283:ODJ393283 ODG393294:ODJ393294 ODG393305:ODJ393305 ODG393316:ODJ393316 ODG393329:ODJ393329 ODG458819:ODJ458819 ODG458830:ODJ458830 ODG458841:ODJ458841 ODG458852:ODJ458852 ODG458865:ODJ458865 ODG524355:ODJ524355 ODG524366:ODJ524366 ODG524377:ODJ524377 ODG524388:ODJ524388 ODG524401:ODJ524401 ODG589891:ODJ589891 ODG589902:ODJ589902 ODG589913:ODJ589913 ODG589924:ODJ589924 ODG589937:ODJ589937 ODG655427:ODJ655427 ODG655438:ODJ655438 ODG655449:ODJ655449 ODG655460:ODJ655460 ODG655473:ODJ655473 ODG720963:ODJ720963 ODG720974:ODJ720974 ODG720985:ODJ720985 ODG720996:ODJ720996 ODG721009:ODJ721009 ODG786499:ODJ786499 ODG786510:ODJ786510 ODG786521:ODJ786521 ODG786532:ODJ786532 ODG786545:ODJ786545 ODG852035:ODJ852035 ODG852046:ODJ852046 ODG852057:ODJ852057 ODG852068:ODJ852068 ODG852081:ODJ852081 ODG917571:ODJ917571 ODG917582:ODJ917582 ODG917593:ODJ917593 ODG917604:ODJ917604 ODG917617:ODJ917617 ODG983107:ODJ983107 ODG983118:ODJ983118 ODG983129:ODJ983129 ODG983140:ODJ983140 ODG983153:ODJ983153 ONC67:ONF67 ONC78:ONF78 ONC89:ONF89 ONC100:ONF100 ONC113:ONF113 ONC65603:ONF65603 ONC65614:ONF65614 ONC65625:ONF65625 ONC65636:ONF65636 ONC65649:ONF65649 ONC131139:ONF131139 ONC131150:ONF131150 ONC131161:ONF131161 ONC131172:ONF131172 ONC131185:ONF131185 ONC196675:ONF196675 ONC196686:ONF196686 ONC196697:ONF196697 ONC196708:ONF196708 ONC196721:ONF196721 ONC262211:ONF262211 ONC262222:ONF262222 ONC262233:ONF262233 ONC262244:ONF262244 ONC262257:ONF262257 ONC327747:ONF327747 ONC327758:ONF327758 ONC327769:ONF327769 ONC327780:ONF327780 ONC327793:ONF327793 ONC393283:ONF393283 ONC393294:ONF393294 ONC393305:ONF393305 ONC393316:ONF393316 ONC393329:ONF393329 ONC458819:ONF458819 ONC458830:ONF458830 ONC458841:ONF458841 ONC458852:ONF458852 ONC458865:ONF458865 ONC524355:ONF524355 ONC524366:ONF524366 ONC524377:ONF524377 ONC524388:ONF524388 ONC524401:ONF524401 ONC589891:ONF589891 ONC589902:ONF589902 ONC589913:ONF589913 ONC589924:ONF589924 ONC589937:ONF589937 ONC655427:ONF655427 ONC655438:ONF655438 ONC655449:ONF655449 ONC655460:ONF655460 ONC655473:ONF655473 ONC720963:ONF720963 ONC720974:ONF720974 ONC720985:ONF720985 ONC720996:ONF720996 ONC721009:ONF721009 ONC786499:ONF786499 ONC786510:ONF786510 ONC786521:ONF786521 ONC786532:ONF786532 ONC786545:ONF786545 ONC852035:ONF852035 ONC852046:ONF852046 ONC852057:ONF852057 ONC852068:ONF852068 ONC852081:ONF852081 ONC917571:ONF917571 ONC917582:ONF917582 ONC917593:ONF917593 ONC917604:ONF917604 ONC917617:ONF917617 ONC983107:ONF983107 ONC983118:ONF983118 ONC983129:ONF983129 ONC983140:ONF983140 ONC983153:ONF983153 OWY67:OXB67 OWY78:OXB78 OWY89:OXB89 OWY100:OXB100 OWY113:OXB113 OWY65603:OXB65603 OWY65614:OXB65614 OWY65625:OXB65625 OWY65636:OXB65636 OWY65649:OXB65649 OWY131139:OXB131139 OWY131150:OXB131150 OWY131161:OXB131161 OWY131172:OXB131172 OWY131185:OXB131185 OWY196675:OXB196675 OWY196686:OXB196686 OWY196697:OXB196697 OWY196708:OXB196708 OWY196721:OXB196721 OWY262211:OXB262211 OWY262222:OXB262222 OWY262233:OXB262233 OWY262244:OXB262244 OWY262257:OXB262257 OWY327747:OXB327747 OWY327758:OXB327758 OWY327769:OXB327769 OWY327780:OXB327780 OWY327793:OXB327793 OWY393283:OXB393283 OWY393294:OXB393294 OWY393305:OXB393305 OWY393316:OXB393316 OWY393329:OXB393329 OWY458819:OXB458819 OWY458830:OXB458830 OWY458841:OXB458841 OWY458852:OXB458852 OWY458865:OXB458865 OWY524355:OXB524355 OWY524366:OXB524366 OWY524377:OXB524377 OWY524388:OXB524388 OWY524401:OXB524401 OWY589891:OXB589891 OWY589902:OXB589902 OWY589913:OXB589913 OWY589924:OXB589924 OWY589937:OXB589937 OWY655427:OXB655427 OWY655438:OXB655438 OWY655449:OXB655449 OWY655460:OXB655460 OWY655473:OXB655473 OWY720963:OXB720963 OWY720974:OXB720974 OWY720985:OXB720985 OWY720996:OXB720996 OWY721009:OXB721009 OWY786499:OXB786499 OWY786510:OXB786510 OWY786521:OXB786521 OWY786532:OXB786532 OWY786545:OXB786545 OWY852035:OXB852035 OWY852046:OXB852046 OWY852057:OXB852057 OWY852068:OXB852068 OWY852081:OXB852081 OWY917571:OXB917571 OWY917582:OXB917582 OWY917593:OXB917593 OWY917604:OXB917604 OWY917617:OXB917617 OWY983107:OXB983107 OWY983118:OXB983118 OWY983129:OXB983129 OWY983140:OXB983140 OWY983153:OXB983153 PGU67:PGX67 PGU78:PGX78 PGU89:PGX89 PGU100:PGX100 PGU113:PGX113 PGU65603:PGX65603 PGU65614:PGX65614 PGU65625:PGX65625 PGU65636:PGX65636 PGU65649:PGX65649 PGU131139:PGX131139 PGU131150:PGX131150 PGU131161:PGX131161 PGU131172:PGX131172 PGU131185:PGX131185 PGU196675:PGX196675 PGU196686:PGX196686 PGU196697:PGX196697 PGU196708:PGX196708 PGU196721:PGX196721 PGU262211:PGX262211 PGU262222:PGX262222 PGU262233:PGX262233 PGU262244:PGX262244 PGU262257:PGX262257 PGU327747:PGX327747 PGU327758:PGX327758 PGU327769:PGX327769 PGU327780:PGX327780 PGU327793:PGX327793 PGU393283:PGX393283 PGU393294:PGX393294 PGU393305:PGX393305 PGU393316:PGX393316 PGU393329:PGX393329 PGU458819:PGX458819 PGU458830:PGX458830 PGU458841:PGX458841 PGU458852:PGX458852 PGU458865:PGX458865 PGU524355:PGX524355 PGU524366:PGX524366 PGU524377:PGX524377 PGU524388:PGX524388 PGU524401:PGX524401 PGU589891:PGX589891 PGU589902:PGX589902 PGU589913:PGX589913 PGU589924:PGX589924 PGU589937:PGX589937 PGU655427:PGX655427 PGU655438:PGX655438 PGU655449:PGX655449 PGU655460:PGX655460 PGU655473:PGX655473 PGU720963:PGX720963 PGU720974:PGX720974 PGU720985:PGX720985 PGU720996:PGX720996 PGU721009:PGX721009 PGU786499:PGX786499 PGU786510:PGX786510 PGU786521:PGX786521 PGU786532:PGX786532 PGU786545:PGX786545 PGU852035:PGX852035 PGU852046:PGX852046 PGU852057:PGX852057 PGU852068:PGX852068 PGU852081:PGX852081 PGU917571:PGX917571 PGU917582:PGX917582 PGU917593:PGX917593 PGU917604:PGX917604 PGU917617:PGX917617 PGU983107:PGX983107 PGU983118:PGX983118 PGU983129:PGX983129 PGU983140:PGX983140 PGU983153:PGX983153 PQQ67:PQT67 PQQ78:PQT78 PQQ89:PQT89 PQQ100:PQT100 PQQ113:PQT113 PQQ65603:PQT65603 PQQ65614:PQT65614 PQQ65625:PQT65625 PQQ65636:PQT65636 PQQ65649:PQT65649 PQQ131139:PQT131139 PQQ131150:PQT131150 PQQ131161:PQT131161 PQQ131172:PQT131172 PQQ131185:PQT131185 PQQ196675:PQT196675 PQQ196686:PQT196686 PQQ196697:PQT196697 PQQ196708:PQT196708 PQQ196721:PQT196721 PQQ262211:PQT262211 PQQ262222:PQT262222 PQQ262233:PQT262233 PQQ262244:PQT262244 PQQ262257:PQT262257 PQQ327747:PQT327747 PQQ327758:PQT327758 PQQ327769:PQT327769 PQQ327780:PQT327780 PQQ327793:PQT327793 PQQ393283:PQT393283 PQQ393294:PQT393294 PQQ393305:PQT393305 PQQ393316:PQT393316 PQQ393329:PQT393329 PQQ458819:PQT458819 PQQ458830:PQT458830 PQQ458841:PQT458841 PQQ458852:PQT458852 PQQ458865:PQT458865 PQQ524355:PQT524355 PQQ524366:PQT524366 PQQ524377:PQT524377 PQQ524388:PQT524388 PQQ524401:PQT524401 PQQ589891:PQT589891 PQQ589902:PQT589902 PQQ589913:PQT589913 PQQ589924:PQT589924 PQQ589937:PQT589937 PQQ655427:PQT655427 PQQ655438:PQT655438 PQQ655449:PQT655449 PQQ655460:PQT655460 PQQ655473:PQT655473 PQQ720963:PQT720963 PQQ720974:PQT720974 PQQ720985:PQT720985 PQQ720996:PQT720996 PQQ721009:PQT721009 PQQ786499:PQT786499 PQQ786510:PQT786510 PQQ786521:PQT786521 PQQ786532:PQT786532 PQQ786545:PQT786545 PQQ852035:PQT852035 PQQ852046:PQT852046 PQQ852057:PQT852057 PQQ852068:PQT852068 PQQ852081:PQT852081 PQQ917571:PQT917571 PQQ917582:PQT917582 PQQ917593:PQT917593 PQQ917604:PQT917604 PQQ917617:PQT917617 PQQ983107:PQT983107 PQQ983118:PQT983118 PQQ983129:PQT983129 PQQ983140:PQT983140 PQQ983153:PQT983153 QAM67:QAP67 QAM78:QAP78 QAM89:QAP89 QAM100:QAP100 QAM113:QAP113 QAM65603:QAP65603 QAM65614:QAP65614 QAM65625:QAP65625 QAM65636:QAP65636 QAM65649:QAP65649 QAM131139:QAP131139 QAM131150:QAP131150 QAM131161:QAP131161 QAM131172:QAP131172 QAM131185:QAP131185 QAM196675:QAP196675 QAM196686:QAP196686 QAM196697:QAP196697 QAM196708:QAP196708 QAM196721:QAP196721 QAM262211:QAP262211 QAM262222:QAP262222 QAM262233:QAP262233 QAM262244:QAP262244 QAM262257:QAP262257 QAM327747:QAP327747 QAM327758:QAP327758 QAM327769:QAP327769 QAM327780:QAP327780 QAM327793:QAP327793 QAM393283:QAP393283 QAM393294:QAP393294 QAM393305:QAP393305 QAM393316:QAP393316 QAM393329:QAP393329 QAM458819:QAP458819 QAM458830:QAP458830 QAM458841:QAP458841 QAM458852:QAP458852 QAM458865:QAP458865 QAM524355:QAP524355 QAM524366:QAP524366 QAM524377:QAP524377 QAM524388:QAP524388 QAM524401:QAP524401 QAM589891:QAP589891 QAM589902:QAP589902 QAM589913:QAP589913 QAM589924:QAP589924 QAM589937:QAP589937 QAM655427:QAP655427 QAM655438:QAP655438 QAM655449:QAP655449 QAM655460:QAP655460 QAM655473:QAP655473 QAM720963:QAP720963 QAM720974:QAP720974 QAM720985:QAP720985 QAM720996:QAP720996 QAM721009:QAP721009 QAM786499:QAP786499 QAM786510:QAP786510 QAM786521:QAP786521 QAM786532:QAP786532 QAM786545:QAP786545 QAM852035:QAP852035 QAM852046:QAP852046 QAM852057:QAP852057 QAM852068:QAP852068 QAM852081:QAP852081 QAM917571:QAP917571 QAM917582:QAP917582 QAM917593:QAP917593 QAM917604:QAP917604 QAM917617:QAP917617 QAM983107:QAP983107 QAM983118:QAP983118 QAM983129:QAP983129 QAM983140:QAP983140 QAM983153:QAP983153 QKI67:QKL67 QKI78:QKL78 QKI89:QKL89 QKI100:QKL100 QKI113:QKL113 QKI65603:QKL65603 QKI65614:QKL65614 QKI65625:QKL65625 QKI65636:QKL65636 QKI65649:QKL65649 QKI131139:QKL131139 QKI131150:QKL131150 QKI131161:QKL131161 QKI131172:QKL131172 QKI131185:QKL131185 QKI196675:QKL196675 QKI196686:QKL196686 QKI196697:QKL196697 QKI196708:QKL196708 QKI196721:QKL196721 QKI262211:QKL262211 QKI262222:QKL262222 QKI262233:QKL262233 QKI262244:QKL262244 QKI262257:QKL262257 QKI327747:QKL327747 QKI327758:QKL327758 QKI327769:QKL327769 QKI327780:QKL327780 QKI327793:QKL327793 QKI393283:QKL393283 QKI393294:QKL393294 QKI393305:QKL393305 QKI393316:QKL393316 QKI393329:QKL393329 QKI458819:QKL458819 QKI458830:QKL458830 QKI458841:QKL458841 QKI458852:QKL458852 QKI458865:QKL458865 QKI524355:QKL524355 QKI524366:QKL524366 QKI524377:QKL524377 QKI524388:QKL524388 QKI524401:QKL524401 QKI589891:QKL589891 QKI589902:QKL589902 QKI589913:QKL589913 QKI589924:QKL589924 QKI589937:QKL589937 QKI655427:QKL655427 QKI655438:QKL655438 QKI655449:QKL655449 QKI655460:QKL655460 QKI655473:QKL655473 QKI720963:QKL720963 QKI720974:QKL720974 QKI720985:QKL720985 QKI720996:QKL720996 QKI721009:QKL721009 QKI786499:QKL786499 QKI786510:QKL786510 QKI786521:QKL786521 QKI786532:QKL786532 QKI786545:QKL786545 QKI852035:QKL852035 QKI852046:QKL852046 QKI852057:QKL852057 QKI852068:QKL852068 QKI852081:QKL852081 QKI917571:QKL917571 QKI917582:QKL917582 QKI917593:QKL917593 QKI917604:QKL917604 QKI917617:QKL917617 QKI983107:QKL983107 QKI983118:QKL983118 QKI983129:QKL983129 QKI983140:QKL983140 QKI983153:QKL983153 QUE67:QUH67 QUE78:QUH78 QUE89:QUH89 QUE100:QUH100 QUE113:QUH113 QUE65603:QUH65603 QUE65614:QUH65614 QUE65625:QUH65625 QUE65636:QUH65636 QUE65649:QUH65649 QUE131139:QUH131139 QUE131150:QUH131150 QUE131161:QUH131161 QUE131172:QUH131172 QUE131185:QUH131185 QUE196675:QUH196675 QUE196686:QUH196686 QUE196697:QUH196697 QUE196708:QUH196708 QUE196721:QUH196721 QUE262211:QUH262211 QUE262222:QUH262222 QUE262233:QUH262233 QUE262244:QUH262244 QUE262257:QUH262257 QUE327747:QUH327747 QUE327758:QUH327758 QUE327769:QUH327769 QUE327780:QUH327780 QUE327793:QUH327793 QUE393283:QUH393283 QUE393294:QUH393294 QUE393305:QUH393305 QUE393316:QUH393316 QUE393329:QUH393329 QUE458819:QUH458819 QUE458830:QUH458830 QUE458841:QUH458841 QUE458852:QUH458852 QUE458865:QUH458865 QUE524355:QUH524355 QUE524366:QUH524366 QUE524377:QUH524377 QUE524388:QUH524388 QUE524401:QUH524401 QUE589891:QUH589891 QUE589902:QUH589902 QUE589913:QUH589913 QUE589924:QUH589924 QUE589937:QUH589937 QUE655427:QUH655427 QUE655438:QUH655438 QUE655449:QUH655449 QUE655460:QUH655460 QUE655473:QUH655473 QUE720963:QUH720963 QUE720974:QUH720974 QUE720985:QUH720985 QUE720996:QUH720996 QUE721009:QUH721009 QUE786499:QUH786499 QUE786510:QUH786510 QUE786521:QUH786521 QUE786532:QUH786532 QUE786545:QUH786545 QUE852035:QUH852035 QUE852046:QUH852046 QUE852057:QUH852057 QUE852068:QUH852068 QUE852081:QUH852081 QUE917571:QUH917571 QUE917582:QUH917582 QUE917593:QUH917593 QUE917604:QUH917604 QUE917617:QUH917617 QUE983107:QUH983107 QUE983118:QUH983118 QUE983129:QUH983129 QUE983140:QUH983140 QUE983153:QUH983153 REA67:RED67 REA78:RED78 REA89:RED89 REA100:RED100 REA113:RED113 REA65603:RED65603 REA65614:RED65614 REA65625:RED65625 REA65636:RED65636 REA65649:RED65649 REA131139:RED131139 REA131150:RED131150 REA131161:RED131161 REA131172:RED131172 REA131185:RED131185 REA196675:RED196675 REA196686:RED196686 REA196697:RED196697 REA196708:RED196708 REA196721:RED196721 REA262211:RED262211 REA262222:RED262222 REA262233:RED262233 REA262244:RED262244 REA262257:RED262257 REA327747:RED327747 REA327758:RED327758 REA327769:RED327769 REA327780:RED327780 REA327793:RED327793 REA393283:RED393283 REA393294:RED393294 REA393305:RED393305 REA393316:RED393316 REA393329:RED393329 REA458819:RED458819 REA458830:RED458830 REA458841:RED458841 REA458852:RED458852 REA458865:RED458865 REA524355:RED524355 REA524366:RED524366 REA524377:RED524377 REA524388:RED524388 REA524401:RED524401 REA589891:RED589891 REA589902:RED589902 REA589913:RED589913 REA589924:RED589924 REA589937:RED589937 REA655427:RED655427 REA655438:RED655438 REA655449:RED655449 REA655460:RED655460 REA655473:RED655473 REA720963:RED720963 REA720974:RED720974 REA720985:RED720985 REA720996:RED720996 REA721009:RED721009 REA786499:RED786499 REA786510:RED786510 REA786521:RED786521 REA786532:RED786532 REA786545:RED786545 REA852035:RED852035 REA852046:RED852046 REA852057:RED852057 REA852068:RED852068 REA852081:RED852081 REA917571:RED917571 REA917582:RED917582 REA917593:RED917593 REA917604:RED917604 REA917617:RED917617 REA983107:RED983107 REA983118:RED983118 REA983129:RED983129 REA983140:RED983140 REA983153:RED983153 RNW67:RNZ67 RNW78:RNZ78 RNW89:RNZ89 RNW100:RNZ100 RNW113:RNZ113 RNW65603:RNZ65603 RNW65614:RNZ65614 RNW65625:RNZ65625 RNW65636:RNZ65636 RNW65649:RNZ65649 RNW131139:RNZ131139 RNW131150:RNZ131150 RNW131161:RNZ131161 RNW131172:RNZ131172 RNW131185:RNZ131185 RNW196675:RNZ196675 RNW196686:RNZ196686 RNW196697:RNZ196697 RNW196708:RNZ196708 RNW196721:RNZ196721 RNW262211:RNZ262211 RNW262222:RNZ262222 RNW262233:RNZ262233 RNW262244:RNZ262244 RNW262257:RNZ262257 RNW327747:RNZ327747 RNW327758:RNZ327758 RNW327769:RNZ327769 RNW327780:RNZ327780 RNW327793:RNZ327793 RNW393283:RNZ393283 RNW393294:RNZ393294 RNW393305:RNZ393305 RNW393316:RNZ393316 RNW393329:RNZ393329 RNW458819:RNZ458819 RNW458830:RNZ458830 RNW458841:RNZ458841 RNW458852:RNZ458852 RNW458865:RNZ458865 RNW524355:RNZ524355 RNW524366:RNZ524366 RNW524377:RNZ524377 RNW524388:RNZ524388 RNW524401:RNZ524401 RNW589891:RNZ589891 RNW589902:RNZ589902 RNW589913:RNZ589913 RNW589924:RNZ589924 RNW589937:RNZ589937 RNW655427:RNZ655427 RNW655438:RNZ655438 RNW655449:RNZ655449 RNW655460:RNZ655460 RNW655473:RNZ655473 RNW720963:RNZ720963 RNW720974:RNZ720974 RNW720985:RNZ720985 RNW720996:RNZ720996 RNW721009:RNZ721009 RNW786499:RNZ786499 RNW786510:RNZ786510 RNW786521:RNZ786521 RNW786532:RNZ786532 RNW786545:RNZ786545 RNW852035:RNZ852035 RNW852046:RNZ852046 RNW852057:RNZ852057 RNW852068:RNZ852068 RNW852081:RNZ852081 RNW917571:RNZ917571 RNW917582:RNZ917582 RNW917593:RNZ917593 RNW917604:RNZ917604 RNW917617:RNZ917617 RNW983107:RNZ983107 RNW983118:RNZ983118 RNW983129:RNZ983129 RNW983140:RNZ983140 RNW983153:RNZ983153 RXS67:RXV67 RXS78:RXV78 RXS89:RXV89 RXS100:RXV100 RXS113:RXV113 RXS65603:RXV65603 RXS65614:RXV65614 RXS65625:RXV65625 RXS65636:RXV65636 RXS65649:RXV65649 RXS131139:RXV131139 RXS131150:RXV131150 RXS131161:RXV131161 RXS131172:RXV131172 RXS131185:RXV131185 RXS196675:RXV196675 RXS196686:RXV196686 RXS196697:RXV196697 RXS196708:RXV196708 RXS196721:RXV196721 RXS262211:RXV262211 RXS262222:RXV262222 RXS262233:RXV262233 RXS262244:RXV262244 RXS262257:RXV262257 RXS327747:RXV327747 RXS327758:RXV327758 RXS327769:RXV327769 RXS327780:RXV327780 RXS327793:RXV327793 RXS393283:RXV393283 RXS393294:RXV393294 RXS393305:RXV393305 RXS393316:RXV393316 RXS393329:RXV393329 RXS458819:RXV458819 RXS458830:RXV458830 RXS458841:RXV458841 RXS458852:RXV458852 RXS458865:RXV458865 RXS524355:RXV524355 RXS524366:RXV524366 RXS524377:RXV524377 RXS524388:RXV524388 RXS524401:RXV524401 RXS589891:RXV589891 RXS589902:RXV589902 RXS589913:RXV589913 RXS589924:RXV589924 RXS589937:RXV589937 RXS655427:RXV655427 RXS655438:RXV655438 RXS655449:RXV655449 RXS655460:RXV655460 RXS655473:RXV655473 RXS720963:RXV720963 RXS720974:RXV720974 RXS720985:RXV720985 RXS720996:RXV720996 RXS721009:RXV721009 RXS786499:RXV786499 RXS786510:RXV786510 RXS786521:RXV786521 RXS786532:RXV786532 RXS786545:RXV786545 RXS852035:RXV852035 RXS852046:RXV852046 RXS852057:RXV852057 RXS852068:RXV852068 RXS852081:RXV852081 RXS917571:RXV917571 RXS917582:RXV917582 RXS917593:RXV917593 RXS917604:RXV917604 RXS917617:RXV917617 RXS983107:RXV983107 RXS983118:RXV983118 RXS983129:RXV983129 RXS983140:RXV983140 RXS983153:RXV983153 SHO67:SHR67 SHO78:SHR78 SHO89:SHR89 SHO100:SHR100 SHO113:SHR113 SHO65603:SHR65603 SHO65614:SHR65614 SHO65625:SHR65625 SHO65636:SHR65636 SHO65649:SHR65649 SHO131139:SHR131139 SHO131150:SHR131150 SHO131161:SHR131161 SHO131172:SHR131172 SHO131185:SHR131185 SHO196675:SHR196675 SHO196686:SHR196686 SHO196697:SHR196697 SHO196708:SHR196708 SHO196721:SHR196721 SHO262211:SHR262211 SHO262222:SHR262222 SHO262233:SHR262233 SHO262244:SHR262244 SHO262257:SHR262257 SHO327747:SHR327747 SHO327758:SHR327758 SHO327769:SHR327769 SHO327780:SHR327780 SHO327793:SHR327793 SHO393283:SHR393283 SHO393294:SHR393294 SHO393305:SHR393305 SHO393316:SHR393316 SHO393329:SHR393329 SHO458819:SHR458819 SHO458830:SHR458830 SHO458841:SHR458841 SHO458852:SHR458852 SHO458865:SHR458865 SHO524355:SHR524355 SHO524366:SHR524366 SHO524377:SHR524377 SHO524388:SHR524388 SHO524401:SHR524401 SHO589891:SHR589891 SHO589902:SHR589902 SHO589913:SHR589913 SHO589924:SHR589924 SHO589937:SHR589937 SHO655427:SHR655427 SHO655438:SHR655438 SHO655449:SHR655449 SHO655460:SHR655460 SHO655473:SHR655473 SHO720963:SHR720963 SHO720974:SHR720974 SHO720985:SHR720985 SHO720996:SHR720996 SHO721009:SHR721009 SHO786499:SHR786499 SHO786510:SHR786510 SHO786521:SHR786521 SHO786532:SHR786532 SHO786545:SHR786545 SHO852035:SHR852035 SHO852046:SHR852046 SHO852057:SHR852057 SHO852068:SHR852068 SHO852081:SHR852081 SHO917571:SHR917571 SHO917582:SHR917582 SHO917593:SHR917593 SHO917604:SHR917604 SHO917617:SHR917617 SHO983107:SHR983107 SHO983118:SHR983118 SHO983129:SHR983129 SHO983140:SHR983140 SHO983153:SHR983153 SRK67:SRN67 SRK78:SRN78 SRK89:SRN89 SRK100:SRN100 SRK113:SRN113 SRK65603:SRN65603 SRK65614:SRN65614 SRK65625:SRN65625 SRK65636:SRN65636 SRK65649:SRN65649 SRK131139:SRN131139 SRK131150:SRN131150 SRK131161:SRN131161 SRK131172:SRN131172 SRK131185:SRN131185 SRK196675:SRN196675 SRK196686:SRN196686 SRK196697:SRN196697 SRK196708:SRN196708 SRK196721:SRN196721 SRK262211:SRN262211 SRK262222:SRN262222 SRK262233:SRN262233 SRK262244:SRN262244 SRK262257:SRN262257 SRK327747:SRN327747 SRK327758:SRN327758 SRK327769:SRN327769 SRK327780:SRN327780 SRK327793:SRN327793 SRK393283:SRN393283 SRK393294:SRN393294 SRK393305:SRN393305 SRK393316:SRN393316 SRK393329:SRN393329 SRK458819:SRN458819 SRK458830:SRN458830 SRK458841:SRN458841 SRK458852:SRN458852 SRK458865:SRN458865 SRK524355:SRN524355 SRK524366:SRN524366 SRK524377:SRN524377 SRK524388:SRN524388 SRK524401:SRN524401 SRK589891:SRN589891 SRK589902:SRN589902 SRK589913:SRN589913 SRK589924:SRN589924 SRK589937:SRN589937 SRK655427:SRN655427 SRK655438:SRN655438 SRK655449:SRN655449 SRK655460:SRN655460 SRK655473:SRN655473 SRK720963:SRN720963 SRK720974:SRN720974 SRK720985:SRN720985 SRK720996:SRN720996 SRK721009:SRN721009 SRK786499:SRN786499 SRK786510:SRN786510 SRK786521:SRN786521 SRK786532:SRN786532 SRK786545:SRN786545 SRK852035:SRN852035 SRK852046:SRN852046 SRK852057:SRN852057 SRK852068:SRN852068 SRK852081:SRN852081 SRK917571:SRN917571 SRK917582:SRN917582 SRK917593:SRN917593 SRK917604:SRN917604 SRK917617:SRN917617 SRK983107:SRN983107 SRK983118:SRN983118 SRK983129:SRN983129 SRK983140:SRN983140 SRK983153:SRN983153 TBG67:TBJ67 TBG78:TBJ78 TBG89:TBJ89 TBG100:TBJ100 TBG113:TBJ113 TBG65603:TBJ65603 TBG65614:TBJ65614 TBG65625:TBJ65625 TBG65636:TBJ65636 TBG65649:TBJ65649 TBG131139:TBJ131139 TBG131150:TBJ131150 TBG131161:TBJ131161 TBG131172:TBJ131172 TBG131185:TBJ131185 TBG196675:TBJ196675 TBG196686:TBJ196686 TBG196697:TBJ196697 TBG196708:TBJ196708 TBG196721:TBJ196721 TBG262211:TBJ262211 TBG262222:TBJ262222 TBG262233:TBJ262233 TBG262244:TBJ262244 TBG262257:TBJ262257 TBG327747:TBJ327747 TBG327758:TBJ327758 TBG327769:TBJ327769 TBG327780:TBJ327780 TBG327793:TBJ327793 TBG393283:TBJ393283 TBG393294:TBJ393294 TBG393305:TBJ393305 TBG393316:TBJ393316 TBG393329:TBJ393329 TBG458819:TBJ458819 TBG458830:TBJ458830 TBG458841:TBJ458841 TBG458852:TBJ458852 TBG458865:TBJ458865 TBG524355:TBJ524355 TBG524366:TBJ524366 TBG524377:TBJ524377 TBG524388:TBJ524388 TBG524401:TBJ524401 TBG589891:TBJ589891 TBG589902:TBJ589902 TBG589913:TBJ589913 TBG589924:TBJ589924 TBG589937:TBJ589937 TBG655427:TBJ655427 TBG655438:TBJ655438 TBG655449:TBJ655449 TBG655460:TBJ655460 TBG655473:TBJ655473 TBG720963:TBJ720963 TBG720974:TBJ720974 TBG720985:TBJ720985 TBG720996:TBJ720996 TBG721009:TBJ721009 TBG786499:TBJ786499 TBG786510:TBJ786510 TBG786521:TBJ786521 TBG786532:TBJ786532 TBG786545:TBJ786545 TBG852035:TBJ852035 TBG852046:TBJ852046 TBG852057:TBJ852057 TBG852068:TBJ852068 TBG852081:TBJ852081 TBG917571:TBJ917571 TBG917582:TBJ917582 TBG917593:TBJ917593 TBG917604:TBJ917604 TBG917617:TBJ917617 TBG983107:TBJ983107 TBG983118:TBJ983118 TBG983129:TBJ983129 TBG983140:TBJ983140 TBG983153:TBJ983153 TLC67:TLF67 TLC78:TLF78 TLC89:TLF89 TLC100:TLF100 TLC113:TLF113 TLC65603:TLF65603 TLC65614:TLF65614 TLC65625:TLF65625 TLC65636:TLF65636 TLC65649:TLF65649 TLC131139:TLF131139 TLC131150:TLF131150 TLC131161:TLF131161 TLC131172:TLF131172 TLC131185:TLF131185 TLC196675:TLF196675 TLC196686:TLF196686 TLC196697:TLF196697 TLC196708:TLF196708 TLC196721:TLF196721 TLC262211:TLF262211 TLC262222:TLF262222 TLC262233:TLF262233 TLC262244:TLF262244 TLC262257:TLF262257 TLC327747:TLF327747 TLC327758:TLF327758 TLC327769:TLF327769 TLC327780:TLF327780 TLC327793:TLF327793 TLC393283:TLF393283 TLC393294:TLF393294 TLC393305:TLF393305 TLC393316:TLF393316 TLC393329:TLF393329 TLC458819:TLF458819 TLC458830:TLF458830 TLC458841:TLF458841 TLC458852:TLF458852 TLC458865:TLF458865 TLC524355:TLF524355 TLC524366:TLF524366 TLC524377:TLF524377 TLC524388:TLF524388 TLC524401:TLF524401 TLC589891:TLF589891 TLC589902:TLF589902 TLC589913:TLF589913 TLC589924:TLF589924 TLC589937:TLF589937 TLC655427:TLF655427 TLC655438:TLF655438 TLC655449:TLF655449 TLC655460:TLF655460 TLC655473:TLF655473 TLC720963:TLF720963 TLC720974:TLF720974 TLC720985:TLF720985 TLC720996:TLF720996 TLC721009:TLF721009 TLC786499:TLF786499 TLC786510:TLF786510 TLC786521:TLF786521 TLC786532:TLF786532 TLC786545:TLF786545 TLC852035:TLF852035 TLC852046:TLF852046 TLC852057:TLF852057 TLC852068:TLF852068 TLC852081:TLF852081 TLC917571:TLF917571 TLC917582:TLF917582 TLC917593:TLF917593 TLC917604:TLF917604 TLC917617:TLF917617 TLC983107:TLF983107 TLC983118:TLF983118 TLC983129:TLF983129 TLC983140:TLF983140 TLC983153:TLF983153 TUY67:TVB67 TUY78:TVB78 TUY89:TVB89 TUY100:TVB100 TUY113:TVB113 TUY65603:TVB65603 TUY65614:TVB65614 TUY65625:TVB65625 TUY65636:TVB65636 TUY65649:TVB65649 TUY131139:TVB131139 TUY131150:TVB131150 TUY131161:TVB131161 TUY131172:TVB131172 TUY131185:TVB131185 TUY196675:TVB196675 TUY196686:TVB196686 TUY196697:TVB196697 TUY196708:TVB196708 TUY196721:TVB196721 TUY262211:TVB262211 TUY262222:TVB262222 TUY262233:TVB262233 TUY262244:TVB262244 TUY262257:TVB262257 TUY327747:TVB327747 TUY327758:TVB327758 TUY327769:TVB327769 TUY327780:TVB327780 TUY327793:TVB327793 TUY393283:TVB393283 TUY393294:TVB393294 TUY393305:TVB393305 TUY393316:TVB393316 TUY393329:TVB393329 TUY458819:TVB458819 TUY458830:TVB458830 TUY458841:TVB458841 TUY458852:TVB458852 TUY458865:TVB458865 TUY524355:TVB524355 TUY524366:TVB524366 TUY524377:TVB524377 TUY524388:TVB524388 TUY524401:TVB524401 TUY589891:TVB589891 TUY589902:TVB589902 TUY589913:TVB589913 TUY589924:TVB589924 TUY589937:TVB589937 TUY655427:TVB655427 TUY655438:TVB655438 TUY655449:TVB655449 TUY655460:TVB655460 TUY655473:TVB655473 TUY720963:TVB720963 TUY720974:TVB720974 TUY720985:TVB720985 TUY720996:TVB720996 TUY721009:TVB721009 TUY786499:TVB786499 TUY786510:TVB786510 TUY786521:TVB786521 TUY786532:TVB786532 TUY786545:TVB786545 TUY852035:TVB852035 TUY852046:TVB852046 TUY852057:TVB852057 TUY852068:TVB852068 TUY852081:TVB852081 TUY917571:TVB917571 TUY917582:TVB917582 TUY917593:TVB917593 TUY917604:TVB917604 TUY917617:TVB917617 TUY983107:TVB983107 TUY983118:TVB983118 TUY983129:TVB983129 TUY983140:TVB983140 TUY983153:TVB983153 UEU67:UEX67 UEU78:UEX78 UEU89:UEX89 UEU100:UEX100 UEU113:UEX113 UEU65603:UEX65603 UEU65614:UEX65614 UEU65625:UEX65625 UEU65636:UEX65636 UEU65649:UEX65649 UEU131139:UEX131139 UEU131150:UEX131150 UEU131161:UEX131161 UEU131172:UEX131172 UEU131185:UEX131185 UEU196675:UEX196675 UEU196686:UEX196686 UEU196697:UEX196697 UEU196708:UEX196708 UEU196721:UEX196721 UEU262211:UEX262211 UEU262222:UEX262222 UEU262233:UEX262233 UEU262244:UEX262244 UEU262257:UEX262257 UEU327747:UEX327747 UEU327758:UEX327758 UEU327769:UEX327769 UEU327780:UEX327780 UEU327793:UEX327793 UEU393283:UEX393283 UEU393294:UEX393294 UEU393305:UEX393305 UEU393316:UEX393316 UEU393329:UEX393329 UEU458819:UEX458819 UEU458830:UEX458830 UEU458841:UEX458841 UEU458852:UEX458852 UEU458865:UEX458865 UEU524355:UEX524355 UEU524366:UEX524366 UEU524377:UEX524377 UEU524388:UEX524388 UEU524401:UEX524401 UEU589891:UEX589891 UEU589902:UEX589902 UEU589913:UEX589913 UEU589924:UEX589924 UEU589937:UEX589937 UEU655427:UEX655427 UEU655438:UEX655438 UEU655449:UEX655449 UEU655460:UEX655460 UEU655473:UEX655473 UEU720963:UEX720963 UEU720974:UEX720974 UEU720985:UEX720985 UEU720996:UEX720996 UEU721009:UEX721009 UEU786499:UEX786499 UEU786510:UEX786510 UEU786521:UEX786521 UEU786532:UEX786532 UEU786545:UEX786545 UEU852035:UEX852035 UEU852046:UEX852046 UEU852057:UEX852057 UEU852068:UEX852068 UEU852081:UEX852081 UEU917571:UEX917571 UEU917582:UEX917582 UEU917593:UEX917593 UEU917604:UEX917604 UEU917617:UEX917617 UEU983107:UEX983107 UEU983118:UEX983118 UEU983129:UEX983129 UEU983140:UEX983140 UEU983153:UEX983153 UOQ67:UOT67 UOQ78:UOT78 UOQ89:UOT89 UOQ100:UOT100 UOQ113:UOT113 UOQ65603:UOT65603 UOQ65614:UOT65614 UOQ65625:UOT65625 UOQ65636:UOT65636 UOQ65649:UOT65649 UOQ131139:UOT131139 UOQ131150:UOT131150 UOQ131161:UOT131161 UOQ131172:UOT131172 UOQ131185:UOT131185 UOQ196675:UOT196675 UOQ196686:UOT196686 UOQ196697:UOT196697 UOQ196708:UOT196708 UOQ196721:UOT196721 UOQ262211:UOT262211 UOQ262222:UOT262222 UOQ262233:UOT262233 UOQ262244:UOT262244 UOQ262257:UOT262257 UOQ327747:UOT327747 UOQ327758:UOT327758 UOQ327769:UOT327769 UOQ327780:UOT327780 UOQ327793:UOT327793 UOQ393283:UOT393283 UOQ393294:UOT393294 UOQ393305:UOT393305 UOQ393316:UOT393316 UOQ393329:UOT393329 UOQ458819:UOT458819 UOQ458830:UOT458830 UOQ458841:UOT458841 UOQ458852:UOT458852 UOQ458865:UOT458865 UOQ524355:UOT524355 UOQ524366:UOT524366 UOQ524377:UOT524377 UOQ524388:UOT524388 UOQ524401:UOT524401 UOQ589891:UOT589891 UOQ589902:UOT589902 UOQ589913:UOT589913 UOQ589924:UOT589924 UOQ589937:UOT589937 UOQ655427:UOT655427 UOQ655438:UOT655438 UOQ655449:UOT655449 UOQ655460:UOT655460 UOQ655473:UOT655473 UOQ720963:UOT720963 UOQ720974:UOT720974 UOQ720985:UOT720985 UOQ720996:UOT720996 UOQ721009:UOT721009 UOQ786499:UOT786499 UOQ786510:UOT786510 UOQ786521:UOT786521 UOQ786532:UOT786532 UOQ786545:UOT786545 UOQ852035:UOT852035 UOQ852046:UOT852046 UOQ852057:UOT852057 UOQ852068:UOT852068 UOQ852081:UOT852081 UOQ917571:UOT917571 UOQ917582:UOT917582 UOQ917593:UOT917593 UOQ917604:UOT917604 UOQ917617:UOT917617 UOQ983107:UOT983107 UOQ983118:UOT983118 UOQ983129:UOT983129 UOQ983140:UOT983140 UOQ983153:UOT983153 UYM67:UYP67 UYM78:UYP78 UYM89:UYP89 UYM100:UYP100 UYM113:UYP113 UYM65603:UYP65603 UYM65614:UYP65614 UYM65625:UYP65625 UYM65636:UYP65636 UYM65649:UYP65649 UYM131139:UYP131139 UYM131150:UYP131150 UYM131161:UYP131161 UYM131172:UYP131172 UYM131185:UYP131185 UYM196675:UYP196675 UYM196686:UYP196686 UYM196697:UYP196697 UYM196708:UYP196708 UYM196721:UYP196721 UYM262211:UYP262211 UYM262222:UYP262222 UYM262233:UYP262233 UYM262244:UYP262244 UYM262257:UYP262257 UYM327747:UYP327747 UYM327758:UYP327758 UYM327769:UYP327769 UYM327780:UYP327780 UYM327793:UYP327793 UYM393283:UYP393283 UYM393294:UYP393294 UYM393305:UYP393305 UYM393316:UYP393316 UYM393329:UYP393329 UYM458819:UYP458819 UYM458830:UYP458830 UYM458841:UYP458841 UYM458852:UYP458852 UYM458865:UYP458865 UYM524355:UYP524355 UYM524366:UYP524366 UYM524377:UYP524377 UYM524388:UYP524388 UYM524401:UYP524401 UYM589891:UYP589891 UYM589902:UYP589902 UYM589913:UYP589913 UYM589924:UYP589924 UYM589937:UYP589937 UYM655427:UYP655427 UYM655438:UYP655438 UYM655449:UYP655449 UYM655460:UYP655460 UYM655473:UYP655473 UYM720963:UYP720963 UYM720974:UYP720974 UYM720985:UYP720985 UYM720996:UYP720996 UYM721009:UYP721009 UYM786499:UYP786499 UYM786510:UYP786510 UYM786521:UYP786521 UYM786532:UYP786532 UYM786545:UYP786545 UYM852035:UYP852035 UYM852046:UYP852046 UYM852057:UYP852057 UYM852068:UYP852068 UYM852081:UYP852081 UYM917571:UYP917571 UYM917582:UYP917582 UYM917593:UYP917593 UYM917604:UYP917604 UYM917617:UYP917617 UYM983107:UYP983107 UYM983118:UYP983118 UYM983129:UYP983129 UYM983140:UYP983140 UYM983153:UYP983153 VII67:VIL67 VII78:VIL78 VII89:VIL89 VII100:VIL100 VII113:VIL113 VII65603:VIL65603 VII65614:VIL65614 VII65625:VIL65625 VII65636:VIL65636 VII65649:VIL65649 VII131139:VIL131139 VII131150:VIL131150 VII131161:VIL131161 VII131172:VIL131172 VII131185:VIL131185 VII196675:VIL196675 VII196686:VIL196686 VII196697:VIL196697 VII196708:VIL196708 VII196721:VIL196721 VII262211:VIL262211 VII262222:VIL262222 VII262233:VIL262233 VII262244:VIL262244 VII262257:VIL262257 VII327747:VIL327747 VII327758:VIL327758 VII327769:VIL327769 VII327780:VIL327780 VII327793:VIL327793 VII393283:VIL393283 VII393294:VIL393294 VII393305:VIL393305 VII393316:VIL393316 VII393329:VIL393329 VII458819:VIL458819 VII458830:VIL458830 VII458841:VIL458841 VII458852:VIL458852 VII458865:VIL458865 VII524355:VIL524355 VII524366:VIL524366 VII524377:VIL524377 VII524388:VIL524388 VII524401:VIL524401 VII589891:VIL589891 VII589902:VIL589902 VII589913:VIL589913 VII589924:VIL589924 VII589937:VIL589937 VII655427:VIL655427 VII655438:VIL655438 VII655449:VIL655449 VII655460:VIL655460 VII655473:VIL655473 VII720963:VIL720963 VII720974:VIL720974 VII720985:VIL720985 VII720996:VIL720996 VII721009:VIL721009 VII786499:VIL786499 VII786510:VIL786510 VII786521:VIL786521 VII786532:VIL786532 VII786545:VIL786545 VII852035:VIL852035 VII852046:VIL852046 VII852057:VIL852057 VII852068:VIL852068 VII852081:VIL852081 VII917571:VIL917571 VII917582:VIL917582 VII917593:VIL917593 VII917604:VIL917604 VII917617:VIL917617 VII983107:VIL983107 VII983118:VIL983118 VII983129:VIL983129 VII983140:VIL983140 VII983153:VIL983153 VSE67:VSH67 VSE78:VSH78 VSE89:VSH89 VSE100:VSH100 VSE113:VSH113 VSE65603:VSH65603 VSE65614:VSH65614 VSE65625:VSH65625 VSE65636:VSH65636 VSE65649:VSH65649 VSE131139:VSH131139 VSE131150:VSH131150 VSE131161:VSH131161 VSE131172:VSH131172 VSE131185:VSH131185 VSE196675:VSH196675 VSE196686:VSH196686 VSE196697:VSH196697 VSE196708:VSH196708 VSE196721:VSH196721 VSE262211:VSH262211 VSE262222:VSH262222 VSE262233:VSH262233 VSE262244:VSH262244 VSE262257:VSH262257 VSE327747:VSH327747 VSE327758:VSH327758 VSE327769:VSH327769 VSE327780:VSH327780 VSE327793:VSH327793 VSE393283:VSH393283 VSE393294:VSH393294 VSE393305:VSH393305 VSE393316:VSH393316 VSE393329:VSH393329 VSE458819:VSH458819 VSE458830:VSH458830 VSE458841:VSH458841 VSE458852:VSH458852 VSE458865:VSH458865 VSE524355:VSH524355 VSE524366:VSH524366 VSE524377:VSH524377 VSE524388:VSH524388 VSE524401:VSH524401 VSE589891:VSH589891 VSE589902:VSH589902 VSE589913:VSH589913 VSE589924:VSH589924 VSE589937:VSH589937 VSE655427:VSH655427 VSE655438:VSH655438 VSE655449:VSH655449 VSE655460:VSH655460 VSE655473:VSH655473 VSE720963:VSH720963 VSE720974:VSH720974 VSE720985:VSH720985 VSE720996:VSH720996 VSE721009:VSH721009 VSE786499:VSH786499 VSE786510:VSH786510 VSE786521:VSH786521 VSE786532:VSH786532 VSE786545:VSH786545 VSE852035:VSH852035 VSE852046:VSH852046 VSE852057:VSH852057 VSE852068:VSH852068 VSE852081:VSH852081 VSE917571:VSH917571 VSE917582:VSH917582 VSE917593:VSH917593 VSE917604:VSH917604 VSE917617:VSH917617 VSE983107:VSH983107 VSE983118:VSH983118 VSE983129:VSH983129 VSE983140:VSH983140 VSE983153:VSH983153 WCA67:WCD67 WCA78:WCD78 WCA89:WCD89 WCA100:WCD100 WCA113:WCD113 WCA65603:WCD65603 WCA65614:WCD65614 WCA65625:WCD65625 WCA65636:WCD65636 WCA65649:WCD65649 WCA131139:WCD131139 WCA131150:WCD131150 WCA131161:WCD131161 WCA131172:WCD131172 WCA131185:WCD131185 WCA196675:WCD196675 WCA196686:WCD196686 WCA196697:WCD196697 WCA196708:WCD196708 WCA196721:WCD196721 WCA262211:WCD262211 WCA262222:WCD262222 WCA262233:WCD262233 WCA262244:WCD262244 WCA262257:WCD262257 WCA327747:WCD327747 WCA327758:WCD327758 WCA327769:WCD327769 WCA327780:WCD327780 WCA327793:WCD327793 WCA393283:WCD393283 WCA393294:WCD393294 WCA393305:WCD393305 WCA393316:WCD393316 WCA393329:WCD393329 WCA458819:WCD458819 WCA458830:WCD458830 WCA458841:WCD458841 WCA458852:WCD458852 WCA458865:WCD458865 WCA524355:WCD524355 WCA524366:WCD524366 WCA524377:WCD524377 WCA524388:WCD524388 WCA524401:WCD524401 WCA589891:WCD589891 WCA589902:WCD589902 WCA589913:WCD589913 WCA589924:WCD589924 WCA589937:WCD589937 WCA655427:WCD655427 WCA655438:WCD655438 WCA655449:WCD655449 WCA655460:WCD655460 WCA655473:WCD655473 WCA720963:WCD720963 WCA720974:WCD720974 WCA720985:WCD720985 WCA720996:WCD720996 WCA721009:WCD721009 WCA786499:WCD786499 WCA786510:WCD786510 WCA786521:WCD786521 WCA786532:WCD786532 WCA786545:WCD786545 WCA852035:WCD852035 WCA852046:WCD852046 WCA852057:WCD852057 WCA852068:WCD852068 WCA852081:WCD852081 WCA917571:WCD917571 WCA917582:WCD917582 WCA917593:WCD917593 WCA917604:WCD917604 WCA917617:WCD917617 WCA983107:WCD983107 WCA983118:WCD983118 WCA983129:WCD983129 WCA983140:WCD983140 WCA983153:WCD983153 WLW67:WLZ67 WLW78:WLZ78 WLW89:WLZ89 WLW100:WLZ100 WLW113:WLZ113 WLW65603:WLZ65603 WLW65614:WLZ65614 WLW65625:WLZ65625 WLW65636:WLZ65636 WLW65649:WLZ65649 WLW131139:WLZ131139 WLW131150:WLZ131150 WLW131161:WLZ131161 WLW131172:WLZ131172 WLW131185:WLZ131185 WLW196675:WLZ196675 WLW196686:WLZ196686 WLW196697:WLZ196697 WLW196708:WLZ196708 WLW196721:WLZ196721 WLW262211:WLZ262211 WLW262222:WLZ262222 WLW262233:WLZ262233 WLW262244:WLZ262244 WLW262257:WLZ262257 WLW327747:WLZ327747 WLW327758:WLZ327758 WLW327769:WLZ327769 WLW327780:WLZ327780 WLW327793:WLZ327793 WLW393283:WLZ393283 WLW393294:WLZ393294 WLW393305:WLZ393305 WLW393316:WLZ393316 WLW393329:WLZ393329 WLW458819:WLZ458819 WLW458830:WLZ458830 WLW458841:WLZ458841 WLW458852:WLZ458852 WLW458865:WLZ458865 WLW524355:WLZ524355 WLW524366:WLZ524366 WLW524377:WLZ524377 WLW524388:WLZ524388 WLW524401:WLZ524401 WLW589891:WLZ589891 WLW589902:WLZ589902 WLW589913:WLZ589913 WLW589924:WLZ589924 WLW589937:WLZ589937 WLW655427:WLZ655427 WLW655438:WLZ655438 WLW655449:WLZ655449 WLW655460:WLZ655460 WLW655473:WLZ655473 WLW720963:WLZ720963 WLW720974:WLZ720974 WLW720985:WLZ720985 WLW720996:WLZ720996 WLW721009:WLZ721009 WLW786499:WLZ786499 WLW786510:WLZ786510 WLW786521:WLZ786521 WLW786532:WLZ786532 WLW786545:WLZ786545 WLW852035:WLZ852035 WLW852046:WLZ852046 WLW852057:WLZ852057 WLW852068:WLZ852068 WLW852081:WLZ852081 WLW917571:WLZ917571 WLW917582:WLZ917582 WLW917593:WLZ917593 WLW917604:WLZ917604 WLW917617:WLZ917617 WLW983107:WLZ983107 WLW983118:WLZ983118 WLW983129:WLZ983129 WLW983140:WLZ983140 WLW983153:WLZ983153 WVS67:WVV67 WVS78:WVV78 WVS89:WVV89 WVS100:WVV100 WVS113:WVV113 WVS65603:WVV65603 WVS65614:WVV65614 WVS65625:WVV65625 WVS65636:WVV65636 WVS65649:WVV65649 WVS131139:WVV131139 WVS131150:WVV131150 WVS131161:WVV131161 WVS131172:WVV131172 WVS131185:WVV131185 WVS196675:WVV196675 WVS196686:WVV196686 WVS196697:WVV196697 WVS196708:WVV196708 WVS196721:WVV196721 WVS262211:WVV262211 WVS262222:WVV262222 WVS262233:WVV262233 WVS262244:WVV262244 WVS262257:WVV262257 WVS327747:WVV327747 WVS327758:WVV327758 WVS327769:WVV327769 WVS327780:WVV327780 WVS327793:WVV327793 WVS393283:WVV393283 WVS393294:WVV393294 WVS393305:WVV393305 WVS393316:WVV393316 WVS393329:WVV393329 WVS458819:WVV458819 WVS458830:WVV458830 WVS458841:WVV458841 WVS458852:WVV458852 WVS458865:WVV458865 WVS524355:WVV524355 WVS524366:WVV524366 WVS524377:WVV524377 WVS524388:WVV524388 WVS524401:WVV524401 WVS589891:WVV589891 WVS589902:WVV589902 WVS589913:WVV589913 WVS589924:WVV589924 WVS589937:WVV589937 WVS655427:WVV655427 WVS655438:WVV655438 WVS655449:WVV655449 WVS655460:WVV655460 WVS655473:WVV655473 WVS720963:WVV720963 WVS720974:WVV720974 WVS720985:WVV720985 WVS720996:WVV720996 WVS721009:WVV721009 WVS786499:WVV786499 WVS786510:WVV786510 WVS786521:WVV786521 WVS786532:WVV786532 WVS786545:WVV786545 WVS852035:WVV852035 WVS852046:WVV852046 WVS852057:WVV852057 WVS852068:WVV852068 WVS852081:WVV852081 WVS917571:WVV917571 WVS917582:WVV917582 WVS917593:WVV917593 WVS917604:WVV917604 WVS917617:WVV917617 WVS983107:WVV983107 WVS983118:WVV983118 WVS983129:WVV983129 WVS983140:WVV983140 WVS983153:WVV983153" xr:uid="{00000000-0002-0000-2500-000001000000}">
      <formula1>$AE$68:$AE$118</formula1>
    </dataValidation>
  </dataValidations>
  <printOptions horizontalCentered="1"/>
  <pageMargins left="0.70866141732283472" right="0.70866141732283472" top="0.74803149606299213" bottom="0.74803149606299213" header="0.31496062992125984" footer="0.31496062992125984"/>
  <pageSetup paperSize="9" scale="86" orientation="portrait" blackAndWhite="1" r:id="rId1"/>
  <rowBreaks count="2" manualBreakCount="2">
    <brk id="54" max="23" man="1"/>
    <brk id="123" max="23" man="1"/>
  </rowBreaks>
  <drawing r:id="rId2"/>
  <legacyDrawing r:id="rId3"/>
  <mc:AlternateContent xmlns:mc="http://schemas.openxmlformats.org/markup-compatibility/2006">
    <mc:Choice Requires="x14">
      <controls>
        <mc:AlternateContent xmlns:mc="http://schemas.openxmlformats.org/markup-compatibility/2006">
          <mc:Choice Requires="x14">
            <control shapeId="93185" r:id="rId4" name="Check Box 1">
              <controlPr defaultSize="0" autoFill="0" autoLine="0" autoPict="0" altText="">
                <anchor moveWithCells="1">
                  <from>
                    <xdr:col>1</xdr:col>
                    <xdr:colOff>28575</xdr:colOff>
                    <xdr:row>34</xdr:row>
                    <xdr:rowOff>171450</xdr:rowOff>
                  </from>
                  <to>
                    <xdr:col>2</xdr:col>
                    <xdr:colOff>57150</xdr:colOff>
                    <xdr:row>36</xdr:row>
                    <xdr:rowOff>0</xdr:rowOff>
                  </to>
                </anchor>
              </controlPr>
            </control>
          </mc:Choice>
        </mc:AlternateContent>
        <mc:AlternateContent xmlns:mc="http://schemas.openxmlformats.org/markup-compatibility/2006">
          <mc:Choice Requires="x14">
            <control shapeId="93186" r:id="rId5" name="Check Box 2">
              <controlPr defaultSize="0" autoFill="0" autoLine="0" autoPict="0" altText="">
                <anchor moveWithCells="1">
                  <from>
                    <xdr:col>1</xdr:col>
                    <xdr:colOff>28575</xdr:colOff>
                    <xdr:row>36</xdr:row>
                    <xdr:rowOff>171450</xdr:rowOff>
                  </from>
                  <to>
                    <xdr:col>2</xdr:col>
                    <xdr:colOff>57150</xdr:colOff>
                    <xdr:row>38</xdr:row>
                    <xdr:rowOff>0</xdr:rowOff>
                  </to>
                </anchor>
              </controlPr>
            </control>
          </mc:Choice>
        </mc:AlternateContent>
        <mc:AlternateContent xmlns:mc="http://schemas.openxmlformats.org/markup-compatibility/2006">
          <mc:Choice Requires="x14">
            <control shapeId="93187" r:id="rId6" name="Check Box 3">
              <controlPr defaultSize="0" autoFill="0" autoLine="0" autoPict="0" altText="">
                <anchor moveWithCells="1">
                  <from>
                    <xdr:col>1</xdr:col>
                    <xdr:colOff>28575</xdr:colOff>
                    <xdr:row>35</xdr:row>
                    <xdr:rowOff>180975</xdr:rowOff>
                  </from>
                  <to>
                    <xdr:col>2</xdr:col>
                    <xdr:colOff>57150</xdr:colOff>
                    <xdr:row>37</xdr:row>
                    <xdr:rowOff>9525</xdr:rowOff>
                  </to>
                </anchor>
              </controlPr>
            </control>
          </mc:Choice>
        </mc:AlternateContent>
        <mc:AlternateContent xmlns:mc="http://schemas.openxmlformats.org/markup-compatibility/2006">
          <mc:Choice Requires="x14">
            <control shapeId="93188" r:id="rId7" name="Check Box 4">
              <controlPr defaultSize="0" autoFill="0" autoLine="0" autoPict="0" altText="">
                <anchor moveWithCells="1">
                  <from>
                    <xdr:col>1</xdr:col>
                    <xdr:colOff>28575</xdr:colOff>
                    <xdr:row>37</xdr:row>
                    <xdr:rowOff>180975</xdr:rowOff>
                  </from>
                  <to>
                    <xdr:col>2</xdr:col>
                    <xdr:colOff>57150</xdr:colOff>
                    <xdr:row>39</xdr:row>
                    <xdr:rowOff>9525</xdr:rowOff>
                  </to>
                </anchor>
              </controlPr>
            </control>
          </mc:Choice>
        </mc:AlternateContent>
        <mc:AlternateContent xmlns:mc="http://schemas.openxmlformats.org/markup-compatibility/2006">
          <mc:Choice Requires="x14">
            <control shapeId="93189" r:id="rId8" name="Check Box 5">
              <controlPr defaultSize="0" autoFill="0" autoLine="0" autoPict="0" altText="">
                <anchor moveWithCells="1">
                  <from>
                    <xdr:col>6</xdr:col>
                    <xdr:colOff>28575</xdr:colOff>
                    <xdr:row>36</xdr:row>
                    <xdr:rowOff>0</xdr:rowOff>
                  </from>
                  <to>
                    <xdr:col>7</xdr:col>
                    <xdr:colOff>57150</xdr:colOff>
                    <xdr:row>37</xdr:row>
                    <xdr:rowOff>19050</xdr:rowOff>
                  </to>
                </anchor>
              </controlPr>
            </control>
          </mc:Choice>
        </mc:AlternateContent>
        <mc:AlternateContent xmlns:mc="http://schemas.openxmlformats.org/markup-compatibility/2006">
          <mc:Choice Requires="x14">
            <control shapeId="93190" r:id="rId9" name="Check Box 6">
              <controlPr defaultSize="0" autoFill="0" autoLine="0" autoPict="0" altText="">
                <anchor moveWithCells="1">
                  <from>
                    <xdr:col>9</xdr:col>
                    <xdr:colOff>28575</xdr:colOff>
                    <xdr:row>35</xdr:row>
                    <xdr:rowOff>180975</xdr:rowOff>
                  </from>
                  <to>
                    <xdr:col>10</xdr:col>
                    <xdr:colOff>57150</xdr:colOff>
                    <xdr:row>37</xdr:row>
                    <xdr:rowOff>9525</xdr:rowOff>
                  </to>
                </anchor>
              </controlPr>
            </control>
          </mc:Choice>
        </mc:AlternateContent>
        <mc:AlternateContent xmlns:mc="http://schemas.openxmlformats.org/markup-compatibility/2006">
          <mc:Choice Requires="x14">
            <control shapeId="93191" r:id="rId10" name="Check Box 7">
              <controlPr defaultSize="0" autoFill="0" autoLine="0" autoPict="0" altText="">
                <anchor moveWithCells="1">
                  <from>
                    <xdr:col>6</xdr:col>
                    <xdr:colOff>28575</xdr:colOff>
                    <xdr:row>37</xdr:row>
                    <xdr:rowOff>0</xdr:rowOff>
                  </from>
                  <to>
                    <xdr:col>7</xdr:col>
                    <xdr:colOff>57150</xdr:colOff>
                    <xdr:row>38</xdr:row>
                    <xdr:rowOff>19050</xdr:rowOff>
                  </to>
                </anchor>
              </controlPr>
            </control>
          </mc:Choice>
        </mc:AlternateContent>
        <mc:AlternateContent xmlns:mc="http://schemas.openxmlformats.org/markup-compatibility/2006">
          <mc:Choice Requires="x14">
            <control shapeId="93192" r:id="rId11" name="Check Box 8">
              <controlPr defaultSize="0" autoFill="0" autoLine="0" autoPict="0" altText="">
                <anchor moveWithCells="1">
                  <from>
                    <xdr:col>9</xdr:col>
                    <xdr:colOff>28575</xdr:colOff>
                    <xdr:row>36</xdr:row>
                    <xdr:rowOff>180975</xdr:rowOff>
                  </from>
                  <to>
                    <xdr:col>10</xdr:col>
                    <xdr:colOff>57150</xdr:colOff>
                    <xdr:row>38</xdr:row>
                    <xdr:rowOff>9525</xdr:rowOff>
                  </to>
                </anchor>
              </controlPr>
            </control>
          </mc:Choice>
        </mc:AlternateContent>
        <mc:AlternateContent xmlns:mc="http://schemas.openxmlformats.org/markup-compatibility/2006">
          <mc:Choice Requires="x14">
            <control shapeId="93193" r:id="rId12" name="Check Box 9">
              <controlPr defaultSize="0" autoFill="0" autoLine="0" autoPict="0" altText="">
                <anchor moveWithCells="1">
                  <from>
                    <xdr:col>6</xdr:col>
                    <xdr:colOff>28575</xdr:colOff>
                    <xdr:row>38</xdr:row>
                    <xdr:rowOff>0</xdr:rowOff>
                  </from>
                  <to>
                    <xdr:col>7</xdr:col>
                    <xdr:colOff>57150</xdr:colOff>
                    <xdr:row>39</xdr:row>
                    <xdr:rowOff>19050</xdr:rowOff>
                  </to>
                </anchor>
              </controlPr>
            </control>
          </mc:Choice>
        </mc:AlternateContent>
        <mc:AlternateContent xmlns:mc="http://schemas.openxmlformats.org/markup-compatibility/2006">
          <mc:Choice Requires="x14">
            <control shapeId="93194" r:id="rId13" name="Check Box 10">
              <controlPr defaultSize="0" autoFill="0" autoLine="0" autoPict="0" altText="">
                <anchor moveWithCells="1">
                  <from>
                    <xdr:col>9</xdr:col>
                    <xdr:colOff>28575</xdr:colOff>
                    <xdr:row>37</xdr:row>
                    <xdr:rowOff>180975</xdr:rowOff>
                  </from>
                  <to>
                    <xdr:col>10</xdr:col>
                    <xdr:colOff>57150</xdr:colOff>
                    <xdr:row>39</xdr:row>
                    <xdr:rowOff>9525</xdr:rowOff>
                  </to>
                </anchor>
              </controlPr>
            </control>
          </mc:Choice>
        </mc:AlternateContent>
        <mc:AlternateContent xmlns:mc="http://schemas.openxmlformats.org/markup-compatibility/2006">
          <mc:Choice Requires="x14">
            <control shapeId="93195" r:id="rId14" name="Check Box 11">
              <controlPr defaultSize="0" autoFill="0" autoLine="0" autoPict="0" altText="">
                <anchor moveWithCells="1">
                  <from>
                    <xdr:col>1</xdr:col>
                    <xdr:colOff>28575</xdr:colOff>
                    <xdr:row>38</xdr:row>
                    <xdr:rowOff>180975</xdr:rowOff>
                  </from>
                  <to>
                    <xdr:col>2</xdr:col>
                    <xdr:colOff>57150</xdr:colOff>
                    <xdr:row>40</xdr:row>
                    <xdr:rowOff>9525</xdr:rowOff>
                  </to>
                </anchor>
              </controlPr>
            </control>
          </mc:Choice>
        </mc:AlternateContent>
        <mc:AlternateContent xmlns:mc="http://schemas.openxmlformats.org/markup-compatibility/2006">
          <mc:Choice Requires="x14">
            <control shapeId="93196" r:id="rId15" name="Check Box 12">
              <controlPr defaultSize="0" autoFill="0" autoLine="0" autoPict="0" altText="">
                <anchor moveWithCells="1">
                  <from>
                    <xdr:col>1</xdr:col>
                    <xdr:colOff>28575</xdr:colOff>
                    <xdr:row>42</xdr:row>
                    <xdr:rowOff>0</xdr:rowOff>
                  </from>
                  <to>
                    <xdr:col>2</xdr:col>
                    <xdr:colOff>57150</xdr:colOff>
                    <xdr:row>43</xdr:row>
                    <xdr:rowOff>19050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imeMode="halfAlpha" allowBlank="1" showInputMessage="1" showErrorMessage="1" xr:uid="{BAC730A7-821A-481C-9106-29B62F23686A}">
          <xm:sqref>G64:W64 JC64:JS64 SY64:TO64 ACU64:ADK64 AMQ64:ANG64 AWM64:AXC64 BGI64:BGY64 BQE64:BQU64 CAA64:CAQ64 CJW64:CKM64 CTS64:CUI64 DDO64:DEE64 DNK64:DOA64 DXG64:DXW64 EHC64:EHS64 EQY64:ERO64 FAU64:FBK64 FKQ64:FLG64 FUM64:FVC64 GEI64:GEY64 GOE64:GOU64 GYA64:GYQ64 HHW64:HIM64 HRS64:HSI64 IBO64:ICE64 ILK64:IMA64 IVG64:IVW64 JFC64:JFS64 JOY64:JPO64 JYU64:JZK64 KIQ64:KJG64 KSM64:KTC64 LCI64:LCY64 LME64:LMU64 LWA64:LWQ64 MFW64:MGM64 MPS64:MQI64 MZO64:NAE64 NJK64:NKA64 NTG64:NTW64 ODC64:ODS64 OMY64:ONO64 OWU64:OXK64 PGQ64:PHG64 PQM64:PRC64 QAI64:QAY64 QKE64:QKU64 QUA64:QUQ64 RDW64:REM64 RNS64:ROI64 RXO64:RYE64 SHK64:SIA64 SRG64:SRW64 TBC64:TBS64 TKY64:TLO64 TUU64:TVK64 UEQ64:UFG64 UOM64:UPC64 UYI64:UYY64 VIE64:VIU64 VSA64:VSQ64 WBW64:WCM64 WLS64:WMI64 WVO64:WWE64 G65600:W65600 JC65600:JS65600 SY65600:TO65600 ACU65600:ADK65600 AMQ65600:ANG65600 AWM65600:AXC65600 BGI65600:BGY65600 BQE65600:BQU65600 CAA65600:CAQ65600 CJW65600:CKM65600 CTS65600:CUI65600 DDO65600:DEE65600 DNK65600:DOA65600 DXG65600:DXW65600 EHC65600:EHS65600 EQY65600:ERO65600 FAU65600:FBK65600 FKQ65600:FLG65600 FUM65600:FVC65600 GEI65600:GEY65600 GOE65600:GOU65600 GYA65600:GYQ65600 HHW65600:HIM65600 HRS65600:HSI65600 IBO65600:ICE65600 ILK65600:IMA65600 IVG65600:IVW65600 JFC65600:JFS65600 JOY65600:JPO65600 JYU65600:JZK65600 KIQ65600:KJG65600 KSM65600:KTC65600 LCI65600:LCY65600 LME65600:LMU65600 LWA65600:LWQ65600 MFW65600:MGM65600 MPS65600:MQI65600 MZO65600:NAE65600 NJK65600:NKA65600 NTG65600:NTW65600 ODC65600:ODS65600 OMY65600:ONO65600 OWU65600:OXK65600 PGQ65600:PHG65600 PQM65600:PRC65600 QAI65600:QAY65600 QKE65600:QKU65600 QUA65600:QUQ65600 RDW65600:REM65600 RNS65600:ROI65600 RXO65600:RYE65600 SHK65600:SIA65600 SRG65600:SRW65600 TBC65600:TBS65600 TKY65600:TLO65600 TUU65600:TVK65600 UEQ65600:UFG65600 UOM65600:UPC65600 UYI65600:UYY65600 VIE65600:VIU65600 VSA65600:VSQ65600 WBW65600:WCM65600 WLS65600:WMI65600 WVO65600:WWE65600 G131136:W131136 JC131136:JS131136 SY131136:TO131136 ACU131136:ADK131136 AMQ131136:ANG131136 AWM131136:AXC131136 BGI131136:BGY131136 BQE131136:BQU131136 CAA131136:CAQ131136 CJW131136:CKM131136 CTS131136:CUI131136 DDO131136:DEE131136 DNK131136:DOA131136 DXG131136:DXW131136 EHC131136:EHS131136 EQY131136:ERO131136 FAU131136:FBK131136 FKQ131136:FLG131136 FUM131136:FVC131136 GEI131136:GEY131136 GOE131136:GOU131136 GYA131136:GYQ131136 HHW131136:HIM131136 HRS131136:HSI131136 IBO131136:ICE131136 ILK131136:IMA131136 IVG131136:IVW131136 JFC131136:JFS131136 JOY131136:JPO131136 JYU131136:JZK131136 KIQ131136:KJG131136 KSM131136:KTC131136 LCI131136:LCY131136 LME131136:LMU131136 LWA131136:LWQ131136 MFW131136:MGM131136 MPS131136:MQI131136 MZO131136:NAE131136 NJK131136:NKA131136 NTG131136:NTW131136 ODC131136:ODS131136 OMY131136:ONO131136 OWU131136:OXK131136 PGQ131136:PHG131136 PQM131136:PRC131136 QAI131136:QAY131136 QKE131136:QKU131136 QUA131136:QUQ131136 RDW131136:REM131136 RNS131136:ROI131136 RXO131136:RYE131136 SHK131136:SIA131136 SRG131136:SRW131136 TBC131136:TBS131136 TKY131136:TLO131136 TUU131136:TVK131136 UEQ131136:UFG131136 UOM131136:UPC131136 UYI131136:UYY131136 VIE131136:VIU131136 VSA131136:VSQ131136 WBW131136:WCM131136 WLS131136:WMI131136 WVO131136:WWE131136 G196672:W196672 JC196672:JS196672 SY196672:TO196672 ACU196672:ADK196672 AMQ196672:ANG196672 AWM196672:AXC196672 BGI196672:BGY196672 BQE196672:BQU196672 CAA196672:CAQ196672 CJW196672:CKM196672 CTS196672:CUI196672 DDO196672:DEE196672 DNK196672:DOA196672 DXG196672:DXW196672 EHC196672:EHS196672 EQY196672:ERO196672 FAU196672:FBK196672 FKQ196672:FLG196672 FUM196672:FVC196672 GEI196672:GEY196672 GOE196672:GOU196672 GYA196672:GYQ196672 HHW196672:HIM196672 HRS196672:HSI196672 IBO196672:ICE196672 ILK196672:IMA196672 IVG196672:IVW196672 JFC196672:JFS196672 JOY196672:JPO196672 JYU196672:JZK196672 KIQ196672:KJG196672 KSM196672:KTC196672 LCI196672:LCY196672 LME196672:LMU196672 LWA196672:LWQ196672 MFW196672:MGM196672 MPS196672:MQI196672 MZO196672:NAE196672 NJK196672:NKA196672 NTG196672:NTW196672 ODC196672:ODS196672 OMY196672:ONO196672 OWU196672:OXK196672 PGQ196672:PHG196672 PQM196672:PRC196672 QAI196672:QAY196672 QKE196672:QKU196672 QUA196672:QUQ196672 RDW196672:REM196672 RNS196672:ROI196672 RXO196672:RYE196672 SHK196672:SIA196672 SRG196672:SRW196672 TBC196672:TBS196672 TKY196672:TLO196672 TUU196672:TVK196672 UEQ196672:UFG196672 UOM196672:UPC196672 UYI196672:UYY196672 VIE196672:VIU196672 VSA196672:VSQ196672 WBW196672:WCM196672 WLS196672:WMI196672 WVO196672:WWE196672 G262208:W262208 JC262208:JS262208 SY262208:TO262208 ACU262208:ADK262208 AMQ262208:ANG262208 AWM262208:AXC262208 BGI262208:BGY262208 BQE262208:BQU262208 CAA262208:CAQ262208 CJW262208:CKM262208 CTS262208:CUI262208 DDO262208:DEE262208 DNK262208:DOA262208 DXG262208:DXW262208 EHC262208:EHS262208 EQY262208:ERO262208 FAU262208:FBK262208 FKQ262208:FLG262208 FUM262208:FVC262208 GEI262208:GEY262208 GOE262208:GOU262208 GYA262208:GYQ262208 HHW262208:HIM262208 HRS262208:HSI262208 IBO262208:ICE262208 ILK262208:IMA262208 IVG262208:IVW262208 JFC262208:JFS262208 JOY262208:JPO262208 JYU262208:JZK262208 KIQ262208:KJG262208 KSM262208:KTC262208 LCI262208:LCY262208 LME262208:LMU262208 LWA262208:LWQ262208 MFW262208:MGM262208 MPS262208:MQI262208 MZO262208:NAE262208 NJK262208:NKA262208 NTG262208:NTW262208 ODC262208:ODS262208 OMY262208:ONO262208 OWU262208:OXK262208 PGQ262208:PHG262208 PQM262208:PRC262208 QAI262208:QAY262208 QKE262208:QKU262208 QUA262208:QUQ262208 RDW262208:REM262208 RNS262208:ROI262208 RXO262208:RYE262208 SHK262208:SIA262208 SRG262208:SRW262208 TBC262208:TBS262208 TKY262208:TLO262208 TUU262208:TVK262208 UEQ262208:UFG262208 UOM262208:UPC262208 UYI262208:UYY262208 VIE262208:VIU262208 VSA262208:VSQ262208 WBW262208:WCM262208 WLS262208:WMI262208 WVO262208:WWE262208 G327744:W327744 JC327744:JS327744 SY327744:TO327744 ACU327744:ADK327744 AMQ327744:ANG327744 AWM327744:AXC327744 BGI327744:BGY327744 BQE327744:BQU327744 CAA327744:CAQ327744 CJW327744:CKM327744 CTS327744:CUI327744 DDO327744:DEE327744 DNK327744:DOA327744 DXG327744:DXW327744 EHC327744:EHS327744 EQY327744:ERO327744 FAU327744:FBK327744 FKQ327744:FLG327744 FUM327744:FVC327744 GEI327744:GEY327744 GOE327744:GOU327744 GYA327744:GYQ327744 HHW327744:HIM327744 HRS327744:HSI327744 IBO327744:ICE327744 ILK327744:IMA327744 IVG327744:IVW327744 JFC327744:JFS327744 JOY327744:JPO327744 JYU327744:JZK327744 KIQ327744:KJG327744 KSM327744:KTC327744 LCI327744:LCY327744 LME327744:LMU327744 LWA327744:LWQ327744 MFW327744:MGM327744 MPS327744:MQI327744 MZO327744:NAE327744 NJK327744:NKA327744 NTG327744:NTW327744 ODC327744:ODS327744 OMY327744:ONO327744 OWU327744:OXK327744 PGQ327744:PHG327744 PQM327744:PRC327744 QAI327744:QAY327744 QKE327744:QKU327744 QUA327744:QUQ327744 RDW327744:REM327744 RNS327744:ROI327744 RXO327744:RYE327744 SHK327744:SIA327744 SRG327744:SRW327744 TBC327744:TBS327744 TKY327744:TLO327744 TUU327744:TVK327744 UEQ327744:UFG327744 UOM327744:UPC327744 UYI327744:UYY327744 VIE327744:VIU327744 VSA327744:VSQ327744 WBW327744:WCM327744 WLS327744:WMI327744 WVO327744:WWE327744 G393280:W393280 JC393280:JS393280 SY393280:TO393280 ACU393280:ADK393280 AMQ393280:ANG393280 AWM393280:AXC393280 BGI393280:BGY393280 BQE393280:BQU393280 CAA393280:CAQ393280 CJW393280:CKM393280 CTS393280:CUI393280 DDO393280:DEE393280 DNK393280:DOA393280 DXG393280:DXW393280 EHC393280:EHS393280 EQY393280:ERO393280 FAU393280:FBK393280 FKQ393280:FLG393280 FUM393280:FVC393280 GEI393280:GEY393280 GOE393280:GOU393280 GYA393280:GYQ393280 HHW393280:HIM393280 HRS393280:HSI393280 IBO393280:ICE393280 ILK393280:IMA393280 IVG393280:IVW393280 JFC393280:JFS393280 JOY393280:JPO393280 JYU393280:JZK393280 KIQ393280:KJG393280 KSM393280:KTC393280 LCI393280:LCY393280 LME393280:LMU393280 LWA393280:LWQ393280 MFW393280:MGM393280 MPS393280:MQI393280 MZO393280:NAE393280 NJK393280:NKA393280 NTG393280:NTW393280 ODC393280:ODS393280 OMY393280:ONO393280 OWU393280:OXK393280 PGQ393280:PHG393280 PQM393280:PRC393280 QAI393280:QAY393280 QKE393280:QKU393280 QUA393280:QUQ393280 RDW393280:REM393280 RNS393280:ROI393280 RXO393280:RYE393280 SHK393280:SIA393280 SRG393280:SRW393280 TBC393280:TBS393280 TKY393280:TLO393280 TUU393280:TVK393280 UEQ393280:UFG393280 UOM393280:UPC393280 UYI393280:UYY393280 VIE393280:VIU393280 VSA393280:VSQ393280 WBW393280:WCM393280 WLS393280:WMI393280 WVO393280:WWE393280 G458816:W458816 JC458816:JS458816 SY458816:TO458816 ACU458816:ADK458816 AMQ458816:ANG458816 AWM458816:AXC458816 BGI458816:BGY458816 BQE458816:BQU458816 CAA458816:CAQ458816 CJW458816:CKM458816 CTS458816:CUI458816 DDO458816:DEE458816 DNK458816:DOA458816 DXG458816:DXW458816 EHC458816:EHS458816 EQY458816:ERO458816 FAU458816:FBK458816 FKQ458816:FLG458816 FUM458816:FVC458816 GEI458816:GEY458816 GOE458816:GOU458816 GYA458816:GYQ458816 HHW458816:HIM458816 HRS458816:HSI458816 IBO458816:ICE458816 ILK458816:IMA458816 IVG458816:IVW458816 JFC458816:JFS458816 JOY458816:JPO458816 JYU458816:JZK458816 KIQ458816:KJG458816 KSM458816:KTC458816 LCI458816:LCY458816 LME458816:LMU458816 LWA458816:LWQ458816 MFW458816:MGM458816 MPS458816:MQI458816 MZO458816:NAE458816 NJK458816:NKA458816 NTG458816:NTW458816 ODC458816:ODS458816 OMY458816:ONO458816 OWU458816:OXK458816 PGQ458816:PHG458816 PQM458816:PRC458816 QAI458816:QAY458816 QKE458816:QKU458816 QUA458816:QUQ458816 RDW458816:REM458816 RNS458816:ROI458816 RXO458816:RYE458816 SHK458816:SIA458816 SRG458816:SRW458816 TBC458816:TBS458816 TKY458816:TLO458816 TUU458816:TVK458816 UEQ458816:UFG458816 UOM458816:UPC458816 UYI458816:UYY458816 VIE458816:VIU458816 VSA458816:VSQ458816 WBW458816:WCM458816 WLS458816:WMI458816 WVO458816:WWE458816 G524352:W524352 JC524352:JS524352 SY524352:TO524352 ACU524352:ADK524352 AMQ524352:ANG524352 AWM524352:AXC524352 BGI524352:BGY524352 BQE524352:BQU524352 CAA524352:CAQ524352 CJW524352:CKM524352 CTS524352:CUI524352 DDO524352:DEE524352 DNK524352:DOA524352 DXG524352:DXW524352 EHC524352:EHS524352 EQY524352:ERO524352 FAU524352:FBK524352 FKQ524352:FLG524352 FUM524352:FVC524352 GEI524352:GEY524352 GOE524352:GOU524352 GYA524352:GYQ524352 HHW524352:HIM524352 HRS524352:HSI524352 IBO524352:ICE524352 ILK524352:IMA524352 IVG524352:IVW524352 JFC524352:JFS524352 JOY524352:JPO524352 JYU524352:JZK524352 KIQ524352:KJG524352 KSM524352:KTC524352 LCI524352:LCY524352 LME524352:LMU524352 LWA524352:LWQ524352 MFW524352:MGM524352 MPS524352:MQI524352 MZO524352:NAE524352 NJK524352:NKA524352 NTG524352:NTW524352 ODC524352:ODS524352 OMY524352:ONO524352 OWU524352:OXK524352 PGQ524352:PHG524352 PQM524352:PRC524352 QAI524352:QAY524352 QKE524352:QKU524352 QUA524352:QUQ524352 RDW524352:REM524352 RNS524352:ROI524352 RXO524352:RYE524352 SHK524352:SIA524352 SRG524352:SRW524352 TBC524352:TBS524352 TKY524352:TLO524352 TUU524352:TVK524352 UEQ524352:UFG524352 UOM524352:UPC524352 UYI524352:UYY524352 VIE524352:VIU524352 VSA524352:VSQ524352 WBW524352:WCM524352 WLS524352:WMI524352 WVO524352:WWE524352 G589888:W589888 JC589888:JS589888 SY589888:TO589888 ACU589888:ADK589888 AMQ589888:ANG589888 AWM589888:AXC589888 BGI589888:BGY589888 BQE589888:BQU589888 CAA589888:CAQ589888 CJW589888:CKM589888 CTS589888:CUI589888 DDO589888:DEE589888 DNK589888:DOA589888 DXG589888:DXW589888 EHC589888:EHS589888 EQY589888:ERO589888 FAU589888:FBK589888 FKQ589888:FLG589888 FUM589888:FVC589888 GEI589888:GEY589888 GOE589888:GOU589888 GYA589888:GYQ589888 HHW589888:HIM589888 HRS589888:HSI589888 IBO589888:ICE589888 ILK589888:IMA589888 IVG589888:IVW589888 JFC589888:JFS589888 JOY589888:JPO589888 JYU589888:JZK589888 KIQ589888:KJG589888 KSM589888:KTC589888 LCI589888:LCY589888 LME589888:LMU589888 LWA589888:LWQ589888 MFW589888:MGM589888 MPS589888:MQI589888 MZO589888:NAE589888 NJK589888:NKA589888 NTG589888:NTW589888 ODC589888:ODS589888 OMY589888:ONO589888 OWU589888:OXK589888 PGQ589888:PHG589888 PQM589888:PRC589888 QAI589888:QAY589888 QKE589888:QKU589888 QUA589888:QUQ589888 RDW589888:REM589888 RNS589888:ROI589888 RXO589888:RYE589888 SHK589888:SIA589888 SRG589888:SRW589888 TBC589888:TBS589888 TKY589888:TLO589888 TUU589888:TVK589888 UEQ589888:UFG589888 UOM589888:UPC589888 UYI589888:UYY589888 VIE589888:VIU589888 VSA589888:VSQ589888 WBW589888:WCM589888 WLS589888:WMI589888 WVO589888:WWE589888 G655424:W655424 JC655424:JS655424 SY655424:TO655424 ACU655424:ADK655424 AMQ655424:ANG655424 AWM655424:AXC655424 BGI655424:BGY655424 BQE655424:BQU655424 CAA655424:CAQ655424 CJW655424:CKM655424 CTS655424:CUI655424 DDO655424:DEE655424 DNK655424:DOA655424 DXG655424:DXW655424 EHC655424:EHS655424 EQY655424:ERO655424 FAU655424:FBK655424 FKQ655424:FLG655424 FUM655424:FVC655424 GEI655424:GEY655424 GOE655424:GOU655424 GYA655424:GYQ655424 HHW655424:HIM655424 HRS655424:HSI655424 IBO655424:ICE655424 ILK655424:IMA655424 IVG655424:IVW655424 JFC655424:JFS655424 JOY655424:JPO655424 JYU655424:JZK655424 KIQ655424:KJG655424 KSM655424:KTC655424 LCI655424:LCY655424 LME655424:LMU655424 LWA655424:LWQ655424 MFW655424:MGM655424 MPS655424:MQI655424 MZO655424:NAE655424 NJK655424:NKA655424 NTG655424:NTW655424 ODC655424:ODS655424 OMY655424:ONO655424 OWU655424:OXK655424 PGQ655424:PHG655424 PQM655424:PRC655424 QAI655424:QAY655424 QKE655424:QKU655424 QUA655424:QUQ655424 RDW655424:REM655424 RNS655424:ROI655424 RXO655424:RYE655424 SHK655424:SIA655424 SRG655424:SRW655424 TBC655424:TBS655424 TKY655424:TLO655424 TUU655424:TVK655424 UEQ655424:UFG655424 UOM655424:UPC655424 UYI655424:UYY655424 VIE655424:VIU655424 VSA655424:VSQ655424 WBW655424:WCM655424 WLS655424:WMI655424 WVO655424:WWE655424 G720960:W720960 JC720960:JS720960 SY720960:TO720960 ACU720960:ADK720960 AMQ720960:ANG720960 AWM720960:AXC720960 BGI720960:BGY720960 BQE720960:BQU720960 CAA720960:CAQ720960 CJW720960:CKM720960 CTS720960:CUI720960 DDO720960:DEE720960 DNK720960:DOA720960 DXG720960:DXW720960 EHC720960:EHS720960 EQY720960:ERO720960 FAU720960:FBK720960 FKQ720960:FLG720960 FUM720960:FVC720960 GEI720960:GEY720960 GOE720960:GOU720960 GYA720960:GYQ720960 HHW720960:HIM720960 HRS720960:HSI720960 IBO720960:ICE720960 ILK720960:IMA720960 IVG720960:IVW720960 JFC720960:JFS720960 JOY720960:JPO720960 JYU720960:JZK720960 KIQ720960:KJG720960 KSM720960:KTC720960 LCI720960:LCY720960 LME720960:LMU720960 LWA720960:LWQ720960 MFW720960:MGM720960 MPS720960:MQI720960 MZO720960:NAE720960 NJK720960:NKA720960 NTG720960:NTW720960 ODC720960:ODS720960 OMY720960:ONO720960 OWU720960:OXK720960 PGQ720960:PHG720960 PQM720960:PRC720960 QAI720960:QAY720960 QKE720960:QKU720960 QUA720960:QUQ720960 RDW720960:REM720960 RNS720960:ROI720960 RXO720960:RYE720960 SHK720960:SIA720960 SRG720960:SRW720960 TBC720960:TBS720960 TKY720960:TLO720960 TUU720960:TVK720960 UEQ720960:UFG720960 UOM720960:UPC720960 UYI720960:UYY720960 VIE720960:VIU720960 VSA720960:VSQ720960 WBW720960:WCM720960 WLS720960:WMI720960 WVO720960:WWE720960 G786496:W786496 JC786496:JS786496 SY786496:TO786496 ACU786496:ADK786496 AMQ786496:ANG786496 AWM786496:AXC786496 BGI786496:BGY786496 BQE786496:BQU786496 CAA786496:CAQ786496 CJW786496:CKM786496 CTS786496:CUI786496 DDO786496:DEE786496 DNK786496:DOA786496 DXG786496:DXW786496 EHC786496:EHS786496 EQY786496:ERO786496 FAU786496:FBK786496 FKQ786496:FLG786496 FUM786496:FVC786496 GEI786496:GEY786496 GOE786496:GOU786496 GYA786496:GYQ786496 HHW786496:HIM786496 HRS786496:HSI786496 IBO786496:ICE786496 ILK786496:IMA786496 IVG786496:IVW786496 JFC786496:JFS786496 JOY786496:JPO786496 JYU786496:JZK786496 KIQ786496:KJG786496 KSM786496:KTC786496 LCI786496:LCY786496 LME786496:LMU786496 LWA786496:LWQ786496 MFW786496:MGM786496 MPS786496:MQI786496 MZO786496:NAE786496 NJK786496:NKA786496 NTG786496:NTW786496 ODC786496:ODS786496 OMY786496:ONO786496 OWU786496:OXK786496 PGQ786496:PHG786496 PQM786496:PRC786496 QAI786496:QAY786496 QKE786496:QKU786496 QUA786496:QUQ786496 RDW786496:REM786496 RNS786496:ROI786496 RXO786496:RYE786496 SHK786496:SIA786496 SRG786496:SRW786496 TBC786496:TBS786496 TKY786496:TLO786496 TUU786496:TVK786496 UEQ786496:UFG786496 UOM786496:UPC786496 UYI786496:UYY786496 VIE786496:VIU786496 VSA786496:VSQ786496 WBW786496:WCM786496 WLS786496:WMI786496 WVO786496:WWE786496 G852032:W852032 JC852032:JS852032 SY852032:TO852032 ACU852032:ADK852032 AMQ852032:ANG852032 AWM852032:AXC852032 BGI852032:BGY852032 BQE852032:BQU852032 CAA852032:CAQ852032 CJW852032:CKM852032 CTS852032:CUI852032 DDO852032:DEE852032 DNK852032:DOA852032 DXG852032:DXW852032 EHC852032:EHS852032 EQY852032:ERO852032 FAU852032:FBK852032 FKQ852032:FLG852032 FUM852032:FVC852032 GEI852032:GEY852032 GOE852032:GOU852032 GYA852032:GYQ852032 HHW852032:HIM852032 HRS852032:HSI852032 IBO852032:ICE852032 ILK852032:IMA852032 IVG852032:IVW852032 JFC852032:JFS852032 JOY852032:JPO852032 JYU852032:JZK852032 KIQ852032:KJG852032 KSM852032:KTC852032 LCI852032:LCY852032 LME852032:LMU852032 LWA852032:LWQ852032 MFW852032:MGM852032 MPS852032:MQI852032 MZO852032:NAE852032 NJK852032:NKA852032 NTG852032:NTW852032 ODC852032:ODS852032 OMY852032:ONO852032 OWU852032:OXK852032 PGQ852032:PHG852032 PQM852032:PRC852032 QAI852032:QAY852032 QKE852032:QKU852032 QUA852032:QUQ852032 RDW852032:REM852032 RNS852032:ROI852032 RXO852032:RYE852032 SHK852032:SIA852032 SRG852032:SRW852032 TBC852032:TBS852032 TKY852032:TLO852032 TUU852032:TVK852032 UEQ852032:UFG852032 UOM852032:UPC852032 UYI852032:UYY852032 VIE852032:VIU852032 VSA852032:VSQ852032 WBW852032:WCM852032 WLS852032:WMI852032 WVO852032:WWE852032 G917568:W917568 JC917568:JS917568 SY917568:TO917568 ACU917568:ADK917568 AMQ917568:ANG917568 AWM917568:AXC917568 BGI917568:BGY917568 BQE917568:BQU917568 CAA917568:CAQ917568 CJW917568:CKM917568 CTS917568:CUI917568 DDO917568:DEE917568 DNK917568:DOA917568 DXG917568:DXW917568 EHC917568:EHS917568 EQY917568:ERO917568 FAU917568:FBK917568 FKQ917568:FLG917568 FUM917568:FVC917568 GEI917568:GEY917568 GOE917568:GOU917568 GYA917568:GYQ917568 HHW917568:HIM917568 HRS917568:HSI917568 IBO917568:ICE917568 ILK917568:IMA917568 IVG917568:IVW917568 JFC917568:JFS917568 JOY917568:JPO917568 JYU917568:JZK917568 KIQ917568:KJG917568 KSM917568:KTC917568 LCI917568:LCY917568 LME917568:LMU917568 LWA917568:LWQ917568 MFW917568:MGM917568 MPS917568:MQI917568 MZO917568:NAE917568 NJK917568:NKA917568 NTG917568:NTW917568 ODC917568:ODS917568 OMY917568:ONO917568 OWU917568:OXK917568 PGQ917568:PHG917568 PQM917568:PRC917568 QAI917568:QAY917568 QKE917568:QKU917568 QUA917568:QUQ917568 RDW917568:REM917568 RNS917568:ROI917568 RXO917568:RYE917568 SHK917568:SIA917568 SRG917568:SRW917568 TBC917568:TBS917568 TKY917568:TLO917568 TUU917568:TVK917568 UEQ917568:UFG917568 UOM917568:UPC917568 UYI917568:UYY917568 VIE917568:VIU917568 VSA917568:VSQ917568 WBW917568:WCM917568 WLS917568:WMI917568 WVO917568:WWE917568 G983104:W983104 JC983104:JS983104 SY983104:TO983104 ACU983104:ADK983104 AMQ983104:ANG983104 AWM983104:AXC983104 BGI983104:BGY983104 BQE983104:BQU983104 CAA983104:CAQ983104 CJW983104:CKM983104 CTS983104:CUI983104 DDO983104:DEE983104 DNK983104:DOA983104 DXG983104:DXW983104 EHC983104:EHS983104 EQY983104:ERO983104 FAU983104:FBK983104 FKQ983104:FLG983104 FUM983104:FVC983104 GEI983104:GEY983104 GOE983104:GOU983104 GYA983104:GYQ983104 HHW983104:HIM983104 HRS983104:HSI983104 IBO983104:ICE983104 ILK983104:IMA983104 IVG983104:IVW983104 JFC983104:JFS983104 JOY983104:JPO983104 JYU983104:JZK983104 KIQ983104:KJG983104 KSM983104:KTC983104 LCI983104:LCY983104 LME983104:LMU983104 LWA983104:LWQ983104 MFW983104:MGM983104 MPS983104:MQI983104 MZO983104:NAE983104 NJK983104:NKA983104 NTG983104:NTW983104 ODC983104:ODS983104 OMY983104:ONO983104 OWU983104:OXK983104 PGQ983104:PHG983104 PQM983104:PRC983104 QAI983104:QAY983104 QKE983104:QKU983104 QUA983104:QUQ983104 RDW983104:REM983104 RNS983104:ROI983104 RXO983104:RYE983104 SHK983104:SIA983104 SRG983104:SRW983104 TBC983104:TBS983104 TKY983104:TLO983104 TUU983104:TVK983104 UEQ983104:UFG983104 UOM983104:UPC983104 UYI983104:UYY983104 VIE983104:VIU983104 VSA983104:VSQ983104 WBW983104:WCM983104 WLS983104:WMI983104 WVO983104:WWE983104 H61:W61 JD61:JS61 SZ61:TO61 ACV61:ADK61 AMR61:ANG61 AWN61:AXC61 BGJ61:BGY61 BQF61:BQU61 CAB61:CAQ61 CJX61:CKM61 CTT61:CUI61 DDP61:DEE61 DNL61:DOA61 DXH61:DXW61 EHD61:EHS61 EQZ61:ERO61 FAV61:FBK61 FKR61:FLG61 FUN61:FVC61 GEJ61:GEY61 GOF61:GOU61 GYB61:GYQ61 HHX61:HIM61 HRT61:HSI61 IBP61:ICE61 ILL61:IMA61 IVH61:IVW61 JFD61:JFS61 JOZ61:JPO61 JYV61:JZK61 KIR61:KJG61 KSN61:KTC61 LCJ61:LCY61 LMF61:LMU61 LWB61:LWQ61 MFX61:MGM61 MPT61:MQI61 MZP61:NAE61 NJL61:NKA61 NTH61:NTW61 ODD61:ODS61 OMZ61:ONO61 OWV61:OXK61 PGR61:PHG61 PQN61:PRC61 QAJ61:QAY61 QKF61:QKU61 QUB61:QUQ61 RDX61:REM61 RNT61:ROI61 RXP61:RYE61 SHL61:SIA61 SRH61:SRW61 TBD61:TBS61 TKZ61:TLO61 TUV61:TVK61 UER61:UFG61 UON61:UPC61 UYJ61:UYY61 VIF61:VIU61 VSB61:VSQ61 WBX61:WCM61 WLT61:WMI61 WVP61:WWE61 H65597:W65597 JD65597:JS65597 SZ65597:TO65597 ACV65597:ADK65597 AMR65597:ANG65597 AWN65597:AXC65597 BGJ65597:BGY65597 BQF65597:BQU65597 CAB65597:CAQ65597 CJX65597:CKM65597 CTT65597:CUI65597 DDP65597:DEE65597 DNL65597:DOA65597 DXH65597:DXW65597 EHD65597:EHS65597 EQZ65597:ERO65597 FAV65597:FBK65597 FKR65597:FLG65597 FUN65597:FVC65597 GEJ65597:GEY65597 GOF65597:GOU65597 GYB65597:GYQ65597 HHX65597:HIM65597 HRT65597:HSI65597 IBP65597:ICE65597 ILL65597:IMA65597 IVH65597:IVW65597 JFD65597:JFS65597 JOZ65597:JPO65597 JYV65597:JZK65597 KIR65597:KJG65597 KSN65597:KTC65597 LCJ65597:LCY65597 LMF65597:LMU65597 LWB65597:LWQ65597 MFX65597:MGM65597 MPT65597:MQI65597 MZP65597:NAE65597 NJL65597:NKA65597 NTH65597:NTW65597 ODD65597:ODS65597 OMZ65597:ONO65597 OWV65597:OXK65597 PGR65597:PHG65597 PQN65597:PRC65597 QAJ65597:QAY65597 QKF65597:QKU65597 QUB65597:QUQ65597 RDX65597:REM65597 RNT65597:ROI65597 RXP65597:RYE65597 SHL65597:SIA65597 SRH65597:SRW65597 TBD65597:TBS65597 TKZ65597:TLO65597 TUV65597:TVK65597 UER65597:UFG65597 UON65597:UPC65597 UYJ65597:UYY65597 VIF65597:VIU65597 VSB65597:VSQ65597 WBX65597:WCM65597 WLT65597:WMI65597 WVP65597:WWE65597 H131133:W131133 JD131133:JS131133 SZ131133:TO131133 ACV131133:ADK131133 AMR131133:ANG131133 AWN131133:AXC131133 BGJ131133:BGY131133 BQF131133:BQU131133 CAB131133:CAQ131133 CJX131133:CKM131133 CTT131133:CUI131133 DDP131133:DEE131133 DNL131133:DOA131133 DXH131133:DXW131133 EHD131133:EHS131133 EQZ131133:ERO131133 FAV131133:FBK131133 FKR131133:FLG131133 FUN131133:FVC131133 GEJ131133:GEY131133 GOF131133:GOU131133 GYB131133:GYQ131133 HHX131133:HIM131133 HRT131133:HSI131133 IBP131133:ICE131133 ILL131133:IMA131133 IVH131133:IVW131133 JFD131133:JFS131133 JOZ131133:JPO131133 JYV131133:JZK131133 KIR131133:KJG131133 KSN131133:KTC131133 LCJ131133:LCY131133 LMF131133:LMU131133 LWB131133:LWQ131133 MFX131133:MGM131133 MPT131133:MQI131133 MZP131133:NAE131133 NJL131133:NKA131133 NTH131133:NTW131133 ODD131133:ODS131133 OMZ131133:ONO131133 OWV131133:OXK131133 PGR131133:PHG131133 PQN131133:PRC131133 QAJ131133:QAY131133 QKF131133:QKU131133 QUB131133:QUQ131133 RDX131133:REM131133 RNT131133:ROI131133 RXP131133:RYE131133 SHL131133:SIA131133 SRH131133:SRW131133 TBD131133:TBS131133 TKZ131133:TLO131133 TUV131133:TVK131133 UER131133:UFG131133 UON131133:UPC131133 UYJ131133:UYY131133 VIF131133:VIU131133 VSB131133:VSQ131133 WBX131133:WCM131133 WLT131133:WMI131133 WVP131133:WWE131133 H196669:W196669 JD196669:JS196669 SZ196669:TO196669 ACV196669:ADK196669 AMR196669:ANG196669 AWN196669:AXC196669 BGJ196669:BGY196669 BQF196669:BQU196669 CAB196669:CAQ196669 CJX196669:CKM196669 CTT196669:CUI196669 DDP196669:DEE196669 DNL196669:DOA196669 DXH196669:DXW196669 EHD196669:EHS196669 EQZ196669:ERO196669 FAV196669:FBK196669 FKR196669:FLG196669 FUN196669:FVC196669 GEJ196669:GEY196669 GOF196669:GOU196669 GYB196669:GYQ196669 HHX196669:HIM196669 HRT196669:HSI196669 IBP196669:ICE196669 ILL196669:IMA196669 IVH196669:IVW196669 JFD196669:JFS196669 JOZ196669:JPO196669 JYV196669:JZK196669 KIR196669:KJG196669 KSN196669:KTC196669 LCJ196669:LCY196669 LMF196669:LMU196669 LWB196669:LWQ196669 MFX196669:MGM196669 MPT196669:MQI196669 MZP196669:NAE196669 NJL196669:NKA196669 NTH196669:NTW196669 ODD196669:ODS196669 OMZ196669:ONO196669 OWV196669:OXK196669 PGR196669:PHG196669 PQN196669:PRC196669 QAJ196669:QAY196669 QKF196669:QKU196669 QUB196669:QUQ196669 RDX196669:REM196669 RNT196669:ROI196669 RXP196669:RYE196669 SHL196669:SIA196669 SRH196669:SRW196669 TBD196669:TBS196669 TKZ196669:TLO196669 TUV196669:TVK196669 UER196669:UFG196669 UON196669:UPC196669 UYJ196669:UYY196669 VIF196669:VIU196669 VSB196669:VSQ196669 WBX196669:WCM196669 WLT196669:WMI196669 WVP196669:WWE196669 H262205:W262205 JD262205:JS262205 SZ262205:TO262205 ACV262205:ADK262205 AMR262205:ANG262205 AWN262205:AXC262205 BGJ262205:BGY262205 BQF262205:BQU262205 CAB262205:CAQ262205 CJX262205:CKM262205 CTT262205:CUI262205 DDP262205:DEE262205 DNL262205:DOA262205 DXH262205:DXW262205 EHD262205:EHS262205 EQZ262205:ERO262205 FAV262205:FBK262205 FKR262205:FLG262205 FUN262205:FVC262205 GEJ262205:GEY262205 GOF262205:GOU262205 GYB262205:GYQ262205 HHX262205:HIM262205 HRT262205:HSI262205 IBP262205:ICE262205 ILL262205:IMA262205 IVH262205:IVW262205 JFD262205:JFS262205 JOZ262205:JPO262205 JYV262205:JZK262205 KIR262205:KJG262205 KSN262205:KTC262205 LCJ262205:LCY262205 LMF262205:LMU262205 LWB262205:LWQ262205 MFX262205:MGM262205 MPT262205:MQI262205 MZP262205:NAE262205 NJL262205:NKA262205 NTH262205:NTW262205 ODD262205:ODS262205 OMZ262205:ONO262205 OWV262205:OXK262205 PGR262205:PHG262205 PQN262205:PRC262205 QAJ262205:QAY262205 QKF262205:QKU262205 QUB262205:QUQ262205 RDX262205:REM262205 RNT262205:ROI262205 RXP262205:RYE262205 SHL262205:SIA262205 SRH262205:SRW262205 TBD262205:TBS262205 TKZ262205:TLO262205 TUV262205:TVK262205 UER262205:UFG262205 UON262205:UPC262205 UYJ262205:UYY262205 VIF262205:VIU262205 VSB262205:VSQ262205 WBX262205:WCM262205 WLT262205:WMI262205 WVP262205:WWE262205 H327741:W327741 JD327741:JS327741 SZ327741:TO327741 ACV327741:ADK327741 AMR327741:ANG327741 AWN327741:AXC327741 BGJ327741:BGY327741 BQF327741:BQU327741 CAB327741:CAQ327741 CJX327741:CKM327741 CTT327741:CUI327741 DDP327741:DEE327741 DNL327741:DOA327741 DXH327741:DXW327741 EHD327741:EHS327741 EQZ327741:ERO327741 FAV327741:FBK327741 FKR327741:FLG327741 FUN327741:FVC327741 GEJ327741:GEY327741 GOF327741:GOU327741 GYB327741:GYQ327741 HHX327741:HIM327741 HRT327741:HSI327741 IBP327741:ICE327741 ILL327741:IMA327741 IVH327741:IVW327741 JFD327741:JFS327741 JOZ327741:JPO327741 JYV327741:JZK327741 KIR327741:KJG327741 KSN327741:KTC327741 LCJ327741:LCY327741 LMF327741:LMU327741 LWB327741:LWQ327741 MFX327741:MGM327741 MPT327741:MQI327741 MZP327741:NAE327741 NJL327741:NKA327741 NTH327741:NTW327741 ODD327741:ODS327741 OMZ327741:ONO327741 OWV327741:OXK327741 PGR327741:PHG327741 PQN327741:PRC327741 QAJ327741:QAY327741 QKF327741:QKU327741 QUB327741:QUQ327741 RDX327741:REM327741 RNT327741:ROI327741 RXP327741:RYE327741 SHL327741:SIA327741 SRH327741:SRW327741 TBD327741:TBS327741 TKZ327741:TLO327741 TUV327741:TVK327741 UER327741:UFG327741 UON327741:UPC327741 UYJ327741:UYY327741 VIF327741:VIU327741 VSB327741:VSQ327741 WBX327741:WCM327741 WLT327741:WMI327741 WVP327741:WWE327741 H393277:W393277 JD393277:JS393277 SZ393277:TO393277 ACV393277:ADK393277 AMR393277:ANG393277 AWN393277:AXC393277 BGJ393277:BGY393277 BQF393277:BQU393277 CAB393277:CAQ393277 CJX393277:CKM393277 CTT393277:CUI393277 DDP393277:DEE393277 DNL393277:DOA393277 DXH393277:DXW393277 EHD393277:EHS393277 EQZ393277:ERO393277 FAV393277:FBK393277 FKR393277:FLG393277 FUN393277:FVC393277 GEJ393277:GEY393277 GOF393277:GOU393277 GYB393277:GYQ393277 HHX393277:HIM393277 HRT393277:HSI393277 IBP393277:ICE393277 ILL393277:IMA393277 IVH393277:IVW393277 JFD393277:JFS393277 JOZ393277:JPO393277 JYV393277:JZK393277 KIR393277:KJG393277 KSN393277:KTC393277 LCJ393277:LCY393277 LMF393277:LMU393277 LWB393277:LWQ393277 MFX393277:MGM393277 MPT393277:MQI393277 MZP393277:NAE393277 NJL393277:NKA393277 NTH393277:NTW393277 ODD393277:ODS393277 OMZ393277:ONO393277 OWV393277:OXK393277 PGR393277:PHG393277 PQN393277:PRC393277 QAJ393277:QAY393277 QKF393277:QKU393277 QUB393277:QUQ393277 RDX393277:REM393277 RNT393277:ROI393277 RXP393277:RYE393277 SHL393277:SIA393277 SRH393277:SRW393277 TBD393277:TBS393277 TKZ393277:TLO393277 TUV393277:TVK393277 UER393277:UFG393277 UON393277:UPC393277 UYJ393277:UYY393277 VIF393277:VIU393277 VSB393277:VSQ393277 WBX393277:WCM393277 WLT393277:WMI393277 WVP393277:WWE393277 H458813:W458813 JD458813:JS458813 SZ458813:TO458813 ACV458813:ADK458813 AMR458813:ANG458813 AWN458813:AXC458813 BGJ458813:BGY458813 BQF458813:BQU458813 CAB458813:CAQ458813 CJX458813:CKM458813 CTT458813:CUI458813 DDP458813:DEE458813 DNL458813:DOA458813 DXH458813:DXW458813 EHD458813:EHS458813 EQZ458813:ERO458813 FAV458813:FBK458813 FKR458813:FLG458813 FUN458813:FVC458813 GEJ458813:GEY458813 GOF458813:GOU458813 GYB458813:GYQ458813 HHX458813:HIM458813 HRT458813:HSI458813 IBP458813:ICE458813 ILL458813:IMA458813 IVH458813:IVW458813 JFD458813:JFS458813 JOZ458813:JPO458813 JYV458813:JZK458813 KIR458813:KJG458813 KSN458813:KTC458813 LCJ458813:LCY458813 LMF458813:LMU458813 LWB458813:LWQ458813 MFX458813:MGM458813 MPT458813:MQI458813 MZP458813:NAE458813 NJL458813:NKA458813 NTH458813:NTW458813 ODD458813:ODS458813 OMZ458813:ONO458813 OWV458813:OXK458813 PGR458813:PHG458813 PQN458813:PRC458813 QAJ458813:QAY458813 QKF458813:QKU458813 QUB458813:QUQ458813 RDX458813:REM458813 RNT458813:ROI458813 RXP458813:RYE458813 SHL458813:SIA458813 SRH458813:SRW458813 TBD458813:TBS458813 TKZ458813:TLO458813 TUV458813:TVK458813 UER458813:UFG458813 UON458813:UPC458813 UYJ458813:UYY458813 VIF458813:VIU458813 VSB458813:VSQ458813 WBX458813:WCM458813 WLT458813:WMI458813 WVP458813:WWE458813 H524349:W524349 JD524349:JS524349 SZ524349:TO524349 ACV524349:ADK524349 AMR524349:ANG524349 AWN524349:AXC524349 BGJ524349:BGY524349 BQF524349:BQU524349 CAB524349:CAQ524349 CJX524349:CKM524349 CTT524349:CUI524349 DDP524349:DEE524349 DNL524349:DOA524349 DXH524349:DXW524349 EHD524349:EHS524349 EQZ524349:ERO524349 FAV524349:FBK524349 FKR524349:FLG524349 FUN524349:FVC524349 GEJ524349:GEY524349 GOF524349:GOU524349 GYB524349:GYQ524349 HHX524349:HIM524349 HRT524349:HSI524349 IBP524349:ICE524349 ILL524349:IMA524349 IVH524349:IVW524349 JFD524349:JFS524349 JOZ524349:JPO524349 JYV524349:JZK524349 KIR524349:KJG524349 KSN524349:KTC524349 LCJ524349:LCY524349 LMF524349:LMU524349 LWB524349:LWQ524349 MFX524349:MGM524349 MPT524349:MQI524349 MZP524349:NAE524349 NJL524349:NKA524349 NTH524349:NTW524349 ODD524349:ODS524349 OMZ524349:ONO524349 OWV524349:OXK524349 PGR524349:PHG524349 PQN524349:PRC524349 QAJ524349:QAY524349 QKF524349:QKU524349 QUB524349:QUQ524349 RDX524349:REM524349 RNT524349:ROI524349 RXP524349:RYE524349 SHL524349:SIA524349 SRH524349:SRW524349 TBD524349:TBS524349 TKZ524349:TLO524349 TUV524349:TVK524349 UER524349:UFG524349 UON524349:UPC524349 UYJ524349:UYY524349 VIF524349:VIU524349 VSB524349:VSQ524349 WBX524349:WCM524349 WLT524349:WMI524349 WVP524349:WWE524349 H589885:W589885 JD589885:JS589885 SZ589885:TO589885 ACV589885:ADK589885 AMR589885:ANG589885 AWN589885:AXC589885 BGJ589885:BGY589885 BQF589885:BQU589885 CAB589885:CAQ589885 CJX589885:CKM589885 CTT589885:CUI589885 DDP589885:DEE589885 DNL589885:DOA589885 DXH589885:DXW589885 EHD589885:EHS589885 EQZ589885:ERO589885 FAV589885:FBK589885 FKR589885:FLG589885 FUN589885:FVC589885 GEJ589885:GEY589885 GOF589885:GOU589885 GYB589885:GYQ589885 HHX589885:HIM589885 HRT589885:HSI589885 IBP589885:ICE589885 ILL589885:IMA589885 IVH589885:IVW589885 JFD589885:JFS589885 JOZ589885:JPO589885 JYV589885:JZK589885 KIR589885:KJG589885 KSN589885:KTC589885 LCJ589885:LCY589885 LMF589885:LMU589885 LWB589885:LWQ589885 MFX589885:MGM589885 MPT589885:MQI589885 MZP589885:NAE589885 NJL589885:NKA589885 NTH589885:NTW589885 ODD589885:ODS589885 OMZ589885:ONO589885 OWV589885:OXK589885 PGR589885:PHG589885 PQN589885:PRC589885 QAJ589885:QAY589885 QKF589885:QKU589885 QUB589885:QUQ589885 RDX589885:REM589885 RNT589885:ROI589885 RXP589885:RYE589885 SHL589885:SIA589885 SRH589885:SRW589885 TBD589885:TBS589885 TKZ589885:TLO589885 TUV589885:TVK589885 UER589885:UFG589885 UON589885:UPC589885 UYJ589885:UYY589885 VIF589885:VIU589885 VSB589885:VSQ589885 WBX589885:WCM589885 WLT589885:WMI589885 WVP589885:WWE589885 H655421:W655421 JD655421:JS655421 SZ655421:TO655421 ACV655421:ADK655421 AMR655421:ANG655421 AWN655421:AXC655421 BGJ655421:BGY655421 BQF655421:BQU655421 CAB655421:CAQ655421 CJX655421:CKM655421 CTT655421:CUI655421 DDP655421:DEE655421 DNL655421:DOA655421 DXH655421:DXW655421 EHD655421:EHS655421 EQZ655421:ERO655421 FAV655421:FBK655421 FKR655421:FLG655421 FUN655421:FVC655421 GEJ655421:GEY655421 GOF655421:GOU655421 GYB655421:GYQ655421 HHX655421:HIM655421 HRT655421:HSI655421 IBP655421:ICE655421 ILL655421:IMA655421 IVH655421:IVW655421 JFD655421:JFS655421 JOZ655421:JPO655421 JYV655421:JZK655421 KIR655421:KJG655421 KSN655421:KTC655421 LCJ655421:LCY655421 LMF655421:LMU655421 LWB655421:LWQ655421 MFX655421:MGM655421 MPT655421:MQI655421 MZP655421:NAE655421 NJL655421:NKA655421 NTH655421:NTW655421 ODD655421:ODS655421 OMZ655421:ONO655421 OWV655421:OXK655421 PGR655421:PHG655421 PQN655421:PRC655421 QAJ655421:QAY655421 QKF655421:QKU655421 QUB655421:QUQ655421 RDX655421:REM655421 RNT655421:ROI655421 RXP655421:RYE655421 SHL655421:SIA655421 SRH655421:SRW655421 TBD655421:TBS655421 TKZ655421:TLO655421 TUV655421:TVK655421 UER655421:UFG655421 UON655421:UPC655421 UYJ655421:UYY655421 VIF655421:VIU655421 VSB655421:VSQ655421 WBX655421:WCM655421 WLT655421:WMI655421 WVP655421:WWE655421 H720957:W720957 JD720957:JS720957 SZ720957:TO720957 ACV720957:ADK720957 AMR720957:ANG720957 AWN720957:AXC720957 BGJ720957:BGY720957 BQF720957:BQU720957 CAB720957:CAQ720957 CJX720957:CKM720957 CTT720957:CUI720957 DDP720957:DEE720957 DNL720957:DOA720957 DXH720957:DXW720957 EHD720957:EHS720957 EQZ720957:ERO720957 FAV720957:FBK720957 FKR720957:FLG720957 FUN720957:FVC720957 GEJ720957:GEY720957 GOF720957:GOU720957 GYB720957:GYQ720957 HHX720957:HIM720957 HRT720957:HSI720957 IBP720957:ICE720957 ILL720957:IMA720957 IVH720957:IVW720957 JFD720957:JFS720957 JOZ720957:JPO720957 JYV720957:JZK720957 KIR720957:KJG720957 KSN720957:KTC720957 LCJ720957:LCY720957 LMF720957:LMU720957 LWB720957:LWQ720957 MFX720957:MGM720957 MPT720957:MQI720957 MZP720957:NAE720957 NJL720957:NKA720957 NTH720957:NTW720957 ODD720957:ODS720957 OMZ720957:ONO720957 OWV720957:OXK720957 PGR720957:PHG720957 PQN720957:PRC720957 QAJ720957:QAY720957 QKF720957:QKU720957 QUB720957:QUQ720957 RDX720957:REM720957 RNT720957:ROI720957 RXP720957:RYE720957 SHL720957:SIA720957 SRH720957:SRW720957 TBD720957:TBS720957 TKZ720957:TLO720957 TUV720957:TVK720957 UER720957:UFG720957 UON720957:UPC720957 UYJ720957:UYY720957 VIF720957:VIU720957 VSB720957:VSQ720957 WBX720957:WCM720957 WLT720957:WMI720957 WVP720957:WWE720957 H786493:W786493 JD786493:JS786493 SZ786493:TO786493 ACV786493:ADK786493 AMR786493:ANG786493 AWN786493:AXC786493 BGJ786493:BGY786493 BQF786493:BQU786493 CAB786493:CAQ786493 CJX786493:CKM786493 CTT786493:CUI786493 DDP786493:DEE786493 DNL786493:DOA786493 DXH786493:DXW786493 EHD786493:EHS786493 EQZ786493:ERO786493 FAV786493:FBK786493 FKR786493:FLG786493 FUN786493:FVC786493 GEJ786493:GEY786493 GOF786493:GOU786493 GYB786493:GYQ786493 HHX786493:HIM786493 HRT786493:HSI786493 IBP786493:ICE786493 ILL786493:IMA786493 IVH786493:IVW786493 JFD786493:JFS786493 JOZ786493:JPO786493 JYV786493:JZK786493 KIR786493:KJG786493 KSN786493:KTC786493 LCJ786493:LCY786493 LMF786493:LMU786493 LWB786493:LWQ786493 MFX786493:MGM786493 MPT786493:MQI786493 MZP786493:NAE786493 NJL786493:NKA786493 NTH786493:NTW786493 ODD786493:ODS786493 OMZ786493:ONO786493 OWV786493:OXK786493 PGR786493:PHG786493 PQN786493:PRC786493 QAJ786493:QAY786493 QKF786493:QKU786493 QUB786493:QUQ786493 RDX786493:REM786493 RNT786493:ROI786493 RXP786493:RYE786493 SHL786493:SIA786493 SRH786493:SRW786493 TBD786493:TBS786493 TKZ786493:TLO786493 TUV786493:TVK786493 UER786493:UFG786493 UON786493:UPC786493 UYJ786493:UYY786493 VIF786493:VIU786493 VSB786493:VSQ786493 WBX786493:WCM786493 WLT786493:WMI786493 WVP786493:WWE786493 H852029:W852029 JD852029:JS852029 SZ852029:TO852029 ACV852029:ADK852029 AMR852029:ANG852029 AWN852029:AXC852029 BGJ852029:BGY852029 BQF852029:BQU852029 CAB852029:CAQ852029 CJX852029:CKM852029 CTT852029:CUI852029 DDP852029:DEE852029 DNL852029:DOA852029 DXH852029:DXW852029 EHD852029:EHS852029 EQZ852029:ERO852029 FAV852029:FBK852029 FKR852029:FLG852029 FUN852029:FVC852029 GEJ852029:GEY852029 GOF852029:GOU852029 GYB852029:GYQ852029 HHX852029:HIM852029 HRT852029:HSI852029 IBP852029:ICE852029 ILL852029:IMA852029 IVH852029:IVW852029 JFD852029:JFS852029 JOZ852029:JPO852029 JYV852029:JZK852029 KIR852029:KJG852029 KSN852029:KTC852029 LCJ852029:LCY852029 LMF852029:LMU852029 LWB852029:LWQ852029 MFX852029:MGM852029 MPT852029:MQI852029 MZP852029:NAE852029 NJL852029:NKA852029 NTH852029:NTW852029 ODD852029:ODS852029 OMZ852029:ONO852029 OWV852029:OXK852029 PGR852029:PHG852029 PQN852029:PRC852029 QAJ852029:QAY852029 QKF852029:QKU852029 QUB852029:QUQ852029 RDX852029:REM852029 RNT852029:ROI852029 RXP852029:RYE852029 SHL852029:SIA852029 SRH852029:SRW852029 TBD852029:TBS852029 TKZ852029:TLO852029 TUV852029:TVK852029 UER852029:UFG852029 UON852029:UPC852029 UYJ852029:UYY852029 VIF852029:VIU852029 VSB852029:VSQ852029 WBX852029:WCM852029 WLT852029:WMI852029 WVP852029:WWE852029 H917565:W917565 JD917565:JS917565 SZ917565:TO917565 ACV917565:ADK917565 AMR917565:ANG917565 AWN917565:AXC917565 BGJ917565:BGY917565 BQF917565:BQU917565 CAB917565:CAQ917565 CJX917565:CKM917565 CTT917565:CUI917565 DDP917565:DEE917565 DNL917565:DOA917565 DXH917565:DXW917565 EHD917565:EHS917565 EQZ917565:ERO917565 FAV917565:FBK917565 FKR917565:FLG917565 FUN917565:FVC917565 GEJ917565:GEY917565 GOF917565:GOU917565 GYB917565:GYQ917565 HHX917565:HIM917565 HRT917565:HSI917565 IBP917565:ICE917565 ILL917565:IMA917565 IVH917565:IVW917565 JFD917565:JFS917565 JOZ917565:JPO917565 JYV917565:JZK917565 KIR917565:KJG917565 KSN917565:KTC917565 LCJ917565:LCY917565 LMF917565:LMU917565 LWB917565:LWQ917565 MFX917565:MGM917565 MPT917565:MQI917565 MZP917565:NAE917565 NJL917565:NKA917565 NTH917565:NTW917565 ODD917565:ODS917565 OMZ917565:ONO917565 OWV917565:OXK917565 PGR917565:PHG917565 PQN917565:PRC917565 QAJ917565:QAY917565 QKF917565:QKU917565 QUB917565:QUQ917565 RDX917565:REM917565 RNT917565:ROI917565 RXP917565:RYE917565 SHL917565:SIA917565 SRH917565:SRW917565 TBD917565:TBS917565 TKZ917565:TLO917565 TUV917565:TVK917565 UER917565:UFG917565 UON917565:UPC917565 UYJ917565:UYY917565 VIF917565:VIU917565 VSB917565:VSQ917565 WBX917565:WCM917565 WLT917565:WMI917565 WVP917565:WWE917565 H983101:W983101 JD983101:JS983101 SZ983101:TO983101 ACV983101:ADK983101 AMR983101:ANG983101 AWN983101:AXC983101 BGJ983101:BGY983101 BQF983101:BQU983101 CAB983101:CAQ983101 CJX983101:CKM983101 CTT983101:CUI983101 DDP983101:DEE983101 DNL983101:DOA983101 DXH983101:DXW983101 EHD983101:EHS983101 EQZ983101:ERO983101 FAV983101:FBK983101 FKR983101:FLG983101 FUN983101:FVC983101 GEJ983101:GEY983101 GOF983101:GOU983101 GYB983101:GYQ983101 HHX983101:HIM983101 HRT983101:HSI983101 IBP983101:ICE983101 ILL983101:IMA983101 IVH983101:IVW983101 JFD983101:JFS983101 JOZ983101:JPO983101 JYV983101:JZK983101 KIR983101:KJG983101 KSN983101:KTC983101 LCJ983101:LCY983101 LMF983101:LMU983101 LWB983101:LWQ983101 MFX983101:MGM983101 MPT983101:MQI983101 MZP983101:NAE983101 NJL983101:NKA983101 NTH983101:NTW983101 ODD983101:ODS983101 OMZ983101:ONO983101 OWV983101:OXK983101 PGR983101:PHG983101 PQN983101:PRC983101 QAJ983101:QAY983101 QKF983101:QKU983101 QUB983101:QUQ983101 RDX983101:REM983101 RNT983101:ROI983101 RXP983101:RYE983101 SHL983101:SIA983101 SRH983101:SRW983101 TBD983101:TBS983101 TKZ983101:TLO983101 TUV983101:TVK983101 UER983101:UFG983101 UON983101:UPC983101 UYJ983101:UYY983101 VIF983101:VIU983101 VSB983101:VSQ983101 WBX983101:WCM983101 WLT983101:WMI983101 WVP983101:WWE983101 H71:W71 JD71:JS71 SZ71:TO71 ACV71:ADK71 AMR71:ANG71 AWN71:AXC71 BGJ71:BGY71 BQF71:BQU71 CAB71:CAQ71 CJX71:CKM71 CTT71:CUI71 DDP71:DEE71 DNL71:DOA71 DXH71:DXW71 EHD71:EHS71 EQZ71:ERO71 FAV71:FBK71 FKR71:FLG71 FUN71:FVC71 GEJ71:GEY71 GOF71:GOU71 GYB71:GYQ71 HHX71:HIM71 HRT71:HSI71 IBP71:ICE71 ILL71:IMA71 IVH71:IVW71 JFD71:JFS71 JOZ71:JPO71 JYV71:JZK71 KIR71:KJG71 KSN71:KTC71 LCJ71:LCY71 LMF71:LMU71 LWB71:LWQ71 MFX71:MGM71 MPT71:MQI71 MZP71:NAE71 NJL71:NKA71 NTH71:NTW71 ODD71:ODS71 OMZ71:ONO71 OWV71:OXK71 PGR71:PHG71 PQN71:PRC71 QAJ71:QAY71 QKF71:QKU71 QUB71:QUQ71 RDX71:REM71 RNT71:ROI71 RXP71:RYE71 SHL71:SIA71 SRH71:SRW71 TBD71:TBS71 TKZ71:TLO71 TUV71:TVK71 UER71:UFG71 UON71:UPC71 UYJ71:UYY71 VIF71:VIU71 VSB71:VSQ71 WBX71:WCM71 WLT71:WMI71 WVP71:WWE71 H65607:W65607 JD65607:JS65607 SZ65607:TO65607 ACV65607:ADK65607 AMR65607:ANG65607 AWN65607:AXC65607 BGJ65607:BGY65607 BQF65607:BQU65607 CAB65607:CAQ65607 CJX65607:CKM65607 CTT65607:CUI65607 DDP65607:DEE65607 DNL65607:DOA65607 DXH65607:DXW65607 EHD65607:EHS65607 EQZ65607:ERO65607 FAV65607:FBK65607 FKR65607:FLG65607 FUN65607:FVC65607 GEJ65607:GEY65607 GOF65607:GOU65607 GYB65607:GYQ65607 HHX65607:HIM65607 HRT65607:HSI65607 IBP65607:ICE65607 ILL65607:IMA65607 IVH65607:IVW65607 JFD65607:JFS65607 JOZ65607:JPO65607 JYV65607:JZK65607 KIR65607:KJG65607 KSN65607:KTC65607 LCJ65607:LCY65607 LMF65607:LMU65607 LWB65607:LWQ65607 MFX65607:MGM65607 MPT65607:MQI65607 MZP65607:NAE65607 NJL65607:NKA65607 NTH65607:NTW65607 ODD65607:ODS65607 OMZ65607:ONO65607 OWV65607:OXK65607 PGR65607:PHG65607 PQN65607:PRC65607 QAJ65607:QAY65607 QKF65607:QKU65607 QUB65607:QUQ65607 RDX65607:REM65607 RNT65607:ROI65607 RXP65607:RYE65607 SHL65607:SIA65607 SRH65607:SRW65607 TBD65607:TBS65607 TKZ65607:TLO65607 TUV65607:TVK65607 UER65607:UFG65607 UON65607:UPC65607 UYJ65607:UYY65607 VIF65607:VIU65607 VSB65607:VSQ65607 WBX65607:WCM65607 WLT65607:WMI65607 WVP65607:WWE65607 H131143:W131143 JD131143:JS131143 SZ131143:TO131143 ACV131143:ADK131143 AMR131143:ANG131143 AWN131143:AXC131143 BGJ131143:BGY131143 BQF131143:BQU131143 CAB131143:CAQ131143 CJX131143:CKM131143 CTT131143:CUI131143 DDP131143:DEE131143 DNL131143:DOA131143 DXH131143:DXW131143 EHD131143:EHS131143 EQZ131143:ERO131143 FAV131143:FBK131143 FKR131143:FLG131143 FUN131143:FVC131143 GEJ131143:GEY131143 GOF131143:GOU131143 GYB131143:GYQ131143 HHX131143:HIM131143 HRT131143:HSI131143 IBP131143:ICE131143 ILL131143:IMA131143 IVH131143:IVW131143 JFD131143:JFS131143 JOZ131143:JPO131143 JYV131143:JZK131143 KIR131143:KJG131143 KSN131143:KTC131143 LCJ131143:LCY131143 LMF131143:LMU131143 LWB131143:LWQ131143 MFX131143:MGM131143 MPT131143:MQI131143 MZP131143:NAE131143 NJL131143:NKA131143 NTH131143:NTW131143 ODD131143:ODS131143 OMZ131143:ONO131143 OWV131143:OXK131143 PGR131143:PHG131143 PQN131143:PRC131143 QAJ131143:QAY131143 QKF131143:QKU131143 QUB131143:QUQ131143 RDX131143:REM131143 RNT131143:ROI131143 RXP131143:RYE131143 SHL131143:SIA131143 SRH131143:SRW131143 TBD131143:TBS131143 TKZ131143:TLO131143 TUV131143:TVK131143 UER131143:UFG131143 UON131143:UPC131143 UYJ131143:UYY131143 VIF131143:VIU131143 VSB131143:VSQ131143 WBX131143:WCM131143 WLT131143:WMI131143 WVP131143:WWE131143 H196679:W196679 JD196679:JS196679 SZ196679:TO196679 ACV196679:ADK196679 AMR196679:ANG196679 AWN196679:AXC196679 BGJ196679:BGY196679 BQF196679:BQU196679 CAB196679:CAQ196679 CJX196679:CKM196679 CTT196679:CUI196679 DDP196679:DEE196679 DNL196679:DOA196679 DXH196679:DXW196679 EHD196679:EHS196679 EQZ196679:ERO196679 FAV196679:FBK196679 FKR196679:FLG196679 FUN196679:FVC196679 GEJ196679:GEY196679 GOF196679:GOU196679 GYB196679:GYQ196679 HHX196679:HIM196679 HRT196679:HSI196679 IBP196679:ICE196679 ILL196679:IMA196679 IVH196679:IVW196679 JFD196679:JFS196679 JOZ196679:JPO196679 JYV196679:JZK196679 KIR196679:KJG196679 KSN196679:KTC196679 LCJ196679:LCY196679 LMF196679:LMU196679 LWB196679:LWQ196679 MFX196679:MGM196679 MPT196679:MQI196679 MZP196679:NAE196679 NJL196679:NKA196679 NTH196679:NTW196679 ODD196679:ODS196679 OMZ196679:ONO196679 OWV196679:OXK196679 PGR196679:PHG196679 PQN196679:PRC196679 QAJ196679:QAY196679 QKF196679:QKU196679 QUB196679:QUQ196679 RDX196679:REM196679 RNT196679:ROI196679 RXP196679:RYE196679 SHL196679:SIA196679 SRH196679:SRW196679 TBD196679:TBS196679 TKZ196679:TLO196679 TUV196679:TVK196679 UER196679:UFG196679 UON196679:UPC196679 UYJ196679:UYY196679 VIF196679:VIU196679 VSB196679:VSQ196679 WBX196679:WCM196679 WLT196679:WMI196679 WVP196679:WWE196679 H262215:W262215 JD262215:JS262215 SZ262215:TO262215 ACV262215:ADK262215 AMR262215:ANG262215 AWN262215:AXC262215 BGJ262215:BGY262215 BQF262215:BQU262215 CAB262215:CAQ262215 CJX262215:CKM262215 CTT262215:CUI262215 DDP262215:DEE262215 DNL262215:DOA262215 DXH262215:DXW262215 EHD262215:EHS262215 EQZ262215:ERO262215 FAV262215:FBK262215 FKR262215:FLG262215 FUN262215:FVC262215 GEJ262215:GEY262215 GOF262215:GOU262215 GYB262215:GYQ262215 HHX262215:HIM262215 HRT262215:HSI262215 IBP262215:ICE262215 ILL262215:IMA262215 IVH262215:IVW262215 JFD262215:JFS262215 JOZ262215:JPO262215 JYV262215:JZK262215 KIR262215:KJG262215 KSN262215:KTC262215 LCJ262215:LCY262215 LMF262215:LMU262215 LWB262215:LWQ262215 MFX262215:MGM262215 MPT262215:MQI262215 MZP262215:NAE262215 NJL262215:NKA262215 NTH262215:NTW262215 ODD262215:ODS262215 OMZ262215:ONO262215 OWV262215:OXK262215 PGR262215:PHG262215 PQN262215:PRC262215 QAJ262215:QAY262215 QKF262215:QKU262215 QUB262215:QUQ262215 RDX262215:REM262215 RNT262215:ROI262215 RXP262215:RYE262215 SHL262215:SIA262215 SRH262215:SRW262215 TBD262215:TBS262215 TKZ262215:TLO262215 TUV262215:TVK262215 UER262215:UFG262215 UON262215:UPC262215 UYJ262215:UYY262215 VIF262215:VIU262215 VSB262215:VSQ262215 WBX262215:WCM262215 WLT262215:WMI262215 WVP262215:WWE262215 H327751:W327751 JD327751:JS327751 SZ327751:TO327751 ACV327751:ADK327751 AMR327751:ANG327751 AWN327751:AXC327751 BGJ327751:BGY327751 BQF327751:BQU327751 CAB327751:CAQ327751 CJX327751:CKM327751 CTT327751:CUI327751 DDP327751:DEE327751 DNL327751:DOA327751 DXH327751:DXW327751 EHD327751:EHS327751 EQZ327751:ERO327751 FAV327751:FBK327751 FKR327751:FLG327751 FUN327751:FVC327751 GEJ327751:GEY327751 GOF327751:GOU327751 GYB327751:GYQ327751 HHX327751:HIM327751 HRT327751:HSI327751 IBP327751:ICE327751 ILL327751:IMA327751 IVH327751:IVW327751 JFD327751:JFS327751 JOZ327751:JPO327751 JYV327751:JZK327751 KIR327751:KJG327751 KSN327751:KTC327751 LCJ327751:LCY327751 LMF327751:LMU327751 LWB327751:LWQ327751 MFX327751:MGM327751 MPT327751:MQI327751 MZP327751:NAE327751 NJL327751:NKA327751 NTH327751:NTW327751 ODD327751:ODS327751 OMZ327751:ONO327751 OWV327751:OXK327751 PGR327751:PHG327751 PQN327751:PRC327751 QAJ327751:QAY327751 QKF327751:QKU327751 QUB327751:QUQ327751 RDX327751:REM327751 RNT327751:ROI327751 RXP327751:RYE327751 SHL327751:SIA327751 SRH327751:SRW327751 TBD327751:TBS327751 TKZ327751:TLO327751 TUV327751:TVK327751 UER327751:UFG327751 UON327751:UPC327751 UYJ327751:UYY327751 VIF327751:VIU327751 VSB327751:VSQ327751 WBX327751:WCM327751 WLT327751:WMI327751 WVP327751:WWE327751 H393287:W393287 JD393287:JS393287 SZ393287:TO393287 ACV393287:ADK393287 AMR393287:ANG393287 AWN393287:AXC393287 BGJ393287:BGY393287 BQF393287:BQU393287 CAB393287:CAQ393287 CJX393287:CKM393287 CTT393287:CUI393287 DDP393287:DEE393287 DNL393287:DOA393287 DXH393287:DXW393287 EHD393287:EHS393287 EQZ393287:ERO393287 FAV393287:FBK393287 FKR393287:FLG393287 FUN393287:FVC393287 GEJ393287:GEY393287 GOF393287:GOU393287 GYB393287:GYQ393287 HHX393287:HIM393287 HRT393287:HSI393287 IBP393287:ICE393287 ILL393287:IMA393287 IVH393287:IVW393287 JFD393287:JFS393287 JOZ393287:JPO393287 JYV393287:JZK393287 KIR393287:KJG393287 KSN393287:KTC393287 LCJ393287:LCY393287 LMF393287:LMU393287 LWB393287:LWQ393287 MFX393287:MGM393287 MPT393287:MQI393287 MZP393287:NAE393287 NJL393287:NKA393287 NTH393287:NTW393287 ODD393287:ODS393287 OMZ393287:ONO393287 OWV393287:OXK393287 PGR393287:PHG393287 PQN393287:PRC393287 QAJ393287:QAY393287 QKF393287:QKU393287 QUB393287:QUQ393287 RDX393287:REM393287 RNT393287:ROI393287 RXP393287:RYE393287 SHL393287:SIA393287 SRH393287:SRW393287 TBD393287:TBS393287 TKZ393287:TLO393287 TUV393287:TVK393287 UER393287:UFG393287 UON393287:UPC393287 UYJ393287:UYY393287 VIF393287:VIU393287 VSB393287:VSQ393287 WBX393287:WCM393287 WLT393287:WMI393287 WVP393287:WWE393287 H458823:W458823 JD458823:JS458823 SZ458823:TO458823 ACV458823:ADK458823 AMR458823:ANG458823 AWN458823:AXC458823 BGJ458823:BGY458823 BQF458823:BQU458823 CAB458823:CAQ458823 CJX458823:CKM458823 CTT458823:CUI458823 DDP458823:DEE458823 DNL458823:DOA458823 DXH458823:DXW458823 EHD458823:EHS458823 EQZ458823:ERO458823 FAV458823:FBK458823 FKR458823:FLG458823 FUN458823:FVC458823 GEJ458823:GEY458823 GOF458823:GOU458823 GYB458823:GYQ458823 HHX458823:HIM458823 HRT458823:HSI458823 IBP458823:ICE458823 ILL458823:IMA458823 IVH458823:IVW458823 JFD458823:JFS458823 JOZ458823:JPO458823 JYV458823:JZK458823 KIR458823:KJG458823 KSN458823:KTC458823 LCJ458823:LCY458823 LMF458823:LMU458823 LWB458823:LWQ458823 MFX458823:MGM458823 MPT458823:MQI458823 MZP458823:NAE458823 NJL458823:NKA458823 NTH458823:NTW458823 ODD458823:ODS458823 OMZ458823:ONO458823 OWV458823:OXK458823 PGR458823:PHG458823 PQN458823:PRC458823 QAJ458823:QAY458823 QKF458823:QKU458823 QUB458823:QUQ458823 RDX458823:REM458823 RNT458823:ROI458823 RXP458823:RYE458823 SHL458823:SIA458823 SRH458823:SRW458823 TBD458823:TBS458823 TKZ458823:TLO458823 TUV458823:TVK458823 UER458823:UFG458823 UON458823:UPC458823 UYJ458823:UYY458823 VIF458823:VIU458823 VSB458823:VSQ458823 WBX458823:WCM458823 WLT458823:WMI458823 WVP458823:WWE458823 H524359:W524359 JD524359:JS524359 SZ524359:TO524359 ACV524359:ADK524359 AMR524359:ANG524359 AWN524359:AXC524359 BGJ524359:BGY524359 BQF524359:BQU524359 CAB524359:CAQ524359 CJX524359:CKM524359 CTT524359:CUI524359 DDP524359:DEE524359 DNL524359:DOA524359 DXH524359:DXW524359 EHD524359:EHS524359 EQZ524359:ERO524359 FAV524359:FBK524359 FKR524359:FLG524359 FUN524359:FVC524359 GEJ524359:GEY524359 GOF524359:GOU524359 GYB524359:GYQ524359 HHX524359:HIM524359 HRT524359:HSI524359 IBP524359:ICE524359 ILL524359:IMA524359 IVH524359:IVW524359 JFD524359:JFS524359 JOZ524359:JPO524359 JYV524359:JZK524359 KIR524359:KJG524359 KSN524359:KTC524359 LCJ524359:LCY524359 LMF524359:LMU524359 LWB524359:LWQ524359 MFX524359:MGM524359 MPT524359:MQI524359 MZP524359:NAE524359 NJL524359:NKA524359 NTH524359:NTW524359 ODD524359:ODS524359 OMZ524359:ONO524359 OWV524359:OXK524359 PGR524359:PHG524359 PQN524359:PRC524359 QAJ524359:QAY524359 QKF524359:QKU524359 QUB524359:QUQ524359 RDX524359:REM524359 RNT524359:ROI524359 RXP524359:RYE524359 SHL524359:SIA524359 SRH524359:SRW524359 TBD524359:TBS524359 TKZ524359:TLO524359 TUV524359:TVK524359 UER524359:UFG524359 UON524359:UPC524359 UYJ524359:UYY524359 VIF524359:VIU524359 VSB524359:VSQ524359 WBX524359:WCM524359 WLT524359:WMI524359 WVP524359:WWE524359 H589895:W589895 JD589895:JS589895 SZ589895:TO589895 ACV589895:ADK589895 AMR589895:ANG589895 AWN589895:AXC589895 BGJ589895:BGY589895 BQF589895:BQU589895 CAB589895:CAQ589895 CJX589895:CKM589895 CTT589895:CUI589895 DDP589895:DEE589895 DNL589895:DOA589895 DXH589895:DXW589895 EHD589895:EHS589895 EQZ589895:ERO589895 FAV589895:FBK589895 FKR589895:FLG589895 FUN589895:FVC589895 GEJ589895:GEY589895 GOF589895:GOU589895 GYB589895:GYQ589895 HHX589895:HIM589895 HRT589895:HSI589895 IBP589895:ICE589895 ILL589895:IMA589895 IVH589895:IVW589895 JFD589895:JFS589895 JOZ589895:JPO589895 JYV589895:JZK589895 KIR589895:KJG589895 KSN589895:KTC589895 LCJ589895:LCY589895 LMF589895:LMU589895 LWB589895:LWQ589895 MFX589895:MGM589895 MPT589895:MQI589895 MZP589895:NAE589895 NJL589895:NKA589895 NTH589895:NTW589895 ODD589895:ODS589895 OMZ589895:ONO589895 OWV589895:OXK589895 PGR589895:PHG589895 PQN589895:PRC589895 QAJ589895:QAY589895 QKF589895:QKU589895 QUB589895:QUQ589895 RDX589895:REM589895 RNT589895:ROI589895 RXP589895:RYE589895 SHL589895:SIA589895 SRH589895:SRW589895 TBD589895:TBS589895 TKZ589895:TLO589895 TUV589895:TVK589895 UER589895:UFG589895 UON589895:UPC589895 UYJ589895:UYY589895 VIF589895:VIU589895 VSB589895:VSQ589895 WBX589895:WCM589895 WLT589895:WMI589895 WVP589895:WWE589895 H655431:W655431 JD655431:JS655431 SZ655431:TO655431 ACV655431:ADK655431 AMR655431:ANG655431 AWN655431:AXC655431 BGJ655431:BGY655431 BQF655431:BQU655431 CAB655431:CAQ655431 CJX655431:CKM655431 CTT655431:CUI655431 DDP655431:DEE655431 DNL655431:DOA655431 DXH655431:DXW655431 EHD655431:EHS655431 EQZ655431:ERO655431 FAV655431:FBK655431 FKR655431:FLG655431 FUN655431:FVC655431 GEJ655431:GEY655431 GOF655431:GOU655431 GYB655431:GYQ655431 HHX655431:HIM655431 HRT655431:HSI655431 IBP655431:ICE655431 ILL655431:IMA655431 IVH655431:IVW655431 JFD655431:JFS655431 JOZ655431:JPO655431 JYV655431:JZK655431 KIR655431:KJG655431 KSN655431:KTC655431 LCJ655431:LCY655431 LMF655431:LMU655431 LWB655431:LWQ655431 MFX655431:MGM655431 MPT655431:MQI655431 MZP655431:NAE655431 NJL655431:NKA655431 NTH655431:NTW655431 ODD655431:ODS655431 OMZ655431:ONO655431 OWV655431:OXK655431 PGR655431:PHG655431 PQN655431:PRC655431 QAJ655431:QAY655431 QKF655431:QKU655431 QUB655431:QUQ655431 RDX655431:REM655431 RNT655431:ROI655431 RXP655431:RYE655431 SHL655431:SIA655431 SRH655431:SRW655431 TBD655431:TBS655431 TKZ655431:TLO655431 TUV655431:TVK655431 UER655431:UFG655431 UON655431:UPC655431 UYJ655431:UYY655431 VIF655431:VIU655431 VSB655431:VSQ655431 WBX655431:WCM655431 WLT655431:WMI655431 WVP655431:WWE655431 H720967:W720967 JD720967:JS720967 SZ720967:TO720967 ACV720967:ADK720967 AMR720967:ANG720967 AWN720967:AXC720967 BGJ720967:BGY720967 BQF720967:BQU720967 CAB720967:CAQ720967 CJX720967:CKM720967 CTT720967:CUI720967 DDP720967:DEE720967 DNL720967:DOA720967 DXH720967:DXW720967 EHD720967:EHS720967 EQZ720967:ERO720967 FAV720967:FBK720967 FKR720967:FLG720967 FUN720967:FVC720967 GEJ720967:GEY720967 GOF720967:GOU720967 GYB720967:GYQ720967 HHX720967:HIM720967 HRT720967:HSI720967 IBP720967:ICE720967 ILL720967:IMA720967 IVH720967:IVW720967 JFD720967:JFS720967 JOZ720967:JPO720967 JYV720967:JZK720967 KIR720967:KJG720967 KSN720967:KTC720967 LCJ720967:LCY720967 LMF720967:LMU720967 LWB720967:LWQ720967 MFX720967:MGM720967 MPT720967:MQI720967 MZP720967:NAE720967 NJL720967:NKA720967 NTH720967:NTW720967 ODD720967:ODS720967 OMZ720967:ONO720967 OWV720967:OXK720967 PGR720967:PHG720967 PQN720967:PRC720967 QAJ720967:QAY720967 QKF720967:QKU720967 QUB720967:QUQ720967 RDX720967:REM720967 RNT720967:ROI720967 RXP720967:RYE720967 SHL720967:SIA720967 SRH720967:SRW720967 TBD720967:TBS720967 TKZ720967:TLO720967 TUV720967:TVK720967 UER720967:UFG720967 UON720967:UPC720967 UYJ720967:UYY720967 VIF720967:VIU720967 VSB720967:VSQ720967 WBX720967:WCM720967 WLT720967:WMI720967 WVP720967:WWE720967 H786503:W786503 JD786503:JS786503 SZ786503:TO786503 ACV786503:ADK786503 AMR786503:ANG786503 AWN786503:AXC786503 BGJ786503:BGY786503 BQF786503:BQU786503 CAB786503:CAQ786503 CJX786503:CKM786503 CTT786503:CUI786503 DDP786503:DEE786503 DNL786503:DOA786503 DXH786503:DXW786503 EHD786503:EHS786503 EQZ786503:ERO786503 FAV786503:FBK786503 FKR786503:FLG786503 FUN786503:FVC786503 GEJ786503:GEY786503 GOF786503:GOU786503 GYB786503:GYQ786503 HHX786503:HIM786503 HRT786503:HSI786503 IBP786503:ICE786503 ILL786503:IMA786503 IVH786503:IVW786503 JFD786503:JFS786503 JOZ786503:JPO786503 JYV786503:JZK786503 KIR786503:KJG786503 KSN786503:KTC786503 LCJ786503:LCY786503 LMF786503:LMU786503 LWB786503:LWQ786503 MFX786503:MGM786503 MPT786503:MQI786503 MZP786503:NAE786503 NJL786503:NKA786503 NTH786503:NTW786503 ODD786503:ODS786503 OMZ786503:ONO786503 OWV786503:OXK786503 PGR786503:PHG786503 PQN786503:PRC786503 QAJ786503:QAY786503 QKF786503:QKU786503 QUB786503:QUQ786503 RDX786503:REM786503 RNT786503:ROI786503 RXP786503:RYE786503 SHL786503:SIA786503 SRH786503:SRW786503 TBD786503:TBS786503 TKZ786503:TLO786503 TUV786503:TVK786503 UER786503:UFG786503 UON786503:UPC786503 UYJ786503:UYY786503 VIF786503:VIU786503 VSB786503:VSQ786503 WBX786503:WCM786503 WLT786503:WMI786503 WVP786503:WWE786503 H852039:W852039 JD852039:JS852039 SZ852039:TO852039 ACV852039:ADK852039 AMR852039:ANG852039 AWN852039:AXC852039 BGJ852039:BGY852039 BQF852039:BQU852039 CAB852039:CAQ852039 CJX852039:CKM852039 CTT852039:CUI852039 DDP852039:DEE852039 DNL852039:DOA852039 DXH852039:DXW852039 EHD852039:EHS852039 EQZ852039:ERO852039 FAV852039:FBK852039 FKR852039:FLG852039 FUN852039:FVC852039 GEJ852039:GEY852039 GOF852039:GOU852039 GYB852039:GYQ852039 HHX852039:HIM852039 HRT852039:HSI852039 IBP852039:ICE852039 ILL852039:IMA852039 IVH852039:IVW852039 JFD852039:JFS852039 JOZ852039:JPO852039 JYV852039:JZK852039 KIR852039:KJG852039 KSN852039:KTC852039 LCJ852039:LCY852039 LMF852039:LMU852039 LWB852039:LWQ852039 MFX852039:MGM852039 MPT852039:MQI852039 MZP852039:NAE852039 NJL852039:NKA852039 NTH852039:NTW852039 ODD852039:ODS852039 OMZ852039:ONO852039 OWV852039:OXK852039 PGR852039:PHG852039 PQN852039:PRC852039 QAJ852039:QAY852039 QKF852039:QKU852039 QUB852039:QUQ852039 RDX852039:REM852039 RNT852039:ROI852039 RXP852039:RYE852039 SHL852039:SIA852039 SRH852039:SRW852039 TBD852039:TBS852039 TKZ852039:TLO852039 TUV852039:TVK852039 UER852039:UFG852039 UON852039:UPC852039 UYJ852039:UYY852039 VIF852039:VIU852039 VSB852039:VSQ852039 WBX852039:WCM852039 WLT852039:WMI852039 WVP852039:WWE852039 H917575:W917575 JD917575:JS917575 SZ917575:TO917575 ACV917575:ADK917575 AMR917575:ANG917575 AWN917575:AXC917575 BGJ917575:BGY917575 BQF917575:BQU917575 CAB917575:CAQ917575 CJX917575:CKM917575 CTT917575:CUI917575 DDP917575:DEE917575 DNL917575:DOA917575 DXH917575:DXW917575 EHD917575:EHS917575 EQZ917575:ERO917575 FAV917575:FBK917575 FKR917575:FLG917575 FUN917575:FVC917575 GEJ917575:GEY917575 GOF917575:GOU917575 GYB917575:GYQ917575 HHX917575:HIM917575 HRT917575:HSI917575 IBP917575:ICE917575 ILL917575:IMA917575 IVH917575:IVW917575 JFD917575:JFS917575 JOZ917575:JPO917575 JYV917575:JZK917575 KIR917575:KJG917575 KSN917575:KTC917575 LCJ917575:LCY917575 LMF917575:LMU917575 LWB917575:LWQ917575 MFX917575:MGM917575 MPT917575:MQI917575 MZP917575:NAE917575 NJL917575:NKA917575 NTH917575:NTW917575 ODD917575:ODS917575 OMZ917575:ONO917575 OWV917575:OXK917575 PGR917575:PHG917575 PQN917575:PRC917575 QAJ917575:QAY917575 QKF917575:QKU917575 QUB917575:QUQ917575 RDX917575:REM917575 RNT917575:ROI917575 RXP917575:RYE917575 SHL917575:SIA917575 SRH917575:SRW917575 TBD917575:TBS917575 TKZ917575:TLO917575 TUV917575:TVK917575 UER917575:UFG917575 UON917575:UPC917575 UYJ917575:UYY917575 VIF917575:VIU917575 VSB917575:VSQ917575 WBX917575:WCM917575 WLT917575:WMI917575 WVP917575:WWE917575 H983111:W983111 JD983111:JS983111 SZ983111:TO983111 ACV983111:ADK983111 AMR983111:ANG983111 AWN983111:AXC983111 BGJ983111:BGY983111 BQF983111:BQU983111 CAB983111:CAQ983111 CJX983111:CKM983111 CTT983111:CUI983111 DDP983111:DEE983111 DNL983111:DOA983111 DXH983111:DXW983111 EHD983111:EHS983111 EQZ983111:ERO983111 FAV983111:FBK983111 FKR983111:FLG983111 FUN983111:FVC983111 GEJ983111:GEY983111 GOF983111:GOU983111 GYB983111:GYQ983111 HHX983111:HIM983111 HRT983111:HSI983111 IBP983111:ICE983111 ILL983111:IMA983111 IVH983111:IVW983111 JFD983111:JFS983111 JOZ983111:JPO983111 JYV983111:JZK983111 KIR983111:KJG983111 KSN983111:KTC983111 LCJ983111:LCY983111 LMF983111:LMU983111 LWB983111:LWQ983111 MFX983111:MGM983111 MPT983111:MQI983111 MZP983111:NAE983111 NJL983111:NKA983111 NTH983111:NTW983111 ODD983111:ODS983111 OMZ983111:ONO983111 OWV983111:OXK983111 PGR983111:PHG983111 PQN983111:PRC983111 QAJ983111:QAY983111 QKF983111:QKU983111 QUB983111:QUQ983111 RDX983111:REM983111 RNT983111:ROI983111 RXP983111:RYE983111 SHL983111:SIA983111 SRH983111:SRW983111 TBD983111:TBS983111 TKZ983111:TLO983111 TUV983111:TVK983111 UER983111:UFG983111 UON983111:UPC983111 UYJ983111:UYY983111 VIF983111:VIU983111 VSB983111:VSQ983111 WBX983111:WCM983111 WLT983111:WMI983111 WVP983111:WWE983111 G74:W74 JC74:JS74 SY74:TO74 ACU74:ADK74 AMQ74:ANG74 AWM74:AXC74 BGI74:BGY74 BQE74:BQU74 CAA74:CAQ74 CJW74:CKM74 CTS74:CUI74 DDO74:DEE74 DNK74:DOA74 DXG74:DXW74 EHC74:EHS74 EQY74:ERO74 FAU74:FBK74 FKQ74:FLG74 FUM74:FVC74 GEI74:GEY74 GOE74:GOU74 GYA74:GYQ74 HHW74:HIM74 HRS74:HSI74 IBO74:ICE74 ILK74:IMA74 IVG74:IVW74 JFC74:JFS74 JOY74:JPO74 JYU74:JZK74 KIQ74:KJG74 KSM74:KTC74 LCI74:LCY74 LME74:LMU74 LWA74:LWQ74 MFW74:MGM74 MPS74:MQI74 MZO74:NAE74 NJK74:NKA74 NTG74:NTW74 ODC74:ODS74 OMY74:ONO74 OWU74:OXK74 PGQ74:PHG74 PQM74:PRC74 QAI74:QAY74 QKE74:QKU74 QUA74:QUQ74 RDW74:REM74 RNS74:ROI74 RXO74:RYE74 SHK74:SIA74 SRG74:SRW74 TBC74:TBS74 TKY74:TLO74 TUU74:TVK74 UEQ74:UFG74 UOM74:UPC74 UYI74:UYY74 VIE74:VIU74 VSA74:VSQ74 WBW74:WCM74 WLS74:WMI74 WVO74:WWE74 G65610:W65610 JC65610:JS65610 SY65610:TO65610 ACU65610:ADK65610 AMQ65610:ANG65610 AWM65610:AXC65610 BGI65610:BGY65610 BQE65610:BQU65610 CAA65610:CAQ65610 CJW65610:CKM65610 CTS65610:CUI65610 DDO65610:DEE65610 DNK65610:DOA65610 DXG65610:DXW65610 EHC65610:EHS65610 EQY65610:ERO65610 FAU65610:FBK65610 FKQ65610:FLG65610 FUM65610:FVC65610 GEI65610:GEY65610 GOE65610:GOU65610 GYA65610:GYQ65610 HHW65610:HIM65610 HRS65610:HSI65610 IBO65610:ICE65610 ILK65610:IMA65610 IVG65610:IVW65610 JFC65610:JFS65610 JOY65610:JPO65610 JYU65610:JZK65610 KIQ65610:KJG65610 KSM65610:KTC65610 LCI65610:LCY65610 LME65610:LMU65610 LWA65610:LWQ65610 MFW65610:MGM65610 MPS65610:MQI65610 MZO65610:NAE65610 NJK65610:NKA65610 NTG65610:NTW65610 ODC65610:ODS65610 OMY65610:ONO65610 OWU65610:OXK65610 PGQ65610:PHG65610 PQM65610:PRC65610 QAI65610:QAY65610 QKE65610:QKU65610 QUA65610:QUQ65610 RDW65610:REM65610 RNS65610:ROI65610 RXO65610:RYE65610 SHK65610:SIA65610 SRG65610:SRW65610 TBC65610:TBS65610 TKY65610:TLO65610 TUU65610:TVK65610 UEQ65610:UFG65610 UOM65610:UPC65610 UYI65610:UYY65610 VIE65610:VIU65610 VSA65610:VSQ65610 WBW65610:WCM65610 WLS65610:WMI65610 WVO65610:WWE65610 G131146:W131146 JC131146:JS131146 SY131146:TO131146 ACU131146:ADK131146 AMQ131146:ANG131146 AWM131146:AXC131146 BGI131146:BGY131146 BQE131146:BQU131146 CAA131146:CAQ131146 CJW131146:CKM131146 CTS131146:CUI131146 DDO131146:DEE131146 DNK131146:DOA131146 DXG131146:DXW131146 EHC131146:EHS131146 EQY131146:ERO131146 FAU131146:FBK131146 FKQ131146:FLG131146 FUM131146:FVC131146 GEI131146:GEY131146 GOE131146:GOU131146 GYA131146:GYQ131146 HHW131146:HIM131146 HRS131146:HSI131146 IBO131146:ICE131146 ILK131146:IMA131146 IVG131146:IVW131146 JFC131146:JFS131146 JOY131146:JPO131146 JYU131146:JZK131146 KIQ131146:KJG131146 KSM131146:KTC131146 LCI131146:LCY131146 LME131146:LMU131146 LWA131146:LWQ131146 MFW131146:MGM131146 MPS131146:MQI131146 MZO131146:NAE131146 NJK131146:NKA131146 NTG131146:NTW131146 ODC131146:ODS131146 OMY131146:ONO131146 OWU131146:OXK131146 PGQ131146:PHG131146 PQM131146:PRC131146 QAI131146:QAY131146 QKE131146:QKU131146 QUA131146:QUQ131146 RDW131146:REM131146 RNS131146:ROI131146 RXO131146:RYE131146 SHK131146:SIA131146 SRG131146:SRW131146 TBC131146:TBS131146 TKY131146:TLO131146 TUU131146:TVK131146 UEQ131146:UFG131146 UOM131146:UPC131146 UYI131146:UYY131146 VIE131146:VIU131146 VSA131146:VSQ131146 WBW131146:WCM131146 WLS131146:WMI131146 WVO131146:WWE131146 G196682:W196682 JC196682:JS196682 SY196682:TO196682 ACU196682:ADK196682 AMQ196682:ANG196682 AWM196682:AXC196682 BGI196682:BGY196682 BQE196682:BQU196682 CAA196682:CAQ196682 CJW196682:CKM196682 CTS196682:CUI196682 DDO196682:DEE196682 DNK196682:DOA196682 DXG196682:DXW196682 EHC196682:EHS196682 EQY196682:ERO196682 FAU196682:FBK196682 FKQ196682:FLG196682 FUM196682:FVC196682 GEI196682:GEY196682 GOE196682:GOU196682 GYA196682:GYQ196682 HHW196682:HIM196682 HRS196682:HSI196682 IBO196682:ICE196682 ILK196682:IMA196682 IVG196682:IVW196682 JFC196682:JFS196682 JOY196682:JPO196682 JYU196682:JZK196682 KIQ196682:KJG196682 KSM196682:KTC196682 LCI196682:LCY196682 LME196682:LMU196682 LWA196682:LWQ196682 MFW196682:MGM196682 MPS196682:MQI196682 MZO196682:NAE196682 NJK196682:NKA196682 NTG196682:NTW196682 ODC196682:ODS196682 OMY196682:ONO196682 OWU196682:OXK196682 PGQ196682:PHG196682 PQM196682:PRC196682 QAI196682:QAY196682 QKE196682:QKU196682 QUA196682:QUQ196682 RDW196682:REM196682 RNS196682:ROI196682 RXO196682:RYE196682 SHK196682:SIA196682 SRG196682:SRW196682 TBC196682:TBS196682 TKY196682:TLO196682 TUU196682:TVK196682 UEQ196682:UFG196682 UOM196682:UPC196682 UYI196682:UYY196682 VIE196682:VIU196682 VSA196682:VSQ196682 WBW196682:WCM196682 WLS196682:WMI196682 WVO196682:WWE196682 G262218:W262218 JC262218:JS262218 SY262218:TO262218 ACU262218:ADK262218 AMQ262218:ANG262218 AWM262218:AXC262218 BGI262218:BGY262218 BQE262218:BQU262218 CAA262218:CAQ262218 CJW262218:CKM262218 CTS262218:CUI262218 DDO262218:DEE262218 DNK262218:DOA262218 DXG262218:DXW262218 EHC262218:EHS262218 EQY262218:ERO262218 FAU262218:FBK262218 FKQ262218:FLG262218 FUM262218:FVC262218 GEI262218:GEY262218 GOE262218:GOU262218 GYA262218:GYQ262218 HHW262218:HIM262218 HRS262218:HSI262218 IBO262218:ICE262218 ILK262218:IMA262218 IVG262218:IVW262218 JFC262218:JFS262218 JOY262218:JPO262218 JYU262218:JZK262218 KIQ262218:KJG262218 KSM262218:KTC262218 LCI262218:LCY262218 LME262218:LMU262218 LWA262218:LWQ262218 MFW262218:MGM262218 MPS262218:MQI262218 MZO262218:NAE262218 NJK262218:NKA262218 NTG262218:NTW262218 ODC262218:ODS262218 OMY262218:ONO262218 OWU262218:OXK262218 PGQ262218:PHG262218 PQM262218:PRC262218 QAI262218:QAY262218 QKE262218:QKU262218 QUA262218:QUQ262218 RDW262218:REM262218 RNS262218:ROI262218 RXO262218:RYE262218 SHK262218:SIA262218 SRG262218:SRW262218 TBC262218:TBS262218 TKY262218:TLO262218 TUU262218:TVK262218 UEQ262218:UFG262218 UOM262218:UPC262218 UYI262218:UYY262218 VIE262218:VIU262218 VSA262218:VSQ262218 WBW262218:WCM262218 WLS262218:WMI262218 WVO262218:WWE262218 G327754:W327754 JC327754:JS327754 SY327754:TO327754 ACU327754:ADK327754 AMQ327754:ANG327754 AWM327754:AXC327754 BGI327754:BGY327754 BQE327754:BQU327754 CAA327754:CAQ327754 CJW327754:CKM327754 CTS327754:CUI327754 DDO327754:DEE327754 DNK327754:DOA327754 DXG327754:DXW327754 EHC327754:EHS327754 EQY327754:ERO327754 FAU327754:FBK327754 FKQ327754:FLG327754 FUM327754:FVC327754 GEI327754:GEY327754 GOE327754:GOU327754 GYA327754:GYQ327754 HHW327754:HIM327754 HRS327754:HSI327754 IBO327754:ICE327754 ILK327754:IMA327754 IVG327754:IVW327754 JFC327754:JFS327754 JOY327754:JPO327754 JYU327754:JZK327754 KIQ327754:KJG327754 KSM327754:KTC327754 LCI327754:LCY327754 LME327754:LMU327754 LWA327754:LWQ327754 MFW327754:MGM327754 MPS327754:MQI327754 MZO327754:NAE327754 NJK327754:NKA327754 NTG327754:NTW327754 ODC327754:ODS327754 OMY327754:ONO327754 OWU327754:OXK327754 PGQ327754:PHG327754 PQM327754:PRC327754 QAI327754:QAY327754 QKE327754:QKU327754 QUA327754:QUQ327754 RDW327754:REM327754 RNS327754:ROI327754 RXO327754:RYE327754 SHK327754:SIA327754 SRG327754:SRW327754 TBC327754:TBS327754 TKY327754:TLO327754 TUU327754:TVK327754 UEQ327754:UFG327754 UOM327754:UPC327754 UYI327754:UYY327754 VIE327754:VIU327754 VSA327754:VSQ327754 WBW327754:WCM327754 WLS327754:WMI327754 WVO327754:WWE327754 G393290:W393290 JC393290:JS393290 SY393290:TO393290 ACU393290:ADK393290 AMQ393290:ANG393290 AWM393290:AXC393290 BGI393290:BGY393290 BQE393290:BQU393290 CAA393290:CAQ393290 CJW393290:CKM393290 CTS393290:CUI393290 DDO393290:DEE393290 DNK393290:DOA393290 DXG393290:DXW393290 EHC393290:EHS393290 EQY393290:ERO393290 FAU393290:FBK393290 FKQ393290:FLG393290 FUM393290:FVC393290 GEI393290:GEY393290 GOE393290:GOU393290 GYA393290:GYQ393290 HHW393290:HIM393290 HRS393290:HSI393290 IBO393290:ICE393290 ILK393290:IMA393290 IVG393290:IVW393290 JFC393290:JFS393290 JOY393290:JPO393290 JYU393290:JZK393290 KIQ393290:KJG393290 KSM393290:KTC393290 LCI393290:LCY393290 LME393290:LMU393290 LWA393290:LWQ393290 MFW393290:MGM393290 MPS393290:MQI393290 MZO393290:NAE393290 NJK393290:NKA393290 NTG393290:NTW393290 ODC393290:ODS393290 OMY393290:ONO393290 OWU393290:OXK393290 PGQ393290:PHG393290 PQM393290:PRC393290 QAI393290:QAY393290 QKE393290:QKU393290 QUA393290:QUQ393290 RDW393290:REM393290 RNS393290:ROI393290 RXO393290:RYE393290 SHK393290:SIA393290 SRG393290:SRW393290 TBC393290:TBS393290 TKY393290:TLO393290 TUU393290:TVK393290 UEQ393290:UFG393290 UOM393290:UPC393290 UYI393290:UYY393290 VIE393290:VIU393290 VSA393290:VSQ393290 WBW393290:WCM393290 WLS393290:WMI393290 WVO393290:WWE393290 G458826:W458826 JC458826:JS458826 SY458826:TO458826 ACU458826:ADK458826 AMQ458826:ANG458826 AWM458826:AXC458826 BGI458826:BGY458826 BQE458826:BQU458826 CAA458826:CAQ458826 CJW458826:CKM458826 CTS458826:CUI458826 DDO458826:DEE458826 DNK458826:DOA458826 DXG458826:DXW458826 EHC458826:EHS458826 EQY458826:ERO458826 FAU458826:FBK458826 FKQ458826:FLG458826 FUM458826:FVC458826 GEI458826:GEY458826 GOE458826:GOU458826 GYA458826:GYQ458826 HHW458826:HIM458826 HRS458826:HSI458826 IBO458826:ICE458826 ILK458826:IMA458826 IVG458826:IVW458826 JFC458826:JFS458826 JOY458826:JPO458826 JYU458826:JZK458826 KIQ458826:KJG458826 KSM458826:KTC458826 LCI458826:LCY458826 LME458826:LMU458826 LWA458826:LWQ458826 MFW458826:MGM458826 MPS458826:MQI458826 MZO458826:NAE458826 NJK458826:NKA458826 NTG458826:NTW458826 ODC458826:ODS458826 OMY458826:ONO458826 OWU458826:OXK458826 PGQ458826:PHG458826 PQM458826:PRC458826 QAI458826:QAY458826 QKE458826:QKU458826 QUA458826:QUQ458826 RDW458826:REM458826 RNS458826:ROI458826 RXO458826:RYE458826 SHK458826:SIA458826 SRG458826:SRW458826 TBC458826:TBS458826 TKY458826:TLO458826 TUU458826:TVK458826 UEQ458826:UFG458826 UOM458826:UPC458826 UYI458826:UYY458826 VIE458826:VIU458826 VSA458826:VSQ458826 WBW458826:WCM458826 WLS458826:WMI458826 WVO458826:WWE458826 G524362:W524362 JC524362:JS524362 SY524362:TO524362 ACU524362:ADK524362 AMQ524362:ANG524362 AWM524362:AXC524362 BGI524362:BGY524362 BQE524362:BQU524362 CAA524362:CAQ524362 CJW524362:CKM524362 CTS524362:CUI524362 DDO524362:DEE524362 DNK524362:DOA524362 DXG524362:DXW524362 EHC524362:EHS524362 EQY524362:ERO524362 FAU524362:FBK524362 FKQ524362:FLG524362 FUM524362:FVC524362 GEI524362:GEY524362 GOE524362:GOU524362 GYA524362:GYQ524362 HHW524362:HIM524362 HRS524362:HSI524362 IBO524362:ICE524362 ILK524362:IMA524362 IVG524362:IVW524362 JFC524362:JFS524362 JOY524362:JPO524362 JYU524362:JZK524362 KIQ524362:KJG524362 KSM524362:KTC524362 LCI524362:LCY524362 LME524362:LMU524362 LWA524362:LWQ524362 MFW524362:MGM524362 MPS524362:MQI524362 MZO524362:NAE524362 NJK524362:NKA524362 NTG524362:NTW524362 ODC524362:ODS524362 OMY524362:ONO524362 OWU524362:OXK524362 PGQ524362:PHG524362 PQM524362:PRC524362 QAI524362:QAY524362 QKE524362:QKU524362 QUA524362:QUQ524362 RDW524362:REM524362 RNS524362:ROI524362 RXO524362:RYE524362 SHK524362:SIA524362 SRG524362:SRW524362 TBC524362:TBS524362 TKY524362:TLO524362 TUU524362:TVK524362 UEQ524362:UFG524362 UOM524362:UPC524362 UYI524362:UYY524362 VIE524362:VIU524362 VSA524362:VSQ524362 WBW524362:WCM524362 WLS524362:WMI524362 WVO524362:WWE524362 G589898:W589898 JC589898:JS589898 SY589898:TO589898 ACU589898:ADK589898 AMQ589898:ANG589898 AWM589898:AXC589898 BGI589898:BGY589898 BQE589898:BQU589898 CAA589898:CAQ589898 CJW589898:CKM589898 CTS589898:CUI589898 DDO589898:DEE589898 DNK589898:DOA589898 DXG589898:DXW589898 EHC589898:EHS589898 EQY589898:ERO589898 FAU589898:FBK589898 FKQ589898:FLG589898 FUM589898:FVC589898 GEI589898:GEY589898 GOE589898:GOU589898 GYA589898:GYQ589898 HHW589898:HIM589898 HRS589898:HSI589898 IBO589898:ICE589898 ILK589898:IMA589898 IVG589898:IVW589898 JFC589898:JFS589898 JOY589898:JPO589898 JYU589898:JZK589898 KIQ589898:KJG589898 KSM589898:KTC589898 LCI589898:LCY589898 LME589898:LMU589898 LWA589898:LWQ589898 MFW589898:MGM589898 MPS589898:MQI589898 MZO589898:NAE589898 NJK589898:NKA589898 NTG589898:NTW589898 ODC589898:ODS589898 OMY589898:ONO589898 OWU589898:OXK589898 PGQ589898:PHG589898 PQM589898:PRC589898 QAI589898:QAY589898 QKE589898:QKU589898 QUA589898:QUQ589898 RDW589898:REM589898 RNS589898:ROI589898 RXO589898:RYE589898 SHK589898:SIA589898 SRG589898:SRW589898 TBC589898:TBS589898 TKY589898:TLO589898 TUU589898:TVK589898 UEQ589898:UFG589898 UOM589898:UPC589898 UYI589898:UYY589898 VIE589898:VIU589898 VSA589898:VSQ589898 WBW589898:WCM589898 WLS589898:WMI589898 WVO589898:WWE589898 G655434:W655434 JC655434:JS655434 SY655434:TO655434 ACU655434:ADK655434 AMQ655434:ANG655434 AWM655434:AXC655434 BGI655434:BGY655434 BQE655434:BQU655434 CAA655434:CAQ655434 CJW655434:CKM655434 CTS655434:CUI655434 DDO655434:DEE655434 DNK655434:DOA655434 DXG655434:DXW655434 EHC655434:EHS655434 EQY655434:ERO655434 FAU655434:FBK655434 FKQ655434:FLG655434 FUM655434:FVC655434 GEI655434:GEY655434 GOE655434:GOU655434 GYA655434:GYQ655434 HHW655434:HIM655434 HRS655434:HSI655434 IBO655434:ICE655434 ILK655434:IMA655434 IVG655434:IVW655434 JFC655434:JFS655434 JOY655434:JPO655434 JYU655434:JZK655434 KIQ655434:KJG655434 KSM655434:KTC655434 LCI655434:LCY655434 LME655434:LMU655434 LWA655434:LWQ655434 MFW655434:MGM655434 MPS655434:MQI655434 MZO655434:NAE655434 NJK655434:NKA655434 NTG655434:NTW655434 ODC655434:ODS655434 OMY655434:ONO655434 OWU655434:OXK655434 PGQ655434:PHG655434 PQM655434:PRC655434 QAI655434:QAY655434 QKE655434:QKU655434 QUA655434:QUQ655434 RDW655434:REM655434 RNS655434:ROI655434 RXO655434:RYE655434 SHK655434:SIA655434 SRG655434:SRW655434 TBC655434:TBS655434 TKY655434:TLO655434 TUU655434:TVK655434 UEQ655434:UFG655434 UOM655434:UPC655434 UYI655434:UYY655434 VIE655434:VIU655434 VSA655434:VSQ655434 WBW655434:WCM655434 WLS655434:WMI655434 WVO655434:WWE655434 G720970:W720970 JC720970:JS720970 SY720970:TO720970 ACU720970:ADK720970 AMQ720970:ANG720970 AWM720970:AXC720970 BGI720970:BGY720970 BQE720970:BQU720970 CAA720970:CAQ720970 CJW720970:CKM720970 CTS720970:CUI720970 DDO720970:DEE720970 DNK720970:DOA720970 DXG720970:DXW720970 EHC720970:EHS720970 EQY720970:ERO720970 FAU720970:FBK720970 FKQ720970:FLG720970 FUM720970:FVC720970 GEI720970:GEY720970 GOE720970:GOU720970 GYA720970:GYQ720970 HHW720970:HIM720970 HRS720970:HSI720970 IBO720970:ICE720970 ILK720970:IMA720970 IVG720970:IVW720970 JFC720970:JFS720970 JOY720970:JPO720970 JYU720970:JZK720970 KIQ720970:KJG720970 KSM720970:KTC720970 LCI720970:LCY720970 LME720970:LMU720970 LWA720970:LWQ720970 MFW720970:MGM720970 MPS720970:MQI720970 MZO720970:NAE720970 NJK720970:NKA720970 NTG720970:NTW720970 ODC720970:ODS720970 OMY720970:ONO720970 OWU720970:OXK720970 PGQ720970:PHG720970 PQM720970:PRC720970 QAI720970:QAY720970 QKE720970:QKU720970 QUA720970:QUQ720970 RDW720970:REM720970 RNS720970:ROI720970 RXO720970:RYE720970 SHK720970:SIA720970 SRG720970:SRW720970 TBC720970:TBS720970 TKY720970:TLO720970 TUU720970:TVK720970 UEQ720970:UFG720970 UOM720970:UPC720970 UYI720970:UYY720970 VIE720970:VIU720970 VSA720970:VSQ720970 WBW720970:WCM720970 WLS720970:WMI720970 WVO720970:WWE720970 G786506:W786506 JC786506:JS786506 SY786506:TO786506 ACU786506:ADK786506 AMQ786506:ANG786506 AWM786506:AXC786506 BGI786506:BGY786506 BQE786506:BQU786506 CAA786506:CAQ786506 CJW786506:CKM786506 CTS786506:CUI786506 DDO786506:DEE786506 DNK786506:DOA786506 DXG786506:DXW786506 EHC786506:EHS786506 EQY786506:ERO786506 FAU786506:FBK786506 FKQ786506:FLG786506 FUM786506:FVC786506 GEI786506:GEY786506 GOE786506:GOU786506 GYA786506:GYQ786506 HHW786506:HIM786506 HRS786506:HSI786506 IBO786506:ICE786506 ILK786506:IMA786506 IVG786506:IVW786506 JFC786506:JFS786506 JOY786506:JPO786506 JYU786506:JZK786506 KIQ786506:KJG786506 KSM786506:KTC786506 LCI786506:LCY786506 LME786506:LMU786506 LWA786506:LWQ786506 MFW786506:MGM786506 MPS786506:MQI786506 MZO786506:NAE786506 NJK786506:NKA786506 NTG786506:NTW786506 ODC786506:ODS786506 OMY786506:ONO786506 OWU786506:OXK786506 PGQ786506:PHG786506 PQM786506:PRC786506 QAI786506:QAY786506 QKE786506:QKU786506 QUA786506:QUQ786506 RDW786506:REM786506 RNS786506:ROI786506 RXO786506:RYE786506 SHK786506:SIA786506 SRG786506:SRW786506 TBC786506:TBS786506 TKY786506:TLO786506 TUU786506:TVK786506 UEQ786506:UFG786506 UOM786506:UPC786506 UYI786506:UYY786506 VIE786506:VIU786506 VSA786506:VSQ786506 WBW786506:WCM786506 WLS786506:WMI786506 WVO786506:WWE786506 G852042:W852042 JC852042:JS852042 SY852042:TO852042 ACU852042:ADK852042 AMQ852042:ANG852042 AWM852042:AXC852042 BGI852042:BGY852042 BQE852042:BQU852042 CAA852042:CAQ852042 CJW852042:CKM852042 CTS852042:CUI852042 DDO852042:DEE852042 DNK852042:DOA852042 DXG852042:DXW852042 EHC852042:EHS852042 EQY852042:ERO852042 FAU852042:FBK852042 FKQ852042:FLG852042 FUM852042:FVC852042 GEI852042:GEY852042 GOE852042:GOU852042 GYA852042:GYQ852042 HHW852042:HIM852042 HRS852042:HSI852042 IBO852042:ICE852042 ILK852042:IMA852042 IVG852042:IVW852042 JFC852042:JFS852042 JOY852042:JPO852042 JYU852042:JZK852042 KIQ852042:KJG852042 KSM852042:KTC852042 LCI852042:LCY852042 LME852042:LMU852042 LWA852042:LWQ852042 MFW852042:MGM852042 MPS852042:MQI852042 MZO852042:NAE852042 NJK852042:NKA852042 NTG852042:NTW852042 ODC852042:ODS852042 OMY852042:ONO852042 OWU852042:OXK852042 PGQ852042:PHG852042 PQM852042:PRC852042 QAI852042:QAY852042 QKE852042:QKU852042 QUA852042:QUQ852042 RDW852042:REM852042 RNS852042:ROI852042 RXO852042:RYE852042 SHK852042:SIA852042 SRG852042:SRW852042 TBC852042:TBS852042 TKY852042:TLO852042 TUU852042:TVK852042 UEQ852042:UFG852042 UOM852042:UPC852042 UYI852042:UYY852042 VIE852042:VIU852042 VSA852042:VSQ852042 WBW852042:WCM852042 WLS852042:WMI852042 WVO852042:WWE852042 G917578:W917578 JC917578:JS917578 SY917578:TO917578 ACU917578:ADK917578 AMQ917578:ANG917578 AWM917578:AXC917578 BGI917578:BGY917578 BQE917578:BQU917578 CAA917578:CAQ917578 CJW917578:CKM917578 CTS917578:CUI917578 DDO917578:DEE917578 DNK917578:DOA917578 DXG917578:DXW917578 EHC917578:EHS917578 EQY917578:ERO917578 FAU917578:FBK917578 FKQ917578:FLG917578 FUM917578:FVC917578 GEI917578:GEY917578 GOE917578:GOU917578 GYA917578:GYQ917578 HHW917578:HIM917578 HRS917578:HSI917578 IBO917578:ICE917578 ILK917578:IMA917578 IVG917578:IVW917578 JFC917578:JFS917578 JOY917578:JPO917578 JYU917578:JZK917578 KIQ917578:KJG917578 KSM917578:KTC917578 LCI917578:LCY917578 LME917578:LMU917578 LWA917578:LWQ917578 MFW917578:MGM917578 MPS917578:MQI917578 MZO917578:NAE917578 NJK917578:NKA917578 NTG917578:NTW917578 ODC917578:ODS917578 OMY917578:ONO917578 OWU917578:OXK917578 PGQ917578:PHG917578 PQM917578:PRC917578 QAI917578:QAY917578 QKE917578:QKU917578 QUA917578:QUQ917578 RDW917578:REM917578 RNS917578:ROI917578 RXO917578:RYE917578 SHK917578:SIA917578 SRG917578:SRW917578 TBC917578:TBS917578 TKY917578:TLO917578 TUU917578:TVK917578 UEQ917578:UFG917578 UOM917578:UPC917578 UYI917578:UYY917578 VIE917578:VIU917578 VSA917578:VSQ917578 WBW917578:WCM917578 WLS917578:WMI917578 WVO917578:WWE917578 G983114:W983114 JC983114:JS983114 SY983114:TO983114 ACU983114:ADK983114 AMQ983114:ANG983114 AWM983114:AXC983114 BGI983114:BGY983114 BQE983114:BQU983114 CAA983114:CAQ983114 CJW983114:CKM983114 CTS983114:CUI983114 DDO983114:DEE983114 DNK983114:DOA983114 DXG983114:DXW983114 EHC983114:EHS983114 EQY983114:ERO983114 FAU983114:FBK983114 FKQ983114:FLG983114 FUM983114:FVC983114 GEI983114:GEY983114 GOE983114:GOU983114 GYA983114:GYQ983114 HHW983114:HIM983114 HRS983114:HSI983114 IBO983114:ICE983114 ILK983114:IMA983114 IVG983114:IVW983114 JFC983114:JFS983114 JOY983114:JPO983114 JYU983114:JZK983114 KIQ983114:KJG983114 KSM983114:KTC983114 LCI983114:LCY983114 LME983114:LMU983114 LWA983114:LWQ983114 MFW983114:MGM983114 MPS983114:MQI983114 MZO983114:NAE983114 NJK983114:NKA983114 NTG983114:NTW983114 ODC983114:ODS983114 OMY983114:ONO983114 OWU983114:OXK983114 PGQ983114:PHG983114 PQM983114:PRC983114 QAI983114:QAY983114 QKE983114:QKU983114 QUA983114:QUQ983114 RDW983114:REM983114 RNS983114:ROI983114 RXO983114:RYE983114 SHK983114:SIA983114 SRG983114:SRW983114 TBC983114:TBS983114 TKY983114:TLO983114 TUU983114:TVK983114 UEQ983114:UFG983114 UOM983114:UPC983114 UYI983114:UYY983114 VIE983114:VIU983114 VSA983114:VSQ983114 WBW983114:WCM983114 WLS983114:WMI983114 WVO983114:WWE983114 Q67:V67 JM67:JR67 TI67:TN67 ADE67:ADJ67 ANA67:ANF67 AWW67:AXB67 BGS67:BGX67 BQO67:BQT67 CAK67:CAP67 CKG67:CKL67 CUC67:CUH67 DDY67:DED67 DNU67:DNZ67 DXQ67:DXV67 EHM67:EHR67 ERI67:ERN67 FBE67:FBJ67 FLA67:FLF67 FUW67:FVB67 GES67:GEX67 GOO67:GOT67 GYK67:GYP67 HIG67:HIL67 HSC67:HSH67 IBY67:ICD67 ILU67:ILZ67 IVQ67:IVV67 JFM67:JFR67 JPI67:JPN67 JZE67:JZJ67 KJA67:KJF67 KSW67:KTB67 LCS67:LCX67 LMO67:LMT67 LWK67:LWP67 MGG67:MGL67 MQC67:MQH67 MZY67:NAD67 NJU67:NJZ67 NTQ67:NTV67 ODM67:ODR67 ONI67:ONN67 OXE67:OXJ67 PHA67:PHF67 PQW67:PRB67 QAS67:QAX67 QKO67:QKT67 QUK67:QUP67 REG67:REL67 ROC67:ROH67 RXY67:RYD67 SHU67:SHZ67 SRQ67:SRV67 TBM67:TBR67 TLI67:TLN67 TVE67:TVJ67 UFA67:UFF67 UOW67:UPB67 UYS67:UYX67 VIO67:VIT67 VSK67:VSP67 WCG67:WCL67 WMC67:WMH67 WVY67:WWD67 Q65603:V65603 JM65603:JR65603 TI65603:TN65603 ADE65603:ADJ65603 ANA65603:ANF65603 AWW65603:AXB65603 BGS65603:BGX65603 BQO65603:BQT65603 CAK65603:CAP65603 CKG65603:CKL65603 CUC65603:CUH65603 DDY65603:DED65603 DNU65603:DNZ65603 DXQ65603:DXV65603 EHM65603:EHR65603 ERI65603:ERN65603 FBE65603:FBJ65603 FLA65603:FLF65603 FUW65603:FVB65603 GES65603:GEX65603 GOO65603:GOT65603 GYK65603:GYP65603 HIG65603:HIL65603 HSC65603:HSH65603 IBY65603:ICD65603 ILU65603:ILZ65603 IVQ65603:IVV65603 JFM65603:JFR65603 JPI65603:JPN65603 JZE65603:JZJ65603 KJA65603:KJF65603 KSW65603:KTB65603 LCS65603:LCX65603 LMO65603:LMT65603 LWK65603:LWP65603 MGG65603:MGL65603 MQC65603:MQH65603 MZY65603:NAD65603 NJU65603:NJZ65603 NTQ65603:NTV65603 ODM65603:ODR65603 ONI65603:ONN65603 OXE65603:OXJ65603 PHA65603:PHF65603 PQW65603:PRB65603 QAS65603:QAX65603 QKO65603:QKT65603 QUK65603:QUP65603 REG65603:REL65603 ROC65603:ROH65603 RXY65603:RYD65603 SHU65603:SHZ65603 SRQ65603:SRV65603 TBM65603:TBR65603 TLI65603:TLN65603 TVE65603:TVJ65603 UFA65603:UFF65603 UOW65603:UPB65603 UYS65603:UYX65603 VIO65603:VIT65603 VSK65603:VSP65603 WCG65603:WCL65603 WMC65603:WMH65603 WVY65603:WWD65603 Q131139:V131139 JM131139:JR131139 TI131139:TN131139 ADE131139:ADJ131139 ANA131139:ANF131139 AWW131139:AXB131139 BGS131139:BGX131139 BQO131139:BQT131139 CAK131139:CAP131139 CKG131139:CKL131139 CUC131139:CUH131139 DDY131139:DED131139 DNU131139:DNZ131139 DXQ131139:DXV131139 EHM131139:EHR131139 ERI131139:ERN131139 FBE131139:FBJ131139 FLA131139:FLF131139 FUW131139:FVB131139 GES131139:GEX131139 GOO131139:GOT131139 GYK131139:GYP131139 HIG131139:HIL131139 HSC131139:HSH131139 IBY131139:ICD131139 ILU131139:ILZ131139 IVQ131139:IVV131139 JFM131139:JFR131139 JPI131139:JPN131139 JZE131139:JZJ131139 KJA131139:KJF131139 KSW131139:KTB131139 LCS131139:LCX131139 LMO131139:LMT131139 LWK131139:LWP131139 MGG131139:MGL131139 MQC131139:MQH131139 MZY131139:NAD131139 NJU131139:NJZ131139 NTQ131139:NTV131139 ODM131139:ODR131139 ONI131139:ONN131139 OXE131139:OXJ131139 PHA131139:PHF131139 PQW131139:PRB131139 QAS131139:QAX131139 QKO131139:QKT131139 QUK131139:QUP131139 REG131139:REL131139 ROC131139:ROH131139 RXY131139:RYD131139 SHU131139:SHZ131139 SRQ131139:SRV131139 TBM131139:TBR131139 TLI131139:TLN131139 TVE131139:TVJ131139 UFA131139:UFF131139 UOW131139:UPB131139 UYS131139:UYX131139 VIO131139:VIT131139 VSK131139:VSP131139 WCG131139:WCL131139 WMC131139:WMH131139 WVY131139:WWD131139 Q196675:V196675 JM196675:JR196675 TI196675:TN196675 ADE196675:ADJ196675 ANA196675:ANF196675 AWW196675:AXB196675 BGS196675:BGX196675 BQO196675:BQT196675 CAK196675:CAP196675 CKG196675:CKL196675 CUC196675:CUH196675 DDY196675:DED196675 DNU196675:DNZ196675 DXQ196675:DXV196675 EHM196675:EHR196675 ERI196675:ERN196675 FBE196675:FBJ196675 FLA196675:FLF196675 FUW196675:FVB196675 GES196675:GEX196675 GOO196675:GOT196675 GYK196675:GYP196675 HIG196675:HIL196675 HSC196675:HSH196675 IBY196675:ICD196675 ILU196675:ILZ196675 IVQ196675:IVV196675 JFM196675:JFR196675 JPI196675:JPN196675 JZE196675:JZJ196675 KJA196675:KJF196675 KSW196675:KTB196675 LCS196675:LCX196675 LMO196675:LMT196675 LWK196675:LWP196675 MGG196675:MGL196675 MQC196675:MQH196675 MZY196675:NAD196675 NJU196675:NJZ196675 NTQ196675:NTV196675 ODM196675:ODR196675 ONI196675:ONN196675 OXE196675:OXJ196675 PHA196675:PHF196675 PQW196675:PRB196675 QAS196675:QAX196675 QKO196675:QKT196675 QUK196675:QUP196675 REG196675:REL196675 ROC196675:ROH196675 RXY196675:RYD196675 SHU196675:SHZ196675 SRQ196675:SRV196675 TBM196675:TBR196675 TLI196675:TLN196675 TVE196675:TVJ196675 UFA196675:UFF196675 UOW196675:UPB196675 UYS196675:UYX196675 VIO196675:VIT196675 VSK196675:VSP196675 WCG196675:WCL196675 WMC196675:WMH196675 WVY196675:WWD196675 Q262211:V262211 JM262211:JR262211 TI262211:TN262211 ADE262211:ADJ262211 ANA262211:ANF262211 AWW262211:AXB262211 BGS262211:BGX262211 BQO262211:BQT262211 CAK262211:CAP262211 CKG262211:CKL262211 CUC262211:CUH262211 DDY262211:DED262211 DNU262211:DNZ262211 DXQ262211:DXV262211 EHM262211:EHR262211 ERI262211:ERN262211 FBE262211:FBJ262211 FLA262211:FLF262211 FUW262211:FVB262211 GES262211:GEX262211 GOO262211:GOT262211 GYK262211:GYP262211 HIG262211:HIL262211 HSC262211:HSH262211 IBY262211:ICD262211 ILU262211:ILZ262211 IVQ262211:IVV262211 JFM262211:JFR262211 JPI262211:JPN262211 JZE262211:JZJ262211 KJA262211:KJF262211 KSW262211:KTB262211 LCS262211:LCX262211 LMO262211:LMT262211 LWK262211:LWP262211 MGG262211:MGL262211 MQC262211:MQH262211 MZY262211:NAD262211 NJU262211:NJZ262211 NTQ262211:NTV262211 ODM262211:ODR262211 ONI262211:ONN262211 OXE262211:OXJ262211 PHA262211:PHF262211 PQW262211:PRB262211 QAS262211:QAX262211 QKO262211:QKT262211 QUK262211:QUP262211 REG262211:REL262211 ROC262211:ROH262211 RXY262211:RYD262211 SHU262211:SHZ262211 SRQ262211:SRV262211 TBM262211:TBR262211 TLI262211:TLN262211 TVE262211:TVJ262211 UFA262211:UFF262211 UOW262211:UPB262211 UYS262211:UYX262211 VIO262211:VIT262211 VSK262211:VSP262211 WCG262211:WCL262211 WMC262211:WMH262211 WVY262211:WWD262211 Q327747:V327747 JM327747:JR327747 TI327747:TN327747 ADE327747:ADJ327747 ANA327747:ANF327747 AWW327747:AXB327747 BGS327747:BGX327747 BQO327747:BQT327747 CAK327747:CAP327747 CKG327747:CKL327747 CUC327747:CUH327747 DDY327747:DED327747 DNU327747:DNZ327747 DXQ327747:DXV327747 EHM327747:EHR327747 ERI327747:ERN327747 FBE327747:FBJ327747 FLA327747:FLF327747 FUW327747:FVB327747 GES327747:GEX327747 GOO327747:GOT327747 GYK327747:GYP327747 HIG327747:HIL327747 HSC327747:HSH327747 IBY327747:ICD327747 ILU327747:ILZ327747 IVQ327747:IVV327747 JFM327747:JFR327747 JPI327747:JPN327747 JZE327747:JZJ327747 KJA327747:KJF327747 KSW327747:KTB327747 LCS327747:LCX327747 LMO327747:LMT327747 LWK327747:LWP327747 MGG327747:MGL327747 MQC327747:MQH327747 MZY327747:NAD327747 NJU327747:NJZ327747 NTQ327747:NTV327747 ODM327747:ODR327747 ONI327747:ONN327747 OXE327747:OXJ327747 PHA327747:PHF327747 PQW327747:PRB327747 QAS327747:QAX327747 QKO327747:QKT327747 QUK327747:QUP327747 REG327747:REL327747 ROC327747:ROH327747 RXY327747:RYD327747 SHU327747:SHZ327747 SRQ327747:SRV327747 TBM327747:TBR327747 TLI327747:TLN327747 TVE327747:TVJ327747 UFA327747:UFF327747 UOW327747:UPB327747 UYS327747:UYX327747 VIO327747:VIT327747 VSK327747:VSP327747 WCG327747:WCL327747 WMC327747:WMH327747 WVY327747:WWD327747 Q393283:V393283 JM393283:JR393283 TI393283:TN393283 ADE393283:ADJ393283 ANA393283:ANF393283 AWW393283:AXB393283 BGS393283:BGX393283 BQO393283:BQT393283 CAK393283:CAP393283 CKG393283:CKL393283 CUC393283:CUH393283 DDY393283:DED393283 DNU393283:DNZ393283 DXQ393283:DXV393283 EHM393283:EHR393283 ERI393283:ERN393283 FBE393283:FBJ393283 FLA393283:FLF393283 FUW393283:FVB393283 GES393283:GEX393283 GOO393283:GOT393283 GYK393283:GYP393283 HIG393283:HIL393283 HSC393283:HSH393283 IBY393283:ICD393283 ILU393283:ILZ393283 IVQ393283:IVV393283 JFM393283:JFR393283 JPI393283:JPN393283 JZE393283:JZJ393283 KJA393283:KJF393283 KSW393283:KTB393283 LCS393283:LCX393283 LMO393283:LMT393283 LWK393283:LWP393283 MGG393283:MGL393283 MQC393283:MQH393283 MZY393283:NAD393283 NJU393283:NJZ393283 NTQ393283:NTV393283 ODM393283:ODR393283 ONI393283:ONN393283 OXE393283:OXJ393283 PHA393283:PHF393283 PQW393283:PRB393283 QAS393283:QAX393283 QKO393283:QKT393283 QUK393283:QUP393283 REG393283:REL393283 ROC393283:ROH393283 RXY393283:RYD393283 SHU393283:SHZ393283 SRQ393283:SRV393283 TBM393283:TBR393283 TLI393283:TLN393283 TVE393283:TVJ393283 UFA393283:UFF393283 UOW393283:UPB393283 UYS393283:UYX393283 VIO393283:VIT393283 VSK393283:VSP393283 WCG393283:WCL393283 WMC393283:WMH393283 WVY393283:WWD393283 Q458819:V458819 JM458819:JR458819 TI458819:TN458819 ADE458819:ADJ458819 ANA458819:ANF458819 AWW458819:AXB458819 BGS458819:BGX458819 BQO458819:BQT458819 CAK458819:CAP458819 CKG458819:CKL458819 CUC458819:CUH458819 DDY458819:DED458819 DNU458819:DNZ458819 DXQ458819:DXV458819 EHM458819:EHR458819 ERI458819:ERN458819 FBE458819:FBJ458819 FLA458819:FLF458819 FUW458819:FVB458819 GES458819:GEX458819 GOO458819:GOT458819 GYK458819:GYP458819 HIG458819:HIL458819 HSC458819:HSH458819 IBY458819:ICD458819 ILU458819:ILZ458819 IVQ458819:IVV458819 JFM458819:JFR458819 JPI458819:JPN458819 JZE458819:JZJ458819 KJA458819:KJF458819 KSW458819:KTB458819 LCS458819:LCX458819 LMO458819:LMT458819 LWK458819:LWP458819 MGG458819:MGL458819 MQC458819:MQH458819 MZY458819:NAD458819 NJU458819:NJZ458819 NTQ458819:NTV458819 ODM458819:ODR458819 ONI458819:ONN458819 OXE458819:OXJ458819 PHA458819:PHF458819 PQW458819:PRB458819 QAS458819:QAX458819 QKO458819:QKT458819 QUK458819:QUP458819 REG458819:REL458819 ROC458819:ROH458819 RXY458819:RYD458819 SHU458819:SHZ458819 SRQ458819:SRV458819 TBM458819:TBR458819 TLI458819:TLN458819 TVE458819:TVJ458819 UFA458819:UFF458819 UOW458819:UPB458819 UYS458819:UYX458819 VIO458819:VIT458819 VSK458819:VSP458819 WCG458819:WCL458819 WMC458819:WMH458819 WVY458819:WWD458819 Q524355:V524355 JM524355:JR524355 TI524355:TN524355 ADE524355:ADJ524355 ANA524355:ANF524355 AWW524355:AXB524355 BGS524355:BGX524355 BQO524355:BQT524355 CAK524355:CAP524355 CKG524355:CKL524355 CUC524355:CUH524355 DDY524355:DED524355 DNU524355:DNZ524355 DXQ524355:DXV524355 EHM524355:EHR524355 ERI524355:ERN524355 FBE524355:FBJ524355 FLA524355:FLF524355 FUW524355:FVB524355 GES524355:GEX524355 GOO524355:GOT524355 GYK524355:GYP524355 HIG524355:HIL524355 HSC524355:HSH524355 IBY524355:ICD524355 ILU524355:ILZ524355 IVQ524355:IVV524355 JFM524355:JFR524355 JPI524355:JPN524355 JZE524355:JZJ524355 KJA524355:KJF524355 KSW524355:KTB524355 LCS524355:LCX524355 LMO524355:LMT524355 LWK524355:LWP524355 MGG524355:MGL524355 MQC524355:MQH524355 MZY524355:NAD524355 NJU524355:NJZ524355 NTQ524355:NTV524355 ODM524355:ODR524355 ONI524355:ONN524355 OXE524355:OXJ524355 PHA524355:PHF524355 PQW524355:PRB524355 QAS524355:QAX524355 QKO524355:QKT524355 QUK524355:QUP524355 REG524355:REL524355 ROC524355:ROH524355 RXY524355:RYD524355 SHU524355:SHZ524355 SRQ524355:SRV524355 TBM524355:TBR524355 TLI524355:TLN524355 TVE524355:TVJ524355 UFA524355:UFF524355 UOW524355:UPB524355 UYS524355:UYX524355 VIO524355:VIT524355 VSK524355:VSP524355 WCG524355:WCL524355 WMC524355:WMH524355 WVY524355:WWD524355 Q589891:V589891 JM589891:JR589891 TI589891:TN589891 ADE589891:ADJ589891 ANA589891:ANF589891 AWW589891:AXB589891 BGS589891:BGX589891 BQO589891:BQT589891 CAK589891:CAP589891 CKG589891:CKL589891 CUC589891:CUH589891 DDY589891:DED589891 DNU589891:DNZ589891 DXQ589891:DXV589891 EHM589891:EHR589891 ERI589891:ERN589891 FBE589891:FBJ589891 FLA589891:FLF589891 FUW589891:FVB589891 GES589891:GEX589891 GOO589891:GOT589891 GYK589891:GYP589891 HIG589891:HIL589891 HSC589891:HSH589891 IBY589891:ICD589891 ILU589891:ILZ589891 IVQ589891:IVV589891 JFM589891:JFR589891 JPI589891:JPN589891 JZE589891:JZJ589891 KJA589891:KJF589891 KSW589891:KTB589891 LCS589891:LCX589891 LMO589891:LMT589891 LWK589891:LWP589891 MGG589891:MGL589891 MQC589891:MQH589891 MZY589891:NAD589891 NJU589891:NJZ589891 NTQ589891:NTV589891 ODM589891:ODR589891 ONI589891:ONN589891 OXE589891:OXJ589891 PHA589891:PHF589891 PQW589891:PRB589891 QAS589891:QAX589891 QKO589891:QKT589891 QUK589891:QUP589891 REG589891:REL589891 ROC589891:ROH589891 RXY589891:RYD589891 SHU589891:SHZ589891 SRQ589891:SRV589891 TBM589891:TBR589891 TLI589891:TLN589891 TVE589891:TVJ589891 UFA589891:UFF589891 UOW589891:UPB589891 UYS589891:UYX589891 VIO589891:VIT589891 VSK589891:VSP589891 WCG589891:WCL589891 WMC589891:WMH589891 WVY589891:WWD589891 Q655427:V655427 JM655427:JR655427 TI655427:TN655427 ADE655427:ADJ655427 ANA655427:ANF655427 AWW655427:AXB655427 BGS655427:BGX655427 BQO655427:BQT655427 CAK655427:CAP655427 CKG655427:CKL655427 CUC655427:CUH655427 DDY655427:DED655427 DNU655427:DNZ655427 DXQ655427:DXV655427 EHM655427:EHR655427 ERI655427:ERN655427 FBE655427:FBJ655427 FLA655427:FLF655427 FUW655427:FVB655427 GES655427:GEX655427 GOO655427:GOT655427 GYK655427:GYP655427 HIG655427:HIL655427 HSC655427:HSH655427 IBY655427:ICD655427 ILU655427:ILZ655427 IVQ655427:IVV655427 JFM655427:JFR655427 JPI655427:JPN655427 JZE655427:JZJ655427 KJA655427:KJF655427 KSW655427:KTB655427 LCS655427:LCX655427 LMO655427:LMT655427 LWK655427:LWP655427 MGG655427:MGL655427 MQC655427:MQH655427 MZY655427:NAD655427 NJU655427:NJZ655427 NTQ655427:NTV655427 ODM655427:ODR655427 ONI655427:ONN655427 OXE655427:OXJ655427 PHA655427:PHF655427 PQW655427:PRB655427 QAS655427:QAX655427 QKO655427:QKT655427 QUK655427:QUP655427 REG655427:REL655427 ROC655427:ROH655427 RXY655427:RYD655427 SHU655427:SHZ655427 SRQ655427:SRV655427 TBM655427:TBR655427 TLI655427:TLN655427 TVE655427:TVJ655427 UFA655427:UFF655427 UOW655427:UPB655427 UYS655427:UYX655427 VIO655427:VIT655427 VSK655427:VSP655427 WCG655427:WCL655427 WMC655427:WMH655427 WVY655427:WWD655427 Q720963:V720963 JM720963:JR720963 TI720963:TN720963 ADE720963:ADJ720963 ANA720963:ANF720963 AWW720963:AXB720963 BGS720963:BGX720963 BQO720963:BQT720963 CAK720963:CAP720963 CKG720963:CKL720963 CUC720963:CUH720963 DDY720963:DED720963 DNU720963:DNZ720963 DXQ720963:DXV720963 EHM720963:EHR720963 ERI720963:ERN720963 FBE720963:FBJ720963 FLA720963:FLF720963 FUW720963:FVB720963 GES720963:GEX720963 GOO720963:GOT720963 GYK720963:GYP720963 HIG720963:HIL720963 HSC720963:HSH720963 IBY720963:ICD720963 ILU720963:ILZ720963 IVQ720963:IVV720963 JFM720963:JFR720963 JPI720963:JPN720963 JZE720963:JZJ720963 KJA720963:KJF720963 KSW720963:KTB720963 LCS720963:LCX720963 LMO720963:LMT720963 LWK720963:LWP720963 MGG720963:MGL720963 MQC720963:MQH720963 MZY720963:NAD720963 NJU720963:NJZ720963 NTQ720963:NTV720963 ODM720963:ODR720963 ONI720963:ONN720963 OXE720963:OXJ720963 PHA720963:PHF720963 PQW720963:PRB720963 QAS720963:QAX720963 QKO720963:QKT720963 QUK720963:QUP720963 REG720963:REL720963 ROC720963:ROH720963 RXY720963:RYD720963 SHU720963:SHZ720963 SRQ720963:SRV720963 TBM720963:TBR720963 TLI720963:TLN720963 TVE720963:TVJ720963 UFA720963:UFF720963 UOW720963:UPB720963 UYS720963:UYX720963 VIO720963:VIT720963 VSK720963:VSP720963 WCG720963:WCL720963 WMC720963:WMH720963 WVY720963:WWD720963 Q786499:V786499 JM786499:JR786499 TI786499:TN786499 ADE786499:ADJ786499 ANA786499:ANF786499 AWW786499:AXB786499 BGS786499:BGX786499 BQO786499:BQT786499 CAK786499:CAP786499 CKG786499:CKL786499 CUC786499:CUH786499 DDY786499:DED786499 DNU786499:DNZ786499 DXQ786499:DXV786499 EHM786499:EHR786499 ERI786499:ERN786499 FBE786499:FBJ786499 FLA786499:FLF786499 FUW786499:FVB786499 GES786499:GEX786499 GOO786499:GOT786499 GYK786499:GYP786499 HIG786499:HIL786499 HSC786499:HSH786499 IBY786499:ICD786499 ILU786499:ILZ786499 IVQ786499:IVV786499 JFM786499:JFR786499 JPI786499:JPN786499 JZE786499:JZJ786499 KJA786499:KJF786499 KSW786499:KTB786499 LCS786499:LCX786499 LMO786499:LMT786499 LWK786499:LWP786499 MGG786499:MGL786499 MQC786499:MQH786499 MZY786499:NAD786499 NJU786499:NJZ786499 NTQ786499:NTV786499 ODM786499:ODR786499 ONI786499:ONN786499 OXE786499:OXJ786499 PHA786499:PHF786499 PQW786499:PRB786499 QAS786499:QAX786499 QKO786499:QKT786499 QUK786499:QUP786499 REG786499:REL786499 ROC786499:ROH786499 RXY786499:RYD786499 SHU786499:SHZ786499 SRQ786499:SRV786499 TBM786499:TBR786499 TLI786499:TLN786499 TVE786499:TVJ786499 UFA786499:UFF786499 UOW786499:UPB786499 UYS786499:UYX786499 VIO786499:VIT786499 VSK786499:VSP786499 WCG786499:WCL786499 WMC786499:WMH786499 WVY786499:WWD786499 Q852035:V852035 JM852035:JR852035 TI852035:TN852035 ADE852035:ADJ852035 ANA852035:ANF852035 AWW852035:AXB852035 BGS852035:BGX852035 BQO852035:BQT852035 CAK852035:CAP852035 CKG852035:CKL852035 CUC852035:CUH852035 DDY852035:DED852035 DNU852035:DNZ852035 DXQ852035:DXV852035 EHM852035:EHR852035 ERI852035:ERN852035 FBE852035:FBJ852035 FLA852035:FLF852035 FUW852035:FVB852035 GES852035:GEX852035 GOO852035:GOT852035 GYK852035:GYP852035 HIG852035:HIL852035 HSC852035:HSH852035 IBY852035:ICD852035 ILU852035:ILZ852035 IVQ852035:IVV852035 JFM852035:JFR852035 JPI852035:JPN852035 JZE852035:JZJ852035 KJA852035:KJF852035 KSW852035:KTB852035 LCS852035:LCX852035 LMO852035:LMT852035 LWK852035:LWP852035 MGG852035:MGL852035 MQC852035:MQH852035 MZY852035:NAD852035 NJU852035:NJZ852035 NTQ852035:NTV852035 ODM852035:ODR852035 ONI852035:ONN852035 OXE852035:OXJ852035 PHA852035:PHF852035 PQW852035:PRB852035 QAS852035:QAX852035 QKO852035:QKT852035 QUK852035:QUP852035 REG852035:REL852035 ROC852035:ROH852035 RXY852035:RYD852035 SHU852035:SHZ852035 SRQ852035:SRV852035 TBM852035:TBR852035 TLI852035:TLN852035 TVE852035:TVJ852035 UFA852035:UFF852035 UOW852035:UPB852035 UYS852035:UYX852035 VIO852035:VIT852035 VSK852035:VSP852035 WCG852035:WCL852035 WMC852035:WMH852035 WVY852035:WWD852035 Q917571:V917571 JM917571:JR917571 TI917571:TN917571 ADE917571:ADJ917571 ANA917571:ANF917571 AWW917571:AXB917571 BGS917571:BGX917571 BQO917571:BQT917571 CAK917571:CAP917571 CKG917571:CKL917571 CUC917571:CUH917571 DDY917571:DED917571 DNU917571:DNZ917571 DXQ917571:DXV917571 EHM917571:EHR917571 ERI917571:ERN917571 FBE917571:FBJ917571 FLA917571:FLF917571 FUW917571:FVB917571 GES917571:GEX917571 GOO917571:GOT917571 GYK917571:GYP917571 HIG917571:HIL917571 HSC917571:HSH917571 IBY917571:ICD917571 ILU917571:ILZ917571 IVQ917571:IVV917571 JFM917571:JFR917571 JPI917571:JPN917571 JZE917571:JZJ917571 KJA917571:KJF917571 KSW917571:KTB917571 LCS917571:LCX917571 LMO917571:LMT917571 LWK917571:LWP917571 MGG917571:MGL917571 MQC917571:MQH917571 MZY917571:NAD917571 NJU917571:NJZ917571 NTQ917571:NTV917571 ODM917571:ODR917571 ONI917571:ONN917571 OXE917571:OXJ917571 PHA917571:PHF917571 PQW917571:PRB917571 QAS917571:QAX917571 QKO917571:QKT917571 QUK917571:QUP917571 REG917571:REL917571 ROC917571:ROH917571 RXY917571:RYD917571 SHU917571:SHZ917571 SRQ917571:SRV917571 TBM917571:TBR917571 TLI917571:TLN917571 TVE917571:TVJ917571 UFA917571:UFF917571 UOW917571:UPB917571 UYS917571:UYX917571 VIO917571:VIT917571 VSK917571:VSP917571 WCG917571:WCL917571 WMC917571:WMH917571 WVY917571:WWD917571 Q983107:V983107 JM983107:JR983107 TI983107:TN983107 ADE983107:ADJ983107 ANA983107:ANF983107 AWW983107:AXB983107 BGS983107:BGX983107 BQO983107:BQT983107 CAK983107:CAP983107 CKG983107:CKL983107 CUC983107:CUH983107 DDY983107:DED983107 DNU983107:DNZ983107 DXQ983107:DXV983107 EHM983107:EHR983107 ERI983107:ERN983107 FBE983107:FBJ983107 FLA983107:FLF983107 FUW983107:FVB983107 GES983107:GEX983107 GOO983107:GOT983107 GYK983107:GYP983107 HIG983107:HIL983107 HSC983107:HSH983107 IBY983107:ICD983107 ILU983107:ILZ983107 IVQ983107:IVV983107 JFM983107:JFR983107 JPI983107:JPN983107 JZE983107:JZJ983107 KJA983107:KJF983107 KSW983107:KTB983107 LCS983107:LCX983107 LMO983107:LMT983107 LWK983107:LWP983107 MGG983107:MGL983107 MQC983107:MQH983107 MZY983107:NAD983107 NJU983107:NJZ983107 NTQ983107:NTV983107 ODM983107:ODR983107 ONI983107:ONN983107 OXE983107:OXJ983107 PHA983107:PHF983107 PQW983107:PRB983107 QAS983107:QAX983107 QKO983107:QKT983107 QUK983107:QUP983107 REG983107:REL983107 ROC983107:ROH983107 RXY983107:RYD983107 SHU983107:SHZ983107 SRQ983107:SRV983107 TBM983107:TBR983107 TLI983107:TLN983107 TVE983107:TVJ983107 UFA983107:UFF983107 UOW983107:UPB983107 UYS983107:UYX983107 VIO983107:VIT983107 VSK983107:VSP983107 WCG983107:WCL983107 WMC983107:WMH983107 WVY983107:WWD983107 R69:V69 JN69:JR69 TJ69:TN69 ADF69:ADJ69 ANB69:ANF69 AWX69:AXB69 BGT69:BGX69 BQP69:BQT69 CAL69:CAP69 CKH69:CKL69 CUD69:CUH69 DDZ69:DED69 DNV69:DNZ69 DXR69:DXV69 EHN69:EHR69 ERJ69:ERN69 FBF69:FBJ69 FLB69:FLF69 FUX69:FVB69 GET69:GEX69 GOP69:GOT69 GYL69:GYP69 HIH69:HIL69 HSD69:HSH69 IBZ69:ICD69 ILV69:ILZ69 IVR69:IVV69 JFN69:JFR69 JPJ69:JPN69 JZF69:JZJ69 KJB69:KJF69 KSX69:KTB69 LCT69:LCX69 LMP69:LMT69 LWL69:LWP69 MGH69:MGL69 MQD69:MQH69 MZZ69:NAD69 NJV69:NJZ69 NTR69:NTV69 ODN69:ODR69 ONJ69:ONN69 OXF69:OXJ69 PHB69:PHF69 PQX69:PRB69 QAT69:QAX69 QKP69:QKT69 QUL69:QUP69 REH69:REL69 ROD69:ROH69 RXZ69:RYD69 SHV69:SHZ69 SRR69:SRV69 TBN69:TBR69 TLJ69:TLN69 TVF69:TVJ69 UFB69:UFF69 UOX69:UPB69 UYT69:UYX69 VIP69:VIT69 VSL69:VSP69 WCH69:WCL69 WMD69:WMH69 WVZ69:WWD69 R65605:V65605 JN65605:JR65605 TJ65605:TN65605 ADF65605:ADJ65605 ANB65605:ANF65605 AWX65605:AXB65605 BGT65605:BGX65605 BQP65605:BQT65605 CAL65605:CAP65605 CKH65605:CKL65605 CUD65605:CUH65605 DDZ65605:DED65605 DNV65605:DNZ65605 DXR65605:DXV65605 EHN65605:EHR65605 ERJ65605:ERN65605 FBF65605:FBJ65605 FLB65605:FLF65605 FUX65605:FVB65605 GET65605:GEX65605 GOP65605:GOT65605 GYL65605:GYP65605 HIH65605:HIL65605 HSD65605:HSH65605 IBZ65605:ICD65605 ILV65605:ILZ65605 IVR65605:IVV65605 JFN65605:JFR65605 JPJ65605:JPN65605 JZF65605:JZJ65605 KJB65605:KJF65605 KSX65605:KTB65605 LCT65605:LCX65605 LMP65605:LMT65605 LWL65605:LWP65605 MGH65605:MGL65605 MQD65605:MQH65605 MZZ65605:NAD65605 NJV65605:NJZ65605 NTR65605:NTV65605 ODN65605:ODR65605 ONJ65605:ONN65605 OXF65605:OXJ65605 PHB65605:PHF65605 PQX65605:PRB65605 QAT65605:QAX65605 QKP65605:QKT65605 QUL65605:QUP65605 REH65605:REL65605 ROD65605:ROH65605 RXZ65605:RYD65605 SHV65605:SHZ65605 SRR65605:SRV65605 TBN65605:TBR65605 TLJ65605:TLN65605 TVF65605:TVJ65605 UFB65605:UFF65605 UOX65605:UPB65605 UYT65605:UYX65605 VIP65605:VIT65605 VSL65605:VSP65605 WCH65605:WCL65605 WMD65605:WMH65605 WVZ65605:WWD65605 R131141:V131141 JN131141:JR131141 TJ131141:TN131141 ADF131141:ADJ131141 ANB131141:ANF131141 AWX131141:AXB131141 BGT131141:BGX131141 BQP131141:BQT131141 CAL131141:CAP131141 CKH131141:CKL131141 CUD131141:CUH131141 DDZ131141:DED131141 DNV131141:DNZ131141 DXR131141:DXV131141 EHN131141:EHR131141 ERJ131141:ERN131141 FBF131141:FBJ131141 FLB131141:FLF131141 FUX131141:FVB131141 GET131141:GEX131141 GOP131141:GOT131141 GYL131141:GYP131141 HIH131141:HIL131141 HSD131141:HSH131141 IBZ131141:ICD131141 ILV131141:ILZ131141 IVR131141:IVV131141 JFN131141:JFR131141 JPJ131141:JPN131141 JZF131141:JZJ131141 KJB131141:KJF131141 KSX131141:KTB131141 LCT131141:LCX131141 LMP131141:LMT131141 LWL131141:LWP131141 MGH131141:MGL131141 MQD131141:MQH131141 MZZ131141:NAD131141 NJV131141:NJZ131141 NTR131141:NTV131141 ODN131141:ODR131141 ONJ131141:ONN131141 OXF131141:OXJ131141 PHB131141:PHF131141 PQX131141:PRB131141 QAT131141:QAX131141 QKP131141:QKT131141 QUL131141:QUP131141 REH131141:REL131141 ROD131141:ROH131141 RXZ131141:RYD131141 SHV131141:SHZ131141 SRR131141:SRV131141 TBN131141:TBR131141 TLJ131141:TLN131141 TVF131141:TVJ131141 UFB131141:UFF131141 UOX131141:UPB131141 UYT131141:UYX131141 VIP131141:VIT131141 VSL131141:VSP131141 WCH131141:WCL131141 WMD131141:WMH131141 WVZ131141:WWD131141 R196677:V196677 JN196677:JR196677 TJ196677:TN196677 ADF196677:ADJ196677 ANB196677:ANF196677 AWX196677:AXB196677 BGT196677:BGX196677 BQP196677:BQT196677 CAL196677:CAP196677 CKH196677:CKL196677 CUD196677:CUH196677 DDZ196677:DED196677 DNV196677:DNZ196677 DXR196677:DXV196677 EHN196677:EHR196677 ERJ196677:ERN196677 FBF196677:FBJ196677 FLB196677:FLF196677 FUX196677:FVB196677 GET196677:GEX196677 GOP196677:GOT196677 GYL196677:GYP196677 HIH196677:HIL196677 HSD196677:HSH196677 IBZ196677:ICD196677 ILV196677:ILZ196677 IVR196677:IVV196677 JFN196677:JFR196677 JPJ196677:JPN196677 JZF196677:JZJ196677 KJB196677:KJF196677 KSX196677:KTB196677 LCT196677:LCX196677 LMP196677:LMT196677 LWL196677:LWP196677 MGH196677:MGL196677 MQD196677:MQH196677 MZZ196677:NAD196677 NJV196677:NJZ196677 NTR196677:NTV196677 ODN196677:ODR196677 ONJ196677:ONN196677 OXF196677:OXJ196677 PHB196677:PHF196677 PQX196677:PRB196677 QAT196677:QAX196677 QKP196677:QKT196677 QUL196677:QUP196677 REH196677:REL196677 ROD196677:ROH196677 RXZ196677:RYD196677 SHV196677:SHZ196677 SRR196677:SRV196677 TBN196677:TBR196677 TLJ196677:TLN196677 TVF196677:TVJ196677 UFB196677:UFF196677 UOX196677:UPB196677 UYT196677:UYX196677 VIP196677:VIT196677 VSL196677:VSP196677 WCH196677:WCL196677 WMD196677:WMH196677 WVZ196677:WWD196677 R262213:V262213 JN262213:JR262213 TJ262213:TN262213 ADF262213:ADJ262213 ANB262213:ANF262213 AWX262213:AXB262213 BGT262213:BGX262213 BQP262213:BQT262213 CAL262213:CAP262213 CKH262213:CKL262213 CUD262213:CUH262213 DDZ262213:DED262213 DNV262213:DNZ262213 DXR262213:DXV262213 EHN262213:EHR262213 ERJ262213:ERN262213 FBF262213:FBJ262213 FLB262213:FLF262213 FUX262213:FVB262213 GET262213:GEX262213 GOP262213:GOT262213 GYL262213:GYP262213 HIH262213:HIL262213 HSD262213:HSH262213 IBZ262213:ICD262213 ILV262213:ILZ262213 IVR262213:IVV262213 JFN262213:JFR262213 JPJ262213:JPN262213 JZF262213:JZJ262213 KJB262213:KJF262213 KSX262213:KTB262213 LCT262213:LCX262213 LMP262213:LMT262213 LWL262213:LWP262213 MGH262213:MGL262213 MQD262213:MQH262213 MZZ262213:NAD262213 NJV262213:NJZ262213 NTR262213:NTV262213 ODN262213:ODR262213 ONJ262213:ONN262213 OXF262213:OXJ262213 PHB262213:PHF262213 PQX262213:PRB262213 QAT262213:QAX262213 QKP262213:QKT262213 QUL262213:QUP262213 REH262213:REL262213 ROD262213:ROH262213 RXZ262213:RYD262213 SHV262213:SHZ262213 SRR262213:SRV262213 TBN262213:TBR262213 TLJ262213:TLN262213 TVF262213:TVJ262213 UFB262213:UFF262213 UOX262213:UPB262213 UYT262213:UYX262213 VIP262213:VIT262213 VSL262213:VSP262213 WCH262213:WCL262213 WMD262213:WMH262213 WVZ262213:WWD262213 R327749:V327749 JN327749:JR327749 TJ327749:TN327749 ADF327749:ADJ327749 ANB327749:ANF327749 AWX327749:AXB327749 BGT327749:BGX327749 BQP327749:BQT327749 CAL327749:CAP327749 CKH327749:CKL327749 CUD327749:CUH327749 DDZ327749:DED327749 DNV327749:DNZ327749 DXR327749:DXV327749 EHN327749:EHR327749 ERJ327749:ERN327749 FBF327749:FBJ327749 FLB327749:FLF327749 FUX327749:FVB327749 GET327749:GEX327749 GOP327749:GOT327749 GYL327749:GYP327749 HIH327749:HIL327749 HSD327749:HSH327749 IBZ327749:ICD327749 ILV327749:ILZ327749 IVR327749:IVV327749 JFN327749:JFR327749 JPJ327749:JPN327749 JZF327749:JZJ327749 KJB327749:KJF327749 KSX327749:KTB327749 LCT327749:LCX327749 LMP327749:LMT327749 LWL327749:LWP327749 MGH327749:MGL327749 MQD327749:MQH327749 MZZ327749:NAD327749 NJV327749:NJZ327749 NTR327749:NTV327749 ODN327749:ODR327749 ONJ327749:ONN327749 OXF327749:OXJ327749 PHB327749:PHF327749 PQX327749:PRB327749 QAT327749:QAX327749 QKP327749:QKT327749 QUL327749:QUP327749 REH327749:REL327749 ROD327749:ROH327749 RXZ327749:RYD327749 SHV327749:SHZ327749 SRR327749:SRV327749 TBN327749:TBR327749 TLJ327749:TLN327749 TVF327749:TVJ327749 UFB327749:UFF327749 UOX327749:UPB327749 UYT327749:UYX327749 VIP327749:VIT327749 VSL327749:VSP327749 WCH327749:WCL327749 WMD327749:WMH327749 WVZ327749:WWD327749 R393285:V393285 JN393285:JR393285 TJ393285:TN393285 ADF393285:ADJ393285 ANB393285:ANF393285 AWX393285:AXB393285 BGT393285:BGX393285 BQP393285:BQT393285 CAL393285:CAP393285 CKH393285:CKL393285 CUD393285:CUH393285 DDZ393285:DED393285 DNV393285:DNZ393285 DXR393285:DXV393285 EHN393285:EHR393285 ERJ393285:ERN393285 FBF393285:FBJ393285 FLB393285:FLF393285 FUX393285:FVB393285 GET393285:GEX393285 GOP393285:GOT393285 GYL393285:GYP393285 HIH393285:HIL393285 HSD393285:HSH393285 IBZ393285:ICD393285 ILV393285:ILZ393285 IVR393285:IVV393285 JFN393285:JFR393285 JPJ393285:JPN393285 JZF393285:JZJ393285 KJB393285:KJF393285 KSX393285:KTB393285 LCT393285:LCX393285 LMP393285:LMT393285 LWL393285:LWP393285 MGH393285:MGL393285 MQD393285:MQH393285 MZZ393285:NAD393285 NJV393285:NJZ393285 NTR393285:NTV393285 ODN393285:ODR393285 ONJ393285:ONN393285 OXF393285:OXJ393285 PHB393285:PHF393285 PQX393285:PRB393285 QAT393285:QAX393285 QKP393285:QKT393285 QUL393285:QUP393285 REH393285:REL393285 ROD393285:ROH393285 RXZ393285:RYD393285 SHV393285:SHZ393285 SRR393285:SRV393285 TBN393285:TBR393285 TLJ393285:TLN393285 TVF393285:TVJ393285 UFB393285:UFF393285 UOX393285:UPB393285 UYT393285:UYX393285 VIP393285:VIT393285 VSL393285:VSP393285 WCH393285:WCL393285 WMD393285:WMH393285 WVZ393285:WWD393285 R458821:V458821 JN458821:JR458821 TJ458821:TN458821 ADF458821:ADJ458821 ANB458821:ANF458821 AWX458821:AXB458821 BGT458821:BGX458821 BQP458821:BQT458821 CAL458821:CAP458821 CKH458821:CKL458821 CUD458821:CUH458821 DDZ458821:DED458821 DNV458821:DNZ458821 DXR458821:DXV458821 EHN458821:EHR458821 ERJ458821:ERN458821 FBF458821:FBJ458821 FLB458821:FLF458821 FUX458821:FVB458821 GET458821:GEX458821 GOP458821:GOT458821 GYL458821:GYP458821 HIH458821:HIL458821 HSD458821:HSH458821 IBZ458821:ICD458821 ILV458821:ILZ458821 IVR458821:IVV458821 JFN458821:JFR458821 JPJ458821:JPN458821 JZF458821:JZJ458821 KJB458821:KJF458821 KSX458821:KTB458821 LCT458821:LCX458821 LMP458821:LMT458821 LWL458821:LWP458821 MGH458821:MGL458821 MQD458821:MQH458821 MZZ458821:NAD458821 NJV458821:NJZ458821 NTR458821:NTV458821 ODN458821:ODR458821 ONJ458821:ONN458821 OXF458821:OXJ458821 PHB458821:PHF458821 PQX458821:PRB458821 QAT458821:QAX458821 QKP458821:QKT458821 QUL458821:QUP458821 REH458821:REL458821 ROD458821:ROH458821 RXZ458821:RYD458821 SHV458821:SHZ458821 SRR458821:SRV458821 TBN458821:TBR458821 TLJ458821:TLN458821 TVF458821:TVJ458821 UFB458821:UFF458821 UOX458821:UPB458821 UYT458821:UYX458821 VIP458821:VIT458821 VSL458821:VSP458821 WCH458821:WCL458821 WMD458821:WMH458821 WVZ458821:WWD458821 R524357:V524357 JN524357:JR524357 TJ524357:TN524357 ADF524357:ADJ524357 ANB524357:ANF524357 AWX524357:AXB524357 BGT524357:BGX524357 BQP524357:BQT524357 CAL524357:CAP524357 CKH524357:CKL524357 CUD524357:CUH524357 DDZ524357:DED524357 DNV524357:DNZ524357 DXR524357:DXV524357 EHN524357:EHR524357 ERJ524357:ERN524357 FBF524357:FBJ524357 FLB524357:FLF524357 FUX524357:FVB524357 GET524357:GEX524357 GOP524357:GOT524357 GYL524357:GYP524357 HIH524357:HIL524357 HSD524357:HSH524357 IBZ524357:ICD524357 ILV524357:ILZ524357 IVR524357:IVV524357 JFN524357:JFR524357 JPJ524357:JPN524357 JZF524357:JZJ524357 KJB524357:KJF524357 KSX524357:KTB524357 LCT524357:LCX524357 LMP524357:LMT524357 LWL524357:LWP524357 MGH524357:MGL524357 MQD524357:MQH524357 MZZ524357:NAD524357 NJV524357:NJZ524357 NTR524357:NTV524357 ODN524357:ODR524357 ONJ524357:ONN524357 OXF524357:OXJ524357 PHB524357:PHF524357 PQX524357:PRB524357 QAT524357:QAX524357 QKP524357:QKT524357 QUL524357:QUP524357 REH524357:REL524357 ROD524357:ROH524357 RXZ524357:RYD524357 SHV524357:SHZ524357 SRR524357:SRV524357 TBN524357:TBR524357 TLJ524357:TLN524357 TVF524357:TVJ524357 UFB524357:UFF524357 UOX524357:UPB524357 UYT524357:UYX524357 VIP524357:VIT524357 VSL524357:VSP524357 WCH524357:WCL524357 WMD524357:WMH524357 WVZ524357:WWD524357 R589893:V589893 JN589893:JR589893 TJ589893:TN589893 ADF589893:ADJ589893 ANB589893:ANF589893 AWX589893:AXB589893 BGT589893:BGX589893 BQP589893:BQT589893 CAL589893:CAP589893 CKH589893:CKL589893 CUD589893:CUH589893 DDZ589893:DED589893 DNV589893:DNZ589893 DXR589893:DXV589893 EHN589893:EHR589893 ERJ589893:ERN589893 FBF589893:FBJ589893 FLB589893:FLF589893 FUX589893:FVB589893 GET589893:GEX589893 GOP589893:GOT589893 GYL589893:GYP589893 HIH589893:HIL589893 HSD589893:HSH589893 IBZ589893:ICD589893 ILV589893:ILZ589893 IVR589893:IVV589893 JFN589893:JFR589893 JPJ589893:JPN589893 JZF589893:JZJ589893 KJB589893:KJF589893 KSX589893:KTB589893 LCT589893:LCX589893 LMP589893:LMT589893 LWL589893:LWP589893 MGH589893:MGL589893 MQD589893:MQH589893 MZZ589893:NAD589893 NJV589893:NJZ589893 NTR589893:NTV589893 ODN589893:ODR589893 ONJ589893:ONN589893 OXF589893:OXJ589893 PHB589893:PHF589893 PQX589893:PRB589893 QAT589893:QAX589893 QKP589893:QKT589893 QUL589893:QUP589893 REH589893:REL589893 ROD589893:ROH589893 RXZ589893:RYD589893 SHV589893:SHZ589893 SRR589893:SRV589893 TBN589893:TBR589893 TLJ589893:TLN589893 TVF589893:TVJ589893 UFB589893:UFF589893 UOX589893:UPB589893 UYT589893:UYX589893 VIP589893:VIT589893 VSL589893:VSP589893 WCH589893:WCL589893 WMD589893:WMH589893 WVZ589893:WWD589893 R655429:V655429 JN655429:JR655429 TJ655429:TN655429 ADF655429:ADJ655429 ANB655429:ANF655429 AWX655429:AXB655429 BGT655429:BGX655429 BQP655429:BQT655429 CAL655429:CAP655429 CKH655429:CKL655429 CUD655429:CUH655429 DDZ655429:DED655429 DNV655429:DNZ655429 DXR655429:DXV655429 EHN655429:EHR655429 ERJ655429:ERN655429 FBF655429:FBJ655429 FLB655429:FLF655429 FUX655429:FVB655429 GET655429:GEX655429 GOP655429:GOT655429 GYL655429:GYP655429 HIH655429:HIL655429 HSD655429:HSH655429 IBZ655429:ICD655429 ILV655429:ILZ655429 IVR655429:IVV655429 JFN655429:JFR655429 JPJ655429:JPN655429 JZF655429:JZJ655429 KJB655429:KJF655429 KSX655429:KTB655429 LCT655429:LCX655429 LMP655429:LMT655429 LWL655429:LWP655429 MGH655429:MGL655429 MQD655429:MQH655429 MZZ655429:NAD655429 NJV655429:NJZ655429 NTR655429:NTV655429 ODN655429:ODR655429 ONJ655429:ONN655429 OXF655429:OXJ655429 PHB655429:PHF655429 PQX655429:PRB655429 QAT655429:QAX655429 QKP655429:QKT655429 QUL655429:QUP655429 REH655429:REL655429 ROD655429:ROH655429 RXZ655429:RYD655429 SHV655429:SHZ655429 SRR655429:SRV655429 TBN655429:TBR655429 TLJ655429:TLN655429 TVF655429:TVJ655429 UFB655429:UFF655429 UOX655429:UPB655429 UYT655429:UYX655429 VIP655429:VIT655429 VSL655429:VSP655429 WCH655429:WCL655429 WMD655429:WMH655429 WVZ655429:WWD655429 R720965:V720965 JN720965:JR720965 TJ720965:TN720965 ADF720965:ADJ720965 ANB720965:ANF720965 AWX720965:AXB720965 BGT720965:BGX720965 BQP720965:BQT720965 CAL720965:CAP720965 CKH720965:CKL720965 CUD720965:CUH720965 DDZ720965:DED720965 DNV720965:DNZ720965 DXR720965:DXV720965 EHN720965:EHR720965 ERJ720965:ERN720965 FBF720965:FBJ720965 FLB720965:FLF720965 FUX720965:FVB720965 GET720965:GEX720965 GOP720965:GOT720965 GYL720965:GYP720965 HIH720965:HIL720965 HSD720965:HSH720965 IBZ720965:ICD720965 ILV720965:ILZ720965 IVR720965:IVV720965 JFN720965:JFR720965 JPJ720965:JPN720965 JZF720965:JZJ720965 KJB720965:KJF720965 KSX720965:KTB720965 LCT720965:LCX720965 LMP720965:LMT720965 LWL720965:LWP720965 MGH720965:MGL720965 MQD720965:MQH720965 MZZ720965:NAD720965 NJV720965:NJZ720965 NTR720965:NTV720965 ODN720965:ODR720965 ONJ720965:ONN720965 OXF720965:OXJ720965 PHB720965:PHF720965 PQX720965:PRB720965 QAT720965:QAX720965 QKP720965:QKT720965 QUL720965:QUP720965 REH720965:REL720965 ROD720965:ROH720965 RXZ720965:RYD720965 SHV720965:SHZ720965 SRR720965:SRV720965 TBN720965:TBR720965 TLJ720965:TLN720965 TVF720965:TVJ720965 UFB720965:UFF720965 UOX720965:UPB720965 UYT720965:UYX720965 VIP720965:VIT720965 VSL720965:VSP720965 WCH720965:WCL720965 WMD720965:WMH720965 WVZ720965:WWD720965 R786501:V786501 JN786501:JR786501 TJ786501:TN786501 ADF786501:ADJ786501 ANB786501:ANF786501 AWX786501:AXB786501 BGT786501:BGX786501 BQP786501:BQT786501 CAL786501:CAP786501 CKH786501:CKL786501 CUD786501:CUH786501 DDZ786501:DED786501 DNV786501:DNZ786501 DXR786501:DXV786501 EHN786501:EHR786501 ERJ786501:ERN786501 FBF786501:FBJ786501 FLB786501:FLF786501 FUX786501:FVB786501 GET786501:GEX786501 GOP786501:GOT786501 GYL786501:GYP786501 HIH786501:HIL786501 HSD786501:HSH786501 IBZ786501:ICD786501 ILV786501:ILZ786501 IVR786501:IVV786501 JFN786501:JFR786501 JPJ786501:JPN786501 JZF786501:JZJ786501 KJB786501:KJF786501 KSX786501:KTB786501 LCT786501:LCX786501 LMP786501:LMT786501 LWL786501:LWP786501 MGH786501:MGL786501 MQD786501:MQH786501 MZZ786501:NAD786501 NJV786501:NJZ786501 NTR786501:NTV786501 ODN786501:ODR786501 ONJ786501:ONN786501 OXF786501:OXJ786501 PHB786501:PHF786501 PQX786501:PRB786501 QAT786501:QAX786501 QKP786501:QKT786501 QUL786501:QUP786501 REH786501:REL786501 ROD786501:ROH786501 RXZ786501:RYD786501 SHV786501:SHZ786501 SRR786501:SRV786501 TBN786501:TBR786501 TLJ786501:TLN786501 TVF786501:TVJ786501 UFB786501:UFF786501 UOX786501:UPB786501 UYT786501:UYX786501 VIP786501:VIT786501 VSL786501:VSP786501 WCH786501:WCL786501 WMD786501:WMH786501 WVZ786501:WWD786501 R852037:V852037 JN852037:JR852037 TJ852037:TN852037 ADF852037:ADJ852037 ANB852037:ANF852037 AWX852037:AXB852037 BGT852037:BGX852037 BQP852037:BQT852037 CAL852037:CAP852037 CKH852037:CKL852037 CUD852037:CUH852037 DDZ852037:DED852037 DNV852037:DNZ852037 DXR852037:DXV852037 EHN852037:EHR852037 ERJ852037:ERN852037 FBF852037:FBJ852037 FLB852037:FLF852037 FUX852037:FVB852037 GET852037:GEX852037 GOP852037:GOT852037 GYL852037:GYP852037 HIH852037:HIL852037 HSD852037:HSH852037 IBZ852037:ICD852037 ILV852037:ILZ852037 IVR852037:IVV852037 JFN852037:JFR852037 JPJ852037:JPN852037 JZF852037:JZJ852037 KJB852037:KJF852037 KSX852037:KTB852037 LCT852037:LCX852037 LMP852037:LMT852037 LWL852037:LWP852037 MGH852037:MGL852037 MQD852037:MQH852037 MZZ852037:NAD852037 NJV852037:NJZ852037 NTR852037:NTV852037 ODN852037:ODR852037 ONJ852037:ONN852037 OXF852037:OXJ852037 PHB852037:PHF852037 PQX852037:PRB852037 QAT852037:QAX852037 QKP852037:QKT852037 QUL852037:QUP852037 REH852037:REL852037 ROD852037:ROH852037 RXZ852037:RYD852037 SHV852037:SHZ852037 SRR852037:SRV852037 TBN852037:TBR852037 TLJ852037:TLN852037 TVF852037:TVJ852037 UFB852037:UFF852037 UOX852037:UPB852037 UYT852037:UYX852037 VIP852037:VIT852037 VSL852037:VSP852037 WCH852037:WCL852037 WMD852037:WMH852037 WVZ852037:WWD852037 R917573:V917573 JN917573:JR917573 TJ917573:TN917573 ADF917573:ADJ917573 ANB917573:ANF917573 AWX917573:AXB917573 BGT917573:BGX917573 BQP917573:BQT917573 CAL917573:CAP917573 CKH917573:CKL917573 CUD917573:CUH917573 DDZ917573:DED917573 DNV917573:DNZ917573 DXR917573:DXV917573 EHN917573:EHR917573 ERJ917573:ERN917573 FBF917573:FBJ917573 FLB917573:FLF917573 FUX917573:FVB917573 GET917573:GEX917573 GOP917573:GOT917573 GYL917573:GYP917573 HIH917573:HIL917573 HSD917573:HSH917573 IBZ917573:ICD917573 ILV917573:ILZ917573 IVR917573:IVV917573 JFN917573:JFR917573 JPJ917573:JPN917573 JZF917573:JZJ917573 KJB917573:KJF917573 KSX917573:KTB917573 LCT917573:LCX917573 LMP917573:LMT917573 LWL917573:LWP917573 MGH917573:MGL917573 MQD917573:MQH917573 MZZ917573:NAD917573 NJV917573:NJZ917573 NTR917573:NTV917573 ODN917573:ODR917573 ONJ917573:ONN917573 OXF917573:OXJ917573 PHB917573:PHF917573 PQX917573:PRB917573 QAT917573:QAX917573 QKP917573:QKT917573 QUL917573:QUP917573 REH917573:REL917573 ROD917573:ROH917573 RXZ917573:RYD917573 SHV917573:SHZ917573 SRR917573:SRV917573 TBN917573:TBR917573 TLJ917573:TLN917573 TVF917573:TVJ917573 UFB917573:UFF917573 UOX917573:UPB917573 UYT917573:UYX917573 VIP917573:VIT917573 VSL917573:VSP917573 WCH917573:WCL917573 WMD917573:WMH917573 WVZ917573:WWD917573 R983109:V983109 JN983109:JR983109 TJ983109:TN983109 ADF983109:ADJ983109 ANB983109:ANF983109 AWX983109:AXB983109 BGT983109:BGX983109 BQP983109:BQT983109 CAL983109:CAP983109 CKH983109:CKL983109 CUD983109:CUH983109 DDZ983109:DED983109 DNV983109:DNZ983109 DXR983109:DXV983109 EHN983109:EHR983109 ERJ983109:ERN983109 FBF983109:FBJ983109 FLB983109:FLF983109 FUX983109:FVB983109 GET983109:GEX983109 GOP983109:GOT983109 GYL983109:GYP983109 HIH983109:HIL983109 HSD983109:HSH983109 IBZ983109:ICD983109 ILV983109:ILZ983109 IVR983109:IVV983109 JFN983109:JFR983109 JPJ983109:JPN983109 JZF983109:JZJ983109 KJB983109:KJF983109 KSX983109:KTB983109 LCT983109:LCX983109 LMP983109:LMT983109 LWL983109:LWP983109 MGH983109:MGL983109 MQD983109:MQH983109 MZZ983109:NAD983109 NJV983109:NJZ983109 NTR983109:NTV983109 ODN983109:ODR983109 ONJ983109:ONN983109 OXF983109:OXJ983109 PHB983109:PHF983109 PQX983109:PRB983109 QAT983109:QAX983109 QKP983109:QKT983109 QUL983109:QUP983109 REH983109:REL983109 ROD983109:ROH983109 RXZ983109:RYD983109 SHV983109:SHZ983109 SRR983109:SRV983109 TBN983109:TBR983109 TLJ983109:TLN983109 TVF983109:TVJ983109 UFB983109:UFF983109 UOX983109:UPB983109 UYT983109:UYX983109 VIP983109:VIT983109 VSL983109:VSP983109 WCH983109:WCL983109 WMD983109:WMH983109 WVZ983109:WWD983109 H115:W115 JD115:JS115 SZ115:TO115 ACV115:ADK115 AMR115:ANG115 AWN115:AXC115 BGJ115:BGY115 BQF115:BQU115 CAB115:CAQ115 CJX115:CKM115 CTT115:CUI115 DDP115:DEE115 DNL115:DOA115 DXH115:DXW115 EHD115:EHS115 EQZ115:ERO115 FAV115:FBK115 FKR115:FLG115 FUN115:FVC115 GEJ115:GEY115 GOF115:GOU115 GYB115:GYQ115 HHX115:HIM115 HRT115:HSI115 IBP115:ICE115 ILL115:IMA115 IVH115:IVW115 JFD115:JFS115 JOZ115:JPO115 JYV115:JZK115 KIR115:KJG115 KSN115:KTC115 LCJ115:LCY115 LMF115:LMU115 LWB115:LWQ115 MFX115:MGM115 MPT115:MQI115 MZP115:NAE115 NJL115:NKA115 NTH115:NTW115 ODD115:ODS115 OMZ115:ONO115 OWV115:OXK115 PGR115:PHG115 PQN115:PRC115 QAJ115:QAY115 QKF115:QKU115 QUB115:QUQ115 RDX115:REM115 RNT115:ROI115 RXP115:RYE115 SHL115:SIA115 SRH115:SRW115 TBD115:TBS115 TKZ115:TLO115 TUV115:TVK115 UER115:UFG115 UON115:UPC115 UYJ115:UYY115 VIF115:VIU115 VSB115:VSQ115 WBX115:WCM115 WLT115:WMI115 WVP115:WWE115 H65651:W65651 JD65651:JS65651 SZ65651:TO65651 ACV65651:ADK65651 AMR65651:ANG65651 AWN65651:AXC65651 BGJ65651:BGY65651 BQF65651:BQU65651 CAB65651:CAQ65651 CJX65651:CKM65651 CTT65651:CUI65651 DDP65651:DEE65651 DNL65651:DOA65651 DXH65651:DXW65651 EHD65651:EHS65651 EQZ65651:ERO65651 FAV65651:FBK65651 FKR65651:FLG65651 FUN65651:FVC65651 GEJ65651:GEY65651 GOF65651:GOU65651 GYB65651:GYQ65651 HHX65651:HIM65651 HRT65651:HSI65651 IBP65651:ICE65651 ILL65651:IMA65651 IVH65651:IVW65651 JFD65651:JFS65651 JOZ65651:JPO65651 JYV65651:JZK65651 KIR65651:KJG65651 KSN65651:KTC65651 LCJ65651:LCY65651 LMF65651:LMU65651 LWB65651:LWQ65651 MFX65651:MGM65651 MPT65651:MQI65651 MZP65651:NAE65651 NJL65651:NKA65651 NTH65651:NTW65651 ODD65651:ODS65651 OMZ65651:ONO65651 OWV65651:OXK65651 PGR65651:PHG65651 PQN65651:PRC65651 QAJ65651:QAY65651 QKF65651:QKU65651 QUB65651:QUQ65651 RDX65651:REM65651 RNT65651:ROI65651 RXP65651:RYE65651 SHL65651:SIA65651 SRH65651:SRW65651 TBD65651:TBS65651 TKZ65651:TLO65651 TUV65651:TVK65651 UER65651:UFG65651 UON65651:UPC65651 UYJ65651:UYY65651 VIF65651:VIU65651 VSB65651:VSQ65651 WBX65651:WCM65651 WLT65651:WMI65651 WVP65651:WWE65651 H131187:W131187 JD131187:JS131187 SZ131187:TO131187 ACV131187:ADK131187 AMR131187:ANG131187 AWN131187:AXC131187 BGJ131187:BGY131187 BQF131187:BQU131187 CAB131187:CAQ131187 CJX131187:CKM131187 CTT131187:CUI131187 DDP131187:DEE131187 DNL131187:DOA131187 DXH131187:DXW131187 EHD131187:EHS131187 EQZ131187:ERO131187 FAV131187:FBK131187 FKR131187:FLG131187 FUN131187:FVC131187 GEJ131187:GEY131187 GOF131187:GOU131187 GYB131187:GYQ131187 HHX131187:HIM131187 HRT131187:HSI131187 IBP131187:ICE131187 ILL131187:IMA131187 IVH131187:IVW131187 JFD131187:JFS131187 JOZ131187:JPO131187 JYV131187:JZK131187 KIR131187:KJG131187 KSN131187:KTC131187 LCJ131187:LCY131187 LMF131187:LMU131187 LWB131187:LWQ131187 MFX131187:MGM131187 MPT131187:MQI131187 MZP131187:NAE131187 NJL131187:NKA131187 NTH131187:NTW131187 ODD131187:ODS131187 OMZ131187:ONO131187 OWV131187:OXK131187 PGR131187:PHG131187 PQN131187:PRC131187 QAJ131187:QAY131187 QKF131187:QKU131187 QUB131187:QUQ131187 RDX131187:REM131187 RNT131187:ROI131187 RXP131187:RYE131187 SHL131187:SIA131187 SRH131187:SRW131187 TBD131187:TBS131187 TKZ131187:TLO131187 TUV131187:TVK131187 UER131187:UFG131187 UON131187:UPC131187 UYJ131187:UYY131187 VIF131187:VIU131187 VSB131187:VSQ131187 WBX131187:WCM131187 WLT131187:WMI131187 WVP131187:WWE131187 H196723:W196723 JD196723:JS196723 SZ196723:TO196723 ACV196723:ADK196723 AMR196723:ANG196723 AWN196723:AXC196723 BGJ196723:BGY196723 BQF196723:BQU196723 CAB196723:CAQ196723 CJX196723:CKM196723 CTT196723:CUI196723 DDP196723:DEE196723 DNL196723:DOA196723 DXH196723:DXW196723 EHD196723:EHS196723 EQZ196723:ERO196723 FAV196723:FBK196723 FKR196723:FLG196723 FUN196723:FVC196723 GEJ196723:GEY196723 GOF196723:GOU196723 GYB196723:GYQ196723 HHX196723:HIM196723 HRT196723:HSI196723 IBP196723:ICE196723 ILL196723:IMA196723 IVH196723:IVW196723 JFD196723:JFS196723 JOZ196723:JPO196723 JYV196723:JZK196723 KIR196723:KJG196723 KSN196723:KTC196723 LCJ196723:LCY196723 LMF196723:LMU196723 LWB196723:LWQ196723 MFX196723:MGM196723 MPT196723:MQI196723 MZP196723:NAE196723 NJL196723:NKA196723 NTH196723:NTW196723 ODD196723:ODS196723 OMZ196723:ONO196723 OWV196723:OXK196723 PGR196723:PHG196723 PQN196723:PRC196723 QAJ196723:QAY196723 QKF196723:QKU196723 QUB196723:QUQ196723 RDX196723:REM196723 RNT196723:ROI196723 RXP196723:RYE196723 SHL196723:SIA196723 SRH196723:SRW196723 TBD196723:TBS196723 TKZ196723:TLO196723 TUV196723:TVK196723 UER196723:UFG196723 UON196723:UPC196723 UYJ196723:UYY196723 VIF196723:VIU196723 VSB196723:VSQ196723 WBX196723:WCM196723 WLT196723:WMI196723 WVP196723:WWE196723 H262259:W262259 JD262259:JS262259 SZ262259:TO262259 ACV262259:ADK262259 AMR262259:ANG262259 AWN262259:AXC262259 BGJ262259:BGY262259 BQF262259:BQU262259 CAB262259:CAQ262259 CJX262259:CKM262259 CTT262259:CUI262259 DDP262259:DEE262259 DNL262259:DOA262259 DXH262259:DXW262259 EHD262259:EHS262259 EQZ262259:ERO262259 FAV262259:FBK262259 FKR262259:FLG262259 FUN262259:FVC262259 GEJ262259:GEY262259 GOF262259:GOU262259 GYB262259:GYQ262259 HHX262259:HIM262259 HRT262259:HSI262259 IBP262259:ICE262259 ILL262259:IMA262259 IVH262259:IVW262259 JFD262259:JFS262259 JOZ262259:JPO262259 JYV262259:JZK262259 KIR262259:KJG262259 KSN262259:KTC262259 LCJ262259:LCY262259 LMF262259:LMU262259 LWB262259:LWQ262259 MFX262259:MGM262259 MPT262259:MQI262259 MZP262259:NAE262259 NJL262259:NKA262259 NTH262259:NTW262259 ODD262259:ODS262259 OMZ262259:ONO262259 OWV262259:OXK262259 PGR262259:PHG262259 PQN262259:PRC262259 QAJ262259:QAY262259 QKF262259:QKU262259 QUB262259:QUQ262259 RDX262259:REM262259 RNT262259:ROI262259 RXP262259:RYE262259 SHL262259:SIA262259 SRH262259:SRW262259 TBD262259:TBS262259 TKZ262259:TLO262259 TUV262259:TVK262259 UER262259:UFG262259 UON262259:UPC262259 UYJ262259:UYY262259 VIF262259:VIU262259 VSB262259:VSQ262259 WBX262259:WCM262259 WLT262259:WMI262259 WVP262259:WWE262259 H327795:W327795 JD327795:JS327795 SZ327795:TO327795 ACV327795:ADK327795 AMR327795:ANG327795 AWN327795:AXC327795 BGJ327795:BGY327795 BQF327795:BQU327795 CAB327795:CAQ327795 CJX327795:CKM327795 CTT327795:CUI327795 DDP327795:DEE327795 DNL327795:DOA327795 DXH327795:DXW327795 EHD327795:EHS327795 EQZ327795:ERO327795 FAV327795:FBK327795 FKR327795:FLG327795 FUN327795:FVC327795 GEJ327795:GEY327795 GOF327795:GOU327795 GYB327795:GYQ327795 HHX327795:HIM327795 HRT327795:HSI327795 IBP327795:ICE327795 ILL327795:IMA327795 IVH327795:IVW327795 JFD327795:JFS327795 JOZ327795:JPO327795 JYV327795:JZK327795 KIR327795:KJG327795 KSN327795:KTC327795 LCJ327795:LCY327795 LMF327795:LMU327795 LWB327795:LWQ327795 MFX327795:MGM327795 MPT327795:MQI327795 MZP327795:NAE327795 NJL327795:NKA327795 NTH327795:NTW327795 ODD327795:ODS327795 OMZ327795:ONO327795 OWV327795:OXK327795 PGR327795:PHG327795 PQN327795:PRC327795 QAJ327795:QAY327795 QKF327795:QKU327795 QUB327795:QUQ327795 RDX327795:REM327795 RNT327795:ROI327795 RXP327795:RYE327795 SHL327795:SIA327795 SRH327795:SRW327795 TBD327795:TBS327795 TKZ327795:TLO327795 TUV327795:TVK327795 UER327795:UFG327795 UON327795:UPC327795 UYJ327795:UYY327795 VIF327795:VIU327795 VSB327795:VSQ327795 WBX327795:WCM327795 WLT327795:WMI327795 WVP327795:WWE327795 H393331:W393331 JD393331:JS393331 SZ393331:TO393331 ACV393331:ADK393331 AMR393331:ANG393331 AWN393331:AXC393331 BGJ393331:BGY393331 BQF393331:BQU393331 CAB393331:CAQ393331 CJX393331:CKM393331 CTT393331:CUI393331 DDP393331:DEE393331 DNL393331:DOA393331 DXH393331:DXW393331 EHD393331:EHS393331 EQZ393331:ERO393331 FAV393331:FBK393331 FKR393331:FLG393331 FUN393331:FVC393331 GEJ393331:GEY393331 GOF393331:GOU393331 GYB393331:GYQ393331 HHX393331:HIM393331 HRT393331:HSI393331 IBP393331:ICE393331 ILL393331:IMA393331 IVH393331:IVW393331 JFD393331:JFS393331 JOZ393331:JPO393331 JYV393331:JZK393331 KIR393331:KJG393331 KSN393331:KTC393331 LCJ393331:LCY393331 LMF393331:LMU393331 LWB393331:LWQ393331 MFX393331:MGM393331 MPT393331:MQI393331 MZP393331:NAE393331 NJL393331:NKA393331 NTH393331:NTW393331 ODD393331:ODS393331 OMZ393331:ONO393331 OWV393331:OXK393331 PGR393331:PHG393331 PQN393331:PRC393331 QAJ393331:QAY393331 QKF393331:QKU393331 QUB393331:QUQ393331 RDX393331:REM393331 RNT393331:ROI393331 RXP393331:RYE393331 SHL393331:SIA393331 SRH393331:SRW393331 TBD393331:TBS393331 TKZ393331:TLO393331 TUV393331:TVK393331 UER393331:UFG393331 UON393331:UPC393331 UYJ393331:UYY393331 VIF393331:VIU393331 VSB393331:VSQ393331 WBX393331:WCM393331 WLT393331:WMI393331 WVP393331:WWE393331 H458867:W458867 JD458867:JS458867 SZ458867:TO458867 ACV458867:ADK458867 AMR458867:ANG458867 AWN458867:AXC458867 BGJ458867:BGY458867 BQF458867:BQU458867 CAB458867:CAQ458867 CJX458867:CKM458867 CTT458867:CUI458867 DDP458867:DEE458867 DNL458867:DOA458867 DXH458867:DXW458867 EHD458867:EHS458867 EQZ458867:ERO458867 FAV458867:FBK458867 FKR458867:FLG458867 FUN458867:FVC458867 GEJ458867:GEY458867 GOF458867:GOU458867 GYB458867:GYQ458867 HHX458867:HIM458867 HRT458867:HSI458867 IBP458867:ICE458867 ILL458867:IMA458867 IVH458867:IVW458867 JFD458867:JFS458867 JOZ458867:JPO458867 JYV458867:JZK458867 KIR458867:KJG458867 KSN458867:KTC458867 LCJ458867:LCY458867 LMF458867:LMU458867 LWB458867:LWQ458867 MFX458867:MGM458867 MPT458867:MQI458867 MZP458867:NAE458867 NJL458867:NKA458867 NTH458867:NTW458867 ODD458867:ODS458867 OMZ458867:ONO458867 OWV458867:OXK458867 PGR458867:PHG458867 PQN458867:PRC458867 QAJ458867:QAY458867 QKF458867:QKU458867 QUB458867:QUQ458867 RDX458867:REM458867 RNT458867:ROI458867 RXP458867:RYE458867 SHL458867:SIA458867 SRH458867:SRW458867 TBD458867:TBS458867 TKZ458867:TLO458867 TUV458867:TVK458867 UER458867:UFG458867 UON458867:UPC458867 UYJ458867:UYY458867 VIF458867:VIU458867 VSB458867:VSQ458867 WBX458867:WCM458867 WLT458867:WMI458867 WVP458867:WWE458867 H524403:W524403 JD524403:JS524403 SZ524403:TO524403 ACV524403:ADK524403 AMR524403:ANG524403 AWN524403:AXC524403 BGJ524403:BGY524403 BQF524403:BQU524403 CAB524403:CAQ524403 CJX524403:CKM524403 CTT524403:CUI524403 DDP524403:DEE524403 DNL524403:DOA524403 DXH524403:DXW524403 EHD524403:EHS524403 EQZ524403:ERO524403 FAV524403:FBK524403 FKR524403:FLG524403 FUN524403:FVC524403 GEJ524403:GEY524403 GOF524403:GOU524403 GYB524403:GYQ524403 HHX524403:HIM524403 HRT524403:HSI524403 IBP524403:ICE524403 ILL524403:IMA524403 IVH524403:IVW524403 JFD524403:JFS524403 JOZ524403:JPO524403 JYV524403:JZK524403 KIR524403:KJG524403 KSN524403:KTC524403 LCJ524403:LCY524403 LMF524403:LMU524403 LWB524403:LWQ524403 MFX524403:MGM524403 MPT524403:MQI524403 MZP524403:NAE524403 NJL524403:NKA524403 NTH524403:NTW524403 ODD524403:ODS524403 OMZ524403:ONO524403 OWV524403:OXK524403 PGR524403:PHG524403 PQN524403:PRC524403 QAJ524403:QAY524403 QKF524403:QKU524403 QUB524403:QUQ524403 RDX524403:REM524403 RNT524403:ROI524403 RXP524403:RYE524403 SHL524403:SIA524403 SRH524403:SRW524403 TBD524403:TBS524403 TKZ524403:TLO524403 TUV524403:TVK524403 UER524403:UFG524403 UON524403:UPC524403 UYJ524403:UYY524403 VIF524403:VIU524403 VSB524403:VSQ524403 WBX524403:WCM524403 WLT524403:WMI524403 WVP524403:WWE524403 H589939:W589939 JD589939:JS589939 SZ589939:TO589939 ACV589939:ADK589939 AMR589939:ANG589939 AWN589939:AXC589939 BGJ589939:BGY589939 BQF589939:BQU589939 CAB589939:CAQ589939 CJX589939:CKM589939 CTT589939:CUI589939 DDP589939:DEE589939 DNL589939:DOA589939 DXH589939:DXW589939 EHD589939:EHS589939 EQZ589939:ERO589939 FAV589939:FBK589939 FKR589939:FLG589939 FUN589939:FVC589939 GEJ589939:GEY589939 GOF589939:GOU589939 GYB589939:GYQ589939 HHX589939:HIM589939 HRT589939:HSI589939 IBP589939:ICE589939 ILL589939:IMA589939 IVH589939:IVW589939 JFD589939:JFS589939 JOZ589939:JPO589939 JYV589939:JZK589939 KIR589939:KJG589939 KSN589939:KTC589939 LCJ589939:LCY589939 LMF589939:LMU589939 LWB589939:LWQ589939 MFX589939:MGM589939 MPT589939:MQI589939 MZP589939:NAE589939 NJL589939:NKA589939 NTH589939:NTW589939 ODD589939:ODS589939 OMZ589939:ONO589939 OWV589939:OXK589939 PGR589939:PHG589939 PQN589939:PRC589939 QAJ589939:QAY589939 QKF589939:QKU589939 QUB589939:QUQ589939 RDX589939:REM589939 RNT589939:ROI589939 RXP589939:RYE589939 SHL589939:SIA589939 SRH589939:SRW589939 TBD589939:TBS589939 TKZ589939:TLO589939 TUV589939:TVK589939 UER589939:UFG589939 UON589939:UPC589939 UYJ589939:UYY589939 VIF589939:VIU589939 VSB589939:VSQ589939 WBX589939:WCM589939 WLT589939:WMI589939 WVP589939:WWE589939 H655475:W655475 JD655475:JS655475 SZ655475:TO655475 ACV655475:ADK655475 AMR655475:ANG655475 AWN655475:AXC655475 BGJ655475:BGY655475 BQF655475:BQU655475 CAB655475:CAQ655475 CJX655475:CKM655475 CTT655475:CUI655475 DDP655475:DEE655475 DNL655475:DOA655475 DXH655475:DXW655475 EHD655475:EHS655475 EQZ655475:ERO655475 FAV655475:FBK655475 FKR655475:FLG655475 FUN655475:FVC655475 GEJ655475:GEY655475 GOF655475:GOU655475 GYB655475:GYQ655475 HHX655475:HIM655475 HRT655475:HSI655475 IBP655475:ICE655475 ILL655475:IMA655475 IVH655475:IVW655475 JFD655475:JFS655475 JOZ655475:JPO655475 JYV655475:JZK655475 KIR655475:KJG655475 KSN655475:KTC655475 LCJ655475:LCY655475 LMF655475:LMU655475 LWB655475:LWQ655475 MFX655475:MGM655475 MPT655475:MQI655475 MZP655475:NAE655475 NJL655475:NKA655475 NTH655475:NTW655475 ODD655475:ODS655475 OMZ655475:ONO655475 OWV655475:OXK655475 PGR655475:PHG655475 PQN655475:PRC655475 QAJ655475:QAY655475 QKF655475:QKU655475 QUB655475:QUQ655475 RDX655475:REM655475 RNT655475:ROI655475 RXP655475:RYE655475 SHL655475:SIA655475 SRH655475:SRW655475 TBD655475:TBS655475 TKZ655475:TLO655475 TUV655475:TVK655475 UER655475:UFG655475 UON655475:UPC655475 UYJ655475:UYY655475 VIF655475:VIU655475 VSB655475:VSQ655475 WBX655475:WCM655475 WLT655475:WMI655475 WVP655475:WWE655475 H721011:W721011 JD721011:JS721011 SZ721011:TO721011 ACV721011:ADK721011 AMR721011:ANG721011 AWN721011:AXC721011 BGJ721011:BGY721011 BQF721011:BQU721011 CAB721011:CAQ721011 CJX721011:CKM721011 CTT721011:CUI721011 DDP721011:DEE721011 DNL721011:DOA721011 DXH721011:DXW721011 EHD721011:EHS721011 EQZ721011:ERO721011 FAV721011:FBK721011 FKR721011:FLG721011 FUN721011:FVC721011 GEJ721011:GEY721011 GOF721011:GOU721011 GYB721011:GYQ721011 HHX721011:HIM721011 HRT721011:HSI721011 IBP721011:ICE721011 ILL721011:IMA721011 IVH721011:IVW721011 JFD721011:JFS721011 JOZ721011:JPO721011 JYV721011:JZK721011 KIR721011:KJG721011 KSN721011:KTC721011 LCJ721011:LCY721011 LMF721011:LMU721011 LWB721011:LWQ721011 MFX721011:MGM721011 MPT721011:MQI721011 MZP721011:NAE721011 NJL721011:NKA721011 NTH721011:NTW721011 ODD721011:ODS721011 OMZ721011:ONO721011 OWV721011:OXK721011 PGR721011:PHG721011 PQN721011:PRC721011 QAJ721011:QAY721011 QKF721011:QKU721011 QUB721011:QUQ721011 RDX721011:REM721011 RNT721011:ROI721011 RXP721011:RYE721011 SHL721011:SIA721011 SRH721011:SRW721011 TBD721011:TBS721011 TKZ721011:TLO721011 TUV721011:TVK721011 UER721011:UFG721011 UON721011:UPC721011 UYJ721011:UYY721011 VIF721011:VIU721011 VSB721011:VSQ721011 WBX721011:WCM721011 WLT721011:WMI721011 WVP721011:WWE721011 H786547:W786547 JD786547:JS786547 SZ786547:TO786547 ACV786547:ADK786547 AMR786547:ANG786547 AWN786547:AXC786547 BGJ786547:BGY786547 BQF786547:BQU786547 CAB786547:CAQ786547 CJX786547:CKM786547 CTT786547:CUI786547 DDP786547:DEE786547 DNL786547:DOA786547 DXH786547:DXW786547 EHD786547:EHS786547 EQZ786547:ERO786547 FAV786547:FBK786547 FKR786547:FLG786547 FUN786547:FVC786547 GEJ786547:GEY786547 GOF786547:GOU786547 GYB786547:GYQ786547 HHX786547:HIM786547 HRT786547:HSI786547 IBP786547:ICE786547 ILL786547:IMA786547 IVH786547:IVW786547 JFD786547:JFS786547 JOZ786547:JPO786547 JYV786547:JZK786547 KIR786547:KJG786547 KSN786547:KTC786547 LCJ786547:LCY786547 LMF786547:LMU786547 LWB786547:LWQ786547 MFX786547:MGM786547 MPT786547:MQI786547 MZP786547:NAE786547 NJL786547:NKA786547 NTH786547:NTW786547 ODD786547:ODS786547 OMZ786547:ONO786547 OWV786547:OXK786547 PGR786547:PHG786547 PQN786547:PRC786547 QAJ786547:QAY786547 QKF786547:QKU786547 QUB786547:QUQ786547 RDX786547:REM786547 RNT786547:ROI786547 RXP786547:RYE786547 SHL786547:SIA786547 SRH786547:SRW786547 TBD786547:TBS786547 TKZ786547:TLO786547 TUV786547:TVK786547 UER786547:UFG786547 UON786547:UPC786547 UYJ786547:UYY786547 VIF786547:VIU786547 VSB786547:VSQ786547 WBX786547:WCM786547 WLT786547:WMI786547 WVP786547:WWE786547 H852083:W852083 JD852083:JS852083 SZ852083:TO852083 ACV852083:ADK852083 AMR852083:ANG852083 AWN852083:AXC852083 BGJ852083:BGY852083 BQF852083:BQU852083 CAB852083:CAQ852083 CJX852083:CKM852083 CTT852083:CUI852083 DDP852083:DEE852083 DNL852083:DOA852083 DXH852083:DXW852083 EHD852083:EHS852083 EQZ852083:ERO852083 FAV852083:FBK852083 FKR852083:FLG852083 FUN852083:FVC852083 GEJ852083:GEY852083 GOF852083:GOU852083 GYB852083:GYQ852083 HHX852083:HIM852083 HRT852083:HSI852083 IBP852083:ICE852083 ILL852083:IMA852083 IVH852083:IVW852083 JFD852083:JFS852083 JOZ852083:JPO852083 JYV852083:JZK852083 KIR852083:KJG852083 KSN852083:KTC852083 LCJ852083:LCY852083 LMF852083:LMU852083 LWB852083:LWQ852083 MFX852083:MGM852083 MPT852083:MQI852083 MZP852083:NAE852083 NJL852083:NKA852083 NTH852083:NTW852083 ODD852083:ODS852083 OMZ852083:ONO852083 OWV852083:OXK852083 PGR852083:PHG852083 PQN852083:PRC852083 QAJ852083:QAY852083 QKF852083:QKU852083 QUB852083:QUQ852083 RDX852083:REM852083 RNT852083:ROI852083 RXP852083:RYE852083 SHL852083:SIA852083 SRH852083:SRW852083 TBD852083:TBS852083 TKZ852083:TLO852083 TUV852083:TVK852083 UER852083:UFG852083 UON852083:UPC852083 UYJ852083:UYY852083 VIF852083:VIU852083 VSB852083:VSQ852083 WBX852083:WCM852083 WLT852083:WMI852083 WVP852083:WWE852083 H917619:W917619 JD917619:JS917619 SZ917619:TO917619 ACV917619:ADK917619 AMR917619:ANG917619 AWN917619:AXC917619 BGJ917619:BGY917619 BQF917619:BQU917619 CAB917619:CAQ917619 CJX917619:CKM917619 CTT917619:CUI917619 DDP917619:DEE917619 DNL917619:DOA917619 DXH917619:DXW917619 EHD917619:EHS917619 EQZ917619:ERO917619 FAV917619:FBK917619 FKR917619:FLG917619 FUN917619:FVC917619 GEJ917619:GEY917619 GOF917619:GOU917619 GYB917619:GYQ917619 HHX917619:HIM917619 HRT917619:HSI917619 IBP917619:ICE917619 ILL917619:IMA917619 IVH917619:IVW917619 JFD917619:JFS917619 JOZ917619:JPO917619 JYV917619:JZK917619 KIR917619:KJG917619 KSN917619:KTC917619 LCJ917619:LCY917619 LMF917619:LMU917619 LWB917619:LWQ917619 MFX917619:MGM917619 MPT917619:MQI917619 MZP917619:NAE917619 NJL917619:NKA917619 NTH917619:NTW917619 ODD917619:ODS917619 OMZ917619:ONO917619 OWV917619:OXK917619 PGR917619:PHG917619 PQN917619:PRC917619 QAJ917619:QAY917619 QKF917619:QKU917619 QUB917619:QUQ917619 RDX917619:REM917619 RNT917619:ROI917619 RXP917619:RYE917619 SHL917619:SIA917619 SRH917619:SRW917619 TBD917619:TBS917619 TKZ917619:TLO917619 TUV917619:TVK917619 UER917619:UFG917619 UON917619:UPC917619 UYJ917619:UYY917619 VIF917619:VIU917619 VSB917619:VSQ917619 WBX917619:WCM917619 WLT917619:WMI917619 WVP917619:WWE917619 H983155:W983155 JD983155:JS983155 SZ983155:TO983155 ACV983155:ADK983155 AMR983155:ANG983155 AWN983155:AXC983155 BGJ983155:BGY983155 BQF983155:BQU983155 CAB983155:CAQ983155 CJX983155:CKM983155 CTT983155:CUI983155 DDP983155:DEE983155 DNL983155:DOA983155 DXH983155:DXW983155 EHD983155:EHS983155 EQZ983155:ERO983155 FAV983155:FBK983155 FKR983155:FLG983155 FUN983155:FVC983155 GEJ983155:GEY983155 GOF983155:GOU983155 GYB983155:GYQ983155 HHX983155:HIM983155 HRT983155:HSI983155 IBP983155:ICE983155 ILL983155:IMA983155 IVH983155:IVW983155 JFD983155:JFS983155 JOZ983155:JPO983155 JYV983155:JZK983155 KIR983155:KJG983155 KSN983155:KTC983155 LCJ983155:LCY983155 LMF983155:LMU983155 LWB983155:LWQ983155 MFX983155:MGM983155 MPT983155:MQI983155 MZP983155:NAE983155 NJL983155:NKA983155 NTH983155:NTW983155 ODD983155:ODS983155 OMZ983155:ONO983155 OWV983155:OXK983155 PGR983155:PHG983155 PQN983155:PRC983155 QAJ983155:QAY983155 QKF983155:QKU983155 QUB983155:QUQ983155 RDX983155:REM983155 RNT983155:ROI983155 RXP983155:RYE983155 SHL983155:SIA983155 SRH983155:SRW983155 TBD983155:TBS983155 TKZ983155:TLO983155 TUV983155:TVK983155 UER983155:UFG983155 UON983155:UPC983155 UYJ983155:UYY983155 VIF983155:VIU983155 VSB983155:VSQ983155 WBX983155:WCM983155 WLT983155:WMI983155 WVP983155:WWE983155 G118:W118 JC118:JS118 SY118:TO118 ACU118:ADK118 AMQ118:ANG118 AWM118:AXC118 BGI118:BGY118 BQE118:BQU118 CAA118:CAQ118 CJW118:CKM118 CTS118:CUI118 DDO118:DEE118 DNK118:DOA118 DXG118:DXW118 EHC118:EHS118 EQY118:ERO118 FAU118:FBK118 FKQ118:FLG118 FUM118:FVC118 GEI118:GEY118 GOE118:GOU118 GYA118:GYQ118 HHW118:HIM118 HRS118:HSI118 IBO118:ICE118 ILK118:IMA118 IVG118:IVW118 JFC118:JFS118 JOY118:JPO118 JYU118:JZK118 KIQ118:KJG118 KSM118:KTC118 LCI118:LCY118 LME118:LMU118 LWA118:LWQ118 MFW118:MGM118 MPS118:MQI118 MZO118:NAE118 NJK118:NKA118 NTG118:NTW118 ODC118:ODS118 OMY118:ONO118 OWU118:OXK118 PGQ118:PHG118 PQM118:PRC118 QAI118:QAY118 QKE118:QKU118 QUA118:QUQ118 RDW118:REM118 RNS118:ROI118 RXO118:RYE118 SHK118:SIA118 SRG118:SRW118 TBC118:TBS118 TKY118:TLO118 TUU118:TVK118 UEQ118:UFG118 UOM118:UPC118 UYI118:UYY118 VIE118:VIU118 VSA118:VSQ118 WBW118:WCM118 WLS118:WMI118 WVO118:WWE118 G65654:W65654 JC65654:JS65654 SY65654:TO65654 ACU65654:ADK65654 AMQ65654:ANG65654 AWM65654:AXC65654 BGI65654:BGY65654 BQE65654:BQU65654 CAA65654:CAQ65654 CJW65654:CKM65654 CTS65654:CUI65654 DDO65654:DEE65654 DNK65654:DOA65654 DXG65654:DXW65654 EHC65654:EHS65654 EQY65654:ERO65654 FAU65654:FBK65654 FKQ65654:FLG65654 FUM65654:FVC65654 GEI65654:GEY65654 GOE65654:GOU65654 GYA65654:GYQ65654 HHW65654:HIM65654 HRS65654:HSI65654 IBO65654:ICE65654 ILK65654:IMA65654 IVG65654:IVW65654 JFC65654:JFS65654 JOY65654:JPO65654 JYU65654:JZK65654 KIQ65654:KJG65654 KSM65654:KTC65654 LCI65654:LCY65654 LME65654:LMU65654 LWA65654:LWQ65654 MFW65654:MGM65654 MPS65654:MQI65654 MZO65654:NAE65654 NJK65654:NKA65654 NTG65654:NTW65654 ODC65654:ODS65654 OMY65654:ONO65654 OWU65654:OXK65654 PGQ65654:PHG65654 PQM65654:PRC65654 QAI65654:QAY65654 QKE65654:QKU65654 QUA65654:QUQ65654 RDW65654:REM65654 RNS65654:ROI65654 RXO65654:RYE65654 SHK65654:SIA65654 SRG65654:SRW65654 TBC65654:TBS65654 TKY65654:TLO65654 TUU65654:TVK65654 UEQ65654:UFG65654 UOM65654:UPC65654 UYI65654:UYY65654 VIE65654:VIU65654 VSA65654:VSQ65654 WBW65654:WCM65654 WLS65654:WMI65654 WVO65654:WWE65654 G131190:W131190 JC131190:JS131190 SY131190:TO131190 ACU131190:ADK131190 AMQ131190:ANG131190 AWM131190:AXC131190 BGI131190:BGY131190 BQE131190:BQU131190 CAA131190:CAQ131190 CJW131190:CKM131190 CTS131190:CUI131190 DDO131190:DEE131190 DNK131190:DOA131190 DXG131190:DXW131190 EHC131190:EHS131190 EQY131190:ERO131190 FAU131190:FBK131190 FKQ131190:FLG131190 FUM131190:FVC131190 GEI131190:GEY131190 GOE131190:GOU131190 GYA131190:GYQ131190 HHW131190:HIM131190 HRS131190:HSI131190 IBO131190:ICE131190 ILK131190:IMA131190 IVG131190:IVW131190 JFC131190:JFS131190 JOY131190:JPO131190 JYU131190:JZK131190 KIQ131190:KJG131190 KSM131190:KTC131190 LCI131190:LCY131190 LME131190:LMU131190 LWA131190:LWQ131190 MFW131190:MGM131190 MPS131190:MQI131190 MZO131190:NAE131190 NJK131190:NKA131190 NTG131190:NTW131190 ODC131190:ODS131190 OMY131190:ONO131190 OWU131190:OXK131190 PGQ131190:PHG131190 PQM131190:PRC131190 QAI131190:QAY131190 QKE131190:QKU131190 QUA131190:QUQ131190 RDW131190:REM131190 RNS131190:ROI131190 RXO131190:RYE131190 SHK131190:SIA131190 SRG131190:SRW131190 TBC131190:TBS131190 TKY131190:TLO131190 TUU131190:TVK131190 UEQ131190:UFG131190 UOM131190:UPC131190 UYI131190:UYY131190 VIE131190:VIU131190 VSA131190:VSQ131190 WBW131190:WCM131190 WLS131190:WMI131190 WVO131190:WWE131190 G196726:W196726 JC196726:JS196726 SY196726:TO196726 ACU196726:ADK196726 AMQ196726:ANG196726 AWM196726:AXC196726 BGI196726:BGY196726 BQE196726:BQU196726 CAA196726:CAQ196726 CJW196726:CKM196726 CTS196726:CUI196726 DDO196726:DEE196726 DNK196726:DOA196726 DXG196726:DXW196726 EHC196726:EHS196726 EQY196726:ERO196726 FAU196726:FBK196726 FKQ196726:FLG196726 FUM196726:FVC196726 GEI196726:GEY196726 GOE196726:GOU196726 GYA196726:GYQ196726 HHW196726:HIM196726 HRS196726:HSI196726 IBO196726:ICE196726 ILK196726:IMA196726 IVG196726:IVW196726 JFC196726:JFS196726 JOY196726:JPO196726 JYU196726:JZK196726 KIQ196726:KJG196726 KSM196726:KTC196726 LCI196726:LCY196726 LME196726:LMU196726 LWA196726:LWQ196726 MFW196726:MGM196726 MPS196726:MQI196726 MZO196726:NAE196726 NJK196726:NKA196726 NTG196726:NTW196726 ODC196726:ODS196726 OMY196726:ONO196726 OWU196726:OXK196726 PGQ196726:PHG196726 PQM196726:PRC196726 QAI196726:QAY196726 QKE196726:QKU196726 QUA196726:QUQ196726 RDW196726:REM196726 RNS196726:ROI196726 RXO196726:RYE196726 SHK196726:SIA196726 SRG196726:SRW196726 TBC196726:TBS196726 TKY196726:TLO196726 TUU196726:TVK196726 UEQ196726:UFG196726 UOM196726:UPC196726 UYI196726:UYY196726 VIE196726:VIU196726 VSA196726:VSQ196726 WBW196726:WCM196726 WLS196726:WMI196726 WVO196726:WWE196726 G262262:W262262 JC262262:JS262262 SY262262:TO262262 ACU262262:ADK262262 AMQ262262:ANG262262 AWM262262:AXC262262 BGI262262:BGY262262 BQE262262:BQU262262 CAA262262:CAQ262262 CJW262262:CKM262262 CTS262262:CUI262262 DDO262262:DEE262262 DNK262262:DOA262262 DXG262262:DXW262262 EHC262262:EHS262262 EQY262262:ERO262262 FAU262262:FBK262262 FKQ262262:FLG262262 FUM262262:FVC262262 GEI262262:GEY262262 GOE262262:GOU262262 GYA262262:GYQ262262 HHW262262:HIM262262 HRS262262:HSI262262 IBO262262:ICE262262 ILK262262:IMA262262 IVG262262:IVW262262 JFC262262:JFS262262 JOY262262:JPO262262 JYU262262:JZK262262 KIQ262262:KJG262262 KSM262262:KTC262262 LCI262262:LCY262262 LME262262:LMU262262 LWA262262:LWQ262262 MFW262262:MGM262262 MPS262262:MQI262262 MZO262262:NAE262262 NJK262262:NKA262262 NTG262262:NTW262262 ODC262262:ODS262262 OMY262262:ONO262262 OWU262262:OXK262262 PGQ262262:PHG262262 PQM262262:PRC262262 QAI262262:QAY262262 QKE262262:QKU262262 QUA262262:QUQ262262 RDW262262:REM262262 RNS262262:ROI262262 RXO262262:RYE262262 SHK262262:SIA262262 SRG262262:SRW262262 TBC262262:TBS262262 TKY262262:TLO262262 TUU262262:TVK262262 UEQ262262:UFG262262 UOM262262:UPC262262 UYI262262:UYY262262 VIE262262:VIU262262 VSA262262:VSQ262262 WBW262262:WCM262262 WLS262262:WMI262262 WVO262262:WWE262262 G327798:W327798 JC327798:JS327798 SY327798:TO327798 ACU327798:ADK327798 AMQ327798:ANG327798 AWM327798:AXC327798 BGI327798:BGY327798 BQE327798:BQU327798 CAA327798:CAQ327798 CJW327798:CKM327798 CTS327798:CUI327798 DDO327798:DEE327798 DNK327798:DOA327798 DXG327798:DXW327798 EHC327798:EHS327798 EQY327798:ERO327798 FAU327798:FBK327798 FKQ327798:FLG327798 FUM327798:FVC327798 GEI327798:GEY327798 GOE327798:GOU327798 GYA327798:GYQ327798 HHW327798:HIM327798 HRS327798:HSI327798 IBO327798:ICE327798 ILK327798:IMA327798 IVG327798:IVW327798 JFC327798:JFS327798 JOY327798:JPO327798 JYU327798:JZK327798 KIQ327798:KJG327798 KSM327798:KTC327798 LCI327798:LCY327798 LME327798:LMU327798 LWA327798:LWQ327798 MFW327798:MGM327798 MPS327798:MQI327798 MZO327798:NAE327798 NJK327798:NKA327798 NTG327798:NTW327798 ODC327798:ODS327798 OMY327798:ONO327798 OWU327798:OXK327798 PGQ327798:PHG327798 PQM327798:PRC327798 QAI327798:QAY327798 QKE327798:QKU327798 QUA327798:QUQ327798 RDW327798:REM327798 RNS327798:ROI327798 RXO327798:RYE327798 SHK327798:SIA327798 SRG327798:SRW327798 TBC327798:TBS327798 TKY327798:TLO327798 TUU327798:TVK327798 UEQ327798:UFG327798 UOM327798:UPC327798 UYI327798:UYY327798 VIE327798:VIU327798 VSA327798:VSQ327798 WBW327798:WCM327798 WLS327798:WMI327798 WVO327798:WWE327798 G393334:W393334 JC393334:JS393334 SY393334:TO393334 ACU393334:ADK393334 AMQ393334:ANG393334 AWM393334:AXC393334 BGI393334:BGY393334 BQE393334:BQU393334 CAA393334:CAQ393334 CJW393334:CKM393334 CTS393334:CUI393334 DDO393334:DEE393334 DNK393334:DOA393334 DXG393334:DXW393334 EHC393334:EHS393334 EQY393334:ERO393334 FAU393334:FBK393334 FKQ393334:FLG393334 FUM393334:FVC393334 GEI393334:GEY393334 GOE393334:GOU393334 GYA393334:GYQ393334 HHW393334:HIM393334 HRS393334:HSI393334 IBO393334:ICE393334 ILK393334:IMA393334 IVG393334:IVW393334 JFC393334:JFS393334 JOY393334:JPO393334 JYU393334:JZK393334 KIQ393334:KJG393334 KSM393334:KTC393334 LCI393334:LCY393334 LME393334:LMU393334 LWA393334:LWQ393334 MFW393334:MGM393334 MPS393334:MQI393334 MZO393334:NAE393334 NJK393334:NKA393334 NTG393334:NTW393334 ODC393334:ODS393334 OMY393334:ONO393334 OWU393334:OXK393334 PGQ393334:PHG393334 PQM393334:PRC393334 QAI393334:QAY393334 QKE393334:QKU393334 QUA393334:QUQ393334 RDW393334:REM393334 RNS393334:ROI393334 RXO393334:RYE393334 SHK393334:SIA393334 SRG393334:SRW393334 TBC393334:TBS393334 TKY393334:TLO393334 TUU393334:TVK393334 UEQ393334:UFG393334 UOM393334:UPC393334 UYI393334:UYY393334 VIE393334:VIU393334 VSA393334:VSQ393334 WBW393334:WCM393334 WLS393334:WMI393334 WVO393334:WWE393334 G458870:W458870 JC458870:JS458870 SY458870:TO458870 ACU458870:ADK458870 AMQ458870:ANG458870 AWM458870:AXC458870 BGI458870:BGY458870 BQE458870:BQU458870 CAA458870:CAQ458870 CJW458870:CKM458870 CTS458870:CUI458870 DDO458870:DEE458870 DNK458870:DOA458870 DXG458870:DXW458870 EHC458870:EHS458870 EQY458870:ERO458870 FAU458870:FBK458870 FKQ458870:FLG458870 FUM458870:FVC458870 GEI458870:GEY458870 GOE458870:GOU458870 GYA458870:GYQ458870 HHW458870:HIM458870 HRS458870:HSI458870 IBO458870:ICE458870 ILK458870:IMA458870 IVG458870:IVW458870 JFC458870:JFS458870 JOY458870:JPO458870 JYU458870:JZK458870 KIQ458870:KJG458870 KSM458870:KTC458870 LCI458870:LCY458870 LME458870:LMU458870 LWA458870:LWQ458870 MFW458870:MGM458870 MPS458870:MQI458870 MZO458870:NAE458870 NJK458870:NKA458870 NTG458870:NTW458870 ODC458870:ODS458870 OMY458870:ONO458870 OWU458870:OXK458870 PGQ458870:PHG458870 PQM458870:PRC458870 QAI458870:QAY458870 QKE458870:QKU458870 QUA458870:QUQ458870 RDW458870:REM458870 RNS458870:ROI458870 RXO458870:RYE458870 SHK458870:SIA458870 SRG458870:SRW458870 TBC458870:TBS458870 TKY458870:TLO458870 TUU458870:TVK458870 UEQ458870:UFG458870 UOM458870:UPC458870 UYI458870:UYY458870 VIE458870:VIU458870 VSA458870:VSQ458870 WBW458870:WCM458870 WLS458870:WMI458870 WVO458870:WWE458870 G524406:W524406 JC524406:JS524406 SY524406:TO524406 ACU524406:ADK524406 AMQ524406:ANG524406 AWM524406:AXC524406 BGI524406:BGY524406 BQE524406:BQU524406 CAA524406:CAQ524406 CJW524406:CKM524406 CTS524406:CUI524406 DDO524406:DEE524406 DNK524406:DOA524406 DXG524406:DXW524406 EHC524406:EHS524406 EQY524406:ERO524406 FAU524406:FBK524406 FKQ524406:FLG524406 FUM524406:FVC524406 GEI524406:GEY524406 GOE524406:GOU524406 GYA524406:GYQ524406 HHW524406:HIM524406 HRS524406:HSI524406 IBO524406:ICE524406 ILK524406:IMA524406 IVG524406:IVW524406 JFC524406:JFS524406 JOY524406:JPO524406 JYU524406:JZK524406 KIQ524406:KJG524406 KSM524406:KTC524406 LCI524406:LCY524406 LME524406:LMU524406 LWA524406:LWQ524406 MFW524406:MGM524406 MPS524406:MQI524406 MZO524406:NAE524406 NJK524406:NKA524406 NTG524406:NTW524406 ODC524406:ODS524406 OMY524406:ONO524406 OWU524406:OXK524406 PGQ524406:PHG524406 PQM524406:PRC524406 QAI524406:QAY524406 QKE524406:QKU524406 QUA524406:QUQ524406 RDW524406:REM524406 RNS524406:ROI524406 RXO524406:RYE524406 SHK524406:SIA524406 SRG524406:SRW524406 TBC524406:TBS524406 TKY524406:TLO524406 TUU524406:TVK524406 UEQ524406:UFG524406 UOM524406:UPC524406 UYI524406:UYY524406 VIE524406:VIU524406 VSA524406:VSQ524406 WBW524406:WCM524406 WLS524406:WMI524406 WVO524406:WWE524406 G589942:W589942 JC589942:JS589942 SY589942:TO589942 ACU589942:ADK589942 AMQ589942:ANG589942 AWM589942:AXC589942 BGI589942:BGY589942 BQE589942:BQU589942 CAA589942:CAQ589942 CJW589942:CKM589942 CTS589942:CUI589942 DDO589942:DEE589942 DNK589942:DOA589942 DXG589942:DXW589942 EHC589942:EHS589942 EQY589942:ERO589942 FAU589942:FBK589942 FKQ589942:FLG589942 FUM589942:FVC589942 GEI589942:GEY589942 GOE589942:GOU589942 GYA589942:GYQ589942 HHW589942:HIM589942 HRS589942:HSI589942 IBO589942:ICE589942 ILK589942:IMA589942 IVG589942:IVW589942 JFC589942:JFS589942 JOY589942:JPO589942 JYU589942:JZK589942 KIQ589942:KJG589942 KSM589942:KTC589942 LCI589942:LCY589942 LME589942:LMU589942 LWA589942:LWQ589942 MFW589942:MGM589942 MPS589942:MQI589942 MZO589942:NAE589942 NJK589942:NKA589942 NTG589942:NTW589942 ODC589942:ODS589942 OMY589942:ONO589942 OWU589942:OXK589942 PGQ589942:PHG589942 PQM589942:PRC589942 QAI589942:QAY589942 QKE589942:QKU589942 QUA589942:QUQ589942 RDW589942:REM589942 RNS589942:ROI589942 RXO589942:RYE589942 SHK589942:SIA589942 SRG589942:SRW589942 TBC589942:TBS589942 TKY589942:TLO589942 TUU589942:TVK589942 UEQ589942:UFG589942 UOM589942:UPC589942 UYI589942:UYY589942 VIE589942:VIU589942 VSA589942:VSQ589942 WBW589942:WCM589942 WLS589942:WMI589942 WVO589942:WWE589942 G655478:W655478 JC655478:JS655478 SY655478:TO655478 ACU655478:ADK655478 AMQ655478:ANG655478 AWM655478:AXC655478 BGI655478:BGY655478 BQE655478:BQU655478 CAA655478:CAQ655478 CJW655478:CKM655478 CTS655478:CUI655478 DDO655478:DEE655478 DNK655478:DOA655478 DXG655478:DXW655478 EHC655478:EHS655478 EQY655478:ERO655478 FAU655478:FBK655478 FKQ655478:FLG655478 FUM655478:FVC655478 GEI655478:GEY655478 GOE655478:GOU655478 GYA655478:GYQ655478 HHW655478:HIM655478 HRS655478:HSI655478 IBO655478:ICE655478 ILK655478:IMA655478 IVG655478:IVW655478 JFC655478:JFS655478 JOY655478:JPO655478 JYU655478:JZK655478 KIQ655478:KJG655478 KSM655478:KTC655478 LCI655478:LCY655478 LME655478:LMU655478 LWA655478:LWQ655478 MFW655478:MGM655478 MPS655478:MQI655478 MZO655478:NAE655478 NJK655478:NKA655478 NTG655478:NTW655478 ODC655478:ODS655478 OMY655478:ONO655478 OWU655478:OXK655478 PGQ655478:PHG655478 PQM655478:PRC655478 QAI655478:QAY655478 QKE655478:QKU655478 QUA655478:QUQ655478 RDW655478:REM655478 RNS655478:ROI655478 RXO655478:RYE655478 SHK655478:SIA655478 SRG655478:SRW655478 TBC655478:TBS655478 TKY655478:TLO655478 TUU655478:TVK655478 UEQ655478:UFG655478 UOM655478:UPC655478 UYI655478:UYY655478 VIE655478:VIU655478 VSA655478:VSQ655478 WBW655478:WCM655478 WLS655478:WMI655478 WVO655478:WWE655478 G721014:W721014 JC721014:JS721014 SY721014:TO721014 ACU721014:ADK721014 AMQ721014:ANG721014 AWM721014:AXC721014 BGI721014:BGY721014 BQE721014:BQU721014 CAA721014:CAQ721014 CJW721014:CKM721014 CTS721014:CUI721014 DDO721014:DEE721014 DNK721014:DOA721014 DXG721014:DXW721014 EHC721014:EHS721014 EQY721014:ERO721014 FAU721014:FBK721014 FKQ721014:FLG721014 FUM721014:FVC721014 GEI721014:GEY721014 GOE721014:GOU721014 GYA721014:GYQ721014 HHW721014:HIM721014 HRS721014:HSI721014 IBO721014:ICE721014 ILK721014:IMA721014 IVG721014:IVW721014 JFC721014:JFS721014 JOY721014:JPO721014 JYU721014:JZK721014 KIQ721014:KJG721014 KSM721014:KTC721014 LCI721014:LCY721014 LME721014:LMU721014 LWA721014:LWQ721014 MFW721014:MGM721014 MPS721014:MQI721014 MZO721014:NAE721014 NJK721014:NKA721014 NTG721014:NTW721014 ODC721014:ODS721014 OMY721014:ONO721014 OWU721014:OXK721014 PGQ721014:PHG721014 PQM721014:PRC721014 QAI721014:QAY721014 QKE721014:QKU721014 QUA721014:QUQ721014 RDW721014:REM721014 RNS721014:ROI721014 RXO721014:RYE721014 SHK721014:SIA721014 SRG721014:SRW721014 TBC721014:TBS721014 TKY721014:TLO721014 TUU721014:TVK721014 UEQ721014:UFG721014 UOM721014:UPC721014 UYI721014:UYY721014 VIE721014:VIU721014 VSA721014:VSQ721014 WBW721014:WCM721014 WLS721014:WMI721014 WVO721014:WWE721014 G786550:W786550 JC786550:JS786550 SY786550:TO786550 ACU786550:ADK786550 AMQ786550:ANG786550 AWM786550:AXC786550 BGI786550:BGY786550 BQE786550:BQU786550 CAA786550:CAQ786550 CJW786550:CKM786550 CTS786550:CUI786550 DDO786550:DEE786550 DNK786550:DOA786550 DXG786550:DXW786550 EHC786550:EHS786550 EQY786550:ERO786550 FAU786550:FBK786550 FKQ786550:FLG786550 FUM786550:FVC786550 GEI786550:GEY786550 GOE786550:GOU786550 GYA786550:GYQ786550 HHW786550:HIM786550 HRS786550:HSI786550 IBO786550:ICE786550 ILK786550:IMA786550 IVG786550:IVW786550 JFC786550:JFS786550 JOY786550:JPO786550 JYU786550:JZK786550 KIQ786550:KJG786550 KSM786550:KTC786550 LCI786550:LCY786550 LME786550:LMU786550 LWA786550:LWQ786550 MFW786550:MGM786550 MPS786550:MQI786550 MZO786550:NAE786550 NJK786550:NKA786550 NTG786550:NTW786550 ODC786550:ODS786550 OMY786550:ONO786550 OWU786550:OXK786550 PGQ786550:PHG786550 PQM786550:PRC786550 QAI786550:QAY786550 QKE786550:QKU786550 QUA786550:QUQ786550 RDW786550:REM786550 RNS786550:ROI786550 RXO786550:RYE786550 SHK786550:SIA786550 SRG786550:SRW786550 TBC786550:TBS786550 TKY786550:TLO786550 TUU786550:TVK786550 UEQ786550:UFG786550 UOM786550:UPC786550 UYI786550:UYY786550 VIE786550:VIU786550 VSA786550:VSQ786550 WBW786550:WCM786550 WLS786550:WMI786550 WVO786550:WWE786550 G852086:W852086 JC852086:JS852086 SY852086:TO852086 ACU852086:ADK852086 AMQ852086:ANG852086 AWM852086:AXC852086 BGI852086:BGY852086 BQE852086:BQU852086 CAA852086:CAQ852086 CJW852086:CKM852086 CTS852086:CUI852086 DDO852086:DEE852086 DNK852086:DOA852086 DXG852086:DXW852086 EHC852086:EHS852086 EQY852086:ERO852086 FAU852086:FBK852086 FKQ852086:FLG852086 FUM852086:FVC852086 GEI852086:GEY852086 GOE852086:GOU852086 GYA852086:GYQ852086 HHW852086:HIM852086 HRS852086:HSI852086 IBO852086:ICE852086 ILK852086:IMA852086 IVG852086:IVW852086 JFC852086:JFS852086 JOY852086:JPO852086 JYU852086:JZK852086 KIQ852086:KJG852086 KSM852086:KTC852086 LCI852086:LCY852086 LME852086:LMU852086 LWA852086:LWQ852086 MFW852086:MGM852086 MPS852086:MQI852086 MZO852086:NAE852086 NJK852086:NKA852086 NTG852086:NTW852086 ODC852086:ODS852086 OMY852086:ONO852086 OWU852086:OXK852086 PGQ852086:PHG852086 PQM852086:PRC852086 QAI852086:QAY852086 QKE852086:QKU852086 QUA852086:QUQ852086 RDW852086:REM852086 RNS852086:ROI852086 RXO852086:RYE852086 SHK852086:SIA852086 SRG852086:SRW852086 TBC852086:TBS852086 TKY852086:TLO852086 TUU852086:TVK852086 UEQ852086:UFG852086 UOM852086:UPC852086 UYI852086:UYY852086 VIE852086:VIU852086 VSA852086:VSQ852086 WBW852086:WCM852086 WLS852086:WMI852086 WVO852086:WWE852086 G917622:W917622 JC917622:JS917622 SY917622:TO917622 ACU917622:ADK917622 AMQ917622:ANG917622 AWM917622:AXC917622 BGI917622:BGY917622 BQE917622:BQU917622 CAA917622:CAQ917622 CJW917622:CKM917622 CTS917622:CUI917622 DDO917622:DEE917622 DNK917622:DOA917622 DXG917622:DXW917622 EHC917622:EHS917622 EQY917622:ERO917622 FAU917622:FBK917622 FKQ917622:FLG917622 FUM917622:FVC917622 GEI917622:GEY917622 GOE917622:GOU917622 GYA917622:GYQ917622 HHW917622:HIM917622 HRS917622:HSI917622 IBO917622:ICE917622 ILK917622:IMA917622 IVG917622:IVW917622 JFC917622:JFS917622 JOY917622:JPO917622 JYU917622:JZK917622 KIQ917622:KJG917622 KSM917622:KTC917622 LCI917622:LCY917622 LME917622:LMU917622 LWA917622:LWQ917622 MFW917622:MGM917622 MPS917622:MQI917622 MZO917622:NAE917622 NJK917622:NKA917622 NTG917622:NTW917622 ODC917622:ODS917622 OMY917622:ONO917622 OWU917622:OXK917622 PGQ917622:PHG917622 PQM917622:PRC917622 QAI917622:QAY917622 QKE917622:QKU917622 QUA917622:QUQ917622 RDW917622:REM917622 RNS917622:ROI917622 RXO917622:RYE917622 SHK917622:SIA917622 SRG917622:SRW917622 TBC917622:TBS917622 TKY917622:TLO917622 TUU917622:TVK917622 UEQ917622:UFG917622 UOM917622:UPC917622 UYI917622:UYY917622 VIE917622:VIU917622 VSA917622:VSQ917622 WBW917622:WCM917622 WLS917622:WMI917622 WVO917622:WWE917622 G983158:W983158 JC983158:JS983158 SY983158:TO983158 ACU983158:ADK983158 AMQ983158:ANG983158 AWM983158:AXC983158 BGI983158:BGY983158 BQE983158:BQU983158 CAA983158:CAQ983158 CJW983158:CKM983158 CTS983158:CUI983158 DDO983158:DEE983158 DNK983158:DOA983158 DXG983158:DXW983158 EHC983158:EHS983158 EQY983158:ERO983158 FAU983158:FBK983158 FKQ983158:FLG983158 FUM983158:FVC983158 GEI983158:GEY983158 GOE983158:GOU983158 GYA983158:GYQ983158 HHW983158:HIM983158 HRS983158:HSI983158 IBO983158:ICE983158 ILK983158:IMA983158 IVG983158:IVW983158 JFC983158:JFS983158 JOY983158:JPO983158 JYU983158:JZK983158 KIQ983158:KJG983158 KSM983158:KTC983158 LCI983158:LCY983158 LME983158:LMU983158 LWA983158:LWQ983158 MFW983158:MGM983158 MPS983158:MQI983158 MZO983158:NAE983158 NJK983158:NKA983158 NTG983158:NTW983158 ODC983158:ODS983158 OMY983158:ONO983158 OWU983158:OXK983158 PGQ983158:PHG983158 PQM983158:PRC983158 QAI983158:QAY983158 QKE983158:QKU983158 QUA983158:QUQ983158 RDW983158:REM983158 RNS983158:ROI983158 RXO983158:RYE983158 SHK983158:SIA983158 SRG983158:SRW983158 TBC983158:TBS983158 TKY983158:TLO983158 TUU983158:TVK983158 UEQ983158:UFG983158 UOM983158:UPC983158 UYI983158:UYY983158 VIE983158:VIU983158 VSA983158:VSQ983158 WBW983158:WCM983158 WLS983158:WMI983158 WVO983158:WWE983158 Q113:V113 JM113:JR113 TI113:TN113 ADE113:ADJ113 ANA113:ANF113 AWW113:AXB113 BGS113:BGX113 BQO113:BQT113 CAK113:CAP113 CKG113:CKL113 CUC113:CUH113 DDY113:DED113 DNU113:DNZ113 DXQ113:DXV113 EHM113:EHR113 ERI113:ERN113 FBE113:FBJ113 FLA113:FLF113 FUW113:FVB113 GES113:GEX113 GOO113:GOT113 GYK113:GYP113 HIG113:HIL113 HSC113:HSH113 IBY113:ICD113 ILU113:ILZ113 IVQ113:IVV113 JFM113:JFR113 JPI113:JPN113 JZE113:JZJ113 KJA113:KJF113 KSW113:KTB113 LCS113:LCX113 LMO113:LMT113 LWK113:LWP113 MGG113:MGL113 MQC113:MQH113 MZY113:NAD113 NJU113:NJZ113 NTQ113:NTV113 ODM113:ODR113 ONI113:ONN113 OXE113:OXJ113 PHA113:PHF113 PQW113:PRB113 QAS113:QAX113 QKO113:QKT113 QUK113:QUP113 REG113:REL113 ROC113:ROH113 RXY113:RYD113 SHU113:SHZ113 SRQ113:SRV113 TBM113:TBR113 TLI113:TLN113 TVE113:TVJ113 UFA113:UFF113 UOW113:UPB113 UYS113:UYX113 VIO113:VIT113 VSK113:VSP113 WCG113:WCL113 WMC113:WMH113 WVY113:WWD113 Q65649:V65649 JM65649:JR65649 TI65649:TN65649 ADE65649:ADJ65649 ANA65649:ANF65649 AWW65649:AXB65649 BGS65649:BGX65649 BQO65649:BQT65649 CAK65649:CAP65649 CKG65649:CKL65649 CUC65649:CUH65649 DDY65649:DED65649 DNU65649:DNZ65649 DXQ65649:DXV65649 EHM65649:EHR65649 ERI65649:ERN65649 FBE65649:FBJ65649 FLA65649:FLF65649 FUW65649:FVB65649 GES65649:GEX65649 GOO65649:GOT65649 GYK65649:GYP65649 HIG65649:HIL65649 HSC65649:HSH65649 IBY65649:ICD65649 ILU65649:ILZ65649 IVQ65649:IVV65649 JFM65649:JFR65649 JPI65649:JPN65649 JZE65649:JZJ65649 KJA65649:KJF65649 KSW65649:KTB65649 LCS65649:LCX65649 LMO65649:LMT65649 LWK65649:LWP65649 MGG65649:MGL65649 MQC65649:MQH65649 MZY65649:NAD65649 NJU65649:NJZ65649 NTQ65649:NTV65649 ODM65649:ODR65649 ONI65649:ONN65649 OXE65649:OXJ65649 PHA65649:PHF65649 PQW65649:PRB65649 QAS65649:QAX65649 QKO65649:QKT65649 QUK65649:QUP65649 REG65649:REL65649 ROC65649:ROH65649 RXY65649:RYD65649 SHU65649:SHZ65649 SRQ65649:SRV65649 TBM65649:TBR65649 TLI65649:TLN65649 TVE65649:TVJ65649 UFA65649:UFF65649 UOW65649:UPB65649 UYS65649:UYX65649 VIO65649:VIT65649 VSK65649:VSP65649 WCG65649:WCL65649 WMC65649:WMH65649 WVY65649:WWD65649 Q131185:V131185 JM131185:JR131185 TI131185:TN131185 ADE131185:ADJ131185 ANA131185:ANF131185 AWW131185:AXB131185 BGS131185:BGX131185 BQO131185:BQT131185 CAK131185:CAP131185 CKG131185:CKL131185 CUC131185:CUH131185 DDY131185:DED131185 DNU131185:DNZ131185 DXQ131185:DXV131185 EHM131185:EHR131185 ERI131185:ERN131185 FBE131185:FBJ131185 FLA131185:FLF131185 FUW131185:FVB131185 GES131185:GEX131185 GOO131185:GOT131185 GYK131185:GYP131185 HIG131185:HIL131185 HSC131185:HSH131185 IBY131185:ICD131185 ILU131185:ILZ131185 IVQ131185:IVV131185 JFM131185:JFR131185 JPI131185:JPN131185 JZE131185:JZJ131185 KJA131185:KJF131185 KSW131185:KTB131185 LCS131185:LCX131185 LMO131185:LMT131185 LWK131185:LWP131185 MGG131185:MGL131185 MQC131185:MQH131185 MZY131185:NAD131185 NJU131185:NJZ131185 NTQ131185:NTV131185 ODM131185:ODR131185 ONI131185:ONN131185 OXE131185:OXJ131185 PHA131185:PHF131185 PQW131185:PRB131185 QAS131185:QAX131185 QKO131185:QKT131185 QUK131185:QUP131185 REG131185:REL131185 ROC131185:ROH131185 RXY131185:RYD131185 SHU131185:SHZ131185 SRQ131185:SRV131185 TBM131185:TBR131185 TLI131185:TLN131185 TVE131185:TVJ131185 UFA131185:UFF131185 UOW131185:UPB131185 UYS131185:UYX131185 VIO131185:VIT131185 VSK131185:VSP131185 WCG131185:WCL131185 WMC131185:WMH131185 WVY131185:WWD131185 Q196721:V196721 JM196721:JR196721 TI196721:TN196721 ADE196721:ADJ196721 ANA196721:ANF196721 AWW196721:AXB196721 BGS196721:BGX196721 BQO196721:BQT196721 CAK196721:CAP196721 CKG196721:CKL196721 CUC196721:CUH196721 DDY196721:DED196721 DNU196721:DNZ196721 DXQ196721:DXV196721 EHM196721:EHR196721 ERI196721:ERN196721 FBE196721:FBJ196721 FLA196721:FLF196721 FUW196721:FVB196721 GES196721:GEX196721 GOO196721:GOT196721 GYK196721:GYP196721 HIG196721:HIL196721 HSC196721:HSH196721 IBY196721:ICD196721 ILU196721:ILZ196721 IVQ196721:IVV196721 JFM196721:JFR196721 JPI196721:JPN196721 JZE196721:JZJ196721 KJA196721:KJF196721 KSW196721:KTB196721 LCS196721:LCX196721 LMO196721:LMT196721 LWK196721:LWP196721 MGG196721:MGL196721 MQC196721:MQH196721 MZY196721:NAD196721 NJU196721:NJZ196721 NTQ196721:NTV196721 ODM196721:ODR196721 ONI196721:ONN196721 OXE196721:OXJ196721 PHA196721:PHF196721 PQW196721:PRB196721 QAS196721:QAX196721 QKO196721:QKT196721 QUK196721:QUP196721 REG196721:REL196721 ROC196721:ROH196721 RXY196721:RYD196721 SHU196721:SHZ196721 SRQ196721:SRV196721 TBM196721:TBR196721 TLI196721:TLN196721 TVE196721:TVJ196721 UFA196721:UFF196721 UOW196721:UPB196721 UYS196721:UYX196721 VIO196721:VIT196721 VSK196721:VSP196721 WCG196721:WCL196721 WMC196721:WMH196721 WVY196721:WWD196721 Q262257:V262257 JM262257:JR262257 TI262257:TN262257 ADE262257:ADJ262257 ANA262257:ANF262257 AWW262257:AXB262257 BGS262257:BGX262257 BQO262257:BQT262257 CAK262257:CAP262257 CKG262257:CKL262257 CUC262257:CUH262257 DDY262257:DED262257 DNU262257:DNZ262257 DXQ262257:DXV262257 EHM262257:EHR262257 ERI262257:ERN262257 FBE262257:FBJ262257 FLA262257:FLF262257 FUW262257:FVB262257 GES262257:GEX262257 GOO262257:GOT262257 GYK262257:GYP262257 HIG262257:HIL262257 HSC262257:HSH262257 IBY262257:ICD262257 ILU262257:ILZ262257 IVQ262257:IVV262257 JFM262257:JFR262257 JPI262257:JPN262257 JZE262257:JZJ262257 KJA262257:KJF262257 KSW262257:KTB262257 LCS262257:LCX262257 LMO262257:LMT262257 LWK262257:LWP262257 MGG262257:MGL262257 MQC262257:MQH262257 MZY262257:NAD262257 NJU262257:NJZ262257 NTQ262257:NTV262257 ODM262257:ODR262257 ONI262257:ONN262257 OXE262257:OXJ262257 PHA262257:PHF262257 PQW262257:PRB262257 QAS262257:QAX262257 QKO262257:QKT262257 QUK262257:QUP262257 REG262257:REL262257 ROC262257:ROH262257 RXY262257:RYD262257 SHU262257:SHZ262257 SRQ262257:SRV262257 TBM262257:TBR262257 TLI262257:TLN262257 TVE262257:TVJ262257 UFA262257:UFF262257 UOW262257:UPB262257 UYS262257:UYX262257 VIO262257:VIT262257 VSK262257:VSP262257 WCG262257:WCL262257 WMC262257:WMH262257 WVY262257:WWD262257 Q327793:V327793 JM327793:JR327793 TI327793:TN327793 ADE327793:ADJ327793 ANA327793:ANF327793 AWW327793:AXB327793 BGS327793:BGX327793 BQO327793:BQT327793 CAK327793:CAP327793 CKG327793:CKL327793 CUC327793:CUH327793 DDY327793:DED327793 DNU327793:DNZ327793 DXQ327793:DXV327793 EHM327793:EHR327793 ERI327793:ERN327793 FBE327793:FBJ327793 FLA327793:FLF327793 FUW327793:FVB327793 GES327793:GEX327793 GOO327793:GOT327793 GYK327793:GYP327793 HIG327793:HIL327793 HSC327793:HSH327793 IBY327793:ICD327793 ILU327793:ILZ327793 IVQ327793:IVV327793 JFM327793:JFR327793 JPI327793:JPN327793 JZE327793:JZJ327793 KJA327793:KJF327793 KSW327793:KTB327793 LCS327793:LCX327793 LMO327793:LMT327793 LWK327793:LWP327793 MGG327793:MGL327793 MQC327793:MQH327793 MZY327793:NAD327793 NJU327793:NJZ327793 NTQ327793:NTV327793 ODM327793:ODR327793 ONI327793:ONN327793 OXE327793:OXJ327793 PHA327793:PHF327793 PQW327793:PRB327793 QAS327793:QAX327793 QKO327793:QKT327793 QUK327793:QUP327793 REG327793:REL327793 ROC327793:ROH327793 RXY327793:RYD327793 SHU327793:SHZ327793 SRQ327793:SRV327793 TBM327793:TBR327793 TLI327793:TLN327793 TVE327793:TVJ327793 UFA327793:UFF327793 UOW327793:UPB327793 UYS327793:UYX327793 VIO327793:VIT327793 VSK327793:VSP327793 WCG327793:WCL327793 WMC327793:WMH327793 WVY327793:WWD327793 Q393329:V393329 JM393329:JR393329 TI393329:TN393329 ADE393329:ADJ393329 ANA393329:ANF393329 AWW393329:AXB393329 BGS393329:BGX393329 BQO393329:BQT393329 CAK393329:CAP393329 CKG393329:CKL393329 CUC393329:CUH393329 DDY393329:DED393329 DNU393329:DNZ393329 DXQ393329:DXV393329 EHM393329:EHR393329 ERI393329:ERN393329 FBE393329:FBJ393329 FLA393329:FLF393329 FUW393329:FVB393329 GES393329:GEX393329 GOO393329:GOT393329 GYK393329:GYP393329 HIG393329:HIL393329 HSC393329:HSH393329 IBY393329:ICD393329 ILU393329:ILZ393329 IVQ393329:IVV393329 JFM393329:JFR393329 JPI393329:JPN393329 JZE393329:JZJ393329 KJA393329:KJF393329 KSW393329:KTB393329 LCS393329:LCX393329 LMO393329:LMT393329 LWK393329:LWP393329 MGG393329:MGL393329 MQC393329:MQH393329 MZY393329:NAD393329 NJU393329:NJZ393329 NTQ393329:NTV393329 ODM393329:ODR393329 ONI393329:ONN393329 OXE393329:OXJ393329 PHA393329:PHF393329 PQW393329:PRB393329 QAS393329:QAX393329 QKO393329:QKT393329 QUK393329:QUP393329 REG393329:REL393329 ROC393329:ROH393329 RXY393329:RYD393329 SHU393329:SHZ393329 SRQ393329:SRV393329 TBM393329:TBR393329 TLI393329:TLN393329 TVE393329:TVJ393329 UFA393329:UFF393329 UOW393329:UPB393329 UYS393329:UYX393329 VIO393329:VIT393329 VSK393329:VSP393329 WCG393329:WCL393329 WMC393329:WMH393329 WVY393329:WWD393329 Q458865:V458865 JM458865:JR458865 TI458865:TN458865 ADE458865:ADJ458865 ANA458865:ANF458865 AWW458865:AXB458865 BGS458865:BGX458865 BQO458865:BQT458865 CAK458865:CAP458865 CKG458865:CKL458865 CUC458865:CUH458865 DDY458865:DED458865 DNU458865:DNZ458865 DXQ458865:DXV458865 EHM458865:EHR458865 ERI458865:ERN458865 FBE458865:FBJ458865 FLA458865:FLF458865 FUW458865:FVB458865 GES458865:GEX458865 GOO458865:GOT458865 GYK458865:GYP458865 HIG458865:HIL458865 HSC458865:HSH458865 IBY458865:ICD458865 ILU458865:ILZ458865 IVQ458865:IVV458865 JFM458865:JFR458865 JPI458865:JPN458865 JZE458865:JZJ458865 KJA458865:KJF458865 KSW458865:KTB458865 LCS458865:LCX458865 LMO458865:LMT458865 LWK458865:LWP458865 MGG458865:MGL458865 MQC458865:MQH458865 MZY458865:NAD458865 NJU458865:NJZ458865 NTQ458865:NTV458865 ODM458865:ODR458865 ONI458865:ONN458865 OXE458865:OXJ458865 PHA458865:PHF458865 PQW458865:PRB458865 QAS458865:QAX458865 QKO458865:QKT458865 QUK458865:QUP458865 REG458865:REL458865 ROC458865:ROH458865 RXY458865:RYD458865 SHU458865:SHZ458865 SRQ458865:SRV458865 TBM458865:TBR458865 TLI458865:TLN458865 TVE458865:TVJ458865 UFA458865:UFF458865 UOW458865:UPB458865 UYS458865:UYX458865 VIO458865:VIT458865 VSK458865:VSP458865 WCG458865:WCL458865 WMC458865:WMH458865 WVY458865:WWD458865 Q524401:V524401 JM524401:JR524401 TI524401:TN524401 ADE524401:ADJ524401 ANA524401:ANF524401 AWW524401:AXB524401 BGS524401:BGX524401 BQO524401:BQT524401 CAK524401:CAP524401 CKG524401:CKL524401 CUC524401:CUH524401 DDY524401:DED524401 DNU524401:DNZ524401 DXQ524401:DXV524401 EHM524401:EHR524401 ERI524401:ERN524401 FBE524401:FBJ524401 FLA524401:FLF524401 FUW524401:FVB524401 GES524401:GEX524401 GOO524401:GOT524401 GYK524401:GYP524401 HIG524401:HIL524401 HSC524401:HSH524401 IBY524401:ICD524401 ILU524401:ILZ524401 IVQ524401:IVV524401 JFM524401:JFR524401 JPI524401:JPN524401 JZE524401:JZJ524401 KJA524401:KJF524401 KSW524401:KTB524401 LCS524401:LCX524401 LMO524401:LMT524401 LWK524401:LWP524401 MGG524401:MGL524401 MQC524401:MQH524401 MZY524401:NAD524401 NJU524401:NJZ524401 NTQ524401:NTV524401 ODM524401:ODR524401 ONI524401:ONN524401 OXE524401:OXJ524401 PHA524401:PHF524401 PQW524401:PRB524401 QAS524401:QAX524401 QKO524401:QKT524401 QUK524401:QUP524401 REG524401:REL524401 ROC524401:ROH524401 RXY524401:RYD524401 SHU524401:SHZ524401 SRQ524401:SRV524401 TBM524401:TBR524401 TLI524401:TLN524401 TVE524401:TVJ524401 UFA524401:UFF524401 UOW524401:UPB524401 UYS524401:UYX524401 VIO524401:VIT524401 VSK524401:VSP524401 WCG524401:WCL524401 WMC524401:WMH524401 WVY524401:WWD524401 Q589937:V589937 JM589937:JR589937 TI589937:TN589937 ADE589937:ADJ589937 ANA589937:ANF589937 AWW589937:AXB589937 BGS589937:BGX589937 BQO589937:BQT589937 CAK589937:CAP589937 CKG589937:CKL589937 CUC589937:CUH589937 DDY589937:DED589937 DNU589937:DNZ589937 DXQ589937:DXV589937 EHM589937:EHR589937 ERI589937:ERN589937 FBE589937:FBJ589937 FLA589937:FLF589937 FUW589937:FVB589937 GES589937:GEX589937 GOO589937:GOT589937 GYK589937:GYP589937 HIG589937:HIL589937 HSC589937:HSH589937 IBY589937:ICD589937 ILU589937:ILZ589937 IVQ589937:IVV589937 JFM589937:JFR589937 JPI589937:JPN589937 JZE589937:JZJ589937 KJA589937:KJF589937 KSW589937:KTB589937 LCS589937:LCX589937 LMO589937:LMT589937 LWK589937:LWP589937 MGG589937:MGL589937 MQC589937:MQH589937 MZY589937:NAD589937 NJU589937:NJZ589937 NTQ589937:NTV589937 ODM589937:ODR589937 ONI589937:ONN589937 OXE589937:OXJ589937 PHA589937:PHF589937 PQW589937:PRB589937 QAS589937:QAX589937 QKO589937:QKT589937 QUK589937:QUP589937 REG589937:REL589937 ROC589937:ROH589937 RXY589937:RYD589937 SHU589937:SHZ589937 SRQ589937:SRV589937 TBM589937:TBR589937 TLI589937:TLN589937 TVE589937:TVJ589937 UFA589937:UFF589937 UOW589937:UPB589937 UYS589937:UYX589937 VIO589937:VIT589937 VSK589937:VSP589937 WCG589937:WCL589937 WMC589937:WMH589937 WVY589937:WWD589937 Q655473:V655473 JM655473:JR655473 TI655473:TN655473 ADE655473:ADJ655473 ANA655473:ANF655473 AWW655473:AXB655473 BGS655473:BGX655473 BQO655473:BQT655473 CAK655473:CAP655473 CKG655473:CKL655473 CUC655473:CUH655473 DDY655473:DED655473 DNU655473:DNZ655473 DXQ655473:DXV655473 EHM655473:EHR655473 ERI655473:ERN655473 FBE655473:FBJ655473 FLA655473:FLF655473 FUW655473:FVB655473 GES655473:GEX655473 GOO655473:GOT655473 GYK655473:GYP655473 HIG655473:HIL655473 HSC655473:HSH655473 IBY655473:ICD655473 ILU655473:ILZ655473 IVQ655473:IVV655473 JFM655473:JFR655473 JPI655473:JPN655473 JZE655473:JZJ655473 KJA655473:KJF655473 KSW655473:KTB655473 LCS655473:LCX655473 LMO655473:LMT655473 LWK655473:LWP655473 MGG655473:MGL655473 MQC655473:MQH655473 MZY655473:NAD655473 NJU655473:NJZ655473 NTQ655473:NTV655473 ODM655473:ODR655473 ONI655473:ONN655473 OXE655473:OXJ655473 PHA655473:PHF655473 PQW655473:PRB655473 QAS655473:QAX655473 QKO655473:QKT655473 QUK655473:QUP655473 REG655473:REL655473 ROC655473:ROH655473 RXY655473:RYD655473 SHU655473:SHZ655473 SRQ655473:SRV655473 TBM655473:TBR655473 TLI655473:TLN655473 TVE655473:TVJ655473 UFA655473:UFF655473 UOW655473:UPB655473 UYS655473:UYX655473 VIO655473:VIT655473 VSK655473:VSP655473 WCG655473:WCL655473 WMC655473:WMH655473 WVY655473:WWD655473 Q721009:V721009 JM721009:JR721009 TI721009:TN721009 ADE721009:ADJ721009 ANA721009:ANF721009 AWW721009:AXB721009 BGS721009:BGX721009 BQO721009:BQT721009 CAK721009:CAP721009 CKG721009:CKL721009 CUC721009:CUH721009 DDY721009:DED721009 DNU721009:DNZ721009 DXQ721009:DXV721009 EHM721009:EHR721009 ERI721009:ERN721009 FBE721009:FBJ721009 FLA721009:FLF721009 FUW721009:FVB721009 GES721009:GEX721009 GOO721009:GOT721009 GYK721009:GYP721009 HIG721009:HIL721009 HSC721009:HSH721009 IBY721009:ICD721009 ILU721009:ILZ721009 IVQ721009:IVV721009 JFM721009:JFR721009 JPI721009:JPN721009 JZE721009:JZJ721009 KJA721009:KJF721009 KSW721009:KTB721009 LCS721009:LCX721009 LMO721009:LMT721009 LWK721009:LWP721009 MGG721009:MGL721009 MQC721009:MQH721009 MZY721009:NAD721009 NJU721009:NJZ721009 NTQ721009:NTV721009 ODM721009:ODR721009 ONI721009:ONN721009 OXE721009:OXJ721009 PHA721009:PHF721009 PQW721009:PRB721009 QAS721009:QAX721009 QKO721009:QKT721009 QUK721009:QUP721009 REG721009:REL721009 ROC721009:ROH721009 RXY721009:RYD721009 SHU721009:SHZ721009 SRQ721009:SRV721009 TBM721009:TBR721009 TLI721009:TLN721009 TVE721009:TVJ721009 UFA721009:UFF721009 UOW721009:UPB721009 UYS721009:UYX721009 VIO721009:VIT721009 VSK721009:VSP721009 WCG721009:WCL721009 WMC721009:WMH721009 WVY721009:WWD721009 Q786545:V786545 JM786545:JR786545 TI786545:TN786545 ADE786545:ADJ786545 ANA786545:ANF786545 AWW786545:AXB786545 BGS786545:BGX786545 BQO786545:BQT786545 CAK786545:CAP786545 CKG786545:CKL786545 CUC786545:CUH786545 DDY786545:DED786545 DNU786545:DNZ786545 DXQ786545:DXV786545 EHM786545:EHR786545 ERI786545:ERN786545 FBE786545:FBJ786545 FLA786545:FLF786545 FUW786545:FVB786545 GES786545:GEX786545 GOO786545:GOT786545 GYK786545:GYP786545 HIG786545:HIL786545 HSC786545:HSH786545 IBY786545:ICD786545 ILU786545:ILZ786545 IVQ786545:IVV786545 JFM786545:JFR786545 JPI786545:JPN786545 JZE786545:JZJ786545 KJA786545:KJF786545 KSW786545:KTB786545 LCS786545:LCX786545 LMO786545:LMT786545 LWK786545:LWP786545 MGG786545:MGL786545 MQC786545:MQH786545 MZY786545:NAD786545 NJU786545:NJZ786545 NTQ786545:NTV786545 ODM786545:ODR786545 ONI786545:ONN786545 OXE786545:OXJ786545 PHA786545:PHF786545 PQW786545:PRB786545 QAS786545:QAX786545 QKO786545:QKT786545 QUK786545:QUP786545 REG786545:REL786545 ROC786545:ROH786545 RXY786545:RYD786545 SHU786545:SHZ786545 SRQ786545:SRV786545 TBM786545:TBR786545 TLI786545:TLN786545 TVE786545:TVJ786545 UFA786545:UFF786545 UOW786545:UPB786545 UYS786545:UYX786545 VIO786545:VIT786545 VSK786545:VSP786545 WCG786545:WCL786545 WMC786545:WMH786545 WVY786545:WWD786545 Q852081:V852081 JM852081:JR852081 TI852081:TN852081 ADE852081:ADJ852081 ANA852081:ANF852081 AWW852081:AXB852081 BGS852081:BGX852081 BQO852081:BQT852081 CAK852081:CAP852081 CKG852081:CKL852081 CUC852081:CUH852081 DDY852081:DED852081 DNU852081:DNZ852081 DXQ852081:DXV852081 EHM852081:EHR852081 ERI852081:ERN852081 FBE852081:FBJ852081 FLA852081:FLF852081 FUW852081:FVB852081 GES852081:GEX852081 GOO852081:GOT852081 GYK852081:GYP852081 HIG852081:HIL852081 HSC852081:HSH852081 IBY852081:ICD852081 ILU852081:ILZ852081 IVQ852081:IVV852081 JFM852081:JFR852081 JPI852081:JPN852081 JZE852081:JZJ852081 KJA852081:KJF852081 KSW852081:KTB852081 LCS852081:LCX852081 LMO852081:LMT852081 LWK852081:LWP852081 MGG852081:MGL852081 MQC852081:MQH852081 MZY852081:NAD852081 NJU852081:NJZ852081 NTQ852081:NTV852081 ODM852081:ODR852081 ONI852081:ONN852081 OXE852081:OXJ852081 PHA852081:PHF852081 PQW852081:PRB852081 QAS852081:QAX852081 QKO852081:QKT852081 QUK852081:QUP852081 REG852081:REL852081 ROC852081:ROH852081 RXY852081:RYD852081 SHU852081:SHZ852081 SRQ852081:SRV852081 TBM852081:TBR852081 TLI852081:TLN852081 TVE852081:TVJ852081 UFA852081:UFF852081 UOW852081:UPB852081 UYS852081:UYX852081 VIO852081:VIT852081 VSK852081:VSP852081 WCG852081:WCL852081 WMC852081:WMH852081 WVY852081:WWD852081 Q917617:V917617 JM917617:JR917617 TI917617:TN917617 ADE917617:ADJ917617 ANA917617:ANF917617 AWW917617:AXB917617 BGS917617:BGX917617 BQO917617:BQT917617 CAK917617:CAP917617 CKG917617:CKL917617 CUC917617:CUH917617 DDY917617:DED917617 DNU917617:DNZ917617 DXQ917617:DXV917617 EHM917617:EHR917617 ERI917617:ERN917617 FBE917617:FBJ917617 FLA917617:FLF917617 FUW917617:FVB917617 GES917617:GEX917617 GOO917617:GOT917617 GYK917617:GYP917617 HIG917617:HIL917617 HSC917617:HSH917617 IBY917617:ICD917617 ILU917617:ILZ917617 IVQ917617:IVV917617 JFM917617:JFR917617 JPI917617:JPN917617 JZE917617:JZJ917617 KJA917617:KJF917617 KSW917617:KTB917617 LCS917617:LCX917617 LMO917617:LMT917617 LWK917617:LWP917617 MGG917617:MGL917617 MQC917617:MQH917617 MZY917617:NAD917617 NJU917617:NJZ917617 NTQ917617:NTV917617 ODM917617:ODR917617 ONI917617:ONN917617 OXE917617:OXJ917617 PHA917617:PHF917617 PQW917617:PRB917617 QAS917617:QAX917617 QKO917617:QKT917617 QUK917617:QUP917617 REG917617:REL917617 ROC917617:ROH917617 RXY917617:RYD917617 SHU917617:SHZ917617 SRQ917617:SRV917617 TBM917617:TBR917617 TLI917617:TLN917617 TVE917617:TVJ917617 UFA917617:UFF917617 UOW917617:UPB917617 UYS917617:UYX917617 VIO917617:VIT917617 VSK917617:VSP917617 WCG917617:WCL917617 WMC917617:WMH917617 WVY917617:WWD917617 Q983153:V983153 JM983153:JR983153 TI983153:TN983153 ADE983153:ADJ983153 ANA983153:ANF983153 AWW983153:AXB983153 BGS983153:BGX983153 BQO983153:BQT983153 CAK983153:CAP983153 CKG983153:CKL983153 CUC983153:CUH983153 DDY983153:DED983153 DNU983153:DNZ983153 DXQ983153:DXV983153 EHM983153:EHR983153 ERI983153:ERN983153 FBE983153:FBJ983153 FLA983153:FLF983153 FUW983153:FVB983153 GES983153:GEX983153 GOO983153:GOT983153 GYK983153:GYP983153 HIG983153:HIL983153 HSC983153:HSH983153 IBY983153:ICD983153 ILU983153:ILZ983153 IVQ983153:IVV983153 JFM983153:JFR983153 JPI983153:JPN983153 JZE983153:JZJ983153 KJA983153:KJF983153 KSW983153:KTB983153 LCS983153:LCX983153 LMO983153:LMT983153 LWK983153:LWP983153 MGG983153:MGL983153 MQC983153:MQH983153 MZY983153:NAD983153 NJU983153:NJZ983153 NTQ983153:NTV983153 ODM983153:ODR983153 ONI983153:ONN983153 OXE983153:OXJ983153 PHA983153:PHF983153 PQW983153:PRB983153 QAS983153:QAX983153 QKO983153:QKT983153 QUK983153:QUP983153 REG983153:REL983153 ROC983153:ROH983153 RXY983153:RYD983153 SHU983153:SHZ983153 SRQ983153:SRV983153 TBM983153:TBR983153 TLI983153:TLN983153 TVE983153:TVJ983153 UFA983153:UFF983153 UOW983153:UPB983153 UYS983153:UYX983153 VIO983153:VIT983153 VSK983153:VSP983153 WCG983153:WCL983153 WMC983153:WMH983153 WVY983153:WWD983153 Q100:V100 JM100:JR100 TI100:TN100 ADE100:ADJ100 ANA100:ANF100 AWW100:AXB100 BGS100:BGX100 BQO100:BQT100 CAK100:CAP100 CKG100:CKL100 CUC100:CUH100 DDY100:DED100 DNU100:DNZ100 DXQ100:DXV100 EHM100:EHR100 ERI100:ERN100 FBE100:FBJ100 FLA100:FLF100 FUW100:FVB100 GES100:GEX100 GOO100:GOT100 GYK100:GYP100 HIG100:HIL100 HSC100:HSH100 IBY100:ICD100 ILU100:ILZ100 IVQ100:IVV100 JFM100:JFR100 JPI100:JPN100 JZE100:JZJ100 KJA100:KJF100 KSW100:KTB100 LCS100:LCX100 LMO100:LMT100 LWK100:LWP100 MGG100:MGL100 MQC100:MQH100 MZY100:NAD100 NJU100:NJZ100 NTQ100:NTV100 ODM100:ODR100 ONI100:ONN100 OXE100:OXJ100 PHA100:PHF100 PQW100:PRB100 QAS100:QAX100 QKO100:QKT100 QUK100:QUP100 REG100:REL100 ROC100:ROH100 RXY100:RYD100 SHU100:SHZ100 SRQ100:SRV100 TBM100:TBR100 TLI100:TLN100 TVE100:TVJ100 UFA100:UFF100 UOW100:UPB100 UYS100:UYX100 VIO100:VIT100 VSK100:VSP100 WCG100:WCL100 WMC100:WMH100 WVY100:WWD100 Q65636:V65636 JM65636:JR65636 TI65636:TN65636 ADE65636:ADJ65636 ANA65636:ANF65636 AWW65636:AXB65636 BGS65636:BGX65636 BQO65636:BQT65636 CAK65636:CAP65636 CKG65636:CKL65636 CUC65636:CUH65636 DDY65636:DED65636 DNU65636:DNZ65636 DXQ65636:DXV65636 EHM65636:EHR65636 ERI65636:ERN65636 FBE65636:FBJ65636 FLA65636:FLF65636 FUW65636:FVB65636 GES65636:GEX65636 GOO65636:GOT65636 GYK65636:GYP65636 HIG65636:HIL65636 HSC65636:HSH65636 IBY65636:ICD65636 ILU65636:ILZ65636 IVQ65636:IVV65636 JFM65636:JFR65636 JPI65636:JPN65636 JZE65636:JZJ65636 KJA65636:KJF65636 KSW65636:KTB65636 LCS65636:LCX65636 LMO65636:LMT65636 LWK65636:LWP65636 MGG65636:MGL65636 MQC65636:MQH65636 MZY65636:NAD65636 NJU65636:NJZ65636 NTQ65636:NTV65636 ODM65636:ODR65636 ONI65636:ONN65636 OXE65636:OXJ65636 PHA65636:PHF65636 PQW65636:PRB65636 QAS65636:QAX65636 QKO65636:QKT65636 QUK65636:QUP65636 REG65636:REL65636 ROC65636:ROH65636 RXY65636:RYD65636 SHU65636:SHZ65636 SRQ65636:SRV65636 TBM65636:TBR65636 TLI65636:TLN65636 TVE65636:TVJ65636 UFA65636:UFF65636 UOW65636:UPB65636 UYS65636:UYX65636 VIO65636:VIT65636 VSK65636:VSP65636 WCG65636:WCL65636 WMC65636:WMH65636 WVY65636:WWD65636 Q131172:V131172 JM131172:JR131172 TI131172:TN131172 ADE131172:ADJ131172 ANA131172:ANF131172 AWW131172:AXB131172 BGS131172:BGX131172 BQO131172:BQT131172 CAK131172:CAP131172 CKG131172:CKL131172 CUC131172:CUH131172 DDY131172:DED131172 DNU131172:DNZ131172 DXQ131172:DXV131172 EHM131172:EHR131172 ERI131172:ERN131172 FBE131172:FBJ131172 FLA131172:FLF131172 FUW131172:FVB131172 GES131172:GEX131172 GOO131172:GOT131172 GYK131172:GYP131172 HIG131172:HIL131172 HSC131172:HSH131172 IBY131172:ICD131172 ILU131172:ILZ131172 IVQ131172:IVV131172 JFM131172:JFR131172 JPI131172:JPN131172 JZE131172:JZJ131172 KJA131172:KJF131172 KSW131172:KTB131172 LCS131172:LCX131172 LMO131172:LMT131172 LWK131172:LWP131172 MGG131172:MGL131172 MQC131172:MQH131172 MZY131172:NAD131172 NJU131172:NJZ131172 NTQ131172:NTV131172 ODM131172:ODR131172 ONI131172:ONN131172 OXE131172:OXJ131172 PHA131172:PHF131172 PQW131172:PRB131172 QAS131172:QAX131172 QKO131172:QKT131172 QUK131172:QUP131172 REG131172:REL131172 ROC131172:ROH131172 RXY131172:RYD131172 SHU131172:SHZ131172 SRQ131172:SRV131172 TBM131172:TBR131172 TLI131172:TLN131172 TVE131172:TVJ131172 UFA131172:UFF131172 UOW131172:UPB131172 UYS131172:UYX131172 VIO131172:VIT131172 VSK131172:VSP131172 WCG131172:WCL131172 WMC131172:WMH131172 WVY131172:WWD131172 Q196708:V196708 JM196708:JR196708 TI196708:TN196708 ADE196708:ADJ196708 ANA196708:ANF196708 AWW196708:AXB196708 BGS196708:BGX196708 BQO196708:BQT196708 CAK196708:CAP196708 CKG196708:CKL196708 CUC196708:CUH196708 DDY196708:DED196708 DNU196708:DNZ196708 DXQ196708:DXV196708 EHM196708:EHR196708 ERI196708:ERN196708 FBE196708:FBJ196708 FLA196708:FLF196708 FUW196708:FVB196708 GES196708:GEX196708 GOO196708:GOT196708 GYK196708:GYP196708 HIG196708:HIL196708 HSC196708:HSH196708 IBY196708:ICD196708 ILU196708:ILZ196708 IVQ196708:IVV196708 JFM196708:JFR196708 JPI196708:JPN196708 JZE196708:JZJ196708 KJA196708:KJF196708 KSW196708:KTB196708 LCS196708:LCX196708 LMO196708:LMT196708 LWK196708:LWP196708 MGG196708:MGL196708 MQC196708:MQH196708 MZY196708:NAD196708 NJU196708:NJZ196708 NTQ196708:NTV196708 ODM196708:ODR196708 ONI196708:ONN196708 OXE196708:OXJ196708 PHA196708:PHF196708 PQW196708:PRB196708 QAS196708:QAX196708 QKO196708:QKT196708 QUK196708:QUP196708 REG196708:REL196708 ROC196708:ROH196708 RXY196708:RYD196708 SHU196708:SHZ196708 SRQ196708:SRV196708 TBM196708:TBR196708 TLI196708:TLN196708 TVE196708:TVJ196708 UFA196708:UFF196708 UOW196708:UPB196708 UYS196708:UYX196708 VIO196708:VIT196708 VSK196708:VSP196708 WCG196708:WCL196708 WMC196708:WMH196708 WVY196708:WWD196708 Q262244:V262244 JM262244:JR262244 TI262244:TN262244 ADE262244:ADJ262244 ANA262244:ANF262244 AWW262244:AXB262244 BGS262244:BGX262244 BQO262244:BQT262244 CAK262244:CAP262244 CKG262244:CKL262244 CUC262244:CUH262244 DDY262244:DED262244 DNU262244:DNZ262244 DXQ262244:DXV262244 EHM262244:EHR262244 ERI262244:ERN262244 FBE262244:FBJ262244 FLA262244:FLF262244 FUW262244:FVB262244 GES262244:GEX262244 GOO262244:GOT262244 GYK262244:GYP262244 HIG262244:HIL262244 HSC262244:HSH262244 IBY262244:ICD262244 ILU262244:ILZ262244 IVQ262244:IVV262244 JFM262244:JFR262244 JPI262244:JPN262244 JZE262244:JZJ262244 KJA262244:KJF262244 KSW262244:KTB262244 LCS262244:LCX262244 LMO262244:LMT262244 LWK262244:LWP262244 MGG262244:MGL262244 MQC262244:MQH262244 MZY262244:NAD262244 NJU262244:NJZ262244 NTQ262244:NTV262244 ODM262244:ODR262244 ONI262244:ONN262244 OXE262244:OXJ262244 PHA262244:PHF262244 PQW262244:PRB262244 QAS262244:QAX262244 QKO262244:QKT262244 QUK262244:QUP262244 REG262244:REL262244 ROC262244:ROH262244 RXY262244:RYD262244 SHU262244:SHZ262244 SRQ262244:SRV262244 TBM262244:TBR262244 TLI262244:TLN262244 TVE262244:TVJ262244 UFA262244:UFF262244 UOW262244:UPB262244 UYS262244:UYX262244 VIO262244:VIT262244 VSK262244:VSP262244 WCG262244:WCL262244 WMC262244:WMH262244 WVY262244:WWD262244 Q327780:V327780 JM327780:JR327780 TI327780:TN327780 ADE327780:ADJ327780 ANA327780:ANF327780 AWW327780:AXB327780 BGS327780:BGX327780 BQO327780:BQT327780 CAK327780:CAP327780 CKG327780:CKL327780 CUC327780:CUH327780 DDY327780:DED327780 DNU327780:DNZ327780 DXQ327780:DXV327780 EHM327780:EHR327780 ERI327780:ERN327780 FBE327780:FBJ327780 FLA327780:FLF327780 FUW327780:FVB327780 GES327780:GEX327780 GOO327780:GOT327780 GYK327780:GYP327780 HIG327780:HIL327780 HSC327780:HSH327780 IBY327780:ICD327780 ILU327780:ILZ327780 IVQ327780:IVV327780 JFM327780:JFR327780 JPI327780:JPN327780 JZE327780:JZJ327780 KJA327780:KJF327780 KSW327780:KTB327780 LCS327780:LCX327780 LMO327780:LMT327780 LWK327780:LWP327780 MGG327780:MGL327780 MQC327780:MQH327780 MZY327780:NAD327780 NJU327780:NJZ327780 NTQ327780:NTV327780 ODM327780:ODR327780 ONI327780:ONN327780 OXE327780:OXJ327780 PHA327780:PHF327780 PQW327780:PRB327780 QAS327780:QAX327780 QKO327780:QKT327780 QUK327780:QUP327780 REG327780:REL327780 ROC327780:ROH327780 RXY327780:RYD327780 SHU327780:SHZ327780 SRQ327780:SRV327780 TBM327780:TBR327780 TLI327780:TLN327780 TVE327780:TVJ327780 UFA327780:UFF327780 UOW327780:UPB327780 UYS327780:UYX327780 VIO327780:VIT327780 VSK327780:VSP327780 WCG327780:WCL327780 WMC327780:WMH327780 WVY327780:WWD327780 Q393316:V393316 JM393316:JR393316 TI393316:TN393316 ADE393316:ADJ393316 ANA393316:ANF393316 AWW393316:AXB393316 BGS393316:BGX393316 BQO393316:BQT393316 CAK393316:CAP393316 CKG393316:CKL393316 CUC393316:CUH393316 DDY393316:DED393316 DNU393316:DNZ393316 DXQ393316:DXV393316 EHM393316:EHR393316 ERI393316:ERN393316 FBE393316:FBJ393316 FLA393316:FLF393316 FUW393316:FVB393316 GES393316:GEX393316 GOO393316:GOT393316 GYK393316:GYP393316 HIG393316:HIL393316 HSC393316:HSH393316 IBY393316:ICD393316 ILU393316:ILZ393316 IVQ393316:IVV393316 JFM393316:JFR393316 JPI393316:JPN393316 JZE393316:JZJ393316 KJA393316:KJF393316 KSW393316:KTB393316 LCS393316:LCX393316 LMO393316:LMT393316 LWK393316:LWP393316 MGG393316:MGL393316 MQC393316:MQH393316 MZY393316:NAD393316 NJU393316:NJZ393316 NTQ393316:NTV393316 ODM393316:ODR393316 ONI393316:ONN393316 OXE393316:OXJ393316 PHA393316:PHF393316 PQW393316:PRB393316 QAS393316:QAX393316 QKO393316:QKT393316 QUK393316:QUP393316 REG393316:REL393316 ROC393316:ROH393316 RXY393316:RYD393316 SHU393316:SHZ393316 SRQ393316:SRV393316 TBM393316:TBR393316 TLI393316:TLN393316 TVE393316:TVJ393316 UFA393316:UFF393316 UOW393316:UPB393316 UYS393316:UYX393316 VIO393316:VIT393316 VSK393316:VSP393316 WCG393316:WCL393316 WMC393316:WMH393316 WVY393316:WWD393316 Q458852:V458852 JM458852:JR458852 TI458852:TN458852 ADE458852:ADJ458852 ANA458852:ANF458852 AWW458852:AXB458852 BGS458852:BGX458852 BQO458852:BQT458852 CAK458852:CAP458852 CKG458852:CKL458852 CUC458852:CUH458852 DDY458852:DED458852 DNU458852:DNZ458852 DXQ458852:DXV458852 EHM458852:EHR458852 ERI458852:ERN458852 FBE458852:FBJ458852 FLA458852:FLF458852 FUW458852:FVB458852 GES458852:GEX458852 GOO458852:GOT458852 GYK458852:GYP458852 HIG458852:HIL458852 HSC458852:HSH458852 IBY458852:ICD458852 ILU458852:ILZ458852 IVQ458852:IVV458852 JFM458852:JFR458852 JPI458852:JPN458852 JZE458852:JZJ458852 KJA458852:KJF458852 KSW458852:KTB458852 LCS458852:LCX458852 LMO458852:LMT458852 LWK458852:LWP458852 MGG458852:MGL458852 MQC458852:MQH458852 MZY458852:NAD458852 NJU458852:NJZ458852 NTQ458852:NTV458852 ODM458852:ODR458852 ONI458852:ONN458852 OXE458852:OXJ458852 PHA458852:PHF458852 PQW458852:PRB458852 QAS458852:QAX458852 QKO458852:QKT458852 QUK458852:QUP458852 REG458852:REL458852 ROC458852:ROH458852 RXY458852:RYD458852 SHU458852:SHZ458852 SRQ458852:SRV458852 TBM458852:TBR458852 TLI458852:TLN458852 TVE458852:TVJ458852 UFA458852:UFF458852 UOW458852:UPB458852 UYS458852:UYX458852 VIO458852:VIT458852 VSK458852:VSP458852 WCG458852:WCL458852 WMC458852:WMH458852 WVY458852:WWD458852 Q524388:V524388 JM524388:JR524388 TI524388:TN524388 ADE524388:ADJ524388 ANA524388:ANF524388 AWW524388:AXB524388 BGS524388:BGX524388 BQO524388:BQT524388 CAK524388:CAP524388 CKG524388:CKL524388 CUC524388:CUH524388 DDY524388:DED524388 DNU524388:DNZ524388 DXQ524388:DXV524388 EHM524388:EHR524388 ERI524388:ERN524388 FBE524388:FBJ524388 FLA524388:FLF524388 FUW524388:FVB524388 GES524388:GEX524388 GOO524388:GOT524388 GYK524388:GYP524388 HIG524388:HIL524388 HSC524388:HSH524388 IBY524388:ICD524388 ILU524388:ILZ524388 IVQ524388:IVV524388 JFM524388:JFR524388 JPI524388:JPN524388 JZE524388:JZJ524388 KJA524388:KJF524388 KSW524388:KTB524388 LCS524388:LCX524388 LMO524388:LMT524388 LWK524388:LWP524388 MGG524388:MGL524388 MQC524388:MQH524388 MZY524388:NAD524388 NJU524388:NJZ524388 NTQ524388:NTV524388 ODM524388:ODR524388 ONI524388:ONN524388 OXE524388:OXJ524388 PHA524388:PHF524388 PQW524388:PRB524388 QAS524388:QAX524388 QKO524388:QKT524388 QUK524388:QUP524388 REG524388:REL524388 ROC524388:ROH524388 RXY524388:RYD524388 SHU524388:SHZ524388 SRQ524388:SRV524388 TBM524388:TBR524388 TLI524388:TLN524388 TVE524388:TVJ524388 UFA524388:UFF524388 UOW524388:UPB524388 UYS524388:UYX524388 VIO524388:VIT524388 VSK524388:VSP524388 WCG524388:WCL524388 WMC524388:WMH524388 WVY524388:WWD524388 Q589924:V589924 JM589924:JR589924 TI589924:TN589924 ADE589924:ADJ589924 ANA589924:ANF589924 AWW589924:AXB589924 BGS589924:BGX589924 BQO589924:BQT589924 CAK589924:CAP589924 CKG589924:CKL589924 CUC589924:CUH589924 DDY589924:DED589924 DNU589924:DNZ589924 DXQ589924:DXV589924 EHM589924:EHR589924 ERI589924:ERN589924 FBE589924:FBJ589924 FLA589924:FLF589924 FUW589924:FVB589924 GES589924:GEX589924 GOO589924:GOT589924 GYK589924:GYP589924 HIG589924:HIL589924 HSC589924:HSH589924 IBY589924:ICD589924 ILU589924:ILZ589924 IVQ589924:IVV589924 JFM589924:JFR589924 JPI589924:JPN589924 JZE589924:JZJ589924 KJA589924:KJF589924 KSW589924:KTB589924 LCS589924:LCX589924 LMO589924:LMT589924 LWK589924:LWP589924 MGG589924:MGL589924 MQC589924:MQH589924 MZY589924:NAD589924 NJU589924:NJZ589924 NTQ589924:NTV589924 ODM589924:ODR589924 ONI589924:ONN589924 OXE589924:OXJ589924 PHA589924:PHF589924 PQW589924:PRB589924 QAS589924:QAX589924 QKO589924:QKT589924 QUK589924:QUP589924 REG589924:REL589924 ROC589924:ROH589924 RXY589924:RYD589924 SHU589924:SHZ589924 SRQ589924:SRV589924 TBM589924:TBR589924 TLI589924:TLN589924 TVE589924:TVJ589924 UFA589924:UFF589924 UOW589924:UPB589924 UYS589924:UYX589924 VIO589924:VIT589924 VSK589924:VSP589924 WCG589924:WCL589924 WMC589924:WMH589924 WVY589924:WWD589924 Q655460:V655460 JM655460:JR655460 TI655460:TN655460 ADE655460:ADJ655460 ANA655460:ANF655460 AWW655460:AXB655460 BGS655460:BGX655460 BQO655460:BQT655460 CAK655460:CAP655460 CKG655460:CKL655460 CUC655460:CUH655460 DDY655460:DED655460 DNU655460:DNZ655460 DXQ655460:DXV655460 EHM655460:EHR655460 ERI655460:ERN655460 FBE655460:FBJ655460 FLA655460:FLF655460 FUW655460:FVB655460 GES655460:GEX655460 GOO655460:GOT655460 GYK655460:GYP655460 HIG655460:HIL655460 HSC655460:HSH655460 IBY655460:ICD655460 ILU655460:ILZ655460 IVQ655460:IVV655460 JFM655460:JFR655460 JPI655460:JPN655460 JZE655460:JZJ655460 KJA655460:KJF655460 KSW655460:KTB655460 LCS655460:LCX655460 LMO655460:LMT655460 LWK655460:LWP655460 MGG655460:MGL655460 MQC655460:MQH655460 MZY655460:NAD655460 NJU655460:NJZ655460 NTQ655460:NTV655460 ODM655460:ODR655460 ONI655460:ONN655460 OXE655460:OXJ655460 PHA655460:PHF655460 PQW655460:PRB655460 QAS655460:QAX655460 QKO655460:QKT655460 QUK655460:QUP655460 REG655460:REL655460 ROC655460:ROH655460 RXY655460:RYD655460 SHU655460:SHZ655460 SRQ655460:SRV655460 TBM655460:TBR655460 TLI655460:TLN655460 TVE655460:TVJ655460 UFA655460:UFF655460 UOW655460:UPB655460 UYS655460:UYX655460 VIO655460:VIT655460 VSK655460:VSP655460 WCG655460:WCL655460 WMC655460:WMH655460 WVY655460:WWD655460 Q720996:V720996 JM720996:JR720996 TI720996:TN720996 ADE720996:ADJ720996 ANA720996:ANF720996 AWW720996:AXB720996 BGS720996:BGX720996 BQO720996:BQT720996 CAK720996:CAP720996 CKG720996:CKL720996 CUC720996:CUH720996 DDY720996:DED720996 DNU720996:DNZ720996 DXQ720996:DXV720996 EHM720996:EHR720996 ERI720996:ERN720996 FBE720996:FBJ720996 FLA720996:FLF720996 FUW720996:FVB720996 GES720996:GEX720996 GOO720996:GOT720996 GYK720996:GYP720996 HIG720996:HIL720996 HSC720996:HSH720996 IBY720996:ICD720996 ILU720996:ILZ720996 IVQ720996:IVV720996 JFM720996:JFR720996 JPI720996:JPN720996 JZE720996:JZJ720996 KJA720996:KJF720996 KSW720996:KTB720996 LCS720996:LCX720996 LMO720996:LMT720996 LWK720996:LWP720996 MGG720996:MGL720996 MQC720996:MQH720996 MZY720996:NAD720996 NJU720996:NJZ720996 NTQ720996:NTV720996 ODM720996:ODR720996 ONI720996:ONN720996 OXE720996:OXJ720996 PHA720996:PHF720996 PQW720996:PRB720996 QAS720996:QAX720996 QKO720996:QKT720996 QUK720996:QUP720996 REG720996:REL720996 ROC720996:ROH720996 RXY720996:RYD720996 SHU720996:SHZ720996 SRQ720996:SRV720996 TBM720996:TBR720996 TLI720996:TLN720996 TVE720996:TVJ720996 UFA720996:UFF720996 UOW720996:UPB720996 UYS720996:UYX720996 VIO720996:VIT720996 VSK720996:VSP720996 WCG720996:WCL720996 WMC720996:WMH720996 WVY720996:WWD720996 Q786532:V786532 JM786532:JR786532 TI786532:TN786532 ADE786532:ADJ786532 ANA786532:ANF786532 AWW786532:AXB786532 BGS786532:BGX786532 BQO786532:BQT786532 CAK786532:CAP786532 CKG786532:CKL786532 CUC786532:CUH786532 DDY786532:DED786532 DNU786532:DNZ786532 DXQ786532:DXV786532 EHM786532:EHR786532 ERI786532:ERN786532 FBE786532:FBJ786532 FLA786532:FLF786532 FUW786532:FVB786532 GES786532:GEX786532 GOO786532:GOT786532 GYK786532:GYP786532 HIG786532:HIL786532 HSC786532:HSH786532 IBY786532:ICD786532 ILU786532:ILZ786532 IVQ786532:IVV786532 JFM786532:JFR786532 JPI786532:JPN786532 JZE786532:JZJ786532 KJA786532:KJF786532 KSW786532:KTB786532 LCS786532:LCX786532 LMO786532:LMT786532 LWK786532:LWP786532 MGG786532:MGL786532 MQC786532:MQH786532 MZY786532:NAD786532 NJU786532:NJZ786532 NTQ786532:NTV786532 ODM786532:ODR786532 ONI786532:ONN786532 OXE786532:OXJ786532 PHA786532:PHF786532 PQW786532:PRB786532 QAS786532:QAX786532 QKO786532:QKT786532 QUK786532:QUP786532 REG786532:REL786532 ROC786532:ROH786532 RXY786532:RYD786532 SHU786532:SHZ786532 SRQ786532:SRV786532 TBM786532:TBR786532 TLI786532:TLN786532 TVE786532:TVJ786532 UFA786532:UFF786532 UOW786532:UPB786532 UYS786532:UYX786532 VIO786532:VIT786532 VSK786532:VSP786532 WCG786532:WCL786532 WMC786532:WMH786532 WVY786532:WWD786532 Q852068:V852068 JM852068:JR852068 TI852068:TN852068 ADE852068:ADJ852068 ANA852068:ANF852068 AWW852068:AXB852068 BGS852068:BGX852068 BQO852068:BQT852068 CAK852068:CAP852068 CKG852068:CKL852068 CUC852068:CUH852068 DDY852068:DED852068 DNU852068:DNZ852068 DXQ852068:DXV852068 EHM852068:EHR852068 ERI852068:ERN852068 FBE852068:FBJ852068 FLA852068:FLF852068 FUW852068:FVB852068 GES852068:GEX852068 GOO852068:GOT852068 GYK852068:GYP852068 HIG852068:HIL852068 HSC852068:HSH852068 IBY852068:ICD852068 ILU852068:ILZ852068 IVQ852068:IVV852068 JFM852068:JFR852068 JPI852068:JPN852068 JZE852068:JZJ852068 KJA852068:KJF852068 KSW852068:KTB852068 LCS852068:LCX852068 LMO852068:LMT852068 LWK852068:LWP852068 MGG852068:MGL852068 MQC852068:MQH852068 MZY852068:NAD852068 NJU852068:NJZ852068 NTQ852068:NTV852068 ODM852068:ODR852068 ONI852068:ONN852068 OXE852068:OXJ852068 PHA852068:PHF852068 PQW852068:PRB852068 QAS852068:QAX852068 QKO852068:QKT852068 QUK852068:QUP852068 REG852068:REL852068 ROC852068:ROH852068 RXY852068:RYD852068 SHU852068:SHZ852068 SRQ852068:SRV852068 TBM852068:TBR852068 TLI852068:TLN852068 TVE852068:TVJ852068 UFA852068:UFF852068 UOW852068:UPB852068 UYS852068:UYX852068 VIO852068:VIT852068 VSK852068:VSP852068 WCG852068:WCL852068 WMC852068:WMH852068 WVY852068:WWD852068 Q917604:V917604 JM917604:JR917604 TI917604:TN917604 ADE917604:ADJ917604 ANA917604:ANF917604 AWW917604:AXB917604 BGS917604:BGX917604 BQO917604:BQT917604 CAK917604:CAP917604 CKG917604:CKL917604 CUC917604:CUH917604 DDY917604:DED917604 DNU917604:DNZ917604 DXQ917604:DXV917604 EHM917604:EHR917604 ERI917604:ERN917604 FBE917604:FBJ917604 FLA917604:FLF917604 FUW917604:FVB917604 GES917604:GEX917604 GOO917604:GOT917604 GYK917604:GYP917604 HIG917604:HIL917604 HSC917604:HSH917604 IBY917604:ICD917604 ILU917604:ILZ917604 IVQ917604:IVV917604 JFM917604:JFR917604 JPI917604:JPN917604 JZE917604:JZJ917604 KJA917604:KJF917604 KSW917604:KTB917604 LCS917604:LCX917604 LMO917604:LMT917604 LWK917604:LWP917604 MGG917604:MGL917604 MQC917604:MQH917604 MZY917604:NAD917604 NJU917604:NJZ917604 NTQ917604:NTV917604 ODM917604:ODR917604 ONI917604:ONN917604 OXE917604:OXJ917604 PHA917604:PHF917604 PQW917604:PRB917604 QAS917604:QAX917604 QKO917604:QKT917604 QUK917604:QUP917604 REG917604:REL917604 ROC917604:ROH917604 RXY917604:RYD917604 SHU917604:SHZ917604 SRQ917604:SRV917604 TBM917604:TBR917604 TLI917604:TLN917604 TVE917604:TVJ917604 UFA917604:UFF917604 UOW917604:UPB917604 UYS917604:UYX917604 VIO917604:VIT917604 VSK917604:VSP917604 WCG917604:WCL917604 WMC917604:WMH917604 WVY917604:WWD917604 Q983140:V983140 JM983140:JR983140 TI983140:TN983140 ADE983140:ADJ983140 ANA983140:ANF983140 AWW983140:AXB983140 BGS983140:BGX983140 BQO983140:BQT983140 CAK983140:CAP983140 CKG983140:CKL983140 CUC983140:CUH983140 DDY983140:DED983140 DNU983140:DNZ983140 DXQ983140:DXV983140 EHM983140:EHR983140 ERI983140:ERN983140 FBE983140:FBJ983140 FLA983140:FLF983140 FUW983140:FVB983140 GES983140:GEX983140 GOO983140:GOT983140 GYK983140:GYP983140 HIG983140:HIL983140 HSC983140:HSH983140 IBY983140:ICD983140 ILU983140:ILZ983140 IVQ983140:IVV983140 JFM983140:JFR983140 JPI983140:JPN983140 JZE983140:JZJ983140 KJA983140:KJF983140 KSW983140:KTB983140 LCS983140:LCX983140 LMO983140:LMT983140 LWK983140:LWP983140 MGG983140:MGL983140 MQC983140:MQH983140 MZY983140:NAD983140 NJU983140:NJZ983140 NTQ983140:NTV983140 ODM983140:ODR983140 ONI983140:ONN983140 OXE983140:OXJ983140 PHA983140:PHF983140 PQW983140:PRB983140 QAS983140:QAX983140 QKO983140:QKT983140 QUK983140:QUP983140 REG983140:REL983140 ROC983140:ROH983140 RXY983140:RYD983140 SHU983140:SHZ983140 SRQ983140:SRV983140 TBM983140:TBR983140 TLI983140:TLN983140 TVE983140:TVJ983140 UFA983140:UFF983140 UOW983140:UPB983140 UYS983140:UYX983140 VIO983140:VIT983140 VSK983140:VSP983140 WCG983140:WCL983140 WMC983140:WMH983140 WVY983140:WWD983140 R102:V102 JN102:JR102 TJ102:TN102 ADF102:ADJ102 ANB102:ANF102 AWX102:AXB102 BGT102:BGX102 BQP102:BQT102 CAL102:CAP102 CKH102:CKL102 CUD102:CUH102 DDZ102:DED102 DNV102:DNZ102 DXR102:DXV102 EHN102:EHR102 ERJ102:ERN102 FBF102:FBJ102 FLB102:FLF102 FUX102:FVB102 GET102:GEX102 GOP102:GOT102 GYL102:GYP102 HIH102:HIL102 HSD102:HSH102 IBZ102:ICD102 ILV102:ILZ102 IVR102:IVV102 JFN102:JFR102 JPJ102:JPN102 JZF102:JZJ102 KJB102:KJF102 KSX102:KTB102 LCT102:LCX102 LMP102:LMT102 LWL102:LWP102 MGH102:MGL102 MQD102:MQH102 MZZ102:NAD102 NJV102:NJZ102 NTR102:NTV102 ODN102:ODR102 ONJ102:ONN102 OXF102:OXJ102 PHB102:PHF102 PQX102:PRB102 QAT102:QAX102 QKP102:QKT102 QUL102:QUP102 REH102:REL102 ROD102:ROH102 RXZ102:RYD102 SHV102:SHZ102 SRR102:SRV102 TBN102:TBR102 TLJ102:TLN102 TVF102:TVJ102 UFB102:UFF102 UOX102:UPB102 UYT102:UYX102 VIP102:VIT102 VSL102:VSP102 WCH102:WCL102 WMD102:WMH102 WVZ102:WWD102 R65638:V65638 JN65638:JR65638 TJ65638:TN65638 ADF65638:ADJ65638 ANB65638:ANF65638 AWX65638:AXB65638 BGT65638:BGX65638 BQP65638:BQT65638 CAL65638:CAP65638 CKH65638:CKL65638 CUD65638:CUH65638 DDZ65638:DED65638 DNV65638:DNZ65638 DXR65638:DXV65638 EHN65638:EHR65638 ERJ65638:ERN65638 FBF65638:FBJ65638 FLB65638:FLF65638 FUX65638:FVB65638 GET65638:GEX65638 GOP65638:GOT65638 GYL65638:GYP65638 HIH65638:HIL65638 HSD65638:HSH65638 IBZ65638:ICD65638 ILV65638:ILZ65638 IVR65638:IVV65638 JFN65638:JFR65638 JPJ65638:JPN65638 JZF65638:JZJ65638 KJB65638:KJF65638 KSX65638:KTB65638 LCT65638:LCX65638 LMP65638:LMT65638 LWL65638:LWP65638 MGH65638:MGL65638 MQD65638:MQH65638 MZZ65638:NAD65638 NJV65638:NJZ65638 NTR65638:NTV65638 ODN65638:ODR65638 ONJ65638:ONN65638 OXF65638:OXJ65638 PHB65638:PHF65638 PQX65638:PRB65638 QAT65638:QAX65638 QKP65638:QKT65638 QUL65638:QUP65638 REH65638:REL65638 ROD65638:ROH65638 RXZ65638:RYD65638 SHV65638:SHZ65638 SRR65638:SRV65638 TBN65638:TBR65638 TLJ65638:TLN65638 TVF65638:TVJ65638 UFB65638:UFF65638 UOX65638:UPB65638 UYT65638:UYX65638 VIP65638:VIT65638 VSL65638:VSP65638 WCH65638:WCL65638 WMD65638:WMH65638 WVZ65638:WWD65638 R131174:V131174 JN131174:JR131174 TJ131174:TN131174 ADF131174:ADJ131174 ANB131174:ANF131174 AWX131174:AXB131174 BGT131174:BGX131174 BQP131174:BQT131174 CAL131174:CAP131174 CKH131174:CKL131174 CUD131174:CUH131174 DDZ131174:DED131174 DNV131174:DNZ131174 DXR131174:DXV131174 EHN131174:EHR131174 ERJ131174:ERN131174 FBF131174:FBJ131174 FLB131174:FLF131174 FUX131174:FVB131174 GET131174:GEX131174 GOP131174:GOT131174 GYL131174:GYP131174 HIH131174:HIL131174 HSD131174:HSH131174 IBZ131174:ICD131174 ILV131174:ILZ131174 IVR131174:IVV131174 JFN131174:JFR131174 JPJ131174:JPN131174 JZF131174:JZJ131174 KJB131174:KJF131174 KSX131174:KTB131174 LCT131174:LCX131174 LMP131174:LMT131174 LWL131174:LWP131174 MGH131174:MGL131174 MQD131174:MQH131174 MZZ131174:NAD131174 NJV131174:NJZ131174 NTR131174:NTV131174 ODN131174:ODR131174 ONJ131174:ONN131174 OXF131174:OXJ131174 PHB131174:PHF131174 PQX131174:PRB131174 QAT131174:QAX131174 QKP131174:QKT131174 QUL131174:QUP131174 REH131174:REL131174 ROD131174:ROH131174 RXZ131174:RYD131174 SHV131174:SHZ131174 SRR131174:SRV131174 TBN131174:TBR131174 TLJ131174:TLN131174 TVF131174:TVJ131174 UFB131174:UFF131174 UOX131174:UPB131174 UYT131174:UYX131174 VIP131174:VIT131174 VSL131174:VSP131174 WCH131174:WCL131174 WMD131174:WMH131174 WVZ131174:WWD131174 R196710:V196710 JN196710:JR196710 TJ196710:TN196710 ADF196710:ADJ196710 ANB196710:ANF196710 AWX196710:AXB196710 BGT196710:BGX196710 BQP196710:BQT196710 CAL196710:CAP196710 CKH196710:CKL196710 CUD196710:CUH196710 DDZ196710:DED196710 DNV196710:DNZ196710 DXR196710:DXV196710 EHN196710:EHR196710 ERJ196710:ERN196710 FBF196710:FBJ196710 FLB196710:FLF196710 FUX196710:FVB196710 GET196710:GEX196710 GOP196710:GOT196710 GYL196710:GYP196710 HIH196710:HIL196710 HSD196710:HSH196710 IBZ196710:ICD196710 ILV196710:ILZ196710 IVR196710:IVV196710 JFN196710:JFR196710 JPJ196710:JPN196710 JZF196710:JZJ196710 KJB196710:KJF196710 KSX196710:KTB196710 LCT196710:LCX196710 LMP196710:LMT196710 LWL196710:LWP196710 MGH196710:MGL196710 MQD196710:MQH196710 MZZ196710:NAD196710 NJV196710:NJZ196710 NTR196710:NTV196710 ODN196710:ODR196710 ONJ196710:ONN196710 OXF196710:OXJ196710 PHB196710:PHF196710 PQX196710:PRB196710 QAT196710:QAX196710 QKP196710:QKT196710 QUL196710:QUP196710 REH196710:REL196710 ROD196710:ROH196710 RXZ196710:RYD196710 SHV196710:SHZ196710 SRR196710:SRV196710 TBN196710:TBR196710 TLJ196710:TLN196710 TVF196710:TVJ196710 UFB196710:UFF196710 UOX196710:UPB196710 UYT196710:UYX196710 VIP196710:VIT196710 VSL196710:VSP196710 WCH196710:WCL196710 WMD196710:WMH196710 WVZ196710:WWD196710 R262246:V262246 JN262246:JR262246 TJ262246:TN262246 ADF262246:ADJ262246 ANB262246:ANF262246 AWX262246:AXB262246 BGT262246:BGX262246 BQP262246:BQT262246 CAL262246:CAP262246 CKH262246:CKL262246 CUD262246:CUH262246 DDZ262246:DED262246 DNV262246:DNZ262246 DXR262246:DXV262246 EHN262246:EHR262246 ERJ262246:ERN262246 FBF262246:FBJ262246 FLB262246:FLF262246 FUX262246:FVB262246 GET262246:GEX262246 GOP262246:GOT262246 GYL262246:GYP262246 HIH262246:HIL262246 HSD262246:HSH262246 IBZ262246:ICD262246 ILV262246:ILZ262246 IVR262246:IVV262246 JFN262246:JFR262246 JPJ262246:JPN262246 JZF262246:JZJ262246 KJB262246:KJF262246 KSX262246:KTB262246 LCT262246:LCX262246 LMP262246:LMT262246 LWL262246:LWP262246 MGH262246:MGL262246 MQD262246:MQH262246 MZZ262246:NAD262246 NJV262246:NJZ262246 NTR262246:NTV262246 ODN262246:ODR262246 ONJ262246:ONN262246 OXF262246:OXJ262246 PHB262246:PHF262246 PQX262246:PRB262246 QAT262246:QAX262246 QKP262246:QKT262246 QUL262246:QUP262246 REH262246:REL262246 ROD262246:ROH262246 RXZ262246:RYD262246 SHV262246:SHZ262246 SRR262246:SRV262246 TBN262246:TBR262246 TLJ262246:TLN262246 TVF262246:TVJ262246 UFB262246:UFF262246 UOX262246:UPB262246 UYT262246:UYX262246 VIP262246:VIT262246 VSL262246:VSP262246 WCH262246:WCL262246 WMD262246:WMH262246 WVZ262246:WWD262246 R327782:V327782 JN327782:JR327782 TJ327782:TN327782 ADF327782:ADJ327782 ANB327782:ANF327782 AWX327782:AXB327782 BGT327782:BGX327782 BQP327782:BQT327782 CAL327782:CAP327782 CKH327782:CKL327782 CUD327782:CUH327782 DDZ327782:DED327782 DNV327782:DNZ327782 DXR327782:DXV327782 EHN327782:EHR327782 ERJ327782:ERN327782 FBF327782:FBJ327782 FLB327782:FLF327782 FUX327782:FVB327782 GET327782:GEX327782 GOP327782:GOT327782 GYL327782:GYP327782 HIH327782:HIL327782 HSD327782:HSH327782 IBZ327782:ICD327782 ILV327782:ILZ327782 IVR327782:IVV327782 JFN327782:JFR327782 JPJ327782:JPN327782 JZF327782:JZJ327782 KJB327782:KJF327782 KSX327782:KTB327782 LCT327782:LCX327782 LMP327782:LMT327782 LWL327782:LWP327782 MGH327782:MGL327782 MQD327782:MQH327782 MZZ327782:NAD327782 NJV327782:NJZ327782 NTR327782:NTV327782 ODN327782:ODR327782 ONJ327782:ONN327782 OXF327782:OXJ327782 PHB327782:PHF327782 PQX327782:PRB327782 QAT327782:QAX327782 QKP327782:QKT327782 QUL327782:QUP327782 REH327782:REL327782 ROD327782:ROH327782 RXZ327782:RYD327782 SHV327782:SHZ327782 SRR327782:SRV327782 TBN327782:TBR327782 TLJ327782:TLN327782 TVF327782:TVJ327782 UFB327782:UFF327782 UOX327782:UPB327782 UYT327782:UYX327782 VIP327782:VIT327782 VSL327782:VSP327782 WCH327782:WCL327782 WMD327782:WMH327782 WVZ327782:WWD327782 R393318:V393318 JN393318:JR393318 TJ393318:TN393318 ADF393318:ADJ393318 ANB393318:ANF393318 AWX393318:AXB393318 BGT393318:BGX393318 BQP393318:BQT393318 CAL393318:CAP393318 CKH393318:CKL393318 CUD393318:CUH393318 DDZ393318:DED393318 DNV393318:DNZ393318 DXR393318:DXV393318 EHN393318:EHR393318 ERJ393318:ERN393318 FBF393318:FBJ393318 FLB393318:FLF393318 FUX393318:FVB393318 GET393318:GEX393318 GOP393318:GOT393318 GYL393318:GYP393318 HIH393318:HIL393318 HSD393318:HSH393318 IBZ393318:ICD393318 ILV393318:ILZ393318 IVR393318:IVV393318 JFN393318:JFR393318 JPJ393318:JPN393318 JZF393318:JZJ393318 KJB393318:KJF393318 KSX393318:KTB393318 LCT393318:LCX393318 LMP393318:LMT393318 LWL393318:LWP393318 MGH393318:MGL393318 MQD393318:MQH393318 MZZ393318:NAD393318 NJV393318:NJZ393318 NTR393318:NTV393318 ODN393318:ODR393318 ONJ393318:ONN393318 OXF393318:OXJ393318 PHB393318:PHF393318 PQX393318:PRB393318 QAT393318:QAX393318 QKP393318:QKT393318 QUL393318:QUP393318 REH393318:REL393318 ROD393318:ROH393318 RXZ393318:RYD393318 SHV393318:SHZ393318 SRR393318:SRV393318 TBN393318:TBR393318 TLJ393318:TLN393318 TVF393318:TVJ393318 UFB393318:UFF393318 UOX393318:UPB393318 UYT393318:UYX393318 VIP393318:VIT393318 VSL393318:VSP393318 WCH393318:WCL393318 WMD393318:WMH393318 WVZ393318:WWD393318 R458854:V458854 JN458854:JR458854 TJ458854:TN458854 ADF458854:ADJ458854 ANB458854:ANF458854 AWX458854:AXB458854 BGT458854:BGX458854 BQP458854:BQT458854 CAL458854:CAP458854 CKH458854:CKL458854 CUD458854:CUH458854 DDZ458854:DED458854 DNV458854:DNZ458854 DXR458854:DXV458854 EHN458854:EHR458854 ERJ458854:ERN458854 FBF458854:FBJ458854 FLB458854:FLF458854 FUX458854:FVB458854 GET458854:GEX458854 GOP458854:GOT458854 GYL458854:GYP458854 HIH458854:HIL458854 HSD458854:HSH458854 IBZ458854:ICD458854 ILV458854:ILZ458854 IVR458854:IVV458854 JFN458854:JFR458854 JPJ458854:JPN458854 JZF458854:JZJ458854 KJB458854:KJF458854 KSX458854:KTB458854 LCT458854:LCX458854 LMP458854:LMT458854 LWL458854:LWP458854 MGH458854:MGL458854 MQD458854:MQH458854 MZZ458854:NAD458854 NJV458854:NJZ458854 NTR458854:NTV458854 ODN458854:ODR458854 ONJ458854:ONN458854 OXF458854:OXJ458854 PHB458854:PHF458854 PQX458854:PRB458854 QAT458854:QAX458854 QKP458854:QKT458854 QUL458854:QUP458854 REH458854:REL458854 ROD458854:ROH458854 RXZ458854:RYD458854 SHV458854:SHZ458854 SRR458854:SRV458854 TBN458854:TBR458854 TLJ458854:TLN458854 TVF458854:TVJ458854 UFB458854:UFF458854 UOX458854:UPB458854 UYT458854:UYX458854 VIP458854:VIT458854 VSL458854:VSP458854 WCH458854:WCL458854 WMD458854:WMH458854 WVZ458854:WWD458854 R524390:V524390 JN524390:JR524390 TJ524390:TN524390 ADF524390:ADJ524390 ANB524390:ANF524390 AWX524390:AXB524390 BGT524390:BGX524390 BQP524390:BQT524390 CAL524390:CAP524390 CKH524390:CKL524390 CUD524390:CUH524390 DDZ524390:DED524390 DNV524390:DNZ524390 DXR524390:DXV524390 EHN524390:EHR524390 ERJ524390:ERN524390 FBF524390:FBJ524390 FLB524390:FLF524390 FUX524390:FVB524390 GET524390:GEX524390 GOP524390:GOT524390 GYL524390:GYP524390 HIH524390:HIL524390 HSD524390:HSH524390 IBZ524390:ICD524390 ILV524390:ILZ524390 IVR524390:IVV524390 JFN524390:JFR524390 JPJ524390:JPN524390 JZF524390:JZJ524390 KJB524390:KJF524390 KSX524390:KTB524390 LCT524390:LCX524390 LMP524390:LMT524390 LWL524390:LWP524390 MGH524390:MGL524390 MQD524390:MQH524390 MZZ524390:NAD524390 NJV524390:NJZ524390 NTR524390:NTV524390 ODN524390:ODR524390 ONJ524390:ONN524390 OXF524390:OXJ524390 PHB524390:PHF524390 PQX524390:PRB524390 QAT524390:QAX524390 QKP524390:QKT524390 QUL524390:QUP524390 REH524390:REL524390 ROD524390:ROH524390 RXZ524390:RYD524390 SHV524390:SHZ524390 SRR524390:SRV524390 TBN524390:TBR524390 TLJ524390:TLN524390 TVF524390:TVJ524390 UFB524390:UFF524390 UOX524390:UPB524390 UYT524390:UYX524390 VIP524390:VIT524390 VSL524390:VSP524390 WCH524390:WCL524390 WMD524390:WMH524390 WVZ524390:WWD524390 R589926:V589926 JN589926:JR589926 TJ589926:TN589926 ADF589926:ADJ589926 ANB589926:ANF589926 AWX589926:AXB589926 BGT589926:BGX589926 BQP589926:BQT589926 CAL589926:CAP589926 CKH589926:CKL589926 CUD589926:CUH589926 DDZ589926:DED589926 DNV589926:DNZ589926 DXR589926:DXV589926 EHN589926:EHR589926 ERJ589926:ERN589926 FBF589926:FBJ589926 FLB589926:FLF589926 FUX589926:FVB589926 GET589926:GEX589926 GOP589926:GOT589926 GYL589926:GYP589926 HIH589926:HIL589926 HSD589926:HSH589926 IBZ589926:ICD589926 ILV589926:ILZ589926 IVR589926:IVV589926 JFN589926:JFR589926 JPJ589926:JPN589926 JZF589926:JZJ589926 KJB589926:KJF589926 KSX589926:KTB589926 LCT589926:LCX589926 LMP589926:LMT589926 LWL589926:LWP589926 MGH589926:MGL589926 MQD589926:MQH589926 MZZ589926:NAD589926 NJV589926:NJZ589926 NTR589926:NTV589926 ODN589926:ODR589926 ONJ589926:ONN589926 OXF589926:OXJ589926 PHB589926:PHF589926 PQX589926:PRB589926 QAT589926:QAX589926 QKP589926:QKT589926 QUL589926:QUP589926 REH589926:REL589926 ROD589926:ROH589926 RXZ589926:RYD589926 SHV589926:SHZ589926 SRR589926:SRV589926 TBN589926:TBR589926 TLJ589926:TLN589926 TVF589926:TVJ589926 UFB589926:UFF589926 UOX589926:UPB589926 UYT589926:UYX589926 VIP589926:VIT589926 VSL589926:VSP589926 WCH589926:WCL589926 WMD589926:WMH589926 WVZ589926:WWD589926 R655462:V655462 JN655462:JR655462 TJ655462:TN655462 ADF655462:ADJ655462 ANB655462:ANF655462 AWX655462:AXB655462 BGT655462:BGX655462 BQP655462:BQT655462 CAL655462:CAP655462 CKH655462:CKL655462 CUD655462:CUH655462 DDZ655462:DED655462 DNV655462:DNZ655462 DXR655462:DXV655462 EHN655462:EHR655462 ERJ655462:ERN655462 FBF655462:FBJ655462 FLB655462:FLF655462 FUX655462:FVB655462 GET655462:GEX655462 GOP655462:GOT655462 GYL655462:GYP655462 HIH655462:HIL655462 HSD655462:HSH655462 IBZ655462:ICD655462 ILV655462:ILZ655462 IVR655462:IVV655462 JFN655462:JFR655462 JPJ655462:JPN655462 JZF655462:JZJ655462 KJB655462:KJF655462 KSX655462:KTB655462 LCT655462:LCX655462 LMP655462:LMT655462 LWL655462:LWP655462 MGH655462:MGL655462 MQD655462:MQH655462 MZZ655462:NAD655462 NJV655462:NJZ655462 NTR655462:NTV655462 ODN655462:ODR655462 ONJ655462:ONN655462 OXF655462:OXJ655462 PHB655462:PHF655462 PQX655462:PRB655462 QAT655462:QAX655462 QKP655462:QKT655462 QUL655462:QUP655462 REH655462:REL655462 ROD655462:ROH655462 RXZ655462:RYD655462 SHV655462:SHZ655462 SRR655462:SRV655462 TBN655462:TBR655462 TLJ655462:TLN655462 TVF655462:TVJ655462 UFB655462:UFF655462 UOX655462:UPB655462 UYT655462:UYX655462 VIP655462:VIT655462 VSL655462:VSP655462 WCH655462:WCL655462 WMD655462:WMH655462 WVZ655462:WWD655462 R720998:V720998 JN720998:JR720998 TJ720998:TN720998 ADF720998:ADJ720998 ANB720998:ANF720998 AWX720998:AXB720998 BGT720998:BGX720998 BQP720998:BQT720998 CAL720998:CAP720998 CKH720998:CKL720998 CUD720998:CUH720998 DDZ720998:DED720998 DNV720998:DNZ720998 DXR720998:DXV720998 EHN720998:EHR720998 ERJ720998:ERN720998 FBF720998:FBJ720998 FLB720998:FLF720998 FUX720998:FVB720998 GET720998:GEX720998 GOP720998:GOT720998 GYL720998:GYP720998 HIH720998:HIL720998 HSD720998:HSH720998 IBZ720998:ICD720998 ILV720998:ILZ720998 IVR720998:IVV720998 JFN720998:JFR720998 JPJ720998:JPN720998 JZF720998:JZJ720998 KJB720998:KJF720998 KSX720998:KTB720998 LCT720998:LCX720998 LMP720998:LMT720998 LWL720998:LWP720998 MGH720998:MGL720998 MQD720998:MQH720998 MZZ720998:NAD720998 NJV720998:NJZ720998 NTR720998:NTV720998 ODN720998:ODR720998 ONJ720998:ONN720998 OXF720998:OXJ720998 PHB720998:PHF720998 PQX720998:PRB720998 QAT720998:QAX720998 QKP720998:QKT720998 QUL720998:QUP720998 REH720998:REL720998 ROD720998:ROH720998 RXZ720998:RYD720998 SHV720998:SHZ720998 SRR720998:SRV720998 TBN720998:TBR720998 TLJ720998:TLN720998 TVF720998:TVJ720998 UFB720998:UFF720998 UOX720998:UPB720998 UYT720998:UYX720998 VIP720998:VIT720998 VSL720998:VSP720998 WCH720998:WCL720998 WMD720998:WMH720998 WVZ720998:WWD720998 R786534:V786534 JN786534:JR786534 TJ786534:TN786534 ADF786534:ADJ786534 ANB786534:ANF786534 AWX786534:AXB786534 BGT786534:BGX786534 BQP786534:BQT786534 CAL786534:CAP786534 CKH786534:CKL786534 CUD786534:CUH786534 DDZ786534:DED786534 DNV786534:DNZ786534 DXR786534:DXV786534 EHN786534:EHR786534 ERJ786534:ERN786534 FBF786534:FBJ786534 FLB786534:FLF786534 FUX786534:FVB786534 GET786534:GEX786534 GOP786534:GOT786534 GYL786534:GYP786534 HIH786534:HIL786534 HSD786534:HSH786534 IBZ786534:ICD786534 ILV786534:ILZ786534 IVR786534:IVV786534 JFN786534:JFR786534 JPJ786534:JPN786534 JZF786534:JZJ786534 KJB786534:KJF786534 KSX786534:KTB786534 LCT786534:LCX786534 LMP786534:LMT786534 LWL786534:LWP786534 MGH786534:MGL786534 MQD786534:MQH786534 MZZ786534:NAD786534 NJV786534:NJZ786534 NTR786534:NTV786534 ODN786534:ODR786534 ONJ786534:ONN786534 OXF786534:OXJ786534 PHB786534:PHF786534 PQX786534:PRB786534 QAT786534:QAX786534 QKP786534:QKT786534 QUL786534:QUP786534 REH786534:REL786534 ROD786534:ROH786534 RXZ786534:RYD786534 SHV786534:SHZ786534 SRR786534:SRV786534 TBN786534:TBR786534 TLJ786534:TLN786534 TVF786534:TVJ786534 UFB786534:UFF786534 UOX786534:UPB786534 UYT786534:UYX786534 VIP786534:VIT786534 VSL786534:VSP786534 WCH786534:WCL786534 WMD786534:WMH786534 WVZ786534:WWD786534 R852070:V852070 JN852070:JR852070 TJ852070:TN852070 ADF852070:ADJ852070 ANB852070:ANF852070 AWX852070:AXB852070 BGT852070:BGX852070 BQP852070:BQT852070 CAL852070:CAP852070 CKH852070:CKL852070 CUD852070:CUH852070 DDZ852070:DED852070 DNV852070:DNZ852070 DXR852070:DXV852070 EHN852070:EHR852070 ERJ852070:ERN852070 FBF852070:FBJ852070 FLB852070:FLF852070 FUX852070:FVB852070 GET852070:GEX852070 GOP852070:GOT852070 GYL852070:GYP852070 HIH852070:HIL852070 HSD852070:HSH852070 IBZ852070:ICD852070 ILV852070:ILZ852070 IVR852070:IVV852070 JFN852070:JFR852070 JPJ852070:JPN852070 JZF852070:JZJ852070 KJB852070:KJF852070 KSX852070:KTB852070 LCT852070:LCX852070 LMP852070:LMT852070 LWL852070:LWP852070 MGH852070:MGL852070 MQD852070:MQH852070 MZZ852070:NAD852070 NJV852070:NJZ852070 NTR852070:NTV852070 ODN852070:ODR852070 ONJ852070:ONN852070 OXF852070:OXJ852070 PHB852070:PHF852070 PQX852070:PRB852070 QAT852070:QAX852070 QKP852070:QKT852070 QUL852070:QUP852070 REH852070:REL852070 ROD852070:ROH852070 RXZ852070:RYD852070 SHV852070:SHZ852070 SRR852070:SRV852070 TBN852070:TBR852070 TLJ852070:TLN852070 TVF852070:TVJ852070 UFB852070:UFF852070 UOX852070:UPB852070 UYT852070:UYX852070 VIP852070:VIT852070 VSL852070:VSP852070 WCH852070:WCL852070 WMD852070:WMH852070 WVZ852070:WWD852070 R917606:V917606 JN917606:JR917606 TJ917606:TN917606 ADF917606:ADJ917606 ANB917606:ANF917606 AWX917606:AXB917606 BGT917606:BGX917606 BQP917606:BQT917606 CAL917606:CAP917606 CKH917606:CKL917606 CUD917606:CUH917606 DDZ917606:DED917606 DNV917606:DNZ917606 DXR917606:DXV917606 EHN917606:EHR917606 ERJ917606:ERN917606 FBF917606:FBJ917606 FLB917606:FLF917606 FUX917606:FVB917606 GET917606:GEX917606 GOP917606:GOT917606 GYL917606:GYP917606 HIH917606:HIL917606 HSD917606:HSH917606 IBZ917606:ICD917606 ILV917606:ILZ917606 IVR917606:IVV917606 JFN917606:JFR917606 JPJ917606:JPN917606 JZF917606:JZJ917606 KJB917606:KJF917606 KSX917606:KTB917606 LCT917606:LCX917606 LMP917606:LMT917606 LWL917606:LWP917606 MGH917606:MGL917606 MQD917606:MQH917606 MZZ917606:NAD917606 NJV917606:NJZ917606 NTR917606:NTV917606 ODN917606:ODR917606 ONJ917606:ONN917606 OXF917606:OXJ917606 PHB917606:PHF917606 PQX917606:PRB917606 QAT917606:QAX917606 QKP917606:QKT917606 QUL917606:QUP917606 REH917606:REL917606 ROD917606:ROH917606 RXZ917606:RYD917606 SHV917606:SHZ917606 SRR917606:SRV917606 TBN917606:TBR917606 TLJ917606:TLN917606 TVF917606:TVJ917606 UFB917606:UFF917606 UOX917606:UPB917606 UYT917606:UYX917606 VIP917606:VIT917606 VSL917606:VSP917606 WCH917606:WCL917606 WMD917606:WMH917606 WVZ917606:WWD917606 R983142:V983142 JN983142:JR983142 TJ983142:TN983142 ADF983142:ADJ983142 ANB983142:ANF983142 AWX983142:AXB983142 BGT983142:BGX983142 BQP983142:BQT983142 CAL983142:CAP983142 CKH983142:CKL983142 CUD983142:CUH983142 DDZ983142:DED983142 DNV983142:DNZ983142 DXR983142:DXV983142 EHN983142:EHR983142 ERJ983142:ERN983142 FBF983142:FBJ983142 FLB983142:FLF983142 FUX983142:FVB983142 GET983142:GEX983142 GOP983142:GOT983142 GYL983142:GYP983142 HIH983142:HIL983142 HSD983142:HSH983142 IBZ983142:ICD983142 ILV983142:ILZ983142 IVR983142:IVV983142 JFN983142:JFR983142 JPJ983142:JPN983142 JZF983142:JZJ983142 KJB983142:KJF983142 KSX983142:KTB983142 LCT983142:LCX983142 LMP983142:LMT983142 LWL983142:LWP983142 MGH983142:MGL983142 MQD983142:MQH983142 MZZ983142:NAD983142 NJV983142:NJZ983142 NTR983142:NTV983142 ODN983142:ODR983142 ONJ983142:ONN983142 OXF983142:OXJ983142 PHB983142:PHF983142 PQX983142:PRB983142 QAT983142:QAX983142 QKP983142:QKT983142 QUL983142:QUP983142 REH983142:REL983142 ROD983142:ROH983142 RXZ983142:RYD983142 SHV983142:SHZ983142 SRR983142:SRV983142 TBN983142:TBR983142 TLJ983142:TLN983142 TVF983142:TVJ983142 UFB983142:UFF983142 UOX983142:UPB983142 UYT983142:UYX983142 VIP983142:VIT983142 VSL983142:VSP983142 WCH983142:WCL983142 WMD983142:WMH983142 WVZ983142:WWD983142 J86 JF86 TB86 ACX86 AMT86 AWP86 BGL86 BQH86 CAD86 CJZ86 CTV86 DDR86 DNN86 DXJ86 EHF86 ERB86 FAX86 FKT86 FUP86 GEL86 GOH86 GYD86 HHZ86 HRV86 IBR86 ILN86 IVJ86 JFF86 JPB86 JYX86 KIT86 KSP86 LCL86 LMH86 LWD86 MFZ86 MPV86 MZR86 NJN86 NTJ86 ODF86 ONB86 OWX86 PGT86 PQP86 QAL86 QKH86 QUD86 RDZ86 RNV86 RXR86 SHN86 SRJ86 TBF86 TLB86 TUX86 UET86 UOP86 UYL86 VIH86 VSD86 WBZ86 WLV86 WVR86 J65622 JF65622 TB65622 ACX65622 AMT65622 AWP65622 BGL65622 BQH65622 CAD65622 CJZ65622 CTV65622 DDR65622 DNN65622 DXJ65622 EHF65622 ERB65622 FAX65622 FKT65622 FUP65622 GEL65622 GOH65622 GYD65622 HHZ65622 HRV65622 IBR65622 ILN65622 IVJ65622 JFF65622 JPB65622 JYX65622 KIT65622 KSP65622 LCL65622 LMH65622 LWD65622 MFZ65622 MPV65622 MZR65622 NJN65622 NTJ65622 ODF65622 ONB65622 OWX65622 PGT65622 PQP65622 QAL65622 QKH65622 QUD65622 RDZ65622 RNV65622 RXR65622 SHN65622 SRJ65622 TBF65622 TLB65622 TUX65622 UET65622 UOP65622 UYL65622 VIH65622 VSD65622 WBZ65622 WLV65622 WVR65622 J131158 JF131158 TB131158 ACX131158 AMT131158 AWP131158 BGL131158 BQH131158 CAD131158 CJZ131158 CTV131158 DDR131158 DNN131158 DXJ131158 EHF131158 ERB131158 FAX131158 FKT131158 FUP131158 GEL131158 GOH131158 GYD131158 HHZ131158 HRV131158 IBR131158 ILN131158 IVJ131158 JFF131158 JPB131158 JYX131158 KIT131158 KSP131158 LCL131158 LMH131158 LWD131158 MFZ131158 MPV131158 MZR131158 NJN131158 NTJ131158 ODF131158 ONB131158 OWX131158 PGT131158 PQP131158 QAL131158 QKH131158 QUD131158 RDZ131158 RNV131158 RXR131158 SHN131158 SRJ131158 TBF131158 TLB131158 TUX131158 UET131158 UOP131158 UYL131158 VIH131158 VSD131158 WBZ131158 WLV131158 WVR131158 J196694 JF196694 TB196694 ACX196694 AMT196694 AWP196694 BGL196694 BQH196694 CAD196694 CJZ196694 CTV196694 DDR196694 DNN196694 DXJ196694 EHF196694 ERB196694 FAX196694 FKT196694 FUP196694 GEL196694 GOH196694 GYD196694 HHZ196694 HRV196694 IBR196694 ILN196694 IVJ196694 JFF196694 JPB196694 JYX196694 KIT196694 KSP196694 LCL196694 LMH196694 LWD196694 MFZ196694 MPV196694 MZR196694 NJN196694 NTJ196694 ODF196694 ONB196694 OWX196694 PGT196694 PQP196694 QAL196694 QKH196694 QUD196694 RDZ196694 RNV196694 RXR196694 SHN196694 SRJ196694 TBF196694 TLB196694 TUX196694 UET196694 UOP196694 UYL196694 VIH196694 VSD196694 WBZ196694 WLV196694 WVR196694 J262230 JF262230 TB262230 ACX262230 AMT262230 AWP262230 BGL262230 BQH262230 CAD262230 CJZ262230 CTV262230 DDR262230 DNN262230 DXJ262230 EHF262230 ERB262230 FAX262230 FKT262230 FUP262230 GEL262230 GOH262230 GYD262230 HHZ262230 HRV262230 IBR262230 ILN262230 IVJ262230 JFF262230 JPB262230 JYX262230 KIT262230 KSP262230 LCL262230 LMH262230 LWD262230 MFZ262230 MPV262230 MZR262230 NJN262230 NTJ262230 ODF262230 ONB262230 OWX262230 PGT262230 PQP262230 QAL262230 QKH262230 QUD262230 RDZ262230 RNV262230 RXR262230 SHN262230 SRJ262230 TBF262230 TLB262230 TUX262230 UET262230 UOP262230 UYL262230 VIH262230 VSD262230 WBZ262230 WLV262230 WVR262230 J327766 JF327766 TB327766 ACX327766 AMT327766 AWP327766 BGL327766 BQH327766 CAD327766 CJZ327766 CTV327766 DDR327766 DNN327766 DXJ327766 EHF327766 ERB327766 FAX327766 FKT327766 FUP327766 GEL327766 GOH327766 GYD327766 HHZ327766 HRV327766 IBR327766 ILN327766 IVJ327766 JFF327766 JPB327766 JYX327766 KIT327766 KSP327766 LCL327766 LMH327766 LWD327766 MFZ327766 MPV327766 MZR327766 NJN327766 NTJ327766 ODF327766 ONB327766 OWX327766 PGT327766 PQP327766 QAL327766 QKH327766 QUD327766 RDZ327766 RNV327766 RXR327766 SHN327766 SRJ327766 TBF327766 TLB327766 TUX327766 UET327766 UOP327766 UYL327766 VIH327766 VSD327766 WBZ327766 WLV327766 WVR327766 J393302 JF393302 TB393302 ACX393302 AMT393302 AWP393302 BGL393302 BQH393302 CAD393302 CJZ393302 CTV393302 DDR393302 DNN393302 DXJ393302 EHF393302 ERB393302 FAX393302 FKT393302 FUP393302 GEL393302 GOH393302 GYD393302 HHZ393302 HRV393302 IBR393302 ILN393302 IVJ393302 JFF393302 JPB393302 JYX393302 KIT393302 KSP393302 LCL393302 LMH393302 LWD393302 MFZ393302 MPV393302 MZR393302 NJN393302 NTJ393302 ODF393302 ONB393302 OWX393302 PGT393302 PQP393302 QAL393302 QKH393302 QUD393302 RDZ393302 RNV393302 RXR393302 SHN393302 SRJ393302 TBF393302 TLB393302 TUX393302 UET393302 UOP393302 UYL393302 VIH393302 VSD393302 WBZ393302 WLV393302 WVR393302 J458838 JF458838 TB458838 ACX458838 AMT458838 AWP458838 BGL458838 BQH458838 CAD458838 CJZ458838 CTV458838 DDR458838 DNN458838 DXJ458838 EHF458838 ERB458838 FAX458838 FKT458838 FUP458838 GEL458838 GOH458838 GYD458838 HHZ458838 HRV458838 IBR458838 ILN458838 IVJ458838 JFF458838 JPB458838 JYX458838 KIT458838 KSP458838 LCL458838 LMH458838 LWD458838 MFZ458838 MPV458838 MZR458838 NJN458838 NTJ458838 ODF458838 ONB458838 OWX458838 PGT458838 PQP458838 QAL458838 QKH458838 QUD458838 RDZ458838 RNV458838 RXR458838 SHN458838 SRJ458838 TBF458838 TLB458838 TUX458838 UET458838 UOP458838 UYL458838 VIH458838 VSD458838 WBZ458838 WLV458838 WVR458838 J524374 JF524374 TB524374 ACX524374 AMT524374 AWP524374 BGL524374 BQH524374 CAD524374 CJZ524374 CTV524374 DDR524374 DNN524374 DXJ524374 EHF524374 ERB524374 FAX524374 FKT524374 FUP524374 GEL524374 GOH524374 GYD524374 HHZ524374 HRV524374 IBR524374 ILN524374 IVJ524374 JFF524374 JPB524374 JYX524374 KIT524374 KSP524374 LCL524374 LMH524374 LWD524374 MFZ524374 MPV524374 MZR524374 NJN524374 NTJ524374 ODF524374 ONB524374 OWX524374 PGT524374 PQP524374 QAL524374 QKH524374 QUD524374 RDZ524374 RNV524374 RXR524374 SHN524374 SRJ524374 TBF524374 TLB524374 TUX524374 UET524374 UOP524374 UYL524374 VIH524374 VSD524374 WBZ524374 WLV524374 WVR524374 J589910 JF589910 TB589910 ACX589910 AMT589910 AWP589910 BGL589910 BQH589910 CAD589910 CJZ589910 CTV589910 DDR589910 DNN589910 DXJ589910 EHF589910 ERB589910 FAX589910 FKT589910 FUP589910 GEL589910 GOH589910 GYD589910 HHZ589910 HRV589910 IBR589910 ILN589910 IVJ589910 JFF589910 JPB589910 JYX589910 KIT589910 KSP589910 LCL589910 LMH589910 LWD589910 MFZ589910 MPV589910 MZR589910 NJN589910 NTJ589910 ODF589910 ONB589910 OWX589910 PGT589910 PQP589910 QAL589910 QKH589910 QUD589910 RDZ589910 RNV589910 RXR589910 SHN589910 SRJ589910 TBF589910 TLB589910 TUX589910 UET589910 UOP589910 UYL589910 VIH589910 VSD589910 WBZ589910 WLV589910 WVR589910 J655446 JF655446 TB655446 ACX655446 AMT655446 AWP655446 BGL655446 BQH655446 CAD655446 CJZ655446 CTV655446 DDR655446 DNN655446 DXJ655446 EHF655446 ERB655446 FAX655446 FKT655446 FUP655446 GEL655446 GOH655446 GYD655446 HHZ655446 HRV655446 IBR655446 ILN655446 IVJ655446 JFF655446 JPB655446 JYX655446 KIT655446 KSP655446 LCL655446 LMH655446 LWD655446 MFZ655446 MPV655446 MZR655446 NJN655446 NTJ655446 ODF655446 ONB655446 OWX655446 PGT655446 PQP655446 QAL655446 QKH655446 QUD655446 RDZ655446 RNV655446 RXR655446 SHN655446 SRJ655446 TBF655446 TLB655446 TUX655446 UET655446 UOP655446 UYL655446 VIH655446 VSD655446 WBZ655446 WLV655446 WVR655446 J720982 JF720982 TB720982 ACX720982 AMT720982 AWP720982 BGL720982 BQH720982 CAD720982 CJZ720982 CTV720982 DDR720982 DNN720982 DXJ720982 EHF720982 ERB720982 FAX720982 FKT720982 FUP720982 GEL720982 GOH720982 GYD720982 HHZ720982 HRV720982 IBR720982 ILN720982 IVJ720982 JFF720982 JPB720982 JYX720982 KIT720982 KSP720982 LCL720982 LMH720982 LWD720982 MFZ720982 MPV720982 MZR720982 NJN720982 NTJ720982 ODF720982 ONB720982 OWX720982 PGT720982 PQP720982 QAL720982 QKH720982 QUD720982 RDZ720982 RNV720982 RXR720982 SHN720982 SRJ720982 TBF720982 TLB720982 TUX720982 UET720982 UOP720982 UYL720982 VIH720982 VSD720982 WBZ720982 WLV720982 WVR720982 J786518 JF786518 TB786518 ACX786518 AMT786518 AWP786518 BGL786518 BQH786518 CAD786518 CJZ786518 CTV786518 DDR786518 DNN786518 DXJ786518 EHF786518 ERB786518 FAX786518 FKT786518 FUP786518 GEL786518 GOH786518 GYD786518 HHZ786518 HRV786518 IBR786518 ILN786518 IVJ786518 JFF786518 JPB786518 JYX786518 KIT786518 KSP786518 LCL786518 LMH786518 LWD786518 MFZ786518 MPV786518 MZR786518 NJN786518 NTJ786518 ODF786518 ONB786518 OWX786518 PGT786518 PQP786518 QAL786518 QKH786518 QUD786518 RDZ786518 RNV786518 RXR786518 SHN786518 SRJ786518 TBF786518 TLB786518 TUX786518 UET786518 UOP786518 UYL786518 VIH786518 VSD786518 WBZ786518 WLV786518 WVR786518 J852054 JF852054 TB852054 ACX852054 AMT852054 AWP852054 BGL852054 BQH852054 CAD852054 CJZ852054 CTV852054 DDR852054 DNN852054 DXJ852054 EHF852054 ERB852054 FAX852054 FKT852054 FUP852054 GEL852054 GOH852054 GYD852054 HHZ852054 HRV852054 IBR852054 ILN852054 IVJ852054 JFF852054 JPB852054 JYX852054 KIT852054 KSP852054 LCL852054 LMH852054 LWD852054 MFZ852054 MPV852054 MZR852054 NJN852054 NTJ852054 ODF852054 ONB852054 OWX852054 PGT852054 PQP852054 QAL852054 QKH852054 QUD852054 RDZ852054 RNV852054 RXR852054 SHN852054 SRJ852054 TBF852054 TLB852054 TUX852054 UET852054 UOP852054 UYL852054 VIH852054 VSD852054 WBZ852054 WLV852054 WVR852054 J917590 JF917590 TB917590 ACX917590 AMT917590 AWP917590 BGL917590 BQH917590 CAD917590 CJZ917590 CTV917590 DDR917590 DNN917590 DXJ917590 EHF917590 ERB917590 FAX917590 FKT917590 FUP917590 GEL917590 GOH917590 GYD917590 HHZ917590 HRV917590 IBR917590 ILN917590 IVJ917590 JFF917590 JPB917590 JYX917590 KIT917590 KSP917590 LCL917590 LMH917590 LWD917590 MFZ917590 MPV917590 MZR917590 NJN917590 NTJ917590 ODF917590 ONB917590 OWX917590 PGT917590 PQP917590 QAL917590 QKH917590 QUD917590 RDZ917590 RNV917590 RXR917590 SHN917590 SRJ917590 TBF917590 TLB917590 TUX917590 UET917590 UOP917590 UYL917590 VIH917590 VSD917590 WBZ917590 WLV917590 WVR917590 J983126 JF983126 TB983126 ACX983126 AMT983126 AWP983126 BGL983126 BQH983126 CAD983126 CJZ983126 CTV983126 DDR983126 DNN983126 DXJ983126 EHF983126 ERB983126 FAX983126 FKT983126 FUP983126 GEL983126 GOH983126 GYD983126 HHZ983126 HRV983126 IBR983126 ILN983126 IVJ983126 JFF983126 JPB983126 JYX983126 KIT983126 KSP983126 LCL983126 LMH983126 LWD983126 MFZ983126 MPV983126 MZR983126 NJN983126 NTJ983126 ODF983126 ONB983126 OWX983126 PGT983126 PQP983126 QAL983126 QKH983126 QUD983126 RDZ983126 RNV983126 RXR983126 SHN983126 SRJ983126 TBF983126 TLB983126 TUX983126 UET983126 UOP983126 UYL983126 VIH983126 VSD983126 WBZ983126 WLV983126 WVR983126 WBX983209:WCM983209 JO8 TK8 ADG8 ANC8 AWY8 BGU8 BQQ8 CAM8 CKI8 CUE8 DEA8 DNW8 DXS8 EHO8 ERK8 FBG8 FLC8 FUY8 GEU8 GOQ8 GYM8 HII8 HSE8 ICA8 ILW8 IVS8 JFO8 JPK8 JZG8 KJC8 KSY8 LCU8 LMQ8 LWM8 MGI8 MQE8 NAA8 NJW8 NTS8 ODO8 ONK8 OXG8 PHC8 PQY8 QAU8 QKQ8 QUM8 REI8 ROE8 RYA8 SHW8 SRS8 TBO8 TLK8 TVG8 UFC8 UOY8 UYU8 VIQ8 VSM8 WCI8 WME8 WWA8 S65544 JO65544 TK65544 ADG65544 ANC65544 AWY65544 BGU65544 BQQ65544 CAM65544 CKI65544 CUE65544 DEA65544 DNW65544 DXS65544 EHO65544 ERK65544 FBG65544 FLC65544 FUY65544 GEU65544 GOQ65544 GYM65544 HII65544 HSE65544 ICA65544 ILW65544 IVS65544 JFO65544 JPK65544 JZG65544 KJC65544 KSY65544 LCU65544 LMQ65544 LWM65544 MGI65544 MQE65544 NAA65544 NJW65544 NTS65544 ODO65544 ONK65544 OXG65544 PHC65544 PQY65544 QAU65544 QKQ65544 QUM65544 REI65544 ROE65544 RYA65544 SHW65544 SRS65544 TBO65544 TLK65544 TVG65544 UFC65544 UOY65544 UYU65544 VIQ65544 VSM65544 WCI65544 WME65544 WWA65544 S131080 JO131080 TK131080 ADG131080 ANC131080 AWY131080 BGU131080 BQQ131080 CAM131080 CKI131080 CUE131080 DEA131080 DNW131080 DXS131080 EHO131080 ERK131080 FBG131080 FLC131080 FUY131080 GEU131080 GOQ131080 GYM131080 HII131080 HSE131080 ICA131080 ILW131080 IVS131080 JFO131080 JPK131080 JZG131080 KJC131080 KSY131080 LCU131080 LMQ131080 LWM131080 MGI131080 MQE131080 NAA131080 NJW131080 NTS131080 ODO131080 ONK131080 OXG131080 PHC131080 PQY131080 QAU131080 QKQ131080 QUM131080 REI131080 ROE131080 RYA131080 SHW131080 SRS131080 TBO131080 TLK131080 TVG131080 UFC131080 UOY131080 UYU131080 VIQ131080 VSM131080 WCI131080 WME131080 WWA131080 S196616 JO196616 TK196616 ADG196616 ANC196616 AWY196616 BGU196616 BQQ196616 CAM196616 CKI196616 CUE196616 DEA196616 DNW196616 DXS196616 EHO196616 ERK196616 FBG196616 FLC196616 FUY196616 GEU196616 GOQ196616 GYM196616 HII196616 HSE196616 ICA196616 ILW196616 IVS196616 JFO196616 JPK196616 JZG196616 KJC196616 KSY196616 LCU196616 LMQ196616 LWM196616 MGI196616 MQE196616 NAA196616 NJW196616 NTS196616 ODO196616 ONK196616 OXG196616 PHC196616 PQY196616 QAU196616 QKQ196616 QUM196616 REI196616 ROE196616 RYA196616 SHW196616 SRS196616 TBO196616 TLK196616 TVG196616 UFC196616 UOY196616 UYU196616 VIQ196616 VSM196616 WCI196616 WME196616 WWA196616 S262152 JO262152 TK262152 ADG262152 ANC262152 AWY262152 BGU262152 BQQ262152 CAM262152 CKI262152 CUE262152 DEA262152 DNW262152 DXS262152 EHO262152 ERK262152 FBG262152 FLC262152 FUY262152 GEU262152 GOQ262152 GYM262152 HII262152 HSE262152 ICA262152 ILW262152 IVS262152 JFO262152 JPK262152 JZG262152 KJC262152 KSY262152 LCU262152 LMQ262152 LWM262152 MGI262152 MQE262152 NAA262152 NJW262152 NTS262152 ODO262152 ONK262152 OXG262152 PHC262152 PQY262152 QAU262152 QKQ262152 QUM262152 REI262152 ROE262152 RYA262152 SHW262152 SRS262152 TBO262152 TLK262152 TVG262152 UFC262152 UOY262152 UYU262152 VIQ262152 VSM262152 WCI262152 WME262152 WWA262152 S327688 JO327688 TK327688 ADG327688 ANC327688 AWY327688 BGU327688 BQQ327688 CAM327688 CKI327688 CUE327688 DEA327688 DNW327688 DXS327688 EHO327688 ERK327688 FBG327688 FLC327688 FUY327688 GEU327688 GOQ327688 GYM327688 HII327688 HSE327688 ICA327688 ILW327688 IVS327688 JFO327688 JPK327688 JZG327688 KJC327688 KSY327688 LCU327688 LMQ327688 LWM327688 MGI327688 MQE327688 NAA327688 NJW327688 NTS327688 ODO327688 ONK327688 OXG327688 PHC327688 PQY327688 QAU327688 QKQ327688 QUM327688 REI327688 ROE327688 RYA327688 SHW327688 SRS327688 TBO327688 TLK327688 TVG327688 UFC327688 UOY327688 UYU327688 VIQ327688 VSM327688 WCI327688 WME327688 WWA327688 S393224 JO393224 TK393224 ADG393224 ANC393224 AWY393224 BGU393224 BQQ393224 CAM393224 CKI393224 CUE393224 DEA393224 DNW393224 DXS393224 EHO393224 ERK393224 FBG393224 FLC393224 FUY393224 GEU393224 GOQ393224 GYM393224 HII393224 HSE393224 ICA393224 ILW393224 IVS393224 JFO393224 JPK393224 JZG393224 KJC393224 KSY393224 LCU393224 LMQ393224 LWM393224 MGI393224 MQE393224 NAA393224 NJW393224 NTS393224 ODO393224 ONK393224 OXG393224 PHC393224 PQY393224 QAU393224 QKQ393224 QUM393224 REI393224 ROE393224 RYA393224 SHW393224 SRS393224 TBO393224 TLK393224 TVG393224 UFC393224 UOY393224 UYU393224 VIQ393224 VSM393224 WCI393224 WME393224 WWA393224 S458760 JO458760 TK458760 ADG458760 ANC458760 AWY458760 BGU458760 BQQ458760 CAM458760 CKI458760 CUE458760 DEA458760 DNW458760 DXS458760 EHO458760 ERK458760 FBG458760 FLC458760 FUY458760 GEU458760 GOQ458760 GYM458760 HII458760 HSE458760 ICA458760 ILW458760 IVS458760 JFO458760 JPK458760 JZG458760 KJC458760 KSY458760 LCU458760 LMQ458760 LWM458760 MGI458760 MQE458760 NAA458760 NJW458760 NTS458760 ODO458760 ONK458760 OXG458760 PHC458760 PQY458760 QAU458760 QKQ458760 QUM458760 REI458760 ROE458760 RYA458760 SHW458760 SRS458760 TBO458760 TLK458760 TVG458760 UFC458760 UOY458760 UYU458760 VIQ458760 VSM458760 WCI458760 WME458760 WWA458760 S524296 JO524296 TK524296 ADG524296 ANC524296 AWY524296 BGU524296 BQQ524296 CAM524296 CKI524296 CUE524296 DEA524296 DNW524296 DXS524296 EHO524296 ERK524296 FBG524296 FLC524296 FUY524296 GEU524296 GOQ524296 GYM524296 HII524296 HSE524296 ICA524296 ILW524296 IVS524296 JFO524296 JPK524296 JZG524296 KJC524296 KSY524296 LCU524296 LMQ524296 LWM524296 MGI524296 MQE524296 NAA524296 NJW524296 NTS524296 ODO524296 ONK524296 OXG524296 PHC524296 PQY524296 QAU524296 QKQ524296 QUM524296 REI524296 ROE524296 RYA524296 SHW524296 SRS524296 TBO524296 TLK524296 TVG524296 UFC524296 UOY524296 UYU524296 VIQ524296 VSM524296 WCI524296 WME524296 WWA524296 S589832 JO589832 TK589832 ADG589832 ANC589832 AWY589832 BGU589832 BQQ589832 CAM589832 CKI589832 CUE589832 DEA589832 DNW589832 DXS589832 EHO589832 ERK589832 FBG589832 FLC589832 FUY589832 GEU589832 GOQ589832 GYM589832 HII589832 HSE589832 ICA589832 ILW589832 IVS589832 JFO589832 JPK589832 JZG589832 KJC589832 KSY589832 LCU589832 LMQ589832 LWM589832 MGI589832 MQE589832 NAA589832 NJW589832 NTS589832 ODO589832 ONK589832 OXG589832 PHC589832 PQY589832 QAU589832 QKQ589832 QUM589832 REI589832 ROE589832 RYA589832 SHW589832 SRS589832 TBO589832 TLK589832 TVG589832 UFC589832 UOY589832 UYU589832 VIQ589832 VSM589832 WCI589832 WME589832 WWA589832 S655368 JO655368 TK655368 ADG655368 ANC655368 AWY655368 BGU655368 BQQ655368 CAM655368 CKI655368 CUE655368 DEA655368 DNW655368 DXS655368 EHO655368 ERK655368 FBG655368 FLC655368 FUY655368 GEU655368 GOQ655368 GYM655368 HII655368 HSE655368 ICA655368 ILW655368 IVS655368 JFO655368 JPK655368 JZG655368 KJC655368 KSY655368 LCU655368 LMQ655368 LWM655368 MGI655368 MQE655368 NAA655368 NJW655368 NTS655368 ODO655368 ONK655368 OXG655368 PHC655368 PQY655368 QAU655368 QKQ655368 QUM655368 REI655368 ROE655368 RYA655368 SHW655368 SRS655368 TBO655368 TLK655368 TVG655368 UFC655368 UOY655368 UYU655368 VIQ655368 VSM655368 WCI655368 WME655368 WWA655368 S720904 JO720904 TK720904 ADG720904 ANC720904 AWY720904 BGU720904 BQQ720904 CAM720904 CKI720904 CUE720904 DEA720904 DNW720904 DXS720904 EHO720904 ERK720904 FBG720904 FLC720904 FUY720904 GEU720904 GOQ720904 GYM720904 HII720904 HSE720904 ICA720904 ILW720904 IVS720904 JFO720904 JPK720904 JZG720904 KJC720904 KSY720904 LCU720904 LMQ720904 LWM720904 MGI720904 MQE720904 NAA720904 NJW720904 NTS720904 ODO720904 ONK720904 OXG720904 PHC720904 PQY720904 QAU720904 QKQ720904 QUM720904 REI720904 ROE720904 RYA720904 SHW720904 SRS720904 TBO720904 TLK720904 TVG720904 UFC720904 UOY720904 UYU720904 VIQ720904 VSM720904 WCI720904 WME720904 WWA720904 S786440 JO786440 TK786440 ADG786440 ANC786440 AWY786440 BGU786440 BQQ786440 CAM786440 CKI786440 CUE786440 DEA786440 DNW786440 DXS786440 EHO786440 ERK786440 FBG786440 FLC786440 FUY786440 GEU786440 GOQ786440 GYM786440 HII786440 HSE786440 ICA786440 ILW786440 IVS786440 JFO786440 JPK786440 JZG786440 KJC786440 KSY786440 LCU786440 LMQ786440 LWM786440 MGI786440 MQE786440 NAA786440 NJW786440 NTS786440 ODO786440 ONK786440 OXG786440 PHC786440 PQY786440 QAU786440 QKQ786440 QUM786440 REI786440 ROE786440 RYA786440 SHW786440 SRS786440 TBO786440 TLK786440 TVG786440 UFC786440 UOY786440 UYU786440 VIQ786440 VSM786440 WCI786440 WME786440 WWA786440 S851976 JO851976 TK851976 ADG851976 ANC851976 AWY851976 BGU851976 BQQ851976 CAM851976 CKI851976 CUE851976 DEA851976 DNW851976 DXS851976 EHO851976 ERK851976 FBG851976 FLC851976 FUY851976 GEU851976 GOQ851976 GYM851976 HII851976 HSE851976 ICA851976 ILW851976 IVS851976 JFO851976 JPK851976 JZG851976 KJC851976 KSY851976 LCU851976 LMQ851976 LWM851976 MGI851976 MQE851976 NAA851976 NJW851976 NTS851976 ODO851976 ONK851976 OXG851976 PHC851976 PQY851976 QAU851976 QKQ851976 QUM851976 REI851976 ROE851976 RYA851976 SHW851976 SRS851976 TBO851976 TLK851976 TVG851976 UFC851976 UOY851976 UYU851976 VIQ851976 VSM851976 WCI851976 WME851976 WWA851976 S917512 JO917512 TK917512 ADG917512 ANC917512 AWY917512 BGU917512 BQQ917512 CAM917512 CKI917512 CUE917512 DEA917512 DNW917512 DXS917512 EHO917512 ERK917512 FBG917512 FLC917512 FUY917512 GEU917512 GOQ917512 GYM917512 HII917512 HSE917512 ICA917512 ILW917512 IVS917512 JFO917512 JPK917512 JZG917512 KJC917512 KSY917512 LCU917512 LMQ917512 LWM917512 MGI917512 MQE917512 NAA917512 NJW917512 NTS917512 ODO917512 ONK917512 OXG917512 PHC917512 PQY917512 QAU917512 QKQ917512 QUM917512 REI917512 ROE917512 RYA917512 SHW917512 SRS917512 TBO917512 TLK917512 TVG917512 UFC917512 UOY917512 UYU917512 VIQ917512 VSM917512 WCI917512 WME917512 WWA917512 S983048 JO983048 TK983048 ADG983048 ANC983048 AWY983048 BGU983048 BQQ983048 CAM983048 CKI983048 CUE983048 DEA983048 DNW983048 DXS983048 EHO983048 ERK983048 FBG983048 FLC983048 FUY983048 GEU983048 GOQ983048 GYM983048 HII983048 HSE983048 ICA983048 ILW983048 IVS983048 JFO983048 JPK983048 JZG983048 KJC983048 KSY983048 LCU983048 LMQ983048 LWM983048 MGI983048 MQE983048 NAA983048 NJW983048 NTS983048 ODO983048 ONK983048 OXG983048 PHC983048 PQY983048 QAU983048 QKQ983048 QUM983048 REI983048 ROE983048 RYA983048 SHW983048 SRS983048 TBO983048 TLK983048 TVG983048 UFC983048 UOY983048 UYU983048 VIQ983048 VSM983048 WCI983048 WME983048 WWA983048 WLT983209:WMI983209 JS8 TO8 ADK8 ANG8 AXC8 BGY8 BQU8 CAQ8 CKM8 CUI8 DEE8 DOA8 DXW8 EHS8 ERO8 FBK8 FLG8 FVC8 GEY8 GOU8 GYQ8 HIM8 HSI8 ICE8 IMA8 IVW8 JFS8 JPO8 JZK8 KJG8 KTC8 LCY8 LMU8 LWQ8 MGM8 MQI8 NAE8 NKA8 NTW8 ODS8 ONO8 OXK8 PHG8 PRC8 QAY8 QKU8 QUQ8 REM8 ROI8 RYE8 SIA8 SRW8 TBS8 TLO8 TVK8 UFG8 UPC8 UYY8 VIU8 VSQ8 WCM8 WMI8 WWE8 W65544 JS65544 TO65544 ADK65544 ANG65544 AXC65544 BGY65544 BQU65544 CAQ65544 CKM65544 CUI65544 DEE65544 DOA65544 DXW65544 EHS65544 ERO65544 FBK65544 FLG65544 FVC65544 GEY65544 GOU65544 GYQ65544 HIM65544 HSI65544 ICE65544 IMA65544 IVW65544 JFS65544 JPO65544 JZK65544 KJG65544 KTC65544 LCY65544 LMU65544 LWQ65544 MGM65544 MQI65544 NAE65544 NKA65544 NTW65544 ODS65544 ONO65544 OXK65544 PHG65544 PRC65544 QAY65544 QKU65544 QUQ65544 REM65544 ROI65544 RYE65544 SIA65544 SRW65544 TBS65544 TLO65544 TVK65544 UFG65544 UPC65544 UYY65544 VIU65544 VSQ65544 WCM65544 WMI65544 WWE65544 W131080 JS131080 TO131080 ADK131080 ANG131080 AXC131080 BGY131080 BQU131080 CAQ131080 CKM131080 CUI131080 DEE131080 DOA131080 DXW131080 EHS131080 ERO131080 FBK131080 FLG131080 FVC131080 GEY131080 GOU131080 GYQ131080 HIM131080 HSI131080 ICE131080 IMA131080 IVW131080 JFS131080 JPO131080 JZK131080 KJG131080 KTC131080 LCY131080 LMU131080 LWQ131080 MGM131080 MQI131080 NAE131080 NKA131080 NTW131080 ODS131080 ONO131080 OXK131080 PHG131080 PRC131080 QAY131080 QKU131080 QUQ131080 REM131080 ROI131080 RYE131080 SIA131080 SRW131080 TBS131080 TLO131080 TVK131080 UFG131080 UPC131080 UYY131080 VIU131080 VSQ131080 WCM131080 WMI131080 WWE131080 W196616 JS196616 TO196616 ADK196616 ANG196616 AXC196616 BGY196616 BQU196616 CAQ196616 CKM196616 CUI196616 DEE196616 DOA196616 DXW196616 EHS196616 ERO196616 FBK196616 FLG196616 FVC196616 GEY196616 GOU196616 GYQ196616 HIM196616 HSI196616 ICE196616 IMA196616 IVW196616 JFS196616 JPO196616 JZK196616 KJG196616 KTC196616 LCY196616 LMU196616 LWQ196616 MGM196616 MQI196616 NAE196616 NKA196616 NTW196616 ODS196616 ONO196616 OXK196616 PHG196616 PRC196616 QAY196616 QKU196616 QUQ196616 REM196616 ROI196616 RYE196616 SIA196616 SRW196616 TBS196616 TLO196616 TVK196616 UFG196616 UPC196616 UYY196616 VIU196616 VSQ196616 WCM196616 WMI196616 WWE196616 W262152 JS262152 TO262152 ADK262152 ANG262152 AXC262152 BGY262152 BQU262152 CAQ262152 CKM262152 CUI262152 DEE262152 DOA262152 DXW262152 EHS262152 ERO262152 FBK262152 FLG262152 FVC262152 GEY262152 GOU262152 GYQ262152 HIM262152 HSI262152 ICE262152 IMA262152 IVW262152 JFS262152 JPO262152 JZK262152 KJG262152 KTC262152 LCY262152 LMU262152 LWQ262152 MGM262152 MQI262152 NAE262152 NKA262152 NTW262152 ODS262152 ONO262152 OXK262152 PHG262152 PRC262152 QAY262152 QKU262152 QUQ262152 REM262152 ROI262152 RYE262152 SIA262152 SRW262152 TBS262152 TLO262152 TVK262152 UFG262152 UPC262152 UYY262152 VIU262152 VSQ262152 WCM262152 WMI262152 WWE262152 W327688 JS327688 TO327688 ADK327688 ANG327688 AXC327688 BGY327688 BQU327688 CAQ327688 CKM327688 CUI327688 DEE327688 DOA327688 DXW327688 EHS327688 ERO327688 FBK327688 FLG327688 FVC327688 GEY327688 GOU327688 GYQ327688 HIM327688 HSI327688 ICE327688 IMA327688 IVW327688 JFS327688 JPO327688 JZK327688 KJG327688 KTC327688 LCY327688 LMU327688 LWQ327688 MGM327688 MQI327688 NAE327688 NKA327688 NTW327688 ODS327688 ONO327688 OXK327688 PHG327688 PRC327688 QAY327688 QKU327688 QUQ327688 REM327688 ROI327688 RYE327688 SIA327688 SRW327688 TBS327688 TLO327688 TVK327688 UFG327688 UPC327688 UYY327688 VIU327688 VSQ327688 WCM327688 WMI327688 WWE327688 W393224 JS393224 TO393224 ADK393224 ANG393224 AXC393224 BGY393224 BQU393224 CAQ393224 CKM393224 CUI393224 DEE393224 DOA393224 DXW393224 EHS393224 ERO393224 FBK393224 FLG393224 FVC393224 GEY393224 GOU393224 GYQ393224 HIM393224 HSI393224 ICE393224 IMA393224 IVW393224 JFS393224 JPO393224 JZK393224 KJG393224 KTC393224 LCY393224 LMU393224 LWQ393224 MGM393224 MQI393224 NAE393224 NKA393224 NTW393224 ODS393224 ONO393224 OXK393224 PHG393224 PRC393224 QAY393224 QKU393224 QUQ393224 REM393224 ROI393224 RYE393224 SIA393224 SRW393224 TBS393224 TLO393224 TVK393224 UFG393224 UPC393224 UYY393224 VIU393224 VSQ393224 WCM393224 WMI393224 WWE393224 W458760 JS458760 TO458760 ADK458760 ANG458760 AXC458760 BGY458760 BQU458760 CAQ458760 CKM458760 CUI458760 DEE458760 DOA458760 DXW458760 EHS458760 ERO458760 FBK458760 FLG458760 FVC458760 GEY458760 GOU458760 GYQ458760 HIM458760 HSI458760 ICE458760 IMA458760 IVW458760 JFS458760 JPO458760 JZK458760 KJG458760 KTC458760 LCY458760 LMU458760 LWQ458760 MGM458760 MQI458760 NAE458760 NKA458760 NTW458760 ODS458760 ONO458760 OXK458760 PHG458760 PRC458760 QAY458760 QKU458760 QUQ458760 REM458760 ROI458760 RYE458760 SIA458760 SRW458760 TBS458760 TLO458760 TVK458760 UFG458760 UPC458760 UYY458760 VIU458760 VSQ458760 WCM458760 WMI458760 WWE458760 W524296 JS524296 TO524296 ADK524296 ANG524296 AXC524296 BGY524296 BQU524296 CAQ524296 CKM524296 CUI524296 DEE524296 DOA524296 DXW524296 EHS524296 ERO524296 FBK524296 FLG524296 FVC524296 GEY524296 GOU524296 GYQ524296 HIM524296 HSI524296 ICE524296 IMA524296 IVW524296 JFS524296 JPO524296 JZK524296 KJG524296 KTC524296 LCY524296 LMU524296 LWQ524296 MGM524296 MQI524296 NAE524296 NKA524296 NTW524296 ODS524296 ONO524296 OXK524296 PHG524296 PRC524296 QAY524296 QKU524296 QUQ524296 REM524296 ROI524296 RYE524296 SIA524296 SRW524296 TBS524296 TLO524296 TVK524296 UFG524296 UPC524296 UYY524296 VIU524296 VSQ524296 WCM524296 WMI524296 WWE524296 W589832 JS589832 TO589832 ADK589832 ANG589832 AXC589832 BGY589832 BQU589832 CAQ589832 CKM589832 CUI589832 DEE589832 DOA589832 DXW589832 EHS589832 ERO589832 FBK589832 FLG589832 FVC589832 GEY589832 GOU589832 GYQ589832 HIM589832 HSI589832 ICE589832 IMA589832 IVW589832 JFS589832 JPO589832 JZK589832 KJG589832 KTC589832 LCY589832 LMU589832 LWQ589832 MGM589832 MQI589832 NAE589832 NKA589832 NTW589832 ODS589832 ONO589832 OXK589832 PHG589832 PRC589832 QAY589832 QKU589832 QUQ589832 REM589832 ROI589832 RYE589832 SIA589832 SRW589832 TBS589832 TLO589832 TVK589832 UFG589832 UPC589832 UYY589832 VIU589832 VSQ589832 WCM589832 WMI589832 WWE589832 W655368 JS655368 TO655368 ADK655368 ANG655368 AXC655368 BGY655368 BQU655368 CAQ655368 CKM655368 CUI655368 DEE655368 DOA655368 DXW655368 EHS655368 ERO655368 FBK655368 FLG655368 FVC655368 GEY655368 GOU655368 GYQ655368 HIM655368 HSI655368 ICE655368 IMA655368 IVW655368 JFS655368 JPO655368 JZK655368 KJG655368 KTC655368 LCY655368 LMU655368 LWQ655368 MGM655368 MQI655368 NAE655368 NKA655368 NTW655368 ODS655368 ONO655368 OXK655368 PHG655368 PRC655368 QAY655368 QKU655368 QUQ655368 REM655368 ROI655368 RYE655368 SIA655368 SRW655368 TBS655368 TLO655368 TVK655368 UFG655368 UPC655368 UYY655368 VIU655368 VSQ655368 WCM655368 WMI655368 WWE655368 W720904 JS720904 TO720904 ADK720904 ANG720904 AXC720904 BGY720904 BQU720904 CAQ720904 CKM720904 CUI720904 DEE720904 DOA720904 DXW720904 EHS720904 ERO720904 FBK720904 FLG720904 FVC720904 GEY720904 GOU720904 GYQ720904 HIM720904 HSI720904 ICE720904 IMA720904 IVW720904 JFS720904 JPO720904 JZK720904 KJG720904 KTC720904 LCY720904 LMU720904 LWQ720904 MGM720904 MQI720904 NAE720904 NKA720904 NTW720904 ODS720904 ONO720904 OXK720904 PHG720904 PRC720904 QAY720904 QKU720904 QUQ720904 REM720904 ROI720904 RYE720904 SIA720904 SRW720904 TBS720904 TLO720904 TVK720904 UFG720904 UPC720904 UYY720904 VIU720904 VSQ720904 WCM720904 WMI720904 WWE720904 W786440 JS786440 TO786440 ADK786440 ANG786440 AXC786440 BGY786440 BQU786440 CAQ786440 CKM786440 CUI786440 DEE786440 DOA786440 DXW786440 EHS786440 ERO786440 FBK786440 FLG786440 FVC786440 GEY786440 GOU786440 GYQ786440 HIM786440 HSI786440 ICE786440 IMA786440 IVW786440 JFS786440 JPO786440 JZK786440 KJG786440 KTC786440 LCY786440 LMU786440 LWQ786440 MGM786440 MQI786440 NAE786440 NKA786440 NTW786440 ODS786440 ONO786440 OXK786440 PHG786440 PRC786440 QAY786440 QKU786440 QUQ786440 REM786440 ROI786440 RYE786440 SIA786440 SRW786440 TBS786440 TLO786440 TVK786440 UFG786440 UPC786440 UYY786440 VIU786440 VSQ786440 WCM786440 WMI786440 WWE786440 W851976 JS851976 TO851976 ADK851976 ANG851976 AXC851976 BGY851976 BQU851976 CAQ851976 CKM851976 CUI851976 DEE851976 DOA851976 DXW851976 EHS851976 ERO851976 FBK851976 FLG851976 FVC851976 GEY851976 GOU851976 GYQ851976 HIM851976 HSI851976 ICE851976 IMA851976 IVW851976 JFS851976 JPO851976 JZK851976 KJG851976 KTC851976 LCY851976 LMU851976 LWQ851976 MGM851976 MQI851976 NAE851976 NKA851976 NTW851976 ODS851976 ONO851976 OXK851976 PHG851976 PRC851976 QAY851976 QKU851976 QUQ851976 REM851976 ROI851976 RYE851976 SIA851976 SRW851976 TBS851976 TLO851976 TVK851976 UFG851976 UPC851976 UYY851976 VIU851976 VSQ851976 WCM851976 WMI851976 WWE851976 W917512 JS917512 TO917512 ADK917512 ANG917512 AXC917512 BGY917512 BQU917512 CAQ917512 CKM917512 CUI917512 DEE917512 DOA917512 DXW917512 EHS917512 ERO917512 FBK917512 FLG917512 FVC917512 GEY917512 GOU917512 GYQ917512 HIM917512 HSI917512 ICE917512 IMA917512 IVW917512 JFS917512 JPO917512 JZK917512 KJG917512 KTC917512 LCY917512 LMU917512 LWQ917512 MGM917512 MQI917512 NAE917512 NKA917512 NTW917512 ODS917512 ONO917512 OXK917512 PHG917512 PRC917512 QAY917512 QKU917512 QUQ917512 REM917512 ROI917512 RYE917512 SIA917512 SRW917512 TBS917512 TLO917512 TVK917512 UFG917512 UPC917512 UYY917512 VIU917512 VSQ917512 WCM917512 WMI917512 WWE917512 W983048 JS983048 TO983048 ADK983048 ANG983048 AXC983048 BGY983048 BQU983048 CAQ983048 CKM983048 CUI983048 DEE983048 DOA983048 DXW983048 EHS983048 ERO983048 FBK983048 FLG983048 FVC983048 GEY983048 GOU983048 GYQ983048 HIM983048 HSI983048 ICE983048 IMA983048 IVW983048 JFS983048 JPO983048 JZK983048 KJG983048 KTC983048 LCY983048 LMU983048 LWQ983048 MGM983048 MQI983048 NAE983048 NKA983048 NTW983048 ODS983048 ONO983048 OXK983048 PHG983048 PRC983048 QAY983048 QKU983048 QUQ983048 REM983048 ROI983048 RYE983048 SIA983048 SRW983048 TBS983048 TLO983048 TVK983048 UFG983048 UPC983048 UYY983048 VIU983048 VSQ983048 WCM983048 WMI983048 WWE983048 R91:V91 JN91:JR91 TJ91:TN91 ADF91:ADJ91 ANB91:ANF91 AWX91:AXB91 BGT91:BGX91 BQP91:BQT91 CAL91:CAP91 CKH91:CKL91 CUD91:CUH91 DDZ91:DED91 DNV91:DNZ91 DXR91:DXV91 EHN91:EHR91 ERJ91:ERN91 FBF91:FBJ91 FLB91:FLF91 FUX91:FVB91 GET91:GEX91 GOP91:GOT91 GYL91:GYP91 HIH91:HIL91 HSD91:HSH91 IBZ91:ICD91 ILV91:ILZ91 IVR91:IVV91 JFN91:JFR91 JPJ91:JPN91 JZF91:JZJ91 KJB91:KJF91 KSX91:KTB91 LCT91:LCX91 LMP91:LMT91 LWL91:LWP91 MGH91:MGL91 MQD91:MQH91 MZZ91:NAD91 NJV91:NJZ91 NTR91:NTV91 ODN91:ODR91 ONJ91:ONN91 OXF91:OXJ91 PHB91:PHF91 PQX91:PRB91 QAT91:QAX91 QKP91:QKT91 QUL91:QUP91 REH91:REL91 ROD91:ROH91 RXZ91:RYD91 SHV91:SHZ91 SRR91:SRV91 TBN91:TBR91 TLJ91:TLN91 TVF91:TVJ91 UFB91:UFF91 UOX91:UPB91 UYT91:UYX91 VIP91:VIT91 VSL91:VSP91 WCH91:WCL91 WMD91:WMH91 WVZ91:WWD91 R65627:V65627 JN65627:JR65627 TJ65627:TN65627 ADF65627:ADJ65627 ANB65627:ANF65627 AWX65627:AXB65627 BGT65627:BGX65627 BQP65627:BQT65627 CAL65627:CAP65627 CKH65627:CKL65627 CUD65627:CUH65627 DDZ65627:DED65627 DNV65627:DNZ65627 DXR65627:DXV65627 EHN65627:EHR65627 ERJ65627:ERN65627 FBF65627:FBJ65627 FLB65627:FLF65627 FUX65627:FVB65627 GET65627:GEX65627 GOP65627:GOT65627 GYL65627:GYP65627 HIH65627:HIL65627 HSD65627:HSH65627 IBZ65627:ICD65627 ILV65627:ILZ65627 IVR65627:IVV65627 JFN65627:JFR65627 JPJ65627:JPN65627 JZF65627:JZJ65627 KJB65627:KJF65627 KSX65627:KTB65627 LCT65627:LCX65627 LMP65627:LMT65627 LWL65627:LWP65627 MGH65627:MGL65627 MQD65627:MQH65627 MZZ65627:NAD65627 NJV65627:NJZ65627 NTR65627:NTV65627 ODN65627:ODR65627 ONJ65627:ONN65627 OXF65627:OXJ65627 PHB65627:PHF65627 PQX65627:PRB65627 QAT65627:QAX65627 QKP65627:QKT65627 QUL65627:QUP65627 REH65627:REL65627 ROD65627:ROH65627 RXZ65627:RYD65627 SHV65627:SHZ65627 SRR65627:SRV65627 TBN65627:TBR65627 TLJ65627:TLN65627 TVF65627:TVJ65627 UFB65627:UFF65627 UOX65627:UPB65627 UYT65627:UYX65627 VIP65627:VIT65627 VSL65627:VSP65627 WCH65627:WCL65627 WMD65627:WMH65627 WVZ65627:WWD65627 R131163:V131163 JN131163:JR131163 TJ131163:TN131163 ADF131163:ADJ131163 ANB131163:ANF131163 AWX131163:AXB131163 BGT131163:BGX131163 BQP131163:BQT131163 CAL131163:CAP131163 CKH131163:CKL131163 CUD131163:CUH131163 DDZ131163:DED131163 DNV131163:DNZ131163 DXR131163:DXV131163 EHN131163:EHR131163 ERJ131163:ERN131163 FBF131163:FBJ131163 FLB131163:FLF131163 FUX131163:FVB131163 GET131163:GEX131163 GOP131163:GOT131163 GYL131163:GYP131163 HIH131163:HIL131163 HSD131163:HSH131163 IBZ131163:ICD131163 ILV131163:ILZ131163 IVR131163:IVV131163 JFN131163:JFR131163 JPJ131163:JPN131163 JZF131163:JZJ131163 KJB131163:KJF131163 KSX131163:KTB131163 LCT131163:LCX131163 LMP131163:LMT131163 LWL131163:LWP131163 MGH131163:MGL131163 MQD131163:MQH131163 MZZ131163:NAD131163 NJV131163:NJZ131163 NTR131163:NTV131163 ODN131163:ODR131163 ONJ131163:ONN131163 OXF131163:OXJ131163 PHB131163:PHF131163 PQX131163:PRB131163 QAT131163:QAX131163 QKP131163:QKT131163 QUL131163:QUP131163 REH131163:REL131163 ROD131163:ROH131163 RXZ131163:RYD131163 SHV131163:SHZ131163 SRR131163:SRV131163 TBN131163:TBR131163 TLJ131163:TLN131163 TVF131163:TVJ131163 UFB131163:UFF131163 UOX131163:UPB131163 UYT131163:UYX131163 VIP131163:VIT131163 VSL131163:VSP131163 WCH131163:WCL131163 WMD131163:WMH131163 WVZ131163:WWD131163 R196699:V196699 JN196699:JR196699 TJ196699:TN196699 ADF196699:ADJ196699 ANB196699:ANF196699 AWX196699:AXB196699 BGT196699:BGX196699 BQP196699:BQT196699 CAL196699:CAP196699 CKH196699:CKL196699 CUD196699:CUH196699 DDZ196699:DED196699 DNV196699:DNZ196699 DXR196699:DXV196699 EHN196699:EHR196699 ERJ196699:ERN196699 FBF196699:FBJ196699 FLB196699:FLF196699 FUX196699:FVB196699 GET196699:GEX196699 GOP196699:GOT196699 GYL196699:GYP196699 HIH196699:HIL196699 HSD196699:HSH196699 IBZ196699:ICD196699 ILV196699:ILZ196699 IVR196699:IVV196699 JFN196699:JFR196699 JPJ196699:JPN196699 JZF196699:JZJ196699 KJB196699:KJF196699 KSX196699:KTB196699 LCT196699:LCX196699 LMP196699:LMT196699 LWL196699:LWP196699 MGH196699:MGL196699 MQD196699:MQH196699 MZZ196699:NAD196699 NJV196699:NJZ196699 NTR196699:NTV196699 ODN196699:ODR196699 ONJ196699:ONN196699 OXF196699:OXJ196699 PHB196699:PHF196699 PQX196699:PRB196699 QAT196699:QAX196699 QKP196699:QKT196699 QUL196699:QUP196699 REH196699:REL196699 ROD196699:ROH196699 RXZ196699:RYD196699 SHV196699:SHZ196699 SRR196699:SRV196699 TBN196699:TBR196699 TLJ196699:TLN196699 TVF196699:TVJ196699 UFB196699:UFF196699 UOX196699:UPB196699 UYT196699:UYX196699 VIP196699:VIT196699 VSL196699:VSP196699 WCH196699:WCL196699 WMD196699:WMH196699 WVZ196699:WWD196699 R262235:V262235 JN262235:JR262235 TJ262235:TN262235 ADF262235:ADJ262235 ANB262235:ANF262235 AWX262235:AXB262235 BGT262235:BGX262235 BQP262235:BQT262235 CAL262235:CAP262235 CKH262235:CKL262235 CUD262235:CUH262235 DDZ262235:DED262235 DNV262235:DNZ262235 DXR262235:DXV262235 EHN262235:EHR262235 ERJ262235:ERN262235 FBF262235:FBJ262235 FLB262235:FLF262235 FUX262235:FVB262235 GET262235:GEX262235 GOP262235:GOT262235 GYL262235:GYP262235 HIH262235:HIL262235 HSD262235:HSH262235 IBZ262235:ICD262235 ILV262235:ILZ262235 IVR262235:IVV262235 JFN262235:JFR262235 JPJ262235:JPN262235 JZF262235:JZJ262235 KJB262235:KJF262235 KSX262235:KTB262235 LCT262235:LCX262235 LMP262235:LMT262235 LWL262235:LWP262235 MGH262235:MGL262235 MQD262235:MQH262235 MZZ262235:NAD262235 NJV262235:NJZ262235 NTR262235:NTV262235 ODN262235:ODR262235 ONJ262235:ONN262235 OXF262235:OXJ262235 PHB262235:PHF262235 PQX262235:PRB262235 QAT262235:QAX262235 QKP262235:QKT262235 QUL262235:QUP262235 REH262235:REL262235 ROD262235:ROH262235 RXZ262235:RYD262235 SHV262235:SHZ262235 SRR262235:SRV262235 TBN262235:TBR262235 TLJ262235:TLN262235 TVF262235:TVJ262235 UFB262235:UFF262235 UOX262235:UPB262235 UYT262235:UYX262235 VIP262235:VIT262235 VSL262235:VSP262235 WCH262235:WCL262235 WMD262235:WMH262235 WVZ262235:WWD262235 R327771:V327771 JN327771:JR327771 TJ327771:TN327771 ADF327771:ADJ327771 ANB327771:ANF327771 AWX327771:AXB327771 BGT327771:BGX327771 BQP327771:BQT327771 CAL327771:CAP327771 CKH327771:CKL327771 CUD327771:CUH327771 DDZ327771:DED327771 DNV327771:DNZ327771 DXR327771:DXV327771 EHN327771:EHR327771 ERJ327771:ERN327771 FBF327771:FBJ327771 FLB327771:FLF327771 FUX327771:FVB327771 GET327771:GEX327771 GOP327771:GOT327771 GYL327771:GYP327771 HIH327771:HIL327771 HSD327771:HSH327771 IBZ327771:ICD327771 ILV327771:ILZ327771 IVR327771:IVV327771 JFN327771:JFR327771 JPJ327771:JPN327771 JZF327771:JZJ327771 KJB327771:KJF327771 KSX327771:KTB327771 LCT327771:LCX327771 LMP327771:LMT327771 LWL327771:LWP327771 MGH327771:MGL327771 MQD327771:MQH327771 MZZ327771:NAD327771 NJV327771:NJZ327771 NTR327771:NTV327771 ODN327771:ODR327771 ONJ327771:ONN327771 OXF327771:OXJ327771 PHB327771:PHF327771 PQX327771:PRB327771 QAT327771:QAX327771 QKP327771:QKT327771 QUL327771:QUP327771 REH327771:REL327771 ROD327771:ROH327771 RXZ327771:RYD327771 SHV327771:SHZ327771 SRR327771:SRV327771 TBN327771:TBR327771 TLJ327771:TLN327771 TVF327771:TVJ327771 UFB327771:UFF327771 UOX327771:UPB327771 UYT327771:UYX327771 VIP327771:VIT327771 VSL327771:VSP327771 WCH327771:WCL327771 WMD327771:WMH327771 WVZ327771:WWD327771 R393307:V393307 JN393307:JR393307 TJ393307:TN393307 ADF393307:ADJ393307 ANB393307:ANF393307 AWX393307:AXB393307 BGT393307:BGX393307 BQP393307:BQT393307 CAL393307:CAP393307 CKH393307:CKL393307 CUD393307:CUH393307 DDZ393307:DED393307 DNV393307:DNZ393307 DXR393307:DXV393307 EHN393307:EHR393307 ERJ393307:ERN393307 FBF393307:FBJ393307 FLB393307:FLF393307 FUX393307:FVB393307 GET393307:GEX393307 GOP393307:GOT393307 GYL393307:GYP393307 HIH393307:HIL393307 HSD393307:HSH393307 IBZ393307:ICD393307 ILV393307:ILZ393307 IVR393307:IVV393307 JFN393307:JFR393307 JPJ393307:JPN393307 JZF393307:JZJ393307 KJB393307:KJF393307 KSX393307:KTB393307 LCT393307:LCX393307 LMP393307:LMT393307 LWL393307:LWP393307 MGH393307:MGL393307 MQD393307:MQH393307 MZZ393307:NAD393307 NJV393307:NJZ393307 NTR393307:NTV393307 ODN393307:ODR393307 ONJ393307:ONN393307 OXF393307:OXJ393307 PHB393307:PHF393307 PQX393307:PRB393307 QAT393307:QAX393307 QKP393307:QKT393307 QUL393307:QUP393307 REH393307:REL393307 ROD393307:ROH393307 RXZ393307:RYD393307 SHV393307:SHZ393307 SRR393307:SRV393307 TBN393307:TBR393307 TLJ393307:TLN393307 TVF393307:TVJ393307 UFB393307:UFF393307 UOX393307:UPB393307 UYT393307:UYX393307 VIP393307:VIT393307 VSL393307:VSP393307 WCH393307:WCL393307 WMD393307:WMH393307 WVZ393307:WWD393307 R458843:V458843 JN458843:JR458843 TJ458843:TN458843 ADF458843:ADJ458843 ANB458843:ANF458843 AWX458843:AXB458843 BGT458843:BGX458843 BQP458843:BQT458843 CAL458843:CAP458843 CKH458843:CKL458843 CUD458843:CUH458843 DDZ458843:DED458843 DNV458843:DNZ458843 DXR458843:DXV458843 EHN458843:EHR458843 ERJ458843:ERN458843 FBF458843:FBJ458843 FLB458843:FLF458843 FUX458843:FVB458843 GET458843:GEX458843 GOP458843:GOT458843 GYL458843:GYP458843 HIH458843:HIL458843 HSD458843:HSH458843 IBZ458843:ICD458843 ILV458843:ILZ458843 IVR458843:IVV458843 JFN458843:JFR458843 JPJ458843:JPN458843 JZF458843:JZJ458843 KJB458843:KJF458843 KSX458843:KTB458843 LCT458843:LCX458843 LMP458843:LMT458843 LWL458843:LWP458843 MGH458843:MGL458843 MQD458843:MQH458843 MZZ458843:NAD458843 NJV458843:NJZ458843 NTR458843:NTV458843 ODN458843:ODR458843 ONJ458843:ONN458843 OXF458843:OXJ458843 PHB458843:PHF458843 PQX458843:PRB458843 QAT458843:QAX458843 QKP458843:QKT458843 QUL458843:QUP458843 REH458843:REL458843 ROD458843:ROH458843 RXZ458843:RYD458843 SHV458843:SHZ458843 SRR458843:SRV458843 TBN458843:TBR458843 TLJ458843:TLN458843 TVF458843:TVJ458843 UFB458843:UFF458843 UOX458843:UPB458843 UYT458843:UYX458843 VIP458843:VIT458843 VSL458843:VSP458843 WCH458843:WCL458843 WMD458843:WMH458843 WVZ458843:WWD458843 R524379:V524379 JN524379:JR524379 TJ524379:TN524379 ADF524379:ADJ524379 ANB524379:ANF524379 AWX524379:AXB524379 BGT524379:BGX524379 BQP524379:BQT524379 CAL524379:CAP524379 CKH524379:CKL524379 CUD524379:CUH524379 DDZ524379:DED524379 DNV524379:DNZ524379 DXR524379:DXV524379 EHN524379:EHR524379 ERJ524379:ERN524379 FBF524379:FBJ524379 FLB524379:FLF524379 FUX524379:FVB524379 GET524379:GEX524379 GOP524379:GOT524379 GYL524379:GYP524379 HIH524379:HIL524379 HSD524379:HSH524379 IBZ524379:ICD524379 ILV524379:ILZ524379 IVR524379:IVV524379 JFN524379:JFR524379 JPJ524379:JPN524379 JZF524379:JZJ524379 KJB524379:KJF524379 KSX524379:KTB524379 LCT524379:LCX524379 LMP524379:LMT524379 LWL524379:LWP524379 MGH524379:MGL524379 MQD524379:MQH524379 MZZ524379:NAD524379 NJV524379:NJZ524379 NTR524379:NTV524379 ODN524379:ODR524379 ONJ524379:ONN524379 OXF524379:OXJ524379 PHB524379:PHF524379 PQX524379:PRB524379 QAT524379:QAX524379 QKP524379:QKT524379 QUL524379:QUP524379 REH524379:REL524379 ROD524379:ROH524379 RXZ524379:RYD524379 SHV524379:SHZ524379 SRR524379:SRV524379 TBN524379:TBR524379 TLJ524379:TLN524379 TVF524379:TVJ524379 UFB524379:UFF524379 UOX524379:UPB524379 UYT524379:UYX524379 VIP524379:VIT524379 VSL524379:VSP524379 WCH524379:WCL524379 WMD524379:WMH524379 WVZ524379:WWD524379 R589915:V589915 JN589915:JR589915 TJ589915:TN589915 ADF589915:ADJ589915 ANB589915:ANF589915 AWX589915:AXB589915 BGT589915:BGX589915 BQP589915:BQT589915 CAL589915:CAP589915 CKH589915:CKL589915 CUD589915:CUH589915 DDZ589915:DED589915 DNV589915:DNZ589915 DXR589915:DXV589915 EHN589915:EHR589915 ERJ589915:ERN589915 FBF589915:FBJ589915 FLB589915:FLF589915 FUX589915:FVB589915 GET589915:GEX589915 GOP589915:GOT589915 GYL589915:GYP589915 HIH589915:HIL589915 HSD589915:HSH589915 IBZ589915:ICD589915 ILV589915:ILZ589915 IVR589915:IVV589915 JFN589915:JFR589915 JPJ589915:JPN589915 JZF589915:JZJ589915 KJB589915:KJF589915 KSX589915:KTB589915 LCT589915:LCX589915 LMP589915:LMT589915 LWL589915:LWP589915 MGH589915:MGL589915 MQD589915:MQH589915 MZZ589915:NAD589915 NJV589915:NJZ589915 NTR589915:NTV589915 ODN589915:ODR589915 ONJ589915:ONN589915 OXF589915:OXJ589915 PHB589915:PHF589915 PQX589915:PRB589915 QAT589915:QAX589915 QKP589915:QKT589915 QUL589915:QUP589915 REH589915:REL589915 ROD589915:ROH589915 RXZ589915:RYD589915 SHV589915:SHZ589915 SRR589915:SRV589915 TBN589915:TBR589915 TLJ589915:TLN589915 TVF589915:TVJ589915 UFB589915:UFF589915 UOX589915:UPB589915 UYT589915:UYX589915 VIP589915:VIT589915 VSL589915:VSP589915 WCH589915:WCL589915 WMD589915:WMH589915 WVZ589915:WWD589915 R655451:V655451 JN655451:JR655451 TJ655451:TN655451 ADF655451:ADJ655451 ANB655451:ANF655451 AWX655451:AXB655451 BGT655451:BGX655451 BQP655451:BQT655451 CAL655451:CAP655451 CKH655451:CKL655451 CUD655451:CUH655451 DDZ655451:DED655451 DNV655451:DNZ655451 DXR655451:DXV655451 EHN655451:EHR655451 ERJ655451:ERN655451 FBF655451:FBJ655451 FLB655451:FLF655451 FUX655451:FVB655451 GET655451:GEX655451 GOP655451:GOT655451 GYL655451:GYP655451 HIH655451:HIL655451 HSD655451:HSH655451 IBZ655451:ICD655451 ILV655451:ILZ655451 IVR655451:IVV655451 JFN655451:JFR655451 JPJ655451:JPN655451 JZF655451:JZJ655451 KJB655451:KJF655451 KSX655451:KTB655451 LCT655451:LCX655451 LMP655451:LMT655451 LWL655451:LWP655451 MGH655451:MGL655451 MQD655451:MQH655451 MZZ655451:NAD655451 NJV655451:NJZ655451 NTR655451:NTV655451 ODN655451:ODR655451 ONJ655451:ONN655451 OXF655451:OXJ655451 PHB655451:PHF655451 PQX655451:PRB655451 QAT655451:QAX655451 QKP655451:QKT655451 QUL655451:QUP655451 REH655451:REL655451 ROD655451:ROH655451 RXZ655451:RYD655451 SHV655451:SHZ655451 SRR655451:SRV655451 TBN655451:TBR655451 TLJ655451:TLN655451 TVF655451:TVJ655451 UFB655451:UFF655451 UOX655451:UPB655451 UYT655451:UYX655451 VIP655451:VIT655451 VSL655451:VSP655451 WCH655451:WCL655451 WMD655451:WMH655451 WVZ655451:WWD655451 R720987:V720987 JN720987:JR720987 TJ720987:TN720987 ADF720987:ADJ720987 ANB720987:ANF720987 AWX720987:AXB720987 BGT720987:BGX720987 BQP720987:BQT720987 CAL720987:CAP720987 CKH720987:CKL720987 CUD720987:CUH720987 DDZ720987:DED720987 DNV720987:DNZ720987 DXR720987:DXV720987 EHN720987:EHR720987 ERJ720987:ERN720987 FBF720987:FBJ720987 FLB720987:FLF720987 FUX720987:FVB720987 GET720987:GEX720987 GOP720987:GOT720987 GYL720987:GYP720987 HIH720987:HIL720987 HSD720987:HSH720987 IBZ720987:ICD720987 ILV720987:ILZ720987 IVR720987:IVV720987 JFN720987:JFR720987 JPJ720987:JPN720987 JZF720987:JZJ720987 KJB720987:KJF720987 KSX720987:KTB720987 LCT720987:LCX720987 LMP720987:LMT720987 LWL720987:LWP720987 MGH720987:MGL720987 MQD720987:MQH720987 MZZ720987:NAD720987 NJV720987:NJZ720987 NTR720987:NTV720987 ODN720987:ODR720987 ONJ720987:ONN720987 OXF720987:OXJ720987 PHB720987:PHF720987 PQX720987:PRB720987 QAT720987:QAX720987 QKP720987:QKT720987 QUL720987:QUP720987 REH720987:REL720987 ROD720987:ROH720987 RXZ720987:RYD720987 SHV720987:SHZ720987 SRR720987:SRV720987 TBN720987:TBR720987 TLJ720987:TLN720987 TVF720987:TVJ720987 UFB720987:UFF720987 UOX720987:UPB720987 UYT720987:UYX720987 VIP720987:VIT720987 VSL720987:VSP720987 WCH720987:WCL720987 WMD720987:WMH720987 WVZ720987:WWD720987 R786523:V786523 JN786523:JR786523 TJ786523:TN786523 ADF786523:ADJ786523 ANB786523:ANF786523 AWX786523:AXB786523 BGT786523:BGX786523 BQP786523:BQT786523 CAL786523:CAP786523 CKH786523:CKL786523 CUD786523:CUH786523 DDZ786523:DED786523 DNV786523:DNZ786523 DXR786523:DXV786523 EHN786523:EHR786523 ERJ786523:ERN786523 FBF786523:FBJ786523 FLB786523:FLF786523 FUX786523:FVB786523 GET786523:GEX786523 GOP786523:GOT786523 GYL786523:GYP786523 HIH786523:HIL786523 HSD786523:HSH786523 IBZ786523:ICD786523 ILV786523:ILZ786523 IVR786523:IVV786523 JFN786523:JFR786523 JPJ786523:JPN786523 JZF786523:JZJ786523 KJB786523:KJF786523 KSX786523:KTB786523 LCT786523:LCX786523 LMP786523:LMT786523 LWL786523:LWP786523 MGH786523:MGL786523 MQD786523:MQH786523 MZZ786523:NAD786523 NJV786523:NJZ786523 NTR786523:NTV786523 ODN786523:ODR786523 ONJ786523:ONN786523 OXF786523:OXJ786523 PHB786523:PHF786523 PQX786523:PRB786523 QAT786523:QAX786523 QKP786523:QKT786523 QUL786523:QUP786523 REH786523:REL786523 ROD786523:ROH786523 RXZ786523:RYD786523 SHV786523:SHZ786523 SRR786523:SRV786523 TBN786523:TBR786523 TLJ786523:TLN786523 TVF786523:TVJ786523 UFB786523:UFF786523 UOX786523:UPB786523 UYT786523:UYX786523 VIP786523:VIT786523 VSL786523:VSP786523 WCH786523:WCL786523 WMD786523:WMH786523 WVZ786523:WWD786523 R852059:V852059 JN852059:JR852059 TJ852059:TN852059 ADF852059:ADJ852059 ANB852059:ANF852059 AWX852059:AXB852059 BGT852059:BGX852059 BQP852059:BQT852059 CAL852059:CAP852059 CKH852059:CKL852059 CUD852059:CUH852059 DDZ852059:DED852059 DNV852059:DNZ852059 DXR852059:DXV852059 EHN852059:EHR852059 ERJ852059:ERN852059 FBF852059:FBJ852059 FLB852059:FLF852059 FUX852059:FVB852059 GET852059:GEX852059 GOP852059:GOT852059 GYL852059:GYP852059 HIH852059:HIL852059 HSD852059:HSH852059 IBZ852059:ICD852059 ILV852059:ILZ852059 IVR852059:IVV852059 JFN852059:JFR852059 JPJ852059:JPN852059 JZF852059:JZJ852059 KJB852059:KJF852059 KSX852059:KTB852059 LCT852059:LCX852059 LMP852059:LMT852059 LWL852059:LWP852059 MGH852059:MGL852059 MQD852059:MQH852059 MZZ852059:NAD852059 NJV852059:NJZ852059 NTR852059:NTV852059 ODN852059:ODR852059 ONJ852059:ONN852059 OXF852059:OXJ852059 PHB852059:PHF852059 PQX852059:PRB852059 QAT852059:QAX852059 QKP852059:QKT852059 QUL852059:QUP852059 REH852059:REL852059 ROD852059:ROH852059 RXZ852059:RYD852059 SHV852059:SHZ852059 SRR852059:SRV852059 TBN852059:TBR852059 TLJ852059:TLN852059 TVF852059:TVJ852059 UFB852059:UFF852059 UOX852059:UPB852059 UYT852059:UYX852059 VIP852059:VIT852059 VSL852059:VSP852059 WCH852059:WCL852059 WMD852059:WMH852059 WVZ852059:WWD852059 R917595:V917595 JN917595:JR917595 TJ917595:TN917595 ADF917595:ADJ917595 ANB917595:ANF917595 AWX917595:AXB917595 BGT917595:BGX917595 BQP917595:BQT917595 CAL917595:CAP917595 CKH917595:CKL917595 CUD917595:CUH917595 DDZ917595:DED917595 DNV917595:DNZ917595 DXR917595:DXV917595 EHN917595:EHR917595 ERJ917595:ERN917595 FBF917595:FBJ917595 FLB917595:FLF917595 FUX917595:FVB917595 GET917595:GEX917595 GOP917595:GOT917595 GYL917595:GYP917595 HIH917595:HIL917595 HSD917595:HSH917595 IBZ917595:ICD917595 ILV917595:ILZ917595 IVR917595:IVV917595 JFN917595:JFR917595 JPJ917595:JPN917595 JZF917595:JZJ917595 KJB917595:KJF917595 KSX917595:KTB917595 LCT917595:LCX917595 LMP917595:LMT917595 LWL917595:LWP917595 MGH917595:MGL917595 MQD917595:MQH917595 MZZ917595:NAD917595 NJV917595:NJZ917595 NTR917595:NTV917595 ODN917595:ODR917595 ONJ917595:ONN917595 OXF917595:OXJ917595 PHB917595:PHF917595 PQX917595:PRB917595 QAT917595:QAX917595 QKP917595:QKT917595 QUL917595:QUP917595 REH917595:REL917595 ROD917595:ROH917595 RXZ917595:RYD917595 SHV917595:SHZ917595 SRR917595:SRV917595 TBN917595:TBR917595 TLJ917595:TLN917595 TVF917595:TVJ917595 UFB917595:UFF917595 UOX917595:UPB917595 UYT917595:UYX917595 VIP917595:VIT917595 VSL917595:VSP917595 WCH917595:WCL917595 WMD917595:WMH917595 WVZ917595:WWD917595 R983131:V983131 JN983131:JR983131 TJ983131:TN983131 ADF983131:ADJ983131 ANB983131:ANF983131 AWX983131:AXB983131 BGT983131:BGX983131 BQP983131:BQT983131 CAL983131:CAP983131 CKH983131:CKL983131 CUD983131:CUH983131 DDZ983131:DED983131 DNV983131:DNZ983131 DXR983131:DXV983131 EHN983131:EHR983131 ERJ983131:ERN983131 FBF983131:FBJ983131 FLB983131:FLF983131 FUX983131:FVB983131 GET983131:GEX983131 GOP983131:GOT983131 GYL983131:GYP983131 HIH983131:HIL983131 HSD983131:HSH983131 IBZ983131:ICD983131 ILV983131:ILZ983131 IVR983131:IVV983131 JFN983131:JFR983131 JPJ983131:JPN983131 JZF983131:JZJ983131 KJB983131:KJF983131 KSX983131:KTB983131 LCT983131:LCX983131 LMP983131:LMT983131 LWL983131:LWP983131 MGH983131:MGL983131 MQD983131:MQH983131 MZZ983131:NAD983131 NJV983131:NJZ983131 NTR983131:NTV983131 ODN983131:ODR983131 ONJ983131:ONN983131 OXF983131:OXJ983131 PHB983131:PHF983131 PQX983131:PRB983131 QAT983131:QAX983131 QKP983131:QKT983131 QUL983131:QUP983131 REH983131:REL983131 ROD983131:ROH983131 RXZ983131:RYD983131 SHV983131:SHZ983131 SRR983131:SRV983131 TBN983131:TBR983131 TLJ983131:TLN983131 TVF983131:TVJ983131 UFB983131:UFF983131 UOX983131:UPB983131 UYT983131:UYX983131 VIP983131:VIT983131 VSL983131:VSP983131 WCH983131:WCL983131 WMD983131:WMH983131 WVZ983131:WWD983131 J97 JF97 TB97 ACX97 AMT97 AWP97 BGL97 BQH97 CAD97 CJZ97 CTV97 DDR97 DNN97 DXJ97 EHF97 ERB97 FAX97 FKT97 FUP97 GEL97 GOH97 GYD97 HHZ97 HRV97 IBR97 ILN97 IVJ97 JFF97 JPB97 JYX97 KIT97 KSP97 LCL97 LMH97 LWD97 MFZ97 MPV97 MZR97 NJN97 NTJ97 ODF97 ONB97 OWX97 PGT97 PQP97 QAL97 QKH97 QUD97 RDZ97 RNV97 RXR97 SHN97 SRJ97 TBF97 TLB97 TUX97 UET97 UOP97 UYL97 VIH97 VSD97 WBZ97 WLV97 WVR97 J65633 JF65633 TB65633 ACX65633 AMT65633 AWP65633 BGL65633 BQH65633 CAD65633 CJZ65633 CTV65633 DDR65633 DNN65633 DXJ65633 EHF65633 ERB65633 FAX65633 FKT65633 FUP65633 GEL65633 GOH65633 GYD65633 HHZ65633 HRV65633 IBR65633 ILN65633 IVJ65633 JFF65633 JPB65633 JYX65633 KIT65633 KSP65633 LCL65633 LMH65633 LWD65633 MFZ65633 MPV65633 MZR65633 NJN65633 NTJ65633 ODF65633 ONB65633 OWX65633 PGT65633 PQP65633 QAL65633 QKH65633 QUD65633 RDZ65633 RNV65633 RXR65633 SHN65633 SRJ65633 TBF65633 TLB65633 TUX65633 UET65633 UOP65633 UYL65633 VIH65633 VSD65633 WBZ65633 WLV65633 WVR65633 J131169 JF131169 TB131169 ACX131169 AMT131169 AWP131169 BGL131169 BQH131169 CAD131169 CJZ131169 CTV131169 DDR131169 DNN131169 DXJ131169 EHF131169 ERB131169 FAX131169 FKT131169 FUP131169 GEL131169 GOH131169 GYD131169 HHZ131169 HRV131169 IBR131169 ILN131169 IVJ131169 JFF131169 JPB131169 JYX131169 KIT131169 KSP131169 LCL131169 LMH131169 LWD131169 MFZ131169 MPV131169 MZR131169 NJN131169 NTJ131169 ODF131169 ONB131169 OWX131169 PGT131169 PQP131169 QAL131169 QKH131169 QUD131169 RDZ131169 RNV131169 RXR131169 SHN131169 SRJ131169 TBF131169 TLB131169 TUX131169 UET131169 UOP131169 UYL131169 VIH131169 VSD131169 WBZ131169 WLV131169 WVR131169 J196705 JF196705 TB196705 ACX196705 AMT196705 AWP196705 BGL196705 BQH196705 CAD196705 CJZ196705 CTV196705 DDR196705 DNN196705 DXJ196705 EHF196705 ERB196705 FAX196705 FKT196705 FUP196705 GEL196705 GOH196705 GYD196705 HHZ196705 HRV196705 IBR196705 ILN196705 IVJ196705 JFF196705 JPB196705 JYX196705 KIT196705 KSP196705 LCL196705 LMH196705 LWD196705 MFZ196705 MPV196705 MZR196705 NJN196705 NTJ196705 ODF196705 ONB196705 OWX196705 PGT196705 PQP196705 QAL196705 QKH196705 QUD196705 RDZ196705 RNV196705 RXR196705 SHN196705 SRJ196705 TBF196705 TLB196705 TUX196705 UET196705 UOP196705 UYL196705 VIH196705 VSD196705 WBZ196705 WLV196705 WVR196705 J262241 JF262241 TB262241 ACX262241 AMT262241 AWP262241 BGL262241 BQH262241 CAD262241 CJZ262241 CTV262241 DDR262241 DNN262241 DXJ262241 EHF262241 ERB262241 FAX262241 FKT262241 FUP262241 GEL262241 GOH262241 GYD262241 HHZ262241 HRV262241 IBR262241 ILN262241 IVJ262241 JFF262241 JPB262241 JYX262241 KIT262241 KSP262241 LCL262241 LMH262241 LWD262241 MFZ262241 MPV262241 MZR262241 NJN262241 NTJ262241 ODF262241 ONB262241 OWX262241 PGT262241 PQP262241 QAL262241 QKH262241 QUD262241 RDZ262241 RNV262241 RXR262241 SHN262241 SRJ262241 TBF262241 TLB262241 TUX262241 UET262241 UOP262241 UYL262241 VIH262241 VSD262241 WBZ262241 WLV262241 WVR262241 J327777 JF327777 TB327777 ACX327777 AMT327777 AWP327777 BGL327777 BQH327777 CAD327777 CJZ327777 CTV327777 DDR327777 DNN327777 DXJ327777 EHF327777 ERB327777 FAX327777 FKT327777 FUP327777 GEL327777 GOH327777 GYD327777 HHZ327777 HRV327777 IBR327777 ILN327777 IVJ327777 JFF327777 JPB327777 JYX327777 KIT327777 KSP327777 LCL327777 LMH327777 LWD327777 MFZ327777 MPV327777 MZR327777 NJN327777 NTJ327777 ODF327777 ONB327777 OWX327777 PGT327777 PQP327777 QAL327777 QKH327777 QUD327777 RDZ327777 RNV327777 RXR327777 SHN327777 SRJ327777 TBF327777 TLB327777 TUX327777 UET327777 UOP327777 UYL327777 VIH327777 VSD327777 WBZ327777 WLV327777 WVR327777 J393313 JF393313 TB393313 ACX393313 AMT393313 AWP393313 BGL393313 BQH393313 CAD393313 CJZ393313 CTV393313 DDR393313 DNN393313 DXJ393313 EHF393313 ERB393313 FAX393313 FKT393313 FUP393313 GEL393313 GOH393313 GYD393313 HHZ393313 HRV393313 IBR393313 ILN393313 IVJ393313 JFF393313 JPB393313 JYX393313 KIT393313 KSP393313 LCL393313 LMH393313 LWD393313 MFZ393313 MPV393313 MZR393313 NJN393313 NTJ393313 ODF393313 ONB393313 OWX393313 PGT393313 PQP393313 QAL393313 QKH393313 QUD393313 RDZ393313 RNV393313 RXR393313 SHN393313 SRJ393313 TBF393313 TLB393313 TUX393313 UET393313 UOP393313 UYL393313 VIH393313 VSD393313 WBZ393313 WLV393313 WVR393313 J458849 JF458849 TB458849 ACX458849 AMT458849 AWP458849 BGL458849 BQH458849 CAD458849 CJZ458849 CTV458849 DDR458849 DNN458849 DXJ458849 EHF458849 ERB458849 FAX458849 FKT458849 FUP458849 GEL458849 GOH458849 GYD458849 HHZ458849 HRV458849 IBR458849 ILN458849 IVJ458849 JFF458849 JPB458849 JYX458849 KIT458849 KSP458849 LCL458849 LMH458849 LWD458849 MFZ458849 MPV458849 MZR458849 NJN458849 NTJ458849 ODF458849 ONB458849 OWX458849 PGT458849 PQP458849 QAL458849 QKH458849 QUD458849 RDZ458849 RNV458849 RXR458849 SHN458849 SRJ458849 TBF458849 TLB458849 TUX458849 UET458849 UOP458849 UYL458849 VIH458849 VSD458849 WBZ458849 WLV458849 WVR458849 J524385 JF524385 TB524385 ACX524385 AMT524385 AWP524385 BGL524385 BQH524385 CAD524385 CJZ524385 CTV524385 DDR524385 DNN524385 DXJ524385 EHF524385 ERB524385 FAX524385 FKT524385 FUP524385 GEL524385 GOH524385 GYD524385 HHZ524385 HRV524385 IBR524385 ILN524385 IVJ524385 JFF524385 JPB524385 JYX524385 KIT524385 KSP524385 LCL524385 LMH524385 LWD524385 MFZ524385 MPV524385 MZR524385 NJN524385 NTJ524385 ODF524385 ONB524385 OWX524385 PGT524385 PQP524385 QAL524385 QKH524385 QUD524385 RDZ524385 RNV524385 RXR524385 SHN524385 SRJ524385 TBF524385 TLB524385 TUX524385 UET524385 UOP524385 UYL524385 VIH524385 VSD524385 WBZ524385 WLV524385 WVR524385 J589921 JF589921 TB589921 ACX589921 AMT589921 AWP589921 BGL589921 BQH589921 CAD589921 CJZ589921 CTV589921 DDR589921 DNN589921 DXJ589921 EHF589921 ERB589921 FAX589921 FKT589921 FUP589921 GEL589921 GOH589921 GYD589921 HHZ589921 HRV589921 IBR589921 ILN589921 IVJ589921 JFF589921 JPB589921 JYX589921 KIT589921 KSP589921 LCL589921 LMH589921 LWD589921 MFZ589921 MPV589921 MZR589921 NJN589921 NTJ589921 ODF589921 ONB589921 OWX589921 PGT589921 PQP589921 QAL589921 QKH589921 QUD589921 RDZ589921 RNV589921 RXR589921 SHN589921 SRJ589921 TBF589921 TLB589921 TUX589921 UET589921 UOP589921 UYL589921 VIH589921 VSD589921 WBZ589921 WLV589921 WVR589921 J655457 JF655457 TB655457 ACX655457 AMT655457 AWP655457 BGL655457 BQH655457 CAD655457 CJZ655457 CTV655457 DDR655457 DNN655457 DXJ655457 EHF655457 ERB655457 FAX655457 FKT655457 FUP655457 GEL655457 GOH655457 GYD655457 HHZ655457 HRV655457 IBR655457 ILN655457 IVJ655457 JFF655457 JPB655457 JYX655457 KIT655457 KSP655457 LCL655457 LMH655457 LWD655457 MFZ655457 MPV655457 MZR655457 NJN655457 NTJ655457 ODF655457 ONB655457 OWX655457 PGT655457 PQP655457 QAL655457 QKH655457 QUD655457 RDZ655457 RNV655457 RXR655457 SHN655457 SRJ655457 TBF655457 TLB655457 TUX655457 UET655457 UOP655457 UYL655457 VIH655457 VSD655457 WBZ655457 WLV655457 WVR655457 J720993 JF720993 TB720993 ACX720993 AMT720993 AWP720993 BGL720993 BQH720993 CAD720993 CJZ720993 CTV720993 DDR720993 DNN720993 DXJ720993 EHF720993 ERB720993 FAX720993 FKT720993 FUP720993 GEL720993 GOH720993 GYD720993 HHZ720993 HRV720993 IBR720993 ILN720993 IVJ720993 JFF720993 JPB720993 JYX720993 KIT720993 KSP720993 LCL720993 LMH720993 LWD720993 MFZ720993 MPV720993 MZR720993 NJN720993 NTJ720993 ODF720993 ONB720993 OWX720993 PGT720993 PQP720993 QAL720993 QKH720993 QUD720993 RDZ720993 RNV720993 RXR720993 SHN720993 SRJ720993 TBF720993 TLB720993 TUX720993 UET720993 UOP720993 UYL720993 VIH720993 VSD720993 WBZ720993 WLV720993 WVR720993 J786529 JF786529 TB786529 ACX786529 AMT786529 AWP786529 BGL786529 BQH786529 CAD786529 CJZ786529 CTV786529 DDR786529 DNN786529 DXJ786529 EHF786529 ERB786529 FAX786529 FKT786529 FUP786529 GEL786529 GOH786529 GYD786529 HHZ786529 HRV786529 IBR786529 ILN786529 IVJ786529 JFF786529 JPB786529 JYX786529 KIT786529 KSP786529 LCL786529 LMH786529 LWD786529 MFZ786529 MPV786529 MZR786529 NJN786529 NTJ786529 ODF786529 ONB786529 OWX786529 PGT786529 PQP786529 QAL786529 QKH786529 QUD786529 RDZ786529 RNV786529 RXR786529 SHN786529 SRJ786529 TBF786529 TLB786529 TUX786529 UET786529 UOP786529 UYL786529 VIH786529 VSD786529 WBZ786529 WLV786529 WVR786529 J852065 JF852065 TB852065 ACX852065 AMT852065 AWP852065 BGL852065 BQH852065 CAD852065 CJZ852065 CTV852065 DDR852065 DNN852065 DXJ852065 EHF852065 ERB852065 FAX852065 FKT852065 FUP852065 GEL852065 GOH852065 GYD852065 HHZ852065 HRV852065 IBR852065 ILN852065 IVJ852065 JFF852065 JPB852065 JYX852065 KIT852065 KSP852065 LCL852065 LMH852065 LWD852065 MFZ852065 MPV852065 MZR852065 NJN852065 NTJ852065 ODF852065 ONB852065 OWX852065 PGT852065 PQP852065 QAL852065 QKH852065 QUD852065 RDZ852065 RNV852065 RXR852065 SHN852065 SRJ852065 TBF852065 TLB852065 TUX852065 UET852065 UOP852065 UYL852065 VIH852065 VSD852065 WBZ852065 WLV852065 WVR852065 J917601 JF917601 TB917601 ACX917601 AMT917601 AWP917601 BGL917601 BQH917601 CAD917601 CJZ917601 CTV917601 DDR917601 DNN917601 DXJ917601 EHF917601 ERB917601 FAX917601 FKT917601 FUP917601 GEL917601 GOH917601 GYD917601 HHZ917601 HRV917601 IBR917601 ILN917601 IVJ917601 JFF917601 JPB917601 JYX917601 KIT917601 KSP917601 LCL917601 LMH917601 LWD917601 MFZ917601 MPV917601 MZR917601 NJN917601 NTJ917601 ODF917601 ONB917601 OWX917601 PGT917601 PQP917601 QAL917601 QKH917601 QUD917601 RDZ917601 RNV917601 RXR917601 SHN917601 SRJ917601 TBF917601 TLB917601 TUX917601 UET917601 UOP917601 UYL917601 VIH917601 VSD917601 WBZ917601 WLV917601 WVR917601 J983137 JF983137 TB983137 ACX983137 AMT983137 AWP983137 BGL983137 BQH983137 CAD983137 CJZ983137 CTV983137 DDR983137 DNN983137 DXJ983137 EHF983137 ERB983137 FAX983137 FKT983137 FUP983137 GEL983137 GOH983137 GYD983137 HHZ983137 HRV983137 IBR983137 ILN983137 IVJ983137 JFF983137 JPB983137 JYX983137 KIT983137 KSP983137 LCL983137 LMH983137 LWD983137 MFZ983137 MPV983137 MZR983137 NJN983137 NTJ983137 ODF983137 ONB983137 OWX983137 PGT983137 PQP983137 QAL983137 QKH983137 QUD983137 RDZ983137 RNV983137 RXR983137 SHN983137 SRJ983137 TBF983137 TLB983137 TUX983137 UET983137 UOP983137 UYL983137 VIH983137 VSD983137 WBZ983137 WLV983137 WVR983137 H82:W82 JD82:JS82 SZ82:TO82 ACV82:ADK82 AMR82:ANG82 AWN82:AXC82 BGJ82:BGY82 BQF82:BQU82 CAB82:CAQ82 CJX82:CKM82 CTT82:CUI82 DDP82:DEE82 DNL82:DOA82 DXH82:DXW82 EHD82:EHS82 EQZ82:ERO82 FAV82:FBK82 FKR82:FLG82 FUN82:FVC82 GEJ82:GEY82 GOF82:GOU82 GYB82:GYQ82 HHX82:HIM82 HRT82:HSI82 IBP82:ICE82 ILL82:IMA82 IVH82:IVW82 JFD82:JFS82 JOZ82:JPO82 JYV82:JZK82 KIR82:KJG82 KSN82:KTC82 LCJ82:LCY82 LMF82:LMU82 LWB82:LWQ82 MFX82:MGM82 MPT82:MQI82 MZP82:NAE82 NJL82:NKA82 NTH82:NTW82 ODD82:ODS82 OMZ82:ONO82 OWV82:OXK82 PGR82:PHG82 PQN82:PRC82 QAJ82:QAY82 QKF82:QKU82 QUB82:QUQ82 RDX82:REM82 RNT82:ROI82 RXP82:RYE82 SHL82:SIA82 SRH82:SRW82 TBD82:TBS82 TKZ82:TLO82 TUV82:TVK82 UER82:UFG82 UON82:UPC82 UYJ82:UYY82 VIF82:VIU82 VSB82:VSQ82 WBX82:WCM82 WLT82:WMI82 WVP82:WWE82 H65618:W65618 JD65618:JS65618 SZ65618:TO65618 ACV65618:ADK65618 AMR65618:ANG65618 AWN65618:AXC65618 BGJ65618:BGY65618 BQF65618:BQU65618 CAB65618:CAQ65618 CJX65618:CKM65618 CTT65618:CUI65618 DDP65618:DEE65618 DNL65618:DOA65618 DXH65618:DXW65618 EHD65618:EHS65618 EQZ65618:ERO65618 FAV65618:FBK65618 FKR65618:FLG65618 FUN65618:FVC65618 GEJ65618:GEY65618 GOF65618:GOU65618 GYB65618:GYQ65618 HHX65618:HIM65618 HRT65618:HSI65618 IBP65618:ICE65618 ILL65618:IMA65618 IVH65618:IVW65618 JFD65618:JFS65618 JOZ65618:JPO65618 JYV65618:JZK65618 KIR65618:KJG65618 KSN65618:KTC65618 LCJ65618:LCY65618 LMF65618:LMU65618 LWB65618:LWQ65618 MFX65618:MGM65618 MPT65618:MQI65618 MZP65618:NAE65618 NJL65618:NKA65618 NTH65618:NTW65618 ODD65618:ODS65618 OMZ65618:ONO65618 OWV65618:OXK65618 PGR65618:PHG65618 PQN65618:PRC65618 QAJ65618:QAY65618 QKF65618:QKU65618 QUB65618:QUQ65618 RDX65618:REM65618 RNT65618:ROI65618 RXP65618:RYE65618 SHL65618:SIA65618 SRH65618:SRW65618 TBD65618:TBS65618 TKZ65618:TLO65618 TUV65618:TVK65618 UER65618:UFG65618 UON65618:UPC65618 UYJ65618:UYY65618 VIF65618:VIU65618 VSB65618:VSQ65618 WBX65618:WCM65618 WLT65618:WMI65618 WVP65618:WWE65618 H131154:W131154 JD131154:JS131154 SZ131154:TO131154 ACV131154:ADK131154 AMR131154:ANG131154 AWN131154:AXC131154 BGJ131154:BGY131154 BQF131154:BQU131154 CAB131154:CAQ131154 CJX131154:CKM131154 CTT131154:CUI131154 DDP131154:DEE131154 DNL131154:DOA131154 DXH131154:DXW131154 EHD131154:EHS131154 EQZ131154:ERO131154 FAV131154:FBK131154 FKR131154:FLG131154 FUN131154:FVC131154 GEJ131154:GEY131154 GOF131154:GOU131154 GYB131154:GYQ131154 HHX131154:HIM131154 HRT131154:HSI131154 IBP131154:ICE131154 ILL131154:IMA131154 IVH131154:IVW131154 JFD131154:JFS131154 JOZ131154:JPO131154 JYV131154:JZK131154 KIR131154:KJG131154 KSN131154:KTC131154 LCJ131154:LCY131154 LMF131154:LMU131154 LWB131154:LWQ131154 MFX131154:MGM131154 MPT131154:MQI131154 MZP131154:NAE131154 NJL131154:NKA131154 NTH131154:NTW131154 ODD131154:ODS131154 OMZ131154:ONO131154 OWV131154:OXK131154 PGR131154:PHG131154 PQN131154:PRC131154 QAJ131154:QAY131154 QKF131154:QKU131154 QUB131154:QUQ131154 RDX131154:REM131154 RNT131154:ROI131154 RXP131154:RYE131154 SHL131154:SIA131154 SRH131154:SRW131154 TBD131154:TBS131154 TKZ131154:TLO131154 TUV131154:TVK131154 UER131154:UFG131154 UON131154:UPC131154 UYJ131154:UYY131154 VIF131154:VIU131154 VSB131154:VSQ131154 WBX131154:WCM131154 WLT131154:WMI131154 WVP131154:WWE131154 H196690:W196690 JD196690:JS196690 SZ196690:TO196690 ACV196690:ADK196690 AMR196690:ANG196690 AWN196690:AXC196690 BGJ196690:BGY196690 BQF196690:BQU196690 CAB196690:CAQ196690 CJX196690:CKM196690 CTT196690:CUI196690 DDP196690:DEE196690 DNL196690:DOA196690 DXH196690:DXW196690 EHD196690:EHS196690 EQZ196690:ERO196690 FAV196690:FBK196690 FKR196690:FLG196690 FUN196690:FVC196690 GEJ196690:GEY196690 GOF196690:GOU196690 GYB196690:GYQ196690 HHX196690:HIM196690 HRT196690:HSI196690 IBP196690:ICE196690 ILL196690:IMA196690 IVH196690:IVW196690 JFD196690:JFS196690 JOZ196690:JPO196690 JYV196690:JZK196690 KIR196690:KJG196690 KSN196690:KTC196690 LCJ196690:LCY196690 LMF196690:LMU196690 LWB196690:LWQ196690 MFX196690:MGM196690 MPT196690:MQI196690 MZP196690:NAE196690 NJL196690:NKA196690 NTH196690:NTW196690 ODD196690:ODS196690 OMZ196690:ONO196690 OWV196690:OXK196690 PGR196690:PHG196690 PQN196690:PRC196690 QAJ196690:QAY196690 QKF196690:QKU196690 QUB196690:QUQ196690 RDX196690:REM196690 RNT196690:ROI196690 RXP196690:RYE196690 SHL196690:SIA196690 SRH196690:SRW196690 TBD196690:TBS196690 TKZ196690:TLO196690 TUV196690:TVK196690 UER196690:UFG196690 UON196690:UPC196690 UYJ196690:UYY196690 VIF196690:VIU196690 VSB196690:VSQ196690 WBX196690:WCM196690 WLT196690:WMI196690 WVP196690:WWE196690 H262226:W262226 JD262226:JS262226 SZ262226:TO262226 ACV262226:ADK262226 AMR262226:ANG262226 AWN262226:AXC262226 BGJ262226:BGY262226 BQF262226:BQU262226 CAB262226:CAQ262226 CJX262226:CKM262226 CTT262226:CUI262226 DDP262226:DEE262226 DNL262226:DOA262226 DXH262226:DXW262226 EHD262226:EHS262226 EQZ262226:ERO262226 FAV262226:FBK262226 FKR262226:FLG262226 FUN262226:FVC262226 GEJ262226:GEY262226 GOF262226:GOU262226 GYB262226:GYQ262226 HHX262226:HIM262226 HRT262226:HSI262226 IBP262226:ICE262226 ILL262226:IMA262226 IVH262226:IVW262226 JFD262226:JFS262226 JOZ262226:JPO262226 JYV262226:JZK262226 KIR262226:KJG262226 KSN262226:KTC262226 LCJ262226:LCY262226 LMF262226:LMU262226 LWB262226:LWQ262226 MFX262226:MGM262226 MPT262226:MQI262226 MZP262226:NAE262226 NJL262226:NKA262226 NTH262226:NTW262226 ODD262226:ODS262226 OMZ262226:ONO262226 OWV262226:OXK262226 PGR262226:PHG262226 PQN262226:PRC262226 QAJ262226:QAY262226 QKF262226:QKU262226 QUB262226:QUQ262226 RDX262226:REM262226 RNT262226:ROI262226 RXP262226:RYE262226 SHL262226:SIA262226 SRH262226:SRW262226 TBD262226:TBS262226 TKZ262226:TLO262226 TUV262226:TVK262226 UER262226:UFG262226 UON262226:UPC262226 UYJ262226:UYY262226 VIF262226:VIU262226 VSB262226:VSQ262226 WBX262226:WCM262226 WLT262226:WMI262226 WVP262226:WWE262226 H327762:W327762 JD327762:JS327762 SZ327762:TO327762 ACV327762:ADK327762 AMR327762:ANG327762 AWN327762:AXC327762 BGJ327762:BGY327762 BQF327762:BQU327762 CAB327762:CAQ327762 CJX327762:CKM327762 CTT327762:CUI327762 DDP327762:DEE327762 DNL327762:DOA327762 DXH327762:DXW327762 EHD327762:EHS327762 EQZ327762:ERO327762 FAV327762:FBK327762 FKR327762:FLG327762 FUN327762:FVC327762 GEJ327762:GEY327762 GOF327762:GOU327762 GYB327762:GYQ327762 HHX327762:HIM327762 HRT327762:HSI327762 IBP327762:ICE327762 ILL327762:IMA327762 IVH327762:IVW327762 JFD327762:JFS327762 JOZ327762:JPO327762 JYV327762:JZK327762 KIR327762:KJG327762 KSN327762:KTC327762 LCJ327762:LCY327762 LMF327762:LMU327762 LWB327762:LWQ327762 MFX327762:MGM327762 MPT327762:MQI327762 MZP327762:NAE327762 NJL327762:NKA327762 NTH327762:NTW327762 ODD327762:ODS327762 OMZ327762:ONO327762 OWV327762:OXK327762 PGR327762:PHG327762 PQN327762:PRC327762 QAJ327762:QAY327762 QKF327762:QKU327762 QUB327762:QUQ327762 RDX327762:REM327762 RNT327762:ROI327762 RXP327762:RYE327762 SHL327762:SIA327762 SRH327762:SRW327762 TBD327762:TBS327762 TKZ327762:TLO327762 TUV327762:TVK327762 UER327762:UFG327762 UON327762:UPC327762 UYJ327762:UYY327762 VIF327762:VIU327762 VSB327762:VSQ327762 WBX327762:WCM327762 WLT327762:WMI327762 WVP327762:WWE327762 H393298:W393298 JD393298:JS393298 SZ393298:TO393298 ACV393298:ADK393298 AMR393298:ANG393298 AWN393298:AXC393298 BGJ393298:BGY393298 BQF393298:BQU393298 CAB393298:CAQ393298 CJX393298:CKM393298 CTT393298:CUI393298 DDP393298:DEE393298 DNL393298:DOA393298 DXH393298:DXW393298 EHD393298:EHS393298 EQZ393298:ERO393298 FAV393298:FBK393298 FKR393298:FLG393298 FUN393298:FVC393298 GEJ393298:GEY393298 GOF393298:GOU393298 GYB393298:GYQ393298 HHX393298:HIM393298 HRT393298:HSI393298 IBP393298:ICE393298 ILL393298:IMA393298 IVH393298:IVW393298 JFD393298:JFS393298 JOZ393298:JPO393298 JYV393298:JZK393298 KIR393298:KJG393298 KSN393298:KTC393298 LCJ393298:LCY393298 LMF393298:LMU393298 LWB393298:LWQ393298 MFX393298:MGM393298 MPT393298:MQI393298 MZP393298:NAE393298 NJL393298:NKA393298 NTH393298:NTW393298 ODD393298:ODS393298 OMZ393298:ONO393298 OWV393298:OXK393298 PGR393298:PHG393298 PQN393298:PRC393298 QAJ393298:QAY393298 QKF393298:QKU393298 QUB393298:QUQ393298 RDX393298:REM393298 RNT393298:ROI393298 RXP393298:RYE393298 SHL393298:SIA393298 SRH393298:SRW393298 TBD393298:TBS393298 TKZ393298:TLO393298 TUV393298:TVK393298 UER393298:UFG393298 UON393298:UPC393298 UYJ393298:UYY393298 VIF393298:VIU393298 VSB393298:VSQ393298 WBX393298:WCM393298 WLT393298:WMI393298 WVP393298:WWE393298 H458834:W458834 JD458834:JS458834 SZ458834:TO458834 ACV458834:ADK458834 AMR458834:ANG458834 AWN458834:AXC458834 BGJ458834:BGY458834 BQF458834:BQU458834 CAB458834:CAQ458834 CJX458834:CKM458834 CTT458834:CUI458834 DDP458834:DEE458834 DNL458834:DOA458834 DXH458834:DXW458834 EHD458834:EHS458834 EQZ458834:ERO458834 FAV458834:FBK458834 FKR458834:FLG458834 FUN458834:FVC458834 GEJ458834:GEY458834 GOF458834:GOU458834 GYB458834:GYQ458834 HHX458834:HIM458834 HRT458834:HSI458834 IBP458834:ICE458834 ILL458834:IMA458834 IVH458834:IVW458834 JFD458834:JFS458834 JOZ458834:JPO458834 JYV458834:JZK458834 KIR458834:KJG458834 KSN458834:KTC458834 LCJ458834:LCY458834 LMF458834:LMU458834 LWB458834:LWQ458834 MFX458834:MGM458834 MPT458834:MQI458834 MZP458834:NAE458834 NJL458834:NKA458834 NTH458834:NTW458834 ODD458834:ODS458834 OMZ458834:ONO458834 OWV458834:OXK458834 PGR458834:PHG458834 PQN458834:PRC458834 QAJ458834:QAY458834 QKF458834:QKU458834 QUB458834:QUQ458834 RDX458834:REM458834 RNT458834:ROI458834 RXP458834:RYE458834 SHL458834:SIA458834 SRH458834:SRW458834 TBD458834:TBS458834 TKZ458834:TLO458834 TUV458834:TVK458834 UER458834:UFG458834 UON458834:UPC458834 UYJ458834:UYY458834 VIF458834:VIU458834 VSB458834:VSQ458834 WBX458834:WCM458834 WLT458834:WMI458834 WVP458834:WWE458834 H524370:W524370 JD524370:JS524370 SZ524370:TO524370 ACV524370:ADK524370 AMR524370:ANG524370 AWN524370:AXC524370 BGJ524370:BGY524370 BQF524370:BQU524370 CAB524370:CAQ524370 CJX524370:CKM524370 CTT524370:CUI524370 DDP524370:DEE524370 DNL524370:DOA524370 DXH524370:DXW524370 EHD524370:EHS524370 EQZ524370:ERO524370 FAV524370:FBK524370 FKR524370:FLG524370 FUN524370:FVC524370 GEJ524370:GEY524370 GOF524370:GOU524370 GYB524370:GYQ524370 HHX524370:HIM524370 HRT524370:HSI524370 IBP524370:ICE524370 ILL524370:IMA524370 IVH524370:IVW524370 JFD524370:JFS524370 JOZ524370:JPO524370 JYV524370:JZK524370 KIR524370:KJG524370 KSN524370:KTC524370 LCJ524370:LCY524370 LMF524370:LMU524370 LWB524370:LWQ524370 MFX524370:MGM524370 MPT524370:MQI524370 MZP524370:NAE524370 NJL524370:NKA524370 NTH524370:NTW524370 ODD524370:ODS524370 OMZ524370:ONO524370 OWV524370:OXK524370 PGR524370:PHG524370 PQN524370:PRC524370 QAJ524370:QAY524370 QKF524370:QKU524370 QUB524370:QUQ524370 RDX524370:REM524370 RNT524370:ROI524370 RXP524370:RYE524370 SHL524370:SIA524370 SRH524370:SRW524370 TBD524370:TBS524370 TKZ524370:TLO524370 TUV524370:TVK524370 UER524370:UFG524370 UON524370:UPC524370 UYJ524370:UYY524370 VIF524370:VIU524370 VSB524370:VSQ524370 WBX524370:WCM524370 WLT524370:WMI524370 WVP524370:WWE524370 H589906:W589906 JD589906:JS589906 SZ589906:TO589906 ACV589906:ADK589906 AMR589906:ANG589906 AWN589906:AXC589906 BGJ589906:BGY589906 BQF589906:BQU589906 CAB589906:CAQ589906 CJX589906:CKM589906 CTT589906:CUI589906 DDP589906:DEE589906 DNL589906:DOA589906 DXH589906:DXW589906 EHD589906:EHS589906 EQZ589906:ERO589906 FAV589906:FBK589906 FKR589906:FLG589906 FUN589906:FVC589906 GEJ589906:GEY589906 GOF589906:GOU589906 GYB589906:GYQ589906 HHX589906:HIM589906 HRT589906:HSI589906 IBP589906:ICE589906 ILL589906:IMA589906 IVH589906:IVW589906 JFD589906:JFS589906 JOZ589906:JPO589906 JYV589906:JZK589906 KIR589906:KJG589906 KSN589906:KTC589906 LCJ589906:LCY589906 LMF589906:LMU589906 LWB589906:LWQ589906 MFX589906:MGM589906 MPT589906:MQI589906 MZP589906:NAE589906 NJL589906:NKA589906 NTH589906:NTW589906 ODD589906:ODS589906 OMZ589906:ONO589906 OWV589906:OXK589906 PGR589906:PHG589906 PQN589906:PRC589906 QAJ589906:QAY589906 QKF589906:QKU589906 QUB589906:QUQ589906 RDX589906:REM589906 RNT589906:ROI589906 RXP589906:RYE589906 SHL589906:SIA589906 SRH589906:SRW589906 TBD589906:TBS589906 TKZ589906:TLO589906 TUV589906:TVK589906 UER589906:UFG589906 UON589906:UPC589906 UYJ589906:UYY589906 VIF589906:VIU589906 VSB589906:VSQ589906 WBX589906:WCM589906 WLT589906:WMI589906 WVP589906:WWE589906 H655442:W655442 JD655442:JS655442 SZ655442:TO655442 ACV655442:ADK655442 AMR655442:ANG655442 AWN655442:AXC655442 BGJ655442:BGY655442 BQF655442:BQU655442 CAB655442:CAQ655442 CJX655442:CKM655442 CTT655442:CUI655442 DDP655442:DEE655442 DNL655442:DOA655442 DXH655442:DXW655442 EHD655442:EHS655442 EQZ655442:ERO655442 FAV655442:FBK655442 FKR655442:FLG655442 FUN655442:FVC655442 GEJ655442:GEY655442 GOF655442:GOU655442 GYB655442:GYQ655442 HHX655442:HIM655442 HRT655442:HSI655442 IBP655442:ICE655442 ILL655442:IMA655442 IVH655442:IVW655442 JFD655442:JFS655442 JOZ655442:JPO655442 JYV655442:JZK655442 KIR655442:KJG655442 KSN655442:KTC655442 LCJ655442:LCY655442 LMF655442:LMU655442 LWB655442:LWQ655442 MFX655442:MGM655442 MPT655442:MQI655442 MZP655442:NAE655442 NJL655442:NKA655442 NTH655442:NTW655442 ODD655442:ODS655442 OMZ655442:ONO655442 OWV655442:OXK655442 PGR655442:PHG655442 PQN655442:PRC655442 QAJ655442:QAY655442 QKF655442:QKU655442 QUB655442:QUQ655442 RDX655442:REM655442 RNT655442:ROI655442 RXP655442:RYE655442 SHL655442:SIA655442 SRH655442:SRW655442 TBD655442:TBS655442 TKZ655442:TLO655442 TUV655442:TVK655442 UER655442:UFG655442 UON655442:UPC655442 UYJ655442:UYY655442 VIF655442:VIU655442 VSB655442:VSQ655442 WBX655442:WCM655442 WLT655442:WMI655442 WVP655442:WWE655442 H720978:W720978 JD720978:JS720978 SZ720978:TO720978 ACV720978:ADK720978 AMR720978:ANG720978 AWN720978:AXC720978 BGJ720978:BGY720978 BQF720978:BQU720978 CAB720978:CAQ720978 CJX720978:CKM720978 CTT720978:CUI720978 DDP720978:DEE720978 DNL720978:DOA720978 DXH720978:DXW720978 EHD720978:EHS720978 EQZ720978:ERO720978 FAV720978:FBK720978 FKR720978:FLG720978 FUN720978:FVC720978 GEJ720978:GEY720978 GOF720978:GOU720978 GYB720978:GYQ720978 HHX720978:HIM720978 HRT720978:HSI720978 IBP720978:ICE720978 ILL720978:IMA720978 IVH720978:IVW720978 JFD720978:JFS720978 JOZ720978:JPO720978 JYV720978:JZK720978 KIR720978:KJG720978 KSN720978:KTC720978 LCJ720978:LCY720978 LMF720978:LMU720978 LWB720978:LWQ720978 MFX720978:MGM720978 MPT720978:MQI720978 MZP720978:NAE720978 NJL720978:NKA720978 NTH720978:NTW720978 ODD720978:ODS720978 OMZ720978:ONO720978 OWV720978:OXK720978 PGR720978:PHG720978 PQN720978:PRC720978 QAJ720978:QAY720978 QKF720978:QKU720978 QUB720978:QUQ720978 RDX720978:REM720978 RNT720978:ROI720978 RXP720978:RYE720978 SHL720978:SIA720978 SRH720978:SRW720978 TBD720978:TBS720978 TKZ720978:TLO720978 TUV720978:TVK720978 UER720978:UFG720978 UON720978:UPC720978 UYJ720978:UYY720978 VIF720978:VIU720978 VSB720978:VSQ720978 WBX720978:WCM720978 WLT720978:WMI720978 WVP720978:WWE720978 H786514:W786514 JD786514:JS786514 SZ786514:TO786514 ACV786514:ADK786514 AMR786514:ANG786514 AWN786514:AXC786514 BGJ786514:BGY786514 BQF786514:BQU786514 CAB786514:CAQ786514 CJX786514:CKM786514 CTT786514:CUI786514 DDP786514:DEE786514 DNL786514:DOA786514 DXH786514:DXW786514 EHD786514:EHS786514 EQZ786514:ERO786514 FAV786514:FBK786514 FKR786514:FLG786514 FUN786514:FVC786514 GEJ786514:GEY786514 GOF786514:GOU786514 GYB786514:GYQ786514 HHX786514:HIM786514 HRT786514:HSI786514 IBP786514:ICE786514 ILL786514:IMA786514 IVH786514:IVW786514 JFD786514:JFS786514 JOZ786514:JPO786514 JYV786514:JZK786514 KIR786514:KJG786514 KSN786514:KTC786514 LCJ786514:LCY786514 LMF786514:LMU786514 LWB786514:LWQ786514 MFX786514:MGM786514 MPT786514:MQI786514 MZP786514:NAE786514 NJL786514:NKA786514 NTH786514:NTW786514 ODD786514:ODS786514 OMZ786514:ONO786514 OWV786514:OXK786514 PGR786514:PHG786514 PQN786514:PRC786514 QAJ786514:QAY786514 QKF786514:QKU786514 QUB786514:QUQ786514 RDX786514:REM786514 RNT786514:ROI786514 RXP786514:RYE786514 SHL786514:SIA786514 SRH786514:SRW786514 TBD786514:TBS786514 TKZ786514:TLO786514 TUV786514:TVK786514 UER786514:UFG786514 UON786514:UPC786514 UYJ786514:UYY786514 VIF786514:VIU786514 VSB786514:VSQ786514 WBX786514:WCM786514 WLT786514:WMI786514 WVP786514:WWE786514 H852050:W852050 JD852050:JS852050 SZ852050:TO852050 ACV852050:ADK852050 AMR852050:ANG852050 AWN852050:AXC852050 BGJ852050:BGY852050 BQF852050:BQU852050 CAB852050:CAQ852050 CJX852050:CKM852050 CTT852050:CUI852050 DDP852050:DEE852050 DNL852050:DOA852050 DXH852050:DXW852050 EHD852050:EHS852050 EQZ852050:ERO852050 FAV852050:FBK852050 FKR852050:FLG852050 FUN852050:FVC852050 GEJ852050:GEY852050 GOF852050:GOU852050 GYB852050:GYQ852050 HHX852050:HIM852050 HRT852050:HSI852050 IBP852050:ICE852050 ILL852050:IMA852050 IVH852050:IVW852050 JFD852050:JFS852050 JOZ852050:JPO852050 JYV852050:JZK852050 KIR852050:KJG852050 KSN852050:KTC852050 LCJ852050:LCY852050 LMF852050:LMU852050 LWB852050:LWQ852050 MFX852050:MGM852050 MPT852050:MQI852050 MZP852050:NAE852050 NJL852050:NKA852050 NTH852050:NTW852050 ODD852050:ODS852050 OMZ852050:ONO852050 OWV852050:OXK852050 PGR852050:PHG852050 PQN852050:PRC852050 QAJ852050:QAY852050 QKF852050:QKU852050 QUB852050:QUQ852050 RDX852050:REM852050 RNT852050:ROI852050 RXP852050:RYE852050 SHL852050:SIA852050 SRH852050:SRW852050 TBD852050:TBS852050 TKZ852050:TLO852050 TUV852050:TVK852050 UER852050:UFG852050 UON852050:UPC852050 UYJ852050:UYY852050 VIF852050:VIU852050 VSB852050:VSQ852050 WBX852050:WCM852050 WLT852050:WMI852050 WVP852050:WWE852050 H917586:W917586 JD917586:JS917586 SZ917586:TO917586 ACV917586:ADK917586 AMR917586:ANG917586 AWN917586:AXC917586 BGJ917586:BGY917586 BQF917586:BQU917586 CAB917586:CAQ917586 CJX917586:CKM917586 CTT917586:CUI917586 DDP917586:DEE917586 DNL917586:DOA917586 DXH917586:DXW917586 EHD917586:EHS917586 EQZ917586:ERO917586 FAV917586:FBK917586 FKR917586:FLG917586 FUN917586:FVC917586 GEJ917586:GEY917586 GOF917586:GOU917586 GYB917586:GYQ917586 HHX917586:HIM917586 HRT917586:HSI917586 IBP917586:ICE917586 ILL917586:IMA917586 IVH917586:IVW917586 JFD917586:JFS917586 JOZ917586:JPO917586 JYV917586:JZK917586 KIR917586:KJG917586 KSN917586:KTC917586 LCJ917586:LCY917586 LMF917586:LMU917586 LWB917586:LWQ917586 MFX917586:MGM917586 MPT917586:MQI917586 MZP917586:NAE917586 NJL917586:NKA917586 NTH917586:NTW917586 ODD917586:ODS917586 OMZ917586:ONO917586 OWV917586:OXK917586 PGR917586:PHG917586 PQN917586:PRC917586 QAJ917586:QAY917586 QKF917586:QKU917586 QUB917586:QUQ917586 RDX917586:REM917586 RNT917586:ROI917586 RXP917586:RYE917586 SHL917586:SIA917586 SRH917586:SRW917586 TBD917586:TBS917586 TKZ917586:TLO917586 TUV917586:TVK917586 UER917586:UFG917586 UON917586:UPC917586 UYJ917586:UYY917586 VIF917586:VIU917586 VSB917586:VSQ917586 WBX917586:WCM917586 WLT917586:WMI917586 WVP917586:WWE917586 H983122:W983122 JD983122:JS983122 SZ983122:TO983122 ACV983122:ADK983122 AMR983122:ANG983122 AWN983122:AXC983122 BGJ983122:BGY983122 BQF983122:BQU983122 CAB983122:CAQ983122 CJX983122:CKM983122 CTT983122:CUI983122 DDP983122:DEE983122 DNL983122:DOA983122 DXH983122:DXW983122 EHD983122:EHS983122 EQZ983122:ERO983122 FAV983122:FBK983122 FKR983122:FLG983122 FUN983122:FVC983122 GEJ983122:GEY983122 GOF983122:GOU983122 GYB983122:GYQ983122 HHX983122:HIM983122 HRT983122:HSI983122 IBP983122:ICE983122 ILL983122:IMA983122 IVH983122:IVW983122 JFD983122:JFS983122 JOZ983122:JPO983122 JYV983122:JZK983122 KIR983122:KJG983122 KSN983122:KTC983122 LCJ983122:LCY983122 LMF983122:LMU983122 LWB983122:LWQ983122 MFX983122:MGM983122 MPT983122:MQI983122 MZP983122:NAE983122 NJL983122:NKA983122 NTH983122:NTW983122 ODD983122:ODS983122 OMZ983122:ONO983122 OWV983122:OXK983122 PGR983122:PHG983122 PQN983122:PRC983122 QAJ983122:QAY983122 QKF983122:QKU983122 QUB983122:QUQ983122 RDX983122:REM983122 RNT983122:ROI983122 RXP983122:RYE983122 SHL983122:SIA983122 SRH983122:SRW983122 TBD983122:TBS983122 TKZ983122:TLO983122 TUV983122:TVK983122 UER983122:UFG983122 UON983122:UPC983122 UYJ983122:UYY983122 VIF983122:VIU983122 VSB983122:VSQ983122 WBX983122:WCM983122 WLT983122:WMI983122 WVP983122:WWE983122 G85:W85 JC85:JS85 SY85:TO85 ACU85:ADK85 AMQ85:ANG85 AWM85:AXC85 BGI85:BGY85 BQE85:BQU85 CAA85:CAQ85 CJW85:CKM85 CTS85:CUI85 DDO85:DEE85 DNK85:DOA85 DXG85:DXW85 EHC85:EHS85 EQY85:ERO85 FAU85:FBK85 FKQ85:FLG85 FUM85:FVC85 GEI85:GEY85 GOE85:GOU85 GYA85:GYQ85 HHW85:HIM85 HRS85:HSI85 IBO85:ICE85 ILK85:IMA85 IVG85:IVW85 JFC85:JFS85 JOY85:JPO85 JYU85:JZK85 KIQ85:KJG85 KSM85:KTC85 LCI85:LCY85 LME85:LMU85 LWA85:LWQ85 MFW85:MGM85 MPS85:MQI85 MZO85:NAE85 NJK85:NKA85 NTG85:NTW85 ODC85:ODS85 OMY85:ONO85 OWU85:OXK85 PGQ85:PHG85 PQM85:PRC85 QAI85:QAY85 QKE85:QKU85 QUA85:QUQ85 RDW85:REM85 RNS85:ROI85 RXO85:RYE85 SHK85:SIA85 SRG85:SRW85 TBC85:TBS85 TKY85:TLO85 TUU85:TVK85 UEQ85:UFG85 UOM85:UPC85 UYI85:UYY85 VIE85:VIU85 VSA85:VSQ85 WBW85:WCM85 WLS85:WMI85 WVO85:WWE85 G65621:W65621 JC65621:JS65621 SY65621:TO65621 ACU65621:ADK65621 AMQ65621:ANG65621 AWM65621:AXC65621 BGI65621:BGY65621 BQE65621:BQU65621 CAA65621:CAQ65621 CJW65621:CKM65621 CTS65621:CUI65621 DDO65621:DEE65621 DNK65621:DOA65621 DXG65621:DXW65621 EHC65621:EHS65621 EQY65621:ERO65621 FAU65621:FBK65621 FKQ65621:FLG65621 FUM65621:FVC65621 GEI65621:GEY65621 GOE65621:GOU65621 GYA65621:GYQ65621 HHW65621:HIM65621 HRS65621:HSI65621 IBO65621:ICE65621 ILK65621:IMA65621 IVG65621:IVW65621 JFC65621:JFS65621 JOY65621:JPO65621 JYU65621:JZK65621 KIQ65621:KJG65621 KSM65621:KTC65621 LCI65621:LCY65621 LME65621:LMU65621 LWA65621:LWQ65621 MFW65621:MGM65621 MPS65621:MQI65621 MZO65621:NAE65621 NJK65621:NKA65621 NTG65621:NTW65621 ODC65621:ODS65621 OMY65621:ONO65621 OWU65621:OXK65621 PGQ65621:PHG65621 PQM65621:PRC65621 QAI65621:QAY65621 QKE65621:QKU65621 QUA65621:QUQ65621 RDW65621:REM65621 RNS65621:ROI65621 RXO65621:RYE65621 SHK65621:SIA65621 SRG65621:SRW65621 TBC65621:TBS65621 TKY65621:TLO65621 TUU65621:TVK65621 UEQ65621:UFG65621 UOM65621:UPC65621 UYI65621:UYY65621 VIE65621:VIU65621 VSA65621:VSQ65621 WBW65621:WCM65621 WLS65621:WMI65621 WVO65621:WWE65621 G131157:W131157 JC131157:JS131157 SY131157:TO131157 ACU131157:ADK131157 AMQ131157:ANG131157 AWM131157:AXC131157 BGI131157:BGY131157 BQE131157:BQU131157 CAA131157:CAQ131157 CJW131157:CKM131157 CTS131157:CUI131157 DDO131157:DEE131157 DNK131157:DOA131157 DXG131157:DXW131157 EHC131157:EHS131157 EQY131157:ERO131157 FAU131157:FBK131157 FKQ131157:FLG131157 FUM131157:FVC131157 GEI131157:GEY131157 GOE131157:GOU131157 GYA131157:GYQ131157 HHW131157:HIM131157 HRS131157:HSI131157 IBO131157:ICE131157 ILK131157:IMA131157 IVG131157:IVW131157 JFC131157:JFS131157 JOY131157:JPO131157 JYU131157:JZK131157 KIQ131157:KJG131157 KSM131157:KTC131157 LCI131157:LCY131157 LME131157:LMU131157 LWA131157:LWQ131157 MFW131157:MGM131157 MPS131157:MQI131157 MZO131157:NAE131157 NJK131157:NKA131157 NTG131157:NTW131157 ODC131157:ODS131157 OMY131157:ONO131157 OWU131157:OXK131157 PGQ131157:PHG131157 PQM131157:PRC131157 QAI131157:QAY131157 QKE131157:QKU131157 QUA131157:QUQ131157 RDW131157:REM131157 RNS131157:ROI131157 RXO131157:RYE131157 SHK131157:SIA131157 SRG131157:SRW131157 TBC131157:TBS131157 TKY131157:TLO131157 TUU131157:TVK131157 UEQ131157:UFG131157 UOM131157:UPC131157 UYI131157:UYY131157 VIE131157:VIU131157 VSA131157:VSQ131157 WBW131157:WCM131157 WLS131157:WMI131157 WVO131157:WWE131157 G196693:W196693 JC196693:JS196693 SY196693:TO196693 ACU196693:ADK196693 AMQ196693:ANG196693 AWM196693:AXC196693 BGI196693:BGY196693 BQE196693:BQU196693 CAA196693:CAQ196693 CJW196693:CKM196693 CTS196693:CUI196693 DDO196693:DEE196693 DNK196693:DOA196693 DXG196693:DXW196693 EHC196693:EHS196693 EQY196693:ERO196693 FAU196693:FBK196693 FKQ196693:FLG196693 FUM196693:FVC196693 GEI196693:GEY196693 GOE196693:GOU196693 GYA196693:GYQ196693 HHW196693:HIM196693 HRS196693:HSI196693 IBO196693:ICE196693 ILK196693:IMA196693 IVG196693:IVW196693 JFC196693:JFS196693 JOY196693:JPO196693 JYU196693:JZK196693 KIQ196693:KJG196693 KSM196693:KTC196693 LCI196693:LCY196693 LME196693:LMU196693 LWA196693:LWQ196693 MFW196693:MGM196693 MPS196693:MQI196693 MZO196693:NAE196693 NJK196693:NKA196693 NTG196693:NTW196693 ODC196693:ODS196693 OMY196693:ONO196693 OWU196693:OXK196693 PGQ196693:PHG196693 PQM196693:PRC196693 QAI196693:QAY196693 QKE196693:QKU196693 QUA196693:QUQ196693 RDW196693:REM196693 RNS196693:ROI196693 RXO196693:RYE196693 SHK196693:SIA196693 SRG196693:SRW196693 TBC196693:TBS196693 TKY196693:TLO196693 TUU196693:TVK196693 UEQ196693:UFG196693 UOM196693:UPC196693 UYI196693:UYY196693 VIE196693:VIU196693 VSA196693:VSQ196693 WBW196693:WCM196693 WLS196693:WMI196693 WVO196693:WWE196693 G262229:W262229 JC262229:JS262229 SY262229:TO262229 ACU262229:ADK262229 AMQ262229:ANG262229 AWM262229:AXC262229 BGI262229:BGY262229 BQE262229:BQU262229 CAA262229:CAQ262229 CJW262229:CKM262229 CTS262229:CUI262229 DDO262229:DEE262229 DNK262229:DOA262229 DXG262229:DXW262229 EHC262229:EHS262229 EQY262229:ERO262229 FAU262229:FBK262229 FKQ262229:FLG262229 FUM262229:FVC262229 GEI262229:GEY262229 GOE262229:GOU262229 GYA262229:GYQ262229 HHW262229:HIM262229 HRS262229:HSI262229 IBO262229:ICE262229 ILK262229:IMA262229 IVG262229:IVW262229 JFC262229:JFS262229 JOY262229:JPO262229 JYU262229:JZK262229 KIQ262229:KJG262229 KSM262229:KTC262229 LCI262229:LCY262229 LME262229:LMU262229 LWA262229:LWQ262229 MFW262229:MGM262229 MPS262229:MQI262229 MZO262229:NAE262229 NJK262229:NKA262229 NTG262229:NTW262229 ODC262229:ODS262229 OMY262229:ONO262229 OWU262229:OXK262229 PGQ262229:PHG262229 PQM262229:PRC262229 QAI262229:QAY262229 QKE262229:QKU262229 QUA262229:QUQ262229 RDW262229:REM262229 RNS262229:ROI262229 RXO262229:RYE262229 SHK262229:SIA262229 SRG262229:SRW262229 TBC262229:TBS262229 TKY262229:TLO262229 TUU262229:TVK262229 UEQ262229:UFG262229 UOM262229:UPC262229 UYI262229:UYY262229 VIE262229:VIU262229 VSA262229:VSQ262229 WBW262229:WCM262229 WLS262229:WMI262229 WVO262229:WWE262229 G327765:W327765 JC327765:JS327765 SY327765:TO327765 ACU327765:ADK327765 AMQ327765:ANG327765 AWM327765:AXC327765 BGI327765:BGY327765 BQE327765:BQU327765 CAA327765:CAQ327765 CJW327765:CKM327765 CTS327765:CUI327765 DDO327765:DEE327765 DNK327765:DOA327765 DXG327765:DXW327765 EHC327765:EHS327765 EQY327765:ERO327765 FAU327765:FBK327765 FKQ327765:FLG327765 FUM327765:FVC327765 GEI327765:GEY327765 GOE327765:GOU327765 GYA327765:GYQ327765 HHW327765:HIM327765 HRS327765:HSI327765 IBO327765:ICE327765 ILK327765:IMA327765 IVG327765:IVW327765 JFC327765:JFS327765 JOY327765:JPO327765 JYU327765:JZK327765 KIQ327765:KJG327765 KSM327765:KTC327765 LCI327765:LCY327765 LME327765:LMU327765 LWA327765:LWQ327765 MFW327765:MGM327765 MPS327765:MQI327765 MZO327765:NAE327765 NJK327765:NKA327765 NTG327765:NTW327765 ODC327765:ODS327765 OMY327765:ONO327765 OWU327765:OXK327765 PGQ327765:PHG327765 PQM327765:PRC327765 QAI327765:QAY327765 QKE327765:QKU327765 QUA327765:QUQ327765 RDW327765:REM327765 RNS327765:ROI327765 RXO327765:RYE327765 SHK327765:SIA327765 SRG327765:SRW327765 TBC327765:TBS327765 TKY327765:TLO327765 TUU327765:TVK327765 UEQ327765:UFG327765 UOM327765:UPC327765 UYI327765:UYY327765 VIE327765:VIU327765 VSA327765:VSQ327765 WBW327765:WCM327765 WLS327765:WMI327765 WVO327765:WWE327765 G393301:W393301 JC393301:JS393301 SY393301:TO393301 ACU393301:ADK393301 AMQ393301:ANG393301 AWM393301:AXC393301 BGI393301:BGY393301 BQE393301:BQU393301 CAA393301:CAQ393301 CJW393301:CKM393301 CTS393301:CUI393301 DDO393301:DEE393301 DNK393301:DOA393301 DXG393301:DXW393301 EHC393301:EHS393301 EQY393301:ERO393301 FAU393301:FBK393301 FKQ393301:FLG393301 FUM393301:FVC393301 GEI393301:GEY393301 GOE393301:GOU393301 GYA393301:GYQ393301 HHW393301:HIM393301 HRS393301:HSI393301 IBO393301:ICE393301 ILK393301:IMA393301 IVG393301:IVW393301 JFC393301:JFS393301 JOY393301:JPO393301 JYU393301:JZK393301 KIQ393301:KJG393301 KSM393301:KTC393301 LCI393301:LCY393301 LME393301:LMU393301 LWA393301:LWQ393301 MFW393301:MGM393301 MPS393301:MQI393301 MZO393301:NAE393301 NJK393301:NKA393301 NTG393301:NTW393301 ODC393301:ODS393301 OMY393301:ONO393301 OWU393301:OXK393301 PGQ393301:PHG393301 PQM393301:PRC393301 QAI393301:QAY393301 QKE393301:QKU393301 QUA393301:QUQ393301 RDW393301:REM393301 RNS393301:ROI393301 RXO393301:RYE393301 SHK393301:SIA393301 SRG393301:SRW393301 TBC393301:TBS393301 TKY393301:TLO393301 TUU393301:TVK393301 UEQ393301:UFG393301 UOM393301:UPC393301 UYI393301:UYY393301 VIE393301:VIU393301 VSA393301:VSQ393301 WBW393301:WCM393301 WLS393301:WMI393301 WVO393301:WWE393301 G458837:W458837 JC458837:JS458837 SY458837:TO458837 ACU458837:ADK458837 AMQ458837:ANG458837 AWM458837:AXC458837 BGI458837:BGY458837 BQE458837:BQU458837 CAA458837:CAQ458837 CJW458837:CKM458837 CTS458837:CUI458837 DDO458837:DEE458837 DNK458837:DOA458837 DXG458837:DXW458837 EHC458837:EHS458837 EQY458837:ERO458837 FAU458837:FBK458837 FKQ458837:FLG458837 FUM458837:FVC458837 GEI458837:GEY458837 GOE458837:GOU458837 GYA458837:GYQ458837 HHW458837:HIM458837 HRS458837:HSI458837 IBO458837:ICE458837 ILK458837:IMA458837 IVG458837:IVW458837 JFC458837:JFS458837 JOY458837:JPO458837 JYU458837:JZK458837 KIQ458837:KJG458837 KSM458837:KTC458837 LCI458837:LCY458837 LME458837:LMU458837 LWA458837:LWQ458837 MFW458837:MGM458837 MPS458837:MQI458837 MZO458837:NAE458837 NJK458837:NKA458837 NTG458837:NTW458837 ODC458837:ODS458837 OMY458837:ONO458837 OWU458837:OXK458837 PGQ458837:PHG458837 PQM458837:PRC458837 QAI458837:QAY458837 QKE458837:QKU458837 QUA458837:QUQ458837 RDW458837:REM458837 RNS458837:ROI458837 RXO458837:RYE458837 SHK458837:SIA458837 SRG458837:SRW458837 TBC458837:TBS458837 TKY458837:TLO458837 TUU458837:TVK458837 UEQ458837:UFG458837 UOM458837:UPC458837 UYI458837:UYY458837 VIE458837:VIU458837 VSA458837:VSQ458837 WBW458837:WCM458837 WLS458837:WMI458837 WVO458837:WWE458837 G524373:W524373 JC524373:JS524373 SY524373:TO524373 ACU524373:ADK524373 AMQ524373:ANG524373 AWM524373:AXC524373 BGI524373:BGY524373 BQE524373:BQU524373 CAA524373:CAQ524373 CJW524373:CKM524373 CTS524373:CUI524373 DDO524373:DEE524373 DNK524373:DOA524373 DXG524373:DXW524373 EHC524373:EHS524373 EQY524373:ERO524373 FAU524373:FBK524373 FKQ524373:FLG524373 FUM524373:FVC524373 GEI524373:GEY524373 GOE524373:GOU524373 GYA524373:GYQ524373 HHW524373:HIM524373 HRS524373:HSI524373 IBO524373:ICE524373 ILK524373:IMA524373 IVG524373:IVW524373 JFC524373:JFS524373 JOY524373:JPO524373 JYU524373:JZK524373 KIQ524373:KJG524373 KSM524373:KTC524373 LCI524373:LCY524373 LME524373:LMU524373 LWA524373:LWQ524373 MFW524373:MGM524373 MPS524373:MQI524373 MZO524373:NAE524373 NJK524373:NKA524373 NTG524373:NTW524373 ODC524373:ODS524373 OMY524373:ONO524373 OWU524373:OXK524373 PGQ524373:PHG524373 PQM524373:PRC524373 QAI524373:QAY524373 QKE524373:QKU524373 QUA524373:QUQ524373 RDW524373:REM524373 RNS524373:ROI524373 RXO524373:RYE524373 SHK524373:SIA524373 SRG524373:SRW524373 TBC524373:TBS524373 TKY524373:TLO524373 TUU524373:TVK524373 UEQ524373:UFG524373 UOM524373:UPC524373 UYI524373:UYY524373 VIE524373:VIU524373 VSA524373:VSQ524373 WBW524373:WCM524373 WLS524373:WMI524373 WVO524373:WWE524373 G589909:W589909 JC589909:JS589909 SY589909:TO589909 ACU589909:ADK589909 AMQ589909:ANG589909 AWM589909:AXC589909 BGI589909:BGY589909 BQE589909:BQU589909 CAA589909:CAQ589909 CJW589909:CKM589909 CTS589909:CUI589909 DDO589909:DEE589909 DNK589909:DOA589909 DXG589909:DXW589909 EHC589909:EHS589909 EQY589909:ERO589909 FAU589909:FBK589909 FKQ589909:FLG589909 FUM589909:FVC589909 GEI589909:GEY589909 GOE589909:GOU589909 GYA589909:GYQ589909 HHW589909:HIM589909 HRS589909:HSI589909 IBO589909:ICE589909 ILK589909:IMA589909 IVG589909:IVW589909 JFC589909:JFS589909 JOY589909:JPO589909 JYU589909:JZK589909 KIQ589909:KJG589909 KSM589909:KTC589909 LCI589909:LCY589909 LME589909:LMU589909 LWA589909:LWQ589909 MFW589909:MGM589909 MPS589909:MQI589909 MZO589909:NAE589909 NJK589909:NKA589909 NTG589909:NTW589909 ODC589909:ODS589909 OMY589909:ONO589909 OWU589909:OXK589909 PGQ589909:PHG589909 PQM589909:PRC589909 QAI589909:QAY589909 QKE589909:QKU589909 QUA589909:QUQ589909 RDW589909:REM589909 RNS589909:ROI589909 RXO589909:RYE589909 SHK589909:SIA589909 SRG589909:SRW589909 TBC589909:TBS589909 TKY589909:TLO589909 TUU589909:TVK589909 UEQ589909:UFG589909 UOM589909:UPC589909 UYI589909:UYY589909 VIE589909:VIU589909 VSA589909:VSQ589909 WBW589909:WCM589909 WLS589909:WMI589909 WVO589909:WWE589909 G655445:W655445 JC655445:JS655445 SY655445:TO655445 ACU655445:ADK655445 AMQ655445:ANG655445 AWM655445:AXC655445 BGI655445:BGY655445 BQE655445:BQU655445 CAA655445:CAQ655445 CJW655445:CKM655445 CTS655445:CUI655445 DDO655445:DEE655445 DNK655445:DOA655445 DXG655445:DXW655445 EHC655445:EHS655445 EQY655445:ERO655445 FAU655445:FBK655445 FKQ655445:FLG655445 FUM655445:FVC655445 GEI655445:GEY655445 GOE655445:GOU655445 GYA655445:GYQ655445 HHW655445:HIM655445 HRS655445:HSI655445 IBO655445:ICE655445 ILK655445:IMA655445 IVG655445:IVW655445 JFC655445:JFS655445 JOY655445:JPO655445 JYU655445:JZK655445 KIQ655445:KJG655445 KSM655445:KTC655445 LCI655445:LCY655445 LME655445:LMU655445 LWA655445:LWQ655445 MFW655445:MGM655445 MPS655445:MQI655445 MZO655445:NAE655445 NJK655445:NKA655445 NTG655445:NTW655445 ODC655445:ODS655445 OMY655445:ONO655445 OWU655445:OXK655445 PGQ655445:PHG655445 PQM655445:PRC655445 QAI655445:QAY655445 QKE655445:QKU655445 QUA655445:QUQ655445 RDW655445:REM655445 RNS655445:ROI655445 RXO655445:RYE655445 SHK655445:SIA655445 SRG655445:SRW655445 TBC655445:TBS655445 TKY655445:TLO655445 TUU655445:TVK655445 UEQ655445:UFG655445 UOM655445:UPC655445 UYI655445:UYY655445 VIE655445:VIU655445 VSA655445:VSQ655445 WBW655445:WCM655445 WLS655445:WMI655445 WVO655445:WWE655445 G720981:W720981 JC720981:JS720981 SY720981:TO720981 ACU720981:ADK720981 AMQ720981:ANG720981 AWM720981:AXC720981 BGI720981:BGY720981 BQE720981:BQU720981 CAA720981:CAQ720981 CJW720981:CKM720981 CTS720981:CUI720981 DDO720981:DEE720981 DNK720981:DOA720981 DXG720981:DXW720981 EHC720981:EHS720981 EQY720981:ERO720981 FAU720981:FBK720981 FKQ720981:FLG720981 FUM720981:FVC720981 GEI720981:GEY720981 GOE720981:GOU720981 GYA720981:GYQ720981 HHW720981:HIM720981 HRS720981:HSI720981 IBO720981:ICE720981 ILK720981:IMA720981 IVG720981:IVW720981 JFC720981:JFS720981 JOY720981:JPO720981 JYU720981:JZK720981 KIQ720981:KJG720981 KSM720981:KTC720981 LCI720981:LCY720981 LME720981:LMU720981 LWA720981:LWQ720981 MFW720981:MGM720981 MPS720981:MQI720981 MZO720981:NAE720981 NJK720981:NKA720981 NTG720981:NTW720981 ODC720981:ODS720981 OMY720981:ONO720981 OWU720981:OXK720981 PGQ720981:PHG720981 PQM720981:PRC720981 QAI720981:QAY720981 QKE720981:QKU720981 QUA720981:QUQ720981 RDW720981:REM720981 RNS720981:ROI720981 RXO720981:RYE720981 SHK720981:SIA720981 SRG720981:SRW720981 TBC720981:TBS720981 TKY720981:TLO720981 TUU720981:TVK720981 UEQ720981:UFG720981 UOM720981:UPC720981 UYI720981:UYY720981 VIE720981:VIU720981 VSA720981:VSQ720981 WBW720981:WCM720981 WLS720981:WMI720981 WVO720981:WWE720981 G786517:W786517 JC786517:JS786517 SY786517:TO786517 ACU786517:ADK786517 AMQ786517:ANG786517 AWM786517:AXC786517 BGI786517:BGY786517 BQE786517:BQU786517 CAA786517:CAQ786517 CJW786517:CKM786517 CTS786517:CUI786517 DDO786517:DEE786517 DNK786517:DOA786517 DXG786517:DXW786517 EHC786517:EHS786517 EQY786517:ERO786517 FAU786517:FBK786517 FKQ786517:FLG786517 FUM786517:FVC786517 GEI786517:GEY786517 GOE786517:GOU786517 GYA786517:GYQ786517 HHW786517:HIM786517 HRS786517:HSI786517 IBO786517:ICE786517 ILK786517:IMA786517 IVG786517:IVW786517 JFC786517:JFS786517 JOY786517:JPO786517 JYU786517:JZK786517 KIQ786517:KJG786517 KSM786517:KTC786517 LCI786517:LCY786517 LME786517:LMU786517 LWA786517:LWQ786517 MFW786517:MGM786517 MPS786517:MQI786517 MZO786517:NAE786517 NJK786517:NKA786517 NTG786517:NTW786517 ODC786517:ODS786517 OMY786517:ONO786517 OWU786517:OXK786517 PGQ786517:PHG786517 PQM786517:PRC786517 QAI786517:QAY786517 QKE786517:QKU786517 QUA786517:QUQ786517 RDW786517:REM786517 RNS786517:ROI786517 RXO786517:RYE786517 SHK786517:SIA786517 SRG786517:SRW786517 TBC786517:TBS786517 TKY786517:TLO786517 TUU786517:TVK786517 UEQ786517:UFG786517 UOM786517:UPC786517 UYI786517:UYY786517 VIE786517:VIU786517 VSA786517:VSQ786517 WBW786517:WCM786517 WLS786517:WMI786517 WVO786517:WWE786517 G852053:W852053 JC852053:JS852053 SY852053:TO852053 ACU852053:ADK852053 AMQ852053:ANG852053 AWM852053:AXC852053 BGI852053:BGY852053 BQE852053:BQU852053 CAA852053:CAQ852053 CJW852053:CKM852053 CTS852053:CUI852053 DDO852053:DEE852053 DNK852053:DOA852053 DXG852053:DXW852053 EHC852053:EHS852053 EQY852053:ERO852053 FAU852053:FBK852053 FKQ852053:FLG852053 FUM852053:FVC852053 GEI852053:GEY852053 GOE852053:GOU852053 GYA852053:GYQ852053 HHW852053:HIM852053 HRS852053:HSI852053 IBO852053:ICE852053 ILK852053:IMA852053 IVG852053:IVW852053 JFC852053:JFS852053 JOY852053:JPO852053 JYU852053:JZK852053 KIQ852053:KJG852053 KSM852053:KTC852053 LCI852053:LCY852053 LME852053:LMU852053 LWA852053:LWQ852053 MFW852053:MGM852053 MPS852053:MQI852053 MZO852053:NAE852053 NJK852053:NKA852053 NTG852053:NTW852053 ODC852053:ODS852053 OMY852053:ONO852053 OWU852053:OXK852053 PGQ852053:PHG852053 PQM852053:PRC852053 QAI852053:QAY852053 QKE852053:QKU852053 QUA852053:QUQ852053 RDW852053:REM852053 RNS852053:ROI852053 RXO852053:RYE852053 SHK852053:SIA852053 SRG852053:SRW852053 TBC852053:TBS852053 TKY852053:TLO852053 TUU852053:TVK852053 UEQ852053:UFG852053 UOM852053:UPC852053 UYI852053:UYY852053 VIE852053:VIU852053 VSA852053:VSQ852053 WBW852053:WCM852053 WLS852053:WMI852053 WVO852053:WWE852053 G917589:W917589 JC917589:JS917589 SY917589:TO917589 ACU917589:ADK917589 AMQ917589:ANG917589 AWM917589:AXC917589 BGI917589:BGY917589 BQE917589:BQU917589 CAA917589:CAQ917589 CJW917589:CKM917589 CTS917589:CUI917589 DDO917589:DEE917589 DNK917589:DOA917589 DXG917589:DXW917589 EHC917589:EHS917589 EQY917589:ERO917589 FAU917589:FBK917589 FKQ917589:FLG917589 FUM917589:FVC917589 GEI917589:GEY917589 GOE917589:GOU917589 GYA917589:GYQ917589 HHW917589:HIM917589 HRS917589:HSI917589 IBO917589:ICE917589 ILK917589:IMA917589 IVG917589:IVW917589 JFC917589:JFS917589 JOY917589:JPO917589 JYU917589:JZK917589 KIQ917589:KJG917589 KSM917589:KTC917589 LCI917589:LCY917589 LME917589:LMU917589 LWA917589:LWQ917589 MFW917589:MGM917589 MPS917589:MQI917589 MZO917589:NAE917589 NJK917589:NKA917589 NTG917589:NTW917589 ODC917589:ODS917589 OMY917589:ONO917589 OWU917589:OXK917589 PGQ917589:PHG917589 PQM917589:PRC917589 QAI917589:QAY917589 QKE917589:QKU917589 QUA917589:QUQ917589 RDW917589:REM917589 RNS917589:ROI917589 RXO917589:RYE917589 SHK917589:SIA917589 SRG917589:SRW917589 TBC917589:TBS917589 TKY917589:TLO917589 TUU917589:TVK917589 UEQ917589:UFG917589 UOM917589:UPC917589 UYI917589:UYY917589 VIE917589:VIU917589 VSA917589:VSQ917589 WBW917589:WCM917589 WLS917589:WMI917589 WVO917589:WWE917589 G983125:W983125 JC983125:JS983125 SY983125:TO983125 ACU983125:ADK983125 AMQ983125:ANG983125 AWM983125:AXC983125 BGI983125:BGY983125 BQE983125:BQU983125 CAA983125:CAQ983125 CJW983125:CKM983125 CTS983125:CUI983125 DDO983125:DEE983125 DNK983125:DOA983125 DXG983125:DXW983125 EHC983125:EHS983125 EQY983125:ERO983125 FAU983125:FBK983125 FKQ983125:FLG983125 FUM983125:FVC983125 GEI983125:GEY983125 GOE983125:GOU983125 GYA983125:GYQ983125 HHW983125:HIM983125 HRS983125:HSI983125 IBO983125:ICE983125 ILK983125:IMA983125 IVG983125:IVW983125 JFC983125:JFS983125 JOY983125:JPO983125 JYU983125:JZK983125 KIQ983125:KJG983125 KSM983125:KTC983125 LCI983125:LCY983125 LME983125:LMU983125 LWA983125:LWQ983125 MFW983125:MGM983125 MPS983125:MQI983125 MZO983125:NAE983125 NJK983125:NKA983125 NTG983125:NTW983125 ODC983125:ODS983125 OMY983125:ONO983125 OWU983125:OXK983125 PGQ983125:PHG983125 PQM983125:PRC983125 QAI983125:QAY983125 QKE983125:QKU983125 QUA983125:QUQ983125 RDW983125:REM983125 RNS983125:ROI983125 RXO983125:RYE983125 SHK983125:SIA983125 SRG983125:SRW983125 TBC983125:TBS983125 TKY983125:TLO983125 TUU983125:TVK983125 UEQ983125:UFG983125 UOM983125:UPC983125 UYI983125:UYY983125 VIE983125:VIU983125 VSA983125:VSQ983125 WBW983125:WCM983125 WLS983125:WMI983125 WVO983125:WWE983125 WVP983209:WWE983209 JQ8 TM8 ADI8 ANE8 AXA8 BGW8 BQS8 CAO8 CKK8 CUG8 DEC8 DNY8 DXU8 EHQ8 ERM8 FBI8 FLE8 FVA8 GEW8 GOS8 GYO8 HIK8 HSG8 ICC8 ILY8 IVU8 JFQ8 JPM8 JZI8 KJE8 KTA8 LCW8 LMS8 LWO8 MGK8 MQG8 NAC8 NJY8 NTU8 ODQ8 ONM8 OXI8 PHE8 PRA8 QAW8 QKS8 QUO8 REK8 ROG8 RYC8 SHY8 SRU8 TBQ8 TLM8 TVI8 UFE8 UPA8 UYW8 VIS8 VSO8 WCK8 WMG8 WWC8 U65544 JQ65544 TM65544 ADI65544 ANE65544 AXA65544 BGW65544 BQS65544 CAO65544 CKK65544 CUG65544 DEC65544 DNY65544 DXU65544 EHQ65544 ERM65544 FBI65544 FLE65544 FVA65544 GEW65544 GOS65544 GYO65544 HIK65544 HSG65544 ICC65544 ILY65544 IVU65544 JFQ65544 JPM65544 JZI65544 KJE65544 KTA65544 LCW65544 LMS65544 LWO65544 MGK65544 MQG65544 NAC65544 NJY65544 NTU65544 ODQ65544 ONM65544 OXI65544 PHE65544 PRA65544 QAW65544 QKS65544 QUO65544 REK65544 ROG65544 RYC65544 SHY65544 SRU65544 TBQ65544 TLM65544 TVI65544 UFE65544 UPA65544 UYW65544 VIS65544 VSO65544 WCK65544 WMG65544 WWC65544 U131080 JQ131080 TM131080 ADI131080 ANE131080 AXA131080 BGW131080 BQS131080 CAO131080 CKK131080 CUG131080 DEC131080 DNY131080 DXU131080 EHQ131080 ERM131080 FBI131080 FLE131080 FVA131080 GEW131080 GOS131080 GYO131080 HIK131080 HSG131080 ICC131080 ILY131080 IVU131080 JFQ131080 JPM131080 JZI131080 KJE131080 KTA131080 LCW131080 LMS131080 LWO131080 MGK131080 MQG131080 NAC131080 NJY131080 NTU131080 ODQ131080 ONM131080 OXI131080 PHE131080 PRA131080 QAW131080 QKS131080 QUO131080 REK131080 ROG131080 RYC131080 SHY131080 SRU131080 TBQ131080 TLM131080 TVI131080 UFE131080 UPA131080 UYW131080 VIS131080 VSO131080 WCK131080 WMG131080 WWC131080 U196616 JQ196616 TM196616 ADI196616 ANE196616 AXA196616 BGW196616 BQS196616 CAO196616 CKK196616 CUG196616 DEC196616 DNY196616 DXU196616 EHQ196616 ERM196616 FBI196616 FLE196616 FVA196616 GEW196616 GOS196616 GYO196616 HIK196616 HSG196616 ICC196616 ILY196616 IVU196616 JFQ196616 JPM196616 JZI196616 KJE196616 KTA196616 LCW196616 LMS196616 LWO196616 MGK196616 MQG196616 NAC196616 NJY196616 NTU196616 ODQ196616 ONM196616 OXI196616 PHE196616 PRA196616 QAW196616 QKS196616 QUO196616 REK196616 ROG196616 RYC196616 SHY196616 SRU196616 TBQ196616 TLM196616 TVI196616 UFE196616 UPA196616 UYW196616 VIS196616 VSO196616 WCK196616 WMG196616 WWC196616 U262152 JQ262152 TM262152 ADI262152 ANE262152 AXA262152 BGW262152 BQS262152 CAO262152 CKK262152 CUG262152 DEC262152 DNY262152 DXU262152 EHQ262152 ERM262152 FBI262152 FLE262152 FVA262152 GEW262152 GOS262152 GYO262152 HIK262152 HSG262152 ICC262152 ILY262152 IVU262152 JFQ262152 JPM262152 JZI262152 KJE262152 KTA262152 LCW262152 LMS262152 LWO262152 MGK262152 MQG262152 NAC262152 NJY262152 NTU262152 ODQ262152 ONM262152 OXI262152 PHE262152 PRA262152 QAW262152 QKS262152 QUO262152 REK262152 ROG262152 RYC262152 SHY262152 SRU262152 TBQ262152 TLM262152 TVI262152 UFE262152 UPA262152 UYW262152 VIS262152 VSO262152 WCK262152 WMG262152 WWC262152 U327688 JQ327688 TM327688 ADI327688 ANE327688 AXA327688 BGW327688 BQS327688 CAO327688 CKK327688 CUG327688 DEC327688 DNY327688 DXU327688 EHQ327688 ERM327688 FBI327688 FLE327688 FVA327688 GEW327688 GOS327688 GYO327688 HIK327688 HSG327688 ICC327688 ILY327688 IVU327688 JFQ327688 JPM327688 JZI327688 KJE327688 KTA327688 LCW327688 LMS327688 LWO327688 MGK327688 MQG327688 NAC327688 NJY327688 NTU327688 ODQ327688 ONM327688 OXI327688 PHE327688 PRA327688 QAW327688 QKS327688 QUO327688 REK327688 ROG327688 RYC327688 SHY327688 SRU327688 TBQ327688 TLM327688 TVI327688 UFE327688 UPA327688 UYW327688 VIS327688 VSO327688 WCK327688 WMG327688 WWC327688 U393224 JQ393224 TM393224 ADI393224 ANE393224 AXA393224 BGW393224 BQS393224 CAO393224 CKK393224 CUG393224 DEC393224 DNY393224 DXU393224 EHQ393224 ERM393224 FBI393224 FLE393224 FVA393224 GEW393224 GOS393224 GYO393224 HIK393224 HSG393224 ICC393224 ILY393224 IVU393224 JFQ393224 JPM393224 JZI393224 KJE393224 KTA393224 LCW393224 LMS393224 LWO393224 MGK393224 MQG393224 NAC393224 NJY393224 NTU393224 ODQ393224 ONM393224 OXI393224 PHE393224 PRA393224 QAW393224 QKS393224 QUO393224 REK393224 ROG393224 RYC393224 SHY393224 SRU393224 TBQ393224 TLM393224 TVI393224 UFE393224 UPA393224 UYW393224 VIS393224 VSO393224 WCK393224 WMG393224 WWC393224 U458760 JQ458760 TM458760 ADI458760 ANE458760 AXA458760 BGW458760 BQS458760 CAO458760 CKK458760 CUG458760 DEC458760 DNY458760 DXU458760 EHQ458760 ERM458760 FBI458760 FLE458760 FVA458760 GEW458760 GOS458760 GYO458760 HIK458760 HSG458760 ICC458760 ILY458760 IVU458760 JFQ458760 JPM458760 JZI458760 KJE458760 KTA458760 LCW458760 LMS458760 LWO458760 MGK458760 MQG458760 NAC458760 NJY458760 NTU458760 ODQ458760 ONM458760 OXI458760 PHE458760 PRA458760 QAW458760 QKS458760 QUO458760 REK458760 ROG458760 RYC458760 SHY458760 SRU458760 TBQ458760 TLM458760 TVI458760 UFE458760 UPA458760 UYW458760 VIS458760 VSO458760 WCK458760 WMG458760 WWC458760 U524296 JQ524296 TM524296 ADI524296 ANE524296 AXA524296 BGW524296 BQS524296 CAO524296 CKK524296 CUG524296 DEC524296 DNY524296 DXU524296 EHQ524296 ERM524296 FBI524296 FLE524296 FVA524296 GEW524296 GOS524296 GYO524296 HIK524296 HSG524296 ICC524296 ILY524296 IVU524296 JFQ524296 JPM524296 JZI524296 KJE524296 KTA524296 LCW524296 LMS524296 LWO524296 MGK524296 MQG524296 NAC524296 NJY524296 NTU524296 ODQ524296 ONM524296 OXI524296 PHE524296 PRA524296 QAW524296 QKS524296 QUO524296 REK524296 ROG524296 RYC524296 SHY524296 SRU524296 TBQ524296 TLM524296 TVI524296 UFE524296 UPA524296 UYW524296 VIS524296 VSO524296 WCK524296 WMG524296 WWC524296 U589832 JQ589832 TM589832 ADI589832 ANE589832 AXA589832 BGW589832 BQS589832 CAO589832 CKK589832 CUG589832 DEC589832 DNY589832 DXU589832 EHQ589832 ERM589832 FBI589832 FLE589832 FVA589832 GEW589832 GOS589832 GYO589832 HIK589832 HSG589832 ICC589832 ILY589832 IVU589832 JFQ589832 JPM589832 JZI589832 KJE589832 KTA589832 LCW589832 LMS589832 LWO589832 MGK589832 MQG589832 NAC589832 NJY589832 NTU589832 ODQ589832 ONM589832 OXI589832 PHE589832 PRA589832 QAW589832 QKS589832 QUO589832 REK589832 ROG589832 RYC589832 SHY589832 SRU589832 TBQ589832 TLM589832 TVI589832 UFE589832 UPA589832 UYW589832 VIS589832 VSO589832 WCK589832 WMG589832 WWC589832 U655368 JQ655368 TM655368 ADI655368 ANE655368 AXA655368 BGW655368 BQS655368 CAO655368 CKK655368 CUG655368 DEC655368 DNY655368 DXU655368 EHQ655368 ERM655368 FBI655368 FLE655368 FVA655368 GEW655368 GOS655368 GYO655368 HIK655368 HSG655368 ICC655368 ILY655368 IVU655368 JFQ655368 JPM655368 JZI655368 KJE655368 KTA655368 LCW655368 LMS655368 LWO655368 MGK655368 MQG655368 NAC655368 NJY655368 NTU655368 ODQ655368 ONM655368 OXI655368 PHE655368 PRA655368 QAW655368 QKS655368 QUO655368 REK655368 ROG655368 RYC655368 SHY655368 SRU655368 TBQ655368 TLM655368 TVI655368 UFE655368 UPA655368 UYW655368 VIS655368 VSO655368 WCK655368 WMG655368 WWC655368 U720904 JQ720904 TM720904 ADI720904 ANE720904 AXA720904 BGW720904 BQS720904 CAO720904 CKK720904 CUG720904 DEC720904 DNY720904 DXU720904 EHQ720904 ERM720904 FBI720904 FLE720904 FVA720904 GEW720904 GOS720904 GYO720904 HIK720904 HSG720904 ICC720904 ILY720904 IVU720904 JFQ720904 JPM720904 JZI720904 KJE720904 KTA720904 LCW720904 LMS720904 LWO720904 MGK720904 MQG720904 NAC720904 NJY720904 NTU720904 ODQ720904 ONM720904 OXI720904 PHE720904 PRA720904 QAW720904 QKS720904 QUO720904 REK720904 ROG720904 RYC720904 SHY720904 SRU720904 TBQ720904 TLM720904 TVI720904 UFE720904 UPA720904 UYW720904 VIS720904 VSO720904 WCK720904 WMG720904 WWC720904 U786440 JQ786440 TM786440 ADI786440 ANE786440 AXA786440 BGW786440 BQS786440 CAO786440 CKK786440 CUG786440 DEC786440 DNY786440 DXU786440 EHQ786440 ERM786440 FBI786440 FLE786440 FVA786440 GEW786440 GOS786440 GYO786440 HIK786440 HSG786440 ICC786440 ILY786440 IVU786440 JFQ786440 JPM786440 JZI786440 KJE786440 KTA786440 LCW786440 LMS786440 LWO786440 MGK786440 MQG786440 NAC786440 NJY786440 NTU786440 ODQ786440 ONM786440 OXI786440 PHE786440 PRA786440 QAW786440 QKS786440 QUO786440 REK786440 ROG786440 RYC786440 SHY786440 SRU786440 TBQ786440 TLM786440 TVI786440 UFE786440 UPA786440 UYW786440 VIS786440 VSO786440 WCK786440 WMG786440 WWC786440 U851976 JQ851976 TM851976 ADI851976 ANE851976 AXA851976 BGW851976 BQS851976 CAO851976 CKK851976 CUG851976 DEC851976 DNY851976 DXU851976 EHQ851976 ERM851976 FBI851976 FLE851976 FVA851976 GEW851976 GOS851976 GYO851976 HIK851976 HSG851976 ICC851976 ILY851976 IVU851976 JFQ851976 JPM851976 JZI851976 KJE851976 KTA851976 LCW851976 LMS851976 LWO851976 MGK851976 MQG851976 NAC851976 NJY851976 NTU851976 ODQ851976 ONM851976 OXI851976 PHE851976 PRA851976 QAW851976 QKS851976 QUO851976 REK851976 ROG851976 RYC851976 SHY851976 SRU851976 TBQ851976 TLM851976 TVI851976 UFE851976 UPA851976 UYW851976 VIS851976 VSO851976 WCK851976 WMG851976 WWC851976 U917512 JQ917512 TM917512 ADI917512 ANE917512 AXA917512 BGW917512 BQS917512 CAO917512 CKK917512 CUG917512 DEC917512 DNY917512 DXU917512 EHQ917512 ERM917512 FBI917512 FLE917512 FVA917512 GEW917512 GOS917512 GYO917512 HIK917512 HSG917512 ICC917512 ILY917512 IVU917512 JFQ917512 JPM917512 JZI917512 KJE917512 KTA917512 LCW917512 LMS917512 LWO917512 MGK917512 MQG917512 NAC917512 NJY917512 NTU917512 ODQ917512 ONM917512 OXI917512 PHE917512 PRA917512 QAW917512 QKS917512 QUO917512 REK917512 ROG917512 RYC917512 SHY917512 SRU917512 TBQ917512 TLM917512 TVI917512 UFE917512 UPA917512 UYW917512 VIS917512 VSO917512 WCK917512 WMG917512 WWC917512 U983048 JQ983048 TM983048 ADI983048 ANE983048 AXA983048 BGW983048 BQS983048 CAO983048 CKK983048 CUG983048 DEC983048 DNY983048 DXU983048 EHQ983048 ERM983048 FBI983048 FLE983048 FVA983048 GEW983048 GOS983048 GYO983048 HIK983048 HSG983048 ICC983048 ILY983048 IVU983048 JFQ983048 JPM983048 JZI983048 KJE983048 KTA983048 LCW983048 LMS983048 LWO983048 MGK983048 MQG983048 NAC983048 NJY983048 NTU983048 ODQ983048 ONM983048 OXI983048 PHE983048 PRA983048 QAW983048 QKS983048 QUO983048 REK983048 ROG983048 RYC983048 SHY983048 SRU983048 TBQ983048 TLM983048 TVI983048 UFE983048 UPA983048 UYW983048 VIS983048 VSO983048 WCK983048 WMG983048 WWC983048 Q78:V78 JM78:JR78 TI78:TN78 ADE78:ADJ78 ANA78:ANF78 AWW78:AXB78 BGS78:BGX78 BQO78:BQT78 CAK78:CAP78 CKG78:CKL78 CUC78:CUH78 DDY78:DED78 DNU78:DNZ78 DXQ78:DXV78 EHM78:EHR78 ERI78:ERN78 FBE78:FBJ78 FLA78:FLF78 FUW78:FVB78 GES78:GEX78 GOO78:GOT78 GYK78:GYP78 HIG78:HIL78 HSC78:HSH78 IBY78:ICD78 ILU78:ILZ78 IVQ78:IVV78 JFM78:JFR78 JPI78:JPN78 JZE78:JZJ78 KJA78:KJF78 KSW78:KTB78 LCS78:LCX78 LMO78:LMT78 LWK78:LWP78 MGG78:MGL78 MQC78:MQH78 MZY78:NAD78 NJU78:NJZ78 NTQ78:NTV78 ODM78:ODR78 ONI78:ONN78 OXE78:OXJ78 PHA78:PHF78 PQW78:PRB78 QAS78:QAX78 QKO78:QKT78 QUK78:QUP78 REG78:REL78 ROC78:ROH78 RXY78:RYD78 SHU78:SHZ78 SRQ78:SRV78 TBM78:TBR78 TLI78:TLN78 TVE78:TVJ78 UFA78:UFF78 UOW78:UPB78 UYS78:UYX78 VIO78:VIT78 VSK78:VSP78 WCG78:WCL78 WMC78:WMH78 WVY78:WWD78 Q65614:V65614 JM65614:JR65614 TI65614:TN65614 ADE65614:ADJ65614 ANA65614:ANF65614 AWW65614:AXB65614 BGS65614:BGX65614 BQO65614:BQT65614 CAK65614:CAP65614 CKG65614:CKL65614 CUC65614:CUH65614 DDY65614:DED65614 DNU65614:DNZ65614 DXQ65614:DXV65614 EHM65614:EHR65614 ERI65614:ERN65614 FBE65614:FBJ65614 FLA65614:FLF65614 FUW65614:FVB65614 GES65614:GEX65614 GOO65614:GOT65614 GYK65614:GYP65614 HIG65614:HIL65614 HSC65614:HSH65614 IBY65614:ICD65614 ILU65614:ILZ65614 IVQ65614:IVV65614 JFM65614:JFR65614 JPI65614:JPN65614 JZE65614:JZJ65614 KJA65614:KJF65614 KSW65614:KTB65614 LCS65614:LCX65614 LMO65614:LMT65614 LWK65614:LWP65614 MGG65614:MGL65614 MQC65614:MQH65614 MZY65614:NAD65614 NJU65614:NJZ65614 NTQ65614:NTV65614 ODM65614:ODR65614 ONI65614:ONN65614 OXE65614:OXJ65614 PHA65614:PHF65614 PQW65614:PRB65614 QAS65614:QAX65614 QKO65614:QKT65614 QUK65614:QUP65614 REG65614:REL65614 ROC65614:ROH65614 RXY65614:RYD65614 SHU65614:SHZ65614 SRQ65614:SRV65614 TBM65614:TBR65614 TLI65614:TLN65614 TVE65614:TVJ65614 UFA65614:UFF65614 UOW65614:UPB65614 UYS65614:UYX65614 VIO65614:VIT65614 VSK65614:VSP65614 WCG65614:WCL65614 WMC65614:WMH65614 WVY65614:WWD65614 Q131150:V131150 JM131150:JR131150 TI131150:TN131150 ADE131150:ADJ131150 ANA131150:ANF131150 AWW131150:AXB131150 BGS131150:BGX131150 BQO131150:BQT131150 CAK131150:CAP131150 CKG131150:CKL131150 CUC131150:CUH131150 DDY131150:DED131150 DNU131150:DNZ131150 DXQ131150:DXV131150 EHM131150:EHR131150 ERI131150:ERN131150 FBE131150:FBJ131150 FLA131150:FLF131150 FUW131150:FVB131150 GES131150:GEX131150 GOO131150:GOT131150 GYK131150:GYP131150 HIG131150:HIL131150 HSC131150:HSH131150 IBY131150:ICD131150 ILU131150:ILZ131150 IVQ131150:IVV131150 JFM131150:JFR131150 JPI131150:JPN131150 JZE131150:JZJ131150 KJA131150:KJF131150 KSW131150:KTB131150 LCS131150:LCX131150 LMO131150:LMT131150 LWK131150:LWP131150 MGG131150:MGL131150 MQC131150:MQH131150 MZY131150:NAD131150 NJU131150:NJZ131150 NTQ131150:NTV131150 ODM131150:ODR131150 ONI131150:ONN131150 OXE131150:OXJ131150 PHA131150:PHF131150 PQW131150:PRB131150 QAS131150:QAX131150 QKO131150:QKT131150 QUK131150:QUP131150 REG131150:REL131150 ROC131150:ROH131150 RXY131150:RYD131150 SHU131150:SHZ131150 SRQ131150:SRV131150 TBM131150:TBR131150 TLI131150:TLN131150 TVE131150:TVJ131150 UFA131150:UFF131150 UOW131150:UPB131150 UYS131150:UYX131150 VIO131150:VIT131150 VSK131150:VSP131150 WCG131150:WCL131150 WMC131150:WMH131150 WVY131150:WWD131150 Q196686:V196686 JM196686:JR196686 TI196686:TN196686 ADE196686:ADJ196686 ANA196686:ANF196686 AWW196686:AXB196686 BGS196686:BGX196686 BQO196686:BQT196686 CAK196686:CAP196686 CKG196686:CKL196686 CUC196686:CUH196686 DDY196686:DED196686 DNU196686:DNZ196686 DXQ196686:DXV196686 EHM196686:EHR196686 ERI196686:ERN196686 FBE196686:FBJ196686 FLA196686:FLF196686 FUW196686:FVB196686 GES196686:GEX196686 GOO196686:GOT196686 GYK196686:GYP196686 HIG196686:HIL196686 HSC196686:HSH196686 IBY196686:ICD196686 ILU196686:ILZ196686 IVQ196686:IVV196686 JFM196686:JFR196686 JPI196686:JPN196686 JZE196686:JZJ196686 KJA196686:KJF196686 KSW196686:KTB196686 LCS196686:LCX196686 LMO196686:LMT196686 LWK196686:LWP196686 MGG196686:MGL196686 MQC196686:MQH196686 MZY196686:NAD196686 NJU196686:NJZ196686 NTQ196686:NTV196686 ODM196686:ODR196686 ONI196686:ONN196686 OXE196686:OXJ196686 PHA196686:PHF196686 PQW196686:PRB196686 QAS196686:QAX196686 QKO196686:QKT196686 QUK196686:QUP196686 REG196686:REL196686 ROC196686:ROH196686 RXY196686:RYD196686 SHU196686:SHZ196686 SRQ196686:SRV196686 TBM196686:TBR196686 TLI196686:TLN196686 TVE196686:TVJ196686 UFA196686:UFF196686 UOW196686:UPB196686 UYS196686:UYX196686 VIO196686:VIT196686 VSK196686:VSP196686 WCG196686:WCL196686 WMC196686:WMH196686 WVY196686:WWD196686 Q262222:V262222 JM262222:JR262222 TI262222:TN262222 ADE262222:ADJ262222 ANA262222:ANF262222 AWW262222:AXB262222 BGS262222:BGX262222 BQO262222:BQT262222 CAK262222:CAP262222 CKG262222:CKL262222 CUC262222:CUH262222 DDY262222:DED262222 DNU262222:DNZ262222 DXQ262222:DXV262222 EHM262222:EHR262222 ERI262222:ERN262222 FBE262222:FBJ262222 FLA262222:FLF262222 FUW262222:FVB262222 GES262222:GEX262222 GOO262222:GOT262222 GYK262222:GYP262222 HIG262222:HIL262222 HSC262222:HSH262222 IBY262222:ICD262222 ILU262222:ILZ262222 IVQ262222:IVV262222 JFM262222:JFR262222 JPI262222:JPN262222 JZE262222:JZJ262222 KJA262222:KJF262222 KSW262222:KTB262222 LCS262222:LCX262222 LMO262222:LMT262222 LWK262222:LWP262222 MGG262222:MGL262222 MQC262222:MQH262222 MZY262222:NAD262222 NJU262222:NJZ262222 NTQ262222:NTV262222 ODM262222:ODR262222 ONI262222:ONN262222 OXE262222:OXJ262222 PHA262222:PHF262222 PQW262222:PRB262222 QAS262222:QAX262222 QKO262222:QKT262222 QUK262222:QUP262222 REG262222:REL262222 ROC262222:ROH262222 RXY262222:RYD262222 SHU262222:SHZ262222 SRQ262222:SRV262222 TBM262222:TBR262222 TLI262222:TLN262222 TVE262222:TVJ262222 UFA262222:UFF262222 UOW262222:UPB262222 UYS262222:UYX262222 VIO262222:VIT262222 VSK262222:VSP262222 WCG262222:WCL262222 WMC262222:WMH262222 WVY262222:WWD262222 Q327758:V327758 JM327758:JR327758 TI327758:TN327758 ADE327758:ADJ327758 ANA327758:ANF327758 AWW327758:AXB327758 BGS327758:BGX327758 BQO327758:BQT327758 CAK327758:CAP327758 CKG327758:CKL327758 CUC327758:CUH327758 DDY327758:DED327758 DNU327758:DNZ327758 DXQ327758:DXV327758 EHM327758:EHR327758 ERI327758:ERN327758 FBE327758:FBJ327758 FLA327758:FLF327758 FUW327758:FVB327758 GES327758:GEX327758 GOO327758:GOT327758 GYK327758:GYP327758 HIG327758:HIL327758 HSC327758:HSH327758 IBY327758:ICD327758 ILU327758:ILZ327758 IVQ327758:IVV327758 JFM327758:JFR327758 JPI327758:JPN327758 JZE327758:JZJ327758 KJA327758:KJF327758 KSW327758:KTB327758 LCS327758:LCX327758 LMO327758:LMT327758 LWK327758:LWP327758 MGG327758:MGL327758 MQC327758:MQH327758 MZY327758:NAD327758 NJU327758:NJZ327758 NTQ327758:NTV327758 ODM327758:ODR327758 ONI327758:ONN327758 OXE327758:OXJ327758 PHA327758:PHF327758 PQW327758:PRB327758 QAS327758:QAX327758 QKO327758:QKT327758 QUK327758:QUP327758 REG327758:REL327758 ROC327758:ROH327758 RXY327758:RYD327758 SHU327758:SHZ327758 SRQ327758:SRV327758 TBM327758:TBR327758 TLI327758:TLN327758 TVE327758:TVJ327758 UFA327758:UFF327758 UOW327758:UPB327758 UYS327758:UYX327758 VIO327758:VIT327758 VSK327758:VSP327758 WCG327758:WCL327758 WMC327758:WMH327758 WVY327758:WWD327758 Q393294:V393294 JM393294:JR393294 TI393294:TN393294 ADE393294:ADJ393294 ANA393294:ANF393294 AWW393294:AXB393294 BGS393294:BGX393294 BQO393294:BQT393294 CAK393294:CAP393294 CKG393294:CKL393294 CUC393294:CUH393294 DDY393294:DED393294 DNU393294:DNZ393294 DXQ393294:DXV393294 EHM393294:EHR393294 ERI393294:ERN393294 FBE393294:FBJ393294 FLA393294:FLF393294 FUW393294:FVB393294 GES393294:GEX393294 GOO393294:GOT393294 GYK393294:GYP393294 HIG393294:HIL393294 HSC393294:HSH393294 IBY393294:ICD393294 ILU393294:ILZ393294 IVQ393294:IVV393294 JFM393294:JFR393294 JPI393294:JPN393294 JZE393294:JZJ393294 KJA393294:KJF393294 KSW393294:KTB393294 LCS393294:LCX393294 LMO393294:LMT393294 LWK393294:LWP393294 MGG393294:MGL393294 MQC393294:MQH393294 MZY393294:NAD393294 NJU393294:NJZ393294 NTQ393294:NTV393294 ODM393294:ODR393294 ONI393294:ONN393294 OXE393294:OXJ393294 PHA393294:PHF393294 PQW393294:PRB393294 QAS393294:QAX393294 QKO393294:QKT393294 QUK393294:QUP393294 REG393294:REL393294 ROC393294:ROH393294 RXY393294:RYD393294 SHU393294:SHZ393294 SRQ393294:SRV393294 TBM393294:TBR393294 TLI393294:TLN393294 TVE393294:TVJ393294 UFA393294:UFF393294 UOW393294:UPB393294 UYS393294:UYX393294 VIO393294:VIT393294 VSK393294:VSP393294 WCG393294:WCL393294 WMC393294:WMH393294 WVY393294:WWD393294 Q458830:V458830 JM458830:JR458830 TI458830:TN458830 ADE458830:ADJ458830 ANA458830:ANF458830 AWW458830:AXB458830 BGS458830:BGX458830 BQO458830:BQT458830 CAK458830:CAP458830 CKG458830:CKL458830 CUC458830:CUH458830 DDY458830:DED458830 DNU458830:DNZ458830 DXQ458830:DXV458830 EHM458830:EHR458830 ERI458830:ERN458830 FBE458830:FBJ458830 FLA458830:FLF458830 FUW458830:FVB458830 GES458830:GEX458830 GOO458830:GOT458830 GYK458830:GYP458830 HIG458830:HIL458830 HSC458830:HSH458830 IBY458830:ICD458830 ILU458830:ILZ458830 IVQ458830:IVV458830 JFM458830:JFR458830 JPI458830:JPN458830 JZE458830:JZJ458830 KJA458830:KJF458830 KSW458830:KTB458830 LCS458830:LCX458830 LMO458830:LMT458830 LWK458830:LWP458830 MGG458830:MGL458830 MQC458830:MQH458830 MZY458830:NAD458830 NJU458830:NJZ458830 NTQ458830:NTV458830 ODM458830:ODR458830 ONI458830:ONN458830 OXE458830:OXJ458830 PHA458830:PHF458830 PQW458830:PRB458830 QAS458830:QAX458830 QKO458830:QKT458830 QUK458830:QUP458830 REG458830:REL458830 ROC458830:ROH458830 RXY458830:RYD458830 SHU458830:SHZ458830 SRQ458830:SRV458830 TBM458830:TBR458830 TLI458830:TLN458830 TVE458830:TVJ458830 UFA458830:UFF458830 UOW458830:UPB458830 UYS458830:UYX458830 VIO458830:VIT458830 VSK458830:VSP458830 WCG458830:WCL458830 WMC458830:WMH458830 WVY458830:WWD458830 Q524366:V524366 JM524366:JR524366 TI524366:TN524366 ADE524366:ADJ524366 ANA524366:ANF524366 AWW524366:AXB524366 BGS524366:BGX524366 BQO524366:BQT524366 CAK524366:CAP524366 CKG524366:CKL524366 CUC524366:CUH524366 DDY524366:DED524366 DNU524366:DNZ524366 DXQ524366:DXV524366 EHM524366:EHR524366 ERI524366:ERN524366 FBE524366:FBJ524366 FLA524366:FLF524366 FUW524366:FVB524366 GES524366:GEX524366 GOO524366:GOT524366 GYK524366:GYP524366 HIG524366:HIL524366 HSC524366:HSH524366 IBY524366:ICD524366 ILU524366:ILZ524366 IVQ524366:IVV524366 JFM524366:JFR524366 JPI524366:JPN524366 JZE524366:JZJ524366 KJA524366:KJF524366 KSW524366:KTB524366 LCS524366:LCX524366 LMO524366:LMT524366 LWK524366:LWP524366 MGG524366:MGL524366 MQC524366:MQH524366 MZY524366:NAD524366 NJU524366:NJZ524366 NTQ524366:NTV524366 ODM524366:ODR524366 ONI524366:ONN524366 OXE524366:OXJ524366 PHA524366:PHF524366 PQW524366:PRB524366 QAS524366:QAX524366 QKO524366:QKT524366 QUK524366:QUP524366 REG524366:REL524366 ROC524366:ROH524366 RXY524366:RYD524366 SHU524366:SHZ524366 SRQ524366:SRV524366 TBM524366:TBR524366 TLI524366:TLN524366 TVE524366:TVJ524366 UFA524366:UFF524366 UOW524366:UPB524366 UYS524366:UYX524366 VIO524366:VIT524366 VSK524366:VSP524366 WCG524366:WCL524366 WMC524366:WMH524366 WVY524366:WWD524366 Q589902:V589902 JM589902:JR589902 TI589902:TN589902 ADE589902:ADJ589902 ANA589902:ANF589902 AWW589902:AXB589902 BGS589902:BGX589902 BQO589902:BQT589902 CAK589902:CAP589902 CKG589902:CKL589902 CUC589902:CUH589902 DDY589902:DED589902 DNU589902:DNZ589902 DXQ589902:DXV589902 EHM589902:EHR589902 ERI589902:ERN589902 FBE589902:FBJ589902 FLA589902:FLF589902 FUW589902:FVB589902 GES589902:GEX589902 GOO589902:GOT589902 GYK589902:GYP589902 HIG589902:HIL589902 HSC589902:HSH589902 IBY589902:ICD589902 ILU589902:ILZ589902 IVQ589902:IVV589902 JFM589902:JFR589902 JPI589902:JPN589902 JZE589902:JZJ589902 KJA589902:KJF589902 KSW589902:KTB589902 LCS589902:LCX589902 LMO589902:LMT589902 LWK589902:LWP589902 MGG589902:MGL589902 MQC589902:MQH589902 MZY589902:NAD589902 NJU589902:NJZ589902 NTQ589902:NTV589902 ODM589902:ODR589902 ONI589902:ONN589902 OXE589902:OXJ589902 PHA589902:PHF589902 PQW589902:PRB589902 QAS589902:QAX589902 QKO589902:QKT589902 QUK589902:QUP589902 REG589902:REL589902 ROC589902:ROH589902 RXY589902:RYD589902 SHU589902:SHZ589902 SRQ589902:SRV589902 TBM589902:TBR589902 TLI589902:TLN589902 TVE589902:TVJ589902 UFA589902:UFF589902 UOW589902:UPB589902 UYS589902:UYX589902 VIO589902:VIT589902 VSK589902:VSP589902 WCG589902:WCL589902 WMC589902:WMH589902 WVY589902:WWD589902 Q655438:V655438 JM655438:JR655438 TI655438:TN655438 ADE655438:ADJ655438 ANA655438:ANF655438 AWW655438:AXB655438 BGS655438:BGX655438 BQO655438:BQT655438 CAK655438:CAP655438 CKG655438:CKL655438 CUC655438:CUH655438 DDY655438:DED655438 DNU655438:DNZ655438 DXQ655438:DXV655438 EHM655438:EHR655438 ERI655438:ERN655438 FBE655438:FBJ655438 FLA655438:FLF655438 FUW655438:FVB655438 GES655438:GEX655438 GOO655438:GOT655438 GYK655438:GYP655438 HIG655438:HIL655438 HSC655438:HSH655438 IBY655438:ICD655438 ILU655438:ILZ655438 IVQ655438:IVV655438 JFM655438:JFR655438 JPI655438:JPN655438 JZE655438:JZJ655438 KJA655438:KJF655438 KSW655438:KTB655438 LCS655438:LCX655438 LMO655438:LMT655438 LWK655438:LWP655438 MGG655438:MGL655438 MQC655438:MQH655438 MZY655438:NAD655438 NJU655438:NJZ655438 NTQ655438:NTV655438 ODM655438:ODR655438 ONI655438:ONN655438 OXE655438:OXJ655438 PHA655438:PHF655438 PQW655438:PRB655438 QAS655438:QAX655438 QKO655438:QKT655438 QUK655438:QUP655438 REG655438:REL655438 ROC655438:ROH655438 RXY655438:RYD655438 SHU655438:SHZ655438 SRQ655438:SRV655438 TBM655438:TBR655438 TLI655438:TLN655438 TVE655438:TVJ655438 UFA655438:UFF655438 UOW655438:UPB655438 UYS655438:UYX655438 VIO655438:VIT655438 VSK655438:VSP655438 WCG655438:WCL655438 WMC655438:WMH655438 WVY655438:WWD655438 Q720974:V720974 JM720974:JR720974 TI720974:TN720974 ADE720974:ADJ720974 ANA720974:ANF720974 AWW720974:AXB720974 BGS720974:BGX720974 BQO720974:BQT720974 CAK720974:CAP720974 CKG720974:CKL720974 CUC720974:CUH720974 DDY720974:DED720974 DNU720974:DNZ720974 DXQ720974:DXV720974 EHM720974:EHR720974 ERI720974:ERN720974 FBE720974:FBJ720974 FLA720974:FLF720974 FUW720974:FVB720974 GES720974:GEX720974 GOO720974:GOT720974 GYK720974:GYP720974 HIG720974:HIL720974 HSC720974:HSH720974 IBY720974:ICD720974 ILU720974:ILZ720974 IVQ720974:IVV720974 JFM720974:JFR720974 JPI720974:JPN720974 JZE720974:JZJ720974 KJA720974:KJF720974 KSW720974:KTB720974 LCS720974:LCX720974 LMO720974:LMT720974 LWK720974:LWP720974 MGG720974:MGL720974 MQC720974:MQH720974 MZY720974:NAD720974 NJU720974:NJZ720974 NTQ720974:NTV720974 ODM720974:ODR720974 ONI720974:ONN720974 OXE720974:OXJ720974 PHA720974:PHF720974 PQW720974:PRB720974 QAS720974:QAX720974 QKO720974:QKT720974 QUK720974:QUP720974 REG720974:REL720974 ROC720974:ROH720974 RXY720974:RYD720974 SHU720974:SHZ720974 SRQ720974:SRV720974 TBM720974:TBR720974 TLI720974:TLN720974 TVE720974:TVJ720974 UFA720974:UFF720974 UOW720974:UPB720974 UYS720974:UYX720974 VIO720974:VIT720974 VSK720974:VSP720974 WCG720974:WCL720974 WMC720974:WMH720974 WVY720974:WWD720974 Q786510:V786510 JM786510:JR786510 TI786510:TN786510 ADE786510:ADJ786510 ANA786510:ANF786510 AWW786510:AXB786510 BGS786510:BGX786510 BQO786510:BQT786510 CAK786510:CAP786510 CKG786510:CKL786510 CUC786510:CUH786510 DDY786510:DED786510 DNU786510:DNZ786510 DXQ786510:DXV786510 EHM786510:EHR786510 ERI786510:ERN786510 FBE786510:FBJ786510 FLA786510:FLF786510 FUW786510:FVB786510 GES786510:GEX786510 GOO786510:GOT786510 GYK786510:GYP786510 HIG786510:HIL786510 HSC786510:HSH786510 IBY786510:ICD786510 ILU786510:ILZ786510 IVQ786510:IVV786510 JFM786510:JFR786510 JPI786510:JPN786510 JZE786510:JZJ786510 KJA786510:KJF786510 KSW786510:KTB786510 LCS786510:LCX786510 LMO786510:LMT786510 LWK786510:LWP786510 MGG786510:MGL786510 MQC786510:MQH786510 MZY786510:NAD786510 NJU786510:NJZ786510 NTQ786510:NTV786510 ODM786510:ODR786510 ONI786510:ONN786510 OXE786510:OXJ786510 PHA786510:PHF786510 PQW786510:PRB786510 QAS786510:QAX786510 QKO786510:QKT786510 QUK786510:QUP786510 REG786510:REL786510 ROC786510:ROH786510 RXY786510:RYD786510 SHU786510:SHZ786510 SRQ786510:SRV786510 TBM786510:TBR786510 TLI786510:TLN786510 TVE786510:TVJ786510 UFA786510:UFF786510 UOW786510:UPB786510 UYS786510:UYX786510 VIO786510:VIT786510 VSK786510:VSP786510 WCG786510:WCL786510 WMC786510:WMH786510 WVY786510:WWD786510 Q852046:V852046 JM852046:JR852046 TI852046:TN852046 ADE852046:ADJ852046 ANA852046:ANF852046 AWW852046:AXB852046 BGS852046:BGX852046 BQO852046:BQT852046 CAK852046:CAP852046 CKG852046:CKL852046 CUC852046:CUH852046 DDY852046:DED852046 DNU852046:DNZ852046 DXQ852046:DXV852046 EHM852046:EHR852046 ERI852046:ERN852046 FBE852046:FBJ852046 FLA852046:FLF852046 FUW852046:FVB852046 GES852046:GEX852046 GOO852046:GOT852046 GYK852046:GYP852046 HIG852046:HIL852046 HSC852046:HSH852046 IBY852046:ICD852046 ILU852046:ILZ852046 IVQ852046:IVV852046 JFM852046:JFR852046 JPI852046:JPN852046 JZE852046:JZJ852046 KJA852046:KJF852046 KSW852046:KTB852046 LCS852046:LCX852046 LMO852046:LMT852046 LWK852046:LWP852046 MGG852046:MGL852046 MQC852046:MQH852046 MZY852046:NAD852046 NJU852046:NJZ852046 NTQ852046:NTV852046 ODM852046:ODR852046 ONI852046:ONN852046 OXE852046:OXJ852046 PHA852046:PHF852046 PQW852046:PRB852046 QAS852046:QAX852046 QKO852046:QKT852046 QUK852046:QUP852046 REG852046:REL852046 ROC852046:ROH852046 RXY852046:RYD852046 SHU852046:SHZ852046 SRQ852046:SRV852046 TBM852046:TBR852046 TLI852046:TLN852046 TVE852046:TVJ852046 UFA852046:UFF852046 UOW852046:UPB852046 UYS852046:UYX852046 VIO852046:VIT852046 VSK852046:VSP852046 WCG852046:WCL852046 WMC852046:WMH852046 WVY852046:WWD852046 Q917582:V917582 JM917582:JR917582 TI917582:TN917582 ADE917582:ADJ917582 ANA917582:ANF917582 AWW917582:AXB917582 BGS917582:BGX917582 BQO917582:BQT917582 CAK917582:CAP917582 CKG917582:CKL917582 CUC917582:CUH917582 DDY917582:DED917582 DNU917582:DNZ917582 DXQ917582:DXV917582 EHM917582:EHR917582 ERI917582:ERN917582 FBE917582:FBJ917582 FLA917582:FLF917582 FUW917582:FVB917582 GES917582:GEX917582 GOO917582:GOT917582 GYK917582:GYP917582 HIG917582:HIL917582 HSC917582:HSH917582 IBY917582:ICD917582 ILU917582:ILZ917582 IVQ917582:IVV917582 JFM917582:JFR917582 JPI917582:JPN917582 JZE917582:JZJ917582 KJA917582:KJF917582 KSW917582:KTB917582 LCS917582:LCX917582 LMO917582:LMT917582 LWK917582:LWP917582 MGG917582:MGL917582 MQC917582:MQH917582 MZY917582:NAD917582 NJU917582:NJZ917582 NTQ917582:NTV917582 ODM917582:ODR917582 ONI917582:ONN917582 OXE917582:OXJ917582 PHA917582:PHF917582 PQW917582:PRB917582 QAS917582:QAX917582 QKO917582:QKT917582 QUK917582:QUP917582 REG917582:REL917582 ROC917582:ROH917582 RXY917582:RYD917582 SHU917582:SHZ917582 SRQ917582:SRV917582 TBM917582:TBR917582 TLI917582:TLN917582 TVE917582:TVJ917582 UFA917582:UFF917582 UOW917582:UPB917582 UYS917582:UYX917582 VIO917582:VIT917582 VSK917582:VSP917582 WCG917582:WCL917582 WMC917582:WMH917582 WVY917582:WWD917582 Q983118:V983118 JM983118:JR983118 TI983118:TN983118 ADE983118:ADJ983118 ANA983118:ANF983118 AWW983118:AXB983118 BGS983118:BGX983118 BQO983118:BQT983118 CAK983118:CAP983118 CKG983118:CKL983118 CUC983118:CUH983118 DDY983118:DED983118 DNU983118:DNZ983118 DXQ983118:DXV983118 EHM983118:EHR983118 ERI983118:ERN983118 FBE983118:FBJ983118 FLA983118:FLF983118 FUW983118:FVB983118 GES983118:GEX983118 GOO983118:GOT983118 GYK983118:GYP983118 HIG983118:HIL983118 HSC983118:HSH983118 IBY983118:ICD983118 ILU983118:ILZ983118 IVQ983118:IVV983118 JFM983118:JFR983118 JPI983118:JPN983118 JZE983118:JZJ983118 KJA983118:KJF983118 KSW983118:KTB983118 LCS983118:LCX983118 LMO983118:LMT983118 LWK983118:LWP983118 MGG983118:MGL983118 MQC983118:MQH983118 MZY983118:NAD983118 NJU983118:NJZ983118 NTQ983118:NTV983118 ODM983118:ODR983118 ONI983118:ONN983118 OXE983118:OXJ983118 PHA983118:PHF983118 PQW983118:PRB983118 QAS983118:QAX983118 QKO983118:QKT983118 QUK983118:QUP983118 REG983118:REL983118 ROC983118:ROH983118 RXY983118:RYD983118 SHU983118:SHZ983118 SRQ983118:SRV983118 TBM983118:TBR983118 TLI983118:TLN983118 TVE983118:TVJ983118 UFA983118:UFF983118 UOW983118:UPB983118 UYS983118:UYX983118 VIO983118:VIT983118 VSK983118:VSP983118 WCG983118:WCL983118 WMC983118:WMH983118 WVY983118:WWD983118 R80:V80 JN80:JR80 TJ80:TN80 ADF80:ADJ80 ANB80:ANF80 AWX80:AXB80 BGT80:BGX80 BQP80:BQT80 CAL80:CAP80 CKH80:CKL80 CUD80:CUH80 DDZ80:DED80 DNV80:DNZ80 DXR80:DXV80 EHN80:EHR80 ERJ80:ERN80 FBF80:FBJ80 FLB80:FLF80 FUX80:FVB80 GET80:GEX80 GOP80:GOT80 GYL80:GYP80 HIH80:HIL80 HSD80:HSH80 IBZ80:ICD80 ILV80:ILZ80 IVR80:IVV80 JFN80:JFR80 JPJ80:JPN80 JZF80:JZJ80 KJB80:KJF80 KSX80:KTB80 LCT80:LCX80 LMP80:LMT80 LWL80:LWP80 MGH80:MGL80 MQD80:MQH80 MZZ80:NAD80 NJV80:NJZ80 NTR80:NTV80 ODN80:ODR80 ONJ80:ONN80 OXF80:OXJ80 PHB80:PHF80 PQX80:PRB80 QAT80:QAX80 QKP80:QKT80 QUL80:QUP80 REH80:REL80 ROD80:ROH80 RXZ80:RYD80 SHV80:SHZ80 SRR80:SRV80 TBN80:TBR80 TLJ80:TLN80 TVF80:TVJ80 UFB80:UFF80 UOX80:UPB80 UYT80:UYX80 VIP80:VIT80 VSL80:VSP80 WCH80:WCL80 WMD80:WMH80 WVZ80:WWD80 R65616:V65616 JN65616:JR65616 TJ65616:TN65616 ADF65616:ADJ65616 ANB65616:ANF65616 AWX65616:AXB65616 BGT65616:BGX65616 BQP65616:BQT65616 CAL65616:CAP65616 CKH65616:CKL65616 CUD65616:CUH65616 DDZ65616:DED65616 DNV65616:DNZ65616 DXR65616:DXV65616 EHN65616:EHR65616 ERJ65616:ERN65616 FBF65616:FBJ65616 FLB65616:FLF65616 FUX65616:FVB65616 GET65616:GEX65616 GOP65616:GOT65616 GYL65616:GYP65616 HIH65616:HIL65616 HSD65616:HSH65616 IBZ65616:ICD65616 ILV65616:ILZ65616 IVR65616:IVV65616 JFN65616:JFR65616 JPJ65616:JPN65616 JZF65616:JZJ65616 KJB65616:KJF65616 KSX65616:KTB65616 LCT65616:LCX65616 LMP65616:LMT65616 LWL65616:LWP65616 MGH65616:MGL65616 MQD65616:MQH65616 MZZ65616:NAD65616 NJV65616:NJZ65616 NTR65616:NTV65616 ODN65616:ODR65616 ONJ65616:ONN65616 OXF65616:OXJ65616 PHB65616:PHF65616 PQX65616:PRB65616 QAT65616:QAX65616 QKP65616:QKT65616 QUL65616:QUP65616 REH65616:REL65616 ROD65616:ROH65616 RXZ65616:RYD65616 SHV65616:SHZ65616 SRR65616:SRV65616 TBN65616:TBR65616 TLJ65616:TLN65616 TVF65616:TVJ65616 UFB65616:UFF65616 UOX65616:UPB65616 UYT65616:UYX65616 VIP65616:VIT65616 VSL65616:VSP65616 WCH65616:WCL65616 WMD65616:WMH65616 WVZ65616:WWD65616 R131152:V131152 JN131152:JR131152 TJ131152:TN131152 ADF131152:ADJ131152 ANB131152:ANF131152 AWX131152:AXB131152 BGT131152:BGX131152 BQP131152:BQT131152 CAL131152:CAP131152 CKH131152:CKL131152 CUD131152:CUH131152 DDZ131152:DED131152 DNV131152:DNZ131152 DXR131152:DXV131152 EHN131152:EHR131152 ERJ131152:ERN131152 FBF131152:FBJ131152 FLB131152:FLF131152 FUX131152:FVB131152 GET131152:GEX131152 GOP131152:GOT131152 GYL131152:GYP131152 HIH131152:HIL131152 HSD131152:HSH131152 IBZ131152:ICD131152 ILV131152:ILZ131152 IVR131152:IVV131152 JFN131152:JFR131152 JPJ131152:JPN131152 JZF131152:JZJ131152 KJB131152:KJF131152 KSX131152:KTB131152 LCT131152:LCX131152 LMP131152:LMT131152 LWL131152:LWP131152 MGH131152:MGL131152 MQD131152:MQH131152 MZZ131152:NAD131152 NJV131152:NJZ131152 NTR131152:NTV131152 ODN131152:ODR131152 ONJ131152:ONN131152 OXF131152:OXJ131152 PHB131152:PHF131152 PQX131152:PRB131152 QAT131152:QAX131152 QKP131152:QKT131152 QUL131152:QUP131152 REH131152:REL131152 ROD131152:ROH131152 RXZ131152:RYD131152 SHV131152:SHZ131152 SRR131152:SRV131152 TBN131152:TBR131152 TLJ131152:TLN131152 TVF131152:TVJ131152 UFB131152:UFF131152 UOX131152:UPB131152 UYT131152:UYX131152 VIP131152:VIT131152 VSL131152:VSP131152 WCH131152:WCL131152 WMD131152:WMH131152 WVZ131152:WWD131152 R196688:V196688 JN196688:JR196688 TJ196688:TN196688 ADF196688:ADJ196688 ANB196688:ANF196688 AWX196688:AXB196688 BGT196688:BGX196688 BQP196688:BQT196688 CAL196688:CAP196688 CKH196688:CKL196688 CUD196688:CUH196688 DDZ196688:DED196688 DNV196688:DNZ196688 DXR196688:DXV196688 EHN196688:EHR196688 ERJ196688:ERN196688 FBF196688:FBJ196688 FLB196688:FLF196688 FUX196688:FVB196688 GET196688:GEX196688 GOP196688:GOT196688 GYL196688:GYP196688 HIH196688:HIL196688 HSD196688:HSH196688 IBZ196688:ICD196688 ILV196688:ILZ196688 IVR196688:IVV196688 JFN196688:JFR196688 JPJ196688:JPN196688 JZF196688:JZJ196688 KJB196688:KJF196688 KSX196688:KTB196688 LCT196688:LCX196688 LMP196688:LMT196688 LWL196688:LWP196688 MGH196688:MGL196688 MQD196688:MQH196688 MZZ196688:NAD196688 NJV196688:NJZ196688 NTR196688:NTV196688 ODN196688:ODR196688 ONJ196688:ONN196688 OXF196688:OXJ196688 PHB196688:PHF196688 PQX196688:PRB196688 QAT196688:QAX196688 QKP196688:QKT196688 QUL196688:QUP196688 REH196688:REL196688 ROD196688:ROH196688 RXZ196688:RYD196688 SHV196688:SHZ196688 SRR196688:SRV196688 TBN196688:TBR196688 TLJ196688:TLN196688 TVF196688:TVJ196688 UFB196688:UFF196688 UOX196688:UPB196688 UYT196688:UYX196688 VIP196688:VIT196688 VSL196688:VSP196688 WCH196688:WCL196688 WMD196688:WMH196688 WVZ196688:WWD196688 R262224:V262224 JN262224:JR262224 TJ262224:TN262224 ADF262224:ADJ262224 ANB262224:ANF262224 AWX262224:AXB262224 BGT262224:BGX262224 BQP262224:BQT262224 CAL262224:CAP262224 CKH262224:CKL262224 CUD262224:CUH262224 DDZ262224:DED262224 DNV262224:DNZ262224 DXR262224:DXV262224 EHN262224:EHR262224 ERJ262224:ERN262224 FBF262224:FBJ262224 FLB262224:FLF262224 FUX262224:FVB262224 GET262224:GEX262224 GOP262224:GOT262224 GYL262224:GYP262224 HIH262224:HIL262224 HSD262224:HSH262224 IBZ262224:ICD262224 ILV262224:ILZ262224 IVR262224:IVV262224 JFN262224:JFR262224 JPJ262224:JPN262224 JZF262224:JZJ262224 KJB262224:KJF262224 KSX262224:KTB262224 LCT262224:LCX262224 LMP262224:LMT262224 LWL262224:LWP262224 MGH262224:MGL262224 MQD262224:MQH262224 MZZ262224:NAD262224 NJV262224:NJZ262224 NTR262224:NTV262224 ODN262224:ODR262224 ONJ262224:ONN262224 OXF262224:OXJ262224 PHB262224:PHF262224 PQX262224:PRB262224 QAT262224:QAX262224 QKP262224:QKT262224 QUL262224:QUP262224 REH262224:REL262224 ROD262224:ROH262224 RXZ262224:RYD262224 SHV262224:SHZ262224 SRR262224:SRV262224 TBN262224:TBR262224 TLJ262224:TLN262224 TVF262224:TVJ262224 UFB262224:UFF262224 UOX262224:UPB262224 UYT262224:UYX262224 VIP262224:VIT262224 VSL262224:VSP262224 WCH262224:WCL262224 WMD262224:WMH262224 WVZ262224:WWD262224 R327760:V327760 JN327760:JR327760 TJ327760:TN327760 ADF327760:ADJ327760 ANB327760:ANF327760 AWX327760:AXB327760 BGT327760:BGX327760 BQP327760:BQT327760 CAL327760:CAP327760 CKH327760:CKL327760 CUD327760:CUH327760 DDZ327760:DED327760 DNV327760:DNZ327760 DXR327760:DXV327760 EHN327760:EHR327760 ERJ327760:ERN327760 FBF327760:FBJ327760 FLB327760:FLF327760 FUX327760:FVB327760 GET327760:GEX327760 GOP327760:GOT327760 GYL327760:GYP327760 HIH327760:HIL327760 HSD327760:HSH327760 IBZ327760:ICD327760 ILV327760:ILZ327760 IVR327760:IVV327760 JFN327760:JFR327760 JPJ327760:JPN327760 JZF327760:JZJ327760 KJB327760:KJF327760 KSX327760:KTB327760 LCT327760:LCX327760 LMP327760:LMT327760 LWL327760:LWP327760 MGH327760:MGL327760 MQD327760:MQH327760 MZZ327760:NAD327760 NJV327760:NJZ327760 NTR327760:NTV327760 ODN327760:ODR327760 ONJ327760:ONN327760 OXF327760:OXJ327760 PHB327760:PHF327760 PQX327760:PRB327760 QAT327760:QAX327760 QKP327760:QKT327760 QUL327760:QUP327760 REH327760:REL327760 ROD327760:ROH327760 RXZ327760:RYD327760 SHV327760:SHZ327760 SRR327760:SRV327760 TBN327760:TBR327760 TLJ327760:TLN327760 TVF327760:TVJ327760 UFB327760:UFF327760 UOX327760:UPB327760 UYT327760:UYX327760 VIP327760:VIT327760 VSL327760:VSP327760 WCH327760:WCL327760 WMD327760:WMH327760 WVZ327760:WWD327760 R393296:V393296 JN393296:JR393296 TJ393296:TN393296 ADF393296:ADJ393296 ANB393296:ANF393296 AWX393296:AXB393296 BGT393296:BGX393296 BQP393296:BQT393296 CAL393296:CAP393296 CKH393296:CKL393296 CUD393296:CUH393296 DDZ393296:DED393296 DNV393296:DNZ393296 DXR393296:DXV393296 EHN393296:EHR393296 ERJ393296:ERN393296 FBF393296:FBJ393296 FLB393296:FLF393296 FUX393296:FVB393296 GET393296:GEX393296 GOP393296:GOT393296 GYL393296:GYP393296 HIH393296:HIL393296 HSD393296:HSH393296 IBZ393296:ICD393296 ILV393296:ILZ393296 IVR393296:IVV393296 JFN393296:JFR393296 JPJ393296:JPN393296 JZF393296:JZJ393296 KJB393296:KJF393296 KSX393296:KTB393296 LCT393296:LCX393296 LMP393296:LMT393296 LWL393296:LWP393296 MGH393296:MGL393296 MQD393296:MQH393296 MZZ393296:NAD393296 NJV393296:NJZ393296 NTR393296:NTV393296 ODN393296:ODR393296 ONJ393296:ONN393296 OXF393296:OXJ393296 PHB393296:PHF393296 PQX393296:PRB393296 QAT393296:QAX393296 QKP393296:QKT393296 QUL393296:QUP393296 REH393296:REL393296 ROD393296:ROH393296 RXZ393296:RYD393296 SHV393296:SHZ393296 SRR393296:SRV393296 TBN393296:TBR393296 TLJ393296:TLN393296 TVF393296:TVJ393296 UFB393296:UFF393296 UOX393296:UPB393296 UYT393296:UYX393296 VIP393296:VIT393296 VSL393296:VSP393296 WCH393296:WCL393296 WMD393296:WMH393296 WVZ393296:WWD393296 R458832:V458832 JN458832:JR458832 TJ458832:TN458832 ADF458832:ADJ458832 ANB458832:ANF458832 AWX458832:AXB458832 BGT458832:BGX458832 BQP458832:BQT458832 CAL458832:CAP458832 CKH458832:CKL458832 CUD458832:CUH458832 DDZ458832:DED458832 DNV458832:DNZ458832 DXR458832:DXV458832 EHN458832:EHR458832 ERJ458832:ERN458832 FBF458832:FBJ458832 FLB458832:FLF458832 FUX458832:FVB458832 GET458832:GEX458832 GOP458832:GOT458832 GYL458832:GYP458832 HIH458832:HIL458832 HSD458832:HSH458832 IBZ458832:ICD458832 ILV458832:ILZ458832 IVR458832:IVV458832 JFN458832:JFR458832 JPJ458832:JPN458832 JZF458832:JZJ458832 KJB458832:KJF458832 KSX458832:KTB458832 LCT458832:LCX458832 LMP458832:LMT458832 LWL458832:LWP458832 MGH458832:MGL458832 MQD458832:MQH458832 MZZ458832:NAD458832 NJV458832:NJZ458832 NTR458832:NTV458832 ODN458832:ODR458832 ONJ458832:ONN458832 OXF458832:OXJ458832 PHB458832:PHF458832 PQX458832:PRB458832 QAT458832:QAX458832 QKP458832:QKT458832 QUL458832:QUP458832 REH458832:REL458832 ROD458832:ROH458832 RXZ458832:RYD458832 SHV458832:SHZ458832 SRR458832:SRV458832 TBN458832:TBR458832 TLJ458832:TLN458832 TVF458832:TVJ458832 UFB458832:UFF458832 UOX458832:UPB458832 UYT458832:UYX458832 VIP458832:VIT458832 VSL458832:VSP458832 WCH458832:WCL458832 WMD458832:WMH458832 WVZ458832:WWD458832 R524368:V524368 JN524368:JR524368 TJ524368:TN524368 ADF524368:ADJ524368 ANB524368:ANF524368 AWX524368:AXB524368 BGT524368:BGX524368 BQP524368:BQT524368 CAL524368:CAP524368 CKH524368:CKL524368 CUD524368:CUH524368 DDZ524368:DED524368 DNV524368:DNZ524368 DXR524368:DXV524368 EHN524368:EHR524368 ERJ524368:ERN524368 FBF524368:FBJ524368 FLB524368:FLF524368 FUX524368:FVB524368 GET524368:GEX524368 GOP524368:GOT524368 GYL524368:GYP524368 HIH524368:HIL524368 HSD524368:HSH524368 IBZ524368:ICD524368 ILV524368:ILZ524368 IVR524368:IVV524368 JFN524368:JFR524368 JPJ524368:JPN524368 JZF524368:JZJ524368 KJB524368:KJF524368 KSX524368:KTB524368 LCT524368:LCX524368 LMP524368:LMT524368 LWL524368:LWP524368 MGH524368:MGL524368 MQD524368:MQH524368 MZZ524368:NAD524368 NJV524368:NJZ524368 NTR524368:NTV524368 ODN524368:ODR524368 ONJ524368:ONN524368 OXF524368:OXJ524368 PHB524368:PHF524368 PQX524368:PRB524368 QAT524368:QAX524368 QKP524368:QKT524368 QUL524368:QUP524368 REH524368:REL524368 ROD524368:ROH524368 RXZ524368:RYD524368 SHV524368:SHZ524368 SRR524368:SRV524368 TBN524368:TBR524368 TLJ524368:TLN524368 TVF524368:TVJ524368 UFB524368:UFF524368 UOX524368:UPB524368 UYT524368:UYX524368 VIP524368:VIT524368 VSL524368:VSP524368 WCH524368:WCL524368 WMD524368:WMH524368 WVZ524368:WWD524368 R589904:V589904 JN589904:JR589904 TJ589904:TN589904 ADF589904:ADJ589904 ANB589904:ANF589904 AWX589904:AXB589904 BGT589904:BGX589904 BQP589904:BQT589904 CAL589904:CAP589904 CKH589904:CKL589904 CUD589904:CUH589904 DDZ589904:DED589904 DNV589904:DNZ589904 DXR589904:DXV589904 EHN589904:EHR589904 ERJ589904:ERN589904 FBF589904:FBJ589904 FLB589904:FLF589904 FUX589904:FVB589904 GET589904:GEX589904 GOP589904:GOT589904 GYL589904:GYP589904 HIH589904:HIL589904 HSD589904:HSH589904 IBZ589904:ICD589904 ILV589904:ILZ589904 IVR589904:IVV589904 JFN589904:JFR589904 JPJ589904:JPN589904 JZF589904:JZJ589904 KJB589904:KJF589904 KSX589904:KTB589904 LCT589904:LCX589904 LMP589904:LMT589904 LWL589904:LWP589904 MGH589904:MGL589904 MQD589904:MQH589904 MZZ589904:NAD589904 NJV589904:NJZ589904 NTR589904:NTV589904 ODN589904:ODR589904 ONJ589904:ONN589904 OXF589904:OXJ589904 PHB589904:PHF589904 PQX589904:PRB589904 QAT589904:QAX589904 QKP589904:QKT589904 QUL589904:QUP589904 REH589904:REL589904 ROD589904:ROH589904 RXZ589904:RYD589904 SHV589904:SHZ589904 SRR589904:SRV589904 TBN589904:TBR589904 TLJ589904:TLN589904 TVF589904:TVJ589904 UFB589904:UFF589904 UOX589904:UPB589904 UYT589904:UYX589904 VIP589904:VIT589904 VSL589904:VSP589904 WCH589904:WCL589904 WMD589904:WMH589904 WVZ589904:WWD589904 R655440:V655440 JN655440:JR655440 TJ655440:TN655440 ADF655440:ADJ655440 ANB655440:ANF655440 AWX655440:AXB655440 BGT655440:BGX655440 BQP655440:BQT655440 CAL655440:CAP655440 CKH655440:CKL655440 CUD655440:CUH655440 DDZ655440:DED655440 DNV655440:DNZ655440 DXR655440:DXV655440 EHN655440:EHR655440 ERJ655440:ERN655440 FBF655440:FBJ655440 FLB655440:FLF655440 FUX655440:FVB655440 GET655440:GEX655440 GOP655440:GOT655440 GYL655440:GYP655440 HIH655440:HIL655440 HSD655440:HSH655440 IBZ655440:ICD655440 ILV655440:ILZ655440 IVR655440:IVV655440 JFN655440:JFR655440 JPJ655440:JPN655440 JZF655440:JZJ655440 KJB655440:KJF655440 KSX655440:KTB655440 LCT655440:LCX655440 LMP655440:LMT655440 LWL655440:LWP655440 MGH655440:MGL655440 MQD655440:MQH655440 MZZ655440:NAD655440 NJV655440:NJZ655440 NTR655440:NTV655440 ODN655440:ODR655440 ONJ655440:ONN655440 OXF655440:OXJ655440 PHB655440:PHF655440 PQX655440:PRB655440 QAT655440:QAX655440 QKP655440:QKT655440 QUL655440:QUP655440 REH655440:REL655440 ROD655440:ROH655440 RXZ655440:RYD655440 SHV655440:SHZ655440 SRR655440:SRV655440 TBN655440:TBR655440 TLJ655440:TLN655440 TVF655440:TVJ655440 UFB655440:UFF655440 UOX655440:UPB655440 UYT655440:UYX655440 VIP655440:VIT655440 VSL655440:VSP655440 WCH655440:WCL655440 WMD655440:WMH655440 WVZ655440:WWD655440 R720976:V720976 JN720976:JR720976 TJ720976:TN720976 ADF720976:ADJ720976 ANB720976:ANF720976 AWX720976:AXB720976 BGT720976:BGX720976 BQP720976:BQT720976 CAL720976:CAP720976 CKH720976:CKL720976 CUD720976:CUH720976 DDZ720976:DED720976 DNV720976:DNZ720976 DXR720976:DXV720976 EHN720976:EHR720976 ERJ720976:ERN720976 FBF720976:FBJ720976 FLB720976:FLF720976 FUX720976:FVB720976 GET720976:GEX720976 GOP720976:GOT720976 GYL720976:GYP720976 HIH720976:HIL720976 HSD720976:HSH720976 IBZ720976:ICD720976 ILV720976:ILZ720976 IVR720976:IVV720976 JFN720976:JFR720976 JPJ720976:JPN720976 JZF720976:JZJ720976 KJB720976:KJF720976 KSX720976:KTB720976 LCT720976:LCX720976 LMP720976:LMT720976 LWL720976:LWP720976 MGH720976:MGL720976 MQD720976:MQH720976 MZZ720976:NAD720976 NJV720976:NJZ720976 NTR720976:NTV720976 ODN720976:ODR720976 ONJ720976:ONN720976 OXF720976:OXJ720976 PHB720976:PHF720976 PQX720976:PRB720976 QAT720976:QAX720976 QKP720976:QKT720976 QUL720976:QUP720976 REH720976:REL720976 ROD720976:ROH720976 RXZ720976:RYD720976 SHV720976:SHZ720976 SRR720976:SRV720976 TBN720976:TBR720976 TLJ720976:TLN720976 TVF720976:TVJ720976 UFB720976:UFF720976 UOX720976:UPB720976 UYT720976:UYX720976 VIP720976:VIT720976 VSL720976:VSP720976 WCH720976:WCL720976 WMD720976:WMH720976 WVZ720976:WWD720976 R786512:V786512 JN786512:JR786512 TJ786512:TN786512 ADF786512:ADJ786512 ANB786512:ANF786512 AWX786512:AXB786512 BGT786512:BGX786512 BQP786512:BQT786512 CAL786512:CAP786512 CKH786512:CKL786512 CUD786512:CUH786512 DDZ786512:DED786512 DNV786512:DNZ786512 DXR786512:DXV786512 EHN786512:EHR786512 ERJ786512:ERN786512 FBF786512:FBJ786512 FLB786512:FLF786512 FUX786512:FVB786512 GET786512:GEX786512 GOP786512:GOT786512 GYL786512:GYP786512 HIH786512:HIL786512 HSD786512:HSH786512 IBZ786512:ICD786512 ILV786512:ILZ786512 IVR786512:IVV786512 JFN786512:JFR786512 JPJ786512:JPN786512 JZF786512:JZJ786512 KJB786512:KJF786512 KSX786512:KTB786512 LCT786512:LCX786512 LMP786512:LMT786512 LWL786512:LWP786512 MGH786512:MGL786512 MQD786512:MQH786512 MZZ786512:NAD786512 NJV786512:NJZ786512 NTR786512:NTV786512 ODN786512:ODR786512 ONJ786512:ONN786512 OXF786512:OXJ786512 PHB786512:PHF786512 PQX786512:PRB786512 QAT786512:QAX786512 QKP786512:QKT786512 QUL786512:QUP786512 REH786512:REL786512 ROD786512:ROH786512 RXZ786512:RYD786512 SHV786512:SHZ786512 SRR786512:SRV786512 TBN786512:TBR786512 TLJ786512:TLN786512 TVF786512:TVJ786512 UFB786512:UFF786512 UOX786512:UPB786512 UYT786512:UYX786512 VIP786512:VIT786512 VSL786512:VSP786512 WCH786512:WCL786512 WMD786512:WMH786512 WVZ786512:WWD786512 R852048:V852048 JN852048:JR852048 TJ852048:TN852048 ADF852048:ADJ852048 ANB852048:ANF852048 AWX852048:AXB852048 BGT852048:BGX852048 BQP852048:BQT852048 CAL852048:CAP852048 CKH852048:CKL852048 CUD852048:CUH852048 DDZ852048:DED852048 DNV852048:DNZ852048 DXR852048:DXV852048 EHN852048:EHR852048 ERJ852048:ERN852048 FBF852048:FBJ852048 FLB852048:FLF852048 FUX852048:FVB852048 GET852048:GEX852048 GOP852048:GOT852048 GYL852048:GYP852048 HIH852048:HIL852048 HSD852048:HSH852048 IBZ852048:ICD852048 ILV852048:ILZ852048 IVR852048:IVV852048 JFN852048:JFR852048 JPJ852048:JPN852048 JZF852048:JZJ852048 KJB852048:KJF852048 KSX852048:KTB852048 LCT852048:LCX852048 LMP852048:LMT852048 LWL852048:LWP852048 MGH852048:MGL852048 MQD852048:MQH852048 MZZ852048:NAD852048 NJV852048:NJZ852048 NTR852048:NTV852048 ODN852048:ODR852048 ONJ852048:ONN852048 OXF852048:OXJ852048 PHB852048:PHF852048 PQX852048:PRB852048 QAT852048:QAX852048 QKP852048:QKT852048 QUL852048:QUP852048 REH852048:REL852048 ROD852048:ROH852048 RXZ852048:RYD852048 SHV852048:SHZ852048 SRR852048:SRV852048 TBN852048:TBR852048 TLJ852048:TLN852048 TVF852048:TVJ852048 UFB852048:UFF852048 UOX852048:UPB852048 UYT852048:UYX852048 VIP852048:VIT852048 VSL852048:VSP852048 WCH852048:WCL852048 WMD852048:WMH852048 WVZ852048:WWD852048 R917584:V917584 JN917584:JR917584 TJ917584:TN917584 ADF917584:ADJ917584 ANB917584:ANF917584 AWX917584:AXB917584 BGT917584:BGX917584 BQP917584:BQT917584 CAL917584:CAP917584 CKH917584:CKL917584 CUD917584:CUH917584 DDZ917584:DED917584 DNV917584:DNZ917584 DXR917584:DXV917584 EHN917584:EHR917584 ERJ917584:ERN917584 FBF917584:FBJ917584 FLB917584:FLF917584 FUX917584:FVB917584 GET917584:GEX917584 GOP917584:GOT917584 GYL917584:GYP917584 HIH917584:HIL917584 HSD917584:HSH917584 IBZ917584:ICD917584 ILV917584:ILZ917584 IVR917584:IVV917584 JFN917584:JFR917584 JPJ917584:JPN917584 JZF917584:JZJ917584 KJB917584:KJF917584 KSX917584:KTB917584 LCT917584:LCX917584 LMP917584:LMT917584 LWL917584:LWP917584 MGH917584:MGL917584 MQD917584:MQH917584 MZZ917584:NAD917584 NJV917584:NJZ917584 NTR917584:NTV917584 ODN917584:ODR917584 ONJ917584:ONN917584 OXF917584:OXJ917584 PHB917584:PHF917584 PQX917584:PRB917584 QAT917584:QAX917584 QKP917584:QKT917584 QUL917584:QUP917584 REH917584:REL917584 ROD917584:ROH917584 RXZ917584:RYD917584 SHV917584:SHZ917584 SRR917584:SRV917584 TBN917584:TBR917584 TLJ917584:TLN917584 TVF917584:TVJ917584 UFB917584:UFF917584 UOX917584:UPB917584 UYT917584:UYX917584 VIP917584:VIT917584 VSL917584:VSP917584 WCH917584:WCL917584 WMD917584:WMH917584 WVZ917584:WWD917584 R983120:V983120 JN983120:JR983120 TJ983120:TN983120 ADF983120:ADJ983120 ANB983120:ANF983120 AWX983120:AXB983120 BGT983120:BGX983120 BQP983120:BQT983120 CAL983120:CAP983120 CKH983120:CKL983120 CUD983120:CUH983120 DDZ983120:DED983120 DNV983120:DNZ983120 DXR983120:DXV983120 EHN983120:EHR983120 ERJ983120:ERN983120 FBF983120:FBJ983120 FLB983120:FLF983120 FUX983120:FVB983120 GET983120:GEX983120 GOP983120:GOT983120 GYL983120:GYP983120 HIH983120:HIL983120 HSD983120:HSH983120 IBZ983120:ICD983120 ILV983120:ILZ983120 IVR983120:IVV983120 JFN983120:JFR983120 JPJ983120:JPN983120 JZF983120:JZJ983120 KJB983120:KJF983120 KSX983120:KTB983120 LCT983120:LCX983120 LMP983120:LMT983120 LWL983120:LWP983120 MGH983120:MGL983120 MQD983120:MQH983120 MZZ983120:NAD983120 NJV983120:NJZ983120 NTR983120:NTV983120 ODN983120:ODR983120 ONJ983120:ONN983120 OXF983120:OXJ983120 PHB983120:PHF983120 PQX983120:PRB983120 QAT983120:QAX983120 QKP983120:QKT983120 QUL983120:QUP983120 REH983120:REL983120 ROD983120:ROH983120 RXZ983120:RYD983120 SHV983120:SHZ983120 SRR983120:SRV983120 TBN983120:TBR983120 TLJ983120:TLN983120 TVF983120:TVJ983120 UFB983120:UFF983120 UOX983120:UPB983120 UYT983120:UYX983120 VIP983120:VIT983120 VSL983120:VSP983120 WCH983120:WCL983120 WMD983120:WMH983120 WVZ983120:WWD983120 H93:W93 JD93:JS93 SZ93:TO93 ACV93:ADK93 AMR93:ANG93 AWN93:AXC93 BGJ93:BGY93 BQF93:BQU93 CAB93:CAQ93 CJX93:CKM93 CTT93:CUI93 DDP93:DEE93 DNL93:DOA93 DXH93:DXW93 EHD93:EHS93 EQZ93:ERO93 FAV93:FBK93 FKR93:FLG93 FUN93:FVC93 GEJ93:GEY93 GOF93:GOU93 GYB93:GYQ93 HHX93:HIM93 HRT93:HSI93 IBP93:ICE93 ILL93:IMA93 IVH93:IVW93 JFD93:JFS93 JOZ93:JPO93 JYV93:JZK93 KIR93:KJG93 KSN93:KTC93 LCJ93:LCY93 LMF93:LMU93 LWB93:LWQ93 MFX93:MGM93 MPT93:MQI93 MZP93:NAE93 NJL93:NKA93 NTH93:NTW93 ODD93:ODS93 OMZ93:ONO93 OWV93:OXK93 PGR93:PHG93 PQN93:PRC93 QAJ93:QAY93 QKF93:QKU93 QUB93:QUQ93 RDX93:REM93 RNT93:ROI93 RXP93:RYE93 SHL93:SIA93 SRH93:SRW93 TBD93:TBS93 TKZ93:TLO93 TUV93:TVK93 UER93:UFG93 UON93:UPC93 UYJ93:UYY93 VIF93:VIU93 VSB93:VSQ93 WBX93:WCM93 WLT93:WMI93 WVP93:WWE93 H65629:W65629 JD65629:JS65629 SZ65629:TO65629 ACV65629:ADK65629 AMR65629:ANG65629 AWN65629:AXC65629 BGJ65629:BGY65629 BQF65629:BQU65629 CAB65629:CAQ65629 CJX65629:CKM65629 CTT65629:CUI65629 DDP65629:DEE65629 DNL65629:DOA65629 DXH65629:DXW65629 EHD65629:EHS65629 EQZ65629:ERO65629 FAV65629:FBK65629 FKR65629:FLG65629 FUN65629:FVC65629 GEJ65629:GEY65629 GOF65629:GOU65629 GYB65629:GYQ65629 HHX65629:HIM65629 HRT65629:HSI65629 IBP65629:ICE65629 ILL65629:IMA65629 IVH65629:IVW65629 JFD65629:JFS65629 JOZ65629:JPO65629 JYV65629:JZK65629 KIR65629:KJG65629 KSN65629:KTC65629 LCJ65629:LCY65629 LMF65629:LMU65629 LWB65629:LWQ65629 MFX65629:MGM65629 MPT65629:MQI65629 MZP65629:NAE65629 NJL65629:NKA65629 NTH65629:NTW65629 ODD65629:ODS65629 OMZ65629:ONO65629 OWV65629:OXK65629 PGR65629:PHG65629 PQN65629:PRC65629 QAJ65629:QAY65629 QKF65629:QKU65629 QUB65629:QUQ65629 RDX65629:REM65629 RNT65629:ROI65629 RXP65629:RYE65629 SHL65629:SIA65629 SRH65629:SRW65629 TBD65629:TBS65629 TKZ65629:TLO65629 TUV65629:TVK65629 UER65629:UFG65629 UON65629:UPC65629 UYJ65629:UYY65629 VIF65629:VIU65629 VSB65629:VSQ65629 WBX65629:WCM65629 WLT65629:WMI65629 WVP65629:WWE65629 H131165:W131165 JD131165:JS131165 SZ131165:TO131165 ACV131165:ADK131165 AMR131165:ANG131165 AWN131165:AXC131165 BGJ131165:BGY131165 BQF131165:BQU131165 CAB131165:CAQ131165 CJX131165:CKM131165 CTT131165:CUI131165 DDP131165:DEE131165 DNL131165:DOA131165 DXH131165:DXW131165 EHD131165:EHS131165 EQZ131165:ERO131165 FAV131165:FBK131165 FKR131165:FLG131165 FUN131165:FVC131165 GEJ131165:GEY131165 GOF131165:GOU131165 GYB131165:GYQ131165 HHX131165:HIM131165 HRT131165:HSI131165 IBP131165:ICE131165 ILL131165:IMA131165 IVH131165:IVW131165 JFD131165:JFS131165 JOZ131165:JPO131165 JYV131165:JZK131165 KIR131165:KJG131165 KSN131165:KTC131165 LCJ131165:LCY131165 LMF131165:LMU131165 LWB131165:LWQ131165 MFX131165:MGM131165 MPT131165:MQI131165 MZP131165:NAE131165 NJL131165:NKA131165 NTH131165:NTW131165 ODD131165:ODS131165 OMZ131165:ONO131165 OWV131165:OXK131165 PGR131165:PHG131165 PQN131165:PRC131165 QAJ131165:QAY131165 QKF131165:QKU131165 QUB131165:QUQ131165 RDX131165:REM131165 RNT131165:ROI131165 RXP131165:RYE131165 SHL131165:SIA131165 SRH131165:SRW131165 TBD131165:TBS131165 TKZ131165:TLO131165 TUV131165:TVK131165 UER131165:UFG131165 UON131165:UPC131165 UYJ131165:UYY131165 VIF131165:VIU131165 VSB131165:VSQ131165 WBX131165:WCM131165 WLT131165:WMI131165 WVP131165:WWE131165 H196701:W196701 JD196701:JS196701 SZ196701:TO196701 ACV196701:ADK196701 AMR196701:ANG196701 AWN196701:AXC196701 BGJ196701:BGY196701 BQF196701:BQU196701 CAB196701:CAQ196701 CJX196701:CKM196701 CTT196701:CUI196701 DDP196701:DEE196701 DNL196701:DOA196701 DXH196701:DXW196701 EHD196701:EHS196701 EQZ196701:ERO196701 FAV196701:FBK196701 FKR196701:FLG196701 FUN196701:FVC196701 GEJ196701:GEY196701 GOF196701:GOU196701 GYB196701:GYQ196701 HHX196701:HIM196701 HRT196701:HSI196701 IBP196701:ICE196701 ILL196701:IMA196701 IVH196701:IVW196701 JFD196701:JFS196701 JOZ196701:JPO196701 JYV196701:JZK196701 KIR196701:KJG196701 KSN196701:KTC196701 LCJ196701:LCY196701 LMF196701:LMU196701 LWB196701:LWQ196701 MFX196701:MGM196701 MPT196701:MQI196701 MZP196701:NAE196701 NJL196701:NKA196701 NTH196701:NTW196701 ODD196701:ODS196701 OMZ196701:ONO196701 OWV196701:OXK196701 PGR196701:PHG196701 PQN196701:PRC196701 QAJ196701:QAY196701 QKF196701:QKU196701 QUB196701:QUQ196701 RDX196701:REM196701 RNT196701:ROI196701 RXP196701:RYE196701 SHL196701:SIA196701 SRH196701:SRW196701 TBD196701:TBS196701 TKZ196701:TLO196701 TUV196701:TVK196701 UER196701:UFG196701 UON196701:UPC196701 UYJ196701:UYY196701 VIF196701:VIU196701 VSB196701:VSQ196701 WBX196701:WCM196701 WLT196701:WMI196701 WVP196701:WWE196701 H262237:W262237 JD262237:JS262237 SZ262237:TO262237 ACV262237:ADK262237 AMR262237:ANG262237 AWN262237:AXC262237 BGJ262237:BGY262237 BQF262237:BQU262237 CAB262237:CAQ262237 CJX262237:CKM262237 CTT262237:CUI262237 DDP262237:DEE262237 DNL262237:DOA262237 DXH262237:DXW262237 EHD262237:EHS262237 EQZ262237:ERO262237 FAV262237:FBK262237 FKR262237:FLG262237 FUN262237:FVC262237 GEJ262237:GEY262237 GOF262237:GOU262237 GYB262237:GYQ262237 HHX262237:HIM262237 HRT262237:HSI262237 IBP262237:ICE262237 ILL262237:IMA262237 IVH262237:IVW262237 JFD262237:JFS262237 JOZ262237:JPO262237 JYV262237:JZK262237 KIR262237:KJG262237 KSN262237:KTC262237 LCJ262237:LCY262237 LMF262237:LMU262237 LWB262237:LWQ262237 MFX262237:MGM262237 MPT262237:MQI262237 MZP262237:NAE262237 NJL262237:NKA262237 NTH262237:NTW262237 ODD262237:ODS262237 OMZ262237:ONO262237 OWV262237:OXK262237 PGR262237:PHG262237 PQN262237:PRC262237 QAJ262237:QAY262237 QKF262237:QKU262237 QUB262237:QUQ262237 RDX262237:REM262237 RNT262237:ROI262237 RXP262237:RYE262237 SHL262237:SIA262237 SRH262237:SRW262237 TBD262237:TBS262237 TKZ262237:TLO262237 TUV262237:TVK262237 UER262237:UFG262237 UON262237:UPC262237 UYJ262237:UYY262237 VIF262237:VIU262237 VSB262237:VSQ262237 WBX262237:WCM262237 WLT262237:WMI262237 WVP262237:WWE262237 H327773:W327773 JD327773:JS327773 SZ327773:TO327773 ACV327773:ADK327773 AMR327773:ANG327773 AWN327773:AXC327773 BGJ327773:BGY327773 BQF327773:BQU327773 CAB327773:CAQ327773 CJX327773:CKM327773 CTT327773:CUI327773 DDP327773:DEE327773 DNL327773:DOA327773 DXH327773:DXW327773 EHD327773:EHS327773 EQZ327773:ERO327773 FAV327773:FBK327773 FKR327773:FLG327773 FUN327773:FVC327773 GEJ327773:GEY327773 GOF327773:GOU327773 GYB327773:GYQ327773 HHX327773:HIM327773 HRT327773:HSI327773 IBP327773:ICE327773 ILL327773:IMA327773 IVH327773:IVW327773 JFD327773:JFS327773 JOZ327773:JPO327773 JYV327773:JZK327773 KIR327773:KJG327773 KSN327773:KTC327773 LCJ327773:LCY327773 LMF327773:LMU327773 LWB327773:LWQ327773 MFX327773:MGM327773 MPT327773:MQI327773 MZP327773:NAE327773 NJL327773:NKA327773 NTH327773:NTW327773 ODD327773:ODS327773 OMZ327773:ONO327773 OWV327773:OXK327773 PGR327773:PHG327773 PQN327773:PRC327773 QAJ327773:QAY327773 QKF327773:QKU327773 QUB327773:QUQ327773 RDX327773:REM327773 RNT327773:ROI327773 RXP327773:RYE327773 SHL327773:SIA327773 SRH327773:SRW327773 TBD327773:TBS327773 TKZ327773:TLO327773 TUV327773:TVK327773 UER327773:UFG327773 UON327773:UPC327773 UYJ327773:UYY327773 VIF327773:VIU327773 VSB327773:VSQ327773 WBX327773:WCM327773 WLT327773:WMI327773 WVP327773:WWE327773 H393309:W393309 JD393309:JS393309 SZ393309:TO393309 ACV393309:ADK393309 AMR393309:ANG393309 AWN393309:AXC393309 BGJ393309:BGY393309 BQF393309:BQU393309 CAB393309:CAQ393309 CJX393309:CKM393309 CTT393309:CUI393309 DDP393309:DEE393309 DNL393309:DOA393309 DXH393309:DXW393309 EHD393309:EHS393309 EQZ393309:ERO393309 FAV393309:FBK393309 FKR393309:FLG393309 FUN393309:FVC393309 GEJ393309:GEY393309 GOF393309:GOU393309 GYB393309:GYQ393309 HHX393309:HIM393309 HRT393309:HSI393309 IBP393309:ICE393309 ILL393309:IMA393309 IVH393309:IVW393309 JFD393309:JFS393309 JOZ393309:JPO393309 JYV393309:JZK393309 KIR393309:KJG393309 KSN393309:KTC393309 LCJ393309:LCY393309 LMF393309:LMU393309 LWB393309:LWQ393309 MFX393309:MGM393309 MPT393309:MQI393309 MZP393309:NAE393309 NJL393309:NKA393309 NTH393309:NTW393309 ODD393309:ODS393309 OMZ393309:ONO393309 OWV393309:OXK393309 PGR393309:PHG393309 PQN393309:PRC393309 QAJ393309:QAY393309 QKF393309:QKU393309 QUB393309:QUQ393309 RDX393309:REM393309 RNT393309:ROI393309 RXP393309:RYE393309 SHL393309:SIA393309 SRH393309:SRW393309 TBD393309:TBS393309 TKZ393309:TLO393309 TUV393309:TVK393309 UER393309:UFG393309 UON393309:UPC393309 UYJ393309:UYY393309 VIF393309:VIU393309 VSB393309:VSQ393309 WBX393309:WCM393309 WLT393309:WMI393309 WVP393309:WWE393309 H458845:W458845 JD458845:JS458845 SZ458845:TO458845 ACV458845:ADK458845 AMR458845:ANG458845 AWN458845:AXC458845 BGJ458845:BGY458845 BQF458845:BQU458845 CAB458845:CAQ458845 CJX458845:CKM458845 CTT458845:CUI458845 DDP458845:DEE458845 DNL458845:DOA458845 DXH458845:DXW458845 EHD458845:EHS458845 EQZ458845:ERO458845 FAV458845:FBK458845 FKR458845:FLG458845 FUN458845:FVC458845 GEJ458845:GEY458845 GOF458845:GOU458845 GYB458845:GYQ458845 HHX458845:HIM458845 HRT458845:HSI458845 IBP458845:ICE458845 ILL458845:IMA458845 IVH458845:IVW458845 JFD458845:JFS458845 JOZ458845:JPO458845 JYV458845:JZK458845 KIR458845:KJG458845 KSN458845:KTC458845 LCJ458845:LCY458845 LMF458845:LMU458845 LWB458845:LWQ458845 MFX458845:MGM458845 MPT458845:MQI458845 MZP458845:NAE458845 NJL458845:NKA458845 NTH458845:NTW458845 ODD458845:ODS458845 OMZ458845:ONO458845 OWV458845:OXK458845 PGR458845:PHG458845 PQN458845:PRC458845 QAJ458845:QAY458845 QKF458845:QKU458845 QUB458845:QUQ458845 RDX458845:REM458845 RNT458845:ROI458845 RXP458845:RYE458845 SHL458845:SIA458845 SRH458845:SRW458845 TBD458845:TBS458845 TKZ458845:TLO458845 TUV458845:TVK458845 UER458845:UFG458845 UON458845:UPC458845 UYJ458845:UYY458845 VIF458845:VIU458845 VSB458845:VSQ458845 WBX458845:WCM458845 WLT458845:WMI458845 WVP458845:WWE458845 H524381:W524381 JD524381:JS524381 SZ524381:TO524381 ACV524381:ADK524381 AMR524381:ANG524381 AWN524381:AXC524381 BGJ524381:BGY524381 BQF524381:BQU524381 CAB524381:CAQ524381 CJX524381:CKM524381 CTT524381:CUI524381 DDP524381:DEE524381 DNL524381:DOA524381 DXH524381:DXW524381 EHD524381:EHS524381 EQZ524381:ERO524381 FAV524381:FBK524381 FKR524381:FLG524381 FUN524381:FVC524381 GEJ524381:GEY524381 GOF524381:GOU524381 GYB524381:GYQ524381 HHX524381:HIM524381 HRT524381:HSI524381 IBP524381:ICE524381 ILL524381:IMA524381 IVH524381:IVW524381 JFD524381:JFS524381 JOZ524381:JPO524381 JYV524381:JZK524381 KIR524381:KJG524381 KSN524381:KTC524381 LCJ524381:LCY524381 LMF524381:LMU524381 LWB524381:LWQ524381 MFX524381:MGM524381 MPT524381:MQI524381 MZP524381:NAE524381 NJL524381:NKA524381 NTH524381:NTW524381 ODD524381:ODS524381 OMZ524381:ONO524381 OWV524381:OXK524381 PGR524381:PHG524381 PQN524381:PRC524381 QAJ524381:QAY524381 QKF524381:QKU524381 QUB524381:QUQ524381 RDX524381:REM524381 RNT524381:ROI524381 RXP524381:RYE524381 SHL524381:SIA524381 SRH524381:SRW524381 TBD524381:TBS524381 TKZ524381:TLO524381 TUV524381:TVK524381 UER524381:UFG524381 UON524381:UPC524381 UYJ524381:UYY524381 VIF524381:VIU524381 VSB524381:VSQ524381 WBX524381:WCM524381 WLT524381:WMI524381 WVP524381:WWE524381 H589917:W589917 JD589917:JS589917 SZ589917:TO589917 ACV589917:ADK589917 AMR589917:ANG589917 AWN589917:AXC589917 BGJ589917:BGY589917 BQF589917:BQU589917 CAB589917:CAQ589917 CJX589917:CKM589917 CTT589917:CUI589917 DDP589917:DEE589917 DNL589917:DOA589917 DXH589917:DXW589917 EHD589917:EHS589917 EQZ589917:ERO589917 FAV589917:FBK589917 FKR589917:FLG589917 FUN589917:FVC589917 GEJ589917:GEY589917 GOF589917:GOU589917 GYB589917:GYQ589917 HHX589917:HIM589917 HRT589917:HSI589917 IBP589917:ICE589917 ILL589917:IMA589917 IVH589917:IVW589917 JFD589917:JFS589917 JOZ589917:JPO589917 JYV589917:JZK589917 KIR589917:KJG589917 KSN589917:KTC589917 LCJ589917:LCY589917 LMF589917:LMU589917 LWB589917:LWQ589917 MFX589917:MGM589917 MPT589917:MQI589917 MZP589917:NAE589917 NJL589917:NKA589917 NTH589917:NTW589917 ODD589917:ODS589917 OMZ589917:ONO589917 OWV589917:OXK589917 PGR589917:PHG589917 PQN589917:PRC589917 QAJ589917:QAY589917 QKF589917:QKU589917 QUB589917:QUQ589917 RDX589917:REM589917 RNT589917:ROI589917 RXP589917:RYE589917 SHL589917:SIA589917 SRH589917:SRW589917 TBD589917:TBS589917 TKZ589917:TLO589917 TUV589917:TVK589917 UER589917:UFG589917 UON589917:UPC589917 UYJ589917:UYY589917 VIF589917:VIU589917 VSB589917:VSQ589917 WBX589917:WCM589917 WLT589917:WMI589917 WVP589917:WWE589917 H655453:W655453 JD655453:JS655453 SZ655453:TO655453 ACV655453:ADK655453 AMR655453:ANG655453 AWN655453:AXC655453 BGJ655453:BGY655453 BQF655453:BQU655453 CAB655453:CAQ655453 CJX655453:CKM655453 CTT655453:CUI655453 DDP655453:DEE655453 DNL655453:DOA655453 DXH655453:DXW655453 EHD655453:EHS655453 EQZ655453:ERO655453 FAV655453:FBK655453 FKR655453:FLG655453 FUN655453:FVC655453 GEJ655453:GEY655453 GOF655453:GOU655453 GYB655453:GYQ655453 HHX655453:HIM655453 HRT655453:HSI655453 IBP655453:ICE655453 ILL655453:IMA655453 IVH655453:IVW655453 JFD655453:JFS655453 JOZ655453:JPO655453 JYV655453:JZK655453 KIR655453:KJG655453 KSN655453:KTC655453 LCJ655453:LCY655453 LMF655453:LMU655453 LWB655453:LWQ655453 MFX655453:MGM655453 MPT655453:MQI655453 MZP655453:NAE655453 NJL655453:NKA655453 NTH655453:NTW655453 ODD655453:ODS655453 OMZ655453:ONO655453 OWV655453:OXK655453 PGR655453:PHG655453 PQN655453:PRC655453 QAJ655453:QAY655453 QKF655453:QKU655453 QUB655453:QUQ655453 RDX655453:REM655453 RNT655453:ROI655453 RXP655453:RYE655453 SHL655453:SIA655453 SRH655453:SRW655453 TBD655453:TBS655453 TKZ655453:TLO655453 TUV655453:TVK655453 UER655453:UFG655453 UON655453:UPC655453 UYJ655453:UYY655453 VIF655453:VIU655453 VSB655453:VSQ655453 WBX655453:WCM655453 WLT655453:WMI655453 WVP655453:WWE655453 H720989:W720989 JD720989:JS720989 SZ720989:TO720989 ACV720989:ADK720989 AMR720989:ANG720989 AWN720989:AXC720989 BGJ720989:BGY720989 BQF720989:BQU720989 CAB720989:CAQ720989 CJX720989:CKM720989 CTT720989:CUI720989 DDP720989:DEE720989 DNL720989:DOA720989 DXH720989:DXW720989 EHD720989:EHS720989 EQZ720989:ERO720989 FAV720989:FBK720989 FKR720989:FLG720989 FUN720989:FVC720989 GEJ720989:GEY720989 GOF720989:GOU720989 GYB720989:GYQ720989 HHX720989:HIM720989 HRT720989:HSI720989 IBP720989:ICE720989 ILL720989:IMA720989 IVH720989:IVW720989 JFD720989:JFS720989 JOZ720989:JPO720989 JYV720989:JZK720989 KIR720989:KJG720989 KSN720989:KTC720989 LCJ720989:LCY720989 LMF720989:LMU720989 LWB720989:LWQ720989 MFX720989:MGM720989 MPT720989:MQI720989 MZP720989:NAE720989 NJL720989:NKA720989 NTH720989:NTW720989 ODD720989:ODS720989 OMZ720989:ONO720989 OWV720989:OXK720989 PGR720989:PHG720989 PQN720989:PRC720989 QAJ720989:QAY720989 QKF720989:QKU720989 QUB720989:QUQ720989 RDX720989:REM720989 RNT720989:ROI720989 RXP720989:RYE720989 SHL720989:SIA720989 SRH720989:SRW720989 TBD720989:TBS720989 TKZ720989:TLO720989 TUV720989:TVK720989 UER720989:UFG720989 UON720989:UPC720989 UYJ720989:UYY720989 VIF720989:VIU720989 VSB720989:VSQ720989 WBX720989:WCM720989 WLT720989:WMI720989 WVP720989:WWE720989 H786525:W786525 JD786525:JS786525 SZ786525:TO786525 ACV786525:ADK786525 AMR786525:ANG786525 AWN786525:AXC786525 BGJ786525:BGY786525 BQF786525:BQU786525 CAB786525:CAQ786525 CJX786525:CKM786525 CTT786525:CUI786525 DDP786525:DEE786525 DNL786525:DOA786525 DXH786525:DXW786525 EHD786525:EHS786525 EQZ786525:ERO786525 FAV786525:FBK786525 FKR786525:FLG786525 FUN786525:FVC786525 GEJ786525:GEY786525 GOF786525:GOU786525 GYB786525:GYQ786525 HHX786525:HIM786525 HRT786525:HSI786525 IBP786525:ICE786525 ILL786525:IMA786525 IVH786525:IVW786525 JFD786525:JFS786525 JOZ786525:JPO786525 JYV786525:JZK786525 KIR786525:KJG786525 KSN786525:KTC786525 LCJ786525:LCY786525 LMF786525:LMU786525 LWB786525:LWQ786525 MFX786525:MGM786525 MPT786525:MQI786525 MZP786525:NAE786525 NJL786525:NKA786525 NTH786525:NTW786525 ODD786525:ODS786525 OMZ786525:ONO786525 OWV786525:OXK786525 PGR786525:PHG786525 PQN786525:PRC786525 QAJ786525:QAY786525 QKF786525:QKU786525 QUB786525:QUQ786525 RDX786525:REM786525 RNT786525:ROI786525 RXP786525:RYE786525 SHL786525:SIA786525 SRH786525:SRW786525 TBD786525:TBS786525 TKZ786525:TLO786525 TUV786525:TVK786525 UER786525:UFG786525 UON786525:UPC786525 UYJ786525:UYY786525 VIF786525:VIU786525 VSB786525:VSQ786525 WBX786525:WCM786525 WLT786525:WMI786525 WVP786525:WWE786525 H852061:W852061 JD852061:JS852061 SZ852061:TO852061 ACV852061:ADK852061 AMR852061:ANG852061 AWN852061:AXC852061 BGJ852061:BGY852061 BQF852061:BQU852061 CAB852061:CAQ852061 CJX852061:CKM852061 CTT852061:CUI852061 DDP852061:DEE852061 DNL852061:DOA852061 DXH852061:DXW852061 EHD852061:EHS852061 EQZ852061:ERO852061 FAV852061:FBK852061 FKR852061:FLG852061 FUN852061:FVC852061 GEJ852061:GEY852061 GOF852061:GOU852061 GYB852061:GYQ852061 HHX852061:HIM852061 HRT852061:HSI852061 IBP852061:ICE852061 ILL852061:IMA852061 IVH852061:IVW852061 JFD852061:JFS852061 JOZ852061:JPO852061 JYV852061:JZK852061 KIR852061:KJG852061 KSN852061:KTC852061 LCJ852061:LCY852061 LMF852061:LMU852061 LWB852061:LWQ852061 MFX852061:MGM852061 MPT852061:MQI852061 MZP852061:NAE852061 NJL852061:NKA852061 NTH852061:NTW852061 ODD852061:ODS852061 OMZ852061:ONO852061 OWV852061:OXK852061 PGR852061:PHG852061 PQN852061:PRC852061 QAJ852061:QAY852061 QKF852061:QKU852061 QUB852061:QUQ852061 RDX852061:REM852061 RNT852061:ROI852061 RXP852061:RYE852061 SHL852061:SIA852061 SRH852061:SRW852061 TBD852061:TBS852061 TKZ852061:TLO852061 TUV852061:TVK852061 UER852061:UFG852061 UON852061:UPC852061 UYJ852061:UYY852061 VIF852061:VIU852061 VSB852061:VSQ852061 WBX852061:WCM852061 WLT852061:WMI852061 WVP852061:WWE852061 H917597:W917597 JD917597:JS917597 SZ917597:TO917597 ACV917597:ADK917597 AMR917597:ANG917597 AWN917597:AXC917597 BGJ917597:BGY917597 BQF917597:BQU917597 CAB917597:CAQ917597 CJX917597:CKM917597 CTT917597:CUI917597 DDP917597:DEE917597 DNL917597:DOA917597 DXH917597:DXW917597 EHD917597:EHS917597 EQZ917597:ERO917597 FAV917597:FBK917597 FKR917597:FLG917597 FUN917597:FVC917597 GEJ917597:GEY917597 GOF917597:GOU917597 GYB917597:GYQ917597 HHX917597:HIM917597 HRT917597:HSI917597 IBP917597:ICE917597 ILL917597:IMA917597 IVH917597:IVW917597 JFD917597:JFS917597 JOZ917597:JPO917597 JYV917597:JZK917597 KIR917597:KJG917597 KSN917597:KTC917597 LCJ917597:LCY917597 LMF917597:LMU917597 LWB917597:LWQ917597 MFX917597:MGM917597 MPT917597:MQI917597 MZP917597:NAE917597 NJL917597:NKA917597 NTH917597:NTW917597 ODD917597:ODS917597 OMZ917597:ONO917597 OWV917597:OXK917597 PGR917597:PHG917597 PQN917597:PRC917597 QAJ917597:QAY917597 QKF917597:QKU917597 QUB917597:QUQ917597 RDX917597:REM917597 RNT917597:ROI917597 RXP917597:RYE917597 SHL917597:SIA917597 SRH917597:SRW917597 TBD917597:TBS917597 TKZ917597:TLO917597 TUV917597:TVK917597 UER917597:UFG917597 UON917597:UPC917597 UYJ917597:UYY917597 VIF917597:VIU917597 VSB917597:VSQ917597 WBX917597:WCM917597 WLT917597:WMI917597 WVP917597:WWE917597 H983133:W983133 JD983133:JS983133 SZ983133:TO983133 ACV983133:ADK983133 AMR983133:ANG983133 AWN983133:AXC983133 BGJ983133:BGY983133 BQF983133:BQU983133 CAB983133:CAQ983133 CJX983133:CKM983133 CTT983133:CUI983133 DDP983133:DEE983133 DNL983133:DOA983133 DXH983133:DXW983133 EHD983133:EHS983133 EQZ983133:ERO983133 FAV983133:FBK983133 FKR983133:FLG983133 FUN983133:FVC983133 GEJ983133:GEY983133 GOF983133:GOU983133 GYB983133:GYQ983133 HHX983133:HIM983133 HRT983133:HSI983133 IBP983133:ICE983133 ILL983133:IMA983133 IVH983133:IVW983133 JFD983133:JFS983133 JOZ983133:JPO983133 JYV983133:JZK983133 KIR983133:KJG983133 KSN983133:KTC983133 LCJ983133:LCY983133 LMF983133:LMU983133 LWB983133:LWQ983133 MFX983133:MGM983133 MPT983133:MQI983133 MZP983133:NAE983133 NJL983133:NKA983133 NTH983133:NTW983133 ODD983133:ODS983133 OMZ983133:ONO983133 OWV983133:OXK983133 PGR983133:PHG983133 PQN983133:PRC983133 QAJ983133:QAY983133 QKF983133:QKU983133 QUB983133:QUQ983133 RDX983133:REM983133 RNT983133:ROI983133 RXP983133:RYE983133 SHL983133:SIA983133 SRH983133:SRW983133 TBD983133:TBS983133 TKZ983133:TLO983133 TUV983133:TVK983133 UER983133:UFG983133 UON983133:UPC983133 UYJ983133:UYY983133 VIF983133:VIU983133 VSB983133:VSQ983133 WBX983133:WCM983133 WLT983133:WMI983133 WVP983133:WWE983133 G96:W96 JC96:JS96 SY96:TO96 ACU96:ADK96 AMQ96:ANG96 AWM96:AXC96 BGI96:BGY96 BQE96:BQU96 CAA96:CAQ96 CJW96:CKM96 CTS96:CUI96 DDO96:DEE96 DNK96:DOA96 DXG96:DXW96 EHC96:EHS96 EQY96:ERO96 FAU96:FBK96 FKQ96:FLG96 FUM96:FVC96 GEI96:GEY96 GOE96:GOU96 GYA96:GYQ96 HHW96:HIM96 HRS96:HSI96 IBO96:ICE96 ILK96:IMA96 IVG96:IVW96 JFC96:JFS96 JOY96:JPO96 JYU96:JZK96 KIQ96:KJG96 KSM96:KTC96 LCI96:LCY96 LME96:LMU96 LWA96:LWQ96 MFW96:MGM96 MPS96:MQI96 MZO96:NAE96 NJK96:NKA96 NTG96:NTW96 ODC96:ODS96 OMY96:ONO96 OWU96:OXK96 PGQ96:PHG96 PQM96:PRC96 QAI96:QAY96 QKE96:QKU96 QUA96:QUQ96 RDW96:REM96 RNS96:ROI96 RXO96:RYE96 SHK96:SIA96 SRG96:SRW96 TBC96:TBS96 TKY96:TLO96 TUU96:TVK96 UEQ96:UFG96 UOM96:UPC96 UYI96:UYY96 VIE96:VIU96 VSA96:VSQ96 WBW96:WCM96 WLS96:WMI96 WVO96:WWE96 G65632:W65632 JC65632:JS65632 SY65632:TO65632 ACU65632:ADK65632 AMQ65632:ANG65632 AWM65632:AXC65632 BGI65632:BGY65632 BQE65632:BQU65632 CAA65632:CAQ65632 CJW65632:CKM65632 CTS65632:CUI65632 DDO65632:DEE65632 DNK65632:DOA65632 DXG65632:DXW65632 EHC65632:EHS65632 EQY65632:ERO65632 FAU65632:FBK65632 FKQ65632:FLG65632 FUM65632:FVC65632 GEI65632:GEY65632 GOE65632:GOU65632 GYA65632:GYQ65632 HHW65632:HIM65632 HRS65632:HSI65632 IBO65632:ICE65632 ILK65632:IMA65632 IVG65632:IVW65632 JFC65632:JFS65632 JOY65632:JPO65632 JYU65632:JZK65632 KIQ65632:KJG65632 KSM65632:KTC65632 LCI65632:LCY65632 LME65632:LMU65632 LWA65632:LWQ65632 MFW65632:MGM65632 MPS65632:MQI65632 MZO65632:NAE65632 NJK65632:NKA65632 NTG65632:NTW65632 ODC65632:ODS65632 OMY65632:ONO65632 OWU65632:OXK65632 PGQ65632:PHG65632 PQM65632:PRC65632 QAI65632:QAY65632 QKE65632:QKU65632 QUA65632:QUQ65632 RDW65632:REM65632 RNS65632:ROI65632 RXO65632:RYE65632 SHK65632:SIA65632 SRG65632:SRW65632 TBC65632:TBS65632 TKY65632:TLO65632 TUU65632:TVK65632 UEQ65632:UFG65632 UOM65632:UPC65632 UYI65632:UYY65632 VIE65632:VIU65632 VSA65632:VSQ65632 WBW65632:WCM65632 WLS65632:WMI65632 WVO65632:WWE65632 G131168:W131168 JC131168:JS131168 SY131168:TO131168 ACU131168:ADK131168 AMQ131168:ANG131168 AWM131168:AXC131168 BGI131168:BGY131168 BQE131168:BQU131168 CAA131168:CAQ131168 CJW131168:CKM131168 CTS131168:CUI131168 DDO131168:DEE131168 DNK131168:DOA131168 DXG131168:DXW131168 EHC131168:EHS131168 EQY131168:ERO131168 FAU131168:FBK131168 FKQ131168:FLG131168 FUM131168:FVC131168 GEI131168:GEY131168 GOE131168:GOU131168 GYA131168:GYQ131168 HHW131168:HIM131168 HRS131168:HSI131168 IBO131168:ICE131168 ILK131168:IMA131168 IVG131168:IVW131168 JFC131168:JFS131168 JOY131168:JPO131168 JYU131168:JZK131168 KIQ131168:KJG131168 KSM131168:KTC131168 LCI131168:LCY131168 LME131168:LMU131168 LWA131168:LWQ131168 MFW131168:MGM131168 MPS131168:MQI131168 MZO131168:NAE131168 NJK131168:NKA131168 NTG131168:NTW131168 ODC131168:ODS131168 OMY131168:ONO131168 OWU131168:OXK131168 PGQ131168:PHG131168 PQM131168:PRC131168 QAI131168:QAY131168 QKE131168:QKU131168 QUA131168:QUQ131168 RDW131168:REM131168 RNS131168:ROI131168 RXO131168:RYE131168 SHK131168:SIA131168 SRG131168:SRW131168 TBC131168:TBS131168 TKY131168:TLO131168 TUU131168:TVK131168 UEQ131168:UFG131168 UOM131168:UPC131168 UYI131168:UYY131168 VIE131168:VIU131168 VSA131168:VSQ131168 WBW131168:WCM131168 WLS131168:WMI131168 WVO131168:WWE131168 G196704:W196704 JC196704:JS196704 SY196704:TO196704 ACU196704:ADK196704 AMQ196704:ANG196704 AWM196704:AXC196704 BGI196704:BGY196704 BQE196704:BQU196704 CAA196704:CAQ196704 CJW196704:CKM196704 CTS196704:CUI196704 DDO196704:DEE196704 DNK196704:DOA196704 DXG196704:DXW196704 EHC196704:EHS196704 EQY196704:ERO196704 FAU196704:FBK196704 FKQ196704:FLG196704 FUM196704:FVC196704 GEI196704:GEY196704 GOE196704:GOU196704 GYA196704:GYQ196704 HHW196704:HIM196704 HRS196704:HSI196704 IBO196704:ICE196704 ILK196704:IMA196704 IVG196704:IVW196704 JFC196704:JFS196704 JOY196704:JPO196704 JYU196704:JZK196704 KIQ196704:KJG196704 KSM196704:KTC196704 LCI196704:LCY196704 LME196704:LMU196704 LWA196704:LWQ196704 MFW196704:MGM196704 MPS196704:MQI196704 MZO196704:NAE196704 NJK196704:NKA196704 NTG196704:NTW196704 ODC196704:ODS196704 OMY196704:ONO196704 OWU196704:OXK196704 PGQ196704:PHG196704 PQM196704:PRC196704 QAI196704:QAY196704 QKE196704:QKU196704 QUA196704:QUQ196704 RDW196704:REM196704 RNS196704:ROI196704 RXO196704:RYE196704 SHK196704:SIA196704 SRG196704:SRW196704 TBC196704:TBS196704 TKY196704:TLO196704 TUU196704:TVK196704 UEQ196704:UFG196704 UOM196704:UPC196704 UYI196704:UYY196704 VIE196704:VIU196704 VSA196704:VSQ196704 WBW196704:WCM196704 WLS196704:WMI196704 WVO196704:WWE196704 G262240:W262240 JC262240:JS262240 SY262240:TO262240 ACU262240:ADK262240 AMQ262240:ANG262240 AWM262240:AXC262240 BGI262240:BGY262240 BQE262240:BQU262240 CAA262240:CAQ262240 CJW262240:CKM262240 CTS262240:CUI262240 DDO262240:DEE262240 DNK262240:DOA262240 DXG262240:DXW262240 EHC262240:EHS262240 EQY262240:ERO262240 FAU262240:FBK262240 FKQ262240:FLG262240 FUM262240:FVC262240 GEI262240:GEY262240 GOE262240:GOU262240 GYA262240:GYQ262240 HHW262240:HIM262240 HRS262240:HSI262240 IBO262240:ICE262240 ILK262240:IMA262240 IVG262240:IVW262240 JFC262240:JFS262240 JOY262240:JPO262240 JYU262240:JZK262240 KIQ262240:KJG262240 KSM262240:KTC262240 LCI262240:LCY262240 LME262240:LMU262240 LWA262240:LWQ262240 MFW262240:MGM262240 MPS262240:MQI262240 MZO262240:NAE262240 NJK262240:NKA262240 NTG262240:NTW262240 ODC262240:ODS262240 OMY262240:ONO262240 OWU262240:OXK262240 PGQ262240:PHG262240 PQM262240:PRC262240 QAI262240:QAY262240 QKE262240:QKU262240 QUA262240:QUQ262240 RDW262240:REM262240 RNS262240:ROI262240 RXO262240:RYE262240 SHK262240:SIA262240 SRG262240:SRW262240 TBC262240:TBS262240 TKY262240:TLO262240 TUU262240:TVK262240 UEQ262240:UFG262240 UOM262240:UPC262240 UYI262240:UYY262240 VIE262240:VIU262240 VSA262240:VSQ262240 WBW262240:WCM262240 WLS262240:WMI262240 WVO262240:WWE262240 G327776:W327776 JC327776:JS327776 SY327776:TO327776 ACU327776:ADK327776 AMQ327776:ANG327776 AWM327776:AXC327776 BGI327776:BGY327776 BQE327776:BQU327776 CAA327776:CAQ327776 CJW327776:CKM327776 CTS327776:CUI327776 DDO327776:DEE327776 DNK327776:DOA327776 DXG327776:DXW327776 EHC327776:EHS327776 EQY327776:ERO327776 FAU327776:FBK327776 FKQ327776:FLG327776 FUM327776:FVC327776 GEI327776:GEY327776 GOE327776:GOU327776 GYA327776:GYQ327776 HHW327776:HIM327776 HRS327776:HSI327776 IBO327776:ICE327776 ILK327776:IMA327776 IVG327776:IVW327776 JFC327776:JFS327776 JOY327776:JPO327776 JYU327776:JZK327776 KIQ327776:KJG327776 KSM327776:KTC327776 LCI327776:LCY327776 LME327776:LMU327776 LWA327776:LWQ327776 MFW327776:MGM327776 MPS327776:MQI327776 MZO327776:NAE327776 NJK327776:NKA327776 NTG327776:NTW327776 ODC327776:ODS327776 OMY327776:ONO327776 OWU327776:OXK327776 PGQ327776:PHG327776 PQM327776:PRC327776 QAI327776:QAY327776 QKE327776:QKU327776 QUA327776:QUQ327776 RDW327776:REM327776 RNS327776:ROI327776 RXO327776:RYE327776 SHK327776:SIA327776 SRG327776:SRW327776 TBC327776:TBS327776 TKY327776:TLO327776 TUU327776:TVK327776 UEQ327776:UFG327776 UOM327776:UPC327776 UYI327776:UYY327776 VIE327776:VIU327776 VSA327776:VSQ327776 WBW327776:WCM327776 WLS327776:WMI327776 WVO327776:WWE327776 G393312:W393312 JC393312:JS393312 SY393312:TO393312 ACU393312:ADK393312 AMQ393312:ANG393312 AWM393312:AXC393312 BGI393312:BGY393312 BQE393312:BQU393312 CAA393312:CAQ393312 CJW393312:CKM393312 CTS393312:CUI393312 DDO393312:DEE393312 DNK393312:DOA393312 DXG393312:DXW393312 EHC393312:EHS393312 EQY393312:ERO393312 FAU393312:FBK393312 FKQ393312:FLG393312 FUM393312:FVC393312 GEI393312:GEY393312 GOE393312:GOU393312 GYA393312:GYQ393312 HHW393312:HIM393312 HRS393312:HSI393312 IBO393312:ICE393312 ILK393312:IMA393312 IVG393312:IVW393312 JFC393312:JFS393312 JOY393312:JPO393312 JYU393312:JZK393312 KIQ393312:KJG393312 KSM393312:KTC393312 LCI393312:LCY393312 LME393312:LMU393312 LWA393312:LWQ393312 MFW393312:MGM393312 MPS393312:MQI393312 MZO393312:NAE393312 NJK393312:NKA393312 NTG393312:NTW393312 ODC393312:ODS393312 OMY393312:ONO393312 OWU393312:OXK393312 PGQ393312:PHG393312 PQM393312:PRC393312 QAI393312:QAY393312 QKE393312:QKU393312 QUA393312:QUQ393312 RDW393312:REM393312 RNS393312:ROI393312 RXO393312:RYE393312 SHK393312:SIA393312 SRG393312:SRW393312 TBC393312:TBS393312 TKY393312:TLO393312 TUU393312:TVK393312 UEQ393312:UFG393312 UOM393312:UPC393312 UYI393312:UYY393312 VIE393312:VIU393312 VSA393312:VSQ393312 WBW393312:WCM393312 WLS393312:WMI393312 WVO393312:WWE393312 G458848:W458848 JC458848:JS458848 SY458848:TO458848 ACU458848:ADK458848 AMQ458848:ANG458848 AWM458848:AXC458848 BGI458848:BGY458848 BQE458848:BQU458848 CAA458848:CAQ458848 CJW458848:CKM458848 CTS458848:CUI458848 DDO458848:DEE458848 DNK458848:DOA458848 DXG458848:DXW458848 EHC458848:EHS458848 EQY458848:ERO458848 FAU458848:FBK458848 FKQ458848:FLG458848 FUM458848:FVC458848 GEI458848:GEY458848 GOE458848:GOU458848 GYA458848:GYQ458848 HHW458848:HIM458848 HRS458848:HSI458848 IBO458848:ICE458848 ILK458848:IMA458848 IVG458848:IVW458848 JFC458848:JFS458848 JOY458848:JPO458848 JYU458848:JZK458848 KIQ458848:KJG458848 KSM458848:KTC458848 LCI458848:LCY458848 LME458848:LMU458848 LWA458848:LWQ458848 MFW458848:MGM458848 MPS458848:MQI458848 MZO458848:NAE458848 NJK458848:NKA458848 NTG458848:NTW458848 ODC458848:ODS458848 OMY458848:ONO458848 OWU458848:OXK458848 PGQ458848:PHG458848 PQM458848:PRC458848 QAI458848:QAY458848 QKE458848:QKU458848 QUA458848:QUQ458848 RDW458848:REM458848 RNS458848:ROI458848 RXO458848:RYE458848 SHK458848:SIA458848 SRG458848:SRW458848 TBC458848:TBS458848 TKY458848:TLO458848 TUU458848:TVK458848 UEQ458848:UFG458848 UOM458848:UPC458848 UYI458848:UYY458848 VIE458848:VIU458848 VSA458848:VSQ458848 WBW458848:WCM458848 WLS458848:WMI458848 WVO458848:WWE458848 G524384:W524384 JC524384:JS524384 SY524384:TO524384 ACU524384:ADK524384 AMQ524384:ANG524384 AWM524384:AXC524384 BGI524384:BGY524384 BQE524384:BQU524384 CAA524384:CAQ524384 CJW524384:CKM524384 CTS524384:CUI524384 DDO524384:DEE524384 DNK524384:DOA524384 DXG524384:DXW524384 EHC524384:EHS524384 EQY524384:ERO524384 FAU524384:FBK524384 FKQ524384:FLG524384 FUM524384:FVC524384 GEI524384:GEY524384 GOE524384:GOU524384 GYA524384:GYQ524384 HHW524384:HIM524384 HRS524384:HSI524384 IBO524384:ICE524384 ILK524384:IMA524384 IVG524384:IVW524384 JFC524384:JFS524384 JOY524384:JPO524384 JYU524384:JZK524384 KIQ524384:KJG524384 KSM524384:KTC524384 LCI524384:LCY524384 LME524384:LMU524384 LWA524384:LWQ524384 MFW524384:MGM524384 MPS524384:MQI524384 MZO524384:NAE524384 NJK524384:NKA524384 NTG524384:NTW524384 ODC524384:ODS524384 OMY524384:ONO524384 OWU524384:OXK524384 PGQ524384:PHG524384 PQM524384:PRC524384 QAI524384:QAY524384 QKE524384:QKU524384 QUA524384:QUQ524384 RDW524384:REM524384 RNS524384:ROI524384 RXO524384:RYE524384 SHK524384:SIA524384 SRG524384:SRW524384 TBC524384:TBS524384 TKY524384:TLO524384 TUU524384:TVK524384 UEQ524384:UFG524384 UOM524384:UPC524384 UYI524384:UYY524384 VIE524384:VIU524384 VSA524384:VSQ524384 WBW524384:WCM524384 WLS524384:WMI524384 WVO524384:WWE524384 G589920:W589920 JC589920:JS589920 SY589920:TO589920 ACU589920:ADK589920 AMQ589920:ANG589920 AWM589920:AXC589920 BGI589920:BGY589920 BQE589920:BQU589920 CAA589920:CAQ589920 CJW589920:CKM589920 CTS589920:CUI589920 DDO589920:DEE589920 DNK589920:DOA589920 DXG589920:DXW589920 EHC589920:EHS589920 EQY589920:ERO589920 FAU589920:FBK589920 FKQ589920:FLG589920 FUM589920:FVC589920 GEI589920:GEY589920 GOE589920:GOU589920 GYA589920:GYQ589920 HHW589920:HIM589920 HRS589920:HSI589920 IBO589920:ICE589920 ILK589920:IMA589920 IVG589920:IVW589920 JFC589920:JFS589920 JOY589920:JPO589920 JYU589920:JZK589920 KIQ589920:KJG589920 KSM589920:KTC589920 LCI589920:LCY589920 LME589920:LMU589920 LWA589920:LWQ589920 MFW589920:MGM589920 MPS589920:MQI589920 MZO589920:NAE589920 NJK589920:NKA589920 NTG589920:NTW589920 ODC589920:ODS589920 OMY589920:ONO589920 OWU589920:OXK589920 PGQ589920:PHG589920 PQM589920:PRC589920 QAI589920:QAY589920 QKE589920:QKU589920 QUA589920:QUQ589920 RDW589920:REM589920 RNS589920:ROI589920 RXO589920:RYE589920 SHK589920:SIA589920 SRG589920:SRW589920 TBC589920:TBS589920 TKY589920:TLO589920 TUU589920:TVK589920 UEQ589920:UFG589920 UOM589920:UPC589920 UYI589920:UYY589920 VIE589920:VIU589920 VSA589920:VSQ589920 WBW589920:WCM589920 WLS589920:WMI589920 WVO589920:WWE589920 G655456:W655456 JC655456:JS655456 SY655456:TO655456 ACU655456:ADK655456 AMQ655456:ANG655456 AWM655456:AXC655456 BGI655456:BGY655456 BQE655456:BQU655456 CAA655456:CAQ655456 CJW655456:CKM655456 CTS655456:CUI655456 DDO655456:DEE655456 DNK655456:DOA655456 DXG655456:DXW655456 EHC655456:EHS655456 EQY655456:ERO655456 FAU655456:FBK655456 FKQ655456:FLG655456 FUM655456:FVC655456 GEI655456:GEY655456 GOE655456:GOU655456 GYA655456:GYQ655456 HHW655456:HIM655456 HRS655456:HSI655456 IBO655456:ICE655456 ILK655456:IMA655456 IVG655456:IVW655456 JFC655456:JFS655456 JOY655456:JPO655456 JYU655456:JZK655456 KIQ655456:KJG655456 KSM655456:KTC655456 LCI655456:LCY655456 LME655456:LMU655456 LWA655456:LWQ655456 MFW655456:MGM655456 MPS655456:MQI655456 MZO655456:NAE655456 NJK655456:NKA655456 NTG655456:NTW655456 ODC655456:ODS655456 OMY655456:ONO655456 OWU655456:OXK655456 PGQ655456:PHG655456 PQM655456:PRC655456 QAI655456:QAY655456 QKE655456:QKU655456 QUA655456:QUQ655456 RDW655456:REM655456 RNS655456:ROI655456 RXO655456:RYE655456 SHK655456:SIA655456 SRG655456:SRW655456 TBC655456:TBS655456 TKY655456:TLO655456 TUU655456:TVK655456 UEQ655456:UFG655456 UOM655456:UPC655456 UYI655456:UYY655456 VIE655456:VIU655456 VSA655456:VSQ655456 WBW655456:WCM655456 WLS655456:WMI655456 WVO655456:WWE655456 G720992:W720992 JC720992:JS720992 SY720992:TO720992 ACU720992:ADK720992 AMQ720992:ANG720992 AWM720992:AXC720992 BGI720992:BGY720992 BQE720992:BQU720992 CAA720992:CAQ720992 CJW720992:CKM720992 CTS720992:CUI720992 DDO720992:DEE720992 DNK720992:DOA720992 DXG720992:DXW720992 EHC720992:EHS720992 EQY720992:ERO720992 FAU720992:FBK720992 FKQ720992:FLG720992 FUM720992:FVC720992 GEI720992:GEY720992 GOE720992:GOU720992 GYA720992:GYQ720992 HHW720992:HIM720992 HRS720992:HSI720992 IBO720992:ICE720992 ILK720992:IMA720992 IVG720992:IVW720992 JFC720992:JFS720992 JOY720992:JPO720992 JYU720992:JZK720992 KIQ720992:KJG720992 KSM720992:KTC720992 LCI720992:LCY720992 LME720992:LMU720992 LWA720992:LWQ720992 MFW720992:MGM720992 MPS720992:MQI720992 MZO720992:NAE720992 NJK720992:NKA720992 NTG720992:NTW720992 ODC720992:ODS720992 OMY720992:ONO720992 OWU720992:OXK720992 PGQ720992:PHG720992 PQM720992:PRC720992 QAI720992:QAY720992 QKE720992:QKU720992 QUA720992:QUQ720992 RDW720992:REM720992 RNS720992:ROI720992 RXO720992:RYE720992 SHK720992:SIA720992 SRG720992:SRW720992 TBC720992:TBS720992 TKY720992:TLO720992 TUU720992:TVK720992 UEQ720992:UFG720992 UOM720992:UPC720992 UYI720992:UYY720992 VIE720992:VIU720992 VSA720992:VSQ720992 WBW720992:WCM720992 WLS720992:WMI720992 WVO720992:WWE720992 G786528:W786528 JC786528:JS786528 SY786528:TO786528 ACU786528:ADK786528 AMQ786528:ANG786528 AWM786528:AXC786528 BGI786528:BGY786528 BQE786528:BQU786528 CAA786528:CAQ786528 CJW786528:CKM786528 CTS786528:CUI786528 DDO786528:DEE786528 DNK786528:DOA786528 DXG786528:DXW786528 EHC786528:EHS786528 EQY786528:ERO786528 FAU786528:FBK786528 FKQ786528:FLG786528 FUM786528:FVC786528 GEI786528:GEY786528 GOE786528:GOU786528 GYA786528:GYQ786528 HHW786528:HIM786528 HRS786528:HSI786528 IBO786528:ICE786528 ILK786528:IMA786528 IVG786528:IVW786528 JFC786528:JFS786528 JOY786528:JPO786528 JYU786528:JZK786528 KIQ786528:KJG786528 KSM786528:KTC786528 LCI786528:LCY786528 LME786528:LMU786528 LWA786528:LWQ786528 MFW786528:MGM786528 MPS786528:MQI786528 MZO786528:NAE786528 NJK786528:NKA786528 NTG786528:NTW786528 ODC786528:ODS786528 OMY786528:ONO786528 OWU786528:OXK786528 PGQ786528:PHG786528 PQM786528:PRC786528 QAI786528:QAY786528 QKE786528:QKU786528 QUA786528:QUQ786528 RDW786528:REM786528 RNS786528:ROI786528 RXO786528:RYE786528 SHK786528:SIA786528 SRG786528:SRW786528 TBC786528:TBS786528 TKY786528:TLO786528 TUU786528:TVK786528 UEQ786528:UFG786528 UOM786528:UPC786528 UYI786528:UYY786528 VIE786528:VIU786528 VSA786528:VSQ786528 WBW786528:WCM786528 WLS786528:WMI786528 WVO786528:WWE786528 G852064:W852064 JC852064:JS852064 SY852064:TO852064 ACU852064:ADK852064 AMQ852064:ANG852064 AWM852064:AXC852064 BGI852064:BGY852064 BQE852064:BQU852064 CAA852064:CAQ852064 CJW852064:CKM852064 CTS852064:CUI852064 DDO852064:DEE852064 DNK852064:DOA852064 DXG852064:DXW852064 EHC852064:EHS852064 EQY852064:ERO852064 FAU852064:FBK852064 FKQ852064:FLG852064 FUM852064:FVC852064 GEI852064:GEY852064 GOE852064:GOU852064 GYA852064:GYQ852064 HHW852064:HIM852064 HRS852064:HSI852064 IBO852064:ICE852064 ILK852064:IMA852064 IVG852064:IVW852064 JFC852064:JFS852064 JOY852064:JPO852064 JYU852064:JZK852064 KIQ852064:KJG852064 KSM852064:KTC852064 LCI852064:LCY852064 LME852064:LMU852064 LWA852064:LWQ852064 MFW852064:MGM852064 MPS852064:MQI852064 MZO852064:NAE852064 NJK852064:NKA852064 NTG852064:NTW852064 ODC852064:ODS852064 OMY852064:ONO852064 OWU852064:OXK852064 PGQ852064:PHG852064 PQM852064:PRC852064 QAI852064:QAY852064 QKE852064:QKU852064 QUA852064:QUQ852064 RDW852064:REM852064 RNS852064:ROI852064 RXO852064:RYE852064 SHK852064:SIA852064 SRG852064:SRW852064 TBC852064:TBS852064 TKY852064:TLO852064 TUU852064:TVK852064 UEQ852064:UFG852064 UOM852064:UPC852064 UYI852064:UYY852064 VIE852064:VIU852064 VSA852064:VSQ852064 WBW852064:WCM852064 WLS852064:WMI852064 WVO852064:WWE852064 G917600:W917600 JC917600:JS917600 SY917600:TO917600 ACU917600:ADK917600 AMQ917600:ANG917600 AWM917600:AXC917600 BGI917600:BGY917600 BQE917600:BQU917600 CAA917600:CAQ917600 CJW917600:CKM917600 CTS917600:CUI917600 DDO917600:DEE917600 DNK917600:DOA917600 DXG917600:DXW917600 EHC917600:EHS917600 EQY917600:ERO917600 FAU917600:FBK917600 FKQ917600:FLG917600 FUM917600:FVC917600 GEI917600:GEY917600 GOE917600:GOU917600 GYA917600:GYQ917600 HHW917600:HIM917600 HRS917600:HSI917600 IBO917600:ICE917600 ILK917600:IMA917600 IVG917600:IVW917600 JFC917600:JFS917600 JOY917600:JPO917600 JYU917600:JZK917600 KIQ917600:KJG917600 KSM917600:KTC917600 LCI917600:LCY917600 LME917600:LMU917600 LWA917600:LWQ917600 MFW917600:MGM917600 MPS917600:MQI917600 MZO917600:NAE917600 NJK917600:NKA917600 NTG917600:NTW917600 ODC917600:ODS917600 OMY917600:ONO917600 OWU917600:OXK917600 PGQ917600:PHG917600 PQM917600:PRC917600 QAI917600:QAY917600 QKE917600:QKU917600 QUA917600:QUQ917600 RDW917600:REM917600 RNS917600:ROI917600 RXO917600:RYE917600 SHK917600:SIA917600 SRG917600:SRW917600 TBC917600:TBS917600 TKY917600:TLO917600 TUU917600:TVK917600 UEQ917600:UFG917600 UOM917600:UPC917600 UYI917600:UYY917600 VIE917600:VIU917600 VSA917600:VSQ917600 WBW917600:WCM917600 WLS917600:WMI917600 WVO917600:WWE917600 G983136:W983136 JC983136:JS983136 SY983136:TO983136 ACU983136:ADK983136 AMQ983136:ANG983136 AWM983136:AXC983136 BGI983136:BGY983136 BQE983136:BQU983136 CAA983136:CAQ983136 CJW983136:CKM983136 CTS983136:CUI983136 DDO983136:DEE983136 DNK983136:DOA983136 DXG983136:DXW983136 EHC983136:EHS983136 EQY983136:ERO983136 FAU983136:FBK983136 FKQ983136:FLG983136 FUM983136:FVC983136 GEI983136:GEY983136 GOE983136:GOU983136 GYA983136:GYQ983136 HHW983136:HIM983136 HRS983136:HSI983136 IBO983136:ICE983136 ILK983136:IMA983136 IVG983136:IVW983136 JFC983136:JFS983136 JOY983136:JPO983136 JYU983136:JZK983136 KIQ983136:KJG983136 KSM983136:KTC983136 LCI983136:LCY983136 LME983136:LMU983136 LWA983136:LWQ983136 MFW983136:MGM983136 MPS983136:MQI983136 MZO983136:NAE983136 NJK983136:NKA983136 NTG983136:NTW983136 ODC983136:ODS983136 OMY983136:ONO983136 OWU983136:OXK983136 PGQ983136:PHG983136 PQM983136:PRC983136 QAI983136:QAY983136 QKE983136:QKU983136 QUA983136:QUQ983136 RDW983136:REM983136 RNS983136:ROI983136 RXO983136:RYE983136 SHK983136:SIA983136 SRG983136:SRW983136 TBC983136:TBS983136 TKY983136:TLO983136 TUU983136:TVK983136 UEQ983136:UFG983136 UOM983136:UPC983136 UYI983136:UYY983136 VIE983136:VIU983136 VSA983136:VSQ983136 WBW983136:WCM983136 WLS983136:WMI983136 WVO983136:WWE983136 Q89:V89 JM89:JR89 TI89:TN89 ADE89:ADJ89 ANA89:ANF89 AWW89:AXB89 BGS89:BGX89 BQO89:BQT89 CAK89:CAP89 CKG89:CKL89 CUC89:CUH89 DDY89:DED89 DNU89:DNZ89 DXQ89:DXV89 EHM89:EHR89 ERI89:ERN89 FBE89:FBJ89 FLA89:FLF89 FUW89:FVB89 GES89:GEX89 GOO89:GOT89 GYK89:GYP89 HIG89:HIL89 HSC89:HSH89 IBY89:ICD89 ILU89:ILZ89 IVQ89:IVV89 JFM89:JFR89 JPI89:JPN89 JZE89:JZJ89 KJA89:KJF89 KSW89:KTB89 LCS89:LCX89 LMO89:LMT89 LWK89:LWP89 MGG89:MGL89 MQC89:MQH89 MZY89:NAD89 NJU89:NJZ89 NTQ89:NTV89 ODM89:ODR89 ONI89:ONN89 OXE89:OXJ89 PHA89:PHF89 PQW89:PRB89 QAS89:QAX89 QKO89:QKT89 QUK89:QUP89 REG89:REL89 ROC89:ROH89 RXY89:RYD89 SHU89:SHZ89 SRQ89:SRV89 TBM89:TBR89 TLI89:TLN89 TVE89:TVJ89 UFA89:UFF89 UOW89:UPB89 UYS89:UYX89 VIO89:VIT89 VSK89:VSP89 WCG89:WCL89 WMC89:WMH89 WVY89:WWD89 Q65625:V65625 JM65625:JR65625 TI65625:TN65625 ADE65625:ADJ65625 ANA65625:ANF65625 AWW65625:AXB65625 BGS65625:BGX65625 BQO65625:BQT65625 CAK65625:CAP65625 CKG65625:CKL65625 CUC65625:CUH65625 DDY65625:DED65625 DNU65625:DNZ65625 DXQ65625:DXV65625 EHM65625:EHR65625 ERI65625:ERN65625 FBE65625:FBJ65625 FLA65625:FLF65625 FUW65625:FVB65625 GES65625:GEX65625 GOO65625:GOT65625 GYK65625:GYP65625 HIG65625:HIL65625 HSC65625:HSH65625 IBY65625:ICD65625 ILU65625:ILZ65625 IVQ65625:IVV65625 JFM65625:JFR65625 JPI65625:JPN65625 JZE65625:JZJ65625 KJA65625:KJF65625 KSW65625:KTB65625 LCS65625:LCX65625 LMO65625:LMT65625 LWK65625:LWP65625 MGG65625:MGL65625 MQC65625:MQH65625 MZY65625:NAD65625 NJU65625:NJZ65625 NTQ65625:NTV65625 ODM65625:ODR65625 ONI65625:ONN65625 OXE65625:OXJ65625 PHA65625:PHF65625 PQW65625:PRB65625 QAS65625:QAX65625 QKO65625:QKT65625 QUK65625:QUP65625 REG65625:REL65625 ROC65625:ROH65625 RXY65625:RYD65625 SHU65625:SHZ65625 SRQ65625:SRV65625 TBM65625:TBR65625 TLI65625:TLN65625 TVE65625:TVJ65625 UFA65625:UFF65625 UOW65625:UPB65625 UYS65625:UYX65625 VIO65625:VIT65625 VSK65625:VSP65625 WCG65625:WCL65625 WMC65625:WMH65625 WVY65625:WWD65625 Q131161:V131161 JM131161:JR131161 TI131161:TN131161 ADE131161:ADJ131161 ANA131161:ANF131161 AWW131161:AXB131161 BGS131161:BGX131161 BQO131161:BQT131161 CAK131161:CAP131161 CKG131161:CKL131161 CUC131161:CUH131161 DDY131161:DED131161 DNU131161:DNZ131161 DXQ131161:DXV131161 EHM131161:EHR131161 ERI131161:ERN131161 FBE131161:FBJ131161 FLA131161:FLF131161 FUW131161:FVB131161 GES131161:GEX131161 GOO131161:GOT131161 GYK131161:GYP131161 HIG131161:HIL131161 HSC131161:HSH131161 IBY131161:ICD131161 ILU131161:ILZ131161 IVQ131161:IVV131161 JFM131161:JFR131161 JPI131161:JPN131161 JZE131161:JZJ131161 KJA131161:KJF131161 KSW131161:KTB131161 LCS131161:LCX131161 LMO131161:LMT131161 LWK131161:LWP131161 MGG131161:MGL131161 MQC131161:MQH131161 MZY131161:NAD131161 NJU131161:NJZ131161 NTQ131161:NTV131161 ODM131161:ODR131161 ONI131161:ONN131161 OXE131161:OXJ131161 PHA131161:PHF131161 PQW131161:PRB131161 QAS131161:QAX131161 QKO131161:QKT131161 QUK131161:QUP131161 REG131161:REL131161 ROC131161:ROH131161 RXY131161:RYD131161 SHU131161:SHZ131161 SRQ131161:SRV131161 TBM131161:TBR131161 TLI131161:TLN131161 TVE131161:TVJ131161 UFA131161:UFF131161 UOW131161:UPB131161 UYS131161:UYX131161 VIO131161:VIT131161 VSK131161:VSP131161 WCG131161:WCL131161 WMC131161:WMH131161 WVY131161:WWD131161 Q196697:V196697 JM196697:JR196697 TI196697:TN196697 ADE196697:ADJ196697 ANA196697:ANF196697 AWW196697:AXB196697 BGS196697:BGX196697 BQO196697:BQT196697 CAK196697:CAP196697 CKG196697:CKL196697 CUC196697:CUH196697 DDY196697:DED196697 DNU196697:DNZ196697 DXQ196697:DXV196697 EHM196697:EHR196697 ERI196697:ERN196697 FBE196697:FBJ196697 FLA196697:FLF196697 FUW196697:FVB196697 GES196697:GEX196697 GOO196697:GOT196697 GYK196697:GYP196697 HIG196697:HIL196697 HSC196697:HSH196697 IBY196697:ICD196697 ILU196697:ILZ196697 IVQ196697:IVV196697 JFM196697:JFR196697 JPI196697:JPN196697 JZE196697:JZJ196697 KJA196697:KJF196697 KSW196697:KTB196697 LCS196697:LCX196697 LMO196697:LMT196697 LWK196697:LWP196697 MGG196697:MGL196697 MQC196697:MQH196697 MZY196697:NAD196697 NJU196697:NJZ196697 NTQ196697:NTV196697 ODM196697:ODR196697 ONI196697:ONN196697 OXE196697:OXJ196697 PHA196697:PHF196697 PQW196697:PRB196697 QAS196697:QAX196697 QKO196697:QKT196697 QUK196697:QUP196697 REG196697:REL196697 ROC196697:ROH196697 RXY196697:RYD196697 SHU196697:SHZ196697 SRQ196697:SRV196697 TBM196697:TBR196697 TLI196697:TLN196697 TVE196697:TVJ196697 UFA196697:UFF196697 UOW196697:UPB196697 UYS196697:UYX196697 VIO196697:VIT196697 VSK196697:VSP196697 WCG196697:WCL196697 WMC196697:WMH196697 WVY196697:WWD196697 Q262233:V262233 JM262233:JR262233 TI262233:TN262233 ADE262233:ADJ262233 ANA262233:ANF262233 AWW262233:AXB262233 BGS262233:BGX262233 BQO262233:BQT262233 CAK262233:CAP262233 CKG262233:CKL262233 CUC262233:CUH262233 DDY262233:DED262233 DNU262233:DNZ262233 DXQ262233:DXV262233 EHM262233:EHR262233 ERI262233:ERN262233 FBE262233:FBJ262233 FLA262233:FLF262233 FUW262233:FVB262233 GES262233:GEX262233 GOO262233:GOT262233 GYK262233:GYP262233 HIG262233:HIL262233 HSC262233:HSH262233 IBY262233:ICD262233 ILU262233:ILZ262233 IVQ262233:IVV262233 JFM262233:JFR262233 JPI262233:JPN262233 JZE262233:JZJ262233 KJA262233:KJF262233 KSW262233:KTB262233 LCS262233:LCX262233 LMO262233:LMT262233 LWK262233:LWP262233 MGG262233:MGL262233 MQC262233:MQH262233 MZY262233:NAD262233 NJU262233:NJZ262233 NTQ262233:NTV262233 ODM262233:ODR262233 ONI262233:ONN262233 OXE262233:OXJ262233 PHA262233:PHF262233 PQW262233:PRB262233 QAS262233:QAX262233 QKO262233:QKT262233 QUK262233:QUP262233 REG262233:REL262233 ROC262233:ROH262233 RXY262233:RYD262233 SHU262233:SHZ262233 SRQ262233:SRV262233 TBM262233:TBR262233 TLI262233:TLN262233 TVE262233:TVJ262233 UFA262233:UFF262233 UOW262233:UPB262233 UYS262233:UYX262233 VIO262233:VIT262233 VSK262233:VSP262233 WCG262233:WCL262233 WMC262233:WMH262233 WVY262233:WWD262233 Q327769:V327769 JM327769:JR327769 TI327769:TN327769 ADE327769:ADJ327769 ANA327769:ANF327769 AWW327769:AXB327769 BGS327769:BGX327769 BQO327769:BQT327769 CAK327769:CAP327769 CKG327769:CKL327769 CUC327769:CUH327769 DDY327769:DED327769 DNU327769:DNZ327769 DXQ327769:DXV327769 EHM327769:EHR327769 ERI327769:ERN327769 FBE327769:FBJ327769 FLA327769:FLF327769 FUW327769:FVB327769 GES327769:GEX327769 GOO327769:GOT327769 GYK327769:GYP327769 HIG327769:HIL327769 HSC327769:HSH327769 IBY327769:ICD327769 ILU327769:ILZ327769 IVQ327769:IVV327769 JFM327769:JFR327769 JPI327769:JPN327769 JZE327769:JZJ327769 KJA327769:KJF327769 KSW327769:KTB327769 LCS327769:LCX327769 LMO327769:LMT327769 LWK327769:LWP327769 MGG327769:MGL327769 MQC327769:MQH327769 MZY327769:NAD327769 NJU327769:NJZ327769 NTQ327769:NTV327769 ODM327769:ODR327769 ONI327769:ONN327769 OXE327769:OXJ327769 PHA327769:PHF327769 PQW327769:PRB327769 QAS327769:QAX327769 QKO327769:QKT327769 QUK327769:QUP327769 REG327769:REL327769 ROC327769:ROH327769 RXY327769:RYD327769 SHU327769:SHZ327769 SRQ327769:SRV327769 TBM327769:TBR327769 TLI327769:TLN327769 TVE327769:TVJ327769 UFA327769:UFF327769 UOW327769:UPB327769 UYS327769:UYX327769 VIO327769:VIT327769 VSK327769:VSP327769 WCG327769:WCL327769 WMC327769:WMH327769 WVY327769:WWD327769 Q393305:V393305 JM393305:JR393305 TI393305:TN393305 ADE393305:ADJ393305 ANA393305:ANF393305 AWW393305:AXB393305 BGS393305:BGX393305 BQO393305:BQT393305 CAK393305:CAP393305 CKG393305:CKL393305 CUC393305:CUH393305 DDY393305:DED393305 DNU393305:DNZ393305 DXQ393305:DXV393305 EHM393305:EHR393305 ERI393305:ERN393305 FBE393305:FBJ393305 FLA393305:FLF393305 FUW393305:FVB393305 GES393305:GEX393305 GOO393305:GOT393305 GYK393305:GYP393305 HIG393305:HIL393305 HSC393305:HSH393305 IBY393305:ICD393305 ILU393305:ILZ393305 IVQ393305:IVV393305 JFM393305:JFR393305 JPI393305:JPN393305 JZE393305:JZJ393305 KJA393305:KJF393305 KSW393305:KTB393305 LCS393305:LCX393305 LMO393305:LMT393305 LWK393305:LWP393305 MGG393305:MGL393305 MQC393305:MQH393305 MZY393305:NAD393305 NJU393305:NJZ393305 NTQ393305:NTV393305 ODM393305:ODR393305 ONI393305:ONN393305 OXE393305:OXJ393305 PHA393305:PHF393305 PQW393305:PRB393305 QAS393305:QAX393305 QKO393305:QKT393305 QUK393305:QUP393305 REG393305:REL393305 ROC393305:ROH393305 RXY393305:RYD393305 SHU393305:SHZ393305 SRQ393305:SRV393305 TBM393305:TBR393305 TLI393305:TLN393305 TVE393305:TVJ393305 UFA393305:UFF393305 UOW393305:UPB393305 UYS393305:UYX393305 VIO393305:VIT393305 VSK393305:VSP393305 WCG393305:WCL393305 WMC393305:WMH393305 WVY393305:WWD393305 Q458841:V458841 JM458841:JR458841 TI458841:TN458841 ADE458841:ADJ458841 ANA458841:ANF458841 AWW458841:AXB458841 BGS458841:BGX458841 BQO458841:BQT458841 CAK458841:CAP458841 CKG458841:CKL458841 CUC458841:CUH458841 DDY458841:DED458841 DNU458841:DNZ458841 DXQ458841:DXV458841 EHM458841:EHR458841 ERI458841:ERN458841 FBE458841:FBJ458841 FLA458841:FLF458841 FUW458841:FVB458841 GES458841:GEX458841 GOO458841:GOT458841 GYK458841:GYP458841 HIG458841:HIL458841 HSC458841:HSH458841 IBY458841:ICD458841 ILU458841:ILZ458841 IVQ458841:IVV458841 JFM458841:JFR458841 JPI458841:JPN458841 JZE458841:JZJ458841 KJA458841:KJF458841 KSW458841:KTB458841 LCS458841:LCX458841 LMO458841:LMT458841 LWK458841:LWP458841 MGG458841:MGL458841 MQC458841:MQH458841 MZY458841:NAD458841 NJU458841:NJZ458841 NTQ458841:NTV458841 ODM458841:ODR458841 ONI458841:ONN458841 OXE458841:OXJ458841 PHA458841:PHF458841 PQW458841:PRB458841 QAS458841:QAX458841 QKO458841:QKT458841 QUK458841:QUP458841 REG458841:REL458841 ROC458841:ROH458841 RXY458841:RYD458841 SHU458841:SHZ458841 SRQ458841:SRV458841 TBM458841:TBR458841 TLI458841:TLN458841 TVE458841:TVJ458841 UFA458841:UFF458841 UOW458841:UPB458841 UYS458841:UYX458841 VIO458841:VIT458841 VSK458841:VSP458841 WCG458841:WCL458841 WMC458841:WMH458841 WVY458841:WWD458841 Q524377:V524377 JM524377:JR524377 TI524377:TN524377 ADE524377:ADJ524377 ANA524377:ANF524377 AWW524377:AXB524377 BGS524377:BGX524377 BQO524377:BQT524377 CAK524377:CAP524377 CKG524377:CKL524377 CUC524377:CUH524377 DDY524377:DED524377 DNU524377:DNZ524377 DXQ524377:DXV524377 EHM524377:EHR524377 ERI524377:ERN524377 FBE524377:FBJ524377 FLA524377:FLF524377 FUW524377:FVB524377 GES524377:GEX524377 GOO524377:GOT524377 GYK524377:GYP524377 HIG524377:HIL524377 HSC524377:HSH524377 IBY524377:ICD524377 ILU524377:ILZ524377 IVQ524377:IVV524377 JFM524377:JFR524377 JPI524377:JPN524377 JZE524377:JZJ524377 KJA524377:KJF524377 KSW524377:KTB524377 LCS524377:LCX524377 LMO524377:LMT524377 LWK524377:LWP524377 MGG524377:MGL524377 MQC524377:MQH524377 MZY524377:NAD524377 NJU524377:NJZ524377 NTQ524377:NTV524377 ODM524377:ODR524377 ONI524377:ONN524377 OXE524377:OXJ524377 PHA524377:PHF524377 PQW524377:PRB524377 QAS524377:QAX524377 QKO524377:QKT524377 QUK524377:QUP524377 REG524377:REL524377 ROC524377:ROH524377 RXY524377:RYD524377 SHU524377:SHZ524377 SRQ524377:SRV524377 TBM524377:TBR524377 TLI524377:TLN524377 TVE524377:TVJ524377 UFA524377:UFF524377 UOW524377:UPB524377 UYS524377:UYX524377 VIO524377:VIT524377 VSK524377:VSP524377 WCG524377:WCL524377 WMC524377:WMH524377 WVY524377:WWD524377 Q589913:V589913 JM589913:JR589913 TI589913:TN589913 ADE589913:ADJ589913 ANA589913:ANF589913 AWW589913:AXB589913 BGS589913:BGX589913 BQO589913:BQT589913 CAK589913:CAP589913 CKG589913:CKL589913 CUC589913:CUH589913 DDY589913:DED589913 DNU589913:DNZ589913 DXQ589913:DXV589913 EHM589913:EHR589913 ERI589913:ERN589913 FBE589913:FBJ589913 FLA589913:FLF589913 FUW589913:FVB589913 GES589913:GEX589913 GOO589913:GOT589913 GYK589913:GYP589913 HIG589913:HIL589913 HSC589913:HSH589913 IBY589913:ICD589913 ILU589913:ILZ589913 IVQ589913:IVV589913 JFM589913:JFR589913 JPI589913:JPN589913 JZE589913:JZJ589913 KJA589913:KJF589913 KSW589913:KTB589913 LCS589913:LCX589913 LMO589913:LMT589913 LWK589913:LWP589913 MGG589913:MGL589913 MQC589913:MQH589913 MZY589913:NAD589913 NJU589913:NJZ589913 NTQ589913:NTV589913 ODM589913:ODR589913 ONI589913:ONN589913 OXE589913:OXJ589913 PHA589913:PHF589913 PQW589913:PRB589913 QAS589913:QAX589913 QKO589913:QKT589913 QUK589913:QUP589913 REG589913:REL589913 ROC589913:ROH589913 RXY589913:RYD589913 SHU589913:SHZ589913 SRQ589913:SRV589913 TBM589913:TBR589913 TLI589913:TLN589913 TVE589913:TVJ589913 UFA589913:UFF589913 UOW589913:UPB589913 UYS589913:UYX589913 VIO589913:VIT589913 VSK589913:VSP589913 WCG589913:WCL589913 WMC589913:WMH589913 WVY589913:WWD589913 Q655449:V655449 JM655449:JR655449 TI655449:TN655449 ADE655449:ADJ655449 ANA655449:ANF655449 AWW655449:AXB655449 BGS655449:BGX655449 BQO655449:BQT655449 CAK655449:CAP655449 CKG655449:CKL655449 CUC655449:CUH655449 DDY655449:DED655449 DNU655449:DNZ655449 DXQ655449:DXV655449 EHM655449:EHR655449 ERI655449:ERN655449 FBE655449:FBJ655449 FLA655449:FLF655449 FUW655449:FVB655449 GES655449:GEX655449 GOO655449:GOT655449 GYK655449:GYP655449 HIG655449:HIL655449 HSC655449:HSH655449 IBY655449:ICD655449 ILU655449:ILZ655449 IVQ655449:IVV655449 JFM655449:JFR655449 JPI655449:JPN655449 JZE655449:JZJ655449 KJA655449:KJF655449 KSW655449:KTB655449 LCS655449:LCX655449 LMO655449:LMT655449 LWK655449:LWP655449 MGG655449:MGL655449 MQC655449:MQH655449 MZY655449:NAD655449 NJU655449:NJZ655449 NTQ655449:NTV655449 ODM655449:ODR655449 ONI655449:ONN655449 OXE655449:OXJ655449 PHA655449:PHF655449 PQW655449:PRB655449 QAS655449:QAX655449 QKO655449:QKT655449 QUK655449:QUP655449 REG655449:REL655449 ROC655449:ROH655449 RXY655449:RYD655449 SHU655449:SHZ655449 SRQ655449:SRV655449 TBM655449:TBR655449 TLI655449:TLN655449 TVE655449:TVJ655449 UFA655449:UFF655449 UOW655449:UPB655449 UYS655449:UYX655449 VIO655449:VIT655449 VSK655449:VSP655449 WCG655449:WCL655449 WMC655449:WMH655449 WVY655449:WWD655449 Q720985:V720985 JM720985:JR720985 TI720985:TN720985 ADE720985:ADJ720985 ANA720985:ANF720985 AWW720985:AXB720985 BGS720985:BGX720985 BQO720985:BQT720985 CAK720985:CAP720985 CKG720985:CKL720985 CUC720985:CUH720985 DDY720985:DED720985 DNU720985:DNZ720985 DXQ720985:DXV720985 EHM720985:EHR720985 ERI720985:ERN720985 FBE720985:FBJ720985 FLA720985:FLF720985 FUW720985:FVB720985 GES720985:GEX720985 GOO720985:GOT720985 GYK720985:GYP720985 HIG720985:HIL720985 HSC720985:HSH720985 IBY720985:ICD720985 ILU720985:ILZ720985 IVQ720985:IVV720985 JFM720985:JFR720985 JPI720985:JPN720985 JZE720985:JZJ720985 KJA720985:KJF720985 KSW720985:KTB720985 LCS720985:LCX720985 LMO720985:LMT720985 LWK720985:LWP720985 MGG720985:MGL720985 MQC720985:MQH720985 MZY720985:NAD720985 NJU720985:NJZ720985 NTQ720985:NTV720985 ODM720985:ODR720985 ONI720985:ONN720985 OXE720985:OXJ720985 PHA720985:PHF720985 PQW720985:PRB720985 QAS720985:QAX720985 QKO720985:QKT720985 QUK720985:QUP720985 REG720985:REL720985 ROC720985:ROH720985 RXY720985:RYD720985 SHU720985:SHZ720985 SRQ720985:SRV720985 TBM720985:TBR720985 TLI720985:TLN720985 TVE720985:TVJ720985 UFA720985:UFF720985 UOW720985:UPB720985 UYS720985:UYX720985 VIO720985:VIT720985 VSK720985:VSP720985 WCG720985:WCL720985 WMC720985:WMH720985 WVY720985:WWD720985 Q786521:V786521 JM786521:JR786521 TI786521:TN786521 ADE786521:ADJ786521 ANA786521:ANF786521 AWW786521:AXB786521 BGS786521:BGX786521 BQO786521:BQT786521 CAK786521:CAP786521 CKG786521:CKL786521 CUC786521:CUH786521 DDY786521:DED786521 DNU786521:DNZ786521 DXQ786521:DXV786521 EHM786521:EHR786521 ERI786521:ERN786521 FBE786521:FBJ786521 FLA786521:FLF786521 FUW786521:FVB786521 GES786521:GEX786521 GOO786521:GOT786521 GYK786521:GYP786521 HIG786521:HIL786521 HSC786521:HSH786521 IBY786521:ICD786521 ILU786521:ILZ786521 IVQ786521:IVV786521 JFM786521:JFR786521 JPI786521:JPN786521 JZE786521:JZJ786521 KJA786521:KJF786521 KSW786521:KTB786521 LCS786521:LCX786521 LMO786521:LMT786521 LWK786521:LWP786521 MGG786521:MGL786521 MQC786521:MQH786521 MZY786521:NAD786521 NJU786521:NJZ786521 NTQ786521:NTV786521 ODM786521:ODR786521 ONI786521:ONN786521 OXE786521:OXJ786521 PHA786521:PHF786521 PQW786521:PRB786521 QAS786521:QAX786521 QKO786521:QKT786521 QUK786521:QUP786521 REG786521:REL786521 ROC786521:ROH786521 RXY786521:RYD786521 SHU786521:SHZ786521 SRQ786521:SRV786521 TBM786521:TBR786521 TLI786521:TLN786521 TVE786521:TVJ786521 UFA786521:UFF786521 UOW786521:UPB786521 UYS786521:UYX786521 VIO786521:VIT786521 VSK786521:VSP786521 WCG786521:WCL786521 WMC786521:WMH786521 WVY786521:WWD786521 Q852057:V852057 JM852057:JR852057 TI852057:TN852057 ADE852057:ADJ852057 ANA852057:ANF852057 AWW852057:AXB852057 BGS852057:BGX852057 BQO852057:BQT852057 CAK852057:CAP852057 CKG852057:CKL852057 CUC852057:CUH852057 DDY852057:DED852057 DNU852057:DNZ852057 DXQ852057:DXV852057 EHM852057:EHR852057 ERI852057:ERN852057 FBE852057:FBJ852057 FLA852057:FLF852057 FUW852057:FVB852057 GES852057:GEX852057 GOO852057:GOT852057 GYK852057:GYP852057 HIG852057:HIL852057 HSC852057:HSH852057 IBY852057:ICD852057 ILU852057:ILZ852057 IVQ852057:IVV852057 JFM852057:JFR852057 JPI852057:JPN852057 JZE852057:JZJ852057 KJA852057:KJF852057 KSW852057:KTB852057 LCS852057:LCX852057 LMO852057:LMT852057 LWK852057:LWP852057 MGG852057:MGL852057 MQC852057:MQH852057 MZY852057:NAD852057 NJU852057:NJZ852057 NTQ852057:NTV852057 ODM852057:ODR852057 ONI852057:ONN852057 OXE852057:OXJ852057 PHA852057:PHF852057 PQW852057:PRB852057 QAS852057:QAX852057 QKO852057:QKT852057 QUK852057:QUP852057 REG852057:REL852057 ROC852057:ROH852057 RXY852057:RYD852057 SHU852057:SHZ852057 SRQ852057:SRV852057 TBM852057:TBR852057 TLI852057:TLN852057 TVE852057:TVJ852057 UFA852057:UFF852057 UOW852057:UPB852057 UYS852057:UYX852057 VIO852057:VIT852057 VSK852057:VSP852057 WCG852057:WCL852057 WMC852057:WMH852057 WVY852057:WWD852057 Q917593:V917593 JM917593:JR917593 TI917593:TN917593 ADE917593:ADJ917593 ANA917593:ANF917593 AWW917593:AXB917593 BGS917593:BGX917593 BQO917593:BQT917593 CAK917593:CAP917593 CKG917593:CKL917593 CUC917593:CUH917593 DDY917593:DED917593 DNU917593:DNZ917593 DXQ917593:DXV917593 EHM917593:EHR917593 ERI917593:ERN917593 FBE917593:FBJ917593 FLA917593:FLF917593 FUW917593:FVB917593 GES917593:GEX917593 GOO917593:GOT917593 GYK917593:GYP917593 HIG917593:HIL917593 HSC917593:HSH917593 IBY917593:ICD917593 ILU917593:ILZ917593 IVQ917593:IVV917593 JFM917593:JFR917593 JPI917593:JPN917593 JZE917593:JZJ917593 KJA917593:KJF917593 KSW917593:KTB917593 LCS917593:LCX917593 LMO917593:LMT917593 LWK917593:LWP917593 MGG917593:MGL917593 MQC917593:MQH917593 MZY917593:NAD917593 NJU917593:NJZ917593 NTQ917593:NTV917593 ODM917593:ODR917593 ONI917593:ONN917593 OXE917593:OXJ917593 PHA917593:PHF917593 PQW917593:PRB917593 QAS917593:QAX917593 QKO917593:QKT917593 QUK917593:QUP917593 REG917593:REL917593 ROC917593:ROH917593 RXY917593:RYD917593 SHU917593:SHZ917593 SRQ917593:SRV917593 TBM917593:TBR917593 TLI917593:TLN917593 TVE917593:TVJ917593 UFA917593:UFF917593 UOW917593:UPB917593 UYS917593:UYX917593 VIO917593:VIT917593 VSK917593:VSP917593 WCG917593:WCL917593 WMC917593:WMH917593 WVY917593:WWD917593 Q983129:V983129 JM983129:JR983129 TI983129:TN983129 ADE983129:ADJ983129 ANA983129:ANF983129 AWW983129:AXB983129 BGS983129:BGX983129 BQO983129:BQT983129 CAK983129:CAP983129 CKG983129:CKL983129 CUC983129:CUH983129 DDY983129:DED983129 DNU983129:DNZ983129 DXQ983129:DXV983129 EHM983129:EHR983129 ERI983129:ERN983129 FBE983129:FBJ983129 FLA983129:FLF983129 FUW983129:FVB983129 GES983129:GEX983129 GOO983129:GOT983129 GYK983129:GYP983129 HIG983129:HIL983129 HSC983129:HSH983129 IBY983129:ICD983129 ILU983129:ILZ983129 IVQ983129:IVV983129 JFM983129:JFR983129 JPI983129:JPN983129 JZE983129:JZJ983129 KJA983129:KJF983129 KSW983129:KTB983129 LCS983129:LCX983129 LMO983129:LMT983129 LWK983129:LWP983129 MGG983129:MGL983129 MQC983129:MQH983129 MZY983129:NAD983129 NJU983129:NJZ983129 NTQ983129:NTV983129 ODM983129:ODR983129 ONI983129:ONN983129 OXE983129:OXJ983129 PHA983129:PHF983129 PQW983129:PRB983129 QAS983129:QAX983129 QKO983129:QKT983129 QUK983129:QUP983129 REG983129:REL983129 ROC983129:ROH983129 RXY983129:RYD983129 SHU983129:SHZ983129 SRQ983129:SRV983129 TBM983129:TBR983129 TLI983129:TLN983129 TVE983129:TVJ983129 UFA983129:UFF983129 UOW983129:UPB983129 UYS983129:UYX983129 VIO983129:VIT983129 VSK983129:VSP983129 WCG983129:WCL983129 WMC983129:WMH983129 WVY983129:WWD983129 J108 JF108 TB108 ACX108 AMT108 AWP108 BGL108 BQH108 CAD108 CJZ108 CTV108 DDR108 DNN108 DXJ108 EHF108 ERB108 FAX108 FKT108 FUP108 GEL108 GOH108 GYD108 HHZ108 HRV108 IBR108 ILN108 IVJ108 JFF108 JPB108 JYX108 KIT108 KSP108 LCL108 LMH108 LWD108 MFZ108 MPV108 MZR108 NJN108 NTJ108 ODF108 ONB108 OWX108 PGT108 PQP108 QAL108 QKH108 QUD108 RDZ108 RNV108 RXR108 SHN108 SRJ108 TBF108 TLB108 TUX108 UET108 UOP108 UYL108 VIH108 VSD108 WBZ108 WLV108 WVR108 J65644 JF65644 TB65644 ACX65644 AMT65644 AWP65644 BGL65644 BQH65644 CAD65644 CJZ65644 CTV65644 DDR65644 DNN65644 DXJ65644 EHF65644 ERB65644 FAX65644 FKT65644 FUP65644 GEL65644 GOH65644 GYD65644 HHZ65644 HRV65644 IBR65644 ILN65644 IVJ65644 JFF65644 JPB65644 JYX65644 KIT65644 KSP65644 LCL65644 LMH65644 LWD65644 MFZ65644 MPV65644 MZR65644 NJN65644 NTJ65644 ODF65644 ONB65644 OWX65644 PGT65644 PQP65644 QAL65644 QKH65644 QUD65644 RDZ65644 RNV65644 RXR65644 SHN65644 SRJ65644 TBF65644 TLB65644 TUX65644 UET65644 UOP65644 UYL65644 VIH65644 VSD65644 WBZ65644 WLV65644 WVR65644 J131180 JF131180 TB131180 ACX131180 AMT131180 AWP131180 BGL131180 BQH131180 CAD131180 CJZ131180 CTV131180 DDR131180 DNN131180 DXJ131180 EHF131180 ERB131180 FAX131180 FKT131180 FUP131180 GEL131180 GOH131180 GYD131180 HHZ131180 HRV131180 IBR131180 ILN131180 IVJ131180 JFF131180 JPB131180 JYX131180 KIT131180 KSP131180 LCL131180 LMH131180 LWD131180 MFZ131180 MPV131180 MZR131180 NJN131180 NTJ131180 ODF131180 ONB131180 OWX131180 PGT131180 PQP131180 QAL131180 QKH131180 QUD131180 RDZ131180 RNV131180 RXR131180 SHN131180 SRJ131180 TBF131180 TLB131180 TUX131180 UET131180 UOP131180 UYL131180 VIH131180 VSD131180 WBZ131180 WLV131180 WVR131180 J196716 JF196716 TB196716 ACX196716 AMT196716 AWP196716 BGL196716 BQH196716 CAD196716 CJZ196716 CTV196716 DDR196716 DNN196716 DXJ196716 EHF196716 ERB196716 FAX196716 FKT196716 FUP196716 GEL196716 GOH196716 GYD196716 HHZ196716 HRV196716 IBR196716 ILN196716 IVJ196716 JFF196716 JPB196716 JYX196716 KIT196716 KSP196716 LCL196716 LMH196716 LWD196716 MFZ196716 MPV196716 MZR196716 NJN196716 NTJ196716 ODF196716 ONB196716 OWX196716 PGT196716 PQP196716 QAL196716 QKH196716 QUD196716 RDZ196716 RNV196716 RXR196716 SHN196716 SRJ196716 TBF196716 TLB196716 TUX196716 UET196716 UOP196716 UYL196716 VIH196716 VSD196716 WBZ196716 WLV196716 WVR196716 J262252 JF262252 TB262252 ACX262252 AMT262252 AWP262252 BGL262252 BQH262252 CAD262252 CJZ262252 CTV262252 DDR262252 DNN262252 DXJ262252 EHF262252 ERB262252 FAX262252 FKT262252 FUP262252 GEL262252 GOH262252 GYD262252 HHZ262252 HRV262252 IBR262252 ILN262252 IVJ262252 JFF262252 JPB262252 JYX262252 KIT262252 KSP262252 LCL262252 LMH262252 LWD262252 MFZ262252 MPV262252 MZR262252 NJN262252 NTJ262252 ODF262252 ONB262252 OWX262252 PGT262252 PQP262252 QAL262252 QKH262252 QUD262252 RDZ262252 RNV262252 RXR262252 SHN262252 SRJ262252 TBF262252 TLB262252 TUX262252 UET262252 UOP262252 UYL262252 VIH262252 VSD262252 WBZ262252 WLV262252 WVR262252 J327788 JF327788 TB327788 ACX327788 AMT327788 AWP327788 BGL327788 BQH327788 CAD327788 CJZ327788 CTV327788 DDR327788 DNN327788 DXJ327788 EHF327788 ERB327788 FAX327788 FKT327788 FUP327788 GEL327788 GOH327788 GYD327788 HHZ327788 HRV327788 IBR327788 ILN327788 IVJ327788 JFF327788 JPB327788 JYX327788 KIT327788 KSP327788 LCL327788 LMH327788 LWD327788 MFZ327788 MPV327788 MZR327788 NJN327788 NTJ327788 ODF327788 ONB327788 OWX327788 PGT327788 PQP327788 QAL327788 QKH327788 QUD327788 RDZ327788 RNV327788 RXR327788 SHN327788 SRJ327788 TBF327788 TLB327788 TUX327788 UET327788 UOP327788 UYL327788 VIH327788 VSD327788 WBZ327788 WLV327788 WVR327788 J393324 JF393324 TB393324 ACX393324 AMT393324 AWP393324 BGL393324 BQH393324 CAD393324 CJZ393324 CTV393324 DDR393324 DNN393324 DXJ393324 EHF393324 ERB393324 FAX393324 FKT393324 FUP393324 GEL393324 GOH393324 GYD393324 HHZ393324 HRV393324 IBR393324 ILN393324 IVJ393324 JFF393324 JPB393324 JYX393324 KIT393324 KSP393324 LCL393324 LMH393324 LWD393324 MFZ393324 MPV393324 MZR393324 NJN393324 NTJ393324 ODF393324 ONB393324 OWX393324 PGT393324 PQP393324 QAL393324 QKH393324 QUD393324 RDZ393324 RNV393324 RXR393324 SHN393324 SRJ393324 TBF393324 TLB393324 TUX393324 UET393324 UOP393324 UYL393324 VIH393324 VSD393324 WBZ393324 WLV393324 WVR393324 J458860 JF458860 TB458860 ACX458860 AMT458860 AWP458860 BGL458860 BQH458860 CAD458860 CJZ458860 CTV458860 DDR458860 DNN458860 DXJ458860 EHF458860 ERB458860 FAX458860 FKT458860 FUP458860 GEL458860 GOH458860 GYD458860 HHZ458860 HRV458860 IBR458860 ILN458860 IVJ458860 JFF458860 JPB458860 JYX458860 KIT458860 KSP458860 LCL458860 LMH458860 LWD458860 MFZ458860 MPV458860 MZR458860 NJN458860 NTJ458860 ODF458860 ONB458860 OWX458860 PGT458860 PQP458860 QAL458860 QKH458860 QUD458860 RDZ458860 RNV458860 RXR458860 SHN458860 SRJ458860 TBF458860 TLB458860 TUX458860 UET458860 UOP458860 UYL458860 VIH458860 VSD458860 WBZ458860 WLV458860 WVR458860 J524396 JF524396 TB524396 ACX524396 AMT524396 AWP524396 BGL524396 BQH524396 CAD524396 CJZ524396 CTV524396 DDR524396 DNN524396 DXJ524396 EHF524396 ERB524396 FAX524396 FKT524396 FUP524396 GEL524396 GOH524396 GYD524396 HHZ524396 HRV524396 IBR524396 ILN524396 IVJ524396 JFF524396 JPB524396 JYX524396 KIT524396 KSP524396 LCL524396 LMH524396 LWD524396 MFZ524396 MPV524396 MZR524396 NJN524396 NTJ524396 ODF524396 ONB524396 OWX524396 PGT524396 PQP524396 QAL524396 QKH524396 QUD524396 RDZ524396 RNV524396 RXR524396 SHN524396 SRJ524396 TBF524396 TLB524396 TUX524396 UET524396 UOP524396 UYL524396 VIH524396 VSD524396 WBZ524396 WLV524396 WVR524396 J589932 JF589932 TB589932 ACX589932 AMT589932 AWP589932 BGL589932 BQH589932 CAD589932 CJZ589932 CTV589932 DDR589932 DNN589932 DXJ589932 EHF589932 ERB589932 FAX589932 FKT589932 FUP589932 GEL589932 GOH589932 GYD589932 HHZ589932 HRV589932 IBR589932 ILN589932 IVJ589932 JFF589932 JPB589932 JYX589932 KIT589932 KSP589932 LCL589932 LMH589932 LWD589932 MFZ589932 MPV589932 MZR589932 NJN589932 NTJ589932 ODF589932 ONB589932 OWX589932 PGT589932 PQP589932 QAL589932 QKH589932 QUD589932 RDZ589932 RNV589932 RXR589932 SHN589932 SRJ589932 TBF589932 TLB589932 TUX589932 UET589932 UOP589932 UYL589932 VIH589932 VSD589932 WBZ589932 WLV589932 WVR589932 J655468 JF655468 TB655468 ACX655468 AMT655468 AWP655468 BGL655468 BQH655468 CAD655468 CJZ655468 CTV655468 DDR655468 DNN655468 DXJ655468 EHF655468 ERB655468 FAX655468 FKT655468 FUP655468 GEL655468 GOH655468 GYD655468 HHZ655468 HRV655468 IBR655468 ILN655468 IVJ655468 JFF655468 JPB655468 JYX655468 KIT655468 KSP655468 LCL655468 LMH655468 LWD655468 MFZ655468 MPV655468 MZR655468 NJN655468 NTJ655468 ODF655468 ONB655468 OWX655468 PGT655468 PQP655468 QAL655468 QKH655468 QUD655468 RDZ655468 RNV655468 RXR655468 SHN655468 SRJ655468 TBF655468 TLB655468 TUX655468 UET655468 UOP655468 UYL655468 VIH655468 VSD655468 WBZ655468 WLV655468 WVR655468 J721004 JF721004 TB721004 ACX721004 AMT721004 AWP721004 BGL721004 BQH721004 CAD721004 CJZ721004 CTV721004 DDR721004 DNN721004 DXJ721004 EHF721004 ERB721004 FAX721004 FKT721004 FUP721004 GEL721004 GOH721004 GYD721004 HHZ721004 HRV721004 IBR721004 ILN721004 IVJ721004 JFF721004 JPB721004 JYX721004 KIT721004 KSP721004 LCL721004 LMH721004 LWD721004 MFZ721004 MPV721004 MZR721004 NJN721004 NTJ721004 ODF721004 ONB721004 OWX721004 PGT721004 PQP721004 QAL721004 QKH721004 QUD721004 RDZ721004 RNV721004 RXR721004 SHN721004 SRJ721004 TBF721004 TLB721004 TUX721004 UET721004 UOP721004 UYL721004 VIH721004 VSD721004 WBZ721004 WLV721004 WVR721004 J786540 JF786540 TB786540 ACX786540 AMT786540 AWP786540 BGL786540 BQH786540 CAD786540 CJZ786540 CTV786540 DDR786540 DNN786540 DXJ786540 EHF786540 ERB786540 FAX786540 FKT786540 FUP786540 GEL786540 GOH786540 GYD786540 HHZ786540 HRV786540 IBR786540 ILN786540 IVJ786540 JFF786540 JPB786540 JYX786540 KIT786540 KSP786540 LCL786540 LMH786540 LWD786540 MFZ786540 MPV786540 MZR786540 NJN786540 NTJ786540 ODF786540 ONB786540 OWX786540 PGT786540 PQP786540 QAL786540 QKH786540 QUD786540 RDZ786540 RNV786540 RXR786540 SHN786540 SRJ786540 TBF786540 TLB786540 TUX786540 UET786540 UOP786540 UYL786540 VIH786540 VSD786540 WBZ786540 WLV786540 WVR786540 J852076 JF852076 TB852076 ACX852076 AMT852076 AWP852076 BGL852076 BQH852076 CAD852076 CJZ852076 CTV852076 DDR852076 DNN852076 DXJ852076 EHF852076 ERB852076 FAX852076 FKT852076 FUP852076 GEL852076 GOH852076 GYD852076 HHZ852076 HRV852076 IBR852076 ILN852076 IVJ852076 JFF852076 JPB852076 JYX852076 KIT852076 KSP852076 LCL852076 LMH852076 LWD852076 MFZ852076 MPV852076 MZR852076 NJN852076 NTJ852076 ODF852076 ONB852076 OWX852076 PGT852076 PQP852076 QAL852076 QKH852076 QUD852076 RDZ852076 RNV852076 RXR852076 SHN852076 SRJ852076 TBF852076 TLB852076 TUX852076 UET852076 UOP852076 UYL852076 VIH852076 VSD852076 WBZ852076 WLV852076 WVR852076 J917612 JF917612 TB917612 ACX917612 AMT917612 AWP917612 BGL917612 BQH917612 CAD917612 CJZ917612 CTV917612 DDR917612 DNN917612 DXJ917612 EHF917612 ERB917612 FAX917612 FKT917612 FUP917612 GEL917612 GOH917612 GYD917612 HHZ917612 HRV917612 IBR917612 ILN917612 IVJ917612 JFF917612 JPB917612 JYX917612 KIT917612 KSP917612 LCL917612 LMH917612 LWD917612 MFZ917612 MPV917612 MZR917612 NJN917612 NTJ917612 ODF917612 ONB917612 OWX917612 PGT917612 PQP917612 QAL917612 QKH917612 QUD917612 RDZ917612 RNV917612 RXR917612 SHN917612 SRJ917612 TBF917612 TLB917612 TUX917612 UET917612 UOP917612 UYL917612 VIH917612 VSD917612 WBZ917612 WLV917612 WVR917612 J983148 JF983148 TB983148 ACX983148 AMT983148 AWP983148 BGL983148 BQH983148 CAD983148 CJZ983148 CTV983148 DDR983148 DNN983148 DXJ983148 EHF983148 ERB983148 FAX983148 FKT983148 FUP983148 GEL983148 GOH983148 GYD983148 HHZ983148 HRV983148 IBR983148 ILN983148 IVJ983148 JFF983148 JPB983148 JYX983148 KIT983148 KSP983148 LCL983148 LMH983148 LWD983148 MFZ983148 MPV983148 MZR983148 NJN983148 NTJ983148 ODF983148 ONB983148 OWX983148 PGT983148 PQP983148 QAL983148 QKH983148 QUD983148 RDZ983148 RNV983148 RXR983148 SHN983148 SRJ983148 TBF983148 TLB983148 TUX983148 UET983148 UOP983148 UYL983148 VIH983148 VSD983148 WBZ983148 WLV983148 WVR983148 H104:W104 JD104:JS104 SZ104:TO104 ACV104:ADK104 AMR104:ANG104 AWN104:AXC104 BGJ104:BGY104 BQF104:BQU104 CAB104:CAQ104 CJX104:CKM104 CTT104:CUI104 DDP104:DEE104 DNL104:DOA104 DXH104:DXW104 EHD104:EHS104 EQZ104:ERO104 FAV104:FBK104 FKR104:FLG104 FUN104:FVC104 GEJ104:GEY104 GOF104:GOU104 GYB104:GYQ104 HHX104:HIM104 HRT104:HSI104 IBP104:ICE104 ILL104:IMA104 IVH104:IVW104 JFD104:JFS104 JOZ104:JPO104 JYV104:JZK104 KIR104:KJG104 KSN104:KTC104 LCJ104:LCY104 LMF104:LMU104 LWB104:LWQ104 MFX104:MGM104 MPT104:MQI104 MZP104:NAE104 NJL104:NKA104 NTH104:NTW104 ODD104:ODS104 OMZ104:ONO104 OWV104:OXK104 PGR104:PHG104 PQN104:PRC104 QAJ104:QAY104 QKF104:QKU104 QUB104:QUQ104 RDX104:REM104 RNT104:ROI104 RXP104:RYE104 SHL104:SIA104 SRH104:SRW104 TBD104:TBS104 TKZ104:TLO104 TUV104:TVK104 UER104:UFG104 UON104:UPC104 UYJ104:UYY104 VIF104:VIU104 VSB104:VSQ104 WBX104:WCM104 WLT104:WMI104 WVP104:WWE104 H65640:W65640 JD65640:JS65640 SZ65640:TO65640 ACV65640:ADK65640 AMR65640:ANG65640 AWN65640:AXC65640 BGJ65640:BGY65640 BQF65640:BQU65640 CAB65640:CAQ65640 CJX65640:CKM65640 CTT65640:CUI65640 DDP65640:DEE65640 DNL65640:DOA65640 DXH65640:DXW65640 EHD65640:EHS65640 EQZ65640:ERO65640 FAV65640:FBK65640 FKR65640:FLG65640 FUN65640:FVC65640 GEJ65640:GEY65640 GOF65640:GOU65640 GYB65640:GYQ65640 HHX65640:HIM65640 HRT65640:HSI65640 IBP65640:ICE65640 ILL65640:IMA65640 IVH65640:IVW65640 JFD65640:JFS65640 JOZ65640:JPO65640 JYV65640:JZK65640 KIR65640:KJG65640 KSN65640:KTC65640 LCJ65640:LCY65640 LMF65640:LMU65640 LWB65640:LWQ65640 MFX65640:MGM65640 MPT65640:MQI65640 MZP65640:NAE65640 NJL65640:NKA65640 NTH65640:NTW65640 ODD65640:ODS65640 OMZ65640:ONO65640 OWV65640:OXK65640 PGR65640:PHG65640 PQN65640:PRC65640 QAJ65640:QAY65640 QKF65640:QKU65640 QUB65640:QUQ65640 RDX65640:REM65640 RNT65640:ROI65640 RXP65640:RYE65640 SHL65640:SIA65640 SRH65640:SRW65640 TBD65640:TBS65640 TKZ65640:TLO65640 TUV65640:TVK65640 UER65640:UFG65640 UON65640:UPC65640 UYJ65640:UYY65640 VIF65640:VIU65640 VSB65640:VSQ65640 WBX65640:WCM65640 WLT65640:WMI65640 WVP65640:WWE65640 H131176:W131176 JD131176:JS131176 SZ131176:TO131176 ACV131176:ADK131176 AMR131176:ANG131176 AWN131176:AXC131176 BGJ131176:BGY131176 BQF131176:BQU131176 CAB131176:CAQ131176 CJX131176:CKM131176 CTT131176:CUI131176 DDP131176:DEE131176 DNL131176:DOA131176 DXH131176:DXW131176 EHD131176:EHS131176 EQZ131176:ERO131176 FAV131176:FBK131176 FKR131176:FLG131176 FUN131176:FVC131176 GEJ131176:GEY131176 GOF131176:GOU131176 GYB131176:GYQ131176 HHX131176:HIM131176 HRT131176:HSI131176 IBP131176:ICE131176 ILL131176:IMA131176 IVH131176:IVW131176 JFD131176:JFS131176 JOZ131176:JPO131176 JYV131176:JZK131176 KIR131176:KJG131176 KSN131176:KTC131176 LCJ131176:LCY131176 LMF131176:LMU131176 LWB131176:LWQ131176 MFX131176:MGM131176 MPT131176:MQI131176 MZP131176:NAE131176 NJL131176:NKA131176 NTH131176:NTW131176 ODD131176:ODS131176 OMZ131176:ONO131176 OWV131176:OXK131176 PGR131176:PHG131176 PQN131176:PRC131176 QAJ131176:QAY131176 QKF131176:QKU131176 QUB131176:QUQ131176 RDX131176:REM131176 RNT131176:ROI131176 RXP131176:RYE131176 SHL131176:SIA131176 SRH131176:SRW131176 TBD131176:TBS131176 TKZ131176:TLO131176 TUV131176:TVK131176 UER131176:UFG131176 UON131176:UPC131176 UYJ131176:UYY131176 VIF131176:VIU131176 VSB131176:VSQ131176 WBX131176:WCM131176 WLT131176:WMI131176 WVP131176:WWE131176 H196712:W196712 JD196712:JS196712 SZ196712:TO196712 ACV196712:ADK196712 AMR196712:ANG196712 AWN196712:AXC196712 BGJ196712:BGY196712 BQF196712:BQU196712 CAB196712:CAQ196712 CJX196712:CKM196712 CTT196712:CUI196712 DDP196712:DEE196712 DNL196712:DOA196712 DXH196712:DXW196712 EHD196712:EHS196712 EQZ196712:ERO196712 FAV196712:FBK196712 FKR196712:FLG196712 FUN196712:FVC196712 GEJ196712:GEY196712 GOF196712:GOU196712 GYB196712:GYQ196712 HHX196712:HIM196712 HRT196712:HSI196712 IBP196712:ICE196712 ILL196712:IMA196712 IVH196712:IVW196712 JFD196712:JFS196712 JOZ196712:JPO196712 JYV196712:JZK196712 KIR196712:KJG196712 KSN196712:KTC196712 LCJ196712:LCY196712 LMF196712:LMU196712 LWB196712:LWQ196712 MFX196712:MGM196712 MPT196712:MQI196712 MZP196712:NAE196712 NJL196712:NKA196712 NTH196712:NTW196712 ODD196712:ODS196712 OMZ196712:ONO196712 OWV196712:OXK196712 PGR196712:PHG196712 PQN196712:PRC196712 QAJ196712:QAY196712 QKF196712:QKU196712 QUB196712:QUQ196712 RDX196712:REM196712 RNT196712:ROI196712 RXP196712:RYE196712 SHL196712:SIA196712 SRH196712:SRW196712 TBD196712:TBS196712 TKZ196712:TLO196712 TUV196712:TVK196712 UER196712:UFG196712 UON196712:UPC196712 UYJ196712:UYY196712 VIF196712:VIU196712 VSB196712:VSQ196712 WBX196712:WCM196712 WLT196712:WMI196712 WVP196712:WWE196712 H262248:W262248 JD262248:JS262248 SZ262248:TO262248 ACV262248:ADK262248 AMR262248:ANG262248 AWN262248:AXC262248 BGJ262248:BGY262248 BQF262248:BQU262248 CAB262248:CAQ262248 CJX262248:CKM262248 CTT262248:CUI262248 DDP262248:DEE262248 DNL262248:DOA262248 DXH262248:DXW262248 EHD262248:EHS262248 EQZ262248:ERO262248 FAV262248:FBK262248 FKR262248:FLG262248 FUN262248:FVC262248 GEJ262248:GEY262248 GOF262248:GOU262248 GYB262248:GYQ262248 HHX262248:HIM262248 HRT262248:HSI262248 IBP262248:ICE262248 ILL262248:IMA262248 IVH262248:IVW262248 JFD262248:JFS262248 JOZ262248:JPO262248 JYV262248:JZK262248 KIR262248:KJG262248 KSN262248:KTC262248 LCJ262248:LCY262248 LMF262248:LMU262248 LWB262248:LWQ262248 MFX262248:MGM262248 MPT262248:MQI262248 MZP262248:NAE262248 NJL262248:NKA262248 NTH262248:NTW262248 ODD262248:ODS262248 OMZ262248:ONO262248 OWV262248:OXK262248 PGR262248:PHG262248 PQN262248:PRC262248 QAJ262248:QAY262248 QKF262248:QKU262248 QUB262248:QUQ262248 RDX262248:REM262248 RNT262248:ROI262248 RXP262248:RYE262248 SHL262248:SIA262248 SRH262248:SRW262248 TBD262248:TBS262248 TKZ262248:TLO262248 TUV262248:TVK262248 UER262248:UFG262248 UON262248:UPC262248 UYJ262248:UYY262248 VIF262248:VIU262248 VSB262248:VSQ262248 WBX262248:WCM262248 WLT262248:WMI262248 WVP262248:WWE262248 H327784:W327784 JD327784:JS327784 SZ327784:TO327784 ACV327784:ADK327784 AMR327784:ANG327784 AWN327784:AXC327784 BGJ327784:BGY327784 BQF327784:BQU327784 CAB327784:CAQ327784 CJX327784:CKM327784 CTT327784:CUI327784 DDP327784:DEE327784 DNL327784:DOA327784 DXH327784:DXW327784 EHD327784:EHS327784 EQZ327784:ERO327784 FAV327784:FBK327784 FKR327784:FLG327784 FUN327784:FVC327784 GEJ327784:GEY327784 GOF327784:GOU327784 GYB327784:GYQ327784 HHX327784:HIM327784 HRT327784:HSI327784 IBP327784:ICE327784 ILL327784:IMA327784 IVH327784:IVW327784 JFD327784:JFS327784 JOZ327784:JPO327784 JYV327784:JZK327784 KIR327784:KJG327784 KSN327784:KTC327784 LCJ327784:LCY327784 LMF327784:LMU327784 LWB327784:LWQ327784 MFX327784:MGM327784 MPT327784:MQI327784 MZP327784:NAE327784 NJL327784:NKA327784 NTH327784:NTW327784 ODD327784:ODS327784 OMZ327784:ONO327784 OWV327784:OXK327784 PGR327784:PHG327784 PQN327784:PRC327784 QAJ327784:QAY327784 QKF327784:QKU327784 QUB327784:QUQ327784 RDX327784:REM327784 RNT327784:ROI327784 RXP327784:RYE327784 SHL327784:SIA327784 SRH327784:SRW327784 TBD327784:TBS327784 TKZ327784:TLO327784 TUV327784:TVK327784 UER327784:UFG327784 UON327784:UPC327784 UYJ327784:UYY327784 VIF327784:VIU327784 VSB327784:VSQ327784 WBX327784:WCM327784 WLT327784:WMI327784 WVP327784:WWE327784 H393320:W393320 JD393320:JS393320 SZ393320:TO393320 ACV393320:ADK393320 AMR393320:ANG393320 AWN393320:AXC393320 BGJ393320:BGY393320 BQF393320:BQU393320 CAB393320:CAQ393320 CJX393320:CKM393320 CTT393320:CUI393320 DDP393320:DEE393320 DNL393320:DOA393320 DXH393320:DXW393320 EHD393320:EHS393320 EQZ393320:ERO393320 FAV393320:FBK393320 FKR393320:FLG393320 FUN393320:FVC393320 GEJ393320:GEY393320 GOF393320:GOU393320 GYB393320:GYQ393320 HHX393320:HIM393320 HRT393320:HSI393320 IBP393320:ICE393320 ILL393320:IMA393320 IVH393320:IVW393320 JFD393320:JFS393320 JOZ393320:JPO393320 JYV393320:JZK393320 KIR393320:KJG393320 KSN393320:KTC393320 LCJ393320:LCY393320 LMF393320:LMU393320 LWB393320:LWQ393320 MFX393320:MGM393320 MPT393320:MQI393320 MZP393320:NAE393320 NJL393320:NKA393320 NTH393320:NTW393320 ODD393320:ODS393320 OMZ393320:ONO393320 OWV393320:OXK393320 PGR393320:PHG393320 PQN393320:PRC393320 QAJ393320:QAY393320 QKF393320:QKU393320 QUB393320:QUQ393320 RDX393320:REM393320 RNT393320:ROI393320 RXP393320:RYE393320 SHL393320:SIA393320 SRH393320:SRW393320 TBD393320:TBS393320 TKZ393320:TLO393320 TUV393320:TVK393320 UER393320:UFG393320 UON393320:UPC393320 UYJ393320:UYY393320 VIF393320:VIU393320 VSB393320:VSQ393320 WBX393320:WCM393320 WLT393320:WMI393320 WVP393320:WWE393320 H458856:W458856 JD458856:JS458856 SZ458856:TO458856 ACV458856:ADK458856 AMR458856:ANG458856 AWN458856:AXC458856 BGJ458856:BGY458856 BQF458856:BQU458856 CAB458856:CAQ458856 CJX458856:CKM458856 CTT458856:CUI458856 DDP458856:DEE458856 DNL458856:DOA458856 DXH458856:DXW458856 EHD458856:EHS458856 EQZ458856:ERO458856 FAV458856:FBK458856 FKR458856:FLG458856 FUN458856:FVC458856 GEJ458856:GEY458856 GOF458856:GOU458856 GYB458856:GYQ458856 HHX458856:HIM458856 HRT458856:HSI458856 IBP458856:ICE458856 ILL458856:IMA458856 IVH458856:IVW458856 JFD458856:JFS458856 JOZ458856:JPO458856 JYV458856:JZK458856 KIR458856:KJG458856 KSN458856:KTC458856 LCJ458856:LCY458856 LMF458856:LMU458856 LWB458856:LWQ458856 MFX458856:MGM458856 MPT458856:MQI458856 MZP458856:NAE458856 NJL458856:NKA458856 NTH458856:NTW458856 ODD458856:ODS458856 OMZ458856:ONO458856 OWV458856:OXK458856 PGR458856:PHG458856 PQN458856:PRC458856 QAJ458856:QAY458856 QKF458856:QKU458856 QUB458856:QUQ458856 RDX458856:REM458856 RNT458856:ROI458856 RXP458856:RYE458856 SHL458856:SIA458856 SRH458856:SRW458856 TBD458856:TBS458856 TKZ458856:TLO458856 TUV458856:TVK458856 UER458856:UFG458856 UON458856:UPC458856 UYJ458856:UYY458856 VIF458856:VIU458856 VSB458856:VSQ458856 WBX458856:WCM458856 WLT458856:WMI458856 WVP458856:WWE458856 H524392:W524392 JD524392:JS524392 SZ524392:TO524392 ACV524392:ADK524392 AMR524392:ANG524392 AWN524392:AXC524392 BGJ524392:BGY524392 BQF524392:BQU524392 CAB524392:CAQ524392 CJX524392:CKM524392 CTT524392:CUI524392 DDP524392:DEE524392 DNL524392:DOA524392 DXH524392:DXW524392 EHD524392:EHS524392 EQZ524392:ERO524392 FAV524392:FBK524392 FKR524392:FLG524392 FUN524392:FVC524392 GEJ524392:GEY524392 GOF524392:GOU524392 GYB524392:GYQ524392 HHX524392:HIM524392 HRT524392:HSI524392 IBP524392:ICE524392 ILL524392:IMA524392 IVH524392:IVW524392 JFD524392:JFS524392 JOZ524392:JPO524392 JYV524392:JZK524392 KIR524392:KJG524392 KSN524392:KTC524392 LCJ524392:LCY524392 LMF524392:LMU524392 LWB524392:LWQ524392 MFX524392:MGM524392 MPT524392:MQI524392 MZP524392:NAE524392 NJL524392:NKA524392 NTH524392:NTW524392 ODD524392:ODS524392 OMZ524392:ONO524392 OWV524392:OXK524392 PGR524392:PHG524392 PQN524392:PRC524392 QAJ524392:QAY524392 QKF524392:QKU524392 QUB524392:QUQ524392 RDX524392:REM524392 RNT524392:ROI524392 RXP524392:RYE524392 SHL524392:SIA524392 SRH524392:SRW524392 TBD524392:TBS524392 TKZ524392:TLO524392 TUV524392:TVK524392 UER524392:UFG524392 UON524392:UPC524392 UYJ524392:UYY524392 VIF524392:VIU524392 VSB524392:VSQ524392 WBX524392:WCM524392 WLT524392:WMI524392 WVP524392:WWE524392 H589928:W589928 JD589928:JS589928 SZ589928:TO589928 ACV589928:ADK589928 AMR589928:ANG589928 AWN589928:AXC589928 BGJ589928:BGY589928 BQF589928:BQU589928 CAB589928:CAQ589928 CJX589928:CKM589928 CTT589928:CUI589928 DDP589928:DEE589928 DNL589928:DOA589928 DXH589928:DXW589928 EHD589928:EHS589928 EQZ589928:ERO589928 FAV589928:FBK589928 FKR589928:FLG589928 FUN589928:FVC589928 GEJ589928:GEY589928 GOF589928:GOU589928 GYB589928:GYQ589928 HHX589928:HIM589928 HRT589928:HSI589928 IBP589928:ICE589928 ILL589928:IMA589928 IVH589928:IVW589928 JFD589928:JFS589928 JOZ589928:JPO589928 JYV589928:JZK589928 KIR589928:KJG589928 KSN589928:KTC589928 LCJ589928:LCY589928 LMF589928:LMU589928 LWB589928:LWQ589928 MFX589928:MGM589928 MPT589928:MQI589928 MZP589928:NAE589928 NJL589928:NKA589928 NTH589928:NTW589928 ODD589928:ODS589928 OMZ589928:ONO589928 OWV589928:OXK589928 PGR589928:PHG589928 PQN589928:PRC589928 QAJ589928:QAY589928 QKF589928:QKU589928 QUB589928:QUQ589928 RDX589928:REM589928 RNT589928:ROI589928 RXP589928:RYE589928 SHL589928:SIA589928 SRH589928:SRW589928 TBD589928:TBS589928 TKZ589928:TLO589928 TUV589928:TVK589928 UER589928:UFG589928 UON589928:UPC589928 UYJ589928:UYY589928 VIF589928:VIU589928 VSB589928:VSQ589928 WBX589928:WCM589928 WLT589928:WMI589928 WVP589928:WWE589928 H655464:W655464 JD655464:JS655464 SZ655464:TO655464 ACV655464:ADK655464 AMR655464:ANG655464 AWN655464:AXC655464 BGJ655464:BGY655464 BQF655464:BQU655464 CAB655464:CAQ655464 CJX655464:CKM655464 CTT655464:CUI655464 DDP655464:DEE655464 DNL655464:DOA655464 DXH655464:DXW655464 EHD655464:EHS655464 EQZ655464:ERO655464 FAV655464:FBK655464 FKR655464:FLG655464 FUN655464:FVC655464 GEJ655464:GEY655464 GOF655464:GOU655464 GYB655464:GYQ655464 HHX655464:HIM655464 HRT655464:HSI655464 IBP655464:ICE655464 ILL655464:IMA655464 IVH655464:IVW655464 JFD655464:JFS655464 JOZ655464:JPO655464 JYV655464:JZK655464 KIR655464:KJG655464 KSN655464:KTC655464 LCJ655464:LCY655464 LMF655464:LMU655464 LWB655464:LWQ655464 MFX655464:MGM655464 MPT655464:MQI655464 MZP655464:NAE655464 NJL655464:NKA655464 NTH655464:NTW655464 ODD655464:ODS655464 OMZ655464:ONO655464 OWV655464:OXK655464 PGR655464:PHG655464 PQN655464:PRC655464 QAJ655464:QAY655464 QKF655464:QKU655464 QUB655464:QUQ655464 RDX655464:REM655464 RNT655464:ROI655464 RXP655464:RYE655464 SHL655464:SIA655464 SRH655464:SRW655464 TBD655464:TBS655464 TKZ655464:TLO655464 TUV655464:TVK655464 UER655464:UFG655464 UON655464:UPC655464 UYJ655464:UYY655464 VIF655464:VIU655464 VSB655464:VSQ655464 WBX655464:WCM655464 WLT655464:WMI655464 WVP655464:WWE655464 H721000:W721000 JD721000:JS721000 SZ721000:TO721000 ACV721000:ADK721000 AMR721000:ANG721000 AWN721000:AXC721000 BGJ721000:BGY721000 BQF721000:BQU721000 CAB721000:CAQ721000 CJX721000:CKM721000 CTT721000:CUI721000 DDP721000:DEE721000 DNL721000:DOA721000 DXH721000:DXW721000 EHD721000:EHS721000 EQZ721000:ERO721000 FAV721000:FBK721000 FKR721000:FLG721000 FUN721000:FVC721000 GEJ721000:GEY721000 GOF721000:GOU721000 GYB721000:GYQ721000 HHX721000:HIM721000 HRT721000:HSI721000 IBP721000:ICE721000 ILL721000:IMA721000 IVH721000:IVW721000 JFD721000:JFS721000 JOZ721000:JPO721000 JYV721000:JZK721000 KIR721000:KJG721000 KSN721000:KTC721000 LCJ721000:LCY721000 LMF721000:LMU721000 LWB721000:LWQ721000 MFX721000:MGM721000 MPT721000:MQI721000 MZP721000:NAE721000 NJL721000:NKA721000 NTH721000:NTW721000 ODD721000:ODS721000 OMZ721000:ONO721000 OWV721000:OXK721000 PGR721000:PHG721000 PQN721000:PRC721000 QAJ721000:QAY721000 QKF721000:QKU721000 QUB721000:QUQ721000 RDX721000:REM721000 RNT721000:ROI721000 RXP721000:RYE721000 SHL721000:SIA721000 SRH721000:SRW721000 TBD721000:TBS721000 TKZ721000:TLO721000 TUV721000:TVK721000 UER721000:UFG721000 UON721000:UPC721000 UYJ721000:UYY721000 VIF721000:VIU721000 VSB721000:VSQ721000 WBX721000:WCM721000 WLT721000:WMI721000 WVP721000:WWE721000 H786536:W786536 JD786536:JS786536 SZ786536:TO786536 ACV786536:ADK786536 AMR786536:ANG786536 AWN786536:AXC786536 BGJ786536:BGY786536 BQF786536:BQU786536 CAB786536:CAQ786536 CJX786536:CKM786536 CTT786536:CUI786536 DDP786536:DEE786536 DNL786536:DOA786536 DXH786536:DXW786536 EHD786536:EHS786536 EQZ786536:ERO786536 FAV786536:FBK786536 FKR786536:FLG786536 FUN786536:FVC786536 GEJ786536:GEY786536 GOF786536:GOU786536 GYB786536:GYQ786536 HHX786536:HIM786536 HRT786536:HSI786536 IBP786536:ICE786536 ILL786536:IMA786536 IVH786536:IVW786536 JFD786536:JFS786536 JOZ786536:JPO786536 JYV786536:JZK786536 KIR786536:KJG786536 KSN786536:KTC786536 LCJ786536:LCY786536 LMF786536:LMU786536 LWB786536:LWQ786536 MFX786536:MGM786536 MPT786536:MQI786536 MZP786536:NAE786536 NJL786536:NKA786536 NTH786536:NTW786536 ODD786536:ODS786536 OMZ786536:ONO786536 OWV786536:OXK786536 PGR786536:PHG786536 PQN786536:PRC786536 QAJ786536:QAY786536 QKF786536:QKU786536 QUB786536:QUQ786536 RDX786536:REM786536 RNT786536:ROI786536 RXP786536:RYE786536 SHL786536:SIA786536 SRH786536:SRW786536 TBD786536:TBS786536 TKZ786536:TLO786536 TUV786536:TVK786536 UER786536:UFG786536 UON786536:UPC786536 UYJ786536:UYY786536 VIF786536:VIU786536 VSB786536:VSQ786536 WBX786536:WCM786536 WLT786536:WMI786536 WVP786536:WWE786536 H852072:W852072 JD852072:JS852072 SZ852072:TO852072 ACV852072:ADK852072 AMR852072:ANG852072 AWN852072:AXC852072 BGJ852072:BGY852072 BQF852072:BQU852072 CAB852072:CAQ852072 CJX852072:CKM852072 CTT852072:CUI852072 DDP852072:DEE852072 DNL852072:DOA852072 DXH852072:DXW852072 EHD852072:EHS852072 EQZ852072:ERO852072 FAV852072:FBK852072 FKR852072:FLG852072 FUN852072:FVC852072 GEJ852072:GEY852072 GOF852072:GOU852072 GYB852072:GYQ852072 HHX852072:HIM852072 HRT852072:HSI852072 IBP852072:ICE852072 ILL852072:IMA852072 IVH852072:IVW852072 JFD852072:JFS852072 JOZ852072:JPO852072 JYV852072:JZK852072 KIR852072:KJG852072 KSN852072:KTC852072 LCJ852072:LCY852072 LMF852072:LMU852072 LWB852072:LWQ852072 MFX852072:MGM852072 MPT852072:MQI852072 MZP852072:NAE852072 NJL852072:NKA852072 NTH852072:NTW852072 ODD852072:ODS852072 OMZ852072:ONO852072 OWV852072:OXK852072 PGR852072:PHG852072 PQN852072:PRC852072 QAJ852072:QAY852072 QKF852072:QKU852072 QUB852072:QUQ852072 RDX852072:REM852072 RNT852072:ROI852072 RXP852072:RYE852072 SHL852072:SIA852072 SRH852072:SRW852072 TBD852072:TBS852072 TKZ852072:TLO852072 TUV852072:TVK852072 UER852072:UFG852072 UON852072:UPC852072 UYJ852072:UYY852072 VIF852072:VIU852072 VSB852072:VSQ852072 WBX852072:WCM852072 WLT852072:WMI852072 WVP852072:WWE852072 H917608:W917608 JD917608:JS917608 SZ917608:TO917608 ACV917608:ADK917608 AMR917608:ANG917608 AWN917608:AXC917608 BGJ917608:BGY917608 BQF917608:BQU917608 CAB917608:CAQ917608 CJX917608:CKM917608 CTT917608:CUI917608 DDP917608:DEE917608 DNL917608:DOA917608 DXH917608:DXW917608 EHD917608:EHS917608 EQZ917608:ERO917608 FAV917608:FBK917608 FKR917608:FLG917608 FUN917608:FVC917608 GEJ917608:GEY917608 GOF917608:GOU917608 GYB917608:GYQ917608 HHX917608:HIM917608 HRT917608:HSI917608 IBP917608:ICE917608 ILL917608:IMA917608 IVH917608:IVW917608 JFD917608:JFS917608 JOZ917608:JPO917608 JYV917608:JZK917608 KIR917608:KJG917608 KSN917608:KTC917608 LCJ917608:LCY917608 LMF917608:LMU917608 LWB917608:LWQ917608 MFX917608:MGM917608 MPT917608:MQI917608 MZP917608:NAE917608 NJL917608:NKA917608 NTH917608:NTW917608 ODD917608:ODS917608 OMZ917608:ONO917608 OWV917608:OXK917608 PGR917608:PHG917608 PQN917608:PRC917608 QAJ917608:QAY917608 QKF917608:QKU917608 QUB917608:QUQ917608 RDX917608:REM917608 RNT917608:ROI917608 RXP917608:RYE917608 SHL917608:SIA917608 SRH917608:SRW917608 TBD917608:TBS917608 TKZ917608:TLO917608 TUV917608:TVK917608 UER917608:UFG917608 UON917608:UPC917608 UYJ917608:UYY917608 VIF917608:VIU917608 VSB917608:VSQ917608 WBX917608:WCM917608 WLT917608:WMI917608 WVP917608:WWE917608 H983144:W983144 JD983144:JS983144 SZ983144:TO983144 ACV983144:ADK983144 AMR983144:ANG983144 AWN983144:AXC983144 BGJ983144:BGY983144 BQF983144:BQU983144 CAB983144:CAQ983144 CJX983144:CKM983144 CTT983144:CUI983144 DDP983144:DEE983144 DNL983144:DOA983144 DXH983144:DXW983144 EHD983144:EHS983144 EQZ983144:ERO983144 FAV983144:FBK983144 FKR983144:FLG983144 FUN983144:FVC983144 GEJ983144:GEY983144 GOF983144:GOU983144 GYB983144:GYQ983144 HHX983144:HIM983144 HRT983144:HSI983144 IBP983144:ICE983144 ILL983144:IMA983144 IVH983144:IVW983144 JFD983144:JFS983144 JOZ983144:JPO983144 JYV983144:JZK983144 KIR983144:KJG983144 KSN983144:KTC983144 LCJ983144:LCY983144 LMF983144:LMU983144 LWB983144:LWQ983144 MFX983144:MGM983144 MPT983144:MQI983144 MZP983144:NAE983144 NJL983144:NKA983144 NTH983144:NTW983144 ODD983144:ODS983144 OMZ983144:ONO983144 OWV983144:OXK983144 PGR983144:PHG983144 PQN983144:PRC983144 QAJ983144:QAY983144 QKF983144:QKU983144 QUB983144:QUQ983144 RDX983144:REM983144 RNT983144:ROI983144 RXP983144:RYE983144 SHL983144:SIA983144 SRH983144:SRW983144 TBD983144:TBS983144 TKZ983144:TLO983144 TUV983144:TVK983144 UER983144:UFG983144 UON983144:UPC983144 UYJ983144:UYY983144 VIF983144:VIU983144 VSB983144:VSQ983144 WBX983144:WCM983144 WLT983144:WMI983144 WVP983144:WWE983144 G107:W107 JC107:JS107 SY107:TO107 ACU107:ADK107 AMQ107:ANG107 AWM107:AXC107 BGI107:BGY107 BQE107:BQU107 CAA107:CAQ107 CJW107:CKM107 CTS107:CUI107 DDO107:DEE107 DNK107:DOA107 DXG107:DXW107 EHC107:EHS107 EQY107:ERO107 FAU107:FBK107 FKQ107:FLG107 FUM107:FVC107 GEI107:GEY107 GOE107:GOU107 GYA107:GYQ107 HHW107:HIM107 HRS107:HSI107 IBO107:ICE107 ILK107:IMA107 IVG107:IVW107 JFC107:JFS107 JOY107:JPO107 JYU107:JZK107 KIQ107:KJG107 KSM107:KTC107 LCI107:LCY107 LME107:LMU107 LWA107:LWQ107 MFW107:MGM107 MPS107:MQI107 MZO107:NAE107 NJK107:NKA107 NTG107:NTW107 ODC107:ODS107 OMY107:ONO107 OWU107:OXK107 PGQ107:PHG107 PQM107:PRC107 QAI107:QAY107 QKE107:QKU107 QUA107:QUQ107 RDW107:REM107 RNS107:ROI107 RXO107:RYE107 SHK107:SIA107 SRG107:SRW107 TBC107:TBS107 TKY107:TLO107 TUU107:TVK107 UEQ107:UFG107 UOM107:UPC107 UYI107:UYY107 VIE107:VIU107 VSA107:VSQ107 WBW107:WCM107 WLS107:WMI107 WVO107:WWE107 G65643:W65643 JC65643:JS65643 SY65643:TO65643 ACU65643:ADK65643 AMQ65643:ANG65643 AWM65643:AXC65643 BGI65643:BGY65643 BQE65643:BQU65643 CAA65643:CAQ65643 CJW65643:CKM65643 CTS65643:CUI65643 DDO65643:DEE65643 DNK65643:DOA65643 DXG65643:DXW65643 EHC65643:EHS65643 EQY65643:ERO65643 FAU65643:FBK65643 FKQ65643:FLG65643 FUM65643:FVC65643 GEI65643:GEY65643 GOE65643:GOU65643 GYA65643:GYQ65643 HHW65643:HIM65643 HRS65643:HSI65643 IBO65643:ICE65643 ILK65643:IMA65643 IVG65643:IVW65643 JFC65643:JFS65643 JOY65643:JPO65643 JYU65643:JZK65643 KIQ65643:KJG65643 KSM65643:KTC65643 LCI65643:LCY65643 LME65643:LMU65643 LWA65643:LWQ65643 MFW65643:MGM65643 MPS65643:MQI65643 MZO65643:NAE65643 NJK65643:NKA65643 NTG65643:NTW65643 ODC65643:ODS65643 OMY65643:ONO65643 OWU65643:OXK65643 PGQ65643:PHG65643 PQM65643:PRC65643 QAI65643:QAY65643 QKE65643:QKU65643 QUA65643:QUQ65643 RDW65643:REM65643 RNS65643:ROI65643 RXO65643:RYE65643 SHK65643:SIA65643 SRG65643:SRW65643 TBC65643:TBS65643 TKY65643:TLO65643 TUU65643:TVK65643 UEQ65643:UFG65643 UOM65643:UPC65643 UYI65643:UYY65643 VIE65643:VIU65643 VSA65643:VSQ65643 WBW65643:WCM65643 WLS65643:WMI65643 WVO65643:WWE65643 G131179:W131179 JC131179:JS131179 SY131179:TO131179 ACU131179:ADK131179 AMQ131179:ANG131179 AWM131179:AXC131179 BGI131179:BGY131179 BQE131179:BQU131179 CAA131179:CAQ131179 CJW131179:CKM131179 CTS131179:CUI131179 DDO131179:DEE131179 DNK131179:DOA131179 DXG131179:DXW131179 EHC131179:EHS131179 EQY131179:ERO131179 FAU131179:FBK131179 FKQ131179:FLG131179 FUM131179:FVC131179 GEI131179:GEY131179 GOE131179:GOU131179 GYA131179:GYQ131179 HHW131179:HIM131179 HRS131179:HSI131179 IBO131179:ICE131179 ILK131179:IMA131179 IVG131179:IVW131179 JFC131179:JFS131179 JOY131179:JPO131179 JYU131179:JZK131179 KIQ131179:KJG131179 KSM131179:KTC131179 LCI131179:LCY131179 LME131179:LMU131179 LWA131179:LWQ131179 MFW131179:MGM131179 MPS131179:MQI131179 MZO131179:NAE131179 NJK131179:NKA131179 NTG131179:NTW131179 ODC131179:ODS131179 OMY131179:ONO131179 OWU131179:OXK131179 PGQ131179:PHG131179 PQM131179:PRC131179 QAI131179:QAY131179 QKE131179:QKU131179 QUA131179:QUQ131179 RDW131179:REM131179 RNS131179:ROI131179 RXO131179:RYE131179 SHK131179:SIA131179 SRG131179:SRW131179 TBC131179:TBS131179 TKY131179:TLO131179 TUU131179:TVK131179 UEQ131179:UFG131179 UOM131179:UPC131179 UYI131179:UYY131179 VIE131179:VIU131179 VSA131179:VSQ131179 WBW131179:WCM131179 WLS131179:WMI131179 WVO131179:WWE131179 G196715:W196715 JC196715:JS196715 SY196715:TO196715 ACU196715:ADK196715 AMQ196715:ANG196715 AWM196715:AXC196715 BGI196715:BGY196715 BQE196715:BQU196715 CAA196715:CAQ196715 CJW196715:CKM196715 CTS196715:CUI196715 DDO196715:DEE196715 DNK196715:DOA196715 DXG196715:DXW196715 EHC196715:EHS196715 EQY196715:ERO196715 FAU196715:FBK196715 FKQ196715:FLG196715 FUM196715:FVC196715 GEI196715:GEY196715 GOE196715:GOU196715 GYA196715:GYQ196715 HHW196715:HIM196715 HRS196715:HSI196715 IBO196715:ICE196715 ILK196715:IMA196715 IVG196715:IVW196715 JFC196715:JFS196715 JOY196715:JPO196715 JYU196715:JZK196715 KIQ196715:KJG196715 KSM196715:KTC196715 LCI196715:LCY196715 LME196715:LMU196715 LWA196715:LWQ196715 MFW196715:MGM196715 MPS196715:MQI196715 MZO196715:NAE196715 NJK196715:NKA196715 NTG196715:NTW196715 ODC196715:ODS196715 OMY196715:ONO196715 OWU196715:OXK196715 PGQ196715:PHG196715 PQM196715:PRC196715 QAI196715:QAY196715 QKE196715:QKU196715 QUA196715:QUQ196715 RDW196715:REM196715 RNS196715:ROI196715 RXO196715:RYE196715 SHK196715:SIA196715 SRG196715:SRW196715 TBC196715:TBS196715 TKY196715:TLO196715 TUU196715:TVK196715 UEQ196715:UFG196715 UOM196715:UPC196715 UYI196715:UYY196715 VIE196715:VIU196715 VSA196715:VSQ196715 WBW196715:WCM196715 WLS196715:WMI196715 WVO196715:WWE196715 G262251:W262251 JC262251:JS262251 SY262251:TO262251 ACU262251:ADK262251 AMQ262251:ANG262251 AWM262251:AXC262251 BGI262251:BGY262251 BQE262251:BQU262251 CAA262251:CAQ262251 CJW262251:CKM262251 CTS262251:CUI262251 DDO262251:DEE262251 DNK262251:DOA262251 DXG262251:DXW262251 EHC262251:EHS262251 EQY262251:ERO262251 FAU262251:FBK262251 FKQ262251:FLG262251 FUM262251:FVC262251 GEI262251:GEY262251 GOE262251:GOU262251 GYA262251:GYQ262251 HHW262251:HIM262251 HRS262251:HSI262251 IBO262251:ICE262251 ILK262251:IMA262251 IVG262251:IVW262251 JFC262251:JFS262251 JOY262251:JPO262251 JYU262251:JZK262251 KIQ262251:KJG262251 KSM262251:KTC262251 LCI262251:LCY262251 LME262251:LMU262251 LWA262251:LWQ262251 MFW262251:MGM262251 MPS262251:MQI262251 MZO262251:NAE262251 NJK262251:NKA262251 NTG262251:NTW262251 ODC262251:ODS262251 OMY262251:ONO262251 OWU262251:OXK262251 PGQ262251:PHG262251 PQM262251:PRC262251 QAI262251:QAY262251 QKE262251:QKU262251 QUA262251:QUQ262251 RDW262251:REM262251 RNS262251:ROI262251 RXO262251:RYE262251 SHK262251:SIA262251 SRG262251:SRW262251 TBC262251:TBS262251 TKY262251:TLO262251 TUU262251:TVK262251 UEQ262251:UFG262251 UOM262251:UPC262251 UYI262251:UYY262251 VIE262251:VIU262251 VSA262251:VSQ262251 WBW262251:WCM262251 WLS262251:WMI262251 WVO262251:WWE262251 G327787:W327787 JC327787:JS327787 SY327787:TO327787 ACU327787:ADK327787 AMQ327787:ANG327787 AWM327787:AXC327787 BGI327787:BGY327787 BQE327787:BQU327787 CAA327787:CAQ327787 CJW327787:CKM327787 CTS327787:CUI327787 DDO327787:DEE327787 DNK327787:DOA327787 DXG327787:DXW327787 EHC327787:EHS327787 EQY327787:ERO327787 FAU327787:FBK327787 FKQ327787:FLG327787 FUM327787:FVC327787 GEI327787:GEY327787 GOE327787:GOU327787 GYA327787:GYQ327787 HHW327787:HIM327787 HRS327787:HSI327787 IBO327787:ICE327787 ILK327787:IMA327787 IVG327787:IVW327787 JFC327787:JFS327787 JOY327787:JPO327787 JYU327787:JZK327787 KIQ327787:KJG327787 KSM327787:KTC327787 LCI327787:LCY327787 LME327787:LMU327787 LWA327787:LWQ327787 MFW327787:MGM327787 MPS327787:MQI327787 MZO327787:NAE327787 NJK327787:NKA327787 NTG327787:NTW327787 ODC327787:ODS327787 OMY327787:ONO327787 OWU327787:OXK327787 PGQ327787:PHG327787 PQM327787:PRC327787 QAI327787:QAY327787 QKE327787:QKU327787 QUA327787:QUQ327787 RDW327787:REM327787 RNS327787:ROI327787 RXO327787:RYE327787 SHK327787:SIA327787 SRG327787:SRW327787 TBC327787:TBS327787 TKY327787:TLO327787 TUU327787:TVK327787 UEQ327787:UFG327787 UOM327787:UPC327787 UYI327787:UYY327787 VIE327787:VIU327787 VSA327787:VSQ327787 WBW327787:WCM327787 WLS327787:WMI327787 WVO327787:WWE327787 G393323:W393323 JC393323:JS393323 SY393323:TO393323 ACU393323:ADK393323 AMQ393323:ANG393323 AWM393323:AXC393323 BGI393323:BGY393323 BQE393323:BQU393323 CAA393323:CAQ393323 CJW393323:CKM393323 CTS393323:CUI393323 DDO393323:DEE393323 DNK393323:DOA393323 DXG393323:DXW393323 EHC393323:EHS393323 EQY393323:ERO393323 FAU393323:FBK393323 FKQ393323:FLG393323 FUM393323:FVC393323 GEI393323:GEY393323 GOE393323:GOU393323 GYA393323:GYQ393323 HHW393323:HIM393323 HRS393323:HSI393323 IBO393323:ICE393323 ILK393323:IMA393323 IVG393323:IVW393323 JFC393323:JFS393323 JOY393323:JPO393323 JYU393323:JZK393323 KIQ393323:KJG393323 KSM393323:KTC393323 LCI393323:LCY393323 LME393323:LMU393323 LWA393323:LWQ393323 MFW393323:MGM393323 MPS393323:MQI393323 MZO393323:NAE393323 NJK393323:NKA393323 NTG393323:NTW393323 ODC393323:ODS393323 OMY393323:ONO393323 OWU393323:OXK393323 PGQ393323:PHG393323 PQM393323:PRC393323 QAI393323:QAY393323 QKE393323:QKU393323 QUA393323:QUQ393323 RDW393323:REM393323 RNS393323:ROI393323 RXO393323:RYE393323 SHK393323:SIA393323 SRG393323:SRW393323 TBC393323:TBS393323 TKY393323:TLO393323 TUU393323:TVK393323 UEQ393323:UFG393323 UOM393323:UPC393323 UYI393323:UYY393323 VIE393323:VIU393323 VSA393323:VSQ393323 WBW393323:WCM393323 WLS393323:WMI393323 WVO393323:WWE393323 G458859:W458859 JC458859:JS458859 SY458859:TO458859 ACU458859:ADK458859 AMQ458859:ANG458859 AWM458859:AXC458859 BGI458859:BGY458859 BQE458859:BQU458859 CAA458859:CAQ458859 CJW458859:CKM458859 CTS458859:CUI458859 DDO458859:DEE458859 DNK458859:DOA458859 DXG458859:DXW458859 EHC458859:EHS458859 EQY458859:ERO458859 FAU458859:FBK458859 FKQ458859:FLG458859 FUM458859:FVC458859 GEI458859:GEY458859 GOE458859:GOU458859 GYA458859:GYQ458859 HHW458859:HIM458859 HRS458859:HSI458859 IBO458859:ICE458859 ILK458859:IMA458859 IVG458859:IVW458859 JFC458859:JFS458859 JOY458859:JPO458859 JYU458859:JZK458859 KIQ458859:KJG458859 KSM458859:KTC458859 LCI458859:LCY458859 LME458859:LMU458859 LWA458859:LWQ458859 MFW458859:MGM458859 MPS458859:MQI458859 MZO458859:NAE458859 NJK458859:NKA458859 NTG458859:NTW458859 ODC458859:ODS458859 OMY458859:ONO458859 OWU458859:OXK458859 PGQ458859:PHG458859 PQM458859:PRC458859 QAI458859:QAY458859 QKE458859:QKU458859 QUA458859:QUQ458859 RDW458859:REM458859 RNS458859:ROI458859 RXO458859:RYE458859 SHK458859:SIA458859 SRG458859:SRW458859 TBC458859:TBS458859 TKY458859:TLO458859 TUU458859:TVK458859 UEQ458859:UFG458859 UOM458859:UPC458859 UYI458859:UYY458859 VIE458859:VIU458859 VSA458859:VSQ458859 WBW458859:WCM458859 WLS458859:WMI458859 WVO458859:WWE458859 G524395:W524395 JC524395:JS524395 SY524395:TO524395 ACU524395:ADK524395 AMQ524395:ANG524395 AWM524395:AXC524395 BGI524395:BGY524395 BQE524395:BQU524395 CAA524395:CAQ524395 CJW524395:CKM524395 CTS524395:CUI524395 DDO524395:DEE524395 DNK524395:DOA524395 DXG524395:DXW524395 EHC524395:EHS524395 EQY524395:ERO524395 FAU524395:FBK524395 FKQ524395:FLG524395 FUM524395:FVC524395 GEI524395:GEY524395 GOE524395:GOU524395 GYA524395:GYQ524395 HHW524395:HIM524395 HRS524395:HSI524395 IBO524395:ICE524395 ILK524395:IMA524395 IVG524395:IVW524395 JFC524395:JFS524395 JOY524395:JPO524395 JYU524395:JZK524395 KIQ524395:KJG524395 KSM524395:KTC524395 LCI524395:LCY524395 LME524395:LMU524395 LWA524395:LWQ524395 MFW524395:MGM524395 MPS524395:MQI524395 MZO524395:NAE524395 NJK524395:NKA524395 NTG524395:NTW524395 ODC524395:ODS524395 OMY524395:ONO524395 OWU524395:OXK524395 PGQ524395:PHG524395 PQM524395:PRC524395 QAI524395:QAY524395 QKE524395:QKU524395 QUA524395:QUQ524395 RDW524395:REM524395 RNS524395:ROI524395 RXO524395:RYE524395 SHK524395:SIA524395 SRG524395:SRW524395 TBC524395:TBS524395 TKY524395:TLO524395 TUU524395:TVK524395 UEQ524395:UFG524395 UOM524395:UPC524395 UYI524395:UYY524395 VIE524395:VIU524395 VSA524395:VSQ524395 WBW524395:WCM524395 WLS524395:WMI524395 WVO524395:WWE524395 G589931:W589931 JC589931:JS589931 SY589931:TO589931 ACU589931:ADK589931 AMQ589931:ANG589931 AWM589931:AXC589931 BGI589931:BGY589931 BQE589931:BQU589931 CAA589931:CAQ589931 CJW589931:CKM589931 CTS589931:CUI589931 DDO589931:DEE589931 DNK589931:DOA589931 DXG589931:DXW589931 EHC589931:EHS589931 EQY589931:ERO589931 FAU589931:FBK589931 FKQ589931:FLG589931 FUM589931:FVC589931 GEI589931:GEY589931 GOE589931:GOU589931 GYA589931:GYQ589931 HHW589931:HIM589931 HRS589931:HSI589931 IBO589931:ICE589931 ILK589931:IMA589931 IVG589931:IVW589931 JFC589931:JFS589931 JOY589931:JPO589931 JYU589931:JZK589931 KIQ589931:KJG589931 KSM589931:KTC589931 LCI589931:LCY589931 LME589931:LMU589931 LWA589931:LWQ589931 MFW589931:MGM589931 MPS589931:MQI589931 MZO589931:NAE589931 NJK589931:NKA589931 NTG589931:NTW589931 ODC589931:ODS589931 OMY589931:ONO589931 OWU589931:OXK589931 PGQ589931:PHG589931 PQM589931:PRC589931 QAI589931:QAY589931 QKE589931:QKU589931 QUA589931:QUQ589931 RDW589931:REM589931 RNS589931:ROI589931 RXO589931:RYE589931 SHK589931:SIA589931 SRG589931:SRW589931 TBC589931:TBS589931 TKY589931:TLO589931 TUU589931:TVK589931 UEQ589931:UFG589931 UOM589931:UPC589931 UYI589931:UYY589931 VIE589931:VIU589931 VSA589931:VSQ589931 WBW589931:WCM589931 WLS589931:WMI589931 WVO589931:WWE589931 G655467:W655467 JC655467:JS655467 SY655467:TO655467 ACU655467:ADK655467 AMQ655467:ANG655467 AWM655467:AXC655467 BGI655467:BGY655467 BQE655467:BQU655467 CAA655467:CAQ655467 CJW655467:CKM655467 CTS655467:CUI655467 DDO655467:DEE655467 DNK655467:DOA655467 DXG655467:DXW655467 EHC655467:EHS655467 EQY655467:ERO655467 FAU655467:FBK655467 FKQ655467:FLG655467 FUM655467:FVC655467 GEI655467:GEY655467 GOE655467:GOU655467 GYA655467:GYQ655467 HHW655467:HIM655467 HRS655467:HSI655467 IBO655467:ICE655467 ILK655467:IMA655467 IVG655467:IVW655467 JFC655467:JFS655467 JOY655467:JPO655467 JYU655467:JZK655467 KIQ655467:KJG655467 KSM655467:KTC655467 LCI655467:LCY655467 LME655467:LMU655467 LWA655467:LWQ655467 MFW655467:MGM655467 MPS655467:MQI655467 MZO655467:NAE655467 NJK655467:NKA655467 NTG655467:NTW655467 ODC655467:ODS655467 OMY655467:ONO655467 OWU655467:OXK655467 PGQ655467:PHG655467 PQM655467:PRC655467 QAI655467:QAY655467 QKE655467:QKU655467 QUA655467:QUQ655467 RDW655467:REM655467 RNS655467:ROI655467 RXO655467:RYE655467 SHK655467:SIA655467 SRG655467:SRW655467 TBC655467:TBS655467 TKY655467:TLO655467 TUU655467:TVK655467 UEQ655467:UFG655467 UOM655467:UPC655467 UYI655467:UYY655467 VIE655467:VIU655467 VSA655467:VSQ655467 WBW655467:WCM655467 WLS655467:WMI655467 WVO655467:WWE655467 G721003:W721003 JC721003:JS721003 SY721003:TO721003 ACU721003:ADK721003 AMQ721003:ANG721003 AWM721003:AXC721003 BGI721003:BGY721003 BQE721003:BQU721003 CAA721003:CAQ721003 CJW721003:CKM721003 CTS721003:CUI721003 DDO721003:DEE721003 DNK721003:DOA721003 DXG721003:DXW721003 EHC721003:EHS721003 EQY721003:ERO721003 FAU721003:FBK721003 FKQ721003:FLG721003 FUM721003:FVC721003 GEI721003:GEY721003 GOE721003:GOU721003 GYA721003:GYQ721003 HHW721003:HIM721003 HRS721003:HSI721003 IBO721003:ICE721003 ILK721003:IMA721003 IVG721003:IVW721003 JFC721003:JFS721003 JOY721003:JPO721003 JYU721003:JZK721003 KIQ721003:KJG721003 KSM721003:KTC721003 LCI721003:LCY721003 LME721003:LMU721003 LWA721003:LWQ721003 MFW721003:MGM721003 MPS721003:MQI721003 MZO721003:NAE721003 NJK721003:NKA721003 NTG721003:NTW721003 ODC721003:ODS721003 OMY721003:ONO721003 OWU721003:OXK721003 PGQ721003:PHG721003 PQM721003:PRC721003 QAI721003:QAY721003 QKE721003:QKU721003 QUA721003:QUQ721003 RDW721003:REM721003 RNS721003:ROI721003 RXO721003:RYE721003 SHK721003:SIA721003 SRG721003:SRW721003 TBC721003:TBS721003 TKY721003:TLO721003 TUU721003:TVK721003 UEQ721003:UFG721003 UOM721003:UPC721003 UYI721003:UYY721003 VIE721003:VIU721003 VSA721003:VSQ721003 WBW721003:WCM721003 WLS721003:WMI721003 WVO721003:WWE721003 G786539:W786539 JC786539:JS786539 SY786539:TO786539 ACU786539:ADK786539 AMQ786539:ANG786539 AWM786539:AXC786539 BGI786539:BGY786539 BQE786539:BQU786539 CAA786539:CAQ786539 CJW786539:CKM786539 CTS786539:CUI786539 DDO786539:DEE786539 DNK786539:DOA786539 DXG786539:DXW786539 EHC786539:EHS786539 EQY786539:ERO786539 FAU786539:FBK786539 FKQ786539:FLG786539 FUM786539:FVC786539 GEI786539:GEY786539 GOE786539:GOU786539 GYA786539:GYQ786539 HHW786539:HIM786539 HRS786539:HSI786539 IBO786539:ICE786539 ILK786539:IMA786539 IVG786539:IVW786539 JFC786539:JFS786539 JOY786539:JPO786539 JYU786539:JZK786539 KIQ786539:KJG786539 KSM786539:KTC786539 LCI786539:LCY786539 LME786539:LMU786539 LWA786539:LWQ786539 MFW786539:MGM786539 MPS786539:MQI786539 MZO786539:NAE786539 NJK786539:NKA786539 NTG786539:NTW786539 ODC786539:ODS786539 OMY786539:ONO786539 OWU786539:OXK786539 PGQ786539:PHG786539 PQM786539:PRC786539 QAI786539:QAY786539 QKE786539:QKU786539 QUA786539:QUQ786539 RDW786539:REM786539 RNS786539:ROI786539 RXO786539:RYE786539 SHK786539:SIA786539 SRG786539:SRW786539 TBC786539:TBS786539 TKY786539:TLO786539 TUU786539:TVK786539 UEQ786539:UFG786539 UOM786539:UPC786539 UYI786539:UYY786539 VIE786539:VIU786539 VSA786539:VSQ786539 WBW786539:WCM786539 WLS786539:WMI786539 WVO786539:WWE786539 G852075:W852075 JC852075:JS852075 SY852075:TO852075 ACU852075:ADK852075 AMQ852075:ANG852075 AWM852075:AXC852075 BGI852075:BGY852075 BQE852075:BQU852075 CAA852075:CAQ852075 CJW852075:CKM852075 CTS852075:CUI852075 DDO852075:DEE852075 DNK852075:DOA852075 DXG852075:DXW852075 EHC852075:EHS852075 EQY852075:ERO852075 FAU852075:FBK852075 FKQ852075:FLG852075 FUM852075:FVC852075 GEI852075:GEY852075 GOE852075:GOU852075 GYA852075:GYQ852075 HHW852075:HIM852075 HRS852075:HSI852075 IBO852075:ICE852075 ILK852075:IMA852075 IVG852075:IVW852075 JFC852075:JFS852075 JOY852075:JPO852075 JYU852075:JZK852075 KIQ852075:KJG852075 KSM852075:KTC852075 LCI852075:LCY852075 LME852075:LMU852075 LWA852075:LWQ852075 MFW852075:MGM852075 MPS852075:MQI852075 MZO852075:NAE852075 NJK852075:NKA852075 NTG852075:NTW852075 ODC852075:ODS852075 OMY852075:ONO852075 OWU852075:OXK852075 PGQ852075:PHG852075 PQM852075:PRC852075 QAI852075:QAY852075 QKE852075:QKU852075 QUA852075:QUQ852075 RDW852075:REM852075 RNS852075:ROI852075 RXO852075:RYE852075 SHK852075:SIA852075 SRG852075:SRW852075 TBC852075:TBS852075 TKY852075:TLO852075 TUU852075:TVK852075 UEQ852075:UFG852075 UOM852075:UPC852075 UYI852075:UYY852075 VIE852075:VIU852075 VSA852075:VSQ852075 WBW852075:WCM852075 WLS852075:WMI852075 WVO852075:WWE852075 G917611:W917611 JC917611:JS917611 SY917611:TO917611 ACU917611:ADK917611 AMQ917611:ANG917611 AWM917611:AXC917611 BGI917611:BGY917611 BQE917611:BQU917611 CAA917611:CAQ917611 CJW917611:CKM917611 CTS917611:CUI917611 DDO917611:DEE917611 DNK917611:DOA917611 DXG917611:DXW917611 EHC917611:EHS917611 EQY917611:ERO917611 FAU917611:FBK917611 FKQ917611:FLG917611 FUM917611:FVC917611 GEI917611:GEY917611 GOE917611:GOU917611 GYA917611:GYQ917611 HHW917611:HIM917611 HRS917611:HSI917611 IBO917611:ICE917611 ILK917611:IMA917611 IVG917611:IVW917611 JFC917611:JFS917611 JOY917611:JPO917611 JYU917611:JZK917611 KIQ917611:KJG917611 KSM917611:KTC917611 LCI917611:LCY917611 LME917611:LMU917611 LWA917611:LWQ917611 MFW917611:MGM917611 MPS917611:MQI917611 MZO917611:NAE917611 NJK917611:NKA917611 NTG917611:NTW917611 ODC917611:ODS917611 OMY917611:ONO917611 OWU917611:OXK917611 PGQ917611:PHG917611 PQM917611:PRC917611 QAI917611:QAY917611 QKE917611:QKU917611 QUA917611:QUQ917611 RDW917611:REM917611 RNS917611:ROI917611 RXO917611:RYE917611 SHK917611:SIA917611 SRG917611:SRW917611 TBC917611:TBS917611 TKY917611:TLO917611 TUU917611:TVK917611 UEQ917611:UFG917611 UOM917611:UPC917611 UYI917611:UYY917611 VIE917611:VIU917611 VSA917611:VSQ917611 WBW917611:WCM917611 WLS917611:WMI917611 WVO917611:WWE917611 G983147:W983147 JC983147:JS983147 SY983147:TO983147 ACU983147:ADK983147 AMQ983147:ANG983147 AWM983147:AXC983147 BGI983147:BGY983147 BQE983147:BQU983147 CAA983147:CAQ983147 CJW983147:CKM983147 CTS983147:CUI983147 DDO983147:DEE983147 DNK983147:DOA983147 DXG983147:DXW983147 EHC983147:EHS983147 EQY983147:ERO983147 FAU983147:FBK983147 FKQ983147:FLG983147 FUM983147:FVC983147 GEI983147:GEY983147 GOE983147:GOU983147 GYA983147:GYQ983147 HHW983147:HIM983147 HRS983147:HSI983147 IBO983147:ICE983147 ILK983147:IMA983147 IVG983147:IVW983147 JFC983147:JFS983147 JOY983147:JPO983147 JYU983147:JZK983147 KIQ983147:KJG983147 KSM983147:KTC983147 LCI983147:LCY983147 LME983147:LMU983147 LWA983147:LWQ983147 MFW983147:MGM983147 MPS983147:MQI983147 MZO983147:NAE983147 NJK983147:NKA983147 NTG983147:NTW983147 ODC983147:ODS983147 OMY983147:ONO983147 OWU983147:OXK983147 PGQ983147:PHG983147 PQM983147:PRC983147 QAI983147:QAY983147 QKE983147:QKU983147 QUA983147:QUQ983147 RDW983147:REM983147 RNS983147:ROI983147 RXO983147:RYE983147 SHK983147:SIA983147 SRG983147:SRW983147 TBC983147:TBS983147 TKY983147:TLO983147 TUU983147:TVK983147 UEQ983147:UFG983147 UOM983147:UPC983147 UYI983147:UYY983147 VIE983147:VIU983147 VSA983147:VSQ983147 WBW983147:WCM983147 WLS983147:WMI983147 WVO983147:WWE983147 G172:W172 JC172:JS172 SY172:TO172 ACU172:ADK172 AMQ172:ANG172 AWM172:AXC172 BGI172:BGY172 BQE172:BQU172 CAA172:CAQ172 CJW172:CKM172 CTS172:CUI172 DDO172:DEE172 DNK172:DOA172 DXG172:DXW172 EHC172:EHS172 EQY172:ERO172 FAU172:FBK172 FKQ172:FLG172 FUM172:FVC172 GEI172:GEY172 GOE172:GOU172 GYA172:GYQ172 HHW172:HIM172 HRS172:HSI172 IBO172:ICE172 ILK172:IMA172 IVG172:IVW172 JFC172:JFS172 JOY172:JPO172 JYU172:JZK172 KIQ172:KJG172 KSM172:KTC172 LCI172:LCY172 LME172:LMU172 LWA172:LWQ172 MFW172:MGM172 MPS172:MQI172 MZO172:NAE172 NJK172:NKA172 NTG172:NTW172 ODC172:ODS172 OMY172:ONO172 OWU172:OXK172 PGQ172:PHG172 PQM172:PRC172 QAI172:QAY172 QKE172:QKU172 QUA172:QUQ172 RDW172:REM172 RNS172:ROI172 RXO172:RYE172 SHK172:SIA172 SRG172:SRW172 TBC172:TBS172 TKY172:TLO172 TUU172:TVK172 UEQ172:UFG172 UOM172:UPC172 UYI172:UYY172 VIE172:VIU172 VSA172:VSQ172 WBW172:WCM172 WLS172:WMI172 WVO172:WWE172 G65708:W65708 JC65708:JS65708 SY65708:TO65708 ACU65708:ADK65708 AMQ65708:ANG65708 AWM65708:AXC65708 BGI65708:BGY65708 BQE65708:BQU65708 CAA65708:CAQ65708 CJW65708:CKM65708 CTS65708:CUI65708 DDO65708:DEE65708 DNK65708:DOA65708 DXG65708:DXW65708 EHC65708:EHS65708 EQY65708:ERO65708 FAU65708:FBK65708 FKQ65708:FLG65708 FUM65708:FVC65708 GEI65708:GEY65708 GOE65708:GOU65708 GYA65708:GYQ65708 HHW65708:HIM65708 HRS65708:HSI65708 IBO65708:ICE65708 ILK65708:IMA65708 IVG65708:IVW65708 JFC65708:JFS65708 JOY65708:JPO65708 JYU65708:JZK65708 KIQ65708:KJG65708 KSM65708:KTC65708 LCI65708:LCY65708 LME65708:LMU65708 LWA65708:LWQ65708 MFW65708:MGM65708 MPS65708:MQI65708 MZO65708:NAE65708 NJK65708:NKA65708 NTG65708:NTW65708 ODC65708:ODS65708 OMY65708:ONO65708 OWU65708:OXK65708 PGQ65708:PHG65708 PQM65708:PRC65708 QAI65708:QAY65708 QKE65708:QKU65708 QUA65708:QUQ65708 RDW65708:REM65708 RNS65708:ROI65708 RXO65708:RYE65708 SHK65708:SIA65708 SRG65708:SRW65708 TBC65708:TBS65708 TKY65708:TLO65708 TUU65708:TVK65708 UEQ65708:UFG65708 UOM65708:UPC65708 UYI65708:UYY65708 VIE65708:VIU65708 VSA65708:VSQ65708 WBW65708:WCM65708 WLS65708:WMI65708 WVO65708:WWE65708 G131244:W131244 JC131244:JS131244 SY131244:TO131244 ACU131244:ADK131244 AMQ131244:ANG131244 AWM131244:AXC131244 BGI131244:BGY131244 BQE131244:BQU131244 CAA131244:CAQ131244 CJW131244:CKM131244 CTS131244:CUI131244 DDO131244:DEE131244 DNK131244:DOA131244 DXG131244:DXW131244 EHC131244:EHS131244 EQY131244:ERO131244 FAU131244:FBK131244 FKQ131244:FLG131244 FUM131244:FVC131244 GEI131244:GEY131244 GOE131244:GOU131244 GYA131244:GYQ131244 HHW131244:HIM131244 HRS131244:HSI131244 IBO131244:ICE131244 ILK131244:IMA131244 IVG131244:IVW131244 JFC131244:JFS131244 JOY131244:JPO131244 JYU131244:JZK131244 KIQ131244:KJG131244 KSM131244:KTC131244 LCI131244:LCY131244 LME131244:LMU131244 LWA131244:LWQ131244 MFW131244:MGM131244 MPS131244:MQI131244 MZO131244:NAE131244 NJK131244:NKA131244 NTG131244:NTW131244 ODC131244:ODS131244 OMY131244:ONO131244 OWU131244:OXK131244 PGQ131244:PHG131244 PQM131244:PRC131244 QAI131244:QAY131244 QKE131244:QKU131244 QUA131244:QUQ131244 RDW131244:REM131244 RNS131244:ROI131244 RXO131244:RYE131244 SHK131244:SIA131244 SRG131244:SRW131244 TBC131244:TBS131244 TKY131244:TLO131244 TUU131244:TVK131244 UEQ131244:UFG131244 UOM131244:UPC131244 UYI131244:UYY131244 VIE131244:VIU131244 VSA131244:VSQ131244 WBW131244:WCM131244 WLS131244:WMI131244 WVO131244:WWE131244 G196780:W196780 JC196780:JS196780 SY196780:TO196780 ACU196780:ADK196780 AMQ196780:ANG196780 AWM196780:AXC196780 BGI196780:BGY196780 BQE196780:BQU196780 CAA196780:CAQ196780 CJW196780:CKM196780 CTS196780:CUI196780 DDO196780:DEE196780 DNK196780:DOA196780 DXG196780:DXW196780 EHC196780:EHS196780 EQY196780:ERO196780 FAU196780:FBK196780 FKQ196780:FLG196780 FUM196780:FVC196780 GEI196780:GEY196780 GOE196780:GOU196780 GYA196780:GYQ196780 HHW196780:HIM196780 HRS196780:HSI196780 IBO196780:ICE196780 ILK196780:IMA196780 IVG196780:IVW196780 JFC196780:JFS196780 JOY196780:JPO196780 JYU196780:JZK196780 KIQ196780:KJG196780 KSM196780:KTC196780 LCI196780:LCY196780 LME196780:LMU196780 LWA196780:LWQ196780 MFW196780:MGM196780 MPS196780:MQI196780 MZO196780:NAE196780 NJK196780:NKA196780 NTG196780:NTW196780 ODC196780:ODS196780 OMY196780:ONO196780 OWU196780:OXK196780 PGQ196780:PHG196780 PQM196780:PRC196780 QAI196780:QAY196780 QKE196780:QKU196780 QUA196780:QUQ196780 RDW196780:REM196780 RNS196780:ROI196780 RXO196780:RYE196780 SHK196780:SIA196780 SRG196780:SRW196780 TBC196780:TBS196780 TKY196780:TLO196780 TUU196780:TVK196780 UEQ196780:UFG196780 UOM196780:UPC196780 UYI196780:UYY196780 VIE196780:VIU196780 VSA196780:VSQ196780 WBW196780:WCM196780 WLS196780:WMI196780 WVO196780:WWE196780 G262316:W262316 JC262316:JS262316 SY262316:TO262316 ACU262316:ADK262316 AMQ262316:ANG262316 AWM262316:AXC262316 BGI262316:BGY262316 BQE262316:BQU262316 CAA262316:CAQ262316 CJW262316:CKM262316 CTS262316:CUI262316 DDO262316:DEE262316 DNK262316:DOA262316 DXG262316:DXW262316 EHC262316:EHS262316 EQY262316:ERO262316 FAU262316:FBK262316 FKQ262316:FLG262316 FUM262316:FVC262316 GEI262316:GEY262316 GOE262316:GOU262316 GYA262316:GYQ262316 HHW262316:HIM262316 HRS262316:HSI262316 IBO262316:ICE262316 ILK262316:IMA262316 IVG262316:IVW262316 JFC262316:JFS262316 JOY262316:JPO262316 JYU262316:JZK262316 KIQ262316:KJG262316 KSM262316:KTC262316 LCI262316:LCY262316 LME262316:LMU262316 LWA262316:LWQ262316 MFW262316:MGM262316 MPS262316:MQI262316 MZO262316:NAE262316 NJK262316:NKA262316 NTG262316:NTW262316 ODC262316:ODS262316 OMY262316:ONO262316 OWU262316:OXK262316 PGQ262316:PHG262316 PQM262316:PRC262316 QAI262316:QAY262316 QKE262316:QKU262316 QUA262316:QUQ262316 RDW262316:REM262316 RNS262316:ROI262316 RXO262316:RYE262316 SHK262316:SIA262316 SRG262316:SRW262316 TBC262316:TBS262316 TKY262316:TLO262316 TUU262316:TVK262316 UEQ262316:UFG262316 UOM262316:UPC262316 UYI262316:UYY262316 VIE262316:VIU262316 VSA262316:VSQ262316 WBW262316:WCM262316 WLS262316:WMI262316 WVO262316:WWE262316 G327852:W327852 JC327852:JS327852 SY327852:TO327852 ACU327852:ADK327852 AMQ327852:ANG327852 AWM327852:AXC327852 BGI327852:BGY327852 BQE327852:BQU327852 CAA327852:CAQ327852 CJW327852:CKM327852 CTS327852:CUI327852 DDO327852:DEE327852 DNK327852:DOA327852 DXG327852:DXW327852 EHC327852:EHS327852 EQY327852:ERO327852 FAU327852:FBK327852 FKQ327852:FLG327852 FUM327852:FVC327852 GEI327852:GEY327852 GOE327852:GOU327852 GYA327852:GYQ327852 HHW327852:HIM327852 HRS327852:HSI327852 IBO327852:ICE327852 ILK327852:IMA327852 IVG327852:IVW327852 JFC327852:JFS327852 JOY327852:JPO327852 JYU327852:JZK327852 KIQ327852:KJG327852 KSM327852:KTC327852 LCI327852:LCY327852 LME327852:LMU327852 LWA327852:LWQ327852 MFW327852:MGM327852 MPS327852:MQI327852 MZO327852:NAE327852 NJK327852:NKA327852 NTG327852:NTW327852 ODC327852:ODS327852 OMY327852:ONO327852 OWU327852:OXK327852 PGQ327852:PHG327852 PQM327852:PRC327852 QAI327852:QAY327852 QKE327852:QKU327852 QUA327852:QUQ327852 RDW327852:REM327852 RNS327852:ROI327852 RXO327852:RYE327852 SHK327852:SIA327852 SRG327852:SRW327852 TBC327852:TBS327852 TKY327852:TLO327852 TUU327852:TVK327852 UEQ327852:UFG327852 UOM327852:UPC327852 UYI327852:UYY327852 VIE327852:VIU327852 VSA327852:VSQ327852 WBW327852:WCM327852 WLS327852:WMI327852 WVO327852:WWE327852 G393388:W393388 JC393388:JS393388 SY393388:TO393388 ACU393388:ADK393388 AMQ393388:ANG393388 AWM393388:AXC393388 BGI393388:BGY393388 BQE393388:BQU393388 CAA393388:CAQ393388 CJW393388:CKM393388 CTS393388:CUI393388 DDO393388:DEE393388 DNK393388:DOA393388 DXG393388:DXW393388 EHC393388:EHS393388 EQY393388:ERO393388 FAU393388:FBK393388 FKQ393388:FLG393388 FUM393388:FVC393388 GEI393388:GEY393388 GOE393388:GOU393388 GYA393388:GYQ393388 HHW393388:HIM393388 HRS393388:HSI393388 IBO393388:ICE393388 ILK393388:IMA393388 IVG393388:IVW393388 JFC393388:JFS393388 JOY393388:JPO393388 JYU393388:JZK393388 KIQ393388:KJG393388 KSM393388:KTC393388 LCI393388:LCY393388 LME393388:LMU393388 LWA393388:LWQ393388 MFW393388:MGM393388 MPS393388:MQI393388 MZO393388:NAE393388 NJK393388:NKA393388 NTG393388:NTW393388 ODC393388:ODS393388 OMY393388:ONO393388 OWU393388:OXK393388 PGQ393388:PHG393388 PQM393388:PRC393388 QAI393388:QAY393388 QKE393388:QKU393388 QUA393388:QUQ393388 RDW393388:REM393388 RNS393388:ROI393388 RXO393388:RYE393388 SHK393388:SIA393388 SRG393388:SRW393388 TBC393388:TBS393388 TKY393388:TLO393388 TUU393388:TVK393388 UEQ393388:UFG393388 UOM393388:UPC393388 UYI393388:UYY393388 VIE393388:VIU393388 VSA393388:VSQ393388 WBW393388:WCM393388 WLS393388:WMI393388 WVO393388:WWE393388 G458924:W458924 JC458924:JS458924 SY458924:TO458924 ACU458924:ADK458924 AMQ458924:ANG458924 AWM458924:AXC458924 BGI458924:BGY458924 BQE458924:BQU458924 CAA458924:CAQ458924 CJW458924:CKM458924 CTS458924:CUI458924 DDO458924:DEE458924 DNK458924:DOA458924 DXG458924:DXW458924 EHC458924:EHS458924 EQY458924:ERO458924 FAU458924:FBK458924 FKQ458924:FLG458924 FUM458924:FVC458924 GEI458924:GEY458924 GOE458924:GOU458924 GYA458924:GYQ458924 HHW458924:HIM458924 HRS458924:HSI458924 IBO458924:ICE458924 ILK458924:IMA458924 IVG458924:IVW458924 JFC458924:JFS458924 JOY458924:JPO458924 JYU458924:JZK458924 KIQ458924:KJG458924 KSM458924:KTC458924 LCI458924:LCY458924 LME458924:LMU458924 LWA458924:LWQ458924 MFW458924:MGM458924 MPS458924:MQI458924 MZO458924:NAE458924 NJK458924:NKA458924 NTG458924:NTW458924 ODC458924:ODS458924 OMY458924:ONO458924 OWU458924:OXK458924 PGQ458924:PHG458924 PQM458924:PRC458924 QAI458924:QAY458924 QKE458924:QKU458924 QUA458924:QUQ458924 RDW458924:REM458924 RNS458924:ROI458924 RXO458924:RYE458924 SHK458924:SIA458924 SRG458924:SRW458924 TBC458924:TBS458924 TKY458924:TLO458924 TUU458924:TVK458924 UEQ458924:UFG458924 UOM458924:UPC458924 UYI458924:UYY458924 VIE458924:VIU458924 VSA458924:VSQ458924 WBW458924:WCM458924 WLS458924:WMI458924 WVO458924:WWE458924 G524460:W524460 JC524460:JS524460 SY524460:TO524460 ACU524460:ADK524460 AMQ524460:ANG524460 AWM524460:AXC524460 BGI524460:BGY524460 BQE524460:BQU524460 CAA524460:CAQ524460 CJW524460:CKM524460 CTS524460:CUI524460 DDO524460:DEE524460 DNK524460:DOA524460 DXG524460:DXW524460 EHC524460:EHS524460 EQY524460:ERO524460 FAU524460:FBK524460 FKQ524460:FLG524460 FUM524460:FVC524460 GEI524460:GEY524460 GOE524460:GOU524460 GYA524460:GYQ524460 HHW524460:HIM524460 HRS524460:HSI524460 IBO524460:ICE524460 ILK524460:IMA524460 IVG524460:IVW524460 JFC524460:JFS524460 JOY524460:JPO524460 JYU524460:JZK524460 KIQ524460:KJG524460 KSM524460:KTC524460 LCI524460:LCY524460 LME524460:LMU524460 LWA524460:LWQ524460 MFW524460:MGM524460 MPS524460:MQI524460 MZO524460:NAE524460 NJK524460:NKA524460 NTG524460:NTW524460 ODC524460:ODS524460 OMY524460:ONO524460 OWU524460:OXK524460 PGQ524460:PHG524460 PQM524460:PRC524460 QAI524460:QAY524460 QKE524460:QKU524460 QUA524460:QUQ524460 RDW524460:REM524460 RNS524460:ROI524460 RXO524460:RYE524460 SHK524460:SIA524460 SRG524460:SRW524460 TBC524460:TBS524460 TKY524460:TLO524460 TUU524460:TVK524460 UEQ524460:UFG524460 UOM524460:UPC524460 UYI524460:UYY524460 VIE524460:VIU524460 VSA524460:VSQ524460 WBW524460:WCM524460 WLS524460:WMI524460 WVO524460:WWE524460 G589996:W589996 JC589996:JS589996 SY589996:TO589996 ACU589996:ADK589996 AMQ589996:ANG589996 AWM589996:AXC589996 BGI589996:BGY589996 BQE589996:BQU589996 CAA589996:CAQ589996 CJW589996:CKM589996 CTS589996:CUI589996 DDO589996:DEE589996 DNK589996:DOA589996 DXG589996:DXW589996 EHC589996:EHS589996 EQY589996:ERO589996 FAU589996:FBK589996 FKQ589996:FLG589996 FUM589996:FVC589996 GEI589996:GEY589996 GOE589996:GOU589996 GYA589996:GYQ589996 HHW589996:HIM589996 HRS589996:HSI589996 IBO589996:ICE589996 ILK589996:IMA589996 IVG589996:IVW589996 JFC589996:JFS589996 JOY589996:JPO589996 JYU589996:JZK589996 KIQ589996:KJG589996 KSM589996:KTC589996 LCI589996:LCY589996 LME589996:LMU589996 LWA589996:LWQ589996 MFW589996:MGM589996 MPS589996:MQI589996 MZO589996:NAE589996 NJK589996:NKA589996 NTG589996:NTW589996 ODC589996:ODS589996 OMY589996:ONO589996 OWU589996:OXK589996 PGQ589996:PHG589996 PQM589996:PRC589996 QAI589996:QAY589996 QKE589996:QKU589996 QUA589996:QUQ589996 RDW589996:REM589996 RNS589996:ROI589996 RXO589996:RYE589996 SHK589996:SIA589996 SRG589996:SRW589996 TBC589996:TBS589996 TKY589996:TLO589996 TUU589996:TVK589996 UEQ589996:UFG589996 UOM589996:UPC589996 UYI589996:UYY589996 VIE589996:VIU589996 VSA589996:VSQ589996 WBW589996:WCM589996 WLS589996:WMI589996 WVO589996:WWE589996 G655532:W655532 JC655532:JS655532 SY655532:TO655532 ACU655532:ADK655532 AMQ655532:ANG655532 AWM655532:AXC655532 BGI655532:BGY655532 BQE655532:BQU655532 CAA655532:CAQ655532 CJW655532:CKM655532 CTS655532:CUI655532 DDO655532:DEE655532 DNK655532:DOA655532 DXG655532:DXW655532 EHC655532:EHS655532 EQY655532:ERO655532 FAU655532:FBK655532 FKQ655532:FLG655532 FUM655532:FVC655532 GEI655532:GEY655532 GOE655532:GOU655532 GYA655532:GYQ655532 HHW655532:HIM655532 HRS655532:HSI655532 IBO655532:ICE655532 ILK655532:IMA655532 IVG655532:IVW655532 JFC655532:JFS655532 JOY655532:JPO655532 JYU655532:JZK655532 KIQ655532:KJG655532 KSM655532:KTC655532 LCI655532:LCY655532 LME655532:LMU655532 LWA655532:LWQ655532 MFW655532:MGM655532 MPS655532:MQI655532 MZO655532:NAE655532 NJK655532:NKA655532 NTG655532:NTW655532 ODC655532:ODS655532 OMY655532:ONO655532 OWU655532:OXK655532 PGQ655532:PHG655532 PQM655532:PRC655532 QAI655532:QAY655532 QKE655532:QKU655532 QUA655532:QUQ655532 RDW655532:REM655532 RNS655532:ROI655532 RXO655532:RYE655532 SHK655532:SIA655532 SRG655532:SRW655532 TBC655532:TBS655532 TKY655532:TLO655532 TUU655532:TVK655532 UEQ655532:UFG655532 UOM655532:UPC655532 UYI655532:UYY655532 VIE655532:VIU655532 VSA655532:VSQ655532 WBW655532:WCM655532 WLS655532:WMI655532 WVO655532:WWE655532 G721068:W721068 JC721068:JS721068 SY721068:TO721068 ACU721068:ADK721068 AMQ721068:ANG721068 AWM721068:AXC721068 BGI721068:BGY721068 BQE721068:BQU721068 CAA721068:CAQ721068 CJW721068:CKM721068 CTS721068:CUI721068 DDO721068:DEE721068 DNK721068:DOA721068 DXG721068:DXW721068 EHC721068:EHS721068 EQY721068:ERO721068 FAU721068:FBK721068 FKQ721068:FLG721068 FUM721068:FVC721068 GEI721068:GEY721068 GOE721068:GOU721068 GYA721068:GYQ721068 HHW721068:HIM721068 HRS721068:HSI721068 IBO721068:ICE721068 ILK721068:IMA721068 IVG721068:IVW721068 JFC721068:JFS721068 JOY721068:JPO721068 JYU721068:JZK721068 KIQ721068:KJG721068 KSM721068:KTC721068 LCI721068:LCY721068 LME721068:LMU721068 LWA721068:LWQ721068 MFW721068:MGM721068 MPS721068:MQI721068 MZO721068:NAE721068 NJK721068:NKA721068 NTG721068:NTW721068 ODC721068:ODS721068 OMY721068:ONO721068 OWU721068:OXK721068 PGQ721068:PHG721068 PQM721068:PRC721068 QAI721068:QAY721068 QKE721068:QKU721068 QUA721068:QUQ721068 RDW721068:REM721068 RNS721068:ROI721068 RXO721068:RYE721068 SHK721068:SIA721068 SRG721068:SRW721068 TBC721068:TBS721068 TKY721068:TLO721068 TUU721068:TVK721068 UEQ721068:UFG721068 UOM721068:UPC721068 UYI721068:UYY721068 VIE721068:VIU721068 VSA721068:VSQ721068 WBW721068:WCM721068 WLS721068:WMI721068 WVO721068:WWE721068 G786604:W786604 JC786604:JS786604 SY786604:TO786604 ACU786604:ADK786604 AMQ786604:ANG786604 AWM786604:AXC786604 BGI786604:BGY786604 BQE786604:BQU786604 CAA786604:CAQ786604 CJW786604:CKM786604 CTS786604:CUI786604 DDO786604:DEE786604 DNK786604:DOA786604 DXG786604:DXW786604 EHC786604:EHS786604 EQY786604:ERO786604 FAU786604:FBK786604 FKQ786604:FLG786604 FUM786604:FVC786604 GEI786604:GEY786604 GOE786604:GOU786604 GYA786604:GYQ786604 HHW786604:HIM786604 HRS786604:HSI786604 IBO786604:ICE786604 ILK786604:IMA786604 IVG786604:IVW786604 JFC786604:JFS786604 JOY786604:JPO786604 JYU786604:JZK786604 KIQ786604:KJG786604 KSM786604:KTC786604 LCI786604:LCY786604 LME786604:LMU786604 LWA786604:LWQ786604 MFW786604:MGM786604 MPS786604:MQI786604 MZO786604:NAE786604 NJK786604:NKA786604 NTG786604:NTW786604 ODC786604:ODS786604 OMY786604:ONO786604 OWU786604:OXK786604 PGQ786604:PHG786604 PQM786604:PRC786604 QAI786604:QAY786604 QKE786604:QKU786604 QUA786604:QUQ786604 RDW786604:REM786604 RNS786604:ROI786604 RXO786604:RYE786604 SHK786604:SIA786604 SRG786604:SRW786604 TBC786604:TBS786604 TKY786604:TLO786604 TUU786604:TVK786604 UEQ786604:UFG786604 UOM786604:UPC786604 UYI786604:UYY786604 VIE786604:VIU786604 VSA786604:VSQ786604 WBW786604:WCM786604 WLS786604:WMI786604 WVO786604:WWE786604 G852140:W852140 JC852140:JS852140 SY852140:TO852140 ACU852140:ADK852140 AMQ852140:ANG852140 AWM852140:AXC852140 BGI852140:BGY852140 BQE852140:BQU852140 CAA852140:CAQ852140 CJW852140:CKM852140 CTS852140:CUI852140 DDO852140:DEE852140 DNK852140:DOA852140 DXG852140:DXW852140 EHC852140:EHS852140 EQY852140:ERO852140 FAU852140:FBK852140 FKQ852140:FLG852140 FUM852140:FVC852140 GEI852140:GEY852140 GOE852140:GOU852140 GYA852140:GYQ852140 HHW852140:HIM852140 HRS852140:HSI852140 IBO852140:ICE852140 ILK852140:IMA852140 IVG852140:IVW852140 JFC852140:JFS852140 JOY852140:JPO852140 JYU852140:JZK852140 KIQ852140:KJG852140 KSM852140:KTC852140 LCI852140:LCY852140 LME852140:LMU852140 LWA852140:LWQ852140 MFW852140:MGM852140 MPS852140:MQI852140 MZO852140:NAE852140 NJK852140:NKA852140 NTG852140:NTW852140 ODC852140:ODS852140 OMY852140:ONO852140 OWU852140:OXK852140 PGQ852140:PHG852140 PQM852140:PRC852140 QAI852140:QAY852140 QKE852140:QKU852140 QUA852140:QUQ852140 RDW852140:REM852140 RNS852140:ROI852140 RXO852140:RYE852140 SHK852140:SIA852140 SRG852140:SRW852140 TBC852140:TBS852140 TKY852140:TLO852140 TUU852140:TVK852140 UEQ852140:UFG852140 UOM852140:UPC852140 UYI852140:UYY852140 VIE852140:VIU852140 VSA852140:VSQ852140 WBW852140:WCM852140 WLS852140:WMI852140 WVO852140:WWE852140 G917676:W917676 JC917676:JS917676 SY917676:TO917676 ACU917676:ADK917676 AMQ917676:ANG917676 AWM917676:AXC917676 BGI917676:BGY917676 BQE917676:BQU917676 CAA917676:CAQ917676 CJW917676:CKM917676 CTS917676:CUI917676 DDO917676:DEE917676 DNK917676:DOA917676 DXG917676:DXW917676 EHC917676:EHS917676 EQY917676:ERO917676 FAU917676:FBK917676 FKQ917676:FLG917676 FUM917676:FVC917676 GEI917676:GEY917676 GOE917676:GOU917676 GYA917676:GYQ917676 HHW917676:HIM917676 HRS917676:HSI917676 IBO917676:ICE917676 ILK917676:IMA917676 IVG917676:IVW917676 JFC917676:JFS917676 JOY917676:JPO917676 JYU917676:JZK917676 KIQ917676:KJG917676 KSM917676:KTC917676 LCI917676:LCY917676 LME917676:LMU917676 LWA917676:LWQ917676 MFW917676:MGM917676 MPS917676:MQI917676 MZO917676:NAE917676 NJK917676:NKA917676 NTG917676:NTW917676 ODC917676:ODS917676 OMY917676:ONO917676 OWU917676:OXK917676 PGQ917676:PHG917676 PQM917676:PRC917676 QAI917676:QAY917676 QKE917676:QKU917676 QUA917676:QUQ917676 RDW917676:REM917676 RNS917676:ROI917676 RXO917676:RYE917676 SHK917676:SIA917676 SRG917676:SRW917676 TBC917676:TBS917676 TKY917676:TLO917676 TUU917676:TVK917676 UEQ917676:UFG917676 UOM917676:UPC917676 UYI917676:UYY917676 VIE917676:VIU917676 VSA917676:VSQ917676 WBW917676:WCM917676 WLS917676:WMI917676 WVO917676:WWE917676 G983212:W983212 JC983212:JS983212 SY983212:TO983212 ACU983212:ADK983212 AMQ983212:ANG983212 AWM983212:AXC983212 BGI983212:BGY983212 BQE983212:BQU983212 CAA983212:CAQ983212 CJW983212:CKM983212 CTS983212:CUI983212 DDO983212:DEE983212 DNK983212:DOA983212 DXG983212:DXW983212 EHC983212:EHS983212 EQY983212:ERO983212 FAU983212:FBK983212 FKQ983212:FLG983212 FUM983212:FVC983212 GEI983212:GEY983212 GOE983212:GOU983212 GYA983212:GYQ983212 HHW983212:HIM983212 HRS983212:HSI983212 IBO983212:ICE983212 ILK983212:IMA983212 IVG983212:IVW983212 JFC983212:JFS983212 JOY983212:JPO983212 JYU983212:JZK983212 KIQ983212:KJG983212 KSM983212:KTC983212 LCI983212:LCY983212 LME983212:LMU983212 LWA983212:LWQ983212 MFW983212:MGM983212 MPS983212:MQI983212 MZO983212:NAE983212 NJK983212:NKA983212 NTG983212:NTW983212 ODC983212:ODS983212 OMY983212:ONO983212 OWU983212:OXK983212 PGQ983212:PHG983212 PQM983212:PRC983212 QAI983212:QAY983212 QKE983212:QKU983212 QUA983212:QUQ983212 RDW983212:REM983212 RNS983212:ROI983212 RXO983212:RYE983212 SHK983212:SIA983212 SRG983212:SRW983212 TBC983212:TBS983212 TKY983212:TLO983212 TUU983212:TVK983212 UEQ983212:UFG983212 UOM983212:UPC983212 UYI983212:UYY983212 VIE983212:VIU983212 VSA983212:VSQ983212 WBW983212:WCM983212 WLS983212:WMI983212 WVO983212:WWE983212 H169:W169 JD169:JS169 SZ169:TO169 ACV169:ADK169 AMR169:ANG169 AWN169:AXC169 BGJ169:BGY169 BQF169:BQU169 CAB169:CAQ169 CJX169:CKM169 CTT169:CUI169 DDP169:DEE169 DNL169:DOA169 DXH169:DXW169 EHD169:EHS169 EQZ169:ERO169 FAV169:FBK169 FKR169:FLG169 FUN169:FVC169 GEJ169:GEY169 GOF169:GOU169 GYB169:GYQ169 HHX169:HIM169 HRT169:HSI169 IBP169:ICE169 ILL169:IMA169 IVH169:IVW169 JFD169:JFS169 JOZ169:JPO169 JYV169:JZK169 KIR169:KJG169 KSN169:KTC169 LCJ169:LCY169 LMF169:LMU169 LWB169:LWQ169 MFX169:MGM169 MPT169:MQI169 MZP169:NAE169 NJL169:NKA169 NTH169:NTW169 ODD169:ODS169 OMZ169:ONO169 OWV169:OXK169 PGR169:PHG169 PQN169:PRC169 QAJ169:QAY169 QKF169:QKU169 QUB169:QUQ169 RDX169:REM169 RNT169:ROI169 RXP169:RYE169 SHL169:SIA169 SRH169:SRW169 TBD169:TBS169 TKZ169:TLO169 TUV169:TVK169 UER169:UFG169 UON169:UPC169 UYJ169:UYY169 VIF169:VIU169 VSB169:VSQ169 WBX169:WCM169 WLT169:WMI169 WVP169:WWE169 H65705:W65705 JD65705:JS65705 SZ65705:TO65705 ACV65705:ADK65705 AMR65705:ANG65705 AWN65705:AXC65705 BGJ65705:BGY65705 BQF65705:BQU65705 CAB65705:CAQ65705 CJX65705:CKM65705 CTT65705:CUI65705 DDP65705:DEE65705 DNL65705:DOA65705 DXH65705:DXW65705 EHD65705:EHS65705 EQZ65705:ERO65705 FAV65705:FBK65705 FKR65705:FLG65705 FUN65705:FVC65705 GEJ65705:GEY65705 GOF65705:GOU65705 GYB65705:GYQ65705 HHX65705:HIM65705 HRT65705:HSI65705 IBP65705:ICE65705 ILL65705:IMA65705 IVH65705:IVW65705 JFD65705:JFS65705 JOZ65705:JPO65705 JYV65705:JZK65705 KIR65705:KJG65705 KSN65705:KTC65705 LCJ65705:LCY65705 LMF65705:LMU65705 LWB65705:LWQ65705 MFX65705:MGM65705 MPT65705:MQI65705 MZP65705:NAE65705 NJL65705:NKA65705 NTH65705:NTW65705 ODD65705:ODS65705 OMZ65705:ONO65705 OWV65705:OXK65705 PGR65705:PHG65705 PQN65705:PRC65705 QAJ65705:QAY65705 QKF65705:QKU65705 QUB65705:QUQ65705 RDX65705:REM65705 RNT65705:ROI65705 RXP65705:RYE65705 SHL65705:SIA65705 SRH65705:SRW65705 TBD65705:TBS65705 TKZ65705:TLO65705 TUV65705:TVK65705 UER65705:UFG65705 UON65705:UPC65705 UYJ65705:UYY65705 VIF65705:VIU65705 VSB65705:VSQ65705 WBX65705:WCM65705 WLT65705:WMI65705 WVP65705:WWE65705 H131241:W131241 JD131241:JS131241 SZ131241:TO131241 ACV131241:ADK131241 AMR131241:ANG131241 AWN131241:AXC131241 BGJ131241:BGY131241 BQF131241:BQU131241 CAB131241:CAQ131241 CJX131241:CKM131241 CTT131241:CUI131241 DDP131241:DEE131241 DNL131241:DOA131241 DXH131241:DXW131241 EHD131241:EHS131241 EQZ131241:ERO131241 FAV131241:FBK131241 FKR131241:FLG131241 FUN131241:FVC131241 GEJ131241:GEY131241 GOF131241:GOU131241 GYB131241:GYQ131241 HHX131241:HIM131241 HRT131241:HSI131241 IBP131241:ICE131241 ILL131241:IMA131241 IVH131241:IVW131241 JFD131241:JFS131241 JOZ131241:JPO131241 JYV131241:JZK131241 KIR131241:KJG131241 KSN131241:KTC131241 LCJ131241:LCY131241 LMF131241:LMU131241 LWB131241:LWQ131241 MFX131241:MGM131241 MPT131241:MQI131241 MZP131241:NAE131241 NJL131241:NKA131241 NTH131241:NTW131241 ODD131241:ODS131241 OMZ131241:ONO131241 OWV131241:OXK131241 PGR131241:PHG131241 PQN131241:PRC131241 QAJ131241:QAY131241 QKF131241:QKU131241 QUB131241:QUQ131241 RDX131241:REM131241 RNT131241:ROI131241 RXP131241:RYE131241 SHL131241:SIA131241 SRH131241:SRW131241 TBD131241:TBS131241 TKZ131241:TLO131241 TUV131241:TVK131241 UER131241:UFG131241 UON131241:UPC131241 UYJ131241:UYY131241 VIF131241:VIU131241 VSB131241:VSQ131241 WBX131241:WCM131241 WLT131241:WMI131241 WVP131241:WWE131241 H196777:W196777 JD196777:JS196777 SZ196777:TO196777 ACV196777:ADK196777 AMR196777:ANG196777 AWN196777:AXC196777 BGJ196777:BGY196777 BQF196777:BQU196777 CAB196777:CAQ196777 CJX196777:CKM196777 CTT196777:CUI196777 DDP196777:DEE196777 DNL196777:DOA196777 DXH196777:DXW196777 EHD196777:EHS196777 EQZ196777:ERO196777 FAV196777:FBK196777 FKR196777:FLG196777 FUN196777:FVC196777 GEJ196777:GEY196777 GOF196777:GOU196777 GYB196777:GYQ196777 HHX196777:HIM196777 HRT196777:HSI196777 IBP196777:ICE196777 ILL196777:IMA196777 IVH196777:IVW196777 JFD196777:JFS196777 JOZ196777:JPO196777 JYV196777:JZK196777 KIR196777:KJG196777 KSN196777:KTC196777 LCJ196777:LCY196777 LMF196777:LMU196777 LWB196777:LWQ196777 MFX196777:MGM196777 MPT196777:MQI196777 MZP196777:NAE196777 NJL196777:NKA196777 NTH196777:NTW196777 ODD196777:ODS196777 OMZ196777:ONO196777 OWV196777:OXK196777 PGR196777:PHG196777 PQN196777:PRC196777 QAJ196777:QAY196777 QKF196777:QKU196777 QUB196777:QUQ196777 RDX196777:REM196777 RNT196777:ROI196777 RXP196777:RYE196777 SHL196777:SIA196777 SRH196777:SRW196777 TBD196777:TBS196777 TKZ196777:TLO196777 TUV196777:TVK196777 UER196777:UFG196777 UON196777:UPC196777 UYJ196777:UYY196777 VIF196777:VIU196777 VSB196777:VSQ196777 WBX196777:WCM196777 WLT196777:WMI196777 WVP196777:WWE196777 H262313:W262313 JD262313:JS262313 SZ262313:TO262313 ACV262313:ADK262313 AMR262313:ANG262313 AWN262313:AXC262313 BGJ262313:BGY262313 BQF262313:BQU262313 CAB262313:CAQ262313 CJX262313:CKM262313 CTT262313:CUI262313 DDP262313:DEE262313 DNL262313:DOA262313 DXH262313:DXW262313 EHD262313:EHS262313 EQZ262313:ERO262313 FAV262313:FBK262313 FKR262313:FLG262313 FUN262313:FVC262313 GEJ262313:GEY262313 GOF262313:GOU262313 GYB262313:GYQ262313 HHX262313:HIM262313 HRT262313:HSI262313 IBP262313:ICE262313 ILL262313:IMA262313 IVH262313:IVW262313 JFD262313:JFS262313 JOZ262313:JPO262313 JYV262313:JZK262313 KIR262313:KJG262313 KSN262313:KTC262313 LCJ262313:LCY262313 LMF262313:LMU262313 LWB262313:LWQ262313 MFX262313:MGM262313 MPT262313:MQI262313 MZP262313:NAE262313 NJL262313:NKA262313 NTH262313:NTW262313 ODD262313:ODS262313 OMZ262313:ONO262313 OWV262313:OXK262313 PGR262313:PHG262313 PQN262313:PRC262313 QAJ262313:QAY262313 QKF262313:QKU262313 QUB262313:QUQ262313 RDX262313:REM262313 RNT262313:ROI262313 RXP262313:RYE262313 SHL262313:SIA262313 SRH262313:SRW262313 TBD262313:TBS262313 TKZ262313:TLO262313 TUV262313:TVK262313 UER262313:UFG262313 UON262313:UPC262313 UYJ262313:UYY262313 VIF262313:VIU262313 VSB262313:VSQ262313 WBX262313:WCM262313 WLT262313:WMI262313 WVP262313:WWE262313 H327849:W327849 JD327849:JS327849 SZ327849:TO327849 ACV327849:ADK327849 AMR327849:ANG327849 AWN327849:AXC327849 BGJ327849:BGY327849 BQF327849:BQU327849 CAB327849:CAQ327849 CJX327849:CKM327849 CTT327849:CUI327849 DDP327849:DEE327849 DNL327849:DOA327849 DXH327849:DXW327849 EHD327849:EHS327849 EQZ327849:ERO327849 FAV327849:FBK327849 FKR327849:FLG327849 FUN327849:FVC327849 GEJ327849:GEY327849 GOF327849:GOU327849 GYB327849:GYQ327849 HHX327849:HIM327849 HRT327849:HSI327849 IBP327849:ICE327849 ILL327849:IMA327849 IVH327849:IVW327849 JFD327849:JFS327849 JOZ327849:JPO327849 JYV327849:JZK327849 KIR327849:KJG327849 KSN327849:KTC327849 LCJ327849:LCY327849 LMF327849:LMU327849 LWB327849:LWQ327849 MFX327849:MGM327849 MPT327849:MQI327849 MZP327849:NAE327849 NJL327849:NKA327849 NTH327849:NTW327849 ODD327849:ODS327849 OMZ327849:ONO327849 OWV327849:OXK327849 PGR327849:PHG327849 PQN327849:PRC327849 QAJ327849:QAY327849 QKF327849:QKU327849 QUB327849:QUQ327849 RDX327849:REM327849 RNT327849:ROI327849 RXP327849:RYE327849 SHL327849:SIA327849 SRH327849:SRW327849 TBD327849:TBS327849 TKZ327849:TLO327849 TUV327849:TVK327849 UER327849:UFG327849 UON327849:UPC327849 UYJ327849:UYY327849 VIF327849:VIU327849 VSB327849:VSQ327849 WBX327849:WCM327849 WLT327849:WMI327849 WVP327849:WWE327849 H393385:W393385 JD393385:JS393385 SZ393385:TO393385 ACV393385:ADK393385 AMR393385:ANG393385 AWN393385:AXC393385 BGJ393385:BGY393385 BQF393385:BQU393385 CAB393385:CAQ393385 CJX393385:CKM393385 CTT393385:CUI393385 DDP393385:DEE393385 DNL393385:DOA393385 DXH393385:DXW393385 EHD393385:EHS393385 EQZ393385:ERO393385 FAV393385:FBK393385 FKR393385:FLG393385 FUN393385:FVC393385 GEJ393385:GEY393385 GOF393385:GOU393385 GYB393385:GYQ393385 HHX393385:HIM393385 HRT393385:HSI393385 IBP393385:ICE393385 ILL393385:IMA393385 IVH393385:IVW393385 JFD393385:JFS393385 JOZ393385:JPO393385 JYV393385:JZK393385 KIR393385:KJG393385 KSN393385:KTC393385 LCJ393385:LCY393385 LMF393385:LMU393385 LWB393385:LWQ393385 MFX393385:MGM393385 MPT393385:MQI393385 MZP393385:NAE393385 NJL393385:NKA393385 NTH393385:NTW393385 ODD393385:ODS393385 OMZ393385:ONO393385 OWV393385:OXK393385 PGR393385:PHG393385 PQN393385:PRC393385 QAJ393385:QAY393385 QKF393385:QKU393385 QUB393385:QUQ393385 RDX393385:REM393385 RNT393385:ROI393385 RXP393385:RYE393385 SHL393385:SIA393385 SRH393385:SRW393385 TBD393385:TBS393385 TKZ393385:TLO393385 TUV393385:TVK393385 UER393385:UFG393385 UON393385:UPC393385 UYJ393385:UYY393385 VIF393385:VIU393385 VSB393385:VSQ393385 WBX393385:WCM393385 WLT393385:WMI393385 WVP393385:WWE393385 H458921:W458921 JD458921:JS458921 SZ458921:TO458921 ACV458921:ADK458921 AMR458921:ANG458921 AWN458921:AXC458921 BGJ458921:BGY458921 BQF458921:BQU458921 CAB458921:CAQ458921 CJX458921:CKM458921 CTT458921:CUI458921 DDP458921:DEE458921 DNL458921:DOA458921 DXH458921:DXW458921 EHD458921:EHS458921 EQZ458921:ERO458921 FAV458921:FBK458921 FKR458921:FLG458921 FUN458921:FVC458921 GEJ458921:GEY458921 GOF458921:GOU458921 GYB458921:GYQ458921 HHX458921:HIM458921 HRT458921:HSI458921 IBP458921:ICE458921 ILL458921:IMA458921 IVH458921:IVW458921 JFD458921:JFS458921 JOZ458921:JPO458921 JYV458921:JZK458921 KIR458921:KJG458921 KSN458921:KTC458921 LCJ458921:LCY458921 LMF458921:LMU458921 LWB458921:LWQ458921 MFX458921:MGM458921 MPT458921:MQI458921 MZP458921:NAE458921 NJL458921:NKA458921 NTH458921:NTW458921 ODD458921:ODS458921 OMZ458921:ONO458921 OWV458921:OXK458921 PGR458921:PHG458921 PQN458921:PRC458921 QAJ458921:QAY458921 QKF458921:QKU458921 QUB458921:QUQ458921 RDX458921:REM458921 RNT458921:ROI458921 RXP458921:RYE458921 SHL458921:SIA458921 SRH458921:SRW458921 TBD458921:TBS458921 TKZ458921:TLO458921 TUV458921:TVK458921 UER458921:UFG458921 UON458921:UPC458921 UYJ458921:UYY458921 VIF458921:VIU458921 VSB458921:VSQ458921 WBX458921:WCM458921 WLT458921:WMI458921 WVP458921:WWE458921 H524457:W524457 JD524457:JS524457 SZ524457:TO524457 ACV524457:ADK524457 AMR524457:ANG524457 AWN524457:AXC524457 BGJ524457:BGY524457 BQF524457:BQU524457 CAB524457:CAQ524457 CJX524457:CKM524457 CTT524457:CUI524457 DDP524457:DEE524457 DNL524457:DOA524457 DXH524457:DXW524457 EHD524457:EHS524457 EQZ524457:ERO524457 FAV524457:FBK524457 FKR524457:FLG524457 FUN524457:FVC524457 GEJ524457:GEY524457 GOF524457:GOU524457 GYB524457:GYQ524457 HHX524457:HIM524457 HRT524457:HSI524457 IBP524457:ICE524457 ILL524457:IMA524457 IVH524457:IVW524457 JFD524457:JFS524457 JOZ524457:JPO524457 JYV524457:JZK524457 KIR524457:KJG524457 KSN524457:KTC524457 LCJ524457:LCY524457 LMF524457:LMU524457 LWB524457:LWQ524457 MFX524457:MGM524457 MPT524457:MQI524457 MZP524457:NAE524457 NJL524457:NKA524457 NTH524457:NTW524457 ODD524457:ODS524457 OMZ524457:ONO524457 OWV524457:OXK524457 PGR524457:PHG524457 PQN524457:PRC524457 QAJ524457:QAY524457 QKF524457:QKU524457 QUB524457:QUQ524457 RDX524457:REM524457 RNT524457:ROI524457 RXP524457:RYE524457 SHL524457:SIA524457 SRH524457:SRW524457 TBD524457:TBS524457 TKZ524457:TLO524457 TUV524457:TVK524457 UER524457:UFG524457 UON524457:UPC524457 UYJ524457:UYY524457 VIF524457:VIU524457 VSB524457:VSQ524457 WBX524457:WCM524457 WLT524457:WMI524457 WVP524457:WWE524457 H589993:W589993 JD589993:JS589993 SZ589993:TO589993 ACV589993:ADK589993 AMR589993:ANG589993 AWN589993:AXC589993 BGJ589993:BGY589993 BQF589993:BQU589993 CAB589993:CAQ589993 CJX589993:CKM589993 CTT589993:CUI589993 DDP589993:DEE589993 DNL589993:DOA589993 DXH589993:DXW589993 EHD589993:EHS589993 EQZ589993:ERO589993 FAV589993:FBK589993 FKR589993:FLG589993 FUN589993:FVC589993 GEJ589993:GEY589993 GOF589993:GOU589993 GYB589993:GYQ589993 HHX589993:HIM589993 HRT589993:HSI589993 IBP589993:ICE589993 ILL589993:IMA589993 IVH589993:IVW589993 JFD589993:JFS589993 JOZ589993:JPO589993 JYV589993:JZK589993 KIR589993:KJG589993 KSN589993:KTC589993 LCJ589993:LCY589993 LMF589993:LMU589993 LWB589993:LWQ589993 MFX589993:MGM589993 MPT589993:MQI589993 MZP589993:NAE589993 NJL589993:NKA589993 NTH589993:NTW589993 ODD589993:ODS589993 OMZ589993:ONO589993 OWV589993:OXK589993 PGR589993:PHG589993 PQN589993:PRC589993 QAJ589993:QAY589993 QKF589993:QKU589993 QUB589993:QUQ589993 RDX589993:REM589993 RNT589993:ROI589993 RXP589993:RYE589993 SHL589993:SIA589993 SRH589993:SRW589993 TBD589993:TBS589993 TKZ589993:TLO589993 TUV589993:TVK589993 UER589993:UFG589993 UON589993:UPC589993 UYJ589993:UYY589993 VIF589993:VIU589993 VSB589993:VSQ589993 WBX589993:WCM589993 WLT589993:WMI589993 WVP589993:WWE589993 H655529:W655529 JD655529:JS655529 SZ655529:TO655529 ACV655529:ADK655529 AMR655529:ANG655529 AWN655529:AXC655529 BGJ655529:BGY655529 BQF655529:BQU655529 CAB655529:CAQ655529 CJX655529:CKM655529 CTT655529:CUI655529 DDP655529:DEE655529 DNL655529:DOA655529 DXH655529:DXW655529 EHD655529:EHS655529 EQZ655529:ERO655529 FAV655529:FBK655529 FKR655529:FLG655529 FUN655529:FVC655529 GEJ655529:GEY655529 GOF655529:GOU655529 GYB655529:GYQ655529 HHX655529:HIM655529 HRT655529:HSI655529 IBP655529:ICE655529 ILL655529:IMA655529 IVH655529:IVW655529 JFD655529:JFS655529 JOZ655529:JPO655529 JYV655529:JZK655529 KIR655529:KJG655529 KSN655529:KTC655529 LCJ655529:LCY655529 LMF655529:LMU655529 LWB655529:LWQ655529 MFX655529:MGM655529 MPT655529:MQI655529 MZP655529:NAE655529 NJL655529:NKA655529 NTH655529:NTW655529 ODD655529:ODS655529 OMZ655529:ONO655529 OWV655529:OXK655529 PGR655529:PHG655529 PQN655529:PRC655529 QAJ655529:QAY655529 QKF655529:QKU655529 QUB655529:QUQ655529 RDX655529:REM655529 RNT655529:ROI655529 RXP655529:RYE655529 SHL655529:SIA655529 SRH655529:SRW655529 TBD655529:TBS655529 TKZ655529:TLO655529 TUV655529:TVK655529 UER655529:UFG655529 UON655529:UPC655529 UYJ655529:UYY655529 VIF655529:VIU655529 VSB655529:VSQ655529 WBX655529:WCM655529 WLT655529:WMI655529 WVP655529:WWE655529 H721065:W721065 JD721065:JS721065 SZ721065:TO721065 ACV721065:ADK721065 AMR721065:ANG721065 AWN721065:AXC721065 BGJ721065:BGY721065 BQF721065:BQU721065 CAB721065:CAQ721065 CJX721065:CKM721065 CTT721065:CUI721065 DDP721065:DEE721065 DNL721065:DOA721065 DXH721065:DXW721065 EHD721065:EHS721065 EQZ721065:ERO721065 FAV721065:FBK721065 FKR721065:FLG721065 FUN721065:FVC721065 GEJ721065:GEY721065 GOF721065:GOU721065 GYB721065:GYQ721065 HHX721065:HIM721065 HRT721065:HSI721065 IBP721065:ICE721065 ILL721065:IMA721065 IVH721065:IVW721065 JFD721065:JFS721065 JOZ721065:JPO721065 JYV721065:JZK721065 KIR721065:KJG721065 KSN721065:KTC721065 LCJ721065:LCY721065 LMF721065:LMU721065 LWB721065:LWQ721065 MFX721065:MGM721065 MPT721065:MQI721065 MZP721065:NAE721065 NJL721065:NKA721065 NTH721065:NTW721065 ODD721065:ODS721065 OMZ721065:ONO721065 OWV721065:OXK721065 PGR721065:PHG721065 PQN721065:PRC721065 QAJ721065:QAY721065 QKF721065:QKU721065 QUB721065:QUQ721065 RDX721065:REM721065 RNT721065:ROI721065 RXP721065:RYE721065 SHL721065:SIA721065 SRH721065:SRW721065 TBD721065:TBS721065 TKZ721065:TLO721065 TUV721065:TVK721065 UER721065:UFG721065 UON721065:UPC721065 UYJ721065:UYY721065 VIF721065:VIU721065 VSB721065:VSQ721065 WBX721065:WCM721065 WLT721065:WMI721065 WVP721065:WWE721065 H786601:W786601 JD786601:JS786601 SZ786601:TO786601 ACV786601:ADK786601 AMR786601:ANG786601 AWN786601:AXC786601 BGJ786601:BGY786601 BQF786601:BQU786601 CAB786601:CAQ786601 CJX786601:CKM786601 CTT786601:CUI786601 DDP786601:DEE786601 DNL786601:DOA786601 DXH786601:DXW786601 EHD786601:EHS786601 EQZ786601:ERO786601 FAV786601:FBK786601 FKR786601:FLG786601 FUN786601:FVC786601 GEJ786601:GEY786601 GOF786601:GOU786601 GYB786601:GYQ786601 HHX786601:HIM786601 HRT786601:HSI786601 IBP786601:ICE786601 ILL786601:IMA786601 IVH786601:IVW786601 JFD786601:JFS786601 JOZ786601:JPO786601 JYV786601:JZK786601 KIR786601:KJG786601 KSN786601:KTC786601 LCJ786601:LCY786601 LMF786601:LMU786601 LWB786601:LWQ786601 MFX786601:MGM786601 MPT786601:MQI786601 MZP786601:NAE786601 NJL786601:NKA786601 NTH786601:NTW786601 ODD786601:ODS786601 OMZ786601:ONO786601 OWV786601:OXK786601 PGR786601:PHG786601 PQN786601:PRC786601 QAJ786601:QAY786601 QKF786601:QKU786601 QUB786601:QUQ786601 RDX786601:REM786601 RNT786601:ROI786601 RXP786601:RYE786601 SHL786601:SIA786601 SRH786601:SRW786601 TBD786601:TBS786601 TKZ786601:TLO786601 TUV786601:TVK786601 UER786601:UFG786601 UON786601:UPC786601 UYJ786601:UYY786601 VIF786601:VIU786601 VSB786601:VSQ786601 WBX786601:WCM786601 WLT786601:WMI786601 WVP786601:WWE786601 H852137:W852137 JD852137:JS852137 SZ852137:TO852137 ACV852137:ADK852137 AMR852137:ANG852137 AWN852137:AXC852137 BGJ852137:BGY852137 BQF852137:BQU852137 CAB852137:CAQ852137 CJX852137:CKM852137 CTT852137:CUI852137 DDP852137:DEE852137 DNL852137:DOA852137 DXH852137:DXW852137 EHD852137:EHS852137 EQZ852137:ERO852137 FAV852137:FBK852137 FKR852137:FLG852137 FUN852137:FVC852137 GEJ852137:GEY852137 GOF852137:GOU852137 GYB852137:GYQ852137 HHX852137:HIM852137 HRT852137:HSI852137 IBP852137:ICE852137 ILL852137:IMA852137 IVH852137:IVW852137 JFD852137:JFS852137 JOZ852137:JPO852137 JYV852137:JZK852137 KIR852137:KJG852137 KSN852137:KTC852137 LCJ852137:LCY852137 LMF852137:LMU852137 LWB852137:LWQ852137 MFX852137:MGM852137 MPT852137:MQI852137 MZP852137:NAE852137 NJL852137:NKA852137 NTH852137:NTW852137 ODD852137:ODS852137 OMZ852137:ONO852137 OWV852137:OXK852137 PGR852137:PHG852137 PQN852137:PRC852137 QAJ852137:QAY852137 QKF852137:QKU852137 QUB852137:QUQ852137 RDX852137:REM852137 RNT852137:ROI852137 RXP852137:RYE852137 SHL852137:SIA852137 SRH852137:SRW852137 TBD852137:TBS852137 TKZ852137:TLO852137 TUV852137:TVK852137 UER852137:UFG852137 UON852137:UPC852137 UYJ852137:UYY852137 VIF852137:VIU852137 VSB852137:VSQ852137 WBX852137:WCM852137 WLT852137:WMI852137 WVP852137:WWE852137 H917673:W917673 JD917673:JS917673 SZ917673:TO917673 ACV917673:ADK917673 AMR917673:ANG917673 AWN917673:AXC917673 BGJ917673:BGY917673 BQF917673:BQU917673 CAB917673:CAQ917673 CJX917673:CKM917673 CTT917673:CUI917673 DDP917673:DEE917673 DNL917673:DOA917673 DXH917673:DXW917673 EHD917673:EHS917673 EQZ917673:ERO917673 FAV917673:FBK917673 FKR917673:FLG917673 FUN917673:FVC917673 GEJ917673:GEY917673 GOF917673:GOU917673 GYB917673:GYQ917673 HHX917673:HIM917673 HRT917673:HSI917673 IBP917673:ICE917673 ILL917673:IMA917673 IVH917673:IVW917673 JFD917673:JFS917673 JOZ917673:JPO917673 JYV917673:JZK917673 KIR917673:KJG917673 KSN917673:KTC917673 LCJ917673:LCY917673 LMF917673:LMU917673 LWB917673:LWQ917673 MFX917673:MGM917673 MPT917673:MQI917673 MZP917673:NAE917673 NJL917673:NKA917673 NTH917673:NTW917673 ODD917673:ODS917673 OMZ917673:ONO917673 OWV917673:OXK917673 PGR917673:PHG917673 PQN917673:PRC917673 QAJ917673:QAY917673 QKF917673:QKU917673 QUB917673:QUQ917673 RDX917673:REM917673 RNT917673:ROI917673 RXP917673:RYE917673 SHL917673:SIA917673 SRH917673:SRW917673 TBD917673:TBS917673 TKZ917673:TLO917673 TUV917673:TVK917673 UER917673:UFG917673 UON917673:UPC917673 UYJ917673:UYY917673 VIF917673:VIU917673 VSB917673:VSQ917673 WBX917673:WCM917673 WLT917673:WMI917673 WVP917673:WWE917673 H983209:W983209 JD983209:JS983209 SZ983209:TO983209 ACV983209:ADK983209 AMR983209:ANG983209 AWN983209:AXC983209 BGJ983209:BGY983209 BQF983209:BQU983209 CAB983209:CAQ983209 CJX983209:CKM983209 CTT983209:CUI983209 DDP983209:DEE983209 DNL983209:DOA983209 DXH983209:DXW983209 EHD983209:EHS983209 EQZ983209:ERO983209 FAV983209:FBK983209 FKR983209:FLG983209 FUN983209:FVC983209 GEJ983209:GEY983209 GOF983209:GOU983209 GYB983209:GYQ983209 HHX983209:HIM983209 HRT983209:HSI983209 IBP983209:ICE983209 ILL983209:IMA983209 IVH983209:IVW983209 JFD983209:JFS983209 JOZ983209:JPO983209 JYV983209:JZK983209 KIR983209:KJG983209 KSN983209:KTC983209 LCJ983209:LCY983209 LMF983209:LMU983209 LWB983209:LWQ983209 MFX983209:MGM983209 MPT983209:MQI983209 MZP983209:NAE983209 NJL983209:NKA983209 NTH983209:NTW983209 ODD983209:ODS983209 OMZ983209:ONO983209 OWV983209:OXK983209 PGR983209:PHG983209 PQN983209:PRC983209 QAJ983209:QAY983209 QKF983209:QKU983209 QUB983209:QUQ983209 RDX983209:REM983209 RNT983209:ROI983209 RXP983209:RYE983209 SHL983209:SIA983209 SRH983209:SRW983209 TBD983209:TBS983209 TKZ983209:TLO983209 TUV983209:TVK983209 UER983209:UFG983209 UON983209:UPC983209 UYJ983209:UYY983209 VIF983209:VIU983209 VSB983209:VSQ983209</xm:sqref>
        </x14:dataValidation>
        <x14:dataValidation type="list" allowBlank="1" showInputMessage="1" showErrorMessage="1" xr:uid="{D1F1F616-9136-4C6A-BF78-6639F54EC1B0}">
          <x14:formula1>
            <xm:f>$AA$68:$AA$71</xm:f>
          </x14:formula1>
          <xm:sqref>G67:H67 JC67:JD67 SY67:SZ67 ACU67:ACV67 AMQ67:AMR67 AWM67:AWN67 BGI67:BGJ67 BQE67:BQF67 CAA67:CAB67 CJW67:CJX67 CTS67:CTT67 DDO67:DDP67 DNK67:DNL67 DXG67:DXH67 EHC67:EHD67 EQY67:EQZ67 FAU67:FAV67 FKQ67:FKR67 FUM67:FUN67 GEI67:GEJ67 GOE67:GOF67 GYA67:GYB67 HHW67:HHX67 HRS67:HRT67 IBO67:IBP67 ILK67:ILL67 IVG67:IVH67 JFC67:JFD67 JOY67:JOZ67 JYU67:JYV67 KIQ67:KIR67 KSM67:KSN67 LCI67:LCJ67 LME67:LMF67 LWA67:LWB67 MFW67:MFX67 MPS67:MPT67 MZO67:MZP67 NJK67:NJL67 NTG67:NTH67 ODC67:ODD67 OMY67:OMZ67 OWU67:OWV67 PGQ67:PGR67 PQM67:PQN67 QAI67:QAJ67 QKE67:QKF67 QUA67:QUB67 RDW67:RDX67 RNS67:RNT67 RXO67:RXP67 SHK67:SHL67 SRG67:SRH67 TBC67:TBD67 TKY67:TKZ67 TUU67:TUV67 UEQ67:UER67 UOM67:UON67 UYI67:UYJ67 VIE67:VIF67 VSA67:VSB67 WBW67:WBX67 WLS67:WLT67 WVO67:WVP67 G65603:H65603 JC65603:JD65603 SY65603:SZ65603 ACU65603:ACV65603 AMQ65603:AMR65603 AWM65603:AWN65603 BGI65603:BGJ65603 BQE65603:BQF65603 CAA65603:CAB65603 CJW65603:CJX65603 CTS65603:CTT65603 DDO65603:DDP65603 DNK65603:DNL65603 DXG65603:DXH65603 EHC65603:EHD65603 EQY65603:EQZ65603 FAU65603:FAV65603 FKQ65603:FKR65603 FUM65603:FUN65603 GEI65603:GEJ65603 GOE65603:GOF65603 GYA65603:GYB65603 HHW65603:HHX65603 HRS65603:HRT65603 IBO65603:IBP65603 ILK65603:ILL65603 IVG65603:IVH65603 JFC65603:JFD65603 JOY65603:JOZ65603 JYU65603:JYV65603 KIQ65603:KIR65603 KSM65603:KSN65603 LCI65603:LCJ65603 LME65603:LMF65603 LWA65603:LWB65603 MFW65603:MFX65603 MPS65603:MPT65603 MZO65603:MZP65603 NJK65603:NJL65603 NTG65603:NTH65603 ODC65603:ODD65603 OMY65603:OMZ65603 OWU65603:OWV65603 PGQ65603:PGR65603 PQM65603:PQN65603 QAI65603:QAJ65603 QKE65603:QKF65603 QUA65603:QUB65603 RDW65603:RDX65603 RNS65603:RNT65603 RXO65603:RXP65603 SHK65603:SHL65603 SRG65603:SRH65603 TBC65603:TBD65603 TKY65603:TKZ65603 TUU65603:TUV65603 UEQ65603:UER65603 UOM65603:UON65603 UYI65603:UYJ65603 VIE65603:VIF65603 VSA65603:VSB65603 WBW65603:WBX65603 WLS65603:WLT65603 WVO65603:WVP65603 G131139:H131139 JC131139:JD131139 SY131139:SZ131139 ACU131139:ACV131139 AMQ131139:AMR131139 AWM131139:AWN131139 BGI131139:BGJ131139 BQE131139:BQF131139 CAA131139:CAB131139 CJW131139:CJX131139 CTS131139:CTT131139 DDO131139:DDP131139 DNK131139:DNL131139 DXG131139:DXH131139 EHC131139:EHD131139 EQY131139:EQZ131139 FAU131139:FAV131139 FKQ131139:FKR131139 FUM131139:FUN131139 GEI131139:GEJ131139 GOE131139:GOF131139 GYA131139:GYB131139 HHW131139:HHX131139 HRS131139:HRT131139 IBO131139:IBP131139 ILK131139:ILL131139 IVG131139:IVH131139 JFC131139:JFD131139 JOY131139:JOZ131139 JYU131139:JYV131139 KIQ131139:KIR131139 KSM131139:KSN131139 LCI131139:LCJ131139 LME131139:LMF131139 LWA131139:LWB131139 MFW131139:MFX131139 MPS131139:MPT131139 MZO131139:MZP131139 NJK131139:NJL131139 NTG131139:NTH131139 ODC131139:ODD131139 OMY131139:OMZ131139 OWU131139:OWV131139 PGQ131139:PGR131139 PQM131139:PQN131139 QAI131139:QAJ131139 QKE131139:QKF131139 QUA131139:QUB131139 RDW131139:RDX131139 RNS131139:RNT131139 RXO131139:RXP131139 SHK131139:SHL131139 SRG131139:SRH131139 TBC131139:TBD131139 TKY131139:TKZ131139 TUU131139:TUV131139 UEQ131139:UER131139 UOM131139:UON131139 UYI131139:UYJ131139 VIE131139:VIF131139 VSA131139:VSB131139 WBW131139:WBX131139 WLS131139:WLT131139 WVO131139:WVP131139 G196675:H196675 JC196675:JD196675 SY196675:SZ196675 ACU196675:ACV196675 AMQ196675:AMR196675 AWM196675:AWN196675 BGI196675:BGJ196675 BQE196675:BQF196675 CAA196675:CAB196675 CJW196675:CJX196675 CTS196675:CTT196675 DDO196675:DDP196675 DNK196675:DNL196675 DXG196675:DXH196675 EHC196675:EHD196675 EQY196675:EQZ196675 FAU196675:FAV196675 FKQ196675:FKR196675 FUM196675:FUN196675 GEI196675:GEJ196675 GOE196675:GOF196675 GYA196675:GYB196675 HHW196675:HHX196675 HRS196675:HRT196675 IBO196675:IBP196675 ILK196675:ILL196675 IVG196675:IVH196675 JFC196675:JFD196675 JOY196675:JOZ196675 JYU196675:JYV196675 KIQ196675:KIR196675 KSM196675:KSN196675 LCI196675:LCJ196675 LME196675:LMF196675 LWA196675:LWB196675 MFW196675:MFX196675 MPS196675:MPT196675 MZO196675:MZP196675 NJK196675:NJL196675 NTG196675:NTH196675 ODC196675:ODD196675 OMY196675:OMZ196675 OWU196675:OWV196675 PGQ196675:PGR196675 PQM196675:PQN196675 QAI196675:QAJ196675 QKE196675:QKF196675 QUA196675:QUB196675 RDW196675:RDX196675 RNS196675:RNT196675 RXO196675:RXP196675 SHK196675:SHL196675 SRG196675:SRH196675 TBC196675:TBD196675 TKY196675:TKZ196675 TUU196675:TUV196675 UEQ196675:UER196675 UOM196675:UON196675 UYI196675:UYJ196675 VIE196675:VIF196675 VSA196675:VSB196675 WBW196675:WBX196675 WLS196675:WLT196675 WVO196675:WVP196675 G262211:H262211 JC262211:JD262211 SY262211:SZ262211 ACU262211:ACV262211 AMQ262211:AMR262211 AWM262211:AWN262211 BGI262211:BGJ262211 BQE262211:BQF262211 CAA262211:CAB262211 CJW262211:CJX262211 CTS262211:CTT262211 DDO262211:DDP262211 DNK262211:DNL262211 DXG262211:DXH262211 EHC262211:EHD262211 EQY262211:EQZ262211 FAU262211:FAV262211 FKQ262211:FKR262211 FUM262211:FUN262211 GEI262211:GEJ262211 GOE262211:GOF262211 GYA262211:GYB262211 HHW262211:HHX262211 HRS262211:HRT262211 IBO262211:IBP262211 ILK262211:ILL262211 IVG262211:IVH262211 JFC262211:JFD262211 JOY262211:JOZ262211 JYU262211:JYV262211 KIQ262211:KIR262211 KSM262211:KSN262211 LCI262211:LCJ262211 LME262211:LMF262211 LWA262211:LWB262211 MFW262211:MFX262211 MPS262211:MPT262211 MZO262211:MZP262211 NJK262211:NJL262211 NTG262211:NTH262211 ODC262211:ODD262211 OMY262211:OMZ262211 OWU262211:OWV262211 PGQ262211:PGR262211 PQM262211:PQN262211 QAI262211:QAJ262211 QKE262211:QKF262211 QUA262211:QUB262211 RDW262211:RDX262211 RNS262211:RNT262211 RXO262211:RXP262211 SHK262211:SHL262211 SRG262211:SRH262211 TBC262211:TBD262211 TKY262211:TKZ262211 TUU262211:TUV262211 UEQ262211:UER262211 UOM262211:UON262211 UYI262211:UYJ262211 VIE262211:VIF262211 VSA262211:VSB262211 WBW262211:WBX262211 WLS262211:WLT262211 WVO262211:WVP262211 G327747:H327747 JC327747:JD327747 SY327747:SZ327747 ACU327747:ACV327747 AMQ327747:AMR327747 AWM327747:AWN327747 BGI327747:BGJ327747 BQE327747:BQF327747 CAA327747:CAB327747 CJW327747:CJX327747 CTS327747:CTT327747 DDO327747:DDP327747 DNK327747:DNL327747 DXG327747:DXH327747 EHC327747:EHD327747 EQY327747:EQZ327747 FAU327747:FAV327747 FKQ327747:FKR327747 FUM327747:FUN327747 GEI327747:GEJ327747 GOE327747:GOF327747 GYA327747:GYB327747 HHW327747:HHX327747 HRS327747:HRT327747 IBO327747:IBP327747 ILK327747:ILL327747 IVG327747:IVH327747 JFC327747:JFD327747 JOY327747:JOZ327747 JYU327747:JYV327747 KIQ327747:KIR327747 KSM327747:KSN327747 LCI327747:LCJ327747 LME327747:LMF327747 LWA327747:LWB327747 MFW327747:MFX327747 MPS327747:MPT327747 MZO327747:MZP327747 NJK327747:NJL327747 NTG327747:NTH327747 ODC327747:ODD327747 OMY327747:OMZ327747 OWU327747:OWV327747 PGQ327747:PGR327747 PQM327747:PQN327747 QAI327747:QAJ327747 QKE327747:QKF327747 QUA327747:QUB327747 RDW327747:RDX327747 RNS327747:RNT327747 RXO327747:RXP327747 SHK327747:SHL327747 SRG327747:SRH327747 TBC327747:TBD327747 TKY327747:TKZ327747 TUU327747:TUV327747 UEQ327747:UER327747 UOM327747:UON327747 UYI327747:UYJ327747 VIE327747:VIF327747 VSA327747:VSB327747 WBW327747:WBX327747 WLS327747:WLT327747 WVO327747:WVP327747 G393283:H393283 JC393283:JD393283 SY393283:SZ393283 ACU393283:ACV393283 AMQ393283:AMR393283 AWM393283:AWN393283 BGI393283:BGJ393283 BQE393283:BQF393283 CAA393283:CAB393283 CJW393283:CJX393283 CTS393283:CTT393283 DDO393283:DDP393283 DNK393283:DNL393283 DXG393283:DXH393283 EHC393283:EHD393283 EQY393283:EQZ393283 FAU393283:FAV393283 FKQ393283:FKR393283 FUM393283:FUN393283 GEI393283:GEJ393283 GOE393283:GOF393283 GYA393283:GYB393283 HHW393283:HHX393283 HRS393283:HRT393283 IBO393283:IBP393283 ILK393283:ILL393283 IVG393283:IVH393283 JFC393283:JFD393283 JOY393283:JOZ393283 JYU393283:JYV393283 KIQ393283:KIR393283 KSM393283:KSN393283 LCI393283:LCJ393283 LME393283:LMF393283 LWA393283:LWB393283 MFW393283:MFX393283 MPS393283:MPT393283 MZO393283:MZP393283 NJK393283:NJL393283 NTG393283:NTH393283 ODC393283:ODD393283 OMY393283:OMZ393283 OWU393283:OWV393283 PGQ393283:PGR393283 PQM393283:PQN393283 QAI393283:QAJ393283 QKE393283:QKF393283 QUA393283:QUB393283 RDW393283:RDX393283 RNS393283:RNT393283 RXO393283:RXP393283 SHK393283:SHL393283 SRG393283:SRH393283 TBC393283:TBD393283 TKY393283:TKZ393283 TUU393283:TUV393283 UEQ393283:UER393283 UOM393283:UON393283 UYI393283:UYJ393283 VIE393283:VIF393283 VSA393283:VSB393283 WBW393283:WBX393283 WLS393283:WLT393283 WVO393283:WVP393283 G458819:H458819 JC458819:JD458819 SY458819:SZ458819 ACU458819:ACV458819 AMQ458819:AMR458819 AWM458819:AWN458819 BGI458819:BGJ458819 BQE458819:BQF458819 CAA458819:CAB458819 CJW458819:CJX458819 CTS458819:CTT458819 DDO458819:DDP458819 DNK458819:DNL458819 DXG458819:DXH458819 EHC458819:EHD458819 EQY458819:EQZ458819 FAU458819:FAV458819 FKQ458819:FKR458819 FUM458819:FUN458819 GEI458819:GEJ458819 GOE458819:GOF458819 GYA458819:GYB458819 HHW458819:HHX458819 HRS458819:HRT458819 IBO458819:IBP458819 ILK458819:ILL458819 IVG458819:IVH458819 JFC458819:JFD458819 JOY458819:JOZ458819 JYU458819:JYV458819 KIQ458819:KIR458819 KSM458819:KSN458819 LCI458819:LCJ458819 LME458819:LMF458819 LWA458819:LWB458819 MFW458819:MFX458819 MPS458819:MPT458819 MZO458819:MZP458819 NJK458819:NJL458819 NTG458819:NTH458819 ODC458819:ODD458819 OMY458819:OMZ458819 OWU458819:OWV458819 PGQ458819:PGR458819 PQM458819:PQN458819 QAI458819:QAJ458819 QKE458819:QKF458819 QUA458819:QUB458819 RDW458819:RDX458819 RNS458819:RNT458819 RXO458819:RXP458819 SHK458819:SHL458819 SRG458819:SRH458819 TBC458819:TBD458819 TKY458819:TKZ458819 TUU458819:TUV458819 UEQ458819:UER458819 UOM458819:UON458819 UYI458819:UYJ458819 VIE458819:VIF458819 VSA458819:VSB458819 WBW458819:WBX458819 WLS458819:WLT458819 WVO458819:WVP458819 G524355:H524355 JC524355:JD524355 SY524355:SZ524355 ACU524355:ACV524355 AMQ524355:AMR524355 AWM524355:AWN524355 BGI524355:BGJ524355 BQE524355:BQF524355 CAA524355:CAB524355 CJW524355:CJX524355 CTS524355:CTT524355 DDO524355:DDP524355 DNK524355:DNL524355 DXG524355:DXH524355 EHC524355:EHD524355 EQY524355:EQZ524355 FAU524355:FAV524355 FKQ524355:FKR524355 FUM524355:FUN524355 GEI524355:GEJ524355 GOE524355:GOF524355 GYA524355:GYB524355 HHW524355:HHX524355 HRS524355:HRT524355 IBO524355:IBP524355 ILK524355:ILL524355 IVG524355:IVH524355 JFC524355:JFD524355 JOY524355:JOZ524355 JYU524355:JYV524355 KIQ524355:KIR524355 KSM524355:KSN524355 LCI524355:LCJ524355 LME524355:LMF524355 LWA524355:LWB524355 MFW524355:MFX524355 MPS524355:MPT524355 MZO524355:MZP524355 NJK524355:NJL524355 NTG524355:NTH524355 ODC524355:ODD524355 OMY524355:OMZ524355 OWU524355:OWV524355 PGQ524355:PGR524355 PQM524355:PQN524355 QAI524355:QAJ524355 QKE524355:QKF524355 QUA524355:QUB524355 RDW524355:RDX524355 RNS524355:RNT524355 RXO524355:RXP524355 SHK524355:SHL524355 SRG524355:SRH524355 TBC524355:TBD524355 TKY524355:TKZ524355 TUU524355:TUV524355 UEQ524355:UER524355 UOM524355:UON524355 UYI524355:UYJ524355 VIE524355:VIF524355 VSA524355:VSB524355 WBW524355:WBX524355 WLS524355:WLT524355 WVO524355:WVP524355 G589891:H589891 JC589891:JD589891 SY589891:SZ589891 ACU589891:ACV589891 AMQ589891:AMR589891 AWM589891:AWN589891 BGI589891:BGJ589891 BQE589891:BQF589891 CAA589891:CAB589891 CJW589891:CJX589891 CTS589891:CTT589891 DDO589891:DDP589891 DNK589891:DNL589891 DXG589891:DXH589891 EHC589891:EHD589891 EQY589891:EQZ589891 FAU589891:FAV589891 FKQ589891:FKR589891 FUM589891:FUN589891 GEI589891:GEJ589891 GOE589891:GOF589891 GYA589891:GYB589891 HHW589891:HHX589891 HRS589891:HRT589891 IBO589891:IBP589891 ILK589891:ILL589891 IVG589891:IVH589891 JFC589891:JFD589891 JOY589891:JOZ589891 JYU589891:JYV589891 KIQ589891:KIR589891 KSM589891:KSN589891 LCI589891:LCJ589891 LME589891:LMF589891 LWA589891:LWB589891 MFW589891:MFX589891 MPS589891:MPT589891 MZO589891:MZP589891 NJK589891:NJL589891 NTG589891:NTH589891 ODC589891:ODD589891 OMY589891:OMZ589891 OWU589891:OWV589891 PGQ589891:PGR589891 PQM589891:PQN589891 QAI589891:QAJ589891 QKE589891:QKF589891 QUA589891:QUB589891 RDW589891:RDX589891 RNS589891:RNT589891 RXO589891:RXP589891 SHK589891:SHL589891 SRG589891:SRH589891 TBC589891:TBD589891 TKY589891:TKZ589891 TUU589891:TUV589891 UEQ589891:UER589891 UOM589891:UON589891 UYI589891:UYJ589891 VIE589891:VIF589891 VSA589891:VSB589891 WBW589891:WBX589891 WLS589891:WLT589891 WVO589891:WVP589891 G655427:H655427 JC655427:JD655427 SY655427:SZ655427 ACU655427:ACV655427 AMQ655427:AMR655427 AWM655427:AWN655427 BGI655427:BGJ655427 BQE655427:BQF655427 CAA655427:CAB655427 CJW655427:CJX655427 CTS655427:CTT655427 DDO655427:DDP655427 DNK655427:DNL655427 DXG655427:DXH655427 EHC655427:EHD655427 EQY655427:EQZ655427 FAU655427:FAV655427 FKQ655427:FKR655427 FUM655427:FUN655427 GEI655427:GEJ655427 GOE655427:GOF655427 GYA655427:GYB655427 HHW655427:HHX655427 HRS655427:HRT655427 IBO655427:IBP655427 ILK655427:ILL655427 IVG655427:IVH655427 JFC655427:JFD655427 JOY655427:JOZ655427 JYU655427:JYV655427 KIQ655427:KIR655427 KSM655427:KSN655427 LCI655427:LCJ655427 LME655427:LMF655427 LWA655427:LWB655427 MFW655427:MFX655427 MPS655427:MPT655427 MZO655427:MZP655427 NJK655427:NJL655427 NTG655427:NTH655427 ODC655427:ODD655427 OMY655427:OMZ655427 OWU655427:OWV655427 PGQ655427:PGR655427 PQM655427:PQN655427 QAI655427:QAJ655427 QKE655427:QKF655427 QUA655427:QUB655427 RDW655427:RDX655427 RNS655427:RNT655427 RXO655427:RXP655427 SHK655427:SHL655427 SRG655427:SRH655427 TBC655427:TBD655427 TKY655427:TKZ655427 TUU655427:TUV655427 UEQ655427:UER655427 UOM655427:UON655427 UYI655427:UYJ655427 VIE655427:VIF655427 VSA655427:VSB655427 WBW655427:WBX655427 WLS655427:WLT655427 WVO655427:WVP655427 G720963:H720963 JC720963:JD720963 SY720963:SZ720963 ACU720963:ACV720963 AMQ720963:AMR720963 AWM720963:AWN720963 BGI720963:BGJ720963 BQE720963:BQF720963 CAA720963:CAB720963 CJW720963:CJX720963 CTS720963:CTT720963 DDO720963:DDP720963 DNK720963:DNL720963 DXG720963:DXH720963 EHC720963:EHD720963 EQY720963:EQZ720963 FAU720963:FAV720963 FKQ720963:FKR720963 FUM720963:FUN720963 GEI720963:GEJ720963 GOE720963:GOF720963 GYA720963:GYB720963 HHW720963:HHX720963 HRS720963:HRT720963 IBO720963:IBP720963 ILK720963:ILL720963 IVG720963:IVH720963 JFC720963:JFD720963 JOY720963:JOZ720963 JYU720963:JYV720963 KIQ720963:KIR720963 KSM720963:KSN720963 LCI720963:LCJ720963 LME720963:LMF720963 LWA720963:LWB720963 MFW720963:MFX720963 MPS720963:MPT720963 MZO720963:MZP720963 NJK720963:NJL720963 NTG720963:NTH720963 ODC720963:ODD720963 OMY720963:OMZ720963 OWU720963:OWV720963 PGQ720963:PGR720963 PQM720963:PQN720963 QAI720963:QAJ720963 QKE720963:QKF720963 QUA720963:QUB720963 RDW720963:RDX720963 RNS720963:RNT720963 RXO720963:RXP720963 SHK720963:SHL720963 SRG720963:SRH720963 TBC720963:TBD720963 TKY720963:TKZ720963 TUU720963:TUV720963 UEQ720963:UER720963 UOM720963:UON720963 UYI720963:UYJ720963 VIE720963:VIF720963 VSA720963:VSB720963 WBW720963:WBX720963 WLS720963:WLT720963 WVO720963:WVP720963 G786499:H786499 JC786499:JD786499 SY786499:SZ786499 ACU786499:ACV786499 AMQ786499:AMR786499 AWM786499:AWN786499 BGI786499:BGJ786499 BQE786499:BQF786499 CAA786499:CAB786499 CJW786499:CJX786499 CTS786499:CTT786499 DDO786499:DDP786499 DNK786499:DNL786499 DXG786499:DXH786499 EHC786499:EHD786499 EQY786499:EQZ786499 FAU786499:FAV786499 FKQ786499:FKR786499 FUM786499:FUN786499 GEI786499:GEJ786499 GOE786499:GOF786499 GYA786499:GYB786499 HHW786499:HHX786499 HRS786499:HRT786499 IBO786499:IBP786499 ILK786499:ILL786499 IVG786499:IVH786499 JFC786499:JFD786499 JOY786499:JOZ786499 JYU786499:JYV786499 KIQ786499:KIR786499 KSM786499:KSN786499 LCI786499:LCJ786499 LME786499:LMF786499 LWA786499:LWB786499 MFW786499:MFX786499 MPS786499:MPT786499 MZO786499:MZP786499 NJK786499:NJL786499 NTG786499:NTH786499 ODC786499:ODD786499 OMY786499:OMZ786499 OWU786499:OWV786499 PGQ786499:PGR786499 PQM786499:PQN786499 QAI786499:QAJ786499 QKE786499:QKF786499 QUA786499:QUB786499 RDW786499:RDX786499 RNS786499:RNT786499 RXO786499:RXP786499 SHK786499:SHL786499 SRG786499:SRH786499 TBC786499:TBD786499 TKY786499:TKZ786499 TUU786499:TUV786499 UEQ786499:UER786499 UOM786499:UON786499 UYI786499:UYJ786499 VIE786499:VIF786499 VSA786499:VSB786499 WBW786499:WBX786499 WLS786499:WLT786499 WVO786499:WVP786499 G852035:H852035 JC852035:JD852035 SY852035:SZ852035 ACU852035:ACV852035 AMQ852035:AMR852035 AWM852035:AWN852035 BGI852035:BGJ852035 BQE852035:BQF852035 CAA852035:CAB852035 CJW852035:CJX852035 CTS852035:CTT852035 DDO852035:DDP852035 DNK852035:DNL852035 DXG852035:DXH852035 EHC852035:EHD852035 EQY852035:EQZ852035 FAU852035:FAV852035 FKQ852035:FKR852035 FUM852035:FUN852035 GEI852035:GEJ852035 GOE852035:GOF852035 GYA852035:GYB852035 HHW852035:HHX852035 HRS852035:HRT852035 IBO852035:IBP852035 ILK852035:ILL852035 IVG852035:IVH852035 JFC852035:JFD852035 JOY852035:JOZ852035 JYU852035:JYV852035 KIQ852035:KIR852035 KSM852035:KSN852035 LCI852035:LCJ852035 LME852035:LMF852035 LWA852035:LWB852035 MFW852035:MFX852035 MPS852035:MPT852035 MZO852035:MZP852035 NJK852035:NJL852035 NTG852035:NTH852035 ODC852035:ODD852035 OMY852035:OMZ852035 OWU852035:OWV852035 PGQ852035:PGR852035 PQM852035:PQN852035 QAI852035:QAJ852035 QKE852035:QKF852035 QUA852035:QUB852035 RDW852035:RDX852035 RNS852035:RNT852035 RXO852035:RXP852035 SHK852035:SHL852035 SRG852035:SRH852035 TBC852035:TBD852035 TKY852035:TKZ852035 TUU852035:TUV852035 UEQ852035:UER852035 UOM852035:UON852035 UYI852035:UYJ852035 VIE852035:VIF852035 VSA852035:VSB852035 WBW852035:WBX852035 WLS852035:WLT852035 WVO852035:WVP852035 G917571:H917571 JC917571:JD917571 SY917571:SZ917571 ACU917571:ACV917571 AMQ917571:AMR917571 AWM917571:AWN917571 BGI917571:BGJ917571 BQE917571:BQF917571 CAA917571:CAB917571 CJW917571:CJX917571 CTS917571:CTT917571 DDO917571:DDP917571 DNK917571:DNL917571 DXG917571:DXH917571 EHC917571:EHD917571 EQY917571:EQZ917571 FAU917571:FAV917571 FKQ917571:FKR917571 FUM917571:FUN917571 GEI917571:GEJ917571 GOE917571:GOF917571 GYA917571:GYB917571 HHW917571:HHX917571 HRS917571:HRT917571 IBO917571:IBP917571 ILK917571:ILL917571 IVG917571:IVH917571 JFC917571:JFD917571 JOY917571:JOZ917571 JYU917571:JYV917571 KIQ917571:KIR917571 KSM917571:KSN917571 LCI917571:LCJ917571 LME917571:LMF917571 LWA917571:LWB917571 MFW917571:MFX917571 MPS917571:MPT917571 MZO917571:MZP917571 NJK917571:NJL917571 NTG917571:NTH917571 ODC917571:ODD917571 OMY917571:OMZ917571 OWU917571:OWV917571 PGQ917571:PGR917571 PQM917571:PQN917571 QAI917571:QAJ917571 QKE917571:QKF917571 QUA917571:QUB917571 RDW917571:RDX917571 RNS917571:RNT917571 RXO917571:RXP917571 SHK917571:SHL917571 SRG917571:SRH917571 TBC917571:TBD917571 TKY917571:TKZ917571 TUU917571:TUV917571 UEQ917571:UER917571 UOM917571:UON917571 UYI917571:UYJ917571 VIE917571:VIF917571 VSA917571:VSB917571 WBW917571:WBX917571 WLS917571:WLT917571 WVO917571:WVP917571 G983107:H983107 JC983107:JD983107 SY983107:SZ983107 ACU983107:ACV983107 AMQ983107:AMR983107 AWM983107:AWN983107 BGI983107:BGJ983107 BQE983107:BQF983107 CAA983107:CAB983107 CJW983107:CJX983107 CTS983107:CTT983107 DDO983107:DDP983107 DNK983107:DNL983107 DXG983107:DXH983107 EHC983107:EHD983107 EQY983107:EQZ983107 FAU983107:FAV983107 FKQ983107:FKR983107 FUM983107:FUN983107 GEI983107:GEJ983107 GOE983107:GOF983107 GYA983107:GYB983107 HHW983107:HHX983107 HRS983107:HRT983107 IBO983107:IBP983107 ILK983107:ILL983107 IVG983107:IVH983107 JFC983107:JFD983107 JOY983107:JOZ983107 JYU983107:JYV983107 KIQ983107:KIR983107 KSM983107:KSN983107 LCI983107:LCJ983107 LME983107:LMF983107 LWA983107:LWB983107 MFW983107:MFX983107 MPS983107:MPT983107 MZO983107:MZP983107 NJK983107:NJL983107 NTG983107:NTH983107 ODC983107:ODD983107 OMY983107:OMZ983107 OWU983107:OWV983107 PGQ983107:PGR983107 PQM983107:PQN983107 QAI983107:QAJ983107 QKE983107:QKF983107 QUA983107:QUB983107 RDW983107:RDX983107 RNS983107:RNT983107 RXO983107:RXP983107 SHK983107:SHL983107 SRG983107:SRH983107 TBC983107:TBD983107 TKY983107:TKZ983107 TUU983107:TUV983107 UEQ983107:UER983107 UOM983107:UON983107 UYI983107:UYJ983107 VIE983107:VIF983107 VSA983107:VSB983107 WBW983107:WBX983107 WLS983107:WLT983107 WVO983107:WVP983107 G69:H69 JC69:JD69 SY69:SZ69 ACU69:ACV69 AMQ69:AMR69 AWM69:AWN69 BGI69:BGJ69 BQE69:BQF69 CAA69:CAB69 CJW69:CJX69 CTS69:CTT69 DDO69:DDP69 DNK69:DNL69 DXG69:DXH69 EHC69:EHD69 EQY69:EQZ69 FAU69:FAV69 FKQ69:FKR69 FUM69:FUN69 GEI69:GEJ69 GOE69:GOF69 GYA69:GYB69 HHW69:HHX69 HRS69:HRT69 IBO69:IBP69 ILK69:ILL69 IVG69:IVH69 JFC69:JFD69 JOY69:JOZ69 JYU69:JYV69 KIQ69:KIR69 KSM69:KSN69 LCI69:LCJ69 LME69:LMF69 LWA69:LWB69 MFW69:MFX69 MPS69:MPT69 MZO69:MZP69 NJK69:NJL69 NTG69:NTH69 ODC69:ODD69 OMY69:OMZ69 OWU69:OWV69 PGQ69:PGR69 PQM69:PQN69 QAI69:QAJ69 QKE69:QKF69 QUA69:QUB69 RDW69:RDX69 RNS69:RNT69 RXO69:RXP69 SHK69:SHL69 SRG69:SRH69 TBC69:TBD69 TKY69:TKZ69 TUU69:TUV69 UEQ69:UER69 UOM69:UON69 UYI69:UYJ69 VIE69:VIF69 VSA69:VSB69 WBW69:WBX69 WLS69:WLT69 WVO69:WVP69 G65605:H65605 JC65605:JD65605 SY65605:SZ65605 ACU65605:ACV65605 AMQ65605:AMR65605 AWM65605:AWN65605 BGI65605:BGJ65605 BQE65605:BQF65605 CAA65605:CAB65605 CJW65605:CJX65605 CTS65605:CTT65605 DDO65605:DDP65605 DNK65605:DNL65605 DXG65605:DXH65605 EHC65605:EHD65605 EQY65605:EQZ65605 FAU65605:FAV65605 FKQ65605:FKR65605 FUM65605:FUN65605 GEI65605:GEJ65605 GOE65605:GOF65605 GYA65605:GYB65605 HHW65605:HHX65605 HRS65605:HRT65605 IBO65605:IBP65605 ILK65605:ILL65605 IVG65605:IVH65605 JFC65605:JFD65605 JOY65605:JOZ65605 JYU65605:JYV65605 KIQ65605:KIR65605 KSM65605:KSN65605 LCI65605:LCJ65605 LME65605:LMF65605 LWA65605:LWB65605 MFW65605:MFX65605 MPS65605:MPT65605 MZO65605:MZP65605 NJK65605:NJL65605 NTG65605:NTH65605 ODC65605:ODD65605 OMY65605:OMZ65605 OWU65605:OWV65605 PGQ65605:PGR65605 PQM65605:PQN65605 QAI65605:QAJ65605 QKE65605:QKF65605 QUA65605:QUB65605 RDW65605:RDX65605 RNS65605:RNT65605 RXO65605:RXP65605 SHK65605:SHL65605 SRG65605:SRH65605 TBC65605:TBD65605 TKY65605:TKZ65605 TUU65605:TUV65605 UEQ65605:UER65605 UOM65605:UON65605 UYI65605:UYJ65605 VIE65605:VIF65605 VSA65605:VSB65605 WBW65605:WBX65605 WLS65605:WLT65605 WVO65605:WVP65605 G131141:H131141 JC131141:JD131141 SY131141:SZ131141 ACU131141:ACV131141 AMQ131141:AMR131141 AWM131141:AWN131141 BGI131141:BGJ131141 BQE131141:BQF131141 CAA131141:CAB131141 CJW131141:CJX131141 CTS131141:CTT131141 DDO131141:DDP131141 DNK131141:DNL131141 DXG131141:DXH131141 EHC131141:EHD131141 EQY131141:EQZ131141 FAU131141:FAV131141 FKQ131141:FKR131141 FUM131141:FUN131141 GEI131141:GEJ131141 GOE131141:GOF131141 GYA131141:GYB131141 HHW131141:HHX131141 HRS131141:HRT131141 IBO131141:IBP131141 ILK131141:ILL131141 IVG131141:IVH131141 JFC131141:JFD131141 JOY131141:JOZ131141 JYU131141:JYV131141 KIQ131141:KIR131141 KSM131141:KSN131141 LCI131141:LCJ131141 LME131141:LMF131141 LWA131141:LWB131141 MFW131141:MFX131141 MPS131141:MPT131141 MZO131141:MZP131141 NJK131141:NJL131141 NTG131141:NTH131141 ODC131141:ODD131141 OMY131141:OMZ131141 OWU131141:OWV131141 PGQ131141:PGR131141 PQM131141:PQN131141 QAI131141:QAJ131141 QKE131141:QKF131141 QUA131141:QUB131141 RDW131141:RDX131141 RNS131141:RNT131141 RXO131141:RXP131141 SHK131141:SHL131141 SRG131141:SRH131141 TBC131141:TBD131141 TKY131141:TKZ131141 TUU131141:TUV131141 UEQ131141:UER131141 UOM131141:UON131141 UYI131141:UYJ131141 VIE131141:VIF131141 VSA131141:VSB131141 WBW131141:WBX131141 WLS131141:WLT131141 WVO131141:WVP131141 G196677:H196677 JC196677:JD196677 SY196677:SZ196677 ACU196677:ACV196677 AMQ196677:AMR196677 AWM196677:AWN196677 BGI196677:BGJ196677 BQE196677:BQF196677 CAA196677:CAB196677 CJW196677:CJX196677 CTS196677:CTT196677 DDO196677:DDP196677 DNK196677:DNL196677 DXG196677:DXH196677 EHC196677:EHD196677 EQY196677:EQZ196677 FAU196677:FAV196677 FKQ196677:FKR196677 FUM196677:FUN196677 GEI196677:GEJ196677 GOE196677:GOF196677 GYA196677:GYB196677 HHW196677:HHX196677 HRS196677:HRT196677 IBO196677:IBP196677 ILK196677:ILL196677 IVG196677:IVH196677 JFC196677:JFD196677 JOY196677:JOZ196677 JYU196677:JYV196677 KIQ196677:KIR196677 KSM196677:KSN196677 LCI196677:LCJ196677 LME196677:LMF196677 LWA196677:LWB196677 MFW196677:MFX196677 MPS196677:MPT196677 MZO196677:MZP196677 NJK196677:NJL196677 NTG196677:NTH196677 ODC196677:ODD196677 OMY196677:OMZ196677 OWU196677:OWV196677 PGQ196677:PGR196677 PQM196677:PQN196677 QAI196677:QAJ196677 QKE196677:QKF196677 QUA196677:QUB196677 RDW196677:RDX196677 RNS196677:RNT196677 RXO196677:RXP196677 SHK196677:SHL196677 SRG196677:SRH196677 TBC196677:TBD196677 TKY196677:TKZ196677 TUU196677:TUV196677 UEQ196677:UER196677 UOM196677:UON196677 UYI196677:UYJ196677 VIE196677:VIF196677 VSA196677:VSB196677 WBW196677:WBX196677 WLS196677:WLT196677 WVO196677:WVP196677 G262213:H262213 JC262213:JD262213 SY262213:SZ262213 ACU262213:ACV262213 AMQ262213:AMR262213 AWM262213:AWN262213 BGI262213:BGJ262213 BQE262213:BQF262213 CAA262213:CAB262213 CJW262213:CJX262213 CTS262213:CTT262213 DDO262213:DDP262213 DNK262213:DNL262213 DXG262213:DXH262213 EHC262213:EHD262213 EQY262213:EQZ262213 FAU262213:FAV262213 FKQ262213:FKR262213 FUM262213:FUN262213 GEI262213:GEJ262213 GOE262213:GOF262213 GYA262213:GYB262213 HHW262213:HHX262213 HRS262213:HRT262213 IBO262213:IBP262213 ILK262213:ILL262213 IVG262213:IVH262213 JFC262213:JFD262213 JOY262213:JOZ262213 JYU262213:JYV262213 KIQ262213:KIR262213 KSM262213:KSN262213 LCI262213:LCJ262213 LME262213:LMF262213 LWA262213:LWB262213 MFW262213:MFX262213 MPS262213:MPT262213 MZO262213:MZP262213 NJK262213:NJL262213 NTG262213:NTH262213 ODC262213:ODD262213 OMY262213:OMZ262213 OWU262213:OWV262213 PGQ262213:PGR262213 PQM262213:PQN262213 QAI262213:QAJ262213 QKE262213:QKF262213 QUA262213:QUB262213 RDW262213:RDX262213 RNS262213:RNT262213 RXO262213:RXP262213 SHK262213:SHL262213 SRG262213:SRH262213 TBC262213:TBD262213 TKY262213:TKZ262213 TUU262213:TUV262213 UEQ262213:UER262213 UOM262213:UON262213 UYI262213:UYJ262213 VIE262213:VIF262213 VSA262213:VSB262213 WBW262213:WBX262213 WLS262213:WLT262213 WVO262213:WVP262213 G327749:H327749 JC327749:JD327749 SY327749:SZ327749 ACU327749:ACV327749 AMQ327749:AMR327749 AWM327749:AWN327749 BGI327749:BGJ327749 BQE327749:BQF327749 CAA327749:CAB327749 CJW327749:CJX327749 CTS327749:CTT327749 DDO327749:DDP327749 DNK327749:DNL327749 DXG327749:DXH327749 EHC327749:EHD327749 EQY327749:EQZ327749 FAU327749:FAV327749 FKQ327749:FKR327749 FUM327749:FUN327749 GEI327749:GEJ327749 GOE327749:GOF327749 GYA327749:GYB327749 HHW327749:HHX327749 HRS327749:HRT327749 IBO327749:IBP327749 ILK327749:ILL327749 IVG327749:IVH327749 JFC327749:JFD327749 JOY327749:JOZ327749 JYU327749:JYV327749 KIQ327749:KIR327749 KSM327749:KSN327749 LCI327749:LCJ327749 LME327749:LMF327749 LWA327749:LWB327749 MFW327749:MFX327749 MPS327749:MPT327749 MZO327749:MZP327749 NJK327749:NJL327749 NTG327749:NTH327749 ODC327749:ODD327749 OMY327749:OMZ327749 OWU327749:OWV327749 PGQ327749:PGR327749 PQM327749:PQN327749 QAI327749:QAJ327749 QKE327749:QKF327749 QUA327749:QUB327749 RDW327749:RDX327749 RNS327749:RNT327749 RXO327749:RXP327749 SHK327749:SHL327749 SRG327749:SRH327749 TBC327749:TBD327749 TKY327749:TKZ327749 TUU327749:TUV327749 UEQ327749:UER327749 UOM327749:UON327749 UYI327749:UYJ327749 VIE327749:VIF327749 VSA327749:VSB327749 WBW327749:WBX327749 WLS327749:WLT327749 WVO327749:WVP327749 G393285:H393285 JC393285:JD393285 SY393285:SZ393285 ACU393285:ACV393285 AMQ393285:AMR393285 AWM393285:AWN393285 BGI393285:BGJ393285 BQE393285:BQF393285 CAA393285:CAB393285 CJW393285:CJX393285 CTS393285:CTT393285 DDO393285:DDP393285 DNK393285:DNL393285 DXG393285:DXH393285 EHC393285:EHD393285 EQY393285:EQZ393285 FAU393285:FAV393285 FKQ393285:FKR393285 FUM393285:FUN393285 GEI393285:GEJ393285 GOE393285:GOF393285 GYA393285:GYB393285 HHW393285:HHX393285 HRS393285:HRT393285 IBO393285:IBP393285 ILK393285:ILL393285 IVG393285:IVH393285 JFC393285:JFD393285 JOY393285:JOZ393285 JYU393285:JYV393285 KIQ393285:KIR393285 KSM393285:KSN393285 LCI393285:LCJ393285 LME393285:LMF393285 LWA393285:LWB393285 MFW393285:MFX393285 MPS393285:MPT393285 MZO393285:MZP393285 NJK393285:NJL393285 NTG393285:NTH393285 ODC393285:ODD393285 OMY393285:OMZ393285 OWU393285:OWV393285 PGQ393285:PGR393285 PQM393285:PQN393285 QAI393285:QAJ393285 QKE393285:QKF393285 QUA393285:QUB393285 RDW393285:RDX393285 RNS393285:RNT393285 RXO393285:RXP393285 SHK393285:SHL393285 SRG393285:SRH393285 TBC393285:TBD393285 TKY393285:TKZ393285 TUU393285:TUV393285 UEQ393285:UER393285 UOM393285:UON393285 UYI393285:UYJ393285 VIE393285:VIF393285 VSA393285:VSB393285 WBW393285:WBX393285 WLS393285:WLT393285 WVO393285:WVP393285 G458821:H458821 JC458821:JD458821 SY458821:SZ458821 ACU458821:ACV458821 AMQ458821:AMR458821 AWM458821:AWN458821 BGI458821:BGJ458821 BQE458821:BQF458821 CAA458821:CAB458821 CJW458821:CJX458821 CTS458821:CTT458821 DDO458821:DDP458821 DNK458821:DNL458821 DXG458821:DXH458821 EHC458821:EHD458821 EQY458821:EQZ458821 FAU458821:FAV458821 FKQ458821:FKR458821 FUM458821:FUN458821 GEI458821:GEJ458821 GOE458821:GOF458821 GYA458821:GYB458821 HHW458821:HHX458821 HRS458821:HRT458821 IBO458821:IBP458821 ILK458821:ILL458821 IVG458821:IVH458821 JFC458821:JFD458821 JOY458821:JOZ458821 JYU458821:JYV458821 KIQ458821:KIR458821 KSM458821:KSN458821 LCI458821:LCJ458821 LME458821:LMF458821 LWA458821:LWB458821 MFW458821:MFX458821 MPS458821:MPT458821 MZO458821:MZP458821 NJK458821:NJL458821 NTG458821:NTH458821 ODC458821:ODD458821 OMY458821:OMZ458821 OWU458821:OWV458821 PGQ458821:PGR458821 PQM458821:PQN458821 QAI458821:QAJ458821 QKE458821:QKF458821 QUA458821:QUB458821 RDW458821:RDX458821 RNS458821:RNT458821 RXO458821:RXP458821 SHK458821:SHL458821 SRG458821:SRH458821 TBC458821:TBD458821 TKY458821:TKZ458821 TUU458821:TUV458821 UEQ458821:UER458821 UOM458821:UON458821 UYI458821:UYJ458821 VIE458821:VIF458821 VSA458821:VSB458821 WBW458821:WBX458821 WLS458821:WLT458821 WVO458821:WVP458821 G524357:H524357 JC524357:JD524357 SY524357:SZ524357 ACU524357:ACV524357 AMQ524357:AMR524357 AWM524357:AWN524357 BGI524357:BGJ524357 BQE524357:BQF524357 CAA524357:CAB524357 CJW524357:CJX524357 CTS524357:CTT524357 DDO524357:DDP524357 DNK524357:DNL524357 DXG524357:DXH524357 EHC524357:EHD524357 EQY524357:EQZ524357 FAU524357:FAV524357 FKQ524357:FKR524357 FUM524357:FUN524357 GEI524357:GEJ524357 GOE524357:GOF524357 GYA524357:GYB524357 HHW524357:HHX524357 HRS524357:HRT524357 IBO524357:IBP524357 ILK524357:ILL524357 IVG524357:IVH524357 JFC524357:JFD524357 JOY524357:JOZ524357 JYU524357:JYV524357 KIQ524357:KIR524357 KSM524357:KSN524357 LCI524357:LCJ524357 LME524357:LMF524357 LWA524357:LWB524357 MFW524357:MFX524357 MPS524357:MPT524357 MZO524357:MZP524357 NJK524357:NJL524357 NTG524357:NTH524357 ODC524357:ODD524357 OMY524357:OMZ524357 OWU524357:OWV524357 PGQ524357:PGR524357 PQM524357:PQN524357 QAI524357:QAJ524357 QKE524357:QKF524357 QUA524357:QUB524357 RDW524357:RDX524357 RNS524357:RNT524357 RXO524357:RXP524357 SHK524357:SHL524357 SRG524357:SRH524357 TBC524357:TBD524357 TKY524357:TKZ524357 TUU524357:TUV524357 UEQ524357:UER524357 UOM524357:UON524357 UYI524357:UYJ524357 VIE524357:VIF524357 VSA524357:VSB524357 WBW524357:WBX524357 WLS524357:WLT524357 WVO524357:WVP524357 G589893:H589893 JC589893:JD589893 SY589893:SZ589893 ACU589893:ACV589893 AMQ589893:AMR589893 AWM589893:AWN589893 BGI589893:BGJ589893 BQE589893:BQF589893 CAA589893:CAB589893 CJW589893:CJX589893 CTS589893:CTT589893 DDO589893:DDP589893 DNK589893:DNL589893 DXG589893:DXH589893 EHC589893:EHD589893 EQY589893:EQZ589893 FAU589893:FAV589893 FKQ589893:FKR589893 FUM589893:FUN589893 GEI589893:GEJ589893 GOE589893:GOF589893 GYA589893:GYB589893 HHW589893:HHX589893 HRS589893:HRT589893 IBO589893:IBP589893 ILK589893:ILL589893 IVG589893:IVH589893 JFC589893:JFD589893 JOY589893:JOZ589893 JYU589893:JYV589893 KIQ589893:KIR589893 KSM589893:KSN589893 LCI589893:LCJ589893 LME589893:LMF589893 LWA589893:LWB589893 MFW589893:MFX589893 MPS589893:MPT589893 MZO589893:MZP589893 NJK589893:NJL589893 NTG589893:NTH589893 ODC589893:ODD589893 OMY589893:OMZ589893 OWU589893:OWV589893 PGQ589893:PGR589893 PQM589893:PQN589893 QAI589893:QAJ589893 QKE589893:QKF589893 QUA589893:QUB589893 RDW589893:RDX589893 RNS589893:RNT589893 RXO589893:RXP589893 SHK589893:SHL589893 SRG589893:SRH589893 TBC589893:TBD589893 TKY589893:TKZ589893 TUU589893:TUV589893 UEQ589893:UER589893 UOM589893:UON589893 UYI589893:UYJ589893 VIE589893:VIF589893 VSA589893:VSB589893 WBW589893:WBX589893 WLS589893:WLT589893 WVO589893:WVP589893 G655429:H655429 JC655429:JD655429 SY655429:SZ655429 ACU655429:ACV655429 AMQ655429:AMR655429 AWM655429:AWN655429 BGI655429:BGJ655429 BQE655429:BQF655429 CAA655429:CAB655429 CJW655429:CJX655429 CTS655429:CTT655429 DDO655429:DDP655429 DNK655429:DNL655429 DXG655429:DXH655429 EHC655429:EHD655429 EQY655429:EQZ655429 FAU655429:FAV655429 FKQ655429:FKR655429 FUM655429:FUN655429 GEI655429:GEJ655429 GOE655429:GOF655429 GYA655429:GYB655429 HHW655429:HHX655429 HRS655429:HRT655429 IBO655429:IBP655429 ILK655429:ILL655429 IVG655429:IVH655429 JFC655429:JFD655429 JOY655429:JOZ655429 JYU655429:JYV655429 KIQ655429:KIR655429 KSM655429:KSN655429 LCI655429:LCJ655429 LME655429:LMF655429 LWA655429:LWB655429 MFW655429:MFX655429 MPS655429:MPT655429 MZO655429:MZP655429 NJK655429:NJL655429 NTG655429:NTH655429 ODC655429:ODD655429 OMY655429:OMZ655429 OWU655429:OWV655429 PGQ655429:PGR655429 PQM655429:PQN655429 QAI655429:QAJ655429 QKE655429:QKF655429 QUA655429:QUB655429 RDW655429:RDX655429 RNS655429:RNT655429 RXO655429:RXP655429 SHK655429:SHL655429 SRG655429:SRH655429 TBC655429:TBD655429 TKY655429:TKZ655429 TUU655429:TUV655429 UEQ655429:UER655429 UOM655429:UON655429 UYI655429:UYJ655429 VIE655429:VIF655429 VSA655429:VSB655429 WBW655429:WBX655429 WLS655429:WLT655429 WVO655429:WVP655429 G720965:H720965 JC720965:JD720965 SY720965:SZ720965 ACU720965:ACV720965 AMQ720965:AMR720965 AWM720965:AWN720965 BGI720965:BGJ720965 BQE720965:BQF720965 CAA720965:CAB720965 CJW720965:CJX720965 CTS720965:CTT720965 DDO720965:DDP720965 DNK720965:DNL720965 DXG720965:DXH720965 EHC720965:EHD720965 EQY720965:EQZ720965 FAU720965:FAV720965 FKQ720965:FKR720965 FUM720965:FUN720965 GEI720965:GEJ720965 GOE720965:GOF720965 GYA720965:GYB720965 HHW720965:HHX720965 HRS720965:HRT720965 IBO720965:IBP720965 ILK720965:ILL720965 IVG720965:IVH720965 JFC720965:JFD720965 JOY720965:JOZ720965 JYU720965:JYV720965 KIQ720965:KIR720965 KSM720965:KSN720965 LCI720965:LCJ720965 LME720965:LMF720965 LWA720965:LWB720965 MFW720965:MFX720965 MPS720965:MPT720965 MZO720965:MZP720965 NJK720965:NJL720965 NTG720965:NTH720965 ODC720965:ODD720965 OMY720965:OMZ720965 OWU720965:OWV720965 PGQ720965:PGR720965 PQM720965:PQN720965 QAI720965:QAJ720965 QKE720965:QKF720965 QUA720965:QUB720965 RDW720965:RDX720965 RNS720965:RNT720965 RXO720965:RXP720965 SHK720965:SHL720965 SRG720965:SRH720965 TBC720965:TBD720965 TKY720965:TKZ720965 TUU720965:TUV720965 UEQ720965:UER720965 UOM720965:UON720965 UYI720965:UYJ720965 VIE720965:VIF720965 VSA720965:VSB720965 WBW720965:WBX720965 WLS720965:WLT720965 WVO720965:WVP720965 G786501:H786501 JC786501:JD786501 SY786501:SZ786501 ACU786501:ACV786501 AMQ786501:AMR786501 AWM786501:AWN786501 BGI786501:BGJ786501 BQE786501:BQF786501 CAA786501:CAB786501 CJW786501:CJX786501 CTS786501:CTT786501 DDO786501:DDP786501 DNK786501:DNL786501 DXG786501:DXH786501 EHC786501:EHD786501 EQY786501:EQZ786501 FAU786501:FAV786501 FKQ786501:FKR786501 FUM786501:FUN786501 GEI786501:GEJ786501 GOE786501:GOF786501 GYA786501:GYB786501 HHW786501:HHX786501 HRS786501:HRT786501 IBO786501:IBP786501 ILK786501:ILL786501 IVG786501:IVH786501 JFC786501:JFD786501 JOY786501:JOZ786501 JYU786501:JYV786501 KIQ786501:KIR786501 KSM786501:KSN786501 LCI786501:LCJ786501 LME786501:LMF786501 LWA786501:LWB786501 MFW786501:MFX786501 MPS786501:MPT786501 MZO786501:MZP786501 NJK786501:NJL786501 NTG786501:NTH786501 ODC786501:ODD786501 OMY786501:OMZ786501 OWU786501:OWV786501 PGQ786501:PGR786501 PQM786501:PQN786501 QAI786501:QAJ786501 QKE786501:QKF786501 QUA786501:QUB786501 RDW786501:RDX786501 RNS786501:RNT786501 RXO786501:RXP786501 SHK786501:SHL786501 SRG786501:SRH786501 TBC786501:TBD786501 TKY786501:TKZ786501 TUU786501:TUV786501 UEQ786501:UER786501 UOM786501:UON786501 UYI786501:UYJ786501 VIE786501:VIF786501 VSA786501:VSB786501 WBW786501:WBX786501 WLS786501:WLT786501 WVO786501:WVP786501 G852037:H852037 JC852037:JD852037 SY852037:SZ852037 ACU852037:ACV852037 AMQ852037:AMR852037 AWM852037:AWN852037 BGI852037:BGJ852037 BQE852037:BQF852037 CAA852037:CAB852037 CJW852037:CJX852037 CTS852037:CTT852037 DDO852037:DDP852037 DNK852037:DNL852037 DXG852037:DXH852037 EHC852037:EHD852037 EQY852037:EQZ852037 FAU852037:FAV852037 FKQ852037:FKR852037 FUM852037:FUN852037 GEI852037:GEJ852037 GOE852037:GOF852037 GYA852037:GYB852037 HHW852037:HHX852037 HRS852037:HRT852037 IBO852037:IBP852037 ILK852037:ILL852037 IVG852037:IVH852037 JFC852037:JFD852037 JOY852037:JOZ852037 JYU852037:JYV852037 KIQ852037:KIR852037 KSM852037:KSN852037 LCI852037:LCJ852037 LME852037:LMF852037 LWA852037:LWB852037 MFW852037:MFX852037 MPS852037:MPT852037 MZO852037:MZP852037 NJK852037:NJL852037 NTG852037:NTH852037 ODC852037:ODD852037 OMY852037:OMZ852037 OWU852037:OWV852037 PGQ852037:PGR852037 PQM852037:PQN852037 QAI852037:QAJ852037 QKE852037:QKF852037 QUA852037:QUB852037 RDW852037:RDX852037 RNS852037:RNT852037 RXO852037:RXP852037 SHK852037:SHL852037 SRG852037:SRH852037 TBC852037:TBD852037 TKY852037:TKZ852037 TUU852037:TUV852037 UEQ852037:UER852037 UOM852037:UON852037 UYI852037:UYJ852037 VIE852037:VIF852037 VSA852037:VSB852037 WBW852037:WBX852037 WLS852037:WLT852037 WVO852037:WVP852037 G917573:H917573 JC917573:JD917573 SY917573:SZ917573 ACU917573:ACV917573 AMQ917573:AMR917573 AWM917573:AWN917573 BGI917573:BGJ917573 BQE917573:BQF917573 CAA917573:CAB917573 CJW917573:CJX917573 CTS917573:CTT917573 DDO917573:DDP917573 DNK917573:DNL917573 DXG917573:DXH917573 EHC917573:EHD917573 EQY917573:EQZ917573 FAU917573:FAV917573 FKQ917573:FKR917573 FUM917573:FUN917573 GEI917573:GEJ917573 GOE917573:GOF917573 GYA917573:GYB917573 HHW917573:HHX917573 HRS917573:HRT917573 IBO917573:IBP917573 ILK917573:ILL917573 IVG917573:IVH917573 JFC917573:JFD917573 JOY917573:JOZ917573 JYU917573:JYV917573 KIQ917573:KIR917573 KSM917573:KSN917573 LCI917573:LCJ917573 LME917573:LMF917573 LWA917573:LWB917573 MFW917573:MFX917573 MPS917573:MPT917573 MZO917573:MZP917573 NJK917573:NJL917573 NTG917573:NTH917573 ODC917573:ODD917573 OMY917573:OMZ917573 OWU917573:OWV917573 PGQ917573:PGR917573 PQM917573:PQN917573 QAI917573:QAJ917573 QKE917573:QKF917573 QUA917573:QUB917573 RDW917573:RDX917573 RNS917573:RNT917573 RXO917573:RXP917573 SHK917573:SHL917573 SRG917573:SRH917573 TBC917573:TBD917573 TKY917573:TKZ917573 TUU917573:TUV917573 UEQ917573:UER917573 UOM917573:UON917573 UYI917573:UYJ917573 VIE917573:VIF917573 VSA917573:VSB917573 WBW917573:WBX917573 WLS917573:WLT917573 WVO917573:WVP917573 G983109:H983109 JC983109:JD983109 SY983109:SZ983109 ACU983109:ACV983109 AMQ983109:AMR983109 AWM983109:AWN983109 BGI983109:BGJ983109 BQE983109:BQF983109 CAA983109:CAB983109 CJW983109:CJX983109 CTS983109:CTT983109 DDO983109:DDP983109 DNK983109:DNL983109 DXG983109:DXH983109 EHC983109:EHD983109 EQY983109:EQZ983109 FAU983109:FAV983109 FKQ983109:FKR983109 FUM983109:FUN983109 GEI983109:GEJ983109 GOE983109:GOF983109 GYA983109:GYB983109 HHW983109:HHX983109 HRS983109:HRT983109 IBO983109:IBP983109 ILK983109:ILL983109 IVG983109:IVH983109 JFC983109:JFD983109 JOY983109:JOZ983109 JYU983109:JYV983109 KIQ983109:KIR983109 KSM983109:KSN983109 LCI983109:LCJ983109 LME983109:LMF983109 LWA983109:LWB983109 MFW983109:MFX983109 MPS983109:MPT983109 MZO983109:MZP983109 NJK983109:NJL983109 NTG983109:NTH983109 ODC983109:ODD983109 OMY983109:OMZ983109 OWU983109:OWV983109 PGQ983109:PGR983109 PQM983109:PQN983109 QAI983109:QAJ983109 QKE983109:QKF983109 QUA983109:QUB983109 RDW983109:RDX983109 RNS983109:RNT983109 RXO983109:RXP983109 SHK983109:SHL983109 SRG983109:SRH983109 TBC983109:TBD983109 TKY983109:TKZ983109 TUU983109:TUV983109 UEQ983109:UER983109 UOM983109:UON983109 UYI983109:UYJ983109 VIE983109:VIF983109 VSA983109:VSB983109 WBW983109:WBX983109 WLS983109:WLT983109 WVO983109:WVP983109 G89:H89 JC89:JD89 SY89:SZ89 ACU89:ACV89 AMQ89:AMR89 AWM89:AWN89 BGI89:BGJ89 BQE89:BQF89 CAA89:CAB89 CJW89:CJX89 CTS89:CTT89 DDO89:DDP89 DNK89:DNL89 DXG89:DXH89 EHC89:EHD89 EQY89:EQZ89 FAU89:FAV89 FKQ89:FKR89 FUM89:FUN89 GEI89:GEJ89 GOE89:GOF89 GYA89:GYB89 HHW89:HHX89 HRS89:HRT89 IBO89:IBP89 ILK89:ILL89 IVG89:IVH89 JFC89:JFD89 JOY89:JOZ89 JYU89:JYV89 KIQ89:KIR89 KSM89:KSN89 LCI89:LCJ89 LME89:LMF89 LWA89:LWB89 MFW89:MFX89 MPS89:MPT89 MZO89:MZP89 NJK89:NJL89 NTG89:NTH89 ODC89:ODD89 OMY89:OMZ89 OWU89:OWV89 PGQ89:PGR89 PQM89:PQN89 QAI89:QAJ89 QKE89:QKF89 QUA89:QUB89 RDW89:RDX89 RNS89:RNT89 RXO89:RXP89 SHK89:SHL89 SRG89:SRH89 TBC89:TBD89 TKY89:TKZ89 TUU89:TUV89 UEQ89:UER89 UOM89:UON89 UYI89:UYJ89 VIE89:VIF89 VSA89:VSB89 WBW89:WBX89 WLS89:WLT89 WVO89:WVP89 G65625:H65625 JC65625:JD65625 SY65625:SZ65625 ACU65625:ACV65625 AMQ65625:AMR65625 AWM65625:AWN65625 BGI65625:BGJ65625 BQE65625:BQF65625 CAA65625:CAB65625 CJW65625:CJX65625 CTS65625:CTT65625 DDO65625:DDP65625 DNK65625:DNL65625 DXG65625:DXH65625 EHC65625:EHD65625 EQY65625:EQZ65625 FAU65625:FAV65625 FKQ65625:FKR65625 FUM65625:FUN65625 GEI65625:GEJ65625 GOE65625:GOF65625 GYA65625:GYB65625 HHW65625:HHX65625 HRS65625:HRT65625 IBO65625:IBP65625 ILK65625:ILL65625 IVG65625:IVH65625 JFC65625:JFD65625 JOY65625:JOZ65625 JYU65625:JYV65625 KIQ65625:KIR65625 KSM65625:KSN65625 LCI65625:LCJ65625 LME65625:LMF65625 LWA65625:LWB65625 MFW65625:MFX65625 MPS65625:MPT65625 MZO65625:MZP65625 NJK65625:NJL65625 NTG65625:NTH65625 ODC65625:ODD65625 OMY65625:OMZ65625 OWU65625:OWV65625 PGQ65625:PGR65625 PQM65625:PQN65625 QAI65625:QAJ65625 QKE65625:QKF65625 QUA65625:QUB65625 RDW65625:RDX65625 RNS65625:RNT65625 RXO65625:RXP65625 SHK65625:SHL65625 SRG65625:SRH65625 TBC65625:TBD65625 TKY65625:TKZ65625 TUU65625:TUV65625 UEQ65625:UER65625 UOM65625:UON65625 UYI65625:UYJ65625 VIE65625:VIF65625 VSA65625:VSB65625 WBW65625:WBX65625 WLS65625:WLT65625 WVO65625:WVP65625 G131161:H131161 JC131161:JD131161 SY131161:SZ131161 ACU131161:ACV131161 AMQ131161:AMR131161 AWM131161:AWN131161 BGI131161:BGJ131161 BQE131161:BQF131161 CAA131161:CAB131161 CJW131161:CJX131161 CTS131161:CTT131161 DDO131161:DDP131161 DNK131161:DNL131161 DXG131161:DXH131161 EHC131161:EHD131161 EQY131161:EQZ131161 FAU131161:FAV131161 FKQ131161:FKR131161 FUM131161:FUN131161 GEI131161:GEJ131161 GOE131161:GOF131161 GYA131161:GYB131161 HHW131161:HHX131161 HRS131161:HRT131161 IBO131161:IBP131161 ILK131161:ILL131161 IVG131161:IVH131161 JFC131161:JFD131161 JOY131161:JOZ131161 JYU131161:JYV131161 KIQ131161:KIR131161 KSM131161:KSN131161 LCI131161:LCJ131161 LME131161:LMF131161 LWA131161:LWB131161 MFW131161:MFX131161 MPS131161:MPT131161 MZO131161:MZP131161 NJK131161:NJL131161 NTG131161:NTH131161 ODC131161:ODD131161 OMY131161:OMZ131161 OWU131161:OWV131161 PGQ131161:PGR131161 PQM131161:PQN131161 QAI131161:QAJ131161 QKE131161:QKF131161 QUA131161:QUB131161 RDW131161:RDX131161 RNS131161:RNT131161 RXO131161:RXP131161 SHK131161:SHL131161 SRG131161:SRH131161 TBC131161:TBD131161 TKY131161:TKZ131161 TUU131161:TUV131161 UEQ131161:UER131161 UOM131161:UON131161 UYI131161:UYJ131161 VIE131161:VIF131161 VSA131161:VSB131161 WBW131161:WBX131161 WLS131161:WLT131161 WVO131161:WVP131161 G196697:H196697 JC196697:JD196697 SY196697:SZ196697 ACU196697:ACV196697 AMQ196697:AMR196697 AWM196697:AWN196697 BGI196697:BGJ196697 BQE196697:BQF196697 CAA196697:CAB196697 CJW196697:CJX196697 CTS196697:CTT196697 DDO196697:DDP196697 DNK196697:DNL196697 DXG196697:DXH196697 EHC196697:EHD196697 EQY196697:EQZ196697 FAU196697:FAV196697 FKQ196697:FKR196697 FUM196697:FUN196697 GEI196697:GEJ196697 GOE196697:GOF196697 GYA196697:GYB196697 HHW196697:HHX196697 HRS196697:HRT196697 IBO196697:IBP196697 ILK196697:ILL196697 IVG196697:IVH196697 JFC196697:JFD196697 JOY196697:JOZ196697 JYU196697:JYV196697 KIQ196697:KIR196697 KSM196697:KSN196697 LCI196697:LCJ196697 LME196697:LMF196697 LWA196697:LWB196697 MFW196697:MFX196697 MPS196697:MPT196697 MZO196697:MZP196697 NJK196697:NJL196697 NTG196697:NTH196697 ODC196697:ODD196697 OMY196697:OMZ196697 OWU196697:OWV196697 PGQ196697:PGR196697 PQM196697:PQN196697 QAI196697:QAJ196697 QKE196697:QKF196697 QUA196697:QUB196697 RDW196697:RDX196697 RNS196697:RNT196697 RXO196697:RXP196697 SHK196697:SHL196697 SRG196697:SRH196697 TBC196697:TBD196697 TKY196697:TKZ196697 TUU196697:TUV196697 UEQ196697:UER196697 UOM196697:UON196697 UYI196697:UYJ196697 VIE196697:VIF196697 VSA196697:VSB196697 WBW196697:WBX196697 WLS196697:WLT196697 WVO196697:WVP196697 G262233:H262233 JC262233:JD262233 SY262233:SZ262233 ACU262233:ACV262233 AMQ262233:AMR262233 AWM262233:AWN262233 BGI262233:BGJ262233 BQE262233:BQF262233 CAA262233:CAB262233 CJW262233:CJX262233 CTS262233:CTT262233 DDO262233:DDP262233 DNK262233:DNL262233 DXG262233:DXH262233 EHC262233:EHD262233 EQY262233:EQZ262233 FAU262233:FAV262233 FKQ262233:FKR262233 FUM262233:FUN262233 GEI262233:GEJ262233 GOE262233:GOF262233 GYA262233:GYB262233 HHW262233:HHX262233 HRS262233:HRT262233 IBO262233:IBP262233 ILK262233:ILL262233 IVG262233:IVH262233 JFC262233:JFD262233 JOY262233:JOZ262233 JYU262233:JYV262233 KIQ262233:KIR262233 KSM262233:KSN262233 LCI262233:LCJ262233 LME262233:LMF262233 LWA262233:LWB262233 MFW262233:MFX262233 MPS262233:MPT262233 MZO262233:MZP262233 NJK262233:NJL262233 NTG262233:NTH262233 ODC262233:ODD262233 OMY262233:OMZ262233 OWU262233:OWV262233 PGQ262233:PGR262233 PQM262233:PQN262233 QAI262233:QAJ262233 QKE262233:QKF262233 QUA262233:QUB262233 RDW262233:RDX262233 RNS262233:RNT262233 RXO262233:RXP262233 SHK262233:SHL262233 SRG262233:SRH262233 TBC262233:TBD262233 TKY262233:TKZ262233 TUU262233:TUV262233 UEQ262233:UER262233 UOM262233:UON262233 UYI262233:UYJ262233 VIE262233:VIF262233 VSA262233:VSB262233 WBW262233:WBX262233 WLS262233:WLT262233 WVO262233:WVP262233 G327769:H327769 JC327769:JD327769 SY327769:SZ327769 ACU327769:ACV327769 AMQ327769:AMR327769 AWM327769:AWN327769 BGI327769:BGJ327769 BQE327769:BQF327769 CAA327769:CAB327769 CJW327769:CJX327769 CTS327769:CTT327769 DDO327769:DDP327769 DNK327769:DNL327769 DXG327769:DXH327769 EHC327769:EHD327769 EQY327769:EQZ327769 FAU327769:FAV327769 FKQ327769:FKR327769 FUM327769:FUN327769 GEI327769:GEJ327769 GOE327769:GOF327769 GYA327769:GYB327769 HHW327769:HHX327769 HRS327769:HRT327769 IBO327769:IBP327769 ILK327769:ILL327769 IVG327769:IVH327769 JFC327769:JFD327769 JOY327769:JOZ327769 JYU327769:JYV327769 KIQ327769:KIR327769 KSM327769:KSN327769 LCI327769:LCJ327769 LME327769:LMF327769 LWA327769:LWB327769 MFW327769:MFX327769 MPS327769:MPT327769 MZO327769:MZP327769 NJK327769:NJL327769 NTG327769:NTH327769 ODC327769:ODD327769 OMY327769:OMZ327769 OWU327769:OWV327769 PGQ327769:PGR327769 PQM327769:PQN327769 QAI327769:QAJ327769 QKE327769:QKF327769 QUA327769:QUB327769 RDW327769:RDX327769 RNS327769:RNT327769 RXO327769:RXP327769 SHK327769:SHL327769 SRG327769:SRH327769 TBC327769:TBD327769 TKY327769:TKZ327769 TUU327769:TUV327769 UEQ327769:UER327769 UOM327769:UON327769 UYI327769:UYJ327769 VIE327769:VIF327769 VSA327769:VSB327769 WBW327769:WBX327769 WLS327769:WLT327769 WVO327769:WVP327769 G393305:H393305 JC393305:JD393305 SY393305:SZ393305 ACU393305:ACV393305 AMQ393305:AMR393305 AWM393305:AWN393305 BGI393305:BGJ393305 BQE393305:BQF393305 CAA393305:CAB393305 CJW393305:CJX393305 CTS393305:CTT393305 DDO393305:DDP393305 DNK393305:DNL393305 DXG393305:DXH393305 EHC393305:EHD393305 EQY393305:EQZ393305 FAU393305:FAV393305 FKQ393305:FKR393305 FUM393305:FUN393305 GEI393305:GEJ393305 GOE393305:GOF393305 GYA393305:GYB393305 HHW393305:HHX393305 HRS393305:HRT393305 IBO393305:IBP393305 ILK393305:ILL393305 IVG393305:IVH393305 JFC393305:JFD393305 JOY393305:JOZ393305 JYU393305:JYV393305 KIQ393305:KIR393305 KSM393305:KSN393305 LCI393305:LCJ393305 LME393305:LMF393305 LWA393305:LWB393305 MFW393305:MFX393305 MPS393305:MPT393305 MZO393305:MZP393305 NJK393305:NJL393305 NTG393305:NTH393305 ODC393305:ODD393305 OMY393305:OMZ393305 OWU393305:OWV393305 PGQ393305:PGR393305 PQM393305:PQN393305 QAI393305:QAJ393305 QKE393305:QKF393305 QUA393305:QUB393305 RDW393305:RDX393305 RNS393305:RNT393305 RXO393305:RXP393305 SHK393305:SHL393305 SRG393305:SRH393305 TBC393305:TBD393305 TKY393305:TKZ393305 TUU393305:TUV393305 UEQ393305:UER393305 UOM393305:UON393305 UYI393305:UYJ393305 VIE393305:VIF393305 VSA393305:VSB393305 WBW393305:WBX393305 WLS393305:WLT393305 WVO393305:WVP393305 G458841:H458841 JC458841:JD458841 SY458841:SZ458841 ACU458841:ACV458841 AMQ458841:AMR458841 AWM458841:AWN458841 BGI458841:BGJ458841 BQE458841:BQF458841 CAA458841:CAB458841 CJW458841:CJX458841 CTS458841:CTT458841 DDO458841:DDP458841 DNK458841:DNL458841 DXG458841:DXH458841 EHC458841:EHD458841 EQY458841:EQZ458841 FAU458841:FAV458841 FKQ458841:FKR458841 FUM458841:FUN458841 GEI458841:GEJ458841 GOE458841:GOF458841 GYA458841:GYB458841 HHW458841:HHX458841 HRS458841:HRT458841 IBO458841:IBP458841 ILK458841:ILL458841 IVG458841:IVH458841 JFC458841:JFD458841 JOY458841:JOZ458841 JYU458841:JYV458841 KIQ458841:KIR458841 KSM458841:KSN458841 LCI458841:LCJ458841 LME458841:LMF458841 LWA458841:LWB458841 MFW458841:MFX458841 MPS458841:MPT458841 MZO458841:MZP458841 NJK458841:NJL458841 NTG458841:NTH458841 ODC458841:ODD458841 OMY458841:OMZ458841 OWU458841:OWV458841 PGQ458841:PGR458841 PQM458841:PQN458841 QAI458841:QAJ458841 QKE458841:QKF458841 QUA458841:QUB458841 RDW458841:RDX458841 RNS458841:RNT458841 RXO458841:RXP458841 SHK458841:SHL458841 SRG458841:SRH458841 TBC458841:TBD458841 TKY458841:TKZ458841 TUU458841:TUV458841 UEQ458841:UER458841 UOM458841:UON458841 UYI458841:UYJ458841 VIE458841:VIF458841 VSA458841:VSB458841 WBW458841:WBX458841 WLS458841:WLT458841 WVO458841:WVP458841 G524377:H524377 JC524377:JD524377 SY524377:SZ524377 ACU524377:ACV524377 AMQ524377:AMR524377 AWM524377:AWN524377 BGI524377:BGJ524377 BQE524377:BQF524377 CAA524377:CAB524377 CJW524377:CJX524377 CTS524377:CTT524377 DDO524377:DDP524377 DNK524377:DNL524377 DXG524377:DXH524377 EHC524377:EHD524377 EQY524377:EQZ524377 FAU524377:FAV524377 FKQ524377:FKR524377 FUM524377:FUN524377 GEI524377:GEJ524377 GOE524377:GOF524377 GYA524377:GYB524377 HHW524377:HHX524377 HRS524377:HRT524377 IBO524377:IBP524377 ILK524377:ILL524377 IVG524377:IVH524377 JFC524377:JFD524377 JOY524377:JOZ524377 JYU524377:JYV524377 KIQ524377:KIR524377 KSM524377:KSN524377 LCI524377:LCJ524377 LME524377:LMF524377 LWA524377:LWB524377 MFW524377:MFX524377 MPS524377:MPT524377 MZO524377:MZP524377 NJK524377:NJL524377 NTG524377:NTH524377 ODC524377:ODD524377 OMY524377:OMZ524377 OWU524377:OWV524377 PGQ524377:PGR524377 PQM524377:PQN524377 QAI524377:QAJ524377 QKE524377:QKF524377 QUA524377:QUB524377 RDW524377:RDX524377 RNS524377:RNT524377 RXO524377:RXP524377 SHK524377:SHL524377 SRG524377:SRH524377 TBC524377:TBD524377 TKY524377:TKZ524377 TUU524377:TUV524377 UEQ524377:UER524377 UOM524377:UON524377 UYI524377:UYJ524377 VIE524377:VIF524377 VSA524377:VSB524377 WBW524377:WBX524377 WLS524377:WLT524377 WVO524377:WVP524377 G589913:H589913 JC589913:JD589913 SY589913:SZ589913 ACU589913:ACV589913 AMQ589913:AMR589913 AWM589913:AWN589913 BGI589913:BGJ589913 BQE589913:BQF589913 CAA589913:CAB589913 CJW589913:CJX589913 CTS589913:CTT589913 DDO589913:DDP589913 DNK589913:DNL589913 DXG589913:DXH589913 EHC589913:EHD589913 EQY589913:EQZ589913 FAU589913:FAV589913 FKQ589913:FKR589913 FUM589913:FUN589913 GEI589913:GEJ589913 GOE589913:GOF589913 GYA589913:GYB589913 HHW589913:HHX589913 HRS589913:HRT589913 IBO589913:IBP589913 ILK589913:ILL589913 IVG589913:IVH589913 JFC589913:JFD589913 JOY589913:JOZ589913 JYU589913:JYV589913 KIQ589913:KIR589913 KSM589913:KSN589913 LCI589913:LCJ589913 LME589913:LMF589913 LWA589913:LWB589913 MFW589913:MFX589913 MPS589913:MPT589913 MZO589913:MZP589913 NJK589913:NJL589913 NTG589913:NTH589913 ODC589913:ODD589913 OMY589913:OMZ589913 OWU589913:OWV589913 PGQ589913:PGR589913 PQM589913:PQN589913 QAI589913:QAJ589913 QKE589913:QKF589913 QUA589913:QUB589913 RDW589913:RDX589913 RNS589913:RNT589913 RXO589913:RXP589913 SHK589913:SHL589913 SRG589913:SRH589913 TBC589913:TBD589913 TKY589913:TKZ589913 TUU589913:TUV589913 UEQ589913:UER589913 UOM589913:UON589913 UYI589913:UYJ589913 VIE589913:VIF589913 VSA589913:VSB589913 WBW589913:WBX589913 WLS589913:WLT589913 WVO589913:WVP589913 G655449:H655449 JC655449:JD655449 SY655449:SZ655449 ACU655449:ACV655449 AMQ655449:AMR655449 AWM655449:AWN655449 BGI655449:BGJ655449 BQE655449:BQF655449 CAA655449:CAB655449 CJW655449:CJX655449 CTS655449:CTT655449 DDO655449:DDP655449 DNK655449:DNL655449 DXG655449:DXH655449 EHC655449:EHD655449 EQY655449:EQZ655449 FAU655449:FAV655449 FKQ655449:FKR655449 FUM655449:FUN655449 GEI655449:GEJ655449 GOE655449:GOF655449 GYA655449:GYB655449 HHW655449:HHX655449 HRS655449:HRT655449 IBO655449:IBP655449 ILK655449:ILL655449 IVG655449:IVH655449 JFC655449:JFD655449 JOY655449:JOZ655449 JYU655449:JYV655449 KIQ655449:KIR655449 KSM655449:KSN655449 LCI655449:LCJ655449 LME655449:LMF655449 LWA655449:LWB655449 MFW655449:MFX655449 MPS655449:MPT655449 MZO655449:MZP655449 NJK655449:NJL655449 NTG655449:NTH655449 ODC655449:ODD655449 OMY655449:OMZ655449 OWU655449:OWV655449 PGQ655449:PGR655449 PQM655449:PQN655449 QAI655449:QAJ655449 QKE655449:QKF655449 QUA655449:QUB655449 RDW655449:RDX655449 RNS655449:RNT655449 RXO655449:RXP655449 SHK655449:SHL655449 SRG655449:SRH655449 TBC655449:TBD655449 TKY655449:TKZ655449 TUU655449:TUV655449 UEQ655449:UER655449 UOM655449:UON655449 UYI655449:UYJ655449 VIE655449:VIF655449 VSA655449:VSB655449 WBW655449:WBX655449 WLS655449:WLT655449 WVO655449:WVP655449 G720985:H720985 JC720985:JD720985 SY720985:SZ720985 ACU720985:ACV720985 AMQ720985:AMR720985 AWM720985:AWN720985 BGI720985:BGJ720985 BQE720985:BQF720985 CAA720985:CAB720985 CJW720985:CJX720985 CTS720985:CTT720985 DDO720985:DDP720985 DNK720985:DNL720985 DXG720985:DXH720985 EHC720985:EHD720985 EQY720985:EQZ720985 FAU720985:FAV720985 FKQ720985:FKR720985 FUM720985:FUN720985 GEI720985:GEJ720985 GOE720985:GOF720985 GYA720985:GYB720985 HHW720985:HHX720985 HRS720985:HRT720985 IBO720985:IBP720985 ILK720985:ILL720985 IVG720985:IVH720985 JFC720985:JFD720985 JOY720985:JOZ720985 JYU720985:JYV720985 KIQ720985:KIR720985 KSM720985:KSN720985 LCI720985:LCJ720985 LME720985:LMF720985 LWA720985:LWB720985 MFW720985:MFX720985 MPS720985:MPT720985 MZO720985:MZP720985 NJK720985:NJL720985 NTG720985:NTH720985 ODC720985:ODD720985 OMY720985:OMZ720985 OWU720985:OWV720985 PGQ720985:PGR720985 PQM720985:PQN720985 QAI720985:QAJ720985 QKE720985:QKF720985 QUA720985:QUB720985 RDW720985:RDX720985 RNS720985:RNT720985 RXO720985:RXP720985 SHK720985:SHL720985 SRG720985:SRH720985 TBC720985:TBD720985 TKY720985:TKZ720985 TUU720985:TUV720985 UEQ720985:UER720985 UOM720985:UON720985 UYI720985:UYJ720985 VIE720985:VIF720985 VSA720985:VSB720985 WBW720985:WBX720985 WLS720985:WLT720985 WVO720985:WVP720985 G786521:H786521 JC786521:JD786521 SY786521:SZ786521 ACU786521:ACV786521 AMQ786521:AMR786521 AWM786521:AWN786521 BGI786521:BGJ786521 BQE786521:BQF786521 CAA786521:CAB786521 CJW786521:CJX786521 CTS786521:CTT786521 DDO786521:DDP786521 DNK786521:DNL786521 DXG786521:DXH786521 EHC786521:EHD786521 EQY786521:EQZ786521 FAU786521:FAV786521 FKQ786521:FKR786521 FUM786521:FUN786521 GEI786521:GEJ786521 GOE786521:GOF786521 GYA786521:GYB786521 HHW786521:HHX786521 HRS786521:HRT786521 IBO786521:IBP786521 ILK786521:ILL786521 IVG786521:IVH786521 JFC786521:JFD786521 JOY786521:JOZ786521 JYU786521:JYV786521 KIQ786521:KIR786521 KSM786521:KSN786521 LCI786521:LCJ786521 LME786521:LMF786521 LWA786521:LWB786521 MFW786521:MFX786521 MPS786521:MPT786521 MZO786521:MZP786521 NJK786521:NJL786521 NTG786521:NTH786521 ODC786521:ODD786521 OMY786521:OMZ786521 OWU786521:OWV786521 PGQ786521:PGR786521 PQM786521:PQN786521 QAI786521:QAJ786521 QKE786521:QKF786521 QUA786521:QUB786521 RDW786521:RDX786521 RNS786521:RNT786521 RXO786521:RXP786521 SHK786521:SHL786521 SRG786521:SRH786521 TBC786521:TBD786521 TKY786521:TKZ786521 TUU786521:TUV786521 UEQ786521:UER786521 UOM786521:UON786521 UYI786521:UYJ786521 VIE786521:VIF786521 VSA786521:VSB786521 WBW786521:WBX786521 WLS786521:WLT786521 WVO786521:WVP786521 G852057:H852057 JC852057:JD852057 SY852057:SZ852057 ACU852057:ACV852057 AMQ852057:AMR852057 AWM852057:AWN852057 BGI852057:BGJ852057 BQE852057:BQF852057 CAA852057:CAB852057 CJW852057:CJX852057 CTS852057:CTT852057 DDO852057:DDP852057 DNK852057:DNL852057 DXG852057:DXH852057 EHC852057:EHD852057 EQY852057:EQZ852057 FAU852057:FAV852057 FKQ852057:FKR852057 FUM852057:FUN852057 GEI852057:GEJ852057 GOE852057:GOF852057 GYA852057:GYB852057 HHW852057:HHX852057 HRS852057:HRT852057 IBO852057:IBP852057 ILK852057:ILL852057 IVG852057:IVH852057 JFC852057:JFD852057 JOY852057:JOZ852057 JYU852057:JYV852057 KIQ852057:KIR852057 KSM852057:KSN852057 LCI852057:LCJ852057 LME852057:LMF852057 LWA852057:LWB852057 MFW852057:MFX852057 MPS852057:MPT852057 MZO852057:MZP852057 NJK852057:NJL852057 NTG852057:NTH852057 ODC852057:ODD852057 OMY852057:OMZ852057 OWU852057:OWV852057 PGQ852057:PGR852057 PQM852057:PQN852057 QAI852057:QAJ852057 QKE852057:QKF852057 QUA852057:QUB852057 RDW852057:RDX852057 RNS852057:RNT852057 RXO852057:RXP852057 SHK852057:SHL852057 SRG852057:SRH852057 TBC852057:TBD852057 TKY852057:TKZ852057 TUU852057:TUV852057 UEQ852057:UER852057 UOM852057:UON852057 UYI852057:UYJ852057 VIE852057:VIF852057 VSA852057:VSB852057 WBW852057:WBX852057 WLS852057:WLT852057 WVO852057:WVP852057 G917593:H917593 JC917593:JD917593 SY917593:SZ917593 ACU917593:ACV917593 AMQ917593:AMR917593 AWM917593:AWN917593 BGI917593:BGJ917593 BQE917593:BQF917593 CAA917593:CAB917593 CJW917593:CJX917593 CTS917593:CTT917593 DDO917593:DDP917593 DNK917593:DNL917593 DXG917593:DXH917593 EHC917593:EHD917593 EQY917593:EQZ917593 FAU917593:FAV917593 FKQ917593:FKR917593 FUM917593:FUN917593 GEI917593:GEJ917593 GOE917593:GOF917593 GYA917593:GYB917593 HHW917593:HHX917593 HRS917593:HRT917593 IBO917593:IBP917593 ILK917593:ILL917593 IVG917593:IVH917593 JFC917593:JFD917593 JOY917593:JOZ917593 JYU917593:JYV917593 KIQ917593:KIR917593 KSM917593:KSN917593 LCI917593:LCJ917593 LME917593:LMF917593 LWA917593:LWB917593 MFW917593:MFX917593 MPS917593:MPT917593 MZO917593:MZP917593 NJK917593:NJL917593 NTG917593:NTH917593 ODC917593:ODD917593 OMY917593:OMZ917593 OWU917593:OWV917593 PGQ917593:PGR917593 PQM917593:PQN917593 QAI917593:QAJ917593 QKE917593:QKF917593 QUA917593:QUB917593 RDW917593:RDX917593 RNS917593:RNT917593 RXO917593:RXP917593 SHK917593:SHL917593 SRG917593:SRH917593 TBC917593:TBD917593 TKY917593:TKZ917593 TUU917593:TUV917593 UEQ917593:UER917593 UOM917593:UON917593 UYI917593:UYJ917593 VIE917593:VIF917593 VSA917593:VSB917593 WBW917593:WBX917593 WLS917593:WLT917593 WVO917593:WVP917593 G983129:H983129 JC983129:JD983129 SY983129:SZ983129 ACU983129:ACV983129 AMQ983129:AMR983129 AWM983129:AWN983129 BGI983129:BGJ983129 BQE983129:BQF983129 CAA983129:CAB983129 CJW983129:CJX983129 CTS983129:CTT983129 DDO983129:DDP983129 DNK983129:DNL983129 DXG983129:DXH983129 EHC983129:EHD983129 EQY983129:EQZ983129 FAU983129:FAV983129 FKQ983129:FKR983129 FUM983129:FUN983129 GEI983129:GEJ983129 GOE983129:GOF983129 GYA983129:GYB983129 HHW983129:HHX983129 HRS983129:HRT983129 IBO983129:IBP983129 ILK983129:ILL983129 IVG983129:IVH983129 JFC983129:JFD983129 JOY983129:JOZ983129 JYU983129:JYV983129 KIQ983129:KIR983129 KSM983129:KSN983129 LCI983129:LCJ983129 LME983129:LMF983129 LWA983129:LWB983129 MFW983129:MFX983129 MPS983129:MPT983129 MZO983129:MZP983129 NJK983129:NJL983129 NTG983129:NTH983129 ODC983129:ODD983129 OMY983129:OMZ983129 OWU983129:OWV983129 PGQ983129:PGR983129 PQM983129:PQN983129 QAI983129:QAJ983129 QKE983129:QKF983129 QUA983129:QUB983129 RDW983129:RDX983129 RNS983129:RNT983129 RXO983129:RXP983129 SHK983129:SHL983129 SRG983129:SRH983129 TBC983129:TBD983129 TKY983129:TKZ983129 TUU983129:TUV983129 UEQ983129:UER983129 UOM983129:UON983129 UYI983129:UYJ983129 VIE983129:VIF983129 VSA983129:VSB983129 WBW983129:WBX983129 WLS983129:WLT983129 WVO983129:WVP983129 G91:H91 JC91:JD91 SY91:SZ91 ACU91:ACV91 AMQ91:AMR91 AWM91:AWN91 BGI91:BGJ91 BQE91:BQF91 CAA91:CAB91 CJW91:CJX91 CTS91:CTT91 DDO91:DDP91 DNK91:DNL91 DXG91:DXH91 EHC91:EHD91 EQY91:EQZ91 FAU91:FAV91 FKQ91:FKR91 FUM91:FUN91 GEI91:GEJ91 GOE91:GOF91 GYA91:GYB91 HHW91:HHX91 HRS91:HRT91 IBO91:IBP91 ILK91:ILL91 IVG91:IVH91 JFC91:JFD91 JOY91:JOZ91 JYU91:JYV91 KIQ91:KIR91 KSM91:KSN91 LCI91:LCJ91 LME91:LMF91 LWA91:LWB91 MFW91:MFX91 MPS91:MPT91 MZO91:MZP91 NJK91:NJL91 NTG91:NTH91 ODC91:ODD91 OMY91:OMZ91 OWU91:OWV91 PGQ91:PGR91 PQM91:PQN91 QAI91:QAJ91 QKE91:QKF91 QUA91:QUB91 RDW91:RDX91 RNS91:RNT91 RXO91:RXP91 SHK91:SHL91 SRG91:SRH91 TBC91:TBD91 TKY91:TKZ91 TUU91:TUV91 UEQ91:UER91 UOM91:UON91 UYI91:UYJ91 VIE91:VIF91 VSA91:VSB91 WBW91:WBX91 WLS91:WLT91 WVO91:WVP91 G65627:H65627 JC65627:JD65627 SY65627:SZ65627 ACU65627:ACV65627 AMQ65627:AMR65627 AWM65627:AWN65627 BGI65627:BGJ65627 BQE65627:BQF65627 CAA65627:CAB65627 CJW65627:CJX65627 CTS65627:CTT65627 DDO65627:DDP65627 DNK65627:DNL65627 DXG65627:DXH65627 EHC65627:EHD65627 EQY65627:EQZ65627 FAU65627:FAV65627 FKQ65627:FKR65627 FUM65627:FUN65627 GEI65627:GEJ65627 GOE65627:GOF65627 GYA65627:GYB65627 HHW65627:HHX65627 HRS65627:HRT65627 IBO65627:IBP65627 ILK65627:ILL65627 IVG65627:IVH65627 JFC65627:JFD65627 JOY65627:JOZ65627 JYU65627:JYV65627 KIQ65627:KIR65627 KSM65627:KSN65627 LCI65627:LCJ65627 LME65627:LMF65627 LWA65627:LWB65627 MFW65627:MFX65627 MPS65627:MPT65627 MZO65627:MZP65627 NJK65627:NJL65627 NTG65627:NTH65627 ODC65627:ODD65627 OMY65627:OMZ65627 OWU65627:OWV65627 PGQ65627:PGR65627 PQM65627:PQN65627 QAI65627:QAJ65627 QKE65627:QKF65627 QUA65627:QUB65627 RDW65627:RDX65627 RNS65627:RNT65627 RXO65627:RXP65627 SHK65627:SHL65627 SRG65627:SRH65627 TBC65627:TBD65627 TKY65627:TKZ65627 TUU65627:TUV65627 UEQ65627:UER65627 UOM65627:UON65627 UYI65627:UYJ65627 VIE65627:VIF65627 VSA65627:VSB65627 WBW65627:WBX65627 WLS65627:WLT65627 WVO65627:WVP65627 G131163:H131163 JC131163:JD131163 SY131163:SZ131163 ACU131163:ACV131163 AMQ131163:AMR131163 AWM131163:AWN131163 BGI131163:BGJ131163 BQE131163:BQF131163 CAA131163:CAB131163 CJW131163:CJX131163 CTS131163:CTT131163 DDO131163:DDP131163 DNK131163:DNL131163 DXG131163:DXH131163 EHC131163:EHD131163 EQY131163:EQZ131163 FAU131163:FAV131163 FKQ131163:FKR131163 FUM131163:FUN131163 GEI131163:GEJ131163 GOE131163:GOF131163 GYA131163:GYB131163 HHW131163:HHX131163 HRS131163:HRT131163 IBO131163:IBP131163 ILK131163:ILL131163 IVG131163:IVH131163 JFC131163:JFD131163 JOY131163:JOZ131163 JYU131163:JYV131163 KIQ131163:KIR131163 KSM131163:KSN131163 LCI131163:LCJ131163 LME131163:LMF131163 LWA131163:LWB131163 MFW131163:MFX131163 MPS131163:MPT131163 MZO131163:MZP131163 NJK131163:NJL131163 NTG131163:NTH131163 ODC131163:ODD131163 OMY131163:OMZ131163 OWU131163:OWV131163 PGQ131163:PGR131163 PQM131163:PQN131163 QAI131163:QAJ131163 QKE131163:QKF131163 QUA131163:QUB131163 RDW131163:RDX131163 RNS131163:RNT131163 RXO131163:RXP131163 SHK131163:SHL131163 SRG131163:SRH131163 TBC131163:TBD131163 TKY131163:TKZ131163 TUU131163:TUV131163 UEQ131163:UER131163 UOM131163:UON131163 UYI131163:UYJ131163 VIE131163:VIF131163 VSA131163:VSB131163 WBW131163:WBX131163 WLS131163:WLT131163 WVO131163:WVP131163 G196699:H196699 JC196699:JD196699 SY196699:SZ196699 ACU196699:ACV196699 AMQ196699:AMR196699 AWM196699:AWN196699 BGI196699:BGJ196699 BQE196699:BQF196699 CAA196699:CAB196699 CJW196699:CJX196699 CTS196699:CTT196699 DDO196699:DDP196699 DNK196699:DNL196699 DXG196699:DXH196699 EHC196699:EHD196699 EQY196699:EQZ196699 FAU196699:FAV196699 FKQ196699:FKR196699 FUM196699:FUN196699 GEI196699:GEJ196699 GOE196699:GOF196699 GYA196699:GYB196699 HHW196699:HHX196699 HRS196699:HRT196699 IBO196699:IBP196699 ILK196699:ILL196699 IVG196699:IVH196699 JFC196699:JFD196699 JOY196699:JOZ196699 JYU196699:JYV196699 KIQ196699:KIR196699 KSM196699:KSN196699 LCI196699:LCJ196699 LME196699:LMF196699 LWA196699:LWB196699 MFW196699:MFX196699 MPS196699:MPT196699 MZO196699:MZP196699 NJK196699:NJL196699 NTG196699:NTH196699 ODC196699:ODD196699 OMY196699:OMZ196699 OWU196699:OWV196699 PGQ196699:PGR196699 PQM196699:PQN196699 QAI196699:QAJ196699 QKE196699:QKF196699 QUA196699:QUB196699 RDW196699:RDX196699 RNS196699:RNT196699 RXO196699:RXP196699 SHK196699:SHL196699 SRG196699:SRH196699 TBC196699:TBD196699 TKY196699:TKZ196699 TUU196699:TUV196699 UEQ196699:UER196699 UOM196699:UON196699 UYI196699:UYJ196699 VIE196699:VIF196699 VSA196699:VSB196699 WBW196699:WBX196699 WLS196699:WLT196699 WVO196699:WVP196699 G262235:H262235 JC262235:JD262235 SY262235:SZ262235 ACU262235:ACV262235 AMQ262235:AMR262235 AWM262235:AWN262235 BGI262235:BGJ262235 BQE262235:BQF262235 CAA262235:CAB262235 CJW262235:CJX262235 CTS262235:CTT262235 DDO262235:DDP262235 DNK262235:DNL262235 DXG262235:DXH262235 EHC262235:EHD262235 EQY262235:EQZ262235 FAU262235:FAV262235 FKQ262235:FKR262235 FUM262235:FUN262235 GEI262235:GEJ262235 GOE262235:GOF262235 GYA262235:GYB262235 HHW262235:HHX262235 HRS262235:HRT262235 IBO262235:IBP262235 ILK262235:ILL262235 IVG262235:IVH262235 JFC262235:JFD262235 JOY262235:JOZ262235 JYU262235:JYV262235 KIQ262235:KIR262235 KSM262235:KSN262235 LCI262235:LCJ262235 LME262235:LMF262235 LWA262235:LWB262235 MFW262235:MFX262235 MPS262235:MPT262235 MZO262235:MZP262235 NJK262235:NJL262235 NTG262235:NTH262235 ODC262235:ODD262235 OMY262235:OMZ262235 OWU262235:OWV262235 PGQ262235:PGR262235 PQM262235:PQN262235 QAI262235:QAJ262235 QKE262235:QKF262235 QUA262235:QUB262235 RDW262235:RDX262235 RNS262235:RNT262235 RXO262235:RXP262235 SHK262235:SHL262235 SRG262235:SRH262235 TBC262235:TBD262235 TKY262235:TKZ262235 TUU262235:TUV262235 UEQ262235:UER262235 UOM262235:UON262235 UYI262235:UYJ262235 VIE262235:VIF262235 VSA262235:VSB262235 WBW262235:WBX262235 WLS262235:WLT262235 WVO262235:WVP262235 G327771:H327771 JC327771:JD327771 SY327771:SZ327771 ACU327771:ACV327771 AMQ327771:AMR327771 AWM327771:AWN327771 BGI327771:BGJ327771 BQE327771:BQF327771 CAA327771:CAB327771 CJW327771:CJX327771 CTS327771:CTT327771 DDO327771:DDP327771 DNK327771:DNL327771 DXG327771:DXH327771 EHC327771:EHD327771 EQY327771:EQZ327771 FAU327771:FAV327771 FKQ327771:FKR327771 FUM327771:FUN327771 GEI327771:GEJ327771 GOE327771:GOF327771 GYA327771:GYB327771 HHW327771:HHX327771 HRS327771:HRT327771 IBO327771:IBP327771 ILK327771:ILL327771 IVG327771:IVH327771 JFC327771:JFD327771 JOY327771:JOZ327771 JYU327771:JYV327771 KIQ327771:KIR327771 KSM327771:KSN327771 LCI327771:LCJ327771 LME327771:LMF327771 LWA327771:LWB327771 MFW327771:MFX327771 MPS327771:MPT327771 MZO327771:MZP327771 NJK327771:NJL327771 NTG327771:NTH327771 ODC327771:ODD327771 OMY327771:OMZ327771 OWU327771:OWV327771 PGQ327771:PGR327771 PQM327771:PQN327771 QAI327771:QAJ327771 QKE327771:QKF327771 QUA327771:QUB327771 RDW327771:RDX327771 RNS327771:RNT327771 RXO327771:RXP327771 SHK327771:SHL327771 SRG327771:SRH327771 TBC327771:TBD327771 TKY327771:TKZ327771 TUU327771:TUV327771 UEQ327771:UER327771 UOM327771:UON327771 UYI327771:UYJ327771 VIE327771:VIF327771 VSA327771:VSB327771 WBW327771:WBX327771 WLS327771:WLT327771 WVO327771:WVP327771 G393307:H393307 JC393307:JD393307 SY393307:SZ393307 ACU393307:ACV393307 AMQ393307:AMR393307 AWM393307:AWN393307 BGI393307:BGJ393307 BQE393307:BQF393307 CAA393307:CAB393307 CJW393307:CJX393307 CTS393307:CTT393307 DDO393307:DDP393307 DNK393307:DNL393307 DXG393307:DXH393307 EHC393307:EHD393307 EQY393307:EQZ393307 FAU393307:FAV393307 FKQ393307:FKR393307 FUM393307:FUN393307 GEI393307:GEJ393307 GOE393307:GOF393307 GYA393307:GYB393307 HHW393307:HHX393307 HRS393307:HRT393307 IBO393307:IBP393307 ILK393307:ILL393307 IVG393307:IVH393307 JFC393307:JFD393307 JOY393307:JOZ393307 JYU393307:JYV393307 KIQ393307:KIR393307 KSM393307:KSN393307 LCI393307:LCJ393307 LME393307:LMF393307 LWA393307:LWB393307 MFW393307:MFX393307 MPS393307:MPT393307 MZO393307:MZP393307 NJK393307:NJL393307 NTG393307:NTH393307 ODC393307:ODD393307 OMY393307:OMZ393307 OWU393307:OWV393307 PGQ393307:PGR393307 PQM393307:PQN393307 QAI393307:QAJ393307 QKE393307:QKF393307 QUA393307:QUB393307 RDW393307:RDX393307 RNS393307:RNT393307 RXO393307:RXP393307 SHK393307:SHL393307 SRG393307:SRH393307 TBC393307:TBD393307 TKY393307:TKZ393307 TUU393307:TUV393307 UEQ393307:UER393307 UOM393307:UON393307 UYI393307:UYJ393307 VIE393307:VIF393307 VSA393307:VSB393307 WBW393307:WBX393307 WLS393307:WLT393307 WVO393307:WVP393307 G458843:H458843 JC458843:JD458843 SY458843:SZ458843 ACU458843:ACV458843 AMQ458843:AMR458843 AWM458843:AWN458843 BGI458843:BGJ458843 BQE458843:BQF458843 CAA458843:CAB458843 CJW458843:CJX458843 CTS458843:CTT458843 DDO458843:DDP458843 DNK458843:DNL458843 DXG458843:DXH458843 EHC458843:EHD458843 EQY458843:EQZ458843 FAU458843:FAV458843 FKQ458843:FKR458843 FUM458843:FUN458843 GEI458843:GEJ458843 GOE458843:GOF458843 GYA458843:GYB458843 HHW458843:HHX458843 HRS458843:HRT458843 IBO458843:IBP458843 ILK458843:ILL458843 IVG458843:IVH458843 JFC458843:JFD458843 JOY458843:JOZ458843 JYU458843:JYV458843 KIQ458843:KIR458843 KSM458843:KSN458843 LCI458843:LCJ458843 LME458843:LMF458843 LWA458843:LWB458843 MFW458843:MFX458843 MPS458843:MPT458843 MZO458843:MZP458843 NJK458843:NJL458843 NTG458843:NTH458843 ODC458843:ODD458843 OMY458843:OMZ458843 OWU458843:OWV458843 PGQ458843:PGR458843 PQM458843:PQN458843 QAI458843:QAJ458843 QKE458843:QKF458843 QUA458843:QUB458843 RDW458843:RDX458843 RNS458843:RNT458843 RXO458843:RXP458843 SHK458843:SHL458843 SRG458843:SRH458843 TBC458843:TBD458843 TKY458843:TKZ458843 TUU458843:TUV458843 UEQ458843:UER458843 UOM458843:UON458843 UYI458843:UYJ458843 VIE458843:VIF458843 VSA458843:VSB458843 WBW458843:WBX458843 WLS458843:WLT458843 WVO458843:WVP458843 G524379:H524379 JC524379:JD524379 SY524379:SZ524379 ACU524379:ACV524379 AMQ524379:AMR524379 AWM524379:AWN524379 BGI524379:BGJ524379 BQE524379:BQF524379 CAA524379:CAB524379 CJW524379:CJX524379 CTS524379:CTT524379 DDO524379:DDP524379 DNK524379:DNL524379 DXG524379:DXH524379 EHC524379:EHD524379 EQY524379:EQZ524379 FAU524379:FAV524379 FKQ524379:FKR524379 FUM524379:FUN524379 GEI524379:GEJ524379 GOE524379:GOF524379 GYA524379:GYB524379 HHW524379:HHX524379 HRS524379:HRT524379 IBO524379:IBP524379 ILK524379:ILL524379 IVG524379:IVH524379 JFC524379:JFD524379 JOY524379:JOZ524379 JYU524379:JYV524379 KIQ524379:KIR524379 KSM524379:KSN524379 LCI524379:LCJ524379 LME524379:LMF524379 LWA524379:LWB524379 MFW524379:MFX524379 MPS524379:MPT524379 MZO524379:MZP524379 NJK524379:NJL524379 NTG524379:NTH524379 ODC524379:ODD524379 OMY524379:OMZ524379 OWU524379:OWV524379 PGQ524379:PGR524379 PQM524379:PQN524379 QAI524379:QAJ524379 QKE524379:QKF524379 QUA524379:QUB524379 RDW524379:RDX524379 RNS524379:RNT524379 RXO524379:RXP524379 SHK524379:SHL524379 SRG524379:SRH524379 TBC524379:TBD524379 TKY524379:TKZ524379 TUU524379:TUV524379 UEQ524379:UER524379 UOM524379:UON524379 UYI524379:UYJ524379 VIE524379:VIF524379 VSA524379:VSB524379 WBW524379:WBX524379 WLS524379:WLT524379 WVO524379:WVP524379 G589915:H589915 JC589915:JD589915 SY589915:SZ589915 ACU589915:ACV589915 AMQ589915:AMR589915 AWM589915:AWN589915 BGI589915:BGJ589915 BQE589915:BQF589915 CAA589915:CAB589915 CJW589915:CJX589915 CTS589915:CTT589915 DDO589915:DDP589915 DNK589915:DNL589915 DXG589915:DXH589915 EHC589915:EHD589915 EQY589915:EQZ589915 FAU589915:FAV589915 FKQ589915:FKR589915 FUM589915:FUN589915 GEI589915:GEJ589915 GOE589915:GOF589915 GYA589915:GYB589915 HHW589915:HHX589915 HRS589915:HRT589915 IBO589915:IBP589915 ILK589915:ILL589915 IVG589915:IVH589915 JFC589915:JFD589915 JOY589915:JOZ589915 JYU589915:JYV589915 KIQ589915:KIR589915 KSM589915:KSN589915 LCI589915:LCJ589915 LME589915:LMF589915 LWA589915:LWB589915 MFW589915:MFX589915 MPS589915:MPT589915 MZO589915:MZP589915 NJK589915:NJL589915 NTG589915:NTH589915 ODC589915:ODD589915 OMY589915:OMZ589915 OWU589915:OWV589915 PGQ589915:PGR589915 PQM589915:PQN589915 QAI589915:QAJ589915 QKE589915:QKF589915 QUA589915:QUB589915 RDW589915:RDX589915 RNS589915:RNT589915 RXO589915:RXP589915 SHK589915:SHL589915 SRG589915:SRH589915 TBC589915:TBD589915 TKY589915:TKZ589915 TUU589915:TUV589915 UEQ589915:UER589915 UOM589915:UON589915 UYI589915:UYJ589915 VIE589915:VIF589915 VSA589915:VSB589915 WBW589915:WBX589915 WLS589915:WLT589915 WVO589915:WVP589915 G655451:H655451 JC655451:JD655451 SY655451:SZ655451 ACU655451:ACV655451 AMQ655451:AMR655451 AWM655451:AWN655451 BGI655451:BGJ655451 BQE655451:BQF655451 CAA655451:CAB655451 CJW655451:CJX655451 CTS655451:CTT655451 DDO655451:DDP655451 DNK655451:DNL655451 DXG655451:DXH655451 EHC655451:EHD655451 EQY655451:EQZ655451 FAU655451:FAV655451 FKQ655451:FKR655451 FUM655451:FUN655451 GEI655451:GEJ655451 GOE655451:GOF655451 GYA655451:GYB655451 HHW655451:HHX655451 HRS655451:HRT655451 IBO655451:IBP655451 ILK655451:ILL655451 IVG655451:IVH655451 JFC655451:JFD655451 JOY655451:JOZ655451 JYU655451:JYV655451 KIQ655451:KIR655451 KSM655451:KSN655451 LCI655451:LCJ655451 LME655451:LMF655451 LWA655451:LWB655451 MFW655451:MFX655451 MPS655451:MPT655451 MZO655451:MZP655451 NJK655451:NJL655451 NTG655451:NTH655451 ODC655451:ODD655451 OMY655451:OMZ655451 OWU655451:OWV655451 PGQ655451:PGR655451 PQM655451:PQN655451 QAI655451:QAJ655451 QKE655451:QKF655451 QUA655451:QUB655451 RDW655451:RDX655451 RNS655451:RNT655451 RXO655451:RXP655451 SHK655451:SHL655451 SRG655451:SRH655451 TBC655451:TBD655451 TKY655451:TKZ655451 TUU655451:TUV655451 UEQ655451:UER655451 UOM655451:UON655451 UYI655451:UYJ655451 VIE655451:VIF655451 VSA655451:VSB655451 WBW655451:WBX655451 WLS655451:WLT655451 WVO655451:WVP655451 G720987:H720987 JC720987:JD720987 SY720987:SZ720987 ACU720987:ACV720987 AMQ720987:AMR720987 AWM720987:AWN720987 BGI720987:BGJ720987 BQE720987:BQF720987 CAA720987:CAB720987 CJW720987:CJX720987 CTS720987:CTT720987 DDO720987:DDP720987 DNK720987:DNL720987 DXG720987:DXH720987 EHC720987:EHD720987 EQY720987:EQZ720987 FAU720987:FAV720987 FKQ720987:FKR720987 FUM720987:FUN720987 GEI720987:GEJ720987 GOE720987:GOF720987 GYA720987:GYB720987 HHW720987:HHX720987 HRS720987:HRT720987 IBO720987:IBP720987 ILK720987:ILL720987 IVG720987:IVH720987 JFC720987:JFD720987 JOY720987:JOZ720987 JYU720987:JYV720987 KIQ720987:KIR720987 KSM720987:KSN720987 LCI720987:LCJ720987 LME720987:LMF720987 LWA720987:LWB720987 MFW720987:MFX720987 MPS720987:MPT720987 MZO720987:MZP720987 NJK720987:NJL720987 NTG720987:NTH720987 ODC720987:ODD720987 OMY720987:OMZ720987 OWU720987:OWV720987 PGQ720987:PGR720987 PQM720987:PQN720987 QAI720987:QAJ720987 QKE720987:QKF720987 QUA720987:QUB720987 RDW720987:RDX720987 RNS720987:RNT720987 RXO720987:RXP720987 SHK720987:SHL720987 SRG720987:SRH720987 TBC720987:TBD720987 TKY720987:TKZ720987 TUU720987:TUV720987 UEQ720987:UER720987 UOM720987:UON720987 UYI720987:UYJ720987 VIE720987:VIF720987 VSA720987:VSB720987 WBW720987:WBX720987 WLS720987:WLT720987 WVO720987:WVP720987 G786523:H786523 JC786523:JD786523 SY786523:SZ786523 ACU786523:ACV786523 AMQ786523:AMR786523 AWM786523:AWN786523 BGI786523:BGJ786523 BQE786523:BQF786523 CAA786523:CAB786523 CJW786523:CJX786523 CTS786523:CTT786523 DDO786523:DDP786523 DNK786523:DNL786523 DXG786523:DXH786523 EHC786523:EHD786523 EQY786523:EQZ786523 FAU786523:FAV786523 FKQ786523:FKR786523 FUM786523:FUN786523 GEI786523:GEJ786523 GOE786523:GOF786523 GYA786523:GYB786523 HHW786523:HHX786523 HRS786523:HRT786523 IBO786523:IBP786523 ILK786523:ILL786523 IVG786523:IVH786523 JFC786523:JFD786523 JOY786523:JOZ786523 JYU786523:JYV786523 KIQ786523:KIR786523 KSM786523:KSN786523 LCI786523:LCJ786523 LME786523:LMF786523 LWA786523:LWB786523 MFW786523:MFX786523 MPS786523:MPT786523 MZO786523:MZP786523 NJK786523:NJL786523 NTG786523:NTH786523 ODC786523:ODD786523 OMY786523:OMZ786523 OWU786523:OWV786523 PGQ786523:PGR786523 PQM786523:PQN786523 QAI786523:QAJ786523 QKE786523:QKF786523 QUA786523:QUB786523 RDW786523:RDX786523 RNS786523:RNT786523 RXO786523:RXP786523 SHK786523:SHL786523 SRG786523:SRH786523 TBC786523:TBD786523 TKY786523:TKZ786523 TUU786523:TUV786523 UEQ786523:UER786523 UOM786523:UON786523 UYI786523:UYJ786523 VIE786523:VIF786523 VSA786523:VSB786523 WBW786523:WBX786523 WLS786523:WLT786523 WVO786523:WVP786523 G852059:H852059 JC852059:JD852059 SY852059:SZ852059 ACU852059:ACV852059 AMQ852059:AMR852059 AWM852059:AWN852059 BGI852059:BGJ852059 BQE852059:BQF852059 CAA852059:CAB852059 CJW852059:CJX852059 CTS852059:CTT852059 DDO852059:DDP852059 DNK852059:DNL852059 DXG852059:DXH852059 EHC852059:EHD852059 EQY852059:EQZ852059 FAU852059:FAV852059 FKQ852059:FKR852059 FUM852059:FUN852059 GEI852059:GEJ852059 GOE852059:GOF852059 GYA852059:GYB852059 HHW852059:HHX852059 HRS852059:HRT852059 IBO852059:IBP852059 ILK852059:ILL852059 IVG852059:IVH852059 JFC852059:JFD852059 JOY852059:JOZ852059 JYU852059:JYV852059 KIQ852059:KIR852059 KSM852059:KSN852059 LCI852059:LCJ852059 LME852059:LMF852059 LWA852059:LWB852059 MFW852059:MFX852059 MPS852059:MPT852059 MZO852059:MZP852059 NJK852059:NJL852059 NTG852059:NTH852059 ODC852059:ODD852059 OMY852059:OMZ852059 OWU852059:OWV852059 PGQ852059:PGR852059 PQM852059:PQN852059 QAI852059:QAJ852059 QKE852059:QKF852059 QUA852059:QUB852059 RDW852059:RDX852059 RNS852059:RNT852059 RXO852059:RXP852059 SHK852059:SHL852059 SRG852059:SRH852059 TBC852059:TBD852059 TKY852059:TKZ852059 TUU852059:TUV852059 UEQ852059:UER852059 UOM852059:UON852059 UYI852059:UYJ852059 VIE852059:VIF852059 VSA852059:VSB852059 WBW852059:WBX852059 WLS852059:WLT852059 WVO852059:WVP852059 G917595:H917595 JC917595:JD917595 SY917595:SZ917595 ACU917595:ACV917595 AMQ917595:AMR917595 AWM917595:AWN917595 BGI917595:BGJ917595 BQE917595:BQF917595 CAA917595:CAB917595 CJW917595:CJX917595 CTS917595:CTT917595 DDO917595:DDP917595 DNK917595:DNL917595 DXG917595:DXH917595 EHC917595:EHD917595 EQY917595:EQZ917595 FAU917595:FAV917595 FKQ917595:FKR917595 FUM917595:FUN917595 GEI917595:GEJ917595 GOE917595:GOF917595 GYA917595:GYB917595 HHW917595:HHX917595 HRS917595:HRT917595 IBO917595:IBP917595 ILK917595:ILL917595 IVG917595:IVH917595 JFC917595:JFD917595 JOY917595:JOZ917595 JYU917595:JYV917595 KIQ917595:KIR917595 KSM917595:KSN917595 LCI917595:LCJ917595 LME917595:LMF917595 LWA917595:LWB917595 MFW917595:MFX917595 MPS917595:MPT917595 MZO917595:MZP917595 NJK917595:NJL917595 NTG917595:NTH917595 ODC917595:ODD917595 OMY917595:OMZ917595 OWU917595:OWV917595 PGQ917595:PGR917595 PQM917595:PQN917595 QAI917595:QAJ917595 QKE917595:QKF917595 QUA917595:QUB917595 RDW917595:RDX917595 RNS917595:RNT917595 RXO917595:RXP917595 SHK917595:SHL917595 SRG917595:SRH917595 TBC917595:TBD917595 TKY917595:TKZ917595 TUU917595:TUV917595 UEQ917595:UER917595 UOM917595:UON917595 UYI917595:UYJ917595 VIE917595:VIF917595 VSA917595:VSB917595 WBW917595:WBX917595 WLS917595:WLT917595 WVO917595:WVP917595 G983131:H983131 JC983131:JD983131 SY983131:SZ983131 ACU983131:ACV983131 AMQ983131:AMR983131 AWM983131:AWN983131 BGI983131:BGJ983131 BQE983131:BQF983131 CAA983131:CAB983131 CJW983131:CJX983131 CTS983131:CTT983131 DDO983131:DDP983131 DNK983131:DNL983131 DXG983131:DXH983131 EHC983131:EHD983131 EQY983131:EQZ983131 FAU983131:FAV983131 FKQ983131:FKR983131 FUM983131:FUN983131 GEI983131:GEJ983131 GOE983131:GOF983131 GYA983131:GYB983131 HHW983131:HHX983131 HRS983131:HRT983131 IBO983131:IBP983131 ILK983131:ILL983131 IVG983131:IVH983131 JFC983131:JFD983131 JOY983131:JOZ983131 JYU983131:JYV983131 KIQ983131:KIR983131 KSM983131:KSN983131 LCI983131:LCJ983131 LME983131:LMF983131 LWA983131:LWB983131 MFW983131:MFX983131 MPS983131:MPT983131 MZO983131:MZP983131 NJK983131:NJL983131 NTG983131:NTH983131 ODC983131:ODD983131 OMY983131:OMZ983131 OWU983131:OWV983131 PGQ983131:PGR983131 PQM983131:PQN983131 QAI983131:QAJ983131 QKE983131:QKF983131 QUA983131:QUB983131 RDW983131:RDX983131 RNS983131:RNT983131 RXO983131:RXP983131 SHK983131:SHL983131 SRG983131:SRH983131 TBC983131:TBD983131 TKY983131:TKZ983131 TUU983131:TUV983131 UEQ983131:UER983131 UOM983131:UON983131 UYI983131:UYJ983131 VIE983131:VIF983131 VSA983131:VSB983131 WBW983131:WBX983131 WLS983131:WLT983131 WVO983131:WVP983131 G78:H78 JC78:JD78 SY78:SZ78 ACU78:ACV78 AMQ78:AMR78 AWM78:AWN78 BGI78:BGJ78 BQE78:BQF78 CAA78:CAB78 CJW78:CJX78 CTS78:CTT78 DDO78:DDP78 DNK78:DNL78 DXG78:DXH78 EHC78:EHD78 EQY78:EQZ78 FAU78:FAV78 FKQ78:FKR78 FUM78:FUN78 GEI78:GEJ78 GOE78:GOF78 GYA78:GYB78 HHW78:HHX78 HRS78:HRT78 IBO78:IBP78 ILK78:ILL78 IVG78:IVH78 JFC78:JFD78 JOY78:JOZ78 JYU78:JYV78 KIQ78:KIR78 KSM78:KSN78 LCI78:LCJ78 LME78:LMF78 LWA78:LWB78 MFW78:MFX78 MPS78:MPT78 MZO78:MZP78 NJK78:NJL78 NTG78:NTH78 ODC78:ODD78 OMY78:OMZ78 OWU78:OWV78 PGQ78:PGR78 PQM78:PQN78 QAI78:QAJ78 QKE78:QKF78 QUA78:QUB78 RDW78:RDX78 RNS78:RNT78 RXO78:RXP78 SHK78:SHL78 SRG78:SRH78 TBC78:TBD78 TKY78:TKZ78 TUU78:TUV78 UEQ78:UER78 UOM78:UON78 UYI78:UYJ78 VIE78:VIF78 VSA78:VSB78 WBW78:WBX78 WLS78:WLT78 WVO78:WVP78 G65614:H65614 JC65614:JD65614 SY65614:SZ65614 ACU65614:ACV65614 AMQ65614:AMR65614 AWM65614:AWN65614 BGI65614:BGJ65614 BQE65614:BQF65614 CAA65614:CAB65614 CJW65614:CJX65614 CTS65614:CTT65614 DDO65614:DDP65614 DNK65614:DNL65614 DXG65614:DXH65614 EHC65614:EHD65614 EQY65614:EQZ65614 FAU65614:FAV65614 FKQ65614:FKR65614 FUM65614:FUN65614 GEI65614:GEJ65614 GOE65614:GOF65614 GYA65614:GYB65614 HHW65614:HHX65614 HRS65614:HRT65614 IBO65614:IBP65614 ILK65614:ILL65614 IVG65614:IVH65614 JFC65614:JFD65614 JOY65614:JOZ65614 JYU65614:JYV65614 KIQ65614:KIR65614 KSM65614:KSN65614 LCI65614:LCJ65614 LME65614:LMF65614 LWA65614:LWB65614 MFW65614:MFX65614 MPS65614:MPT65614 MZO65614:MZP65614 NJK65614:NJL65614 NTG65614:NTH65614 ODC65614:ODD65614 OMY65614:OMZ65614 OWU65614:OWV65614 PGQ65614:PGR65614 PQM65614:PQN65614 QAI65614:QAJ65614 QKE65614:QKF65614 QUA65614:QUB65614 RDW65614:RDX65614 RNS65614:RNT65614 RXO65614:RXP65614 SHK65614:SHL65614 SRG65614:SRH65614 TBC65614:TBD65614 TKY65614:TKZ65614 TUU65614:TUV65614 UEQ65614:UER65614 UOM65614:UON65614 UYI65614:UYJ65614 VIE65614:VIF65614 VSA65614:VSB65614 WBW65614:WBX65614 WLS65614:WLT65614 WVO65614:WVP65614 G131150:H131150 JC131150:JD131150 SY131150:SZ131150 ACU131150:ACV131150 AMQ131150:AMR131150 AWM131150:AWN131150 BGI131150:BGJ131150 BQE131150:BQF131150 CAA131150:CAB131150 CJW131150:CJX131150 CTS131150:CTT131150 DDO131150:DDP131150 DNK131150:DNL131150 DXG131150:DXH131150 EHC131150:EHD131150 EQY131150:EQZ131150 FAU131150:FAV131150 FKQ131150:FKR131150 FUM131150:FUN131150 GEI131150:GEJ131150 GOE131150:GOF131150 GYA131150:GYB131150 HHW131150:HHX131150 HRS131150:HRT131150 IBO131150:IBP131150 ILK131150:ILL131150 IVG131150:IVH131150 JFC131150:JFD131150 JOY131150:JOZ131150 JYU131150:JYV131150 KIQ131150:KIR131150 KSM131150:KSN131150 LCI131150:LCJ131150 LME131150:LMF131150 LWA131150:LWB131150 MFW131150:MFX131150 MPS131150:MPT131150 MZO131150:MZP131150 NJK131150:NJL131150 NTG131150:NTH131150 ODC131150:ODD131150 OMY131150:OMZ131150 OWU131150:OWV131150 PGQ131150:PGR131150 PQM131150:PQN131150 QAI131150:QAJ131150 QKE131150:QKF131150 QUA131150:QUB131150 RDW131150:RDX131150 RNS131150:RNT131150 RXO131150:RXP131150 SHK131150:SHL131150 SRG131150:SRH131150 TBC131150:TBD131150 TKY131150:TKZ131150 TUU131150:TUV131150 UEQ131150:UER131150 UOM131150:UON131150 UYI131150:UYJ131150 VIE131150:VIF131150 VSA131150:VSB131150 WBW131150:WBX131150 WLS131150:WLT131150 WVO131150:WVP131150 G196686:H196686 JC196686:JD196686 SY196686:SZ196686 ACU196686:ACV196686 AMQ196686:AMR196686 AWM196686:AWN196686 BGI196686:BGJ196686 BQE196686:BQF196686 CAA196686:CAB196686 CJW196686:CJX196686 CTS196686:CTT196686 DDO196686:DDP196686 DNK196686:DNL196686 DXG196686:DXH196686 EHC196686:EHD196686 EQY196686:EQZ196686 FAU196686:FAV196686 FKQ196686:FKR196686 FUM196686:FUN196686 GEI196686:GEJ196686 GOE196686:GOF196686 GYA196686:GYB196686 HHW196686:HHX196686 HRS196686:HRT196686 IBO196686:IBP196686 ILK196686:ILL196686 IVG196686:IVH196686 JFC196686:JFD196686 JOY196686:JOZ196686 JYU196686:JYV196686 KIQ196686:KIR196686 KSM196686:KSN196686 LCI196686:LCJ196686 LME196686:LMF196686 LWA196686:LWB196686 MFW196686:MFX196686 MPS196686:MPT196686 MZO196686:MZP196686 NJK196686:NJL196686 NTG196686:NTH196686 ODC196686:ODD196686 OMY196686:OMZ196686 OWU196686:OWV196686 PGQ196686:PGR196686 PQM196686:PQN196686 QAI196686:QAJ196686 QKE196686:QKF196686 QUA196686:QUB196686 RDW196686:RDX196686 RNS196686:RNT196686 RXO196686:RXP196686 SHK196686:SHL196686 SRG196686:SRH196686 TBC196686:TBD196686 TKY196686:TKZ196686 TUU196686:TUV196686 UEQ196686:UER196686 UOM196686:UON196686 UYI196686:UYJ196686 VIE196686:VIF196686 VSA196686:VSB196686 WBW196686:WBX196686 WLS196686:WLT196686 WVO196686:WVP196686 G262222:H262222 JC262222:JD262222 SY262222:SZ262222 ACU262222:ACV262222 AMQ262222:AMR262222 AWM262222:AWN262222 BGI262222:BGJ262222 BQE262222:BQF262222 CAA262222:CAB262222 CJW262222:CJX262222 CTS262222:CTT262222 DDO262222:DDP262222 DNK262222:DNL262222 DXG262222:DXH262222 EHC262222:EHD262222 EQY262222:EQZ262222 FAU262222:FAV262222 FKQ262222:FKR262222 FUM262222:FUN262222 GEI262222:GEJ262222 GOE262222:GOF262222 GYA262222:GYB262222 HHW262222:HHX262222 HRS262222:HRT262222 IBO262222:IBP262222 ILK262222:ILL262222 IVG262222:IVH262222 JFC262222:JFD262222 JOY262222:JOZ262222 JYU262222:JYV262222 KIQ262222:KIR262222 KSM262222:KSN262222 LCI262222:LCJ262222 LME262222:LMF262222 LWA262222:LWB262222 MFW262222:MFX262222 MPS262222:MPT262222 MZO262222:MZP262222 NJK262222:NJL262222 NTG262222:NTH262222 ODC262222:ODD262222 OMY262222:OMZ262222 OWU262222:OWV262222 PGQ262222:PGR262222 PQM262222:PQN262222 QAI262222:QAJ262222 QKE262222:QKF262222 QUA262222:QUB262222 RDW262222:RDX262222 RNS262222:RNT262222 RXO262222:RXP262222 SHK262222:SHL262222 SRG262222:SRH262222 TBC262222:TBD262222 TKY262222:TKZ262222 TUU262222:TUV262222 UEQ262222:UER262222 UOM262222:UON262222 UYI262222:UYJ262222 VIE262222:VIF262222 VSA262222:VSB262222 WBW262222:WBX262222 WLS262222:WLT262222 WVO262222:WVP262222 G327758:H327758 JC327758:JD327758 SY327758:SZ327758 ACU327758:ACV327758 AMQ327758:AMR327758 AWM327758:AWN327758 BGI327758:BGJ327758 BQE327758:BQF327758 CAA327758:CAB327758 CJW327758:CJX327758 CTS327758:CTT327758 DDO327758:DDP327758 DNK327758:DNL327758 DXG327758:DXH327758 EHC327758:EHD327758 EQY327758:EQZ327758 FAU327758:FAV327758 FKQ327758:FKR327758 FUM327758:FUN327758 GEI327758:GEJ327758 GOE327758:GOF327758 GYA327758:GYB327758 HHW327758:HHX327758 HRS327758:HRT327758 IBO327758:IBP327758 ILK327758:ILL327758 IVG327758:IVH327758 JFC327758:JFD327758 JOY327758:JOZ327758 JYU327758:JYV327758 KIQ327758:KIR327758 KSM327758:KSN327758 LCI327758:LCJ327758 LME327758:LMF327758 LWA327758:LWB327758 MFW327758:MFX327758 MPS327758:MPT327758 MZO327758:MZP327758 NJK327758:NJL327758 NTG327758:NTH327758 ODC327758:ODD327758 OMY327758:OMZ327758 OWU327758:OWV327758 PGQ327758:PGR327758 PQM327758:PQN327758 QAI327758:QAJ327758 QKE327758:QKF327758 QUA327758:QUB327758 RDW327758:RDX327758 RNS327758:RNT327758 RXO327758:RXP327758 SHK327758:SHL327758 SRG327758:SRH327758 TBC327758:TBD327758 TKY327758:TKZ327758 TUU327758:TUV327758 UEQ327758:UER327758 UOM327758:UON327758 UYI327758:UYJ327758 VIE327758:VIF327758 VSA327758:VSB327758 WBW327758:WBX327758 WLS327758:WLT327758 WVO327758:WVP327758 G393294:H393294 JC393294:JD393294 SY393294:SZ393294 ACU393294:ACV393294 AMQ393294:AMR393294 AWM393294:AWN393294 BGI393294:BGJ393294 BQE393294:BQF393294 CAA393294:CAB393294 CJW393294:CJX393294 CTS393294:CTT393294 DDO393294:DDP393294 DNK393294:DNL393294 DXG393294:DXH393294 EHC393294:EHD393294 EQY393294:EQZ393294 FAU393294:FAV393294 FKQ393294:FKR393294 FUM393294:FUN393294 GEI393294:GEJ393294 GOE393294:GOF393294 GYA393294:GYB393294 HHW393294:HHX393294 HRS393294:HRT393294 IBO393294:IBP393294 ILK393294:ILL393294 IVG393294:IVH393294 JFC393294:JFD393294 JOY393294:JOZ393294 JYU393294:JYV393294 KIQ393294:KIR393294 KSM393294:KSN393294 LCI393294:LCJ393294 LME393294:LMF393294 LWA393294:LWB393294 MFW393294:MFX393294 MPS393294:MPT393294 MZO393294:MZP393294 NJK393294:NJL393294 NTG393294:NTH393294 ODC393294:ODD393294 OMY393294:OMZ393294 OWU393294:OWV393294 PGQ393294:PGR393294 PQM393294:PQN393294 QAI393294:QAJ393294 QKE393294:QKF393294 QUA393294:QUB393294 RDW393294:RDX393294 RNS393294:RNT393294 RXO393294:RXP393294 SHK393294:SHL393294 SRG393294:SRH393294 TBC393294:TBD393294 TKY393294:TKZ393294 TUU393294:TUV393294 UEQ393294:UER393294 UOM393294:UON393294 UYI393294:UYJ393294 VIE393294:VIF393294 VSA393294:VSB393294 WBW393294:WBX393294 WLS393294:WLT393294 WVO393294:WVP393294 G458830:H458830 JC458830:JD458830 SY458830:SZ458830 ACU458830:ACV458830 AMQ458830:AMR458830 AWM458830:AWN458830 BGI458830:BGJ458830 BQE458830:BQF458830 CAA458830:CAB458830 CJW458830:CJX458830 CTS458830:CTT458830 DDO458830:DDP458830 DNK458830:DNL458830 DXG458830:DXH458830 EHC458830:EHD458830 EQY458830:EQZ458830 FAU458830:FAV458830 FKQ458830:FKR458830 FUM458830:FUN458830 GEI458830:GEJ458830 GOE458830:GOF458830 GYA458830:GYB458830 HHW458830:HHX458830 HRS458830:HRT458830 IBO458830:IBP458830 ILK458830:ILL458830 IVG458830:IVH458830 JFC458830:JFD458830 JOY458830:JOZ458830 JYU458830:JYV458830 KIQ458830:KIR458830 KSM458830:KSN458830 LCI458830:LCJ458830 LME458830:LMF458830 LWA458830:LWB458830 MFW458830:MFX458830 MPS458830:MPT458830 MZO458830:MZP458830 NJK458830:NJL458830 NTG458830:NTH458830 ODC458830:ODD458830 OMY458830:OMZ458830 OWU458830:OWV458830 PGQ458830:PGR458830 PQM458830:PQN458830 QAI458830:QAJ458830 QKE458830:QKF458830 QUA458830:QUB458830 RDW458830:RDX458830 RNS458830:RNT458830 RXO458830:RXP458830 SHK458830:SHL458830 SRG458830:SRH458830 TBC458830:TBD458830 TKY458830:TKZ458830 TUU458830:TUV458830 UEQ458830:UER458830 UOM458830:UON458830 UYI458830:UYJ458830 VIE458830:VIF458830 VSA458830:VSB458830 WBW458830:WBX458830 WLS458830:WLT458830 WVO458830:WVP458830 G524366:H524366 JC524366:JD524366 SY524366:SZ524366 ACU524366:ACV524366 AMQ524366:AMR524366 AWM524366:AWN524366 BGI524366:BGJ524366 BQE524366:BQF524366 CAA524366:CAB524366 CJW524366:CJX524366 CTS524366:CTT524366 DDO524366:DDP524366 DNK524366:DNL524366 DXG524366:DXH524366 EHC524366:EHD524366 EQY524366:EQZ524366 FAU524366:FAV524366 FKQ524366:FKR524366 FUM524366:FUN524366 GEI524366:GEJ524366 GOE524366:GOF524366 GYA524366:GYB524366 HHW524366:HHX524366 HRS524366:HRT524366 IBO524366:IBP524366 ILK524366:ILL524366 IVG524366:IVH524366 JFC524366:JFD524366 JOY524366:JOZ524366 JYU524366:JYV524366 KIQ524366:KIR524366 KSM524366:KSN524366 LCI524366:LCJ524366 LME524366:LMF524366 LWA524366:LWB524366 MFW524366:MFX524366 MPS524366:MPT524366 MZO524366:MZP524366 NJK524366:NJL524366 NTG524366:NTH524366 ODC524366:ODD524366 OMY524366:OMZ524366 OWU524366:OWV524366 PGQ524366:PGR524366 PQM524366:PQN524366 QAI524366:QAJ524366 QKE524366:QKF524366 QUA524366:QUB524366 RDW524366:RDX524366 RNS524366:RNT524366 RXO524366:RXP524366 SHK524366:SHL524366 SRG524366:SRH524366 TBC524366:TBD524366 TKY524366:TKZ524366 TUU524366:TUV524366 UEQ524366:UER524366 UOM524366:UON524366 UYI524366:UYJ524366 VIE524366:VIF524366 VSA524366:VSB524366 WBW524366:WBX524366 WLS524366:WLT524366 WVO524366:WVP524366 G589902:H589902 JC589902:JD589902 SY589902:SZ589902 ACU589902:ACV589902 AMQ589902:AMR589902 AWM589902:AWN589902 BGI589902:BGJ589902 BQE589902:BQF589902 CAA589902:CAB589902 CJW589902:CJX589902 CTS589902:CTT589902 DDO589902:DDP589902 DNK589902:DNL589902 DXG589902:DXH589902 EHC589902:EHD589902 EQY589902:EQZ589902 FAU589902:FAV589902 FKQ589902:FKR589902 FUM589902:FUN589902 GEI589902:GEJ589902 GOE589902:GOF589902 GYA589902:GYB589902 HHW589902:HHX589902 HRS589902:HRT589902 IBO589902:IBP589902 ILK589902:ILL589902 IVG589902:IVH589902 JFC589902:JFD589902 JOY589902:JOZ589902 JYU589902:JYV589902 KIQ589902:KIR589902 KSM589902:KSN589902 LCI589902:LCJ589902 LME589902:LMF589902 LWA589902:LWB589902 MFW589902:MFX589902 MPS589902:MPT589902 MZO589902:MZP589902 NJK589902:NJL589902 NTG589902:NTH589902 ODC589902:ODD589902 OMY589902:OMZ589902 OWU589902:OWV589902 PGQ589902:PGR589902 PQM589902:PQN589902 QAI589902:QAJ589902 QKE589902:QKF589902 QUA589902:QUB589902 RDW589902:RDX589902 RNS589902:RNT589902 RXO589902:RXP589902 SHK589902:SHL589902 SRG589902:SRH589902 TBC589902:TBD589902 TKY589902:TKZ589902 TUU589902:TUV589902 UEQ589902:UER589902 UOM589902:UON589902 UYI589902:UYJ589902 VIE589902:VIF589902 VSA589902:VSB589902 WBW589902:WBX589902 WLS589902:WLT589902 WVO589902:WVP589902 G655438:H655438 JC655438:JD655438 SY655438:SZ655438 ACU655438:ACV655438 AMQ655438:AMR655438 AWM655438:AWN655438 BGI655438:BGJ655438 BQE655438:BQF655438 CAA655438:CAB655438 CJW655438:CJX655438 CTS655438:CTT655438 DDO655438:DDP655438 DNK655438:DNL655438 DXG655438:DXH655438 EHC655438:EHD655438 EQY655438:EQZ655438 FAU655438:FAV655438 FKQ655438:FKR655438 FUM655438:FUN655438 GEI655438:GEJ655438 GOE655438:GOF655438 GYA655438:GYB655438 HHW655438:HHX655438 HRS655438:HRT655438 IBO655438:IBP655438 ILK655438:ILL655438 IVG655438:IVH655438 JFC655438:JFD655438 JOY655438:JOZ655438 JYU655438:JYV655438 KIQ655438:KIR655438 KSM655438:KSN655438 LCI655438:LCJ655438 LME655438:LMF655438 LWA655438:LWB655438 MFW655438:MFX655438 MPS655438:MPT655438 MZO655438:MZP655438 NJK655438:NJL655438 NTG655438:NTH655438 ODC655438:ODD655438 OMY655438:OMZ655438 OWU655438:OWV655438 PGQ655438:PGR655438 PQM655438:PQN655438 QAI655438:QAJ655438 QKE655438:QKF655438 QUA655438:QUB655438 RDW655438:RDX655438 RNS655438:RNT655438 RXO655438:RXP655438 SHK655438:SHL655438 SRG655438:SRH655438 TBC655438:TBD655438 TKY655438:TKZ655438 TUU655438:TUV655438 UEQ655438:UER655438 UOM655438:UON655438 UYI655438:UYJ655438 VIE655438:VIF655438 VSA655438:VSB655438 WBW655438:WBX655438 WLS655438:WLT655438 WVO655438:WVP655438 G720974:H720974 JC720974:JD720974 SY720974:SZ720974 ACU720974:ACV720974 AMQ720974:AMR720974 AWM720974:AWN720974 BGI720974:BGJ720974 BQE720974:BQF720974 CAA720974:CAB720974 CJW720974:CJX720974 CTS720974:CTT720974 DDO720974:DDP720974 DNK720974:DNL720974 DXG720974:DXH720974 EHC720974:EHD720974 EQY720974:EQZ720974 FAU720974:FAV720974 FKQ720974:FKR720974 FUM720974:FUN720974 GEI720974:GEJ720974 GOE720974:GOF720974 GYA720974:GYB720974 HHW720974:HHX720974 HRS720974:HRT720974 IBO720974:IBP720974 ILK720974:ILL720974 IVG720974:IVH720974 JFC720974:JFD720974 JOY720974:JOZ720974 JYU720974:JYV720974 KIQ720974:KIR720974 KSM720974:KSN720974 LCI720974:LCJ720974 LME720974:LMF720974 LWA720974:LWB720974 MFW720974:MFX720974 MPS720974:MPT720974 MZO720974:MZP720974 NJK720974:NJL720974 NTG720974:NTH720974 ODC720974:ODD720974 OMY720974:OMZ720974 OWU720974:OWV720974 PGQ720974:PGR720974 PQM720974:PQN720974 QAI720974:QAJ720974 QKE720974:QKF720974 QUA720974:QUB720974 RDW720974:RDX720974 RNS720974:RNT720974 RXO720974:RXP720974 SHK720974:SHL720974 SRG720974:SRH720974 TBC720974:TBD720974 TKY720974:TKZ720974 TUU720974:TUV720974 UEQ720974:UER720974 UOM720974:UON720974 UYI720974:UYJ720974 VIE720974:VIF720974 VSA720974:VSB720974 WBW720974:WBX720974 WLS720974:WLT720974 WVO720974:WVP720974 G786510:H786510 JC786510:JD786510 SY786510:SZ786510 ACU786510:ACV786510 AMQ786510:AMR786510 AWM786510:AWN786510 BGI786510:BGJ786510 BQE786510:BQF786510 CAA786510:CAB786510 CJW786510:CJX786510 CTS786510:CTT786510 DDO786510:DDP786510 DNK786510:DNL786510 DXG786510:DXH786510 EHC786510:EHD786510 EQY786510:EQZ786510 FAU786510:FAV786510 FKQ786510:FKR786510 FUM786510:FUN786510 GEI786510:GEJ786510 GOE786510:GOF786510 GYA786510:GYB786510 HHW786510:HHX786510 HRS786510:HRT786510 IBO786510:IBP786510 ILK786510:ILL786510 IVG786510:IVH786510 JFC786510:JFD786510 JOY786510:JOZ786510 JYU786510:JYV786510 KIQ786510:KIR786510 KSM786510:KSN786510 LCI786510:LCJ786510 LME786510:LMF786510 LWA786510:LWB786510 MFW786510:MFX786510 MPS786510:MPT786510 MZO786510:MZP786510 NJK786510:NJL786510 NTG786510:NTH786510 ODC786510:ODD786510 OMY786510:OMZ786510 OWU786510:OWV786510 PGQ786510:PGR786510 PQM786510:PQN786510 QAI786510:QAJ786510 QKE786510:QKF786510 QUA786510:QUB786510 RDW786510:RDX786510 RNS786510:RNT786510 RXO786510:RXP786510 SHK786510:SHL786510 SRG786510:SRH786510 TBC786510:TBD786510 TKY786510:TKZ786510 TUU786510:TUV786510 UEQ786510:UER786510 UOM786510:UON786510 UYI786510:UYJ786510 VIE786510:VIF786510 VSA786510:VSB786510 WBW786510:WBX786510 WLS786510:WLT786510 WVO786510:WVP786510 G852046:H852046 JC852046:JD852046 SY852046:SZ852046 ACU852046:ACV852046 AMQ852046:AMR852046 AWM852046:AWN852046 BGI852046:BGJ852046 BQE852046:BQF852046 CAA852046:CAB852046 CJW852046:CJX852046 CTS852046:CTT852046 DDO852046:DDP852046 DNK852046:DNL852046 DXG852046:DXH852046 EHC852046:EHD852046 EQY852046:EQZ852046 FAU852046:FAV852046 FKQ852046:FKR852046 FUM852046:FUN852046 GEI852046:GEJ852046 GOE852046:GOF852046 GYA852046:GYB852046 HHW852046:HHX852046 HRS852046:HRT852046 IBO852046:IBP852046 ILK852046:ILL852046 IVG852046:IVH852046 JFC852046:JFD852046 JOY852046:JOZ852046 JYU852046:JYV852046 KIQ852046:KIR852046 KSM852046:KSN852046 LCI852046:LCJ852046 LME852046:LMF852046 LWA852046:LWB852046 MFW852046:MFX852046 MPS852046:MPT852046 MZO852046:MZP852046 NJK852046:NJL852046 NTG852046:NTH852046 ODC852046:ODD852046 OMY852046:OMZ852046 OWU852046:OWV852046 PGQ852046:PGR852046 PQM852046:PQN852046 QAI852046:QAJ852046 QKE852046:QKF852046 QUA852046:QUB852046 RDW852046:RDX852046 RNS852046:RNT852046 RXO852046:RXP852046 SHK852046:SHL852046 SRG852046:SRH852046 TBC852046:TBD852046 TKY852046:TKZ852046 TUU852046:TUV852046 UEQ852046:UER852046 UOM852046:UON852046 UYI852046:UYJ852046 VIE852046:VIF852046 VSA852046:VSB852046 WBW852046:WBX852046 WLS852046:WLT852046 WVO852046:WVP852046 G917582:H917582 JC917582:JD917582 SY917582:SZ917582 ACU917582:ACV917582 AMQ917582:AMR917582 AWM917582:AWN917582 BGI917582:BGJ917582 BQE917582:BQF917582 CAA917582:CAB917582 CJW917582:CJX917582 CTS917582:CTT917582 DDO917582:DDP917582 DNK917582:DNL917582 DXG917582:DXH917582 EHC917582:EHD917582 EQY917582:EQZ917582 FAU917582:FAV917582 FKQ917582:FKR917582 FUM917582:FUN917582 GEI917582:GEJ917582 GOE917582:GOF917582 GYA917582:GYB917582 HHW917582:HHX917582 HRS917582:HRT917582 IBO917582:IBP917582 ILK917582:ILL917582 IVG917582:IVH917582 JFC917582:JFD917582 JOY917582:JOZ917582 JYU917582:JYV917582 KIQ917582:KIR917582 KSM917582:KSN917582 LCI917582:LCJ917582 LME917582:LMF917582 LWA917582:LWB917582 MFW917582:MFX917582 MPS917582:MPT917582 MZO917582:MZP917582 NJK917582:NJL917582 NTG917582:NTH917582 ODC917582:ODD917582 OMY917582:OMZ917582 OWU917582:OWV917582 PGQ917582:PGR917582 PQM917582:PQN917582 QAI917582:QAJ917582 QKE917582:QKF917582 QUA917582:QUB917582 RDW917582:RDX917582 RNS917582:RNT917582 RXO917582:RXP917582 SHK917582:SHL917582 SRG917582:SRH917582 TBC917582:TBD917582 TKY917582:TKZ917582 TUU917582:TUV917582 UEQ917582:UER917582 UOM917582:UON917582 UYI917582:UYJ917582 VIE917582:VIF917582 VSA917582:VSB917582 WBW917582:WBX917582 WLS917582:WLT917582 WVO917582:WVP917582 G983118:H983118 JC983118:JD983118 SY983118:SZ983118 ACU983118:ACV983118 AMQ983118:AMR983118 AWM983118:AWN983118 BGI983118:BGJ983118 BQE983118:BQF983118 CAA983118:CAB983118 CJW983118:CJX983118 CTS983118:CTT983118 DDO983118:DDP983118 DNK983118:DNL983118 DXG983118:DXH983118 EHC983118:EHD983118 EQY983118:EQZ983118 FAU983118:FAV983118 FKQ983118:FKR983118 FUM983118:FUN983118 GEI983118:GEJ983118 GOE983118:GOF983118 GYA983118:GYB983118 HHW983118:HHX983118 HRS983118:HRT983118 IBO983118:IBP983118 ILK983118:ILL983118 IVG983118:IVH983118 JFC983118:JFD983118 JOY983118:JOZ983118 JYU983118:JYV983118 KIQ983118:KIR983118 KSM983118:KSN983118 LCI983118:LCJ983118 LME983118:LMF983118 LWA983118:LWB983118 MFW983118:MFX983118 MPS983118:MPT983118 MZO983118:MZP983118 NJK983118:NJL983118 NTG983118:NTH983118 ODC983118:ODD983118 OMY983118:OMZ983118 OWU983118:OWV983118 PGQ983118:PGR983118 PQM983118:PQN983118 QAI983118:QAJ983118 QKE983118:QKF983118 QUA983118:QUB983118 RDW983118:RDX983118 RNS983118:RNT983118 RXO983118:RXP983118 SHK983118:SHL983118 SRG983118:SRH983118 TBC983118:TBD983118 TKY983118:TKZ983118 TUU983118:TUV983118 UEQ983118:UER983118 UOM983118:UON983118 UYI983118:UYJ983118 VIE983118:VIF983118 VSA983118:VSB983118 WBW983118:WBX983118 WLS983118:WLT983118 WVO983118:WVP983118 G80:H80 JC80:JD80 SY80:SZ80 ACU80:ACV80 AMQ80:AMR80 AWM80:AWN80 BGI80:BGJ80 BQE80:BQF80 CAA80:CAB80 CJW80:CJX80 CTS80:CTT80 DDO80:DDP80 DNK80:DNL80 DXG80:DXH80 EHC80:EHD80 EQY80:EQZ80 FAU80:FAV80 FKQ80:FKR80 FUM80:FUN80 GEI80:GEJ80 GOE80:GOF80 GYA80:GYB80 HHW80:HHX80 HRS80:HRT80 IBO80:IBP80 ILK80:ILL80 IVG80:IVH80 JFC80:JFD80 JOY80:JOZ80 JYU80:JYV80 KIQ80:KIR80 KSM80:KSN80 LCI80:LCJ80 LME80:LMF80 LWA80:LWB80 MFW80:MFX80 MPS80:MPT80 MZO80:MZP80 NJK80:NJL80 NTG80:NTH80 ODC80:ODD80 OMY80:OMZ80 OWU80:OWV80 PGQ80:PGR80 PQM80:PQN80 QAI80:QAJ80 QKE80:QKF80 QUA80:QUB80 RDW80:RDX80 RNS80:RNT80 RXO80:RXP80 SHK80:SHL80 SRG80:SRH80 TBC80:TBD80 TKY80:TKZ80 TUU80:TUV80 UEQ80:UER80 UOM80:UON80 UYI80:UYJ80 VIE80:VIF80 VSA80:VSB80 WBW80:WBX80 WLS80:WLT80 WVO80:WVP80 G65616:H65616 JC65616:JD65616 SY65616:SZ65616 ACU65616:ACV65616 AMQ65616:AMR65616 AWM65616:AWN65616 BGI65616:BGJ65616 BQE65616:BQF65616 CAA65616:CAB65616 CJW65616:CJX65616 CTS65616:CTT65616 DDO65616:DDP65616 DNK65616:DNL65616 DXG65616:DXH65616 EHC65616:EHD65616 EQY65616:EQZ65616 FAU65616:FAV65616 FKQ65616:FKR65616 FUM65616:FUN65616 GEI65616:GEJ65616 GOE65616:GOF65616 GYA65616:GYB65616 HHW65616:HHX65616 HRS65616:HRT65616 IBO65616:IBP65616 ILK65616:ILL65616 IVG65616:IVH65616 JFC65616:JFD65616 JOY65616:JOZ65616 JYU65616:JYV65616 KIQ65616:KIR65616 KSM65616:KSN65616 LCI65616:LCJ65616 LME65616:LMF65616 LWA65616:LWB65616 MFW65616:MFX65616 MPS65616:MPT65616 MZO65616:MZP65616 NJK65616:NJL65616 NTG65616:NTH65616 ODC65616:ODD65616 OMY65616:OMZ65616 OWU65616:OWV65616 PGQ65616:PGR65616 PQM65616:PQN65616 QAI65616:QAJ65616 QKE65616:QKF65616 QUA65616:QUB65616 RDW65616:RDX65616 RNS65616:RNT65616 RXO65616:RXP65616 SHK65616:SHL65616 SRG65616:SRH65616 TBC65616:TBD65616 TKY65616:TKZ65616 TUU65616:TUV65616 UEQ65616:UER65616 UOM65616:UON65616 UYI65616:UYJ65616 VIE65616:VIF65616 VSA65616:VSB65616 WBW65616:WBX65616 WLS65616:WLT65616 WVO65616:WVP65616 G131152:H131152 JC131152:JD131152 SY131152:SZ131152 ACU131152:ACV131152 AMQ131152:AMR131152 AWM131152:AWN131152 BGI131152:BGJ131152 BQE131152:BQF131152 CAA131152:CAB131152 CJW131152:CJX131152 CTS131152:CTT131152 DDO131152:DDP131152 DNK131152:DNL131152 DXG131152:DXH131152 EHC131152:EHD131152 EQY131152:EQZ131152 FAU131152:FAV131152 FKQ131152:FKR131152 FUM131152:FUN131152 GEI131152:GEJ131152 GOE131152:GOF131152 GYA131152:GYB131152 HHW131152:HHX131152 HRS131152:HRT131152 IBO131152:IBP131152 ILK131152:ILL131152 IVG131152:IVH131152 JFC131152:JFD131152 JOY131152:JOZ131152 JYU131152:JYV131152 KIQ131152:KIR131152 KSM131152:KSN131152 LCI131152:LCJ131152 LME131152:LMF131152 LWA131152:LWB131152 MFW131152:MFX131152 MPS131152:MPT131152 MZO131152:MZP131152 NJK131152:NJL131152 NTG131152:NTH131152 ODC131152:ODD131152 OMY131152:OMZ131152 OWU131152:OWV131152 PGQ131152:PGR131152 PQM131152:PQN131152 QAI131152:QAJ131152 QKE131152:QKF131152 QUA131152:QUB131152 RDW131152:RDX131152 RNS131152:RNT131152 RXO131152:RXP131152 SHK131152:SHL131152 SRG131152:SRH131152 TBC131152:TBD131152 TKY131152:TKZ131152 TUU131152:TUV131152 UEQ131152:UER131152 UOM131152:UON131152 UYI131152:UYJ131152 VIE131152:VIF131152 VSA131152:VSB131152 WBW131152:WBX131152 WLS131152:WLT131152 WVO131152:WVP131152 G196688:H196688 JC196688:JD196688 SY196688:SZ196688 ACU196688:ACV196688 AMQ196688:AMR196688 AWM196688:AWN196688 BGI196688:BGJ196688 BQE196688:BQF196688 CAA196688:CAB196688 CJW196688:CJX196688 CTS196688:CTT196688 DDO196688:DDP196688 DNK196688:DNL196688 DXG196688:DXH196688 EHC196688:EHD196688 EQY196688:EQZ196688 FAU196688:FAV196688 FKQ196688:FKR196688 FUM196688:FUN196688 GEI196688:GEJ196688 GOE196688:GOF196688 GYA196688:GYB196688 HHW196688:HHX196688 HRS196688:HRT196688 IBO196688:IBP196688 ILK196688:ILL196688 IVG196688:IVH196688 JFC196688:JFD196688 JOY196688:JOZ196688 JYU196688:JYV196688 KIQ196688:KIR196688 KSM196688:KSN196688 LCI196688:LCJ196688 LME196688:LMF196688 LWA196688:LWB196688 MFW196688:MFX196688 MPS196688:MPT196688 MZO196688:MZP196688 NJK196688:NJL196688 NTG196688:NTH196688 ODC196688:ODD196688 OMY196688:OMZ196688 OWU196688:OWV196688 PGQ196688:PGR196688 PQM196688:PQN196688 QAI196688:QAJ196688 QKE196688:QKF196688 QUA196688:QUB196688 RDW196688:RDX196688 RNS196688:RNT196688 RXO196688:RXP196688 SHK196688:SHL196688 SRG196688:SRH196688 TBC196688:TBD196688 TKY196688:TKZ196688 TUU196688:TUV196688 UEQ196688:UER196688 UOM196688:UON196688 UYI196688:UYJ196688 VIE196688:VIF196688 VSA196688:VSB196688 WBW196688:WBX196688 WLS196688:WLT196688 WVO196688:WVP196688 G262224:H262224 JC262224:JD262224 SY262224:SZ262224 ACU262224:ACV262224 AMQ262224:AMR262224 AWM262224:AWN262224 BGI262224:BGJ262224 BQE262224:BQF262224 CAA262224:CAB262224 CJW262224:CJX262224 CTS262224:CTT262224 DDO262224:DDP262224 DNK262224:DNL262224 DXG262224:DXH262224 EHC262224:EHD262224 EQY262224:EQZ262224 FAU262224:FAV262224 FKQ262224:FKR262224 FUM262224:FUN262224 GEI262224:GEJ262224 GOE262224:GOF262224 GYA262224:GYB262224 HHW262224:HHX262224 HRS262224:HRT262224 IBO262224:IBP262224 ILK262224:ILL262224 IVG262224:IVH262224 JFC262224:JFD262224 JOY262224:JOZ262224 JYU262224:JYV262224 KIQ262224:KIR262224 KSM262224:KSN262224 LCI262224:LCJ262224 LME262224:LMF262224 LWA262224:LWB262224 MFW262224:MFX262224 MPS262224:MPT262224 MZO262224:MZP262224 NJK262224:NJL262224 NTG262224:NTH262224 ODC262224:ODD262224 OMY262224:OMZ262224 OWU262224:OWV262224 PGQ262224:PGR262224 PQM262224:PQN262224 QAI262224:QAJ262224 QKE262224:QKF262224 QUA262224:QUB262224 RDW262224:RDX262224 RNS262224:RNT262224 RXO262224:RXP262224 SHK262224:SHL262224 SRG262224:SRH262224 TBC262224:TBD262224 TKY262224:TKZ262224 TUU262224:TUV262224 UEQ262224:UER262224 UOM262224:UON262224 UYI262224:UYJ262224 VIE262224:VIF262224 VSA262224:VSB262224 WBW262224:WBX262224 WLS262224:WLT262224 WVO262224:WVP262224 G327760:H327760 JC327760:JD327760 SY327760:SZ327760 ACU327760:ACV327760 AMQ327760:AMR327760 AWM327760:AWN327760 BGI327760:BGJ327760 BQE327760:BQF327760 CAA327760:CAB327760 CJW327760:CJX327760 CTS327760:CTT327760 DDO327760:DDP327760 DNK327760:DNL327760 DXG327760:DXH327760 EHC327760:EHD327760 EQY327760:EQZ327760 FAU327760:FAV327760 FKQ327760:FKR327760 FUM327760:FUN327760 GEI327760:GEJ327760 GOE327760:GOF327760 GYA327760:GYB327760 HHW327760:HHX327760 HRS327760:HRT327760 IBO327760:IBP327760 ILK327760:ILL327760 IVG327760:IVH327760 JFC327760:JFD327760 JOY327760:JOZ327760 JYU327760:JYV327760 KIQ327760:KIR327760 KSM327760:KSN327760 LCI327760:LCJ327760 LME327760:LMF327760 LWA327760:LWB327760 MFW327760:MFX327760 MPS327760:MPT327760 MZO327760:MZP327760 NJK327760:NJL327760 NTG327760:NTH327760 ODC327760:ODD327760 OMY327760:OMZ327760 OWU327760:OWV327760 PGQ327760:PGR327760 PQM327760:PQN327760 QAI327760:QAJ327760 QKE327760:QKF327760 QUA327760:QUB327760 RDW327760:RDX327760 RNS327760:RNT327760 RXO327760:RXP327760 SHK327760:SHL327760 SRG327760:SRH327760 TBC327760:TBD327760 TKY327760:TKZ327760 TUU327760:TUV327760 UEQ327760:UER327760 UOM327760:UON327760 UYI327760:UYJ327760 VIE327760:VIF327760 VSA327760:VSB327760 WBW327760:WBX327760 WLS327760:WLT327760 WVO327760:WVP327760 G393296:H393296 JC393296:JD393296 SY393296:SZ393296 ACU393296:ACV393296 AMQ393296:AMR393296 AWM393296:AWN393296 BGI393296:BGJ393296 BQE393296:BQF393296 CAA393296:CAB393296 CJW393296:CJX393296 CTS393296:CTT393296 DDO393296:DDP393296 DNK393296:DNL393296 DXG393296:DXH393296 EHC393296:EHD393296 EQY393296:EQZ393296 FAU393296:FAV393296 FKQ393296:FKR393296 FUM393296:FUN393296 GEI393296:GEJ393296 GOE393296:GOF393296 GYA393296:GYB393296 HHW393296:HHX393296 HRS393296:HRT393296 IBO393296:IBP393296 ILK393296:ILL393296 IVG393296:IVH393296 JFC393296:JFD393296 JOY393296:JOZ393296 JYU393296:JYV393296 KIQ393296:KIR393296 KSM393296:KSN393296 LCI393296:LCJ393296 LME393296:LMF393296 LWA393296:LWB393296 MFW393296:MFX393296 MPS393296:MPT393296 MZO393296:MZP393296 NJK393296:NJL393296 NTG393296:NTH393296 ODC393296:ODD393296 OMY393296:OMZ393296 OWU393296:OWV393296 PGQ393296:PGR393296 PQM393296:PQN393296 QAI393296:QAJ393296 QKE393296:QKF393296 QUA393296:QUB393296 RDW393296:RDX393296 RNS393296:RNT393296 RXO393296:RXP393296 SHK393296:SHL393296 SRG393296:SRH393296 TBC393296:TBD393296 TKY393296:TKZ393296 TUU393296:TUV393296 UEQ393296:UER393296 UOM393296:UON393296 UYI393296:UYJ393296 VIE393296:VIF393296 VSA393296:VSB393296 WBW393296:WBX393296 WLS393296:WLT393296 WVO393296:WVP393296 G458832:H458832 JC458832:JD458832 SY458832:SZ458832 ACU458832:ACV458832 AMQ458832:AMR458832 AWM458832:AWN458832 BGI458832:BGJ458832 BQE458832:BQF458832 CAA458832:CAB458832 CJW458832:CJX458832 CTS458832:CTT458832 DDO458832:DDP458832 DNK458832:DNL458832 DXG458832:DXH458832 EHC458832:EHD458832 EQY458832:EQZ458832 FAU458832:FAV458832 FKQ458832:FKR458832 FUM458832:FUN458832 GEI458832:GEJ458832 GOE458832:GOF458832 GYA458832:GYB458832 HHW458832:HHX458832 HRS458832:HRT458832 IBO458832:IBP458832 ILK458832:ILL458832 IVG458832:IVH458832 JFC458832:JFD458832 JOY458832:JOZ458832 JYU458832:JYV458832 KIQ458832:KIR458832 KSM458832:KSN458832 LCI458832:LCJ458832 LME458832:LMF458832 LWA458832:LWB458832 MFW458832:MFX458832 MPS458832:MPT458832 MZO458832:MZP458832 NJK458832:NJL458832 NTG458832:NTH458832 ODC458832:ODD458832 OMY458832:OMZ458832 OWU458832:OWV458832 PGQ458832:PGR458832 PQM458832:PQN458832 QAI458832:QAJ458832 QKE458832:QKF458832 QUA458832:QUB458832 RDW458832:RDX458832 RNS458832:RNT458832 RXO458832:RXP458832 SHK458832:SHL458832 SRG458832:SRH458832 TBC458832:TBD458832 TKY458832:TKZ458832 TUU458832:TUV458832 UEQ458832:UER458832 UOM458832:UON458832 UYI458832:UYJ458832 VIE458832:VIF458832 VSA458832:VSB458832 WBW458832:WBX458832 WLS458832:WLT458832 WVO458832:WVP458832 G524368:H524368 JC524368:JD524368 SY524368:SZ524368 ACU524368:ACV524368 AMQ524368:AMR524368 AWM524368:AWN524368 BGI524368:BGJ524368 BQE524368:BQF524368 CAA524368:CAB524368 CJW524368:CJX524368 CTS524368:CTT524368 DDO524368:DDP524368 DNK524368:DNL524368 DXG524368:DXH524368 EHC524368:EHD524368 EQY524368:EQZ524368 FAU524368:FAV524368 FKQ524368:FKR524368 FUM524368:FUN524368 GEI524368:GEJ524368 GOE524368:GOF524368 GYA524368:GYB524368 HHW524368:HHX524368 HRS524368:HRT524368 IBO524368:IBP524368 ILK524368:ILL524368 IVG524368:IVH524368 JFC524368:JFD524368 JOY524368:JOZ524368 JYU524368:JYV524368 KIQ524368:KIR524368 KSM524368:KSN524368 LCI524368:LCJ524368 LME524368:LMF524368 LWA524368:LWB524368 MFW524368:MFX524368 MPS524368:MPT524368 MZO524368:MZP524368 NJK524368:NJL524368 NTG524368:NTH524368 ODC524368:ODD524368 OMY524368:OMZ524368 OWU524368:OWV524368 PGQ524368:PGR524368 PQM524368:PQN524368 QAI524368:QAJ524368 QKE524368:QKF524368 QUA524368:QUB524368 RDW524368:RDX524368 RNS524368:RNT524368 RXO524368:RXP524368 SHK524368:SHL524368 SRG524368:SRH524368 TBC524368:TBD524368 TKY524368:TKZ524368 TUU524368:TUV524368 UEQ524368:UER524368 UOM524368:UON524368 UYI524368:UYJ524368 VIE524368:VIF524368 VSA524368:VSB524368 WBW524368:WBX524368 WLS524368:WLT524368 WVO524368:WVP524368 G589904:H589904 JC589904:JD589904 SY589904:SZ589904 ACU589904:ACV589904 AMQ589904:AMR589904 AWM589904:AWN589904 BGI589904:BGJ589904 BQE589904:BQF589904 CAA589904:CAB589904 CJW589904:CJX589904 CTS589904:CTT589904 DDO589904:DDP589904 DNK589904:DNL589904 DXG589904:DXH589904 EHC589904:EHD589904 EQY589904:EQZ589904 FAU589904:FAV589904 FKQ589904:FKR589904 FUM589904:FUN589904 GEI589904:GEJ589904 GOE589904:GOF589904 GYA589904:GYB589904 HHW589904:HHX589904 HRS589904:HRT589904 IBO589904:IBP589904 ILK589904:ILL589904 IVG589904:IVH589904 JFC589904:JFD589904 JOY589904:JOZ589904 JYU589904:JYV589904 KIQ589904:KIR589904 KSM589904:KSN589904 LCI589904:LCJ589904 LME589904:LMF589904 LWA589904:LWB589904 MFW589904:MFX589904 MPS589904:MPT589904 MZO589904:MZP589904 NJK589904:NJL589904 NTG589904:NTH589904 ODC589904:ODD589904 OMY589904:OMZ589904 OWU589904:OWV589904 PGQ589904:PGR589904 PQM589904:PQN589904 QAI589904:QAJ589904 QKE589904:QKF589904 QUA589904:QUB589904 RDW589904:RDX589904 RNS589904:RNT589904 RXO589904:RXP589904 SHK589904:SHL589904 SRG589904:SRH589904 TBC589904:TBD589904 TKY589904:TKZ589904 TUU589904:TUV589904 UEQ589904:UER589904 UOM589904:UON589904 UYI589904:UYJ589904 VIE589904:VIF589904 VSA589904:VSB589904 WBW589904:WBX589904 WLS589904:WLT589904 WVO589904:WVP589904 G655440:H655440 JC655440:JD655440 SY655440:SZ655440 ACU655440:ACV655440 AMQ655440:AMR655440 AWM655440:AWN655440 BGI655440:BGJ655440 BQE655440:BQF655440 CAA655440:CAB655440 CJW655440:CJX655440 CTS655440:CTT655440 DDO655440:DDP655440 DNK655440:DNL655440 DXG655440:DXH655440 EHC655440:EHD655440 EQY655440:EQZ655440 FAU655440:FAV655440 FKQ655440:FKR655440 FUM655440:FUN655440 GEI655440:GEJ655440 GOE655440:GOF655440 GYA655440:GYB655440 HHW655440:HHX655440 HRS655440:HRT655440 IBO655440:IBP655440 ILK655440:ILL655440 IVG655440:IVH655440 JFC655440:JFD655440 JOY655440:JOZ655440 JYU655440:JYV655440 KIQ655440:KIR655440 KSM655440:KSN655440 LCI655440:LCJ655440 LME655440:LMF655440 LWA655440:LWB655440 MFW655440:MFX655440 MPS655440:MPT655440 MZO655440:MZP655440 NJK655440:NJL655440 NTG655440:NTH655440 ODC655440:ODD655440 OMY655440:OMZ655440 OWU655440:OWV655440 PGQ655440:PGR655440 PQM655440:PQN655440 QAI655440:QAJ655440 QKE655440:QKF655440 QUA655440:QUB655440 RDW655440:RDX655440 RNS655440:RNT655440 RXO655440:RXP655440 SHK655440:SHL655440 SRG655440:SRH655440 TBC655440:TBD655440 TKY655440:TKZ655440 TUU655440:TUV655440 UEQ655440:UER655440 UOM655440:UON655440 UYI655440:UYJ655440 VIE655440:VIF655440 VSA655440:VSB655440 WBW655440:WBX655440 WLS655440:WLT655440 WVO655440:WVP655440 G720976:H720976 JC720976:JD720976 SY720976:SZ720976 ACU720976:ACV720976 AMQ720976:AMR720976 AWM720976:AWN720976 BGI720976:BGJ720976 BQE720976:BQF720976 CAA720976:CAB720976 CJW720976:CJX720976 CTS720976:CTT720976 DDO720976:DDP720976 DNK720976:DNL720976 DXG720976:DXH720976 EHC720976:EHD720976 EQY720976:EQZ720976 FAU720976:FAV720976 FKQ720976:FKR720976 FUM720976:FUN720976 GEI720976:GEJ720976 GOE720976:GOF720976 GYA720976:GYB720976 HHW720976:HHX720976 HRS720976:HRT720976 IBO720976:IBP720976 ILK720976:ILL720976 IVG720976:IVH720976 JFC720976:JFD720976 JOY720976:JOZ720976 JYU720976:JYV720976 KIQ720976:KIR720976 KSM720976:KSN720976 LCI720976:LCJ720976 LME720976:LMF720976 LWA720976:LWB720976 MFW720976:MFX720976 MPS720976:MPT720976 MZO720976:MZP720976 NJK720976:NJL720976 NTG720976:NTH720976 ODC720976:ODD720976 OMY720976:OMZ720976 OWU720976:OWV720976 PGQ720976:PGR720976 PQM720976:PQN720976 QAI720976:QAJ720976 QKE720976:QKF720976 QUA720976:QUB720976 RDW720976:RDX720976 RNS720976:RNT720976 RXO720976:RXP720976 SHK720976:SHL720976 SRG720976:SRH720976 TBC720976:TBD720976 TKY720976:TKZ720976 TUU720976:TUV720976 UEQ720976:UER720976 UOM720976:UON720976 UYI720976:UYJ720976 VIE720976:VIF720976 VSA720976:VSB720976 WBW720976:WBX720976 WLS720976:WLT720976 WVO720976:WVP720976 G786512:H786512 JC786512:JD786512 SY786512:SZ786512 ACU786512:ACV786512 AMQ786512:AMR786512 AWM786512:AWN786512 BGI786512:BGJ786512 BQE786512:BQF786512 CAA786512:CAB786512 CJW786512:CJX786512 CTS786512:CTT786512 DDO786512:DDP786512 DNK786512:DNL786512 DXG786512:DXH786512 EHC786512:EHD786512 EQY786512:EQZ786512 FAU786512:FAV786512 FKQ786512:FKR786512 FUM786512:FUN786512 GEI786512:GEJ786512 GOE786512:GOF786512 GYA786512:GYB786512 HHW786512:HHX786512 HRS786512:HRT786512 IBO786512:IBP786512 ILK786512:ILL786512 IVG786512:IVH786512 JFC786512:JFD786512 JOY786512:JOZ786512 JYU786512:JYV786512 KIQ786512:KIR786512 KSM786512:KSN786512 LCI786512:LCJ786512 LME786512:LMF786512 LWA786512:LWB786512 MFW786512:MFX786512 MPS786512:MPT786512 MZO786512:MZP786512 NJK786512:NJL786512 NTG786512:NTH786512 ODC786512:ODD786512 OMY786512:OMZ786512 OWU786512:OWV786512 PGQ786512:PGR786512 PQM786512:PQN786512 QAI786512:QAJ786512 QKE786512:QKF786512 QUA786512:QUB786512 RDW786512:RDX786512 RNS786512:RNT786512 RXO786512:RXP786512 SHK786512:SHL786512 SRG786512:SRH786512 TBC786512:TBD786512 TKY786512:TKZ786512 TUU786512:TUV786512 UEQ786512:UER786512 UOM786512:UON786512 UYI786512:UYJ786512 VIE786512:VIF786512 VSA786512:VSB786512 WBW786512:WBX786512 WLS786512:WLT786512 WVO786512:WVP786512 G852048:H852048 JC852048:JD852048 SY852048:SZ852048 ACU852048:ACV852048 AMQ852048:AMR852048 AWM852048:AWN852048 BGI852048:BGJ852048 BQE852048:BQF852048 CAA852048:CAB852048 CJW852048:CJX852048 CTS852048:CTT852048 DDO852048:DDP852048 DNK852048:DNL852048 DXG852048:DXH852048 EHC852048:EHD852048 EQY852048:EQZ852048 FAU852048:FAV852048 FKQ852048:FKR852048 FUM852048:FUN852048 GEI852048:GEJ852048 GOE852048:GOF852048 GYA852048:GYB852048 HHW852048:HHX852048 HRS852048:HRT852048 IBO852048:IBP852048 ILK852048:ILL852048 IVG852048:IVH852048 JFC852048:JFD852048 JOY852048:JOZ852048 JYU852048:JYV852048 KIQ852048:KIR852048 KSM852048:KSN852048 LCI852048:LCJ852048 LME852048:LMF852048 LWA852048:LWB852048 MFW852048:MFX852048 MPS852048:MPT852048 MZO852048:MZP852048 NJK852048:NJL852048 NTG852048:NTH852048 ODC852048:ODD852048 OMY852048:OMZ852048 OWU852048:OWV852048 PGQ852048:PGR852048 PQM852048:PQN852048 QAI852048:QAJ852048 QKE852048:QKF852048 QUA852048:QUB852048 RDW852048:RDX852048 RNS852048:RNT852048 RXO852048:RXP852048 SHK852048:SHL852048 SRG852048:SRH852048 TBC852048:TBD852048 TKY852048:TKZ852048 TUU852048:TUV852048 UEQ852048:UER852048 UOM852048:UON852048 UYI852048:UYJ852048 VIE852048:VIF852048 VSA852048:VSB852048 WBW852048:WBX852048 WLS852048:WLT852048 WVO852048:WVP852048 G917584:H917584 JC917584:JD917584 SY917584:SZ917584 ACU917584:ACV917584 AMQ917584:AMR917584 AWM917584:AWN917584 BGI917584:BGJ917584 BQE917584:BQF917584 CAA917584:CAB917584 CJW917584:CJX917584 CTS917584:CTT917584 DDO917584:DDP917584 DNK917584:DNL917584 DXG917584:DXH917584 EHC917584:EHD917584 EQY917584:EQZ917584 FAU917584:FAV917584 FKQ917584:FKR917584 FUM917584:FUN917584 GEI917584:GEJ917584 GOE917584:GOF917584 GYA917584:GYB917584 HHW917584:HHX917584 HRS917584:HRT917584 IBO917584:IBP917584 ILK917584:ILL917584 IVG917584:IVH917584 JFC917584:JFD917584 JOY917584:JOZ917584 JYU917584:JYV917584 KIQ917584:KIR917584 KSM917584:KSN917584 LCI917584:LCJ917584 LME917584:LMF917584 LWA917584:LWB917584 MFW917584:MFX917584 MPS917584:MPT917584 MZO917584:MZP917584 NJK917584:NJL917584 NTG917584:NTH917584 ODC917584:ODD917584 OMY917584:OMZ917584 OWU917584:OWV917584 PGQ917584:PGR917584 PQM917584:PQN917584 QAI917584:QAJ917584 QKE917584:QKF917584 QUA917584:QUB917584 RDW917584:RDX917584 RNS917584:RNT917584 RXO917584:RXP917584 SHK917584:SHL917584 SRG917584:SRH917584 TBC917584:TBD917584 TKY917584:TKZ917584 TUU917584:TUV917584 UEQ917584:UER917584 UOM917584:UON917584 UYI917584:UYJ917584 VIE917584:VIF917584 VSA917584:VSB917584 WBW917584:WBX917584 WLS917584:WLT917584 WVO917584:WVP917584 G983120:H983120 JC983120:JD983120 SY983120:SZ983120 ACU983120:ACV983120 AMQ983120:AMR983120 AWM983120:AWN983120 BGI983120:BGJ983120 BQE983120:BQF983120 CAA983120:CAB983120 CJW983120:CJX983120 CTS983120:CTT983120 DDO983120:DDP983120 DNK983120:DNL983120 DXG983120:DXH983120 EHC983120:EHD983120 EQY983120:EQZ983120 FAU983120:FAV983120 FKQ983120:FKR983120 FUM983120:FUN983120 GEI983120:GEJ983120 GOE983120:GOF983120 GYA983120:GYB983120 HHW983120:HHX983120 HRS983120:HRT983120 IBO983120:IBP983120 ILK983120:ILL983120 IVG983120:IVH983120 JFC983120:JFD983120 JOY983120:JOZ983120 JYU983120:JYV983120 KIQ983120:KIR983120 KSM983120:KSN983120 LCI983120:LCJ983120 LME983120:LMF983120 LWA983120:LWB983120 MFW983120:MFX983120 MPS983120:MPT983120 MZO983120:MZP983120 NJK983120:NJL983120 NTG983120:NTH983120 ODC983120:ODD983120 OMY983120:OMZ983120 OWU983120:OWV983120 PGQ983120:PGR983120 PQM983120:PQN983120 QAI983120:QAJ983120 QKE983120:QKF983120 QUA983120:QUB983120 RDW983120:RDX983120 RNS983120:RNT983120 RXO983120:RXP983120 SHK983120:SHL983120 SRG983120:SRH983120 TBC983120:TBD983120 TKY983120:TKZ983120 TUU983120:TUV983120 UEQ983120:UER983120 UOM983120:UON983120 UYI983120:UYJ983120 VIE983120:VIF983120 VSA983120:VSB983120 WBW983120:WBX983120 WLS983120:WLT983120 WVO983120:WVP983120 G100:H100 JC100:JD100 SY100:SZ100 ACU100:ACV100 AMQ100:AMR100 AWM100:AWN100 BGI100:BGJ100 BQE100:BQF100 CAA100:CAB100 CJW100:CJX100 CTS100:CTT100 DDO100:DDP100 DNK100:DNL100 DXG100:DXH100 EHC100:EHD100 EQY100:EQZ100 FAU100:FAV100 FKQ100:FKR100 FUM100:FUN100 GEI100:GEJ100 GOE100:GOF100 GYA100:GYB100 HHW100:HHX100 HRS100:HRT100 IBO100:IBP100 ILK100:ILL100 IVG100:IVH100 JFC100:JFD100 JOY100:JOZ100 JYU100:JYV100 KIQ100:KIR100 KSM100:KSN100 LCI100:LCJ100 LME100:LMF100 LWA100:LWB100 MFW100:MFX100 MPS100:MPT100 MZO100:MZP100 NJK100:NJL100 NTG100:NTH100 ODC100:ODD100 OMY100:OMZ100 OWU100:OWV100 PGQ100:PGR100 PQM100:PQN100 QAI100:QAJ100 QKE100:QKF100 QUA100:QUB100 RDW100:RDX100 RNS100:RNT100 RXO100:RXP100 SHK100:SHL100 SRG100:SRH100 TBC100:TBD100 TKY100:TKZ100 TUU100:TUV100 UEQ100:UER100 UOM100:UON100 UYI100:UYJ100 VIE100:VIF100 VSA100:VSB100 WBW100:WBX100 WLS100:WLT100 WVO100:WVP100 G65636:H65636 JC65636:JD65636 SY65636:SZ65636 ACU65636:ACV65636 AMQ65636:AMR65636 AWM65636:AWN65636 BGI65636:BGJ65636 BQE65636:BQF65636 CAA65636:CAB65636 CJW65636:CJX65636 CTS65636:CTT65636 DDO65636:DDP65636 DNK65636:DNL65636 DXG65636:DXH65636 EHC65636:EHD65636 EQY65636:EQZ65636 FAU65636:FAV65636 FKQ65636:FKR65636 FUM65636:FUN65636 GEI65636:GEJ65636 GOE65636:GOF65636 GYA65636:GYB65636 HHW65636:HHX65636 HRS65636:HRT65636 IBO65636:IBP65636 ILK65636:ILL65636 IVG65636:IVH65636 JFC65636:JFD65636 JOY65636:JOZ65636 JYU65636:JYV65636 KIQ65636:KIR65636 KSM65636:KSN65636 LCI65636:LCJ65636 LME65636:LMF65636 LWA65636:LWB65636 MFW65636:MFX65636 MPS65636:MPT65636 MZO65636:MZP65636 NJK65636:NJL65636 NTG65636:NTH65636 ODC65636:ODD65636 OMY65636:OMZ65636 OWU65636:OWV65636 PGQ65636:PGR65636 PQM65636:PQN65636 QAI65636:QAJ65636 QKE65636:QKF65636 QUA65636:QUB65636 RDW65636:RDX65636 RNS65636:RNT65636 RXO65636:RXP65636 SHK65636:SHL65636 SRG65636:SRH65636 TBC65636:TBD65636 TKY65636:TKZ65636 TUU65636:TUV65636 UEQ65636:UER65636 UOM65636:UON65636 UYI65636:UYJ65636 VIE65636:VIF65636 VSA65636:VSB65636 WBW65636:WBX65636 WLS65636:WLT65636 WVO65636:WVP65636 G131172:H131172 JC131172:JD131172 SY131172:SZ131172 ACU131172:ACV131172 AMQ131172:AMR131172 AWM131172:AWN131172 BGI131172:BGJ131172 BQE131172:BQF131172 CAA131172:CAB131172 CJW131172:CJX131172 CTS131172:CTT131172 DDO131172:DDP131172 DNK131172:DNL131172 DXG131172:DXH131172 EHC131172:EHD131172 EQY131172:EQZ131172 FAU131172:FAV131172 FKQ131172:FKR131172 FUM131172:FUN131172 GEI131172:GEJ131172 GOE131172:GOF131172 GYA131172:GYB131172 HHW131172:HHX131172 HRS131172:HRT131172 IBO131172:IBP131172 ILK131172:ILL131172 IVG131172:IVH131172 JFC131172:JFD131172 JOY131172:JOZ131172 JYU131172:JYV131172 KIQ131172:KIR131172 KSM131172:KSN131172 LCI131172:LCJ131172 LME131172:LMF131172 LWA131172:LWB131172 MFW131172:MFX131172 MPS131172:MPT131172 MZO131172:MZP131172 NJK131172:NJL131172 NTG131172:NTH131172 ODC131172:ODD131172 OMY131172:OMZ131172 OWU131172:OWV131172 PGQ131172:PGR131172 PQM131172:PQN131172 QAI131172:QAJ131172 QKE131172:QKF131172 QUA131172:QUB131172 RDW131172:RDX131172 RNS131172:RNT131172 RXO131172:RXP131172 SHK131172:SHL131172 SRG131172:SRH131172 TBC131172:TBD131172 TKY131172:TKZ131172 TUU131172:TUV131172 UEQ131172:UER131172 UOM131172:UON131172 UYI131172:UYJ131172 VIE131172:VIF131172 VSA131172:VSB131172 WBW131172:WBX131172 WLS131172:WLT131172 WVO131172:WVP131172 G196708:H196708 JC196708:JD196708 SY196708:SZ196708 ACU196708:ACV196708 AMQ196708:AMR196708 AWM196708:AWN196708 BGI196708:BGJ196708 BQE196708:BQF196708 CAA196708:CAB196708 CJW196708:CJX196708 CTS196708:CTT196708 DDO196708:DDP196708 DNK196708:DNL196708 DXG196708:DXH196708 EHC196708:EHD196708 EQY196708:EQZ196708 FAU196708:FAV196708 FKQ196708:FKR196708 FUM196708:FUN196708 GEI196708:GEJ196708 GOE196708:GOF196708 GYA196708:GYB196708 HHW196708:HHX196708 HRS196708:HRT196708 IBO196708:IBP196708 ILK196708:ILL196708 IVG196708:IVH196708 JFC196708:JFD196708 JOY196708:JOZ196708 JYU196708:JYV196708 KIQ196708:KIR196708 KSM196708:KSN196708 LCI196708:LCJ196708 LME196708:LMF196708 LWA196708:LWB196708 MFW196708:MFX196708 MPS196708:MPT196708 MZO196708:MZP196708 NJK196708:NJL196708 NTG196708:NTH196708 ODC196708:ODD196708 OMY196708:OMZ196708 OWU196708:OWV196708 PGQ196708:PGR196708 PQM196708:PQN196708 QAI196708:QAJ196708 QKE196708:QKF196708 QUA196708:QUB196708 RDW196708:RDX196708 RNS196708:RNT196708 RXO196708:RXP196708 SHK196708:SHL196708 SRG196708:SRH196708 TBC196708:TBD196708 TKY196708:TKZ196708 TUU196708:TUV196708 UEQ196708:UER196708 UOM196708:UON196708 UYI196708:UYJ196708 VIE196708:VIF196708 VSA196708:VSB196708 WBW196708:WBX196708 WLS196708:WLT196708 WVO196708:WVP196708 G262244:H262244 JC262244:JD262244 SY262244:SZ262244 ACU262244:ACV262244 AMQ262244:AMR262244 AWM262244:AWN262244 BGI262244:BGJ262244 BQE262244:BQF262244 CAA262244:CAB262244 CJW262244:CJX262244 CTS262244:CTT262244 DDO262244:DDP262244 DNK262244:DNL262244 DXG262244:DXH262244 EHC262244:EHD262244 EQY262244:EQZ262244 FAU262244:FAV262244 FKQ262244:FKR262244 FUM262244:FUN262244 GEI262244:GEJ262244 GOE262244:GOF262244 GYA262244:GYB262244 HHW262244:HHX262244 HRS262244:HRT262244 IBO262244:IBP262244 ILK262244:ILL262244 IVG262244:IVH262244 JFC262244:JFD262244 JOY262244:JOZ262244 JYU262244:JYV262244 KIQ262244:KIR262244 KSM262244:KSN262244 LCI262244:LCJ262244 LME262244:LMF262244 LWA262244:LWB262244 MFW262244:MFX262244 MPS262244:MPT262244 MZO262244:MZP262244 NJK262244:NJL262244 NTG262244:NTH262244 ODC262244:ODD262244 OMY262244:OMZ262244 OWU262244:OWV262244 PGQ262244:PGR262244 PQM262244:PQN262244 QAI262244:QAJ262244 QKE262244:QKF262244 QUA262244:QUB262244 RDW262244:RDX262244 RNS262244:RNT262244 RXO262244:RXP262244 SHK262244:SHL262244 SRG262244:SRH262244 TBC262244:TBD262244 TKY262244:TKZ262244 TUU262244:TUV262244 UEQ262244:UER262244 UOM262244:UON262244 UYI262244:UYJ262244 VIE262244:VIF262244 VSA262244:VSB262244 WBW262244:WBX262244 WLS262244:WLT262244 WVO262244:WVP262244 G327780:H327780 JC327780:JD327780 SY327780:SZ327780 ACU327780:ACV327780 AMQ327780:AMR327780 AWM327780:AWN327780 BGI327780:BGJ327780 BQE327780:BQF327780 CAA327780:CAB327780 CJW327780:CJX327780 CTS327780:CTT327780 DDO327780:DDP327780 DNK327780:DNL327780 DXG327780:DXH327780 EHC327780:EHD327780 EQY327780:EQZ327780 FAU327780:FAV327780 FKQ327780:FKR327780 FUM327780:FUN327780 GEI327780:GEJ327780 GOE327780:GOF327780 GYA327780:GYB327780 HHW327780:HHX327780 HRS327780:HRT327780 IBO327780:IBP327780 ILK327780:ILL327780 IVG327780:IVH327780 JFC327780:JFD327780 JOY327780:JOZ327780 JYU327780:JYV327780 KIQ327780:KIR327780 KSM327780:KSN327780 LCI327780:LCJ327780 LME327780:LMF327780 LWA327780:LWB327780 MFW327780:MFX327780 MPS327780:MPT327780 MZO327780:MZP327780 NJK327780:NJL327780 NTG327780:NTH327780 ODC327780:ODD327780 OMY327780:OMZ327780 OWU327780:OWV327780 PGQ327780:PGR327780 PQM327780:PQN327780 QAI327780:QAJ327780 QKE327780:QKF327780 QUA327780:QUB327780 RDW327780:RDX327780 RNS327780:RNT327780 RXO327780:RXP327780 SHK327780:SHL327780 SRG327780:SRH327780 TBC327780:TBD327780 TKY327780:TKZ327780 TUU327780:TUV327780 UEQ327780:UER327780 UOM327780:UON327780 UYI327780:UYJ327780 VIE327780:VIF327780 VSA327780:VSB327780 WBW327780:WBX327780 WLS327780:WLT327780 WVO327780:WVP327780 G393316:H393316 JC393316:JD393316 SY393316:SZ393316 ACU393316:ACV393316 AMQ393316:AMR393316 AWM393316:AWN393316 BGI393316:BGJ393316 BQE393316:BQF393316 CAA393316:CAB393316 CJW393316:CJX393316 CTS393316:CTT393316 DDO393316:DDP393316 DNK393316:DNL393316 DXG393316:DXH393316 EHC393316:EHD393316 EQY393316:EQZ393316 FAU393316:FAV393316 FKQ393316:FKR393316 FUM393316:FUN393316 GEI393316:GEJ393316 GOE393316:GOF393316 GYA393316:GYB393316 HHW393316:HHX393316 HRS393316:HRT393316 IBO393316:IBP393316 ILK393316:ILL393316 IVG393316:IVH393316 JFC393316:JFD393316 JOY393316:JOZ393316 JYU393316:JYV393316 KIQ393316:KIR393316 KSM393316:KSN393316 LCI393316:LCJ393316 LME393316:LMF393316 LWA393316:LWB393316 MFW393316:MFX393316 MPS393316:MPT393316 MZO393316:MZP393316 NJK393316:NJL393316 NTG393316:NTH393316 ODC393316:ODD393316 OMY393316:OMZ393316 OWU393316:OWV393316 PGQ393316:PGR393316 PQM393316:PQN393316 QAI393316:QAJ393316 QKE393316:QKF393316 QUA393316:QUB393316 RDW393316:RDX393316 RNS393316:RNT393316 RXO393316:RXP393316 SHK393316:SHL393316 SRG393316:SRH393316 TBC393316:TBD393316 TKY393316:TKZ393316 TUU393316:TUV393316 UEQ393316:UER393316 UOM393316:UON393316 UYI393316:UYJ393316 VIE393316:VIF393316 VSA393316:VSB393316 WBW393316:WBX393316 WLS393316:WLT393316 WVO393316:WVP393316 G458852:H458852 JC458852:JD458852 SY458852:SZ458852 ACU458852:ACV458852 AMQ458852:AMR458852 AWM458852:AWN458852 BGI458852:BGJ458852 BQE458852:BQF458852 CAA458852:CAB458852 CJW458852:CJX458852 CTS458852:CTT458852 DDO458852:DDP458852 DNK458852:DNL458852 DXG458852:DXH458852 EHC458852:EHD458852 EQY458852:EQZ458852 FAU458852:FAV458852 FKQ458852:FKR458852 FUM458852:FUN458852 GEI458852:GEJ458852 GOE458852:GOF458852 GYA458852:GYB458852 HHW458852:HHX458852 HRS458852:HRT458852 IBO458852:IBP458852 ILK458852:ILL458852 IVG458852:IVH458852 JFC458852:JFD458852 JOY458852:JOZ458852 JYU458852:JYV458852 KIQ458852:KIR458852 KSM458852:KSN458852 LCI458852:LCJ458852 LME458852:LMF458852 LWA458852:LWB458852 MFW458852:MFX458852 MPS458852:MPT458852 MZO458852:MZP458852 NJK458852:NJL458852 NTG458852:NTH458852 ODC458852:ODD458852 OMY458852:OMZ458852 OWU458852:OWV458852 PGQ458852:PGR458852 PQM458852:PQN458852 QAI458852:QAJ458852 QKE458852:QKF458852 QUA458852:QUB458852 RDW458852:RDX458852 RNS458852:RNT458852 RXO458852:RXP458852 SHK458852:SHL458852 SRG458852:SRH458852 TBC458852:TBD458852 TKY458852:TKZ458852 TUU458852:TUV458852 UEQ458852:UER458852 UOM458852:UON458852 UYI458852:UYJ458852 VIE458852:VIF458852 VSA458852:VSB458852 WBW458852:WBX458852 WLS458852:WLT458852 WVO458852:WVP458852 G524388:H524388 JC524388:JD524388 SY524388:SZ524388 ACU524388:ACV524388 AMQ524388:AMR524388 AWM524388:AWN524388 BGI524388:BGJ524388 BQE524388:BQF524388 CAA524388:CAB524388 CJW524388:CJX524388 CTS524388:CTT524388 DDO524388:DDP524388 DNK524388:DNL524388 DXG524388:DXH524388 EHC524388:EHD524388 EQY524388:EQZ524388 FAU524388:FAV524388 FKQ524388:FKR524388 FUM524388:FUN524388 GEI524388:GEJ524388 GOE524388:GOF524388 GYA524388:GYB524388 HHW524388:HHX524388 HRS524388:HRT524388 IBO524388:IBP524388 ILK524388:ILL524388 IVG524388:IVH524388 JFC524388:JFD524388 JOY524388:JOZ524388 JYU524388:JYV524388 KIQ524388:KIR524388 KSM524388:KSN524388 LCI524388:LCJ524388 LME524388:LMF524388 LWA524388:LWB524388 MFW524388:MFX524388 MPS524388:MPT524388 MZO524388:MZP524388 NJK524388:NJL524388 NTG524388:NTH524388 ODC524388:ODD524388 OMY524388:OMZ524388 OWU524388:OWV524388 PGQ524388:PGR524388 PQM524388:PQN524388 QAI524388:QAJ524388 QKE524388:QKF524388 QUA524388:QUB524388 RDW524388:RDX524388 RNS524388:RNT524388 RXO524388:RXP524388 SHK524388:SHL524388 SRG524388:SRH524388 TBC524388:TBD524388 TKY524388:TKZ524388 TUU524388:TUV524388 UEQ524388:UER524388 UOM524388:UON524388 UYI524388:UYJ524388 VIE524388:VIF524388 VSA524388:VSB524388 WBW524388:WBX524388 WLS524388:WLT524388 WVO524388:WVP524388 G589924:H589924 JC589924:JD589924 SY589924:SZ589924 ACU589924:ACV589924 AMQ589924:AMR589924 AWM589924:AWN589924 BGI589924:BGJ589924 BQE589924:BQF589924 CAA589924:CAB589924 CJW589924:CJX589924 CTS589924:CTT589924 DDO589924:DDP589924 DNK589924:DNL589924 DXG589924:DXH589924 EHC589924:EHD589924 EQY589924:EQZ589924 FAU589924:FAV589924 FKQ589924:FKR589924 FUM589924:FUN589924 GEI589924:GEJ589924 GOE589924:GOF589924 GYA589924:GYB589924 HHW589924:HHX589924 HRS589924:HRT589924 IBO589924:IBP589924 ILK589924:ILL589924 IVG589924:IVH589924 JFC589924:JFD589924 JOY589924:JOZ589924 JYU589924:JYV589924 KIQ589924:KIR589924 KSM589924:KSN589924 LCI589924:LCJ589924 LME589924:LMF589924 LWA589924:LWB589924 MFW589924:MFX589924 MPS589924:MPT589924 MZO589924:MZP589924 NJK589924:NJL589924 NTG589924:NTH589924 ODC589924:ODD589924 OMY589924:OMZ589924 OWU589924:OWV589924 PGQ589924:PGR589924 PQM589924:PQN589924 QAI589924:QAJ589924 QKE589924:QKF589924 QUA589924:QUB589924 RDW589924:RDX589924 RNS589924:RNT589924 RXO589924:RXP589924 SHK589924:SHL589924 SRG589924:SRH589924 TBC589924:TBD589924 TKY589924:TKZ589924 TUU589924:TUV589924 UEQ589924:UER589924 UOM589924:UON589924 UYI589924:UYJ589924 VIE589924:VIF589924 VSA589924:VSB589924 WBW589924:WBX589924 WLS589924:WLT589924 WVO589924:WVP589924 G655460:H655460 JC655460:JD655460 SY655460:SZ655460 ACU655460:ACV655460 AMQ655460:AMR655460 AWM655460:AWN655460 BGI655460:BGJ655460 BQE655460:BQF655460 CAA655460:CAB655460 CJW655460:CJX655460 CTS655460:CTT655460 DDO655460:DDP655460 DNK655460:DNL655460 DXG655460:DXH655460 EHC655460:EHD655460 EQY655460:EQZ655460 FAU655460:FAV655460 FKQ655460:FKR655460 FUM655460:FUN655460 GEI655460:GEJ655460 GOE655460:GOF655460 GYA655460:GYB655460 HHW655460:HHX655460 HRS655460:HRT655460 IBO655460:IBP655460 ILK655460:ILL655460 IVG655460:IVH655460 JFC655460:JFD655460 JOY655460:JOZ655460 JYU655460:JYV655460 KIQ655460:KIR655460 KSM655460:KSN655460 LCI655460:LCJ655460 LME655460:LMF655460 LWA655460:LWB655460 MFW655460:MFX655460 MPS655460:MPT655460 MZO655460:MZP655460 NJK655460:NJL655460 NTG655460:NTH655460 ODC655460:ODD655460 OMY655460:OMZ655460 OWU655460:OWV655460 PGQ655460:PGR655460 PQM655460:PQN655460 QAI655460:QAJ655460 QKE655460:QKF655460 QUA655460:QUB655460 RDW655460:RDX655460 RNS655460:RNT655460 RXO655460:RXP655460 SHK655460:SHL655460 SRG655460:SRH655460 TBC655460:TBD655460 TKY655460:TKZ655460 TUU655460:TUV655460 UEQ655460:UER655460 UOM655460:UON655460 UYI655460:UYJ655460 VIE655460:VIF655460 VSA655460:VSB655460 WBW655460:WBX655460 WLS655460:WLT655460 WVO655460:WVP655460 G720996:H720996 JC720996:JD720996 SY720996:SZ720996 ACU720996:ACV720996 AMQ720996:AMR720996 AWM720996:AWN720996 BGI720996:BGJ720996 BQE720996:BQF720996 CAA720996:CAB720996 CJW720996:CJX720996 CTS720996:CTT720996 DDO720996:DDP720996 DNK720996:DNL720996 DXG720996:DXH720996 EHC720996:EHD720996 EQY720996:EQZ720996 FAU720996:FAV720996 FKQ720996:FKR720996 FUM720996:FUN720996 GEI720996:GEJ720996 GOE720996:GOF720996 GYA720996:GYB720996 HHW720996:HHX720996 HRS720996:HRT720996 IBO720996:IBP720996 ILK720996:ILL720996 IVG720996:IVH720996 JFC720996:JFD720996 JOY720996:JOZ720996 JYU720996:JYV720996 KIQ720996:KIR720996 KSM720996:KSN720996 LCI720996:LCJ720996 LME720996:LMF720996 LWA720996:LWB720996 MFW720996:MFX720996 MPS720996:MPT720996 MZO720996:MZP720996 NJK720996:NJL720996 NTG720996:NTH720996 ODC720996:ODD720996 OMY720996:OMZ720996 OWU720996:OWV720996 PGQ720996:PGR720996 PQM720996:PQN720996 QAI720996:QAJ720996 QKE720996:QKF720996 QUA720996:QUB720996 RDW720996:RDX720996 RNS720996:RNT720996 RXO720996:RXP720996 SHK720996:SHL720996 SRG720996:SRH720996 TBC720996:TBD720996 TKY720996:TKZ720996 TUU720996:TUV720996 UEQ720996:UER720996 UOM720996:UON720996 UYI720996:UYJ720996 VIE720996:VIF720996 VSA720996:VSB720996 WBW720996:WBX720996 WLS720996:WLT720996 WVO720996:WVP720996 G786532:H786532 JC786532:JD786532 SY786532:SZ786532 ACU786532:ACV786532 AMQ786532:AMR786532 AWM786532:AWN786532 BGI786532:BGJ786532 BQE786532:BQF786532 CAA786532:CAB786532 CJW786532:CJX786532 CTS786532:CTT786532 DDO786532:DDP786532 DNK786532:DNL786532 DXG786532:DXH786532 EHC786532:EHD786532 EQY786532:EQZ786532 FAU786532:FAV786532 FKQ786532:FKR786532 FUM786532:FUN786532 GEI786532:GEJ786532 GOE786532:GOF786532 GYA786532:GYB786532 HHW786532:HHX786532 HRS786532:HRT786532 IBO786532:IBP786532 ILK786532:ILL786532 IVG786532:IVH786532 JFC786532:JFD786532 JOY786532:JOZ786532 JYU786532:JYV786532 KIQ786532:KIR786532 KSM786532:KSN786532 LCI786532:LCJ786532 LME786532:LMF786532 LWA786532:LWB786532 MFW786532:MFX786532 MPS786532:MPT786532 MZO786532:MZP786532 NJK786532:NJL786532 NTG786532:NTH786532 ODC786532:ODD786532 OMY786532:OMZ786532 OWU786532:OWV786532 PGQ786532:PGR786532 PQM786532:PQN786532 QAI786532:QAJ786532 QKE786532:QKF786532 QUA786532:QUB786532 RDW786532:RDX786532 RNS786532:RNT786532 RXO786532:RXP786532 SHK786532:SHL786532 SRG786532:SRH786532 TBC786532:TBD786532 TKY786532:TKZ786532 TUU786532:TUV786532 UEQ786532:UER786532 UOM786532:UON786532 UYI786532:UYJ786532 VIE786532:VIF786532 VSA786532:VSB786532 WBW786532:WBX786532 WLS786532:WLT786532 WVO786532:WVP786532 G852068:H852068 JC852068:JD852068 SY852068:SZ852068 ACU852068:ACV852068 AMQ852068:AMR852068 AWM852068:AWN852068 BGI852068:BGJ852068 BQE852068:BQF852068 CAA852068:CAB852068 CJW852068:CJX852068 CTS852068:CTT852068 DDO852068:DDP852068 DNK852068:DNL852068 DXG852068:DXH852068 EHC852068:EHD852068 EQY852068:EQZ852068 FAU852068:FAV852068 FKQ852068:FKR852068 FUM852068:FUN852068 GEI852068:GEJ852068 GOE852068:GOF852068 GYA852068:GYB852068 HHW852068:HHX852068 HRS852068:HRT852068 IBO852068:IBP852068 ILK852068:ILL852068 IVG852068:IVH852068 JFC852068:JFD852068 JOY852068:JOZ852068 JYU852068:JYV852068 KIQ852068:KIR852068 KSM852068:KSN852068 LCI852068:LCJ852068 LME852068:LMF852068 LWA852068:LWB852068 MFW852068:MFX852068 MPS852068:MPT852068 MZO852068:MZP852068 NJK852068:NJL852068 NTG852068:NTH852068 ODC852068:ODD852068 OMY852068:OMZ852068 OWU852068:OWV852068 PGQ852068:PGR852068 PQM852068:PQN852068 QAI852068:QAJ852068 QKE852068:QKF852068 QUA852068:QUB852068 RDW852068:RDX852068 RNS852068:RNT852068 RXO852068:RXP852068 SHK852068:SHL852068 SRG852068:SRH852068 TBC852068:TBD852068 TKY852068:TKZ852068 TUU852068:TUV852068 UEQ852068:UER852068 UOM852068:UON852068 UYI852068:UYJ852068 VIE852068:VIF852068 VSA852068:VSB852068 WBW852068:WBX852068 WLS852068:WLT852068 WVO852068:WVP852068 G917604:H917604 JC917604:JD917604 SY917604:SZ917604 ACU917604:ACV917604 AMQ917604:AMR917604 AWM917604:AWN917604 BGI917604:BGJ917604 BQE917604:BQF917604 CAA917604:CAB917604 CJW917604:CJX917604 CTS917604:CTT917604 DDO917604:DDP917604 DNK917604:DNL917604 DXG917604:DXH917604 EHC917604:EHD917604 EQY917604:EQZ917604 FAU917604:FAV917604 FKQ917604:FKR917604 FUM917604:FUN917604 GEI917604:GEJ917604 GOE917604:GOF917604 GYA917604:GYB917604 HHW917604:HHX917604 HRS917604:HRT917604 IBO917604:IBP917604 ILK917604:ILL917604 IVG917604:IVH917604 JFC917604:JFD917604 JOY917604:JOZ917604 JYU917604:JYV917604 KIQ917604:KIR917604 KSM917604:KSN917604 LCI917604:LCJ917604 LME917604:LMF917604 LWA917604:LWB917604 MFW917604:MFX917604 MPS917604:MPT917604 MZO917604:MZP917604 NJK917604:NJL917604 NTG917604:NTH917604 ODC917604:ODD917604 OMY917604:OMZ917604 OWU917604:OWV917604 PGQ917604:PGR917604 PQM917604:PQN917604 QAI917604:QAJ917604 QKE917604:QKF917604 QUA917604:QUB917604 RDW917604:RDX917604 RNS917604:RNT917604 RXO917604:RXP917604 SHK917604:SHL917604 SRG917604:SRH917604 TBC917604:TBD917604 TKY917604:TKZ917604 TUU917604:TUV917604 UEQ917604:UER917604 UOM917604:UON917604 UYI917604:UYJ917604 VIE917604:VIF917604 VSA917604:VSB917604 WBW917604:WBX917604 WLS917604:WLT917604 WVO917604:WVP917604 G983140:H983140 JC983140:JD983140 SY983140:SZ983140 ACU983140:ACV983140 AMQ983140:AMR983140 AWM983140:AWN983140 BGI983140:BGJ983140 BQE983140:BQF983140 CAA983140:CAB983140 CJW983140:CJX983140 CTS983140:CTT983140 DDO983140:DDP983140 DNK983140:DNL983140 DXG983140:DXH983140 EHC983140:EHD983140 EQY983140:EQZ983140 FAU983140:FAV983140 FKQ983140:FKR983140 FUM983140:FUN983140 GEI983140:GEJ983140 GOE983140:GOF983140 GYA983140:GYB983140 HHW983140:HHX983140 HRS983140:HRT983140 IBO983140:IBP983140 ILK983140:ILL983140 IVG983140:IVH983140 JFC983140:JFD983140 JOY983140:JOZ983140 JYU983140:JYV983140 KIQ983140:KIR983140 KSM983140:KSN983140 LCI983140:LCJ983140 LME983140:LMF983140 LWA983140:LWB983140 MFW983140:MFX983140 MPS983140:MPT983140 MZO983140:MZP983140 NJK983140:NJL983140 NTG983140:NTH983140 ODC983140:ODD983140 OMY983140:OMZ983140 OWU983140:OWV983140 PGQ983140:PGR983140 PQM983140:PQN983140 QAI983140:QAJ983140 QKE983140:QKF983140 QUA983140:QUB983140 RDW983140:RDX983140 RNS983140:RNT983140 RXO983140:RXP983140 SHK983140:SHL983140 SRG983140:SRH983140 TBC983140:TBD983140 TKY983140:TKZ983140 TUU983140:TUV983140 UEQ983140:UER983140 UOM983140:UON983140 UYI983140:UYJ983140 VIE983140:VIF983140 VSA983140:VSB983140 WBW983140:WBX983140 WLS983140:WLT983140 WVO983140:WVP983140 G102:H102 JC102:JD102 SY102:SZ102 ACU102:ACV102 AMQ102:AMR102 AWM102:AWN102 BGI102:BGJ102 BQE102:BQF102 CAA102:CAB102 CJW102:CJX102 CTS102:CTT102 DDO102:DDP102 DNK102:DNL102 DXG102:DXH102 EHC102:EHD102 EQY102:EQZ102 FAU102:FAV102 FKQ102:FKR102 FUM102:FUN102 GEI102:GEJ102 GOE102:GOF102 GYA102:GYB102 HHW102:HHX102 HRS102:HRT102 IBO102:IBP102 ILK102:ILL102 IVG102:IVH102 JFC102:JFD102 JOY102:JOZ102 JYU102:JYV102 KIQ102:KIR102 KSM102:KSN102 LCI102:LCJ102 LME102:LMF102 LWA102:LWB102 MFW102:MFX102 MPS102:MPT102 MZO102:MZP102 NJK102:NJL102 NTG102:NTH102 ODC102:ODD102 OMY102:OMZ102 OWU102:OWV102 PGQ102:PGR102 PQM102:PQN102 QAI102:QAJ102 QKE102:QKF102 QUA102:QUB102 RDW102:RDX102 RNS102:RNT102 RXO102:RXP102 SHK102:SHL102 SRG102:SRH102 TBC102:TBD102 TKY102:TKZ102 TUU102:TUV102 UEQ102:UER102 UOM102:UON102 UYI102:UYJ102 VIE102:VIF102 VSA102:VSB102 WBW102:WBX102 WLS102:WLT102 WVO102:WVP102 G65638:H65638 JC65638:JD65638 SY65638:SZ65638 ACU65638:ACV65638 AMQ65638:AMR65638 AWM65638:AWN65638 BGI65638:BGJ65638 BQE65638:BQF65638 CAA65638:CAB65638 CJW65638:CJX65638 CTS65638:CTT65638 DDO65638:DDP65638 DNK65638:DNL65638 DXG65638:DXH65638 EHC65638:EHD65638 EQY65638:EQZ65638 FAU65638:FAV65638 FKQ65638:FKR65638 FUM65638:FUN65638 GEI65638:GEJ65638 GOE65638:GOF65638 GYA65638:GYB65638 HHW65638:HHX65638 HRS65638:HRT65638 IBO65638:IBP65638 ILK65638:ILL65638 IVG65638:IVH65638 JFC65638:JFD65638 JOY65638:JOZ65638 JYU65638:JYV65638 KIQ65638:KIR65638 KSM65638:KSN65638 LCI65638:LCJ65638 LME65638:LMF65638 LWA65638:LWB65638 MFW65638:MFX65638 MPS65638:MPT65638 MZO65638:MZP65638 NJK65638:NJL65638 NTG65638:NTH65638 ODC65638:ODD65638 OMY65638:OMZ65638 OWU65638:OWV65638 PGQ65638:PGR65638 PQM65638:PQN65638 QAI65638:QAJ65638 QKE65638:QKF65638 QUA65638:QUB65638 RDW65638:RDX65638 RNS65638:RNT65638 RXO65638:RXP65638 SHK65638:SHL65638 SRG65638:SRH65638 TBC65638:TBD65638 TKY65638:TKZ65638 TUU65638:TUV65638 UEQ65638:UER65638 UOM65638:UON65638 UYI65638:UYJ65638 VIE65638:VIF65638 VSA65638:VSB65638 WBW65638:WBX65638 WLS65638:WLT65638 WVO65638:WVP65638 G131174:H131174 JC131174:JD131174 SY131174:SZ131174 ACU131174:ACV131174 AMQ131174:AMR131174 AWM131174:AWN131174 BGI131174:BGJ131174 BQE131174:BQF131174 CAA131174:CAB131174 CJW131174:CJX131174 CTS131174:CTT131174 DDO131174:DDP131174 DNK131174:DNL131174 DXG131174:DXH131174 EHC131174:EHD131174 EQY131174:EQZ131174 FAU131174:FAV131174 FKQ131174:FKR131174 FUM131174:FUN131174 GEI131174:GEJ131174 GOE131174:GOF131174 GYA131174:GYB131174 HHW131174:HHX131174 HRS131174:HRT131174 IBO131174:IBP131174 ILK131174:ILL131174 IVG131174:IVH131174 JFC131174:JFD131174 JOY131174:JOZ131174 JYU131174:JYV131174 KIQ131174:KIR131174 KSM131174:KSN131174 LCI131174:LCJ131174 LME131174:LMF131174 LWA131174:LWB131174 MFW131174:MFX131174 MPS131174:MPT131174 MZO131174:MZP131174 NJK131174:NJL131174 NTG131174:NTH131174 ODC131174:ODD131174 OMY131174:OMZ131174 OWU131174:OWV131174 PGQ131174:PGR131174 PQM131174:PQN131174 QAI131174:QAJ131174 QKE131174:QKF131174 QUA131174:QUB131174 RDW131174:RDX131174 RNS131174:RNT131174 RXO131174:RXP131174 SHK131174:SHL131174 SRG131174:SRH131174 TBC131174:TBD131174 TKY131174:TKZ131174 TUU131174:TUV131174 UEQ131174:UER131174 UOM131174:UON131174 UYI131174:UYJ131174 VIE131174:VIF131174 VSA131174:VSB131174 WBW131174:WBX131174 WLS131174:WLT131174 WVO131174:WVP131174 G196710:H196710 JC196710:JD196710 SY196710:SZ196710 ACU196710:ACV196710 AMQ196710:AMR196710 AWM196710:AWN196710 BGI196710:BGJ196710 BQE196710:BQF196710 CAA196710:CAB196710 CJW196710:CJX196710 CTS196710:CTT196710 DDO196710:DDP196710 DNK196710:DNL196710 DXG196710:DXH196710 EHC196710:EHD196710 EQY196710:EQZ196710 FAU196710:FAV196710 FKQ196710:FKR196710 FUM196710:FUN196710 GEI196710:GEJ196710 GOE196710:GOF196710 GYA196710:GYB196710 HHW196710:HHX196710 HRS196710:HRT196710 IBO196710:IBP196710 ILK196710:ILL196710 IVG196710:IVH196710 JFC196710:JFD196710 JOY196710:JOZ196710 JYU196710:JYV196710 KIQ196710:KIR196710 KSM196710:KSN196710 LCI196710:LCJ196710 LME196710:LMF196710 LWA196710:LWB196710 MFW196710:MFX196710 MPS196710:MPT196710 MZO196710:MZP196710 NJK196710:NJL196710 NTG196710:NTH196710 ODC196710:ODD196710 OMY196710:OMZ196710 OWU196710:OWV196710 PGQ196710:PGR196710 PQM196710:PQN196710 QAI196710:QAJ196710 QKE196710:QKF196710 QUA196710:QUB196710 RDW196710:RDX196710 RNS196710:RNT196710 RXO196710:RXP196710 SHK196710:SHL196710 SRG196710:SRH196710 TBC196710:TBD196710 TKY196710:TKZ196710 TUU196710:TUV196710 UEQ196710:UER196710 UOM196710:UON196710 UYI196710:UYJ196710 VIE196710:VIF196710 VSA196710:VSB196710 WBW196710:WBX196710 WLS196710:WLT196710 WVO196710:WVP196710 G262246:H262246 JC262246:JD262246 SY262246:SZ262246 ACU262246:ACV262246 AMQ262246:AMR262246 AWM262246:AWN262246 BGI262246:BGJ262246 BQE262246:BQF262246 CAA262246:CAB262246 CJW262246:CJX262246 CTS262246:CTT262246 DDO262246:DDP262246 DNK262246:DNL262246 DXG262246:DXH262246 EHC262246:EHD262246 EQY262246:EQZ262246 FAU262246:FAV262246 FKQ262246:FKR262246 FUM262246:FUN262246 GEI262246:GEJ262246 GOE262246:GOF262246 GYA262246:GYB262246 HHW262246:HHX262246 HRS262246:HRT262246 IBO262246:IBP262246 ILK262246:ILL262246 IVG262246:IVH262246 JFC262246:JFD262246 JOY262246:JOZ262246 JYU262246:JYV262246 KIQ262246:KIR262246 KSM262246:KSN262246 LCI262246:LCJ262246 LME262246:LMF262246 LWA262246:LWB262246 MFW262246:MFX262246 MPS262246:MPT262246 MZO262246:MZP262246 NJK262246:NJL262246 NTG262246:NTH262246 ODC262246:ODD262246 OMY262246:OMZ262246 OWU262246:OWV262246 PGQ262246:PGR262246 PQM262246:PQN262246 QAI262246:QAJ262246 QKE262246:QKF262246 QUA262246:QUB262246 RDW262246:RDX262246 RNS262246:RNT262246 RXO262246:RXP262246 SHK262246:SHL262246 SRG262246:SRH262246 TBC262246:TBD262246 TKY262246:TKZ262246 TUU262246:TUV262246 UEQ262246:UER262246 UOM262246:UON262246 UYI262246:UYJ262246 VIE262246:VIF262246 VSA262246:VSB262246 WBW262246:WBX262246 WLS262246:WLT262246 WVO262246:WVP262246 G327782:H327782 JC327782:JD327782 SY327782:SZ327782 ACU327782:ACV327782 AMQ327782:AMR327782 AWM327782:AWN327782 BGI327782:BGJ327782 BQE327782:BQF327782 CAA327782:CAB327782 CJW327782:CJX327782 CTS327782:CTT327782 DDO327782:DDP327782 DNK327782:DNL327782 DXG327782:DXH327782 EHC327782:EHD327782 EQY327782:EQZ327782 FAU327782:FAV327782 FKQ327782:FKR327782 FUM327782:FUN327782 GEI327782:GEJ327782 GOE327782:GOF327782 GYA327782:GYB327782 HHW327782:HHX327782 HRS327782:HRT327782 IBO327782:IBP327782 ILK327782:ILL327782 IVG327782:IVH327782 JFC327782:JFD327782 JOY327782:JOZ327782 JYU327782:JYV327782 KIQ327782:KIR327782 KSM327782:KSN327782 LCI327782:LCJ327782 LME327782:LMF327782 LWA327782:LWB327782 MFW327782:MFX327782 MPS327782:MPT327782 MZO327782:MZP327782 NJK327782:NJL327782 NTG327782:NTH327782 ODC327782:ODD327782 OMY327782:OMZ327782 OWU327782:OWV327782 PGQ327782:PGR327782 PQM327782:PQN327782 QAI327782:QAJ327782 QKE327782:QKF327782 QUA327782:QUB327782 RDW327782:RDX327782 RNS327782:RNT327782 RXO327782:RXP327782 SHK327782:SHL327782 SRG327782:SRH327782 TBC327782:TBD327782 TKY327782:TKZ327782 TUU327782:TUV327782 UEQ327782:UER327782 UOM327782:UON327782 UYI327782:UYJ327782 VIE327782:VIF327782 VSA327782:VSB327782 WBW327782:WBX327782 WLS327782:WLT327782 WVO327782:WVP327782 G393318:H393318 JC393318:JD393318 SY393318:SZ393318 ACU393318:ACV393318 AMQ393318:AMR393318 AWM393318:AWN393318 BGI393318:BGJ393318 BQE393318:BQF393318 CAA393318:CAB393318 CJW393318:CJX393318 CTS393318:CTT393318 DDO393318:DDP393318 DNK393318:DNL393318 DXG393318:DXH393318 EHC393318:EHD393318 EQY393318:EQZ393318 FAU393318:FAV393318 FKQ393318:FKR393318 FUM393318:FUN393318 GEI393318:GEJ393318 GOE393318:GOF393318 GYA393318:GYB393318 HHW393318:HHX393318 HRS393318:HRT393318 IBO393318:IBP393318 ILK393318:ILL393318 IVG393318:IVH393318 JFC393318:JFD393318 JOY393318:JOZ393318 JYU393318:JYV393318 KIQ393318:KIR393318 KSM393318:KSN393318 LCI393318:LCJ393318 LME393318:LMF393318 LWA393318:LWB393318 MFW393318:MFX393318 MPS393318:MPT393318 MZO393318:MZP393318 NJK393318:NJL393318 NTG393318:NTH393318 ODC393318:ODD393318 OMY393318:OMZ393318 OWU393318:OWV393318 PGQ393318:PGR393318 PQM393318:PQN393318 QAI393318:QAJ393318 QKE393318:QKF393318 QUA393318:QUB393318 RDW393318:RDX393318 RNS393318:RNT393318 RXO393318:RXP393318 SHK393318:SHL393318 SRG393318:SRH393318 TBC393318:TBD393318 TKY393318:TKZ393318 TUU393318:TUV393318 UEQ393318:UER393318 UOM393318:UON393318 UYI393318:UYJ393318 VIE393318:VIF393318 VSA393318:VSB393318 WBW393318:WBX393318 WLS393318:WLT393318 WVO393318:WVP393318 G458854:H458854 JC458854:JD458854 SY458854:SZ458854 ACU458854:ACV458854 AMQ458854:AMR458854 AWM458854:AWN458854 BGI458854:BGJ458854 BQE458854:BQF458854 CAA458854:CAB458854 CJW458854:CJX458854 CTS458854:CTT458854 DDO458854:DDP458854 DNK458854:DNL458854 DXG458854:DXH458854 EHC458854:EHD458854 EQY458854:EQZ458854 FAU458854:FAV458854 FKQ458854:FKR458854 FUM458854:FUN458854 GEI458854:GEJ458854 GOE458854:GOF458854 GYA458854:GYB458854 HHW458854:HHX458854 HRS458854:HRT458854 IBO458854:IBP458854 ILK458854:ILL458854 IVG458854:IVH458854 JFC458854:JFD458854 JOY458854:JOZ458854 JYU458854:JYV458854 KIQ458854:KIR458854 KSM458854:KSN458854 LCI458854:LCJ458854 LME458854:LMF458854 LWA458854:LWB458854 MFW458854:MFX458854 MPS458854:MPT458854 MZO458854:MZP458854 NJK458854:NJL458854 NTG458854:NTH458854 ODC458854:ODD458854 OMY458854:OMZ458854 OWU458854:OWV458854 PGQ458854:PGR458854 PQM458854:PQN458854 QAI458854:QAJ458854 QKE458854:QKF458854 QUA458854:QUB458854 RDW458854:RDX458854 RNS458854:RNT458854 RXO458854:RXP458854 SHK458854:SHL458854 SRG458854:SRH458854 TBC458854:TBD458854 TKY458854:TKZ458854 TUU458854:TUV458854 UEQ458854:UER458854 UOM458854:UON458854 UYI458854:UYJ458854 VIE458854:VIF458854 VSA458854:VSB458854 WBW458854:WBX458854 WLS458854:WLT458854 WVO458854:WVP458854 G524390:H524390 JC524390:JD524390 SY524390:SZ524390 ACU524390:ACV524390 AMQ524390:AMR524390 AWM524390:AWN524390 BGI524390:BGJ524390 BQE524390:BQF524390 CAA524390:CAB524390 CJW524390:CJX524390 CTS524390:CTT524390 DDO524390:DDP524390 DNK524390:DNL524390 DXG524390:DXH524390 EHC524390:EHD524390 EQY524390:EQZ524390 FAU524390:FAV524390 FKQ524390:FKR524390 FUM524390:FUN524390 GEI524390:GEJ524390 GOE524390:GOF524390 GYA524390:GYB524390 HHW524390:HHX524390 HRS524390:HRT524390 IBO524390:IBP524390 ILK524390:ILL524390 IVG524390:IVH524390 JFC524390:JFD524390 JOY524390:JOZ524390 JYU524390:JYV524390 KIQ524390:KIR524390 KSM524390:KSN524390 LCI524390:LCJ524390 LME524390:LMF524390 LWA524390:LWB524390 MFW524390:MFX524390 MPS524390:MPT524390 MZO524390:MZP524390 NJK524390:NJL524390 NTG524390:NTH524390 ODC524390:ODD524390 OMY524390:OMZ524390 OWU524390:OWV524390 PGQ524390:PGR524390 PQM524390:PQN524390 QAI524390:QAJ524390 QKE524390:QKF524390 QUA524390:QUB524390 RDW524390:RDX524390 RNS524390:RNT524390 RXO524390:RXP524390 SHK524390:SHL524390 SRG524390:SRH524390 TBC524390:TBD524390 TKY524390:TKZ524390 TUU524390:TUV524390 UEQ524390:UER524390 UOM524390:UON524390 UYI524390:UYJ524390 VIE524390:VIF524390 VSA524390:VSB524390 WBW524390:WBX524390 WLS524390:WLT524390 WVO524390:WVP524390 G589926:H589926 JC589926:JD589926 SY589926:SZ589926 ACU589926:ACV589926 AMQ589926:AMR589926 AWM589926:AWN589926 BGI589926:BGJ589926 BQE589926:BQF589926 CAA589926:CAB589926 CJW589926:CJX589926 CTS589926:CTT589926 DDO589926:DDP589926 DNK589926:DNL589926 DXG589926:DXH589926 EHC589926:EHD589926 EQY589926:EQZ589926 FAU589926:FAV589926 FKQ589926:FKR589926 FUM589926:FUN589926 GEI589926:GEJ589926 GOE589926:GOF589926 GYA589926:GYB589926 HHW589926:HHX589926 HRS589926:HRT589926 IBO589926:IBP589926 ILK589926:ILL589926 IVG589926:IVH589926 JFC589926:JFD589926 JOY589926:JOZ589926 JYU589926:JYV589926 KIQ589926:KIR589926 KSM589926:KSN589926 LCI589926:LCJ589926 LME589926:LMF589926 LWA589926:LWB589926 MFW589926:MFX589926 MPS589926:MPT589926 MZO589926:MZP589926 NJK589926:NJL589926 NTG589926:NTH589926 ODC589926:ODD589926 OMY589926:OMZ589926 OWU589926:OWV589926 PGQ589926:PGR589926 PQM589926:PQN589926 QAI589926:QAJ589926 QKE589926:QKF589926 QUA589926:QUB589926 RDW589926:RDX589926 RNS589926:RNT589926 RXO589926:RXP589926 SHK589926:SHL589926 SRG589926:SRH589926 TBC589926:TBD589926 TKY589926:TKZ589926 TUU589926:TUV589926 UEQ589926:UER589926 UOM589926:UON589926 UYI589926:UYJ589926 VIE589926:VIF589926 VSA589926:VSB589926 WBW589926:WBX589926 WLS589926:WLT589926 WVO589926:WVP589926 G655462:H655462 JC655462:JD655462 SY655462:SZ655462 ACU655462:ACV655462 AMQ655462:AMR655462 AWM655462:AWN655462 BGI655462:BGJ655462 BQE655462:BQF655462 CAA655462:CAB655462 CJW655462:CJX655462 CTS655462:CTT655462 DDO655462:DDP655462 DNK655462:DNL655462 DXG655462:DXH655462 EHC655462:EHD655462 EQY655462:EQZ655462 FAU655462:FAV655462 FKQ655462:FKR655462 FUM655462:FUN655462 GEI655462:GEJ655462 GOE655462:GOF655462 GYA655462:GYB655462 HHW655462:HHX655462 HRS655462:HRT655462 IBO655462:IBP655462 ILK655462:ILL655462 IVG655462:IVH655462 JFC655462:JFD655462 JOY655462:JOZ655462 JYU655462:JYV655462 KIQ655462:KIR655462 KSM655462:KSN655462 LCI655462:LCJ655462 LME655462:LMF655462 LWA655462:LWB655462 MFW655462:MFX655462 MPS655462:MPT655462 MZO655462:MZP655462 NJK655462:NJL655462 NTG655462:NTH655462 ODC655462:ODD655462 OMY655462:OMZ655462 OWU655462:OWV655462 PGQ655462:PGR655462 PQM655462:PQN655462 QAI655462:QAJ655462 QKE655462:QKF655462 QUA655462:QUB655462 RDW655462:RDX655462 RNS655462:RNT655462 RXO655462:RXP655462 SHK655462:SHL655462 SRG655462:SRH655462 TBC655462:TBD655462 TKY655462:TKZ655462 TUU655462:TUV655462 UEQ655462:UER655462 UOM655462:UON655462 UYI655462:UYJ655462 VIE655462:VIF655462 VSA655462:VSB655462 WBW655462:WBX655462 WLS655462:WLT655462 WVO655462:WVP655462 G720998:H720998 JC720998:JD720998 SY720998:SZ720998 ACU720998:ACV720998 AMQ720998:AMR720998 AWM720998:AWN720998 BGI720998:BGJ720998 BQE720998:BQF720998 CAA720998:CAB720998 CJW720998:CJX720998 CTS720998:CTT720998 DDO720998:DDP720998 DNK720998:DNL720998 DXG720998:DXH720998 EHC720998:EHD720998 EQY720998:EQZ720998 FAU720998:FAV720998 FKQ720998:FKR720998 FUM720998:FUN720998 GEI720998:GEJ720998 GOE720998:GOF720998 GYA720998:GYB720998 HHW720998:HHX720998 HRS720998:HRT720998 IBO720998:IBP720998 ILK720998:ILL720998 IVG720998:IVH720998 JFC720998:JFD720998 JOY720998:JOZ720998 JYU720998:JYV720998 KIQ720998:KIR720998 KSM720998:KSN720998 LCI720998:LCJ720998 LME720998:LMF720998 LWA720998:LWB720998 MFW720998:MFX720998 MPS720998:MPT720998 MZO720998:MZP720998 NJK720998:NJL720998 NTG720998:NTH720998 ODC720998:ODD720998 OMY720998:OMZ720998 OWU720998:OWV720998 PGQ720998:PGR720998 PQM720998:PQN720998 QAI720998:QAJ720998 QKE720998:QKF720998 QUA720998:QUB720998 RDW720998:RDX720998 RNS720998:RNT720998 RXO720998:RXP720998 SHK720998:SHL720998 SRG720998:SRH720998 TBC720998:TBD720998 TKY720998:TKZ720998 TUU720998:TUV720998 UEQ720998:UER720998 UOM720998:UON720998 UYI720998:UYJ720998 VIE720998:VIF720998 VSA720998:VSB720998 WBW720998:WBX720998 WLS720998:WLT720998 WVO720998:WVP720998 G786534:H786534 JC786534:JD786534 SY786534:SZ786534 ACU786534:ACV786534 AMQ786534:AMR786534 AWM786534:AWN786534 BGI786534:BGJ786534 BQE786534:BQF786534 CAA786534:CAB786534 CJW786534:CJX786534 CTS786534:CTT786534 DDO786534:DDP786534 DNK786534:DNL786534 DXG786534:DXH786534 EHC786534:EHD786534 EQY786534:EQZ786534 FAU786534:FAV786534 FKQ786534:FKR786534 FUM786534:FUN786534 GEI786534:GEJ786534 GOE786534:GOF786534 GYA786534:GYB786534 HHW786534:HHX786534 HRS786534:HRT786534 IBO786534:IBP786534 ILK786534:ILL786534 IVG786534:IVH786534 JFC786534:JFD786534 JOY786534:JOZ786534 JYU786534:JYV786534 KIQ786534:KIR786534 KSM786534:KSN786534 LCI786534:LCJ786534 LME786534:LMF786534 LWA786534:LWB786534 MFW786534:MFX786534 MPS786534:MPT786534 MZO786534:MZP786534 NJK786534:NJL786534 NTG786534:NTH786534 ODC786534:ODD786534 OMY786534:OMZ786534 OWU786534:OWV786534 PGQ786534:PGR786534 PQM786534:PQN786534 QAI786534:QAJ786534 QKE786534:QKF786534 QUA786534:QUB786534 RDW786534:RDX786534 RNS786534:RNT786534 RXO786534:RXP786534 SHK786534:SHL786534 SRG786534:SRH786534 TBC786534:TBD786534 TKY786534:TKZ786534 TUU786534:TUV786534 UEQ786534:UER786534 UOM786534:UON786534 UYI786534:UYJ786534 VIE786534:VIF786534 VSA786534:VSB786534 WBW786534:WBX786534 WLS786534:WLT786534 WVO786534:WVP786534 G852070:H852070 JC852070:JD852070 SY852070:SZ852070 ACU852070:ACV852070 AMQ852070:AMR852070 AWM852070:AWN852070 BGI852070:BGJ852070 BQE852070:BQF852070 CAA852070:CAB852070 CJW852070:CJX852070 CTS852070:CTT852070 DDO852070:DDP852070 DNK852070:DNL852070 DXG852070:DXH852070 EHC852070:EHD852070 EQY852070:EQZ852070 FAU852070:FAV852070 FKQ852070:FKR852070 FUM852070:FUN852070 GEI852070:GEJ852070 GOE852070:GOF852070 GYA852070:GYB852070 HHW852070:HHX852070 HRS852070:HRT852070 IBO852070:IBP852070 ILK852070:ILL852070 IVG852070:IVH852070 JFC852070:JFD852070 JOY852070:JOZ852070 JYU852070:JYV852070 KIQ852070:KIR852070 KSM852070:KSN852070 LCI852070:LCJ852070 LME852070:LMF852070 LWA852070:LWB852070 MFW852070:MFX852070 MPS852070:MPT852070 MZO852070:MZP852070 NJK852070:NJL852070 NTG852070:NTH852070 ODC852070:ODD852070 OMY852070:OMZ852070 OWU852070:OWV852070 PGQ852070:PGR852070 PQM852070:PQN852070 QAI852070:QAJ852070 QKE852070:QKF852070 QUA852070:QUB852070 RDW852070:RDX852070 RNS852070:RNT852070 RXO852070:RXP852070 SHK852070:SHL852070 SRG852070:SRH852070 TBC852070:TBD852070 TKY852070:TKZ852070 TUU852070:TUV852070 UEQ852070:UER852070 UOM852070:UON852070 UYI852070:UYJ852070 VIE852070:VIF852070 VSA852070:VSB852070 WBW852070:WBX852070 WLS852070:WLT852070 WVO852070:WVP852070 G917606:H917606 JC917606:JD917606 SY917606:SZ917606 ACU917606:ACV917606 AMQ917606:AMR917606 AWM917606:AWN917606 BGI917606:BGJ917606 BQE917606:BQF917606 CAA917606:CAB917606 CJW917606:CJX917606 CTS917606:CTT917606 DDO917606:DDP917606 DNK917606:DNL917606 DXG917606:DXH917606 EHC917606:EHD917606 EQY917606:EQZ917606 FAU917606:FAV917606 FKQ917606:FKR917606 FUM917606:FUN917606 GEI917606:GEJ917606 GOE917606:GOF917606 GYA917606:GYB917606 HHW917606:HHX917606 HRS917606:HRT917606 IBO917606:IBP917606 ILK917606:ILL917606 IVG917606:IVH917606 JFC917606:JFD917606 JOY917606:JOZ917606 JYU917606:JYV917606 KIQ917606:KIR917606 KSM917606:KSN917606 LCI917606:LCJ917606 LME917606:LMF917606 LWA917606:LWB917606 MFW917606:MFX917606 MPS917606:MPT917606 MZO917606:MZP917606 NJK917606:NJL917606 NTG917606:NTH917606 ODC917606:ODD917606 OMY917606:OMZ917606 OWU917606:OWV917606 PGQ917606:PGR917606 PQM917606:PQN917606 QAI917606:QAJ917606 QKE917606:QKF917606 QUA917606:QUB917606 RDW917606:RDX917606 RNS917606:RNT917606 RXO917606:RXP917606 SHK917606:SHL917606 SRG917606:SRH917606 TBC917606:TBD917606 TKY917606:TKZ917606 TUU917606:TUV917606 UEQ917606:UER917606 UOM917606:UON917606 UYI917606:UYJ917606 VIE917606:VIF917606 VSA917606:VSB917606 WBW917606:WBX917606 WLS917606:WLT917606 WVO917606:WVP917606 G983142:H983142 JC983142:JD983142 SY983142:SZ983142 ACU983142:ACV983142 AMQ983142:AMR983142 AWM983142:AWN983142 BGI983142:BGJ983142 BQE983142:BQF983142 CAA983142:CAB983142 CJW983142:CJX983142 CTS983142:CTT983142 DDO983142:DDP983142 DNK983142:DNL983142 DXG983142:DXH983142 EHC983142:EHD983142 EQY983142:EQZ983142 FAU983142:FAV983142 FKQ983142:FKR983142 FUM983142:FUN983142 GEI983142:GEJ983142 GOE983142:GOF983142 GYA983142:GYB983142 HHW983142:HHX983142 HRS983142:HRT983142 IBO983142:IBP983142 ILK983142:ILL983142 IVG983142:IVH983142 JFC983142:JFD983142 JOY983142:JOZ983142 JYU983142:JYV983142 KIQ983142:KIR983142 KSM983142:KSN983142 LCI983142:LCJ983142 LME983142:LMF983142 LWA983142:LWB983142 MFW983142:MFX983142 MPS983142:MPT983142 MZO983142:MZP983142 NJK983142:NJL983142 NTG983142:NTH983142 ODC983142:ODD983142 OMY983142:OMZ983142 OWU983142:OWV983142 PGQ983142:PGR983142 PQM983142:PQN983142 QAI983142:QAJ983142 QKE983142:QKF983142 QUA983142:QUB983142 RDW983142:RDX983142 RNS983142:RNT983142 RXO983142:RXP983142 SHK983142:SHL983142 SRG983142:SRH983142 TBC983142:TBD983142 TKY983142:TKZ983142 TUU983142:TUV983142 UEQ983142:UER983142 UOM983142:UON983142 UYI983142:UYJ983142 VIE983142:VIF983142 VSA983142:VSB983142 WBW983142:WBX983142 WLS983142:WLT983142 WVO983142:WVP983142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FFCC"/>
  </sheetPr>
  <dimension ref="A6:V1326"/>
  <sheetViews>
    <sheetView zoomScaleNormal="100" workbookViewId="0">
      <pane xSplit="2" ySplit="6" topLeftCell="C760" activePane="bottomRight" state="frozen"/>
      <selection pane="topRight"/>
      <selection pane="bottomLeft"/>
      <selection pane="bottomRight" activeCell="F790" sqref="F790"/>
    </sheetView>
  </sheetViews>
  <sheetFormatPr defaultColWidth="9" defaultRowHeight="15" customHeight="1"/>
  <cols>
    <col min="1" max="1" width="15.625" style="14" customWidth="1"/>
    <col min="2" max="2" width="31.375" style="14" customWidth="1"/>
    <col min="3" max="3" width="37.875" style="14" customWidth="1"/>
    <col min="4" max="4" width="15.625" style="14" customWidth="1"/>
    <col min="5" max="5" width="42.25" style="14" customWidth="1"/>
    <col min="6" max="6" width="27.625" style="14" customWidth="1"/>
    <col min="7" max="7" width="35.625" style="14" customWidth="1"/>
    <col min="8" max="8" width="9" style="14" customWidth="1"/>
    <col min="9" max="16384" width="9" style="14"/>
  </cols>
  <sheetData>
    <row r="6" spans="1:8" ht="15" customHeight="1">
      <c r="A6" s="14" t="s">
        <v>48</v>
      </c>
      <c r="C6" s="14" t="s">
        <v>49</v>
      </c>
      <c r="D6" s="14" t="s">
        <v>50</v>
      </c>
      <c r="E6" s="14" t="s">
        <v>51</v>
      </c>
      <c r="F6" s="14" t="s">
        <v>52</v>
      </c>
      <c r="G6" s="117" t="s">
        <v>394</v>
      </c>
    </row>
    <row r="7" spans="1:8" ht="15" customHeight="1">
      <c r="A7" s="1" t="s">
        <v>10</v>
      </c>
      <c r="B7" s="26"/>
      <c r="C7" s="14" t="s">
        <v>11</v>
      </c>
      <c r="D7" s="143"/>
      <c r="E7" s="14" t="s">
        <v>12</v>
      </c>
      <c r="F7" s="143" t="str">
        <f>IF(_output_title="","",_output_title)</f>
        <v/>
      </c>
    </row>
    <row r="8" spans="1:8" ht="15" customHeight="1">
      <c r="A8" s="8"/>
      <c r="B8" s="116"/>
      <c r="D8" s="143"/>
      <c r="F8" s="143"/>
    </row>
    <row r="9" spans="1:8" ht="15" customHeight="1">
      <c r="A9" s="1" t="s">
        <v>7</v>
      </c>
      <c r="B9" s="26"/>
      <c r="C9" s="14" t="s">
        <v>8</v>
      </c>
      <c r="D9" s="143" t="s">
        <v>2758</v>
      </c>
      <c r="E9" s="14" t="s">
        <v>9</v>
      </c>
      <c r="F9" s="143" t="str">
        <f>IF(_output_sheetname="","",_output_sheetname)</f>
        <v>現地調査票</v>
      </c>
    </row>
    <row r="10" spans="1:8" ht="15" customHeight="1">
      <c r="A10" s="8"/>
      <c r="B10" s="116"/>
      <c r="D10" s="143"/>
      <c r="F10" s="143"/>
    </row>
    <row r="11" spans="1:8" ht="15" customHeight="1">
      <c r="A11" s="44" t="s">
        <v>645</v>
      </c>
      <c r="B11" s="45"/>
      <c r="C11" s="14" t="s">
        <v>53</v>
      </c>
      <c r="D11" s="143" t="s">
        <v>1</v>
      </c>
      <c r="E11" s="14" t="s">
        <v>101</v>
      </c>
      <c r="F11" s="143" t="str">
        <f>IF(wsjob_TARGET_KIND__label="","",wsjob_TARGET_KIND__label)</f>
        <v>建築物</v>
      </c>
      <c r="G11" s="15"/>
      <c r="H11" s="15"/>
    </row>
    <row r="12" spans="1:8" ht="62.1" customHeight="1">
      <c r="A12" s="81"/>
      <c r="B12" s="75" t="s">
        <v>1221</v>
      </c>
      <c r="C12" s="14" t="s">
        <v>1240</v>
      </c>
      <c r="D12" s="143">
        <v>100</v>
      </c>
      <c r="E12" s="14" t="s">
        <v>1239</v>
      </c>
      <c r="F12" s="143" t="str">
        <f ca="1">IF(wsjob_JOB_SET_KIND="","",IF(ISERROR(MATCH(wsjob_JOB_SET_KIND,cls_JOB_SET_KIND_erea,0)),"未設定コード",OFFSET(cls_JOB_SET_KIND_base_point,MATCH(wsjob_JOB_SET_KIND,cls_JOB_SET_KIND_erea,0),0)))</f>
        <v>基準法</v>
      </c>
      <c r="G12" s="55" t="s">
        <v>1222</v>
      </c>
      <c r="H12" s="15"/>
    </row>
    <row r="13" spans="1:8" ht="62.1" customHeight="1">
      <c r="A13" s="81"/>
      <c r="B13" s="75" t="s">
        <v>1220</v>
      </c>
      <c r="C13" s="14" t="s">
        <v>387</v>
      </c>
      <c r="D13" s="143">
        <v>1</v>
      </c>
      <c r="E13" s="14" t="s">
        <v>388</v>
      </c>
      <c r="F13" s="143" t="str">
        <f ca="1">IF(wsjob_TARGET_KIND="","",IF(ISERROR(MATCH(wsjob_TARGET_KIND,cls_TARGET_KIND_erea,0)),"未設定コード",OFFSET(cls_TARGET_KIND_base_point,MATCH(wsjob_TARGET_KIND,cls_TARGET_KIND_erea,0),0)))</f>
        <v>建築物</v>
      </c>
      <c r="G13" s="55" t="s">
        <v>1219</v>
      </c>
      <c r="H13" s="15"/>
    </row>
    <row r="14" spans="1:8" ht="16.5" customHeight="1">
      <c r="A14" s="81"/>
      <c r="B14" s="75" t="s">
        <v>1</v>
      </c>
      <c r="D14" s="15"/>
      <c r="E14" s="14" t="s">
        <v>2578</v>
      </c>
      <c r="F14" s="143" t="str">
        <f ca="1">IF(cst_wsjob_TARGET_KIND="建築物","■","□")</f>
        <v>■</v>
      </c>
      <c r="G14" s="55"/>
      <c r="H14" s="15"/>
    </row>
    <row r="15" spans="1:8" ht="16.5" customHeight="1">
      <c r="A15" s="81"/>
      <c r="B15" s="75" t="s">
        <v>1224</v>
      </c>
      <c r="D15" s="15"/>
      <c r="E15" s="14" t="s">
        <v>2579</v>
      </c>
      <c r="F15" s="143" t="str">
        <f ca="1">IF(cst_wsjob_TARGET_KIND="昇降機","■","□")</f>
        <v>□</v>
      </c>
      <c r="G15" s="55"/>
      <c r="H15" s="15"/>
    </row>
    <row r="16" spans="1:8" ht="16.5" customHeight="1">
      <c r="A16" s="81"/>
      <c r="B16" s="75" t="s">
        <v>2580</v>
      </c>
      <c r="D16" s="15"/>
      <c r="E16" s="14" t="s">
        <v>2581</v>
      </c>
      <c r="F16" s="143" t="str">
        <f ca="1">IF(cst_wsjob_TARGET_KIND="工作物","■","□")</f>
        <v>□</v>
      </c>
      <c r="G16" s="55"/>
      <c r="H16" s="15"/>
    </row>
    <row r="17" spans="1:8" ht="62.1" customHeight="1">
      <c r="A17" s="81"/>
      <c r="B17" s="75" t="s">
        <v>1218</v>
      </c>
      <c r="C17" s="14" t="s">
        <v>385</v>
      </c>
      <c r="D17" s="143">
        <v>101</v>
      </c>
      <c r="E17" s="14" t="s">
        <v>386</v>
      </c>
      <c r="F17" s="143" t="str">
        <f ca="1">IF(wsjob_JOB_KIND="","",IF(ISERROR(MATCH(wsjob_JOB_KIND,cls_JOB_KIND_erea,0)),"未設定コード",OFFSET(cls_JOB_KIND_base_point,MATCH(wsjob_JOB_KIND,cls_JOB_KIND_erea,0),0)))</f>
        <v>確認申請</v>
      </c>
      <c r="G17" s="55" t="s">
        <v>1238</v>
      </c>
      <c r="H17" s="15"/>
    </row>
    <row r="18" spans="1:8" ht="16.5" customHeight="1">
      <c r="A18" s="81"/>
      <c r="B18" s="140"/>
      <c r="D18" s="15"/>
      <c r="E18" s="14" t="s">
        <v>2665</v>
      </c>
      <c r="F18" s="143" t="str">
        <f>IF(wsjob_JOB_KIND=101,"■","□")</f>
        <v>■</v>
      </c>
      <c r="G18" s="55"/>
      <c r="H18" s="15"/>
    </row>
    <row r="19" spans="1:8" ht="16.5" customHeight="1">
      <c r="A19" s="81"/>
      <c r="B19" s="140"/>
      <c r="D19" s="15"/>
      <c r="E19" s="14" t="s">
        <v>2666</v>
      </c>
      <c r="F19" s="143" t="str">
        <f>IF(wsjob_JOB_KIND=103,"■","□")</f>
        <v>□</v>
      </c>
      <c r="G19" s="55"/>
      <c r="H19" s="15"/>
    </row>
    <row r="20" spans="1:8" ht="16.5" customHeight="1">
      <c r="A20" s="81"/>
      <c r="B20" s="140"/>
      <c r="D20" s="15"/>
      <c r="E20" s="14" t="s">
        <v>2667</v>
      </c>
      <c r="F20" s="143" t="str">
        <f>IF(wsjob_JOB_KIND=104,"■","□")</f>
        <v>□</v>
      </c>
      <c r="G20" s="55"/>
      <c r="H20" s="15"/>
    </row>
    <row r="21" spans="1:8" ht="38.25" customHeight="1">
      <c r="A21" s="82"/>
      <c r="B21" s="83" t="s">
        <v>3918</v>
      </c>
      <c r="C21" s="14" t="s">
        <v>3919</v>
      </c>
      <c r="D21" s="42">
        <v>8</v>
      </c>
      <c r="E21" s="14" t="s">
        <v>3920</v>
      </c>
      <c r="F21" s="143">
        <f>IF(wsjob_JOB_INPUT_VERSION="","",wsjob_JOB_INPUT_VERSION)</f>
        <v>8</v>
      </c>
      <c r="G21" s="55" t="s">
        <v>3921</v>
      </c>
      <c r="H21" s="15"/>
    </row>
    <row r="22" spans="1:8" ht="15" customHeight="1">
      <c r="A22" s="130"/>
      <c r="B22" s="131"/>
      <c r="D22" s="15"/>
      <c r="F22" s="15"/>
      <c r="G22" s="15"/>
      <c r="H22" s="15"/>
    </row>
    <row r="23" spans="1:8" ht="15" customHeight="1">
      <c r="A23" s="145" t="s">
        <v>2282</v>
      </c>
      <c r="B23" s="146"/>
    </row>
    <row r="24" spans="1:8" ht="15" customHeight="1">
      <c r="A24" s="147"/>
      <c r="B24" s="149" t="s">
        <v>2344</v>
      </c>
      <c r="E24" s="14" t="s">
        <v>2343</v>
      </c>
      <c r="F24" s="42">
        <f ca="1">IF(wsjob_JOB_KIND="","",IF(ISERROR(MATCH(wsjob_JOB_KIND,cls_JOB_KIND_erea,0)),"",OFFSET(cls_JOB_KIND_base_point,MATCH(wsjob_JOB_KIND,cls_JOB_KIND_erea,0),1)))</f>
        <v>1</v>
      </c>
      <c r="G24" s="14" t="s">
        <v>2342</v>
      </c>
    </row>
    <row r="25" spans="1:8" ht="15" customHeight="1">
      <c r="A25" s="147"/>
      <c r="B25" s="149" t="s">
        <v>2283</v>
      </c>
      <c r="E25" s="14" t="s">
        <v>2358</v>
      </c>
      <c r="F25" s="42" t="str">
        <f ca="1">IF(AND(chk_JOB_KIND_kakunin=1,wskakunin_koutei01_KOUTEI_TEXT&lt;&gt;""),1,"")</f>
        <v/>
      </c>
    </row>
    <row r="26" spans="1:8" ht="15" customHeight="1">
      <c r="A26" s="147"/>
      <c r="B26" s="149" t="s">
        <v>2284</v>
      </c>
      <c r="E26" s="14" t="s">
        <v>2359</v>
      </c>
      <c r="F26" s="42" t="str">
        <f ca="1">IF(AND(chk_JOB_KIND_kakunin=1,wskakunin_koutei02_KOUTEI_TEXT&lt;&gt;""),1,"")</f>
        <v/>
      </c>
    </row>
    <row r="27" spans="1:8" ht="15" customHeight="1">
      <c r="A27" s="147"/>
      <c r="B27" s="149" t="s">
        <v>2285</v>
      </c>
      <c r="E27" s="14" t="s">
        <v>2360</v>
      </c>
      <c r="F27" s="42" t="str">
        <f ca="1">IF(AND(chk_JOB_KIND_kakunin=1,wskakunin_koutei03_KOUTEI_TEXT&lt;&gt;""),1,"")</f>
        <v/>
      </c>
    </row>
    <row r="28" spans="1:8" ht="15" customHeight="1">
      <c r="A28" s="147"/>
      <c r="B28" s="174" t="s">
        <v>2356</v>
      </c>
      <c r="E28" s="14" t="s">
        <v>2361</v>
      </c>
      <c r="F28" s="42">
        <f ca="1">IF(chk_JOB_KIND_kakunin=3,IF(wskakunin_koutei_izen01_KOUTEI_TEXT="",30,IF(wskakunin_koutei_izen02_KOUTEI_TEXT&lt;&gt;"",32,31)),IF(chk_JOB_KIND_kakunin=1,10,IF(chk_JOB_KIND_kakunin=4,40,"")))</f>
        <v>10</v>
      </c>
      <c r="G28" s="14" t="s">
        <v>2357</v>
      </c>
    </row>
    <row r="29" spans="1:8" ht="15" customHeight="1">
      <c r="A29" s="147"/>
      <c r="B29" s="174" t="s">
        <v>31</v>
      </c>
      <c r="E29" s="14" t="s">
        <v>2341</v>
      </c>
      <c r="F29" s="42" t="str">
        <f ca="1">IF(chk_JOB_KIND_kakunin=1,cst_shinsei_ISSUE_NO,cst_wskakunin_LAST_ISSUE_NO)</f>
        <v/>
      </c>
      <c r="G29" s="14" t="s">
        <v>2340</v>
      </c>
    </row>
    <row r="30" spans="1:8" ht="15" customHeight="1">
      <c r="A30" s="148"/>
      <c r="B30" s="150"/>
      <c r="E30" s="14" t="s">
        <v>2576</v>
      </c>
      <c r="F30" s="42" t="str">
        <f ca="1">IF(chk_JOB_KIND_kakunin=1,cst_shinsei_ISSUE_DATE,cst_wskakunin_LAST_ISSUE_DATE)</f>
        <v/>
      </c>
    </row>
    <row r="31" spans="1:8" ht="15" customHeight="1">
      <c r="A31" s="32"/>
    </row>
    <row r="32" spans="1:8" ht="15" customHeight="1">
      <c r="A32" s="203" t="s">
        <v>2648</v>
      </c>
      <c r="B32" s="204"/>
      <c r="C32" s="14" t="s">
        <v>2649</v>
      </c>
      <c r="D32" s="234"/>
      <c r="E32" s="14" t="s">
        <v>2650</v>
      </c>
      <c r="F32" s="234" t="str">
        <f>IF(shinsei_PROVO_DATE="","",shinsei_PROVO_DATE)</f>
        <v/>
      </c>
    </row>
    <row r="33" spans="1:8" ht="15" customHeight="1">
      <c r="A33" s="203" t="s">
        <v>2651</v>
      </c>
      <c r="B33" s="204"/>
      <c r="C33" s="14" t="s">
        <v>2652</v>
      </c>
      <c r="D33" s="216"/>
      <c r="E33" s="14" t="s">
        <v>2653</v>
      </c>
      <c r="F33" s="143" t="str">
        <f>IF(shinsei_PROVO_NO="","",shinsei_PROVO_NO)</f>
        <v/>
      </c>
    </row>
    <row r="34" spans="1:8" ht="15" customHeight="1">
      <c r="A34" s="32"/>
    </row>
    <row r="35" spans="1:8" ht="15" customHeight="1">
      <c r="A35" s="151" t="s">
        <v>2309</v>
      </c>
      <c r="B35" s="152"/>
      <c r="D35" s="15"/>
      <c r="F35" s="15"/>
      <c r="G35" s="15"/>
      <c r="H35" s="15"/>
    </row>
    <row r="36" spans="1:8" ht="15" customHeight="1">
      <c r="A36" s="153" t="s">
        <v>29</v>
      </c>
      <c r="B36" s="154"/>
      <c r="C36" s="14" t="s">
        <v>54</v>
      </c>
      <c r="D36" s="214" t="s">
        <v>17</v>
      </c>
      <c r="E36" s="14" t="s">
        <v>72</v>
      </c>
      <c r="F36" s="143" t="str">
        <f>IF(shinsei_UKETUKE_NO="","",shinsei_UKETUKE_NO)</f>
        <v/>
      </c>
      <c r="G36" s="15"/>
      <c r="H36" s="15"/>
    </row>
    <row r="37" spans="1:8" ht="15" customHeight="1">
      <c r="A37" s="155"/>
      <c r="B37" s="156"/>
      <c r="D37" s="32"/>
      <c r="F37" s="15"/>
      <c r="G37" s="15"/>
      <c r="H37" s="15"/>
    </row>
    <row r="38" spans="1:8" ht="15" customHeight="1">
      <c r="A38" s="157" t="s">
        <v>30</v>
      </c>
      <c r="B38" s="158"/>
      <c r="C38" s="14" t="s">
        <v>55</v>
      </c>
      <c r="D38" s="234"/>
      <c r="E38" s="14" t="s">
        <v>73</v>
      </c>
      <c r="F38" s="234" t="str">
        <f>IF(shinsei_HIKIUKE_DATE="","",shinsei_HIKIUKE_DATE)</f>
        <v/>
      </c>
      <c r="G38" s="15"/>
      <c r="H38" s="15"/>
    </row>
    <row r="39" spans="1:8" ht="15" customHeight="1">
      <c r="A39" s="159"/>
      <c r="B39" s="160"/>
      <c r="D39" s="98"/>
      <c r="F39" s="15"/>
      <c r="G39" s="15"/>
      <c r="H39" s="15"/>
    </row>
    <row r="40" spans="1:8" ht="15" customHeight="1">
      <c r="A40" s="161" t="s">
        <v>31</v>
      </c>
      <c r="B40" s="162"/>
      <c r="C40" s="14" t="s">
        <v>56</v>
      </c>
      <c r="D40" s="214"/>
      <c r="E40" s="14" t="s">
        <v>102</v>
      </c>
      <c r="F40" s="143" t="str">
        <f>IF(shinsei_ISSUE_NO="","",shinsei_ISSUE_NO)</f>
        <v/>
      </c>
      <c r="G40" s="15"/>
      <c r="H40" s="15"/>
    </row>
    <row r="41" spans="1:8" ht="15" customHeight="1">
      <c r="A41" s="163" t="s">
        <v>31</v>
      </c>
      <c r="B41" s="212"/>
      <c r="C41" s="14" t="s">
        <v>2672</v>
      </c>
      <c r="D41" s="216"/>
      <c r="E41" s="14" t="s">
        <v>2673</v>
      </c>
      <c r="F41" s="143" t="str">
        <f>IF(shinsei_KAKU_SUMI_NO="","",shinsei_KAKU_SUMI_NO)</f>
        <v/>
      </c>
      <c r="G41" s="15"/>
      <c r="H41" s="15"/>
    </row>
    <row r="42" spans="1:8" ht="15" customHeight="1">
      <c r="A42" s="157" t="s">
        <v>32</v>
      </c>
      <c r="B42" s="158"/>
      <c r="G42" s="15"/>
      <c r="H42" s="15"/>
    </row>
    <row r="43" spans="1:8" ht="15" customHeight="1">
      <c r="A43" s="163"/>
      <c r="B43" s="164" t="s">
        <v>1247</v>
      </c>
      <c r="C43" s="14" t="s">
        <v>390</v>
      </c>
      <c r="D43" s="234"/>
      <c r="E43" s="14" t="s">
        <v>74</v>
      </c>
      <c r="F43" s="234" t="str">
        <f>IF(shinsei_ISSUE_DATE="","",shinsei_ISSUE_DATE)</f>
        <v/>
      </c>
      <c r="G43" s="15"/>
      <c r="H43" s="15"/>
    </row>
    <row r="44" spans="1:8" ht="15" customHeight="1">
      <c r="A44" s="165"/>
      <c r="B44" s="166"/>
      <c r="D44" s="98"/>
      <c r="G44" s="15"/>
      <c r="H44" s="15"/>
    </row>
    <row r="45" spans="1:8" ht="15" customHeight="1">
      <c r="A45" s="161" t="s">
        <v>406</v>
      </c>
      <c r="B45" s="162"/>
      <c r="C45" s="15" t="s">
        <v>2523</v>
      </c>
      <c r="D45" s="143"/>
      <c r="E45" s="14" t="s">
        <v>2524</v>
      </c>
      <c r="F45" s="42" t="str">
        <f>IF(shinsei_ISSUE_KOUFU_NAME="","",shinsei_ISSUE_KOUFU_NAME)</f>
        <v/>
      </c>
    </row>
    <row r="46" spans="1:8" ht="15" customHeight="1">
      <c r="A46" s="161"/>
      <c r="B46" s="162"/>
      <c r="D46" s="98"/>
      <c r="G46" s="15"/>
      <c r="H46" s="15"/>
    </row>
    <row r="47" spans="1:8" ht="15" customHeight="1">
      <c r="A47" s="196" t="s">
        <v>2619</v>
      </c>
      <c r="B47" s="197"/>
      <c r="D47" s="15"/>
      <c r="F47" s="15"/>
      <c r="G47" s="15"/>
      <c r="H47" s="15"/>
    </row>
    <row r="48" spans="1:8" ht="15" customHeight="1">
      <c r="A48" s="198"/>
      <c r="B48" s="199" t="s">
        <v>418</v>
      </c>
      <c r="C48" s="14" t="s">
        <v>2620</v>
      </c>
      <c r="D48" s="15"/>
      <c r="E48" s="14" t="s">
        <v>2621</v>
      </c>
      <c r="F48" s="15" t="str">
        <f>IF(shinsei_build_p6_01_PAGE6_KOUZOU_KEISAN_KIND__005=1,"■","□")</f>
        <v>□</v>
      </c>
      <c r="G48" s="15"/>
      <c r="H48" s="15"/>
    </row>
    <row r="49" spans="1:8" ht="15" customHeight="1">
      <c r="A49" s="198"/>
      <c r="B49" s="199" t="s">
        <v>2622</v>
      </c>
      <c r="C49" s="14" t="s">
        <v>2623</v>
      </c>
      <c r="D49" s="15"/>
      <c r="E49" s="14" t="s">
        <v>2624</v>
      </c>
      <c r="F49" s="15" t="str">
        <f>IF(shinsei_build_p6_01_PAGE6_KOUZOU_KEISAN_KIND__004=1,"■","□")</f>
        <v>□</v>
      </c>
      <c r="G49" s="15"/>
      <c r="H49" s="15"/>
    </row>
    <row r="50" spans="1:8" ht="15" customHeight="1">
      <c r="A50" s="198"/>
      <c r="B50" s="199" t="s">
        <v>2625</v>
      </c>
      <c r="C50" s="14" t="s">
        <v>2626</v>
      </c>
      <c r="D50" s="15"/>
      <c r="E50" s="14" t="s">
        <v>2627</v>
      </c>
      <c r="F50" s="15" t="str">
        <f>IF(shinsei_build_p6_01_PAGE6_KOUZOU_KEISAN_KIND__002=1,"■","□")</f>
        <v>□</v>
      </c>
      <c r="G50" s="15"/>
      <c r="H50" s="15"/>
    </row>
    <row r="51" spans="1:8" ht="15" customHeight="1">
      <c r="A51" s="130" t="s">
        <v>2690</v>
      </c>
      <c r="B51" s="131"/>
      <c r="C51" s="14" t="s">
        <v>2691</v>
      </c>
      <c r="D51" s="143" t="s">
        <v>4109</v>
      </c>
      <c r="E51" s="14" t="s">
        <v>2692</v>
      </c>
      <c r="F51" s="143" t="str">
        <f>IF(wskakunin_KIKAN_NAME="","",wskakunin_KIKAN_NAME)</f>
        <v>一般財団法人 岩手県建築住宅センター</v>
      </c>
      <c r="G51" s="15"/>
      <c r="H51" s="15"/>
    </row>
    <row r="52" spans="1:8" ht="15" customHeight="1">
      <c r="A52" s="2" t="s">
        <v>391</v>
      </c>
      <c r="B52" s="133"/>
      <c r="G52" s="15"/>
      <c r="H52" s="15"/>
    </row>
    <row r="53" spans="1:8" ht="15" customHeight="1">
      <c r="A53" s="9"/>
      <c r="B53" s="134" t="s">
        <v>391</v>
      </c>
      <c r="C53" s="14" t="s">
        <v>2310</v>
      </c>
      <c r="D53" s="238"/>
      <c r="E53" s="14" t="s">
        <v>389</v>
      </c>
      <c r="F53" s="238" t="str">
        <f>IF(wskakunin_SHINSEI_DATE="","",wskakunin_SHINSEI_DATE)</f>
        <v/>
      </c>
      <c r="H53" s="15"/>
    </row>
    <row r="54" spans="1:8" ht="15" customHeight="1">
      <c r="A54" s="44" t="s">
        <v>405</v>
      </c>
      <c r="B54" s="47"/>
      <c r="G54" s="15"/>
      <c r="H54" s="15"/>
    </row>
    <row r="55" spans="1:8" ht="15" customHeight="1">
      <c r="A55" s="81"/>
      <c r="B55" s="132" t="s">
        <v>31</v>
      </c>
      <c r="C55" s="14" t="s">
        <v>408</v>
      </c>
      <c r="D55" s="216"/>
      <c r="E55" s="14" t="s">
        <v>409</v>
      </c>
      <c r="F55" s="143" t="str">
        <f>IF(wskakunin_LAST_ISSUE_NO="","",wskakunin_LAST_ISSUE_NO)</f>
        <v/>
      </c>
      <c r="G55" s="15"/>
      <c r="H55" s="15"/>
    </row>
    <row r="56" spans="1:8" ht="15" customHeight="1">
      <c r="A56" s="81"/>
      <c r="B56" s="132" t="s">
        <v>32</v>
      </c>
      <c r="C56" s="14" t="s">
        <v>410</v>
      </c>
      <c r="D56" s="234"/>
      <c r="E56" s="14" t="s">
        <v>411</v>
      </c>
      <c r="F56" s="234" t="str">
        <f>IF(wskakunin_LAST_ISSUE_DATE="","",wskakunin_LAST_ISSUE_DATE)</f>
        <v/>
      </c>
      <c r="G56" s="15"/>
      <c r="H56" s="15"/>
    </row>
    <row r="57" spans="1:8" ht="15" customHeight="1">
      <c r="A57" s="81"/>
      <c r="B57" s="209" t="s">
        <v>406</v>
      </c>
      <c r="C57" s="14" t="s">
        <v>412</v>
      </c>
      <c r="D57" s="216"/>
      <c r="E57" s="14" t="s">
        <v>413</v>
      </c>
      <c r="F57" s="143" t="str">
        <f>IF(wskakunin_LAST_ISSUE_NAME="","",wskakunin_LAST_ISSUE_NAME)</f>
        <v/>
      </c>
      <c r="G57" s="15"/>
      <c r="H57" s="15"/>
    </row>
    <row r="58" spans="1:8" ht="15" customHeight="1">
      <c r="A58" s="81"/>
      <c r="B58" s="132" t="s">
        <v>407</v>
      </c>
      <c r="C58" s="14" t="s">
        <v>414</v>
      </c>
      <c r="D58" s="216"/>
      <c r="E58" s="14" t="s">
        <v>415</v>
      </c>
      <c r="F58" s="143" t="str">
        <f>IF(wskakunin_P1_HENKOU_GAIYOU="","",wskakunin_P1_HENKOU_GAIYOU)</f>
        <v/>
      </c>
      <c r="G58" s="15"/>
      <c r="H58" s="15"/>
    </row>
    <row r="59" spans="1:8" ht="15" customHeight="1">
      <c r="A59" s="82"/>
      <c r="B59" s="135"/>
      <c r="G59" s="15"/>
      <c r="H59" s="15"/>
    </row>
    <row r="60" spans="1:8" ht="15" customHeight="1">
      <c r="A60" s="161" t="s">
        <v>2658</v>
      </c>
      <c r="B60" s="162"/>
      <c r="D60" s="98"/>
      <c r="E60" s="14" t="s">
        <v>2659</v>
      </c>
      <c r="F60" s="217" t="str">
        <f ca="1">IF(chk_JOB_KIND_kakunin=1,cst_shinsei_ISSUE_NO,cst_wskakunin_LAST_ISSUE_NO)</f>
        <v/>
      </c>
      <c r="G60" s="15"/>
      <c r="H60" s="15"/>
    </row>
    <row r="61" spans="1:8" ht="15" customHeight="1">
      <c r="A61" s="161" t="s">
        <v>2660</v>
      </c>
      <c r="B61" s="162"/>
      <c r="D61" s="98"/>
      <c r="F61" s="15"/>
      <c r="G61" s="15"/>
      <c r="H61" s="15"/>
    </row>
    <row r="62" spans="1:8" ht="15" customHeight="1">
      <c r="A62" s="207" t="s">
        <v>2645</v>
      </c>
      <c r="B62" s="208"/>
      <c r="C62"/>
      <c r="D62" s="202"/>
      <c r="E62" s="14" t="s">
        <v>2646</v>
      </c>
      <c r="F62" s="218" t="str">
        <f ca="1">IF(OR(cst_wsjob_JOB_KIND=101,cst_wsjob_JOB_KIND=102),cst_shinsei_ISSUE_KOUFU_NAME,cst_wskakunin_LAST_ISSUE_NAME)</f>
        <v/>
      </c>
      <c r="G62" s="15"/>
      <c r="H62" s="15"/>
    </row>
    <row r="63" spans="1:8" ht="15" customHeight="1">
      <c r="A63" s="210" t="s">
        <v>2662</v>
      </c>
      <c r="B63" s="211"/>
      <c r="C63"/>
      <c r="D63" s="202"/>
      <c r="E63" s="14" t="s">
        <v>2661</v>
      </c>
      <c r="F63" s="219" t="str">
        <f ca="1">IF(chk_JOB_KIND_kakunin=1,cst_shinsei_ISSUE_DATE,cst_wskakunin_LAST_ISSUE_DATE)</f>
        <v/>
      </c>
      <c r="G63" s="15"/>
      <c r="H63" s="15"/>
    </row>
    <row r="64" spans="1:8" ht="15" customHeight="1">
      <c r="A64" s="81"/>
      <c r="B64" s="201"/>
      <c r="G64" s="15"/>
      <c r="H64" s="15"/>
    </row>
    <row r="65" spans="1:8" ht="15" customHeight="1">
      <c r="A65" s="46" t="s">
        <v>407</v>
      </c>
      <c r="B65" s="47"/>
      <c r="C65" s="14" t="s">
        <v>621</v>
      </c>
      <c r="D65" s="42"/>
      <c r="E65" s="14" t="s">
        <v>622</v>
      </c>
      <c r="F65" s="42" t="str">
        <f>IF(wskakunin_PAGE1_ALTERATION_NOTE="","",wskakunin_PAGE1_ALTERATION_NOTE)</f>
        <v/>
      </c>
    </row>
    <row r="66" spans="1:8" ht="15" customHeight="1">
      <c r="A66" s="49"/>
      <c r="B66" s="61"/>
    </row>
    <row r="67" spans="1:8" ht="15" customHeight="1">
      <c r="A67" s="50" t="s">
        <v>403</v>
      </c>
      <c r="B67" s="114"/>
      <c r="G67" s="15"/>
      <c r="H67" s="15"/>
    </row>
    <row r="68" spans="1:8" ht="15" customHeight="1">
      <c r="A68" s="110"/>
      <c r="B68" s="74" t="s">
        <v>402</v>
      </c>
      <c r="C68" s="14" t="s">
        <v>620</v>
      </c>
      <c r="D68" s="1307" t="s">
        <v>4104</v>
      </c>
      <c r="E68" s="14" t="s">
        <v>404</v>
      </c>
      <c r="F68" s="220" t="str">
        <f>IF(wskakunin_APPLICANT_NAME="","",wskakunin_APPLICANT_NAME)</f>
        <v xml:space="preserve">松山　梨香子
</v>
      </c>
      <c r="G68" s="15"/>
      <c r="H68" s="15"/>
    </row>
    <row r="69" spans="1:8" ht="15" customHeight="1">
      <c r="A69" s="115"/>
      <c r="B69" s="112"/>
      <c r="G69" s="15"/>
      <c r="H69" s="15"/>
    </row>
    <row r="70" spans="1:8" ht="15" customHeight="1">
      <c r="A70" s="44" t="s">
        <v>15</v>
      </c>
      <c r="B70" s="47"/>
      <c r="G70" s="15"/>
      <c r="H70" s="15"/>
    </row>
    <row r="71" spans="1:8" ht="15" customHeight="1">
      <c r="A71" s="81"/>
      <c r="B71" s="75" t="s">
        <v>18</v>
      </c>
      <c r="C71" s="14" t="s">
        <v>377</v>
      </c>
      <c r="D71" s="143"/>
      <c r="E71" s="14" t="s">
        <v>378</v>
      </c>
      <c r="F71" s="143" t="str">
        <f>IF(wskakunin_owner1_JIMU_NAME="", "", wskakunin_owner1_JIMU_NAME)</f>
        <v/>
      </c>
      <c r="G71" s="15"/>
      <c r="H71" s="15"/>
    </row>
    <row r="72" spans="1:8" ht="15" customHeight="1">
      <c r="A72" s="81"/>
      <c r="B72" s="75" t="s">
        <v>89</v>
      </c>
      <c r="C72" s="14" t="s">
        <v>379</v>
      </c>
      <c r="D72" s="143"/>
      <c r="E72" s="14" t="s">
        <v>380</v>
      </c>
      <c r="F72" s="143" t="str">
        <f>IF(wskakunin_owner1_JIMU_NAME_KANA="","",wskakunin_owner1_JIMU_NAME_KANA)</f>
        <v/>
      </c>
      <c r="G72" s="15"/>
      <c r="H72" s="15"/>
    </row>
    <row r="73" spans="1:8" ht="15" customHeight="1">
      <c r="A73" s="81"/>
      <c r="B73" s="75" t="s">
        <v>16</v>
      </c>
      <c r="C73" s="14" t="s">
        <v>381</v>
      </c>
      <c r="D73" s="143"/>
      <c r="E73" s="14" t="s">
        <v>75</v>
      </c>
      <c r="F73" s="143" t="str">
        <f>IF(wskakunin_owner1_POST="", "", wskakunin_owner1_POST)</f>
        <v/>
      </c>
      <c r="G73" s="15"/>
      <c r="H73" s="15"/>
    </row>
    <row r="74" spans="1:8" ht="15" customHeight="1">
      <c r="A74" s="81"/>
      <c r="B74" s="75" t="s">
        <v>90</v>
      </c>
      <c r="C74" s="14" t="s">
        <v>382</v>
      </c>
      <c r="D74" s="143"/>
      <c r="E74" s="14" t="s">
        <v>383</v>
      </c>
      <c r="F74" s="143" t="str">
        <f>IF(wskakunin_owner1_POST_KANA="","",wskakunin_owner1_POST_KANA)</f>
        <v/>
      </c>
      <c r="G74" s="15"/>
      <c r="H74" s="15"/>
    </row>
    <row r="75" spans="1:8" ht="15" customHeight="1">
      <c r="A75" s="81"/>
      <c r="B75" s="75" t="s">
        <v>19</v>
      </c>
      <c r="C75" s="14" t="s">
        <v>57</v>
      </c>
      <c r="D75" s="143" t="s">
        <v>4111</v>
      </c>
      <c r="E75" s="14" t="s">
        <v>76</v>
      </c>
      <c r="F75" s="143" t="str">
        <f>IF(wskakunin_owner1_NAME="", "", wskakunin_owner1_NAME)</f>
        <v>松山　梨香子</v>
      </c>
      <c r="G75" s="15"/>
      <c r="H75" s="15"/>
    </row>
    <row r="76" spans="1:8" ht="15" customHeight="1">
      <c r="A76" s="48"/>
      <c r="B76" s="75" t="s">
        <v>91</v>
      </c>
      <c r="C76" s="14" t="s">
        <v>58</v>
      </c>
      <c r="D76" s="143"/>
      <c r="E76" s="14" t="s">
        <v>77</v>
      </c>
      <c r="F76" s="143" t="str">
        <f>IF(wskakunin_owner1_NAME_KANA="","",wskakunin_owner1_NAME_KANA)</f>
        <v/>
      </c>
      <c r="G76" s="15"/>
      <c r="H76" s="15"/>
    </row>
    <row r="77" spans="1:8" ht="15" customHeight="1">
      <c r="A77" s="48"/>
      <c r="B77" s="113" t="s">
        <v>92</v>
      </c>
      <c r="D77" s="15"/>
      <c r="E77" s="14" t="s">
        <v>384</v>
      </c>
      <c r="F77" s="143" t="str">
        <f>IF(wskakunin_owner1_JIMU_NAME_KANA="",cst_wskakunin_owner1_NAME_KANA,IF(wskakunin_owner1_POST_KANA="",cst_wskakunin_owner1_NAME_KANA,cst_wskakunin_owner1_JIMU_NAME_KANA&amp;"　"&amp;cst_wskakunin_owner1_POST_KANA&amp;"　"&amp;cst_wskakunin_owner1_NAME_KANA))</f>
        <v/>
      </c>
      <c r="G77" s="15"/>
      <c r="H77" s="15"/>
    </row>
    <row r="78" spans="1:8" ht="15" customHeight="1">
      <c r="A78" s="48"/>
      <c r="B78" s="113" t="s">
        <v>2681</v>
      </c>
      <c r="D78" s="15"/>
      <c r="E78" s="14" t="s">
        <v>2682</v>
      </c>
      <c r="F78" s="143" t="str">
        <f>IF(AND(cst_wskakunin_owner1_JIMU_NAME_KANA="",cst_wskakunin_owner1_POST_KANA=""),cst_wskakunin_owner1_NAME_KANA,IF(cst_wskakunin_owner1_JIMU_NAME_KANA="",cst_wskakunin_owner1_POST_KANA&amp;"　"&amp;cst_wskakunin_owner1_NAME_KANA,IF(cst_wskakunin_owner1_POST_KANA="",cst_wskakunin_owner1_JIMU_NAME_KANA&amp;"　"&amp;cst_wskakunin_owner1_NAME_KANA,cst_wskakunin_owner1_JIMU_NAME_KANA&amp;"　"&amp;cst_wskakunin_owner1_POST_KANA&amp;"　"&amp;cst_wskakunin_owner1_NAME_KANA)))</f>
        <v/>
      </c>
      <c r="G78" s="15"/>
      <c r="H78" s="15"/>
    </row>
    <row r="79" spans="1:8" ht="15" customHeight="1">
      <c r="A79" s="48"/>
      <c r="B79" s="75" t="s">
        <v>20</v>
      </c>
      <c r="C79" s="14" t="s">
        <v>59</v>
      </c>
      <c r="D79" s="214"/>
      <c r="E79" s="14" t="s">
        <v>78</v>
      </c>
      <c r="F79" s="143" t="str">
        <f>IF(wskakunin_owner1_ZIP="", "", wskakunin_owner1_ZIP)</f>
        <v/>
      </c>
      <c r="G79" s="15"/>
      <c r="H79" s="15"/>
    </row>
    <row r="80" spans="1:8" ht="15" customHeight="1">
      <c r="A80" s="48"/>
      <c r="B80" s="75"/>
      <c r="E80" s="14" t="s">
        <v>2663</v>
      </c>
      <c r="F80" s="143" t="str">
        <f>IF(wskakunin_owner1_ZIP="","",LEFT(wskakunin_owner1_ZIP,3)&amp;RIGHT(wskakunin_owner1_ZIP,4))</f>
        <v/>
      </c>
      <c r="G80" s="15"/>
      <c r="H80" s="15"/>
    </row>
    <row r="81" spans="1:8" ht="15" customHeight="1">
      <c r="A81" s="48"/>
      <c r="B81" s="75" t="s">
        <v>21</v>
      </c>
      <c r="C81" s="14" t="s">
        <v>60</v>
      </c>
      <c r="D81" s="143"/>
      <c r="E81" s="14" t="s">
        <v>79</v>
      </c>
      <c r="F81" s="143" t="str">
        <f>IF(wskakunin_owner1__address="", "", wskakunin_owner1__address)</f>
        <v/>
      </c>
      <c r="G81" s="15"/>
      <c r="H81" s="15"/>
    </row>
    <row r="82" spans="1:8" ht="15" customHeight="1">
      <c r="A82" s="48"/>
      <c r="B82" s="75" t="s">
        <v>22</v>
      </c>
      <c r="C82" s="14" t="s">
        <v>61</v>
      </c>
      <c r="D82" s="214"/>
      <c r="E82" s="14" t="s">
        <v>80</v>
      </c>
      <c r="F82" s="143" t="str">
        <f>IF(wskakunin_owner1_TEL="", "", wskakunin_owner1_TEL)</f>
        <v/>
      </c>
      <c r="G82" s="15"/>
      <c r="H82" s="15"/>
    </row>
    <row r="83" spans="1:8" ht="15" customHeight="1">
      <c r="A83" s="48"/>
      <c r="B83" s="72" t="s">
        <v>87</v>
      </c>
      <c r="D83" s="15"/>
      <c r="E83" s="14" t="s">
        <v>103</v>
      </c>
      <c r="F83" s="221" t="str">
        <f>IF(wskakunin_owner1_JIMU_NAME="",cst_wskakunin_owner1_NAME,IF(wskakunin_owner1_POST="",cst_wskakunin_owner1_NAME,cst_wskakunin_owner1_JIMU_NAME&amp;"　"&amp;cst_wskakunin_owner1_POST&amp;"　"&amp;cst_wskakunin_owner1_NAME))</f>
        <v>松山　梨香子</v>
      </c>
      <c r="G83" s="55"/>
      <c r="H83" s="55"/>
    </row>
    <row r="84" spans="1:8" ht="15" customHeight="1">
      <c r="A84" s="48"/>
      <c r="B84" s="72" t="s">
        <v>86</v>
      </c>
      <c r="D84" s="15"/>
      <c r="E84" s="14" t="s">
        <v>104</v>
      </c>
      <c r="F84" s="143" t="str">
        <f>IF(wskakunin_owner1_POST&amp;wskakunin_owner1_NAME="","",IF(wskakunin_owner1_POST="",wskakunin_owner1_NAME,wskakunin_owner1_POST&amp;"　"&amp;wskakunin_owner1_NAME))</f>
        <v>松山　梨香子</v>
      </c>
      <c r="G84" s="15"/>
      <c r="H84" s="15"/>
    </row>
    <row r="85" spans="1:8" ht="30" customHeight="1">
      <c r="A85" s="48"/>
      <c r="B85" s="75" t="s">
        <v>85</v>
      </c>
      <c r="D85" s="15"/>
      <c r="E85" s="14" t="s">
        <v>2655</v>
      </c>
      <c r="F85" s="221" t="str">
        <f>wskakunin_owner1_JIMU_NAME&amp;IF(wskakunin_owner1_JIMU_NAME="","",CHAR(10))&amp;cst_wskakunin_owner1__space2</f>
        <v>松山　梨香子</v>
      </c>
      <c r="G85" s="55"/>
      <c r="H85" s="55"/>
    </row>
    <row r="86" spans="1:8" ht="30" customHeight="1">
      <c r="A86" s="48"/>
      <c r="B86" s="140" t="s">
        <v>2684</v>
      </c>
      <c r="D86" s="15"/>
      <c r="E86" s="14" t="s">
        <v>2683</v>
      </c>
      <c r="F86" s="221" t="str">
        <f>IF(AND(cst_wskakunin_owner1_JIMU_NAME="",cst_wskakunin_owner1_POST=""),cst_wskakunin_owner1_NAME,IF(cst_wskakunin_owner1_JIMU_NAME="",cst_wskakunin_owner1_POST&amp;"　"&amp;cst_wskakunin_owner1_NAME,IF(cst_wskakunin_owner1_POST="",cst_wskakunin_owner1_JIMU_NAME&amp;"　"&amp;cst_wskakunin_owner1_NAME,cst_wskakunin_owner1_JIMU_NAME&amp;"　"&amp;cst_wskakunin_owner1_POST&amp;"　"&amp;cst_wskakunin_owner1_NAME)))</f>
        <v>松山　梨香子</v>
      </c>
      <c r="G86" s="55"/>
      <c r="H86" s="55"/>
    </row>
    <row r="87" spans="1:8" ht="15" customHeight="1">
      <c r="A87" s="49"/>
      <c r="B87" s="83"/>
      <c r="D87" s="15"/>
      <c r="G87" s="55"/>
      <c r="H87" s="55"/>
    </row>
    <row r="88" spans="1:8" ht="15" customHeight="1">
      <c r="A88" s="44" t="s">
        <v>1413</v>
      </c>
      <c r="B88" s="47"/>
      <c r="G88" s="15"/>
      <c r="H88" s="15"/>
    </row>
    <row r="89" spans="1:8" ht="15" customHeight="1">
      <c r="A89" s="81"/>
      <c r="B89" s="75" t="s">
        <v>18</v>
      </c>
      <c r="C89" s="14" t="s">
        <v>1421</v>
      </c>
      <c r="D89" s="143"/>
      <c r="E89" s="14" t="s">
        <v>1422</v>
      </c>
      <c r="F89" s="143" t="str">
        <f>IF(wskakunin_owner2_JIMU_NAME="", "", wskakunin_owner2_JIMU_NAME)</f>
        <v/>
      </c>
      <c r="H89" s="15"/>
    </row>
    <row r="90" spans="1:8" ht="15" customHeight="1">
      <c r="A90" s="81"/>
      <c r="B90" s="75" t="s">
        <v>89</v>
      </c>
      <c r="C90" s="14" t="s">
        <v>1423</v>
      </c>
      <c r="D90" s="143"/>
      <c r="E90" s="14" t="s">
        <v>1424</v>
      </c>
      <c r="F90" s="143" t="str">
        <f>IF(wskakunin_owner2_JIMU_NAME_KANA="","",wskakunin_owner2_JIMU_NAME_KANA)</f>
        <v/>
      </c>
      <c r="H90" s="15"/>
    </row>
    <row r="91" spans="1:8" ht="15" customHeight="1">
      <c r="A91" s="81"/>
      <c r="B91" s="75" t="s">
        <v>16</v>
      </c>
      <c r="C91" s="14" t="s">
        <v>1425</v>
      </c>
      <c r="D91" s="143"/>
      <c r="E91" s="14" t="s">
        <v>1426</v>
      </c>
      <c r="F91" s="143" t="str">
        <f>IF(wskakunin_owner2_POST="", "", wskakunin_owner2_POST)</f>
        <v/>
      </c>
      <c r="H91" s="15"/>
    </row>
    <row r="92" spans="1:8" ht="15" customHeight="1">
      <c r="A92" s="81"/>
      <c r="B92" s="75" t="s">
        <v>90</v>
      </c>
      <c r="C92" s="14" t="s">
        <v>1427</v>
      </c>
      <c r="D92" s="143"/>
      <c r="E92" s="14" t="s">
        <v>1428</v>
      </c>
      <c r="F92" s="143" t="str">
        <f>IF(wskakunin_owner2_POST_KANA="","",wskakunin_owner2_POST_KANA)</f>
        <v/>
      </c>
      <c r="H92" s="15"/>
    </row>
    <row r="93" spans="1:8" ht="15" customHeight="1">
      <c r="A93" s="81"/>
      <c r="B93" s="75" t="s">
        <v>19</v>
      </c>
      <c r="C93" s="14" t="s">
        <v>1429</v>
      </c>
      <c r="D93" s="143"/>
      <c r="E93" s="14" t="s">
        <v>1430</v>
      </c>
      <c r="F93" s="143" t="str">
        <f>IF(wskakunin_owner2_NAME="", "", wskakunin_owner2_NAME)</f>
        <v/>
      </c>
      <c r="H93" s="15"/>
    </row>
    <row r="94" spans="1:8" ht="15" customHeight="1">
      <c r="A94" s="48"/>
      <c r="B94" s="75" t="s">
        <v>91</v>
      </c>
      <c r="C94" s="14" t="s">
        <v>1431</v>
      </c>
      <c r="D94" s="143"/>
      <c r="E94" s="14" t="s">
        <v>1432</v>
      </c>
      <c r="F94" s="143" t="str">
        <f>IF(wskakunin_owner2_NAME_KANA="","",wskakunin_owner2_NAME_KANA)</f>
        <v/>
      </c>
      <c r="H94" s="15"/>
    </row>
    <row r="95" spans="1:8" ht="15" customHeight="1">
      <c r="A95" s="48"/>
      <c r="B95" s="75" t="s">
        <v>20</v>
      </c>
      <c r="C95" s="14" t="s">
        <v>1433</v>
      </c>
      <c r="D95" s="214"/>
      <c r="E95" s="14" t="s">
        <v>1434</v>
      </c>
      <c r="F95" s="143" t="str">
        <f>IF(wskakunin_owner2_ZIP="", "", wskakunin_owner2_ZIP)</f>
        <v/>
      </c>
      <c r="H95" s="15"/>
    </row>
    <row r="96" spans="1:8" ht="15" customHeight="1">
      <c r="A96" s="48"/>
      <c r="B96" s="75" t="s">
        <v>21</v>
      </c>
      <c r="C96" s="14" t="s">
        <v>1435</v>
      </c>
      <c r="D96" s="143"/>
      <c r="E96" s="14" t="s">
        <v>1436</v>
      </c>
      <c r="F96" s="143" t="str">
        <f>IF(wskakunin_owner2__address="", "", wskakunin_owner2__address)</f>
        <v/>
      </c>
      <c r="H96" s="15"/>
    </row>
    <row r="97" spans="1:8" ht="15" customHeight="1">
      <c r="A97" s="48"/>
      <c r="B97" s="75" t="s">
        <v>22</v>
      </c>
      <c r="C97" s="14" t="s">
        <v>1437</v>
      </c>
      <c r="D97" s="214"/>
      <c r="E97" s="14" t="s">
        <v>1438</v>
      </c>
      <c r="F97" s="143" t="str">
        <f>IF(wskakunin_owner2_TEL="", "", wskakunin_owner2_TEL)</f>
        <v/>
      </c>
      <c r="H97" s="15"/>
    </row>
    <row r="98" spans="1:8" ht="15" customHeight="1">
      <c r="A98" s="48"/>
      <c r="B98" s="72" t="s">
        <v>87</v>
      </c>
      <c r="E98" s="14" t="s">
        <v>2640</v>
      </c>
      <c r="F98" s="143" t="str">
        <f>IF(wskakunin_owner2_JIMU_NAME="",cst_wskakunin_owner2_NAME,IF(wskakunin_owner2_POST="",cst_wskakunin_owner2_NAME,cst_wskakunin_owner2_JIMU_NAME&amp;"　"&amp;cst_wskakunin_owner2_POST&amp;"　"&amp;cst_wskakunin_owner2_NAME))</f>
        <v/>
      </c>
      <c r="H98" s="15"/>
    </row>
    <row r="99" spans="1:8" ht="15" customHeight="1">
      <c r="A99" s="48"/>
      <c r="B99" s="205" t="s">
        <v>86</v>
      </c>
      <c r="C99"/>
      <c r="D99" s="200"/>
      <c r="E99" s="14" t="s">
        <v>2654</v>
      </c>
      <c r="F99" s="143" t="str">
        <f>IF(wskakunin_owner2_POST&amp;wskakunin_owner2_NAME="","",IF(wskakunin_owner2_POST="",wskakunin_owner2_NAME,wskakunin_owner2_POST&amp;"　"&amp;wskakunin_owner2_NAME))</f>
        <v/>
      </c>
      <c r="H99" s="15"/>
    </row>
    <row r="100" spans="1:8" ht="24">
      <c r="A100" s="48"/>
      <c r="B100" s="206" t="s">
        <v>85</v>
      </c>
      <c r="C100"/>
      <c r="D100" s="200"/>
      <c r="E100" s="14" t="s">
        <v>2656</v>
      </c>
      <c r="F100" s="221" t="str">
        <f>wskakunin_owner2_JIMU_NAME&amp;IF(wskakunin_owner2_JIMU_NAME="","",CHAR(10))&amp;cst_wskakunin_owner2__space2</f>
        <v/>
      </c>
      <c r="H100" s="15"/>
    </row>
    <row r="101" spans="1:8" ht="15" customHeight="1">
      <c r="A101" s="48"/>
      <c r="B101" s="142"/>
      <c r="D101" s="32"/>
      <c r="F101" s="15"/>
      <c r="H101" s="15"/>
    </row>
    <row r="102" spans="1:8" ht="15" customHeight="1">
      <c r="A102" s="44" t="s">
        <v>1414</v>
      </c>
      <c r="B102" s="47"/>
      <c r="H102" s="15"/>
    </row>
    <row r="103" spans="1:8" ht="15" customHeight="1">
      <c r="A103" s="81"/>
      <c r="B103" s="75" t="s">
        <v>18</v>
      </c>
      <c r="C103" s="14" t="s">
        <v>1439</v>
      </c>
      <c r="D103" s="143"/>
      <c r="E103" s="14" t="s">
        <v>1440</v>
      </c>
      <c r="F103" s="143" t="str">
        <f>IF(wskakunin_owner3_JIMU_NAME="", "", wskakunin_owner3_JIMU_NAME)</f>
        <v/>
      </c>
      <c r="H103" s="15"/>
    </row>
    <row r="104" spans="1:8" ht="15" customHeight="1">
      <c r="A104" s="81"/>
      <c r="B104" s="75" t="s">
        <v>89</v>
      </c>
      <c r="C104" s="14" t="s">
        <v>1441</v>
      </c>
      <c r="D104" s="143"/>
      <c r="E104" s="14" t="s">
        <v>1442</v>
      </c>
      <c r="F104" s="143" t="str">
        <f>IF(wskakunin_owner3_JIMU_NAME_KANA="","",wskakunin_owner3_JIMU_NAME_KANA)</f>
        <v/>
      </c>
      <c r="H104" s="15"/>
    </row>
    <row r="105" spans="1:8" ht="15" customHeight="1">
      <c r="A105" s="81"/>
      <c r="B105" s="75" t="s">
        <v>16</v>
      </c>
      <c r="C105" s="14" t="s">
        <v>1443</v>
      </c>
      <c r="D105" s="143"/>
      <c r="E105" s="14" t="s">
        <v>1444</v>
      </c>
      <c r="F105" s="143" t="str">
        <f>IF(wskakunin_owner3_POST="", "", wskakunin_owner3_POST)</f>
        <v/>
      </c>
      <c r="H105" s="15"/>
    </row>
    <row r="106" spans="1:8" ht="15" customHeight="1">
      <c r="A106" s="81"/>
      <c r="B106" s="75" t="s">
        <v>90</v>
      </c>
      <c r="C106" s="14" t="s">
        <v>1445</v>
      </c>
      <c r="D106" s="143"/>
      <c r="E106" s="14" t="s">
        <v>1446</v>
      </c>
      <c r="F106" s="143" t="str">
        <f>IF(wskakunin_owner3_POST_KANA="","",wskakunin_owner3_POST_KANA)</f>
        <v/>
      </c>
      <c r="H106" s="15"/>
    </row>
    <row r="107" spans="1:8" ht="15" customHeight="1">
      <c r="A107" s="81"/>
      <c r="B107" s="75" t="s">
        <v>19</v>
      </c>
      <c r="C107" s="14" t="s">
        <v>1447</v>
      </c>
      <c r="D107" s="143"/>
      <c r="E107" s="14" t="s">
        <v>1448</v>
      </c>
      <c r="F107" s="143" t="str">
        <f>IF(wskakunin_owner3_NAME="", "", wskakunin_owner3_NAME)</f>
        <v/>
      </c>
      <c r="H107" s="15"/>
    </row>
    <row r="108" spans="1:8" ht="15" customHeight="1">
      <c r="A108" s="48"/>
      <c r="B108" s="75" t="s">
        <v>91</v>
      </c>
      <c r="C108" s="14" t="s">
        <v>1449</v>
      </c>
      <c r="D108" s="143"/>
      <c r="E108" s="14" t="s">
        <v>1450</v>
      </c>
      <c r="F108" s="143" t="str">
        <f>IF(wskakunin_owner3_NAME_KANA="","",wskakunin_owner3_NAME_KANA)</f>
        <v/>
      </c>
      <c r="H108" s="15"/>
    </row>
    <row r="109" spans="1:8" ht="15" customHeight="1">
      <c r="A109" s="48"/>
      <c r="B109" s="75" t="s">
        <v>20</v>
      </c>
      <c r="C109" s="14" t="s">
        <v>1451</v>
      </c>
      <c r="D109" s="214"/>
      <c r="E109" s="14" t="s">
        <v>1452</v>
      </c>
      <c r="F109" s="143" t="str">
        <f>IF(wskakunin_owner3_ZIP="", "", wskakunin_owner3_ZIP)</f>
        <v/>
      </c>
      <c r="H109" s="15"/>
    </row>
    <row r="110" spans="1:8" ht="15" customHeight="1">
      <c r="A110" s="48"/>
      <c r="B110" s="75" t="s">
        <v>21</v>
      </c>
      <c r="C110" s="14" t="s">
        <v>1453</v>
      </c>
      <c r="D110" s="143"/>
      <c r="E110" s="14" t="s">
        <v>1454</v>
      </c>
      <c r="F110" s="143" t="str">
        <f>IF(wskakunin_owner3__address="", "", wskakunin_owner3__address)</f>
        <v/>
      </c>
      <c r="H110" s="15"/>
    </row>
    <row r="111" spans="1:8" ht="15" customHeight="1">
      <c r="A111" s="48"/>
      <c r="B111" s="75" t="s">
        <v>22</v>
      </c>
      <c r="C111" s="14" t="s">
        <v>1455</v>
      </c>
      <c r="D111" s="214"/>
      <c r="E111" s="14" t="s">
        <v>1456</v>
      </c>
      <c r="F111" s="143" t="str">
        <f>IF(wskakunin_owner3_TEL="", "", wskakunin_owner3_TEL)</f>
        <v/>
      </c>
      <c r="H111" s="15"/>
    </row>
    <row r="112" spans="1:8" ht="15" customHeight="1">
      <c r="A112" s="48"/>
      <c r="B112" s="72" t="s">
        <v>87</v>
      </c>
      <c r="E112" s="14" t="s">
        <v>2641</v>
      </c>
      <c r="F112" s="143" t="str">
        <f>IF(wskakunin_owner3_JIMU_NAME="",cst_wskakunin_owner3_NAME,IF(wskakunin_owner3_POST="",cst_wskakunin_owner3_NAME,cst_wskakunin_owner3_JIMU_NAME&amp;"　"&amp;cst_wskakunin_owner3_POST&amp;"　"&amp;cst_wskakunin_owner3_NAME))</f>
        <v/>
      </c>
      <c r="H112" s="15"/>
    </row>
    <row r="113" spans="1:8" ht="15" customHeight="1">
      <c r="A113" s="48"/>
      <c r="B113" s="75" t="s">
        <v>86</v>
      </c>
      <c r="E113" s="14" t="s">
        <v>3613</v>
      </c>
      <c r="F113" s="143" t="str">
        <f>IF(wskakunin_owner3_POST&amp;wskakunin_owner3_NAME="","",IF(wskakunin_owner3_POST="",wskakunin_owner3_NAME,wskakunin_owner3_POST&amp;"　"&amp;wskakunin_owner3_NAME))</f>
        <v/>
      </c>
      <c r="H113" s="15"/>
    </row>
    <row r="114" spans="1:8" ht="15" customHeight="1">
      <c r="A114" s="48"/>
      <c r="B114" s="142"/>
      <c r="D114" s="32"/>
      <c r="F114" s="15"/>
      <c r="H114" s="15"/>
    </row>
    <row r="115" spans="1:8" ht="15" customHeight="1">
      <c r="A115" s="44" t="s">
        <v>1415</v>
      </c>
      <c r="B115" s="47"/>
      <c r="H115" s="15"/>
    </row>
    <row r="116" spans="1:8" ht="15" customHeight="1">
      <c r="A116" s="81"/>
      <c r="B116" s="75" t="s">
        <v>18</v>
      </c>
      <c r="C116" s="14" t="s">
        <v>1457</v>
      </c>
      <c r="D116" s="143"/>
      <c r="E116" s="14" t="s">
        <v>1458</v>
      </c>
      <c r="F116" s="143" t="str">
        <f>IF(wskakunin_owner4_JIMU_NAME="", "", wskakunin_owner4_JIMU_NAME)</f>
        <v/>
      </c>
      <c r="H116" s="15"/>
    </row>
    <row r="117" spans="1:8" ht="15" customHeight="1">
      <c r="A117" s="81"/>
      <c r="B117" s="75" t="s">
        <v>89</v>
      </c>
      <c r="C117" s="14" t="s">
        <v>1459</v>
      </c>
      <c r="D117" s="143"/>
      <c r="E117" s="14" t="s">
        <v>1460</v>
      </c>
      <c r="F117" s="143" t="str">
        <f>IF(wskakunin_owner4_JIMU_NAME_KANA="","",wskakunin_owner4_JIMU_NAME_KANA)</f>
        <v/>
      </c>
      <c r="H117" s="15"/>
    </row>
    <row r="118" spans="1:8" ht="15" customHeight="1">
      <c r="A118" s="81"/>
      <c r="B118" s="75" t="s">
        <v>16</v>
      </c>
      <c r="C118" s="14" t="s">
        <v>1461</v>
      </c>
      <c r="D118" s="143"/>
      <c r="E118" s="14" t="s">
        <v>1462</v>
      </c>
      <c r="F118" s="143" t="str">
        <f>IF(wskakunin_owner4_POST="", "", wskakunin_owner4_POST)</f>
        <v/>
      </c>
      <c r="H118" s="15"/>
    </row>
    <row r="119" spans="1:8" ht="15" customHeight="1">
      <c r="A119" s="81"/>
      <c r="B119" s="75" t="s">
        <v>90</v>
      </c>
      <c r="C119" s="14" t="s">
        <v>1463</v>
      </c>
      <c r="D119" s="143"/>
      <c r="E119" s="14" t="s">
        <v>1464</v>
      </c>
      <c r="F119" s="143" t="str">
        <f>IF(wskakunin_owner4_POST_KANA="","",wskakunin_owner4_POST_KANA)</f>
        <v/>
      </c>
      <c r="H119" s="15"/>
    </row>
    <row r="120" spans="1:8" ht="15" customHeight="1">
      <c r="A120" s="81"/>
      <c r="B120" s="75" t="s">
        <v>19</v>
      </c>
      <c r="C120" s="14" t="s">
        <v>1465</v>
      </c>
      <c r="D120" s="143"/>
      <c r="E120" s="14" t="s">
        <v>1466</v>
      </c>
      <c r="F120" s="143" t="str">
        <f>IF(wskakunin_owner4_NAME="", "", wskakunin_owner4_NAME)</f>
        <v/>
      </c>
      <c r="H120" s="15"/>
    </row>
    <row r="121" spans="1:8" ht="15" customHeight="1">
      <c r="A121" s="48"/>
      <c r="B121" s="75" t="s">
        <v>91</v>
      </c>
      <c r="C121" s="14" t="s">
        <v>1467</v>
      </c>
      <c r="D121" s="143"/>
      <c r="E121" s="14" t="s">
        <v>1468</v>
      </c>
      <c r="F121" s="143" t="str">
        <f>IF(wskakunin_owner4_NAME_KANA="","",wskakunin_owner4_NAME_KANA)</f>
        <v/>
      </c>
      <c r="H121" s="15"/>
    </row>
    <row r="122" spans="1:8" ht="15" customHeight="1">
      <c r="A122" s="48"/>
      <c r="B122" s="75" t="s">
        <v>20</v>
      </c>
      <c r="C122" s="14" t="s">
        <v>1469</v>
      </c>
      <c r="D122" s="214"/>
      <c r="E122" s="14" t="s">
        <v>1470</v>
      </c>
      <c r="F122" s="143" t="str">
        <f>IF(wskakunin_owner4_ZIP="", "", wskakunin_owner4_ZIP)</f>
        <v/>
      </c>
      <c r="H122" s="15"/>
    </row>
    <row r="123" spans="1:8" ht="15" customHeight="1">
      <c r="A123" s="48"/>
      <c r="B123" s="75" t="s">
        <v>21</v>
      </c>
      <c r="C123" s="14" t="s">
        <v>1471</v>
      </c>
      <c r="D123" s="143"/>
      <c r="E123" s="14" t="s">
        <v>1472</v>
      </c>
      <c r="F123" s="143" t="str">
        <f>IF(wskakunin_owner4__address="", "", wskakunin_owner4__address)</f>
        <v/>
      </c>
      <c r="H123" s="15"/>
    </row>
    <row r="124" spans="1:8" ht="15" customHeight="1">
      <c r="A124" s="48"/>
      <c r="B124" s="75" t="s">
        <v>22</v>
      </c>
      <c r="C124" s="14" t="s">
        <v>1473</v>
      </c>
      <c r="D124" s="214"/>
      <c r="E124" s="14" t="s">
        <v>1474</v>
      </c>
      <c r="F124" s="143" t="str">
        <f>IF(wskakunin_owner4_TEL="", "", wskakunin_owner4_TEL)</f>
        <v/>
      </c>
      <c r="H124" s="15"/>
    </row>
    <row r="125" spans="1:8" ht="15" customHeight="1">
      <c r="A125" s="48"/>
      <c r="B125" s="72" t="s">
        <v>87</v>
      </c>
      <c r="D125" s="32"/>
      <c r="E125" s="14" t="s">
        <v>2642</v>
      </c>
      <c r="F125" s="143" t="str">
        <f>IF(wskakunin_owner4_JIMU_NAME="",cst_wskakunin_owner4_NAME,IF(wskakunin_owner4_POST="",cst_wskakunin_owner4_NAME,cst_wskakunin_owner4_JIMU_NAME&amp;"　"&amp;cst_wskakunin_owner4_POST&amp;"　"&amp;cst_wskakunin_owner4_NAME))</f>
        <v/>
      </c>
      <c r="H125" s="15"/>
    </row>
    <row r="126" spans="1:8" ht="15" customHeight="1">
      <c r="A126" s="48"/>
      <c r="B126" s="75" t="s">
        <v>86</v>
      </c>
      <c r="D126" s="32"/>
      <c r="E126" s="14" t="s">
        <v>3614</v>
      </c>
      <c r="F126" s="143" t="str">
        <f>IF(wskakunin_owner4_POST&amp;wskakunin_owner4_NAME="","",IF(wskakunin_owner4_POST="",wskakunin_owner4_NAME,wskakunin_owner4_POST&amp;"　"&amp;wskakunin_owner4_NAME))</f>
        <v/>
      </c>
      <c r="H126" s="15"/>
    </row>
    <row r="127" spans="1:8" ht="15" customHeight="1">
      <c r="A127" s="48"/>
      <c r="B127" s="142"/>
      <c r="D127" s="32"/>
      <c r="F127" s="15"/>
      <c r="H127" s="15"/>
    </row>
    <row r="128" spans="1:8" ht="15" customHeight="1">
      <c r="A128" s="44" t="s">
        <v>1416</v>
      </c>
      <c r="B128" s="47"/>
      <c r="H128" s="15"/>
    </row>
    <row r="129" spans="1:8" ht="15" customHeight="1">
      <c r="A129" s="81"/>
      <c r="B129" s="75" t="s">
        <v>18</v>
      </c>
      <c r="C129" s="14" t="s">
        <v>1475</v>
      </c>
      <c r="D129" s="143"/>
      <c r="E129" s="14" t="s">
        <v>1476</v>
      </c>
      <c r="F129" s="143" t="str">
        <f>IF(wskakunin_owner5_JIMU_NAME="", "", wskakunin_owner5_JIMU_NAME)</f>
        <v/>
      </c>
      <c r="H129" s="15"/>
    </row>
    <row r="130" spans="1:8" ht="15" customHeight="1">
      <c r="A130" s="81"/>
      <c r="B130" s="75" t="s">
        <v>89</v>
      </c>
      <c r="C130" s="14" t="s">
        <v>1477</v>
      </c>
      <c r="D130" s="143"/>
      <c r="E130" s="14" t="s">
        <v>1478</v>
      </c>
      <c r="F130" s="143" t="str">
        <f>IF(wskakunin_owner5_JIMU_NAME_KANA="","",wskakunin_owner5_JIMU_NAME_KANA)</f>
        <v/>
      </c>
      <c r="H130" s="15"/>
    </row>
    <row r="131" spans="1:8" ht="15" customHeight="1">
      <c r="A131" s="81"/>
      <c r="B131" s="75" t="s">
        <v>16</v>
      </c>
      <c r="C131" s="14" t="s">
        <v>1479</v>
      </c>
      <c r="D131" s="143"/>
      <c r="E131" s="14" t="s">
        <v>1480</v>
      </c>
      <c r="F131" s="143" t="str">
        <f>IF(wskakunin_owner5_POST="", "", wskakunin_owner5_POST)</f>
        <v/>
      </c>
      <c r="H131" s="15"/>
    </row>
    <row r="132" spans="1:8" ht="15" customHeight="1">
      <c r="A132" s="81"/>
      <c r="B132" s="75" t="s">
        <v>90</v>
      </c>
      <c r="C132" s="14" t="s">
        <v>1481</v>
      </c>
      <c r="D132" s="143"/>
      <c r="E132" s="14" t="s">
        <v>1482</v>
      </c>
      <c r="F132" s="143" t="str">
        <f>IF(wskakunin_owner5_POST_KANA="","",wskakunin_owner5_POST_KANA)</f>
        <v/>
      </c>
      <c r="H132" s="15"/>
    </row>
    <row r="133" spans="1:8" ht="15" customHeight="1">
      <c r="A133" s="81"/>
      <c r="B133" s="75" t="s">
        <v>19</v>
      </c>
      <c r="C133" s="14" t="s">
        <v>1483</v>
      </c>
      <c r="D133" s="143"/>
      <c r="E133" s="14" t="s">
        <v>1484</v>
      </c>
      <c r="F133" s="143" t="str">
        <f>IF(wskakunin_owner5_NAME="", "", wskakunin_owner5_NAME)</f>
        <v/>
      </c>
      <c r="H133" s="15"/>
    </row>
    <row r="134" spans="1:8" ht="15" customHeight="1">
      <c r="A134" s="48"/>
      <c r="B134" s="75" t="s">
        <v>91</v>
      </c>
      <c r="C134" s="14" t="s">
        <v>1485</v>
      </c>
      <c r="D134" s="143"/>
      <c r="E134" s="14" t="s">
        <v>1486</v>
      </c>
      <c r="F134" s="143" t="str">
        <f>IF(wskakunin_owner5_NAME_KANA="","",wskakunin_owner5_NAME_KANA)</f>
        <v/>
      </c>
      <c r="H134" s="15"/>
    </row>
    <row r="135" spans="1:8" ht="15" customHeight="1">
      <c r="A135" s="48"/>
      <c r="B135" s="75" t="s">
        <v>20</v>
      </c>
      <c r="C135" s="14" t="s">
        <v>1487</v>
      </c>
      <c r="D135" s="214"/>
      <c r="E135" s="14" t="s">
        <v>1488</v>
      </c>
      <c r="F135" s="143" t="str">
        <f>IF(wskakunin_owner5_ZIP="", "", wskakunin_owner5_ZIP)</f>
        <v/>
      </c>
      <c r="H135" s="15"/>
    </row>
    <row r="136" spans="1:8" ht="15" customHeight="1">
      <c r="A136" s="48"/>
      <c r="B136" s="75" t="s">
        <v>21</v>
      </c>
      <c r="C136" s="14" t="s">
        <v>1489</v>
      </c>
      <c r="D136" s="143"/>
      <c r="E136" s="14" t="s">
        <v>1490</v>
      </c>
      <c r="F136" s="143" t="str">
        <f>IF(wskakunin_owner5__address="", "", wskakunin_owner5__address)</f>
        <v/>
      </c>
      <c r="H136" s="15"/>
    </row>
    <row r="137" spans="1:8" ht="15" customHeight="1">
      <c r="A137" s="48"/>
      <c r="B137" s="75" t="s">
        <v>22</v>
      </c>
      <c r="C137" s="14" t="s">
        <v>1491</v>
      </c>
      <c r="D137" s="214"/>
      <c r="E137" s="14" t="s">
        <v>1492</v>
      </c>
      <c r="F137" s="143" t="str">
        <f>IF(wskakunin_owner5_TEL="", "", wskakunin_owner5_TEL)</f>
        <v/>
      </c>
      <c r="H137" s="15"/>
    </row>
    <row r="138" spans="1:8" ht="15" customHeight="1">
      <c r="A138" s="48"/>
      <c r="B138" s="72" t="s">
        <v>87</v>
      </c>
      <c r="D138" s="32"/>
      <c r="E138" s="14" t="s">
        <v>2643</v>
      </c>
      <c r="F138" s="143" t="str">
        <f>IF(wskakunin_owner5_JIMU_NAME="",cst_wskakunin_owner5_NAME,IF(wskakunin_owner5_POST="",cst_wskakunin_owner5_NAME,cst_wskakunin_owner5_JIMU_NAME&amp;"　"&amp;cst_wskakunin_owner5_POST&amp;"　"&amp;cst_wskakunin_owner5_NAME))</f>
        <v/>
      </c>
      <c r="H138" s="15"/>
    </row>
    <row r="139" spans="1:8" ht="15" customHeight="1">
      <c r="A139" s="48"/>
      <c r="B139" s="142"/>
      <c r="D139" s="32"/>
      <c r="F139" s="15"/>
      <c r="H139" s="15"/>
    </row>
    <row r="140" spans="1:8" ht="15" customHeight="1">
      <c r="A140" s="44" t="s">
        <v>1417</v>
      </c>
      <c r="B140" s="47"/>
      <c r="H140" s="15"/>
    </row>
    <row r="141" spans="1:8" ht="15" customHeight="1">
      <c r="A141" s="81"/>
      <c r="B141" s="75" t="s">
        <v>18</v>
      </c>
      <c r="C141" s="14" t="s">
        <v>1493</v>
      </c>
      <c r="D141" s="143"/>
      <c r="E141" s="14" t="s">
        <v>1494</v>
      </c>
      <c r="F141" s="143" t="str">
        <f>IF(wskakunin_owner6_JIMU_NAME="", "", wskakunin_owner6_JIMU_NAME)</f>
        <v/>
      </c>
      <c r="H141" s="15"/>
    </row>
    <row r="142" spans="1:8" ht="15" customHeight="1">
      <c r="A142" s="81"/>
      <c r="B142" s="75" t="s">
        <v>89</v>
      </c>
      <c r="C142" s="14" t="s">
        <v>1495</v>
      </c>
      <c r="D142" s="143"/>
      <c r="E142" s="14" t="s">
        <v>1496</v>
      </c>
      <c r="F142" s="143" t="str">
        <f>IF(wskakunin_owner6_JIMU_NAME_KANA="","",wskakunin_owner6_JIMU_NAME_KANA)</f>
        <v/>
      </c>
      <c r="H142" s="15"/>
    </row>
    <row r="143" spans="1:8" ht="15" customHeight="1">
      <c r="A143" s="81"/>
      <c r="B143" s="75" t="s">
        <v>16</v>
      </c>
      <c r="C143" s="14" t="s">
        <v>1497</v>
      </c>
      <c r="D143" s="143"/>
      <c r="E143" s="14" t="s">
        <v>1498</v>
      </c>
      <c r="F143" s="143" t="str">
        <f>IF(wskakunin_owner6_POST="", "", wskakunin_owner6_POST)</f>
        <v/>
      </c>
      <c r="H143" s="15"/>
    </row>
    <row r="144" spans="1:8" ht="15" customHeight="1">
      <c r="A144" s="81"/>
      <c r="B144" s="75" t="s">
        <v>90</v>
      </c>
      <c r="C144" s="14" t="s">
        <v>1499</v>
      </c>
      <c r="D144" s="143"/>
      <c r="E144" s="14" t="s">
        <v>1500</v>
      </c>
      <c r="F144" s="143" t="str">
        <f>IF(wskakunin_owner6_POST_KANA="","",wskakunin_owner6_POST_KANA)</f>
        <v/>
      </c>
      <c r="H144" s="15"/>
    </row>
    <row r="145" spans="1:8" ht="15" customHeight="1">
      <c r="A145" s="81"/>
      <c r="B145" s="75" t="s">
        <v>19</v>
      </c>
      <c r="C145" s="14" t="s">
        <v>1501</v>
      </c>
      <c r="D145" s="143"/>
      <c r="E145" s="14" t="s">
        <v>1502</v>
      </c>
      <c r="F145" s="143" t="str">
        <f>IF(wskakunin_owner6_NAME="", "", wskakunin_owner6_NAME)</f>
        <v/>
      </c>
      <c r="H145" s="15"/>
    </row>
    <row r="146" spans="1:8" ht="15" customHeight="1">
      <c r="A146" s="48"/>
      <c r="B146" s="75" t="s">
        <v>91</v>
      </c>
      <c r="C146" s="14" t="s">
        <v>1503</v>
      </c>
      <c r="D146" s="143"/>
      <c r="E146" s="14" t="s">
        <v>1504</v>
      </c>
      <c r="F146" s="143" t="str">
        <f>IF(wskakunin_owner6_NAME_KANA="","",wskakunin_owner6_NAME_KANA)</f>
        <v/>
      </c>
      <c r="H146" s="15"/>
    </row>
    <row r="147" spans="1:8" ht="15" customHeight="1">
      <c r="A147" s="48"/>
      <c r="B147" s="75" t="s">
        <v>20</v>
      </c>
      <c r="C147" s="14" t="s">
        <v>1505</v>
      </c>
      <c r="D147" s="214"/>
      <c r="E147" s="14" t="s">
        <v>1506</v>
      </c>
      <c r="F147" s="143" t="str">
        <f>IF(wskakunin_owner6_ZIP="", "", wskakunin_owner6_ZIP)</f>
        <v/>
      </c>
      <c r="H147" s="15"/>
    </row>
    <row r="148" spans="1:8" ht="15" customHeight="1">
      <c r="A148" s="48"/>
      <c r="B148" s="75" t="s">
        <v>21</v>
      </c>
      <c r="C148" s="14" t="s">
        <v>1507</v>
      </c>
      <c r="D148" s="143"/>
      <c r="E148" s="14" t="s">
        <v>1508</v>
      </c>
      <c r="F148" s="143" t="str">
        <f>IF(wskakunin_owner6__address="", "", wskakunin_owner6__address)</f>
        <v/>
      </c>
      <c r="H148" s="15"/>
    </row>
    <row r="149" spans="1:8" ht="15" customHeight="1">
      <c r="A149" s="48"/>
      <c r="B149" s="75" t="s">
        <v>22</v>
      </c>
      <c r="C149" s="14" t="s">
        <v>1509</v>
      </c>
      <c r="D149" s="214"/>
      <c r="E149" s="14" t="s">
        <v>1510</v>
      </c>
      <c r="F149" s="143" t="str">
        <f>IF(wskakunin_owner6_TEL="", "", wskakunin_owner6_TEL)</f>
        <v/>
      </c>
      <c r="H149" s="15"/>
    </row>
    <row r="150" spans="1:8" ht="15" customHeight="1">
      <c r="A150" s="48"/>
      <c r="B150" s="75" t="s">
        <v>85</v>
      </c>
      <c r="E150" s="14" t="s">
        <v>2644</v>
      </c>
      <c r="F150" s="143" t="str">
        <f>wskakunin_owner6_JIMU_NAME&amp;IF(wskakunin_owner6_JIMU_NAME="","",CHAR(10))&amp;cst_wskakunin_owner6__space2</f>
        <v/>
      </c>
      <c r="H150" s="15"/>
    </row>
    <row r="151" spans="1:8" ht="15" customHeight="1">
      <c r="A151" s="48"/>
      <c r="B151" s="142"/>
      <c r="D151" s="32"/>
      <c r="F151" s="15"/>
      <c r="H151" s="15"/>
    </row>
    <row r="152" spans="1:8" ht="15" customHeight="1">
      <c r="A152" s="44" t="s">
        <v>1418</v>
      </c>
      <c r="B152" s="47"/>
      <c r="H152" s="15"/>
    </row>
    <row r="153" spans="1:8" ht="15" customHeight="1">
      <c r="A153" s="81"/>
      <c r="B153" s="75" t="s">
        <v>18</v>
      </c>
      <c r="C153" s="14" t="s">
        <v>1511</v>
      </c>
      <c r="D153" s="143"/>
      <c r="E153" s="14" t="s">
        <v>1512</v>
      </c>
      <c r="F153" s="143" t="str">
        <f>IF(wskakunin_owner7_JIMU_NAME="", "", wskakunin_owner7_JIMU_NAME)</f>
        <v/>
      </c>
      <c r="H153" s="15"/>
    </row>
    <row r="154" spans="1:8" ht="15" customHeight="1">
      <c r="A154" s="81"/>
      <c r="B154" s="75" t="s">
        <v>89</v>
      </c>
      <c r="C154" s="14" t="s">
        <v>1513</v>
      </c>
      <c r="D154" s="143"/>
      <c r="E154" s="14" t="s">
        <v>1514</v>
      </c>
      <c r="F154" s="143" t="str">
        <f>IF(wskakunin_owner7_JIMU_NAME_KANA="","",wskakunin_owner7_JIMU_NAME_KANA)</f>
        <v/>
      </c>
      <c r="H154" s="15"/>
    </row>
    <row r="155" spans="1:8" ht="15" customHeight="1">
      <c r="A155" s="81"/>
      <c r="B155" s="75" t="s">
        <v>16</v>
      </c>
      <c r="C155" s="14" t="s">
        <v>1515</v>
      </c>
      <c r="D155" s="143"/>
      <c r="E155" s="14" t="s">
        <v>1516</v>
      </c>
      <c r="F155" s="143" t="str">
        <f>IF(wskakunin_owner7_POST="", "", wskakunin_owner7_POST)</f>
        <v/>
      </c>
      <c r="H155" s="15"/>
    </row>
    <row r="156" spans="1:8" ht="15" customHeight="1">
      <c r="A156" s="81"/>
      <c r="B156" s="75" t="s">
        <v>90</v>
      </c>
      <c r="C156" s="14" t="s">
        <v>1517</v>
      </c>
      <c r="D156" s="143"/>
      <c r="E156" s="14" t="s">
        <v>1518</v>
      </c>
      <c r="F156" s="143" t="str">
        <f>IF(wskakunin_owner7_POST_KANA="","",wskakunin_owner7_POST_KANA)</f>
        <v/>
      </c>
      <c r="H156" s="15"/>
    </row>
    <row r="157" spans="1:8" ht="15" customHeight="1">
      <c r="A157" s="81"/>
      <c r="B157" s="75" t="s">
        <v>19</v>
      </c>
      <c r="C157" s="14" t="s">
        <v>1519</v>
      </c>
      <c r="D157" s="143"/>
      <c r="E157" s="14" t="s">
        <v>1520</v>
      </c>
      <c r="F157" s="143" t="str">
        <f>IF(wskakunin_owner7_NAME="", "", wskakunin_owner7_NAME)</f>
        <v/>
      </c>
      <c r="H157" s="15"/>
    </row>
    <row r="158" spans="1:8" ht="15" customHeight="1">
      <c r="A158" s="48"/>
      <c r="B158" s="75" t="s">
        <v>91</v>
      </c>
      <c r="C158" s="14" t="s">
        <v>1521</v>
      </c>
      <c r="D158" s="143"/>
      <c r="E158" s="14" t="s">
        <v>1522</v>
      </c>
      <c r="F158" s="143" t="str">
        <f>IF(wskakunin_owner7_NAME_KANA="","",wskakunin_owner7_NAME_KANA)</f>
        <v/>
      </c>
      <c r="H158" s="15"/>
    </row>
    <row r="159" spans="1:8" ht="15" customHeight="1">
      <c r="A159" s="48"/>
      <c r="B159" s="75" t="s">
        <v>20</v>
      </c>
      <c r="C159" s="14" t="s">
        <v>1523</v>
      </c>
      <c r="D159" s="214"/>
      <c r="E159" s="14" t="s">
        <v>1524</v>
      </c>
      <c r="F159" s="143" t="str">
        <f>IF(wskakunin_owner7_ZIP="", "", wskakunin_owner7_ZIP)</f>
        <v/>
      </c>
      <c r="H159" s="15"/>
    </row>
    <row r="160" spans="1:8" ht="15" customHeight="1">
      <c r="A160" s="48"/>
      <c r="B160" s="75" t="s">
        <v>21</v>
      </c>
      <c r="C160" s="14" t="s">
        <v>1525</v>
      </c>
      <c r="D160" s="143"/>
      <c r="E160" s="14" t="s">
        <v>1526</v>
      </c>
      <c r="F160" s="143" t="str">
        <f>IF(wskakunin_owner7__address="", "", wskakunin_owner7__address)</f>
        <v/>
      </c>
      <c r="H160" s="15"/>
    </row>
    <row r="161" spans="1:8" ht="15" customHeight="1">
      <c r="A161" s="48"/>
      <c r="B161" s="75" t="s">
        <v>22</v>
      </c>
      <c r="C161" s="14" t="s">
        <v>1527</v>
      </c>
      <c r="D161" s="214"/>
      <c r="E161" s="14" t="s">
        <v>1528</v>
      </c>
      <c r="F161" s="143" t="str">
        <f>IF(wskakunin_owner7_TEL="", "", wskakunin_owner7_TEL)</f>
        <v/>
      </c>
      <c r="H161" s="15"/>
    </row>
    <row r="162" spans="1:8" ht="15" customHeight="1">
      <c r="A162" s="48"/>
      <c r="B162" s="142"/>
      <c r="D162" s="32"/>
      <c r="F162" s="15"/>
      <c r="H162" s="15"/>
    </row>
    <row r="163" spans="1:8" ht="15" customHeight="1">
      <c r="A163" s="44" t="s">
        <v>1419</v>
      </c>
      <c r="B163" s="47"/>
      <c r="H163" s="15"/>
    </row>
    <row r="164" spans="1:8" ht="15" customHeight="1">
      <c r="A164" s="81"/>
      <c r="B164" s="75" t="s">
        <v>18</v>
      </c>
      <c r="C164" s="14" t="s">
        <v>1529</v>
      </c>
      <c r="D164" s="143"/>
      <c r="E164" s="14" t="s">
        <v>1530</v>
      </c>
      <c r="F164" s="143" t="str">
        <f>IF(wskakunin_owner8_JIMU_NAME="", "", wskakunin_owner8_JIMU_NAME)</f>
        <v/>
      </c>
      <c r="H164" s="15"/>
    </row>
    <row r="165" spans="1:8" ht="15" customHeight="1">
      <c r="A165" s="81"/>
      <c r="B165" s="75" t="s">
        <v>89</v>
      </c>
      <c r="C165" s="14" t="s">
        <v>1531</v>
      </c>
      <c r="D165" s="143"/>
      <c r="E165" s="14" t="s">
        <v>1532</v>
      </c>
      <c r="F165" s="143" t="str">
        <f>IF(wskakunin_owner8_JIMU_NAME_KANA="","",wskakunin_owner8_JIMU_NAME_KANA)</f>
        <v/>
      </c>
      <c r="H165" s="15"/>
    </row>
    <row r="166" spans="1:8" ht="15" customHeight="1">
      <c r="A166" s="81"/>
      <c r="B166" s="75" t="s">
        <v>16</v>
      </c>
      <c r="C166" s="14" t="s">
        <v>1533</v>
      </c>
      <c r="D166" s="143"/>
      <c r="E166" s="14" t="s">
        <v>1534</v>
      </c>
      <c r="F166" s="143" t="str">
        <f>IF(wskakunin_owner8_POST="", "", wskakunin_owner8_POST)</f>
        <v/>
      </c>
      <c r="H166" s="15"/>
    </row>
    <row r="167" spans="1:8" ht="15" customHeight="1">
      <c r="A167" s="81"/>
      <c r="B167" s="75" t="s">
        <v>90</v>
      </c>
      <c r="C167" s="14" t="s">
        <v>1535</v>
      </c>
      <c r="D167" s="143"/>
      <c r="E167" s="14" t="s">
        <v>1536</v>
      </c>
      <c r="F167" s="143" t="str">
        <f>IF(wskakunin_owner8_POST_KANA="","",wskakunin_owner8_POST_KANA)</f>
        <v/>
      </c>
      <c r="H167" s="15"/>
    </row>
    <row r="168" spans="1:8" ht="15" customHeight="1">
      <c r="A168" s="81"/>
      <c r="B168" s="75" t="s">
        <v>19</v>
      </c>
      <c r="C168" s="14" t="s">
        <v>1537</v>
      </c>
      <c r="D168" s="143"/>
      <c r="E168" s="14" t="s">
        <v>1538</v>
      </c>
      <c r="F168" s="143" t="str">
        <f>IF(wskakunin_owner8_NAME="", "", wskakunin_owner8_NAME)</f>
        <v/>
      </c>
      <c r="H168" s="15"/>
    </row>
    <row r="169" spans="1:8" ht="15" customHeight="1">
      <c r="A169" s="48"/>
      <c r="B169" s="75" t="s">
        <v>91</v>
      </c>
      <c r="C169" s="14" t="s">
        <v>1539</v>
      </c>
      <c r="D169" s="143"/>
      <c r="E169" s="14" t="s">
        <v>1540</v>
      </c>
      <c r="F169" s="143" t="str">
        <f>IF(wskakunin_owner8_NAME_KANA="","",wskakunin_owner8_NAME_KANA)</f>
        <v/>
      </c>
      <c r="H169" s="15"/>
    </row>
    <row r="170" spans="1:8" ht="15" customHeight="1">
      <c r="A170" s="48"/>
      <c r="B170" s="75" t="s">
        <v>20</v>
      </c>
      <c r="C170" s="14" t="s">
        <v>1541</v>
      </c>
      <c r="D170" s="214"/>
      <c r="E170" s="14" t="s">
        <v>1542</v>
      </c>
      <c r="F170" s="143" t="str">
        <f>IF(wskakunin_owner8_ZIP="", "", wskakunin_owner8_ZIP)</f>
        <v/>
      </c>
      <c r="H170" s="15"/>
    </row>
    <row r="171" spans="1:8" ht="15" customHeight="1">
      <c r="A171" s="48"/>
      <c r="B171" s="75" t="s">
        <v>21</v>
      </c>
      <c r="C171" s="14" t="s">
        <v>1543</v>
      </c>
      <c r="D171" s="143"/>
      <c r="E171" s="14" t="s">
        <v>1544</v>
      </c>
      <c r="F171" s="143" t="str">
        <f>IF(wskakunin_owner8__address="", "", wskakunin_owner8__address)</f>
        <v/>
      </c>
      <c r="H171" s="15"/>
    </row>
    <row r="172" spans="1:8" ht="15" customHeight="1">
      <c r="A172" s="48"/>
      <c r="B172" s="75" t="s">
        <v>22</v>
      </c>
      <c r="C172" s="14" t="s">
        <v>1545</v>
      </c>
      <c r="D172" s="214"/>
      <c r="E172" s="14" t="s">
        <v>1546</v>
      </c>
      <c r="F172" s="143" t="str">
        <f>IF(wskakunin_owner8_TEL="", "", wskakunin_owner8_TEL)</f>
        <v/>
      </c>
      <c r="H172" s="15"/>
    </row>
    <row r="173" spans="1:8" ht="15" customHeight="1">
      <c r="A173" s="48"/>
      <c r="B173" s="142"/>
      <c r="D173" s="32"/>
      <c r="F173" s="15"/>
      <c r="H173" s="15"/>
    </row>
    <row r="174" spans="1:8" ht="15" customHeight="1">
      <c r="A174" s="44" t="s">
        <v>1420</v>
      </c>
      <c r="B174" s="47"/>
      <c r="H174" s="15"/>
    </row>
    <row r="175" spans="1:8" ht="15" customHeight="1">
      <c r="A175" s="81"/>
      <c r="B175" s="75" t="s">
        <v>18</v>
      </c>
      <c r="C175" s="14" t="s">
        <v>1547</v>
      </c>
      <c r="D175" s="143"/>
      <c r="E175" s="14" t="s">
        <v>1548</v>
      </c>
      <c r="F175" s="143" t="str">
        <f>IF(wskakunin_owner9_JIMU_NAME="", "", wskakunin_owner9_JIMU_NAME)</f>
        <v/>
      </c>
      <c r="H175" s="15"/>
    </row>
    <row r="176" spans="1:8" ht="15" customHeight="1">
      <c r="A176" s="81"/>
      <c r="B176" s="75" t="s">
        <v>89</v>
      </c>
      <c r="C176" s="14" t="s">
        <v>1549</v>
      </c>
      <c r="D176" s="143"/>
      <c r="E176" s="14" t="s">
        <v>1550</v>
      </c>
      <c r="F176" s="143" t="str">
        <f>IF(wskakunin_owner9_JIMU_NAME_KANA="","",wskakunin_owner9_JIMU_NAME_KANA)</f>
        <v/>
      </c>
      <c r="H176" s="15"/>
    </row>
    <row r="177" spans="1:8" ht="15" customHeight="1">
      <c r="A177" s="81"/>
      <c r="B177" s="75" t="s">
        <v>16</v>
      </c>
      <c r="C177" s="14" t="s">
        <v>1551</v>
      </c>
      <c r="D177" s="143"/>
      <c r="E177" s="14" t="s">
        <v>1552</v>
      </c>
      <c r="F177" s="143" t="str">
        <f>IF(wskakunin_owner9_POST="", "", wskakunin_owner9_POST)</f>
        <v/>
      </c>
      <c r="H177" s="15"/>
    </row>
    <row r="178" spans="1:8" ht="15" customHeight="1">
      <c r="A178" s="81"/>
      <c r="B178" s="75" t="s">
        <v>90</v>
      </c>
      <c r="C178" s="14" t="s">
        <v>1553</v>
      </c>
      <c r="D178" s="143"/>
      <c r="E178" s="14" t="s">
        <v>1554</v>
      </c>
      <c r="F178" s="143" t="str">
        <f>IF(wskakunin_owner9_POST_KANA="","",wskakunin_owner9_POST_KANA)</f>
        <v/>
      </c>
      <c r="H178" s="15"/>
    </row>
    <row r="179" spans="1:8" ht="15" customHeight="1">
      <c r="A179" s="81"/>
      <c r="B179" s="75" t="s">
        <v>19</v>
      </c>
      <c r="C179" s="14" t="s">
        <v>1555</v>
      </c>
      <c r="D179" s="143"/>
      <c r="E179" s="14" t="s">
        <v>1556</v>
      </c>
      <c r="F179" s="143" t="str">
        <f>IF(wskakunin_owner9_NAME="", "", wskakunin_owner9_NAME)</f>
        <v/>
      </c>
      <c r="H179" s="15"/>
    </row>
    <row r="180" spans="1:8" ht="15" customHeight="1">
      <c r="A180" s="48"/>
      <c r="B180" s="75" t="s">
        <v>91</v>
      </c>
      <c r="C180" s="14" t="s">
        <v>1557</v>
      </c>
      <c r="D180" s="143"/>
      <c r="E180" s="14" t="s">
        <v>1558</v>
      </c>
      <c r="F180" s="143" t="str">
        <f>IF(wskakunin_owner9_NAME_KANA="","",wskakunin_owner9_NAME_KANA)</f>
        <v/>
      </c>
      <c r="H180" s="15"/>
    </row>
    <row r="181" spans="1:8" ht="15" customHeight="1">
      <c r="A181" s="48"/>
      <c r="B181" s="75" t="s">
        <v>20</v>
      </c>
      <c r="C181" s="14" t="s">
        <v>1559</v>
      </c>
      <c r="D181" s="214"/>
      <c r="E181" s="14" t="s">
        <v>1560</v>
      </c>
      <c r="F181" s="143" t="str">
        <f>IF(wskakunin_owner9_ZIP="", "", wskakunin_owner9_ZIP)</f>
        <v/>
      </c>
      <c r="H181" s="15"/>
    </row>
    <row r="182" spans="1:8" ht="15" customHeight="1">
      <c r="A182" s="48"/>
      <c r="B182" s="75" t="s">
        <v>21</v>
      </c>
      <c r="C182" s="14" t="s">
        <v>1561</v>
      </c>
      <c r="D182" s="143"/>
      <c r="E182" s="14" t="s">
        <v>1562</v>
      </c>
      <c r="F182" s="143" t="str">
        <f>IF(wskakunin_owner9__address="", "", wskakunin_owner9__address)</f>
        <v/>
      </c>
      <c r="H182" s="15"/>
    </row>
    <row r="183" spans="1:8" ht="15" customHeight="1">
      <c r="A183" s="48"/>
      <c r="B183" s="75" t="s">
        <v>22</v>
      </c>
      <c r="C183" s="14" t="s">
        <v>1563</v>
      </c>
      <c r="D183" s="214"/>
      <c r="E183" s="14" t="s">
        <v>1564</v>
      </c>
      <c r="F183" s="143" t="str">
        <f>IF(wskakunin_owner9_TEL="", "", wskakunin_owner9_TEL)</f>
        <v/>
      </c>
      <c r="H183" s="15"/>
    </row>
    <row r="184" spans="1:8" ht="15" customHeight="1">
      <c r="A184" s="48"/>
      <c r="B184" s="142"/>
      <c r="D184" s="32"/>
      <c r="F184" s="15"/>
      <c r="H184" s="15"/>
    </row>
    <row r="185" spans="1:8" ht="15" customHeight="1">
      <c r="A185" s="50" t="s">
        <v>33</v>
      </c>
      <c r="B185" s="109"/>
      <c r="G185" s="15"/>
      <c r="H185" s="15"/>
    </row>
    <row r="186" spans="1:8" ht="15" customHeight="1">
      <c r="A186" s="110"/>
      <c r="B186" s="74" t="s">
        <v>540</v>
      </c>
      <c r="C186" s="14" t="s">
        <v>506</v>
      </c>
      <c r="D186" s="220"/>
      <c r="E186" s="14" t="s">
        <v>81</v>
      </c>
      <c r="F186" s="220" t="str">
        <f>IF(wskakunin_dairi1__sikaku="", "", wskakunin_dairi1__sikaku)</f>
        <v/>
      </c>
      <c r="G186" s="15"/>
      <c r="H186" s="15"/>
    </row>
    <row r="187" spans="1:8" ht="15" customHeight="1">
      <c r="A187" s="110"/>
      <c r="B187" s="74" t="s">
        <v>541</v>
      </c>
      <c r="C187" s="14" t="s">
        <v>538</v>
      </c>
      <c r="D187" s="220"/>
      <c r="E187" s="14" t="s">
        <v>574</v>
      </c>
      <c r="F187" s="220" t="str">
        <f>IF(wskakunin_dairi1_SIKAKU__label="","",wskakunin_dairi1_SIKAKU__label)</f>
        <v/>
      </c>
      <c r="G187" s="15"/>
      <c r="H187" s="15"/>
    </row>
    <row r="188" spans="1:8" ht="15" customHeight="1">
      <c r="A188" s="110"/>
      <c r="B188" s="74" t="s">
        <v>536</v>
      </c>
      <c r="C188" s="14" t="s">
        <v>1366</v>
      </c>
      <c r="D188" s="220"/>
      <c r="E188" s="14" t="s">
        <v>575</v>
      </c>
      <c r="F188" s="220" t="str">
        <f>IF(wskakunin_dairi1_TOUROKU_KIKAN__label="","",wskakunin_dairi1_TOUROKU_KIKAN__label)</f>
        <v/>
      </c>
      <c r="G188" s="15"/>
      <c r="H188" s="15"/>
    </row>
    <row r="189" spans="1:8" ht="15" customHeight="1">
      <c r="A189" s="110"/>
      <c r="B189" s="74" t="s">
        <v>537</v>
      </c>
      <c r="C189" s="14" t="s">
        <v>539</v>
      </c>
      <c r="D189" s="222"/>
      <c r="E189" s="14" t="s">
        <v>573</v>
      </c>
      <c r="F189" s="220" t="str">
        <f>IF(wskakunin_dairi1_KENTIKUSI_NO="","",wskakunin_dairi1_KENTIKUSI_NO)</f>
        <v/>
      </c>
      <c r="G189" s="15"/>
      <c r="H189" s="15"/>
    </row>
    <row r="190" spans="1:8" ht="15" customHeight="1">
      <c r="A190" s="59"/>
      <c r="B190" s="74" t="s">
        <v>19</v>
      </c>
      <c r="C190" s="14" t="s">
        <v>62</v>
      </c>
      <c r="D190" s="220"/>
      <c r="E190" s="14" t="s">
        <v>82</v>
      </c>
      <c r="F190" s="220" t="str">
        <f>IF(wskakunin_dairi1_NAME="", "", wskakunin_dairi1_NAME)</f>
        <v/>
      </c>
      <c r="G190" s="15"/>
      <c r="H190" s="15"/>
    </row>
    <row r="191" spans="1:8" ht="15" customHeight="1">
      <c r="A191" s="59"/>
      <c r="B191" s="74" t="s">
        <v>27</v>
      </c>
      <c r="C191" s="14" t="s">
        <v>63</v>
      </c>
      <c r="D191" s="220"/>
      <c r="E191" s="14" t="s">
        <v>83</v>
      </c>
      <c r="F191" s="220" t="str">
        <f>IF(wskakunin_dairi1_NAME_KANA="", "", wskakunin_dairi1_NAME_KANA)</f>
        <v/>
      </c>
      <c r="G191" s="15"/>
      <c r="H191" s="15"/>
    </row>
    <row r="192" spans="1:8" ht="15" customHeight="1">
      <c r="A192" s="59"/>
      <c r="B192" s="74" t="s">
        <v>542</v>
      </c>
      <c r="C192" s="14" t="s">
        <v>545</v>
      </c>
      <c r="D192" s="220"/>
      <c r="E192" s="14" t="s">
        <v>84</v>
      </c>
      <c r="F192" s="220" t="str">
        <f>IF(wskakunin_dairi1_JIMU__sikaku="", "", wskakunin_dairi1_JIMU__sikaku)</f>
        <v/>
      </c>
      <c r="G192" s="15"/>
      <c r="H192" s="15"/>
    </row>
    <row r="193" spans="1:8" ht="15" customHeight="1">
      <c r="A193" s="59"/>
      <c r="B193" s="74" t="s">
        <v>23</v>
      </c>
      <c r="C193" s="14" t="s">
        <v>546</v>
      </c>
      <c r="D193" s="220"/>
      <c r="E193" s="14" t="s">
        <v>1408</v>
      </c>
      <c r="F193" s="220" t="str">
        <f>IF(wskakunin_dairi1_JIMU_SIKAKU__label="","",wskakunin_dairi1_JIMU_SIKAKU__label)</f>
        <v/>
      </c>
      <c r="G193" s="15"/>
      <c r="H193" s="15"/>
    </row>
    <row r="194" spans="1:8" ht="15" customHeight="1">
      <c r="A194" s="59"/>
      <c r="B194" s="74" t="s">
        <v>543</v>
      </c>
      <c r="C194" s="14" t="s">
        <v>1365</v>
      </c>
      <c r="D194" s="220"/>
      <c r="E194" s="14" t="s">
        <v>576</v>
      </c>
      <c r="F194" s="220" t="str">
        <f>IF(wskakunin_dairi1_JIMU_TOUROKU_KIKAN__label="","",wskakunin_dairi1_JIMU_TOUROKU_KIKAN__label)</f>
        <v/>
      </c>
      <c r="G194" s="15"/>
      <c r="H194" s="15"/>
    </row>
    <row r="195" spans="1:8" ht="15" customHeight="1">
      <c r="A195" s="59"/>
      <c r="B195" s="74" t="s">
        <v>544</v>
      </c>
      <c r="C195" s="14" t="s">
        <v>547</v>
      </c>
      <c r="D195" s="222"/>
      <c r="E195" s="14" t="s">
        <v>577</v>
      </c>
      <c r="F195" s="220" t="str">
        <f>IF(wskakunin_dairi1_JIMU_NO="","",wskakunin_dairi1_JIMU_NO)</f>
        <v/>
      </c>
      <c r="G195" s="15"/>
      <c r="H195" s="15"/>
    </row>
    <row r="196" spans="1:8" ht="15" customHeight="1">
      <c r="A196" s="59"/>
      <c r="B196" s="74" t="s">
        <v>24</v>
      </c>
      <c r="C196" s="14" t="s">
        <v>64</v>
      </c>
      <c r="D196" s="220"/>
      <c r="E196" s="14" t="s">
        <v>93</v>
      </c>
      <c r="F196" s="220" t="str">
        <f>IF(wskakunin_dairi1_JIMU_NAME="", "",wskakunin_dairi1_JIMU_NAME)</f>
        <v/>
      </c>
      <c r="G196" s="15"/>
      <c r="H196" s="15"/>
    </row>
    <row r="197" spans="1:8" ht="15" customHeight="1">
      <c r="A197" s="59"/>
      <c r="B197" s="74" t="s">
        <v>20</v>
      </c>
      <c r="C197" s="14" t="s">
        <v>65</v>
      </c>
      <c r="D197" s="222"/>
      <c r="E197" s="14" t="s">
        <v>94</v>
      </c>
      <c r="F197" s="220" t="str">
        <f>IF(wskakunin_dairi1_ZIP="", "", wskakunin_dairi1_ZIP)</f>
        <v/>
      </c>
      <c r="G197" s="15"/>
      <c r="H197" s="15"/>
    </row>
    <row r="198" spans="1:8" ht="15" customHeight="1">
      <c r="A198" s="59"/>
      <c r="B198" s="74" t="s">
        <v>25</v>
      </c>
      <c r="C198" s="14" t="s">
        <v>66</v>
      </c>
      <c r="D198" s="220"/>
      <c r="E198" s="14" t="s">
        <v>95</v>
      </c>
      <c r="F198" s="220" t="str">
        <f>IF(wskakunin_dairi1__address="", "", wskakunin_dairi1__address)</f>
        <v/>
      </c>
      <c r="G198" s="15"/>
      <c r="H198" s="15"/>
    </row>
    <row r="199" spans="1:8" ht="15" customHeight="1">
      <c r="A199" s="59"/>
      <c r="B199" s="74" t="s">
        <v>22</v>
      </c>
      <c r="C199" s="14" t="s">
        <v>67</v>
      </c>
      <c r="D199" s="222"/>
      <c r="E199" s="14" t="s">
        <v>96</v>
      </c>
      <c r="F199" s="220" t="str">
        <f>IF(wskakunin_dairi1_TEL="", "", wskakunin_dairi1_TEL)</f>
        <v/>
      </c>
      <c r="G199" s="15"/>
      <c r="H199" s="15"/>
    </row>
    <row r="200" spans="1:8" ht="15" customHeight="1">
      <c r="A200" s="59"/>
      <c r="B200" s="74" t="s">
        <v>623</v>
      </c>
      <c r="C200" s="14" t="s">
        <v>624</v>
      </c>
      <c r="D200" s="222"/>
      <c r="E200" s="14" t="s">
        <v>625</v>
      </c>
      <c r="F200" s="220" t="str">
        <f>IF(wskakunin_dairi1_FAX="", "", wskakunin_dairi1_FAX)</f>
        <v/>
      </c>
      <c r="G200" s="15"/>
      <c r="H200" s="15"/>
    </row>
    <row r="201" spans="1:8" ht="15" customHeight="1">
      <c r="A201" s="59"/>
      <c r="B201" s="111" t="s">
        <v>88</v>
      </c>
      <c r="D201" s="15"/>
      <c r="E201" s="14" t="s">
        <v>105</v>
      </c>
      <c r="F201" s="220" t="str">
        <f>IF(wskakunin_dairi1_NAME&amp;wskakunin_dairi1_JIMU_NAME="","",IF(wskakunin_dairi1_JIMU_NAME="",wskakunin_dairi1_NAME,wskakunin_dairi1_JIMU_NAME&amp;"　"&amp;wskakunin_dairi1_NAME))</f>
        <v/>
      </c>
      <c r="G201" s="15"/>
      <c r="H201" s="15"/>
    </row>
    <row r="202" spans="1:8" ht="15" customHeight="1">
      <c r="A202" s="60"/>
      <c r="B202" s="112"/>
      <c r="D202" s="32"/>
      <c r="F202" s="15"/>
      <c r="G202" s="15"/>
      <c r="H202" s="15"/>
    </row>
    <row r="203" spans="1:8" ht="15" customHeight="1">
      <c r="A203" s="50" t="s">
        <v>1565</v>
      </c>
      <c r="B203" s="109"/>
      <c r="G203" s="15"/>
      <c r="H203" s="15"/>
    </row>
    <row r="204" spans="1:8" ht="15" customHeight="1">
      <c r="A204" s="110"/>
      <c r="B204" s="74" t="s">
        <v>540</v>
      </c>
      <c r="C204" s="14" t="s">
        <v>1569</v>
      </c>
      <c r="D204" s="220"/>
      <c r="E204" s="14" t="s">
        <v>1570</v>
      </c>
      <c r="F204" s="220" t="str">
        <f>IF(wskakunin_dairi2__sikaku="", "", wskakunin_dairi2__sikaku)</f>
        <v/>
      </c>
      <c r="H204" s="15"/>
    </row>
    <row r="205" spans="1:8" ht="15" customHeight="1">
      <c r="A205" s="110"/>
      <c r="B205" s="74" t="s">
        <v>541</v>
      </c>
      <c r="C205" s="14" t="s">
        <v>1571</v>
      </c>
      <c r="D205" s="220"/>
      <c r="E205" s="14" t="s">
        <v>1572</v>
      </c>
      <c r="F205" s="220" t="str">
        <f>IF(wskakunin_dairi2_SIKAKU__label="","",wskakunin_dairi2_SIKAKU__label)</f>
        <v/>
      </c>
      <c r="H205" s="15"/>
    </row>
    <row r="206" spans="1:8" ht="15" customHeight="1">
      <c r="A206" s="110"/>
      <c r="B206" s="74" t="s">
        <v>536</v>
      </c>
      <c r="C206" s="14" t="s">
        <v>1573</v>
      </c>
      <c r="D206" s="220"/>
      <c r="E206" s="14" t="s">
        <v>1574</v>
      </c>
      <c r="F206" s="220" t="str">
        <f>IF(wskakunin_dairi2_TOUROKU_KIKAN__label="","",wskakunin_dairi2_TOUROKU_KIKAN__label)</f>
        <v/>
      </c>
      <c r="H206" s="15"/>
    </row>
    <row r="207" spans="1:8" ht="15" customHeight="1">
      <c r="A207" s="110"/>
      <c r="B207" s="74" t="s">
        <v>537</v>
      </c>
      <c r="C207" s="14" t="s">
        <v>1575</v>
      </c>
      <c r="D207" s="222"/>
      <c r="E207" s="14" t="s">
        <v>1576</v>
      </c>
      <c r="F207" s="220" t="str">
        <f>IF(wskakunin_dairi2_KENTIKUSI_NO="","",wskakunin_dairi2_KENTIKUSI_NO)</f>
        <v/>
      </c>
      <c r="H207" s="15"/>
    </row>
    <row r="208" spans="1:8" ht="15" customHeight="1">
      <c r="A208" s="59"/>
      <c r="B208" s="74" t="s">
        <v>19</v>
      </c>
      <c r="C208" s="14" t="s">
        <v>1577</v>
      </c>
      <c r="D208" s="220"/>
      <c r="E208" s="14" t="s">
        <v>1578</v>
      </c>
      <c r="F208" s="220" t="str">
        <f>IF(wskakunin_dairi2_NAME="", "", wskakunin_dairi2_NAME)</f>
        <v/>
      </c>
      <c r="H208" s="15"/>
    </row>
    <row r="209" spans="1:8" ht="15" customHeight="1">
      <c r="A209" s="59"/>
      <c r="B209" s="74" t="s">
        <v>27</v>
      </c>
      <c r="C209" s="14" t="s">
        <v>1579</v>
      </c>
      <c r="D209" s="220"/>
      <c r="E209" s="14" t="s">
        <v>1580</v>
      </c>
      <c r="F209" s="220" t="str">
        <f>IF(wskakunin_dairi2_NAME_KANA="", "", wskakunin_dairi2_NAME_KANA)</f>
        <v/>
      </c>
      <c r="H209" s="15"/>
    </row>
    <row r="210" spans="1:8" ht="15" customHeight="1">
      <c r="A210" s="59"/>
      <c r="B210" s="74" t="s">
        <v>542</v>
      </c>
      <c r="C210" s="14" t="s">
        <v>1581</v>
      </c>
      <c r="D210" s="220"/>
      <c r="E210" s="14" t="s">
        <v>1582</v>
      </c>
      <c r="F210" s="220" t="str">
        <f>IF(wskakunin_dairi2_JIMU__sikaku="", "", wskakunin_dairi2_JIMU__sikaku)</f>
        <v/>
      </c>
      <c r="H210" s="15"/>
    </row>
    <row r="211" spans="1:8" ht="15" customHeight="1">
      <c r="A211" s="59"/>
      <c r="B211" s="74" t="s">
        <v>23</v>
      </c>
      <c r="C211" s="14" t="s">
        <v>1583</v>
      </c>
      <c r="D211" s="220"/>
      <c r="E211" s="14" t="s">
        <v>1584</v>
      </c>
      <c r="F211" s="220" t="str">
        <f>IF(wskakunin_dairi2_JIMU_SIKAKU__label="","",wskakunin_dairi2_JIMU_SIKAKU__label)</f>
        <v/>
      </c>
      <c r="H211" s="15"/>
    </row>
    <row r="212" spans="1:8" ht="15" customHeight="1">
      <c r="A212" s="59"/>
      <c r="B212" s="74" t="s">
        <v>543</v>
      </c>
      <c r="C212" s="14" t="s">
        <v>1585</v>
      </c>
      <c r="D212" s="220"/>
      <c r="E212" s="14" t="s">
        <v>1586</v>
      </c>
      <c r="F212" s="220" t="str">
        <f>IF(wskakunin_dairi2_JIMU_TOUROKU_KIKAN__label="","",wskakunin_dairi2_JIMU_TOUROKU_KIKAN__label)</f>
        <v/>
      </c>
      <c r="H212" s="15"/>
    </row>
    <row r="213" spans="1:8" ht="15" customHeight="1">
      <c r="A213" s="59"/>
      <c r="B213" s="74" t="s">
        <v>544</v>
      </c>
      <c r="C213" s="14" t="s">
        <v>1587</v>
      </c>
      <c r="D213" s="222"/>
      <c r="E213" s="14" t="s">
        <v>1588</v>
      </c>
      <c r="F213" s="220" t="str">
        <f>IF(wskakunin_dairi2_JIMU_NO="","",wskakunin_dairi2_JIMU_NO)</f>
        <v/>
      </c>
      <c r="H213" s="15"/>
    </row>
    <row r="214" spans="1:8" ht="15" customHeight="1">
      <c r="A214" s="59"/>
      <c r="B214" s="74" t="s">
        <v>24</v>
      </c>
      <c r="C214" s="14" t="s">
        <v>1589</v>
      </c>
      <c r="D214" s="220"/>
      <c r="E214" s="14" t="s">
        <v>1590</v>
      </c>
      <c r="F214" s="220" t="str">
        <f>IF(wskakunin_dairi2_JIMU_NAME="", "",wskakunin_dairi2_JIMU_NAME)</f>
        <v/>
      </c>
      <c r="H214" s="15"/>
    </row>
    <row r="215" spans="1:8" ht="15" customHeight="1">
      <c r="A215" s="59"/>
      <c r="B215" s="74" t="s">
        <v>20</v>
      </c>
      <c r="C215" s="14" t="s">
        <v>1591</v>
      </c>
      <c r="D215" s="222"/>
      <c r="E215" s="14" t="s">
        <v>1592</v>
      </c>
      <c r="F215" s="220" t="str">
        <f>IF(wskakunin_dairi2_ZIP="", "", wskakunin_dairi2_ZIP)</f>
        <v/>
      </c>
      <c r="H215" s="15"/>
    </row>
    <row r="216" spans="1:8" ht="15" customHeight="1">
      <c r="A216" s="59"/>
      <c r="B216" s="74" t="s">
        <v>25</v>
      </c>
      <c r="C216" s="14" t="s">
        <v>1593</v>
      </c>
      <c r="D216" s="220"/>
      <c r="E216" s="14" t="s">
        <v>1594</v>
      </c>
      <c r="F216" s="220" t="str">
        <f>IF(wskakunin_dairi2__address="", "", wskakunin_dairi2__address)</f>
        <v/>
      </c>
      <c r="H216" s="15"/>
    </row>
    <row r="217" spans="1:8" ht="15" customHeight="1">
      <c r="A217" s="59"/>
      <c r="B217" s="74" t="s">
        <v>22</v>
      </c>
      <c r="C217" s="14" t="s">
        <v>1595</v>
      </c>
      <c r="D217" s="222"/>
      <c r="E217" s="14" t="s">
        <v>1596</v>
      </c>
      <c r="F217" s="220" t="str">
        <f>IF(wskakunin_dairi2_TEL="", "", wskakunin_dairi2_TEL)</f>
        <v/>
      </c>
      <c r="H217" s="15"/>
    </row>
    <row r="218" spans="1:8" ht="15" customHeight="1">
      <c r="A218" s="59"/>
      <c r="B218" s="74" t="s">
        <v>623</v>
      </c>
      <c r="C218" s="14" t="s">
        <v>1597</v>
      </c>
      <c r="D218" s="222"/>
      <c r="E218" s="14" t="s">
        <v>1598</v>
      </c>
      <c r="F218" s="220" t="str">
        <f>IF(wskakunin_dairi2_FAX="", "", wskakunin_dairi2_FAX)</f>
        <v/>
      </c>
      <c r="H218" s="15"/>
    </row>
    <row r="219" spans="1:8" ht="15" customHeight="1">
      <c r="A219" s="59"/>
      <c r="B219" s="111" t="s">
        <v>88</v>
      </c>
      <c r="D219" s="15"/>
      <c r="E219" s="14" t="s">
        <v>1599</v>
      </c>
      <c r="F219" s="220" t="str">
        <f>IF(wskakunin_dairi2_NAME&amp;wskakunin_dairi2_JIMU_NAME="","",IF(wskakunin_dairi2_JIMU_NAME="",wskakunin_dairi2_NAME,wskakunin_dairi2_JIMU_NAME&amp;"　"&amp;wskakunin_dairi2_NAME))</f>
        <v/>
      </c>
      <c r="H219" s="15"/>
    </row>
    <row r="220" spans="1:8" ht="15" customHeight="1">
      <c r="A220" s="60"/>
      <c r="B220" s="112"/>
      <c r="D220" s="32"/>
      <c r="F220" s="15"/>
      <c r="H220" s="15"/>
    </row>
    <row r="221" spans="1:8" ht="15" customHeight="1">
      <c r="A221" s="50" t="s">
        <v>1566</v>
      </c>
      <c r="B221" s="109"/>
      <c r="H221" s="15"/>
    </row>
    <row r="222" spans="1:8" ht="15" customHeight="1">
      <c r="A222" s="110"/>
      <c r="B222" s="74" t="s">
        <v>540</v>
      </c>
      <c r="C222" s="14" t="s">
        <v>1600</v>
      </c>
      <c r="D222" s="220"/>
      <c r="E222" s="14" t="s">
        <v>1601</v>
      </c>
      <c r="F222" s="220" t="str">
        <f>IF(wskakunin_dairi3__sikaku="", "", wskakunin_dairi3__sikaku)</f>
        <v/>
      </c>
      <c r="H222" s="15"/>
    </row>
    <row r="223" spans="1:8" ht="15" customHeight="1">
      <c r="A223" s="110"/>
      <c r="B223" s="74" t="s">
        <v>541</v>
      </c>
      <c r="C223" s="14" t="s">
        <v>1602</v>
      </c>
      <c r="D223" s="220"/>
      <c r="E223" s="14" t="s">
        <v>1603</v>
      </c>
      <c r="F223" s="220" t="str">
        <f>IF(wskakunin_dairi3_SIKAKU__label="","",wskakunin_dairi3_SIKAKU__label)</f>
        <v/>
      </c>
      <c r="H223" s="15"/>
    </row>
    <row r="224" spans="1:8" ht="15" customHeight="1">
      <c r="A224" s="110"/>
      <c r="B224" s="74" t="s">
        <v>536</v>
      </c>
      <c r="C224" s="14" t="s">
        <v>1604</v>
      </c>
      <c r="D224" s="220"/>
      <c r="E224" s="14" t="s">
        <v>1605</v>
      </c>
      <c r="F224" s="220" t="str">
        <f>IF(wskakunin_dairi3_TOUROKU_KIKAN__label="","",wskakunin_dairi3_TOUROKU_KIKAN__label)</f>
        <v/>
      </c>
      <c r="H224" s="15"/>
    </row>
    <row r="225" spans="1:8" ht="15" customHeight="1">
      <c r="A225" s="110"/>
      <c r="B225" s="74" t="s">
        <v>537</v>
      </c>
      <c r="C225" s="14" t="s">
        <v>1606</v>
      </c>
      <c r="D225" s="222"/>
      <c r="E225" s="14" t="s">
        <v>1607</v>
      </c>
      <c r="F225" s="220" t="str">
        <f>IF(wskakunin_dairi3_KENTIKUSI_NO="","",wskakunin_dairi3_KENTIKUSI_NO)</f>
        <v/>
      </c>
      <c r="H225" s="15"/>
    </row>
    <row r="226" spans="1:8" ht="15" customHeight="1">
      <c r="A226" s="59"/>
      <c r="B226" s="74" t="s">
        <v>19</v>
      </c>
      <c r="C226" s="14" t="s">
        <v>1608</v>
      </c>
      <c r="D226" s="220"/>
      <c r="E226" s="14" t="s">
        <v>1609</v>
      </c>
      <c r="F226" s="220" t="str">
        <f>IF(wskakunin_dairi3_NAME="", "", wskakunin_dairi3_NAME)</f>
        <v/>
      </c>
      <c r="H226" s="15"/>
    </row>
    <row r="227" spans="1:8" ht="15" customHeight="1">
      <c r="A227" s="59"/>
      <c r="B227" s="74" t="s">
        <v>27</v>
      </c>
      <c r="C227" s="14" t="s">
        <v>1610</v>
      </c>
      <c r="D227" s="220"/>
      <c r="E227" s="14" t="s">
        <v>1611</v>
      </c>
      <c r="F227" s="220" t="str">
        <f>IF(wskakunin_dairi3_NAME_KANA="", "", wskakunin_dairi3_NAME_KANA)</f>
        <v/>
      </c>
      <c r="H227" s="15"/>
    </row>
    <row r="228" spans="1:8" ht="15" customHeight="1">
      <c r="A228" s="59"/>
      <c r="B228" s="74" t="s">
        <v>542</v>
      </c>
      <c r="C228" s="14" t="s">
        <v>1612</v>
      </c>
      <c r="D228" s="220"/>
      <c r="E228" s="14" t="s">
        <v>1613</v>
      </c>
      <c r="F228" s="220" t="str">
        <f>IF(wskakunin_dairi3_JIMU__sikaku="", "", wskakunin_dairi3_JIMU__sikaku)</f>
        <v/>
      </c>
      <c r="H228" s="15"/>
    </row>
    <row r="229" spans="1:8" ht="15" customHeight="1">
      <c r="A229" s="59"/>
      <c r="B229" s="74" t="s">
        <v>23</v>
      </c>
      <c r="C229" s="14" t="s">
        <v>1614</v>
      </c>
      <c r="D229" s="220"/>
      <c r="E229" s="14" t="s">
        <v>1615</v>
      </c>
      <c r="F229" s="220" t="str">
        <f>IF(wskakunin_dairi3_JIMU_SIKAKU__label="","",wskakunin_dairi3_JIMU_SIKAKU__label)</f>
        <v/>
      </c>
      <c r="H229" s="15"/>
    </row>
    <row r="230" spans="1:8" ht="15" customHeight="1">
      <c r="A230" s="59"/>
      <c r="B230" s="74" t="s">
        <v>543</v>
      </c>
      <c r="C230" s="14" t="s">
        <v>1616</v>
      </c>
      <c r="D230" s="220"/>
      <c r="E230" s="14" t="s">
        <v>1617</v>
      </c>
      <c r="F230" s="220" t="str">
        <f>IF(wskakunin_dairi3_JIMU_TOUROKU_KIKAN__label="","",wskakunin_dairi3_JIMU_TOUROKU_KIKAN__label)</f>
        <v/>
      </c>
      <c r="H230" s="15"/>
    </row>
    <row r="231" spans="1:8" ht="15" customHeight="1">
      <c r="A231" s="59"/>
      <c r="B231" s="74" t="s">
        <v>544</v>
      </c>
      <c r="C231" s="14" t="s">
        <v>1618</v>
      </c>
      <c r="D231" s="222"/>
      <c r="E231" s="14" t="s">
        <v>1619</v>
      </c>
      <c r="F231" s="220" t="str">
        <f>IF(wskakunin_dairi3_JIMU_NO="","",wskakunin_dairi3_JIMU_NO)</f>
        <v/>
      </c>
      <c r="H231" s="15"/>
    </row>
    <row r="232" spans="1:8" ht="15" customHeight="1">
      <c r="A232" s="59"/>
      <c r="B232" s="74" t="s">
        <v>24</v>
      </c>
      <c r="C232" s="14" t="s">
        <v>1620</v>
      </c>
      <c r="D232" s="220"/>
      <c r="E232" s="14" t="s">
        <v>1621</v>
      </c>
      <c r="F232" s="220" t="str">
        <f>IF(wskakunin_dairi3_JIMU_NAME="", "",wskakunin_dairi3_JIMU_NAME)</f>
        <v/>
      </c>
      <c r="H232" s="15"/>
    </row>
    <row r="233" spans="1:8" ht="15" customHeight="1">
      <c r="A233" s="59"/>
      <c r="B233" s="74" t="s">
        <v>20</v>
      </c>
      <c r="C233" s="14" t="s">
        <v>1622</v>
      </c>
      <c r="D233" s="222"/>
      <c r="E233" s="14" t="s">
        <v>1623</v>
      </c>
      <c r="F233" s="220" t="str">
        <f>IF(wskakunin_dairi3_ZIP="", "", wskakunin_dairi3_ZIP)</f>
        <v/>
      </c>
      <c r="H233" s="15"/>
    </row>
    <row r="234" spans="1:8" ht="15" customHeight="1">
      <c r="A234" s="59"/>
      <c r="B234" s="74" t="s">
        <v>25</v>
      </c>
      <c r="C234" s="14" t="s">
        <v>1624</v>
      </c>
      <c r="D234" s="220"/>
      <c r="E234" s="14" t="s">
        <v>1625</v>
      </c>
      <c r="F234" s="220" t="str">
        <f>IF(wskakunin_dairi3__address="", "", wskakunin_dairi3__address)</f>
        <v/>
      </c>
      <c r="H234" s="15"/>
    </row>
    <row r="235" spans="1:8" ht="15" customHeight="1">
      <c r="A235" s="59"/>
      <c r="B235" s="74" t="s">
        <v>22</v>
      </c>
      <c r="C235" s="14" t="s">
        <v>1626</v>
      </c>
      <c r="D235" s="222"/>
      <c r="E235" s="14" t="s">
        <v>1627</v>
      </c>
      <c r="F235" s="220" t="str">
        <f>IF(wskakunin_dairi3_TEL="", "", wskakunin_dairi3_TEL)</f>
        <v/>
      </c>
      <c r="H235" s="15"/>
    </row>
    <row r="236" spans="1:8" ht="15" customHeight="1">
      <c r="A236" s="59"/>
      <c r="B236" s="74" t="s">
        <v>623</v>
      </c>
      <c r="C236" s="14" t="s">
        <v>1628</v>
      </c>
      <c r="D236" s="222"/>
      <c r="E236" s="14" t="s">
        <v>1629</v>
      </c>
      <c r="F236" s="220" t="str">
        <f>IF(wskakunin_dairi3_FAX="", "", wskakunin_dairi3_FAX)</f>
        <v/>
      </c>
      <c r="H236" s="15"/>
    </row>
    <row r="237" spans="1:8" ht="15" customHeight="1">
      <c r="A237" s="59"/>
      <c r="B237" s="111" t="s">
        <v>88</v>
      </c>
      <c r="D237" s="15"/>
      <c r="E237" s="14" t="s">
        <v>1630</v>
      </c>
      <c r="F237" s="220" t="str">
        <f>IF(wskakunin_dairi3_NAME&amp;wskakunin_dairi3_JIMU_NAME="","",IF(wskakunin_dairi3_JIMU_NAME="",wskakunin_dairi3_NAME,wskakunin_dairi3_JIMU_NAME&amp;"　"&amp;wskakunin_dairi3_NAME))</f>
        <v/>
      </c>
      <c r="H237" s="15"/>
    </row>
    <row r="238" spans="1:8" ht="15" customHeight="1">
      <c r="A238" s="60"/>
      <c r="B238" s="112"/>
      <c r="D238" s="32"/>
      <c r="F238" s="15"/>
      <c r="H238" s="15"/>
    </row>
    <row r="239" spans="1:8" ht="15" customHeight="1">
      <c r="A239" s="50" t="s">
        <v>1567</v>
      </c>
      <c r="B239" s="109"/>
      <c r="H239" s="15"/>
    </row>
    <row r="240" spans="1:8" ht="15" customHeight="1">
      <c r="A240" s="110"/>
      <c r="B240" s="74" t="s">
        <v>540</v>
      </c>
      <c r="C240" s="14" t="s">
        <v>1631</v>
      </c>
      <c r="D240" s="220"/>
      <c r="E240" s="14" t="s">
        <v>1632</v>
      </c>
      <c r="F240" s="220" t="str">
        <f>IF(wskakunin_dairi4__sikaku="", "", wskakunin_dairi4__sikaku)</f>
        <v/>
      </c>
      <c r="H240" s="15"/>
    </row>
    <row r="241" spans="1:8" ht="15" customHeight="1">
      <c r="A241" s="110"/>
      <c r="B241" s="74" t="s">
        <v>541</v>
      </c>
      <c r="C241" s="14" t="s">
        <v>1633</v>
      </c>
      <c r="D241" s="220"/>
      <c r="E241" s="14" t="s">
        <v>1634</v>
      </c>
      <c r="F241" s="220" t="str">
        <f>IF(wskakunin_dairi4_SIKAKU__label="","",wskakunin_dairi4_SIKAKU__label)</f>
        <v/>
      </c>
      <c r="H241" s="15"/>
    </row>
    <row r="242" spans="1:8" ht="15" customHeight="1">
      <c r="A242" s="110"/>
      <c r="B242" s="74" t="s">
        <v>536</v>
      </c>
      <c r="C242" s="14" t="s">
        <v>1635</v>
      </c>
      <c r="D242" s="220"/>
      <c r="E242" s="14" t="s">
        <v>1636</v>
      </c>
      <c r="F242" s="220" t="str">
        <f>IF(wskakunin_dairi4_TOUROKU_KIKAN__label="","",wskakunin_dairi4_TOUROKU_KIKAN__label)</f>
        <v/>
      </c>
      <c r="H242" s="15"/>
    </row>
    <row r="243" spans="1:8" ht="15" customHeight="1">
      <c r="A243" s="110"/>
      <c r="B243" s="74" t="s">
        <v>537</v>
      </c>
      <c r="C243" s="14" t="s">
        <v>1637</v>
      </c>
      <c r="D243" s="222"/>
      <c r="E243" s="14" t="s">
        <v>1638</v>
      </c>
      <c r="F243" s="220" t="str">
        <f>IF(wskakunin_dairi4_KENTIKUSI_NO="","",wskakunin_dairi4_KENTIKUSI_NO)</f>
        <v/>
      </c>
      <c r="H243" s="15"/>
    </row>
    <row r="244" spans="1:8" ht="15" customHeight="1">
      <c r="A244" s="59"/>
      <c r="B244" s="74" t="s">
        <v>19</v>
      </c>
      <c r="C244" s="14" t="s">
        <v>1639</v>
      </c>
      <c r="D244" s="220"/>
      <c r="E244" s="14" t="s">
        <v>1640</v>
      </c>
      <c r="F244" s="220" t="str">
        <f>IF(wskakunin_dairi4_NAME="", "", wskakunin_dairi4_NAME)</f>
        <v/>
      </c>
      <c r="H244" s="15"/>
    </row>
    <row r="245" spans="1:8" ht="15" customHeight="1">
      <c r="A245" s="59"/>
      <c r="B245" s="74" t="s">
        <v>27</v>
      </c>
      <c r="C245" s="14" t="s">
        <v>1641</v>
      </c>
      <c r="D245" s="220"/>
      <c r="E245" s="14" t="s">
        <v>1642</v>
      </c>
      <c r="F245" s="220" t="str">
        <f>IF(wskakunin_dairi4_NAME_KANA="", "", wskakunin_dairi4_NAME_KANA)</f>
        <v/>
      </c>
      <c r="H245" s="15"/>
    </row>
    <row r="246" spans="1:8" ht="15" customHeight="1">
      <c r="A246" s="59"/>
      <c r="B246" s="74" t="s">
        <v>542</v>
      </c>
      <c r="C246" s="14" t="s">
        <v>1643</v>
      </c>
      <c r="D246" s="220"/>
      <c r="E246" s="14" t="s">
        <v>1644</v>
      </c>
      <c r="F246" s="220" t="str">
        <f>IF(wskakunin_dairi4_JIMU__sikaku="", "", wskakunin_dairi4_JIMU__sikaku)</f>
        <v/>
      </c>
      <c r="H246" s="15"/>
    </row>
    <row r="247" spans="1:8" ht="15" customHeight="1">
      <c r="A247" s="59"/>
      <c r="B247" s="74" t="s">
        <v>23</v>
      </c>
      <c r="C247" s="14" t="s">
        <v>1645</v>
      </c>
      <c r="D247" s="220"/>
      <c r="E247" s="14" t="s">
        <v>1646</v>
      </c>
      <c r="F247" s="220" t="str">
        <f>IF(wskakunin_dairi4_JIMU_SIKAKU__label="","",wskakunin_dairi4_JIMU_SIKAKU__label)</f>
        <v/>
      </c>
      <c r="H247" s="15"/>
    </row>
    <row r="248" spans="1:8" ht="15" customHeight="1">
      <c r="A248" s="59"/>
      <c r="B248" s="74" t="s">
        <v>543</v>
      </c>
      <c r="C248" s="14" t="s">
        <v>1647</v>
      </c>
      <c r="D248" s="220"/>
      <c r="E248" s="14" t="s">
        <v>1648</v>
      </c>
      <c r="F248" s="220" t="str">
        <f>IF(wskakunin_dairi4_JIMU_TOUROKU_KIKAN__label="","",wskakunin_dairi4_JIMU_TOUROKU_KIKAN__label)</f>
        <v/>
      </c>
      <c r="H248" s="15"/>
    </row>
    <row r="249" spans="1:8" ht="15" customHeight="1">
      <c r="A249" s="59"/>
      <c r="B249" s="74" t="s">
        <v>544</v>
      </c>
      <c r="C249" s="14" t="s">
        <v>1649</v>
      </c>
      <c r="D249" s="222"/>
      <c r="E249" s="14" t="s">
        <v>1650</v>
      </c>
      <c r="F249" s="220" t="str">
        <f>IF(wskakunin_dairi4_JIMU_NO="","",wskakunin_dairi4_JIMU_NO)</f>
        <v/>
      </c>
      <c r="H249" s="15"/>
    </row>
    <row r="250" spans="1:8" ht="15" customHeight="1">
      <c r="A250" s="59"/>
      <c r="B250" s="74" t="s">
        <v>24</v>
      </c>
      <c r="C250" s="14" t="s">
        <v>1651</v>
      </c>
      <c r="D250" s="220"/>
      <c r="E250" s="14" t="s">
        <v>1652</v>
      </c>
      <c r="F250" s="220" t="str">
        <f>IF(wskakunin_dairi4_JIMU_NAME="", "",wskakunin_dairi4_JIMU_NAME)</f>
        <v/>
      </c>
      <c r="H250" s="15"/>
    </row>
    <row r="251" spans="1:8" ht="15" customHeight="1">
      <c r="A251" s="59"/>
      <c r="B251" s="74" t="s">
        <v>20</v>
      </c>
      <c r="C251" s="14" t="s">
        <v>1653</v>
      </c>
      <c r="D251" s="222"/>
      <c r="E251" s="14" t="s">
        <v>1654</v>
      </c>
      <c r="F251" s="220" t="str">
        <f>IF(wskakunin_dairi4_ZIP="", "", wskakunin_dairi4_ZIP)</f>
        <v/>
      </c>
      <c r="H251" s="15"/>
    </row>
    <row r="252" spans="1:8" ht="15" customHeight="1">
      <c r="A252" s="59"/>
      <c r="B252" s="74" t="s">
        <v>25</v>
      </c>
      <c r="C252" s="14" t="s">
        <v>1655</v>
      </c>
      <c r="D252" s="220"/>
      <c r="E252" s="14" t="s">
        <v>1656</v>
      </c>
      <c r="F252" s="220" t="str">
        <f>IF(wskakunin_dairi4__address="", "", wskakunin_dairi4__address)</f>
        <v/>
      </c>
      <c r="H252" s="15"/>
    </row>
    <row r="253" spans="1:8" ht="15" customHeight="1">
      <c r="A253" s="59"/>
      <c r="B253" s="74" t="s">
        <v>22</v>
      </c>
      <c r="C253" s="14" t="s">
        <v>1657</v>
      </c>
      <c r="D253" s="222"/>
      <c r="E253" s="14" t="s">
        <v>1658</v>
      </c>
      <c r="F253" s="220" t="str">
        <f>IF(wskakunin_dairi4_TEL="", "", wskakunin_dairi4_TEL)</f>
        <v/>
      </c>
      <c r="H253" s="15"/>
    </row>
    <row r="254" spans="1:8" ht="15" customHeight="1">
      <c r="A254" s="59"/>
      <c r="B254" s="74" t="s">
        <v>623</v>
      </c>
      <c r="C254" s="14" t="s">
        <v>1659</v>
      </c>
      <c r="D254" s="222"/>
      <c r="E254" s="14" t="s">
        <v>1660</v>
      </c>
      <c r="F254" s="220" t="str">
        <f>IF(wskakunin_dairi4_FAX="", "", wskakunin_dairi4_FAX)</f>
        <v/>
      </c>
      <c r="H254" s="15"/>
    </row>
    <row r="255" spans="1:8" ht="15" customHeight="1">
      <c r="A255" s="59"/>
      <c r="B255" s="111" t="s">
        <v>88</v>
      </c>
      <c r="D255" s="15"/>
      <c r="E255" s="14" t="s">
        <v>1661</v>
      </c>
      <c r="F255" s="220" t="str">
        <f>IF(wskakunin_dairi4_NAME&amp;wskakunin_dairi4_JIMU_NAME="","",IF(wskakunin_dairi4_JIMU_NAME="",wskakunin_dairi4_NAME,wskakunin_dairi4_JIMU_NAME&amp;"　"&amp;wskakunin_dairi4_NAME))</f>
        <v/>
      </c>
      <c r="H255" s="15"/>
    </row>
    <row r="256" spans="1:8" ht="15" customHeight="1">
      <c r="A256" s="60"/>
      <c r="B256" s="112"/>
      <c r="D256" s="32"/>
      <c r="F256" s="15"/>
      <c r="H256" s="15"/>
    </row>
    <row r="257" spans="1:8" ht="15" customHeight="1">
      <c r="A257" s="50" t="s">
        <v>1568</v>
      </c>
      <c r="B257" s="109"/>
      <c r="H257" s="15"/>
    </row>
    <row r="258" spans="1:8" ht="15" customHeight="1">
      <c r="A258" s="110"/>
      <c r="B258" s="74" t="s">
        <v>540</v>
      </c>
      <c r="C258" s="14" t="s">
        <v>1662</v>
      </c>
      <c r="D258" s="220"/>
      <c r="E258" s="14" t="s">
        <v>1663</v>
      </c>
      <c r="F258" s="220" t="str">
        <f>IF(wskakunin_dairi5__sikaku="", "", wskakunin_dairi5__sikaku)</f>
        <v/>
      </c>
      <c r="H258" s="15"/>
    </row>
    <row r="259" spans="1:8" ht="15" customHeight="1">
      <c r="A259" s="110"/>
      <c r="B259" s="74" t="s">
        <v>541</v>
      </c>
      <c r="C259" s="14" t="s">
        <v>1664</v>
      </c>
      <c r="D259" s="220"/>
      <c r="E259" s="14" t="s">
        <v>1665</v>
      </c>
      <c r="F259" s="220" t="str">
        <f>IF(wskakunin_dairi5_SIKAKU__label="","",wskakunin_dairi5_SIKAKU__label)</f>
        <v/>
      </c>
      <c r="H259" s="15"/>
    </row>
    <row r="260" spans="1:8" ht="15" customHeight="1">
      <c r="A260" s="110"/>
      <c r="B260" s="74" t="s">
        <v>536</v>
      </c>
      <c r="C260" s="14" t="s">
        <v>1666</v>
      </c>
      <c r="D260" s="220"/>
      <c r="E260" s="14" t="s">
        <v>1667</v>
      </c>
      <c r="F260" s="220" t="str">
        <f>IF(wskakunin_dairi5_TOUROKU_KIKAN__label="","",wskakunin_dairi5_TOUROKU_KIKAN__label)</f>
        <v/>
      </c>
      <c r="H260" s="15"/>
    </row>
    <row r="261" spans="1:8" ht="15" customHeight="1">
      <c r="A261" s="110"/>
      <c r="B261" s="74" t="s">
        <v>537</v>
      </c>
      <c r="C261" s="14" t="s">
        <v>1668</v>
      </c>
      <c r="D261" s="222"/>
      <c r="E261" s="14" t="s">
        <v>1669</v>
      </c>
      <c r="F261" s="220" t="str">
        <f>IF(wskakunin_dairi5_KENTIKUSI_NO="","",wskakunin_dairi5_KENTIKUSI_NO)</f>
        <v/>
      </c>
      <c r="H261" s="15"/>
    </row>
    <row r="262" spans="1:8" ht="15" customHeight="1">
      <c r="A262" s="59"/>
      <c r="B262" s="74" t="s">
        <v>19</v>
      </c>
      <c r="C262" s="14" t="s">
        <v>1670</v>
      </c>
      <c r="D262" s="220"/>
      <c r="E262" s="14" t="s">
        <v>1671</v>
      </c>
      <c r="F262" s="220" t="str">
        <f>IF(wskakunin_dairi5_NAME="", "", wskakunin_dairi5_NAME)</f>
        <v/>
      </c>
      <c r="H262" s="15"/>
    </row>
    <row r="263" spans="1:8" ht="15" customHeight="1">
      <c r="A263" s="59"/>
      <c r="B263" s="74" t="s">
        <v>27</v>
      </c>
      <c r="C263" s="14" t="s">
        <v>1672</v>
      </c>
      <c r="D263" s="220"/>
      <c r="E263" s="14" t="s">
        <v>1673</v>
      </c>
      <c r="F263" s="220" t="str">
        <f>IF(wskakunin_dairi5_NAME_KANA="", "", wskakunin_dairi5_NAME_KANA)</f>
        <v/>
      </c>
      <c r="H263" s="15"/>
    </row>
    <row r="264" spans="1:8" ht="15" customHeight="1">
      <c r="A264" s="59"/>
      <c r="B264" s="74" t="s">
        <v>542</v>
      </c>
      <c r="C264" s="14" t="s">
        <v>1674</v>
      </c>
      <c r="D264" s="220"/>
      <c r="E264" s="14" t="s">
        <v>1675</v>
      </c>
      <c r="F264" s="220" t="str">
        <f>IF(wskakunin_dairi5_JIMU__sikaku="", "", wskakunin_dairi5_JIMU__sikaku)</f>
        <v/>
      </c>
      <c r="H264" s="15"/>
    </row>
    <row r="265" spans="1:8" ht="15" customHeight="1">
      <c r="A265" s="59"/>
      <c r="B265" s="74" t="s">
        <v>23</v>
      </c>
      <c r="C265" s="14" t="s">
        <v>1676</v>
      </c>
      <c r="D265" s="220"/>
      <c r="E265" s="14" t="s">
        <v>1677</v>
      </c>
      <c r="F265" s="220" t="str">
        <f>IF(wskakunin_dairi5_JIMU_SIKAKU__label="","",wskakunin_dairi5_JIMU_SIKAKU__label)</f>
        <v/>
      </c>
      <c r="H265" s="15"/>
    </row>
    <row r="266" spans="1:8" ht="15" customHeight="1">
      <c r="A266" s="59"/>
      <c r="B266" s="74" t="s">
        <v>543</v>
      </c>
      <c r="C266" s="14" t="s">
        <v>1678</v>
      </c>
      <c r="D266" s="220"/>
      <c r="E266" s="14" t="s">
        <v>1679</v>
      </c>
      <c r="F266" s="220" t="str">
        <f>IF(wskakunin_dairi5_JIMU_TOUROKU_KIKAN__label="","",wskakunin_dairi5_JIMU_TOUROKU_KIKAN__label)</f>
        <v/>
      </c>
      <c r="H266" s="15"/>
    </row>
    <row r="267" spans="1:8" ht="15" customHeight="1">
      <c r="A267" s="59"/>
      <c r="B267" s="74" t="s">
        <v>544</v>
      </c>
      <c r="C267" s="14" t="s">
        <v>1680</v>
      </c>
      <c r="D267" s="222"/>
      <c r="E267" s="14" t="s">
        <v>1681</v>
      </c>
      <c r="F267" s="220" t="str">
        <f>IF(wskakunin_dairi5_JIMU_NO="","",wskakunin_dairi5_JIMU_NO)</f>
        <v/>
      </c>
      <c r="H267" s="15"/>
    </row>
    <row r="268" spans="1:8" ht="15" customHeight="1">
      <c r="A268" s="59"/>
      <c r="B268" s="74" t="s">
        <v>24</v>
      </c>
      <c r="C268" s="14" t="s">
        <v>1682</v>
      </c>
      <c r="D268" s="220"/>
      <c r="E268" s="14" t="s">
        <v>1683</v>
      </c>
      <c r="F268" s="220" t="str">
        <f>IF(wskakunin_dairi5_JIMU_NAME="", "",wskakunin_dairi5_JIMU_NAME)</f>
        <v/>
      </c>
      <c r="H268" s="15"/>
    </row>
    <row r="269" spans="1:8" ht="15" customHeight="1">
      <c r="A269" s="59"/>
      <c r="B269" s="74" t="s">
        <v>20</v>
      </c>
      <c r="C269" s="14" t="s">
        <v>1684</v>
      </c>
      <c r="D269" s="222"/>
      <c r="E269" s="14" t="s">
        <v>1685</v>
      </c>
      <c r="F269" s="220" t="str">
        <f>IF(wskakunin_dairi5_ZIP="", "", wskakunin_dairi5_ZIP)</f>
        <v/>
      </c>
      <c r="H269" s="15"/>
    </row>
    <row r="270" spans="1:8" ht="15" customHeight="1">
      <c r="A270" s="59"/>
      <c r="B270" s="74" t="s">
        <v>25</v>
      </c>
      <c r="C270" s="14" t="s">
        <v>1686</v>
      </c>
      <c r="D270" s="220"/>
      <c r="E270" s="14" t="s">
        <v>1687</v>
      </c>
      <c r="F270" s="220" t="str">
        <f>IF(wskakunin_dairi5__address="", "", wskakunin_dairi5__address)</f>
        <v/>
      </c>
      <c r="H270" s="15"/>
    </row>
    <row r="271" spans="1:8" ht="15" customHeight="1">
      <c r="A271" s="59"/>
      <c r="B271" s="74" t="s">
        <v>22</v>
      </c>
      <c r="C271" s="14" t="s">
        <v>1688</v>
      </c>
      <c r="D271" s="222"/>
      <c r="E271" s="14" t="s">
        <v>1689</v>
      </c>
      <c r="F271" s="220" t="str">
        <f>IF(wskakunin_dairi5_TEL="", "", wskakunin_dairi5_TEL)</f>
        <v/>
      </c>
      <c r="H271" s="15"/>
    </row>
    <row r="272" spans="1:8" ht="15" customHeight="1">
      <c r="A272" s="59"/>
      <c r="B272" s="74" t="s">
        <v>623</v>
      </c>
      <c r="C272" s="14" t="s">
        <v>1690</v>
      </c>
      <c r="D272" s="222"/>
      <c r="E272" s="14" t="s">
        <v>1691</v>
      </c>
      <c r="F272" s="220" t="str">
        <f>IF(wskakunin_dairi5_FAX="", "", wskakunin_dairi5_FAX)</f>
        <v/>
      </c>
      <c r="H272" s="15"/>
    </row>
    <row r="273" spans="1:8" ht="15" customHeight="1">
      <c r="A273" s="59"/>
      <c r="B273" s="111" t="s">
        <v>88</v>
      </c>
      <c r="C273" s="15"/>
      <c r="D273" s="15"/>
      <c r="E273" s="14" t="s">
        <v>1692</v>
      </c>
      <c r="F273" s="220" t="str">
        <f>IF(wskakunin_dairi5_NAME&amp;wskakunin_dairi5_JIMU_NAME="","",IF(wskakunin_dairi5_JIMU_NAME="",wskakunin_dairi5_NAME,wskakunin_dairi5_JIMU_NAME&amp;"　"&amp;wskakunin_dairi5_NAME))</f>
        <v/>
      </c>
      <c r="H273" s="15"/>
    </row>
    <row r="274" spans="1:8" ht="15" customHeight="1">
      <c r="A274" s="60"/>
      <c r="B274" s="112"/>
      <c r="D274" s="32"/>
      <c r="F274" s="15"/>
      <c r="G274" s="15"/>
      <c r="H274" s="15"/>
    </row>
    <row r="275" spans="1:8" ht="15" customHeight="1">
      <c r="A275" s="1" t="s">
        <v>591</v>
      </c>
      <c r="B275" s="47"/>
      <c r="G275" s="15"/>
      <c r="H275" s="15"/>
    </row>
    <row r="276" spans="1:8" ht="15" customHeight="1">
      <c r="A276" s="25"/>
      <c r="B276" s="75" t="s">
        <v>540</v>
      </c>
      <c r="C276" s="14" t="s">
        <v>68</v>
      </c>
      <c r="D276" s="143"/>
      <c r="E276" s="14" t="s">
        <v>585</v>
      </c>
      <c r="F276" s="143" t="str">
        <f>IF(wskakunin_sekkei1__sikaku="", "", wskakunin_sekkei1__sikaku)</f>
        <v/>
      </c>
      <c r="G276" s="15"/>
      <c r="H276" s="15"/>
    </row>
    <row r="277" spans="1:8" ht="15" customHeight="1">
      <c r="A277" s="30"/>
      <c r="B277" s="75" t="s">
        <v>541</v>
      </c>
      <c r="C277" s="14" t="s">
        <v>583</v>
      </c>
      <c r="D277" s="143"/>
      <c r="E277" s="14" t="s">
        <v>586</v>
      </c>
      <c r="F277" s="143" t="str">
        <f>IF(wskakunin_sekkei1_SIKAKU__label="","",wskakunin_sekkei1_SIKAKU__label)</f>
        <v/>
      </c>
      <c r="G277" s="15"/>
      <c r="H277" s="15"/>
    </row>
    <row r="278" spans="1:8" ht="15" customHeight="1">
      <c r="A278" s="30"/>
      <c r="B278" s="75" t="s">
        <v>536</v>
      </c>
      <c r="C278" s="14" t="s">
        <v>1321</v>
      </c>
      <c r="D278" s="143"/>
      <c r="E278" s="14" t="s">
        <v>587</v>
      </c>
      <c r="F278" s="143" t="str">
        <f>IF(wskakunin_sekkei1_TOUROKU_KIKAN__label="","",wskakunin_sekkei1_TOUROKU_KIKAN__label)</f>
        <v/>
      </c>
      <c r="G278" s="15"/>
      <c r="H278" s="15"/>
    </row>
    <row r="279" spans="1:8" ht="15" customHeight="1">
      <c r="A279" s="30"/>
      <c r="B279" s="75" t="s">
        <v>537</v>
      </c>
      <c r="C279" s="14" t="s">
        <v>584</v>
      </c>
      <c r="D279" s="214"/>
      <c r="E279" s="14" t="s">
        <v>588</v>
      </c>
      <c r="F279" s="143" t="str">
        <f>IF(wskakunin_sekkei1_KENTIKUSI_NO="","",wskakunin_sekkei1_KENTIKUSI_NO)</f>
        <v/>
      </c>
      <c r="G279" s="15"/>
      <c r="H279" s="15"/>
    </row>
    <row r="280" spans="1:8" ht="15" customHeight="1">
      <c r="A280" s="42"/>
      <c r="B280" s="75" t="s">
        <v>19</v>
      </c>
      <c r="C280" s="14" t="s">
        <v>69</v>
      </c>
      <c r="D280" s="143" t="s">
        <v>4111</v>
      </c>
      <c r="E280" s="14" t="s">
        <v>97</v>
      </c>
      <c r="F280" s="143" t="str">
        <f>IF(wskakunin_sekkei1_NAME="", "", wskakunin_sekkei1_NAME)</f>
        <v>松山　梨香子</v>
      </c>
      <c r="G280" s="15"/>
      <c r="H280" s="15"/>
    </row>
    <row r="281" spans="1:8" ht="15" customHeight="1">
      <c r="A281" s="42"/>
      <c r="B281" s="75" t="s">
        <v>542</v>
      </c>
      <c r="C281" s="14" t="s">
        <v>578</v>
      </c>
      <c r="D281" s="143"/>
      <c r="E281" s="14" t="s">
        <v>98</v>
      </c>
      <c r="F281" s="143" t="str">
        <f>IF(wskakunin_sekkei1_JIMU__sikaku="", "", wskakunin_sekkei1_JIMU__sikaku)</f>
        <v/>
      </c>
      <c r="G281" s="15"/>
      <c r="H281" s="15"/>
    </row>
    <row r="282" spans="1:8" ht="15" customHeight="1">
      <c r="A282" s="42"/>
      <c r="B282" s="75" t="s">
        <v>23</v>
      </c>
      <c r="C282" s="14" t="s">
        <v>579</v>
      </c>
      <c r="D282" s="143"/>
      <c r="E282" s="14" t="s">
        <v>1409</v>
      </c>
      <c r="F282" s="143" t="str">
        <f>IF(wskakunin_sekkei1_JIMU_SIKAKU__label="","",wskakunin_sekkei1_JIMU_SIKAKU__label)</f>
        <v/>
      </c>
      <c r="G282" s="15"/>
      <c r="H282" s="15"/>
    </row>
    <row r="283" spans="1:8" ht="15" customHeight="1">
      <c r="A283" s="42"/>
      <c r="B283" s="75" t="s">
        <v>543</v>
      </c>
      <c r="C283" s="14" t="s">
        <v>1322</v>
      </c>
      <c r="D283" s="143"/>
      <c r="E283" s="14" t="s">
        <v>581</v>
      </c>
      <c r="F283" s="143" t="str">
        <f>IF(wskakunin_sekkei1_JIMU_TOUROKU_KIKAN__label="","",wskakunin_sekkei1_JIMU_TOUROKU_KIKAN__label)</f>
        <v/>
      </c>
      <c r="G283" s="15"/>
      <c r="H283" s="15"/>
    </row>
    <row r="284" spans="1:8" ht="15" customHeight="1">
      <c r="A284" s="42"/>
      <c r="B284" s="75" t="s">
        <v>544</v>
      </c>
      <c r="C284" s="14" t="s">
        <v>580</v>
      </c>
      <c r="D284" s="214"/>
      <c r="E284" s="14" t="s">
        <v>582</v>
      </c>
      <c r="F284" s="143" t="str">
        <f>IF(wskakunin_sekkei1_JIMU_NO="","",wskakunin_sekkei1_JIMU_NO)</f>
        <v/>
      </c>
      <c r="G284" s="15"/>
      <c r="H284" s="15"/>
    </row>
    <row r="285" spans="1:8" ht="15" customHeight="1">
      <c r="A285" s="58"/>
      <c r="B285" s="75" t="s">
        <v>24</v>
      </c>
      <c r="C285" s="14" t="s">
        <v>70</v>
      </c>
      <c r="D285" s="143"/>
      <c r="E285" s="14" t="s">
        <v>99</v>
      </c>
      <c r="F285" s="143" t="str">
        <f>IF(wskakunin_sekkei1_JIMU_NAME="", "", wskakunin_sekkei1_JIMU_NAME)</f>
        <v/>
      </c>
      <c r="G285" s="15"/>
      <c r="H285" s="15"/>
    </row>
    <row r="286" spans="1:8" ht="15" customHeight="1">
      <c r="A286" s="42"/>
      <c r="B286" s="75" t="s">
        <v>571</v>
      </c>
      <c r="D286" s="32"/>
      <c r="E286" s="14" t="s">
        <v>572</v>
      </c>
      <c r="F286" s="143" t="str">
        <f>wskakunin_sekkei1_JIMU_NAME&amp;" "&amp;wskakunin_sekkei1_NAME</f>
        <v xml:space="preserve"> 松山　梨香子</v>
      </c>
      <c r="G286" s="15"/>
      <c r="H286" s="15"/>
    </row>
    <row r="287" spans="1:8" ht="15" customHeight="1">
      <c r="A287" s="58"/>
      <c r="B287" s="75" t="s">
        <v>20</v>
      </c>
      <c r="C287" s="14" t="s">
        <v>71</v>
      </c>
      <c r="D287" s="214"/>
      <c r="E287" s="14" t="s">
        <v>100</v>
      </c>
      <c r="F287" s="143" t="str">
        <f>IF(wskakunin_sekkei1_ZIP="", "", wskakunin_sekkei1_ZIP)</f>
        <v/>
      </c>
      <c r="G287" s="15"/>
      <c r="H287" s="15" t="s">
        <v>589</v>
      </c>
    </row>
    <row r="288" spans="1:8" ht="15" customHeight="1">
      <c r="A288" s="58"/>
      <c r="B288" s="75" t="s">
        <v>25</v>
      </c>
      <c r="C288" s="14" t="s">
        <v>664</v>
      </c>
      <c r="D288" s="143"/>
      <c r="E288" s="14" t="s">
        <v>665</v>
      </c>
      <c r="F288" s="143" t="str">
        <f>IF(wskakunin_sekkei1__address="", "", wskakunin_sekkei1__address)</f>
        <v/>
      </c>
      <c r="G288" s="15"/>
      <c r="H288" s="15"/>
    </row>
    <row r="289" spans="1:8" ht="15" customHeight="1">
      <c r="A289" s="58"/>
      <c r="B289" s="75" t="s">
        <v>22</v>
      </c>
      <c r="C289" s="14" t="s">
        <v>666</v>
      </c>
      <c r="D289" s="214"/>
      <c r="E289" s="14" t="s">
        <v>667</v>
      </c>
      <c r="F289" s="143" t="str">
        <f>IF(wskakunin_sekkei1_TEL="", "", wskakunin_sekkei1_TEL)</f>
        <v/>
      </c>
      <c r="G289" s="15"/>
      <c r="H289" s="15"/>
    </row>
    <row r="290" spans="1:8" ht="15" customHeight="1">
      <c r="A290" s="58"/>
      <c r="B290" s="75" t="s">
        <v>590</v>
      </c>
      <c r="C290" s="14" t="s">
        <v>668</v>
      </c>
      <c r="D290" s="214"/>
      <c r="E290" s="14" t="s">
        <v>669</v>
      </c>
      <c r="F290" s="143" t="str">
        <f>IF(wskakunin_sekkei1_DOC="","",wskakunin_sekkei1_DOC)</f>
        <v/>
      </c>
      <c r="G290" s="15"/>
      <c r="H290" s="15"/>
    </row>
    <row r="291" spans="1:8" ht="15" customHeight="1">
      <c r="A291" s="58"/>
      <c r="B291" s="83"/>
      <c r="G291" s="15"/>
      <c r="H291" s="15"/>
    </row>
    <row r="292" spans="1:8" ht="15" customHeight="1">
      <c r="A292" s="1" t="s">
        <v>592</v>
      </c>
      <c r="B292" s="47"/>
      <c r="G292" s="15"/>
      <c r="H292" s="15"/>
    </row>
    <row r="293" spans="1:8" ht="15" customHeight="1">
      <c r="A293" s="25"/>
      <c r="B293" s="75" t="s">
        <v>540</v>
      </c>
      <c r="C293" s="14" t="s">
        <v>670</v>
      </c>
      <c r="D293" s="143"/>
      <c r="E293" s="14" t="s">
        <v>671</v>
      </c>
      <c r="F293" s="143" t="str">
        <f>IF(wskakunin_sekkei2__sikaku="", "", wskakunin_sekkei2__sikaku)</f>
        <v/>
      </c>
      <c r="G293" s="15"/>
      <c r="H293" s="15"/>
    </row>
    <row r="294" spans="1:8" ht="15" customHeight="1">
      <c r="A294" s="30"/>
      <c r="B294" s="75" t="s">
        <v>541</v>
      </c>
      <c r="C294" s="14" t="s">
        <v>672</v>
      </c>
      <c r="D294" s="143"/>
      <c r="E294" s="14" t="s">
        <v>673</v>
      </c>
      <c r="F294" s="143" t="str">
        <f>IF(wskakunin_sekkei2_SIKAKU__label="","",wskakunin_sekkei2_SIKAKU__label)</f>
        <v/>
      </c>
      <c r="G294" s="15"/>
      <c r="H294" s="15"/>
    </row>
    <row r="295" spans="1:8" ht="15" customHeight="1">
      <c r="A295" s="30"/>
      <c r="B295" s="75" t="s">
        <v>536</v>
      </c>
      <c r="C295" s="14" t="s">
        <v>1323</v>
      </c>
      <c r="D295" s="143"/>
      <c r="E295" s="14" t="s">
        <v>674</v>
      </c>
      <c r="F295" s="143" t="str">
        <f>IF(wskakunin_sekkei2_TOUROKU_KIKAN__label="","",wskakunin_sekkei2_TOUROKU_KIKAN__label)</f>
        <v/>
      </c>
      <c r="G295" s="15"/>
      <c r="H295" s="15"/>
    </row>
    <row r="296" spans="1:8" ht="15" customHeight="1">
      <c r="A296" s="30"/>
      <c r="B296" s="75" t="s">
        <v>537</v>
      </c>
      <c r="C296" s="14" t="s">
        <v>675</v>
      </c>
      <c r="D296" s="214"/>
      <c r="E296" s="14" t="s">
        <v>676</v>
      </c>
      <c r="F296" s="143" t="str">
        <f>IF(wskakunin_sekkei2_KENTIKUSI_NO="","",wskakunin_sekkei2_KENTIKUSI_NO)</f>
        <v/>
      </c>
      <c r="G296" s="15"/>
      <c r="H296" s="15"/>
    </row>
    <row r="297" spans="1:8" ht="15" customHeight="1">
      <c r="A297" s="42"/>
      <c r="B297" s="75" t="s">
        <v>19</v>
      </c>
      <c r="C297" s="14" t="s">
        <v>677</v>
      </c>
      <c r="D297" s="143"/>
      <c r="E297" s="14" t="s">
        <v>678</v>
      </c>
      <c r="F297" s="143" t="str">
        <f>IF(wskakunin_sekkei2_NAME="", "", wskakunin_sekkei2_NAME)</f>
        <v/>
      </c>
      <c r="G297" s="15"/>
      <c r="H297" s="15"/>
    </row>
    <row r="298" spans="1:8" ht="15" customHeight="1">
      <c r="A298" s="42"/>
      <c r="B298" s="75" t="s">
        <v>542</v>
      </c>
      <c r="C298" s="14" t="s">
        <v>679</v>
      </c>
      <c r="D298" s="143"/>
      <c r="E298" s="14" t="s">
        <v>680</v>
      </c>
      <c r="F298" s="143" t="str">
        <f>IF(wskakunin_sekkei2_JIMU__sikaku="", "", wskakunin_sekkei2_JIMU__sikaku)</f>
        <v/>
      </c>
      <c r="G298" s="15"/>
      <c r="H298" s="15"/>
    </row>
    <row r="299" spans="1:8" ht="15" customHeight="1">
      <c r="A299" s="42"/>
      <c r="B299" s="75" t="s">
        <v>23</v>
      </c>
      <c r="C299" s="14" t="s">
        <v>681</v>
      </c>
      <c r="D299" s="143"/>
      <c r="E299" s="14" t="s">
        <v>1410</v>
      </c>
      <c r="F299" s="143" t="str">
        <f>IF(wskakunin_sekkei2_JIMU_SIKAKU__label="","",wskakunin_sekkei2_JIMU_SIKAKU__label)</f>
        <v/>
      </c>
      <c r="G299" s="15"/>
      <c r="H299" s="15"/>
    </row>
    <row r="300" spans="1:8" ht="15" customHeight="1">
      <c r="A300" s="42"/>
      <c r="B300" s="75" t="s">
        <v>543</v>
      </c>
      <c r="C300" s="14" t="s">
        <v>1324</v>
      </c>
      <c r="D300" s="143"/>
      <c r="E300" s="14" t="s">
        <v>682</v>
      </c>
      <c r="F300" s="143" t="str">
        <f>IF(wskakunin_sekkei2_JIMU_TOUROKU_KIKAN__label="","",wskakunin_sekkei2_JIMU_TOUROKU_KIKAN__label)</f>
        <v/>
      </c>
      <c r="G300" s="15"/>
      <c r="H300" s="15"/>
    </row>
    <row r="301" spans="1:8" ht="15" customHeight="1">
      <c r="A301" s="42"/>
      <c r="B301" s="75" t="s">
        <v>544</v>
      </c>
      <c r="C301" s="14" t="s">
        <v>683</v>
      </c>
      <c r="D301" s="214"/>
      <c r="E301" s="14" t="s">
        <v>684</v>
      </c>
      <c r="F301" s="143" t="str">
        <f>IF(wskakunin_sekkei2_JIMU_NO="","",wskakunin_sekkei2_JIMU_NO)</f>
        <v/>
      </c>
      <c r="G301" s="15"/>
      <c r="H301" s="15"/>
    </row>
    <row r="302" spans="1:8" ht="15" customHeight="1">
      <c r="A302" s="58"/>
      <c r="B302" s="75" t="s">
        <v>24</v>
      </c>
      <c r="C302" s="14" t="s">
        <v>685</v>
      </c>
      <c r="D302" s="143"/>
      <c r="E302" s="14" t="s">
        <v>686</v>
      </c>
      <c r="F302" s="143" t="str">
        <f>IF(wskakunin_sekkei2_JIMU_NAME="", "", wskakunin_sekkei2_JIMU_NAME)</f>
        <v/>
      </c>
      <c r="G302" s="15"/>
      <c r="H302" s="15"/>
    </row>
    <row r="303" spans="1:8" ht="15" customHeight="1">
      <c r="A303" s="42"/>
      <c r="B303" s="75" t="s">
        <v>571</v>
      </c>
      <c r="D303" s="32"/>
      <c r="E303" s="14" t="s">
        <v>687</v>
      </c>
      <c r="F303" s="143" t="str">
        <f>wskakunin_sekkei2_JIMU_NAME&amp;" "&amp;wskakunin_sekkei2_NAME</f>
        <v xml:space="preserve"> </v>
      </c>
      <c r="G303" s="15"/>
      <c r="H303" s="15"/>
    </row>
    <row r="304" spans="1:8" ht="15" customHeight="1">
      <c r="A304" s="58"/>
      <c r="B304" s="75" t="s">
        <v>20</v>
      </c>
      <c r="C304" s="14" t="s">
        <v>688</v>
      </c>
      <c r="D304" s="214"/>
      <c r="E304" s="14" t="s">
        <v>689</v>
      </c>
      <c r="F304" s="143" t="str">
        <f>IF(wskakunin_sekkei2_ZIP="", "", wskakunin_sekkei2_ZIP)</f>
        <v/>
      </c>
      <c r="G304" s="15"/>
      <c r="H304" s="15" t="s">
        <v>589</v>
      </c>
    </row>
    <row r="305" spans="1:8" ht="15" customHeight="1">
      <c r="A305" s="58"/>
      <c r="B305" s="75" t="s">
        <v>25</v>
      </c>
      <c r="C305" s="14" t="s">
        <v>690</v>
      </c>
      <c r="D305" s="143"/>
      <c r="E305" s="14" t="s">
        <v>691</v>
      </c>
      <c r="F305" s="143" t="str">
        <f>IF(wskakunin_sekkei2__address="", "", wskakunin_sekkei2__address)</f>
        <v/>
      </c>
      <c r="G305" s="15"/>
      <c r="H305" s="15"/>
    </row>
    <row r="306" spans="1:8" ht="15" customHeight="1">
      <c r="A306" s="58"/>
      <c r="B306" s="75" t="s">
        <v>22</v>
      </c>
      <c r="C306" s="14" t="s">
        <v>692</v>
      </c>
      <c r="D306" s="214"/>
      <c r="E306" s="14" t="s">
        <v>693</v>
      </c>
      <c r="F306" s="143" t="str">
        <f>IF(wskakunin_sekkei2_TEL="", "", wskakunin_sekkei2_TEL)</f>
        <v/>
      </c>
      <c r="G306" s="15"/>
      <c r="H306" s="15"/>
    </row>
    <row r="307" spans="1:8" ht="15" customHeight="1">
      <c r="A307" s="58"/>
      <c r="B307" s="75" t="s">
        <v>590</v>
      </c>
      <c r="C307" s="14" t="s">
        <v>694</v>
      </c>
      <c r="D307" s="214"/>
      <c r="E307" s="14" t="s">
        <v>695</v>
      </c>
      <c r="F307" s="143" t="str">
        <f>IF(wskakunin_sekkei2_DOC="","",wskakunin_sekkei2_DOC)</f>
        <v/>
      </c>
      <c r="G307" s="15"/>
      <c r="H307" s="15"/>
    </row>
    <row r="308" spans="1:8" ht="15" customHeight="1">
      <c r="A308" s="58"/>
      <c r="B308" s="83"/>
      <c r="G308" s="15"/>
      <c r="H308" s="15"/>
    </row>
    <row r="309" spans="1:8" ht="15" customHeight="1">
      <c r="A309" s="1" t="s">
        <v>593</v>
      </c>
      <c r="B309" s="47"/>
      <c r="G309" s="15"/>
      <c r="H309" s="15"/>
    </row>
    <row r="310" spans="1:8" ht="15" customHeight="1">
      <c r="A310" s="25"/>
      <c r="B310" s="75" t="s">
        <v>540</v>
      </c>
      <c r="C310" s="14" t="s">
        <v>696</v>
      </c>
      <c r="D310" s="143"/>
      <c r="E310" s="14" t="s">
        <v>697</v>
      </c>
      <c r="F310" s="143" t="str">
        <f>IF(wskakunin_sekkei3__sikaku="", "", wskakunin_sekkei3__sikaku)</f>
        <v/>
      </c>
      <c r="G310" s="15"/>
      <c r="H310" s="15"/>
    </row>
    <row r="311" spans="1:8" ht="15" customHeight="1">
      <c r="A311" s="30"/>
      <c r="B311" s="75" t="s">
        <v>541</v>
      </c>
      <c r="C311" s="14" t="s">
        <v>698</v>
      </c>
      <c r="D311" s="143"/>
      <c r="E311" s="14" t="s">
        <v>699</v>
      </c>
      <c r="F311" s="143" t="str">
        <f>IF(wskakunin_sekkei3_SIKAKU__label="","",wskakunin_sekkei3_SIKAKU__label)</f>
        <v/>
      </c>
      <c r="G311" s="15"/>
      <c r="H311" s="15"/>
    </row>
    <row r="312" spans="1:8" ht="15" customHeight="1">
      <c r="A312" s="30"/>
      <c r="B312" s="75" t="s">
        <v>536</v>
      </c>
      <c r="C312" s="14" t="s">
        <v>1325</v>
      </c>
      <c r="D312" s="143"/>
      <c r="E312" s="14" t="s">
        <v>700</v>
      </c>
      <c r="F312" s="143" t="str">
        <f>IF(wskakunin_sekkei3_TOUROKU_KIKAN__label="","",wskakunin_sekkei3_TOUROKU_KIKAN__label)</f>
        <v/>
      </c>
      <c r="G312" s="15"/>
      <c r="H312" s="15"/>
    </row>
    <row r="313" spans="1:8" ht="15" customHeight="1">
      <c r="A313" s="30"/>
      <c r="B313" s="75" t="s">
        <v>537</v>
      </c>
      <c r="C313" s="14" t="s">
        <v>701</v>
      </c>
      <c r="D313" s="214"/>
      <c r="E313" s="14" t="s">
        <v>702</v>
      </c>
      <c r="F313" s="143" t="str">
        <f>IF(wskakunin_sekkei3_KENTIKUSI_NO="","",wskakunin_sekkei3_KENTIKUSI_NO)</f>
        <v/>
      </c>
      <c r="G313" s="15"/>
      <c r="H313" s="15"/>
    </row>
    <row r="314" spans="1:8" ht="15" customHeight="1">
      <c r="A314" s="42"/>
      <c r="B314" s="75" t="s">
        <v>19</v>
      </c>
      <c r="C314" s="14" t="s">
        <v>703</v>
      </c>
      <c r="D314" s="143"/>
      <c r="E314" s="14" t="s">
        <v>704</v>
      </c>
      <c r="F314" s="143" t="str">
        <f>IF(wskakunin_sekkei3_NAME="", "", wskakunin_sekkei3_NAME)</f>
        <v/>
      </c>
      <c r="G314" s="15"/>
      <c r="H314" s="15"/>
    </row>
    <row r="315" spans="1:8" ht="15" customHeight="1">
      <c r="A315" s="42"/>
      <c r="B315" s="75" t="s">
        <v>542</v>
      </c>
      <c r="C315" s="14" t="s">
        <v>705</v>
      </c>
      <c r="D315" s="143"/>
      <c r="E315" s="14" t="s">
        <v>706</v>
      </c>
      <c r="F315" s="143" t="str">
        <f>IF(wskakunin_sekkei3_JIMU__sikaku="", "", wskakunin_sekkei3_JIMU__sikaku)</f>
        <v/>
      </c>
      <c r="G315" s="15"/>
      <c r="H315" s="15"/>
    </row>
    <row r="316" spans="1:8" ht="15" customHeight="1">
      <c r="A316" s="42"/>
      <c r="B316" s="75" t="s">
        <v>23</v>
      </c>
      <c r="C316" s="14" t="s">
        <v>707</v>
      </c>
      <c r="D316" s="143"/>
      <c r="E316" s="14" t="s">
        <v>1411</v>
      </c>
      <c r="F316" s="143" t="str">
        <f>IF(wskakunin_sekkei3_JIMU_SIKAKU__label="","",wskakunin_sekkei3_JIMU_SIKAKU__label)</f>
        <v/>
      </c>
      <c r="G316" s="15"/>
      <c r="H316" s="15"/>
    </row>
    <row r="317" spans="1:8" ht="15" customHeight="1">
      <c r="A317" s="42"/>
      <c r="B317" s="75" t="s">
        <v>543</v>
      </c>
      <c r="C317" s="14" t="s">
        <v>1326</v>
      </c>
      <c r="D317" s="143"/>
      <c r="E317" s="14" t="s">
        <v>708</v>
      </c>
      <c r="F317" s="143" t="str">
        <f>IF(wskakunin_sekkei3_JIMU_TOUROKU_KIKAN__label="","",wskakunin_sekkei3_JIMU_TOUROKU_KIKAN__label)</f>
        <v/>
      </c>
      <c r="G317" s="15"/>
      <c r="H317" s="15"/>
    </row>
    <row r="318" spans="1:8" ht="15" customHeight="1">
      <c r="A318" s="42"/>
      <c r="B318" s="75" t="s">
        <v>544</v>
      </c>
      <c r="C318" s="14" t="s">
        <v>709</v>
      </c>
      <c r="D318" s="214"/>
      <c r="E318" s="14" t="s">
        <v>710</v>
      </c>
      <c r="F318" s="143" t="str">
        <f>IF(wskakunin_sekkei3_JIMU_NO="","",wskakunin_sekkei3_JIMU_NO)</f>
        <v/>
      </c>
      <c r="G318" s="15"/>
      <c r="H318" s="15"/>
    </row>
    <row r="319" spans="1:8" ht="15" customHeight="1">
      <c r="A319" s="58"/>
      <c r="B319" s="75" t="s">
        <v>24</v>
      </c>
      <c r="C319" s="14" t="s">
        <v>711</v>
      </c>
      <c r="D319" s="143"/>
      <c r="E319" s="14" t="s">
        <v>712</v>
      </c>
      <c r="F319" s="143" t="str">
        <f>IF(wskakunin_sekkei3_JIMU_NAME="", "", wskakunin_sekkei3_JIMU_NAME)</f>
        <v/>
      </c>
      <c r="G319" s="15"/>
      <c r="H319" s="15"/>
    </row>
    <row r="320" spans="1:8" ht="15" customHeight="1">
      <c r="A320" s="42"/>
      <c r="B320" s="75" t="s">
        <v>571</v>
      </c>
      <c r="D320" s="32"/>
      <c r="E320" s="14" t="s">
        <v>713</v>
      </c>
      <c r="F320" s="143" t="str">
        <f>wskakunin_sekkei3_JIMU_NAME&amp;" "&amp;wskakunin_sekkei3_NAME</f>
        <v xml:space="preserve"> </v>
      </c>
      <c r="G320" s="15"/>
      <c r="H320" s="15"/>
    </row>
    <row r="321" spans="1:8" ht="15" customHeight="1">
      <c r="A321" s="58"/>
      <c r="B321" s="75" t="s">
        <v>20</v>
      </c>
      <c r="C321" s="14" t="s">
        <v>714</v>
      </c>
      <c r="D321" s="214"/>
      <c r="E321" s="14" t="s">
        <v>715</v>
      </c>
      <c r="F321" s="143" t="str">
        <f>IF(wskakunin_sekkei3_ZIP="", "", wskakunin_sekkei3_ZIP)</f>
        <v/>
      </c>
      <c r="G321" s="15"/>
      <c r="H321" s="15" t="s">
        <v>589</v>
      </c>
    </row>
    <row r="322" spans="1:8" ht="15" customHeight="1">
      <c r="A322" s="58"/>
      <c r="B322" s="75" t="s">
        <v>25</v>
      </c>
      <c r="C322" s="14" t="s">
        <v>716</v>
      </c>
      <c r="D322" s="143"/>
      <c r="E322" s="14" t="s">
        <v>717</v>
      </c>
      <c r="F322" s="143" t="str">
        <f>IF(wskakunin_sekkei3__address="", "", wskakunin_sekkei3__address)</f>
        <v/>
      </c>
      <c r="G322" s="15"/>
      <c r="H322" s="15"/>
    </row>
    <row r="323" spans="1:8" ht="15" customHeight="1">
      <c r="A323" s="58"/>
      <c r="B323" s="75" t="s">
        <v>22</v>
      </c>
      <c r="C323" s="14" t="s">
        <v>718</v>
      </c>
      <c r="D323" s="214"/>
      <c r="E323" s="14" t="s">
        <v>719</v>
      </c>
      <c r="F323" s="143" t="str">
        <f>IF(wskakunin_sekkei3_TEL="", "", wskakunin_sekkei3_TEL)</f>
        <v/>
      </c>
      <c r="G323" s="15"/>
      <c r="H323" s="15"/>
    </row>
    <row r="324" spans="1:8" ht="15" customHeight="1">
      <c r="A324" s="58"/>
      <c r="B324" s="75" t="s">
        <v>590</v>
      </c>
      <c r="C324" s="14" t="s">
        <v>720</v>
      </c>
      <c r="D324" s="214"/>
      <c r="E324" s="14" t="s">
        <v>721</v>
      </c>
      <c r="F324" s="143" t="str">
        <f>IF(wskakunin_sekkei3_DOC="","",wskakunin_sekkei3_DOC)</f>
        <v/>
      </c>
      <c r="G324" s="15"/>
      <c r="H324" s="15"/>
    </row>
    <row r="325" spans="1:8" ht="15" customHeight="1">
      <c r="A325" s="58"/>
      <c r="B325" s="83"/>
      <c r="G325" s="15"/>
      <c r="H325" s="15"/>
    </row>
    <row r="326" spans="1:8" ht="15" customHeight="1">
      <c r="A326" s="44" t="s">
        <v>594</v>
      </c>
      <c r="B326" s="47"/>
      <c r="G326" s="15"/>
      <c r="H326" s="15"/>
    </row>
    <row r="327" spans="1:8" ht="15" customHeight="1">
      <c r="A327" s="81"/>
      <c r="B327" s="75" t="s">
        <v>540</v>
      </c>
      <c r="C327" s="14" t="s">
        <v>722</v>
      </c>
      <c r="D327" s="143"/>
      <c r="E327" s="14" t="s">
        <v>723</v>
      </c>
      <c r="F327" s="143" t="str">
        <f>IF(wskakunin_sekkei4__sikaku="", "", wskakunin_sekkei4__sikaku)</f>
        <v/>
      </c>
      <c r="G327" s="15"/>
      <c r="H327" s="15"/>
    </row>
    <row r="328" spans="1:8" ht="15" customHeight="1">
      <c r="A328" s="81"/>
      <c r="B328" s="75" t="s">
        <v>541</v>
      </c>
      <c r="C328" s="14" t="s">
        <v>724</v>
      </c>
      <c r="D328" s="143"/>
      <c r="E328" s="14" t="s">
        <v>725</v>
      </c>
      <c r="F328" s="143" t="str">
        <f>IF(wskakunin_sekkei4_SIKAKU__label="","",wskakunin_sekkei4_SIKAKU__label)</f>
        <v/>
      </c>
      <c r="G328" s="15"/>
      <c r="H328" s="15"/>
    </row>
    <row r="329" spans="1:8" ht="15" customHeight="1">
      <c r="A329" s="81"/>
      <c r="B329" s="75" t="s">
        <v>536</v>
      </c>
      <c r="C329" s="14" t="s">
        <v>1327</v>
      </c>
      <c r="D329" s="143"/>
      <c r="E329" s="14" t="s">
        <v>726</v>
      </c>
      <c r="F329" s="143" t="str">
        <f>IF(wskakunin_sekkei4_TOUROKU_KIKAN__label="","",wskakunin_sekkei4_TOUROKU_KIKAN__label)</f>
        <v/>
      </c>
      <c r="G329" s="15"/>
      <c r="H329" s="15"/>
    </row>
    <row r="330" spans="1:8" ht="15" customHeight="1">
      <c r="A330" s="81"/>
      <c r="B330" s="75" t="s">
        <v>537</v>
      </c>
      <c r="C330" s="14" t="s">
        <v>727</v>
      </c>
      <c r="D330" s="214"/>
      <c r="E330" s="14" t="s">
        <v>728</v>
      </c>
      <c r="F330" s="143" t="str">
        <f>IF(wskakunin_sekkei4_KENTIKUSI_NO="","",wskakunin_sekkei4_KENTIKUSI_NO)</f>
        <v/>
      </c>
      <c r="G330" s="15"/>
      <c r="H330" s="15"/>
    </row>
    <row r="331" spans="1:8" ht="15" customHeight="1">
      <c r="A331" s="48"/>
      <c r="B331" s="75" t="s">
        <v>19</v>
      </c>
      <c r="C331" s="14" t="s">
        <v>729</v>
      </c>
      <c r="D331" s="143"/>
      <c r="E331" s="14" t="s">
        <v>730</v>
      </c>
      <c r="F331" s="143" t="str">
        <f>IF(wskakunin_sekkei4_NAME="", "", wskakunin_sekkei4_NAME)</f>
        <v/>
      </c>
      <c r="G331" s="15"/>
      <c r="H331" s="15"/>
    </row>
    <row r="332" spans="1:8" ht="15" customHeight="1">
      <c r="A332" s="48"/>
      <c r="B332" s="75" t="s">
        <v>542</v>
      </c>
      <c r="C332" s="14" t="s">
        <v>731</v>
      </c>
      <c r="D332" s="143"/>
      <c r="E332" s="14" t="s">
        <v>732</v>
      </c>
      <c r="F332" s="143" t="str">
        <f>IF(wskakunin_sekkei4_JIMU__sikaku="", "", wskakunin_sekkei4_JIMU__sikaku)</f>
        <v/>
      </c>
      <c r="G332" s="15"/>
      <c r="H332" s="15"/>
    </row>
    <row r="333" spans="1:8" ht="15" customHeight="1">
      <c r="A333" s="48"/>
      <c r="B333" s="75" t="s">
        <v>23</v>
      </c>
      <c r="C333" s="14" t="s">
        <v>733</v>
      </c>
      <c r="D333" s="143"/>
      <c r="E333" s="14" t="s">
        <v>1412</v>
      </c>
      <c r="F333" s="143" t="str">
        <f>IF(wskakunin_sekkei4_JIMU_SIKAKU__label="","",wskakunin_sekkei4_JIMU_SIKAKU__label)</f>
        <v/>
      </c>
      <c r="G333" s="15"/>
      <c r="H333" s="15"/>
    </row>
    <row r="334" spans="1:8" ht="15" customHeight="1">
      <c r="A334" s="48"/>
      <c r="B334" s="75" t="s">
        <v>543</v>
      </c>
      <c r="C334" s="14" t="s">
        <v>1328</v>
      </c>
      <c r="D334" s="143"/>
      <c r="E334" s="14" t="s">
        <v>734</v>
      </c>
      <c r="F334" s="143" t="str">
        <f>IF(wskakunin_sekkei4_JIMU_TOUROKU_KIKAN__label="","",wskakunin_sekkei4_JIMU_TOUROKU_KIKAN__label)</f>
        <v/>
      </c>
      <c r="G334" s="15"/>
      <c r="H334" s="15"/>
    </row>
    <row r="335" spans="1:8" ht="15" customHeight="1">
      <c r="A335" s="48"/>
      <c r="B335" s="75" t="s">
        <v>544</v>
      </c>
      <c r="C335" s="14" t="s">
        <v>735</v>
      </c>
      <c r="D335" s="214"/>
      <c r="E335" s="14" t="s">
        <v>736</v>
      </c>
      <c r="F335" s="143" t="str">
        <f>IF(wskakunin_sekkei4_JIMU_NO="","",wskakunin_sekkei4_JIMU_NO)</f>
        <v/>
      </c>
      <c r="G335" s="15"/>
      <c r="H335" s="15"/>
    </row>
    <row r="336" spans="1:8" ht="15" customHeight="1">
      <c r="A336" s="48"/>
      <c r="B336" s="75" t="s">
        <v>24</v>
      </c>
      <c r="C336" s="14" t="s">
        <v>737</v>
      </c>
      <c r="D336" s="143"/>
      <c r="E336" s="14" t="s">
        <v>738</v>
      </c>
      <c r="F336" s="143" t="str">
        <f>IF(wskakunin_sekkei4_JIMU_NAME="", "", wskakunin_sekkei4_JIMU_NAME)</f>
        <v/>
      </c>
      <c r="G336" s="15"/>
      <c r="H336" s="15"/>
    </row>
    <row r="337" spans="1:8" ht="15" customHeight="1">
      <c r="A337" s="48"/>
      <c r="B337" s="75" t="s">
        <v>571</v>
      </c>
      <c r="D337" s="32"/>
      <c r="E337" s="14" t="s">
        <v>739</v>
      </c>
      <c r="F337" s="143" t="str">
        <f>wskakunin_sekkei4_JIMU_NAME&amp;" "&amp;wskakunin_sekkei4_NAME</f>
        <v xml:space="preserve"> </v>
      </c>
      <c r="G337" s="15"/>
      <c r="H337" s="15"/>
    </row>
    <row r="338" spans="1:8" ht="15" customHeight="1">
      <c r="A338" s="48"/>
      <c r="B338" s="75" t="s">
        <v>20</v>
      </c>
      <c r="C338" s="14" t="s">
        <v>740</v>
      </c>
      <c r="D338" s="214"/>
      <c r="E338" s="14" t="s">
        <v>741</v>
      </c>
      <c r="F338" s="143" t="str">
        <f>IF(wskakunin_sekkei4_ZIP="", "", wskakunin_sekkei4_ZIP)</f>
        <v/>
      </c>
      <c r="G338" s="15"/>
      <c r="H338" s="15" t="s">
        <v>589</v>
      </c>
    </row>
    <row r="339" spans="1:8" ht="15" customHeight="1">
      <c r="A339" s="48"/>
      <c r="B339" s="75" t="s">
        <v>25</v>
      </c>
      <c r="C339" s="14" t="s">
        <v>742</v>
      </c>
      <c r="D339" s="143"/>
      <c r="E339" s="14" t="s">
        <v>743</v>
      </c>
      <c r="F339" s="143" t="str">
        <f>IF(wskakunin_sekkei4__address="", "", wskakunin_sekkei4__address)</f>
        <v/>
      </c>
      <c r="G339" s="15"/>
      <c r="H339" s="15"/>
    </row>
    <row r="340" spans="1:8" ht="15" customHeight="1">
      <c r="A340" s="48"/>
      <c r="B340" s="75" t="s">
        <v>22</v>
      </c>
      <c r="C340" s="14" t="s">
        <v>744</v>
      </c>
      <c r="D340" s="214"/>
      <c r="E340" s="14" t="s">
        <v>745</v>
      </c>
      <c r="F340" s="143" t="str">
        <f>IF(wskakunin_sekkei4_TEL="", "", wskakunin_sekkei4_TEL)</f>
        <v/>
      </c>
      <c r="G340" s="15"/>
      <c r="H340" s="15"/>
    </row>
    <row r="341" spans="1:8" ht="15" customHeight="1">
      <c r="A341" s="48"/>
      <c r="B341" s="75" t="s">
        <v>590</v>
      </c>
      <c r="C341" s="14" t="s">
        <v>746</v>
      </c>
      <c r="D341" s="214"/>
      <c r="E341" s="14" t="s">
        <v>747</v>
      </c>
      <c r="F341" s="143" t="str">
        <f>IF(wskakunin_sekkei4_DOC="","",wskakunin_sekkei4_DOC)</f>
        <v/>
      </c>
      <c r="G341" s="15"/>
      <c r="H341" s="15"/>
    </row>
    <row r="342" spans="1:8" ht="15" customHeight="1">
      <c r="A342" s="49"/>
      <c r="B342" s="83"/>
      <c r="G342" s="15"/>
      <c r="H342" s="15"/>
    </row>
    <row r="343" spans="1:8" ht="15" customHeight="1">
      <c r="A343" s="1" t="s">
        <v>1693</v>
      </c>
      <c r="B343" s="47"/>
      <c r="G343" s="15"/>
      <c r="H343" s="15"/>
    </row>
    <row r="344" spans="1:8" ht="15" customHeight="1">
      <c r="A344" s="25"/>
      <c r="B344" s="75" t="s">
        <v>540</v>
      </c>
      <c r="C344" s="14" t="s">
        <v>1694</v>
      </c>
      <c r="D344" s="143"/>
      <c r="E344" s="14" t="s">
        <v>1695</v>
      </c>
      <c r="F344" s="143" t="str">
        <f>IF(wskakunin_sekkei5__sikaku="", "", wskakunin_sekkei5__sikaku)</f>
        <v/>
      </c>
      <c r="H344" s="15"/>
    </row>
    <row r="345" spans="1:8" ht="15" customHeight="1">
      <c r="A345" s="30"/>
      <c r="B345" s="75" t="s">
        <v>541</v>
      </c>
      <c r="C345" s="14" t="s">
        <v>1696</v>
      </c>
      <c r="D345" s="143"/>
      <c r="E345" s="14" t="s">
        <v>1697</v>
      </c>
      <c r="F345" s="143" t="str">
        <f>IF(wskakunin_sekkei5_SIKAKU__label="","",wskakunin_sekkei5_SIKAKU__label)</f>
        <v/>
      </c>
      <c r="H345" s="15"/>
    </row>
    <row r="346" spans="1:8" ht="15" customHeight="1">
      <c r="A346" s="30"/>
      <c r="B346" s="75" t="s">
        <v>536</v>
      </c>
      <c r="C346" s="14" t="s">
        <v>1698</v>
      </c>
      <c r="D346" s="143"/>
      <c r="E346" s="14" t="s">
        <v>1699</v>
      </c>
      <c r="F346" s="143" t="str">
        <f>IF(wskakunin_sekkei5_TOUROKU_KIKAN__label="","",wskakunin_sekkei5_TOUROKU_KIKAN__label)</f>
        <v/>
      </c>
      <c r="H346" s="15"/>
    </row>
    <row r="347" spans="1:8" ht="15" customHeight="1">
      <c r="A347" s="30"/>
      <c r="B347" s="75" t="s">
        <v>537</v>
      </c>
      <c r="C347" s="14" t="s">
        <v>1700</v>
      </c>
      <c r="D347" s="214"/>
      <c r="E347" s="14" t="s">
        <v>1701</v>
      </c>
      <c r="F347" s="143" t="str">
        <f>IF(wskakunin_sekkei5_KENTIKUSI_NO="","",wskakunin_sekkei5_KENTIKUSI_NO)</f>
        <v/>
      </c>
      <c r="H347" s="15"/>
    </row>
    <row r="348" spans="1:8" ht="15" customHeight="1">
      <c r="A348" s="42"/>
      <c r="B348" s="75" t="s">
        <v>19</v>
      </c>
      <c r="C348" s="14" t="s">
        <v>1702</v>
      </c>
      <c r="D348" s="143"/>
      <c r="E348" s="14" t="s">
        <v>1703</v>
      </c>
      <c r="F348" s="143" t="str">
        <f>IF(wskakunin_sekkei5_NAME="", "", wskakunin_sekkei5_NAME)</f>
        <v/>
      </c>
      <c r="H348" s="15"/>
    </row>
    <row r="349" spans="1:8" ht="15" customHeight="1">
      <c r="A349" s="42"/>
      <c r="B349" s="75" t="s">
        <v>542</v>
      </c>
      <c r="C349" s="14" t="s">
        <v>1704</v>
      </c>
      <c r="D349" s="143"/>
      <c r="E349" s="14" t="s">
        <v>1705</v>
      </c>
      <c r="F349" s="143" t="str">
        <f>IF(wskakunin_sekkei5_JIMU__sikaku="", "", wskakunin_sekkei5_JIMU__sikaku)</f>
        <v/>
      </c>
      <c r="H349" s="15"/>
    </row>
    <row r="350" spans="1:8" ht="15" customHeight="1">
      <c r="A350" s="42"/>
      <c r="B350" s="75" t="s">
        <v>23</v>
      </c>
      <c r="C350" s="14" t="s">
        <v>1706</v>
      </c>
      <c r="D350" s="143"/>
      <c r="E350" s="14" t="s">
        <v>1707</v>
      </c>
      <c r="F350" s="143" t="str">
        <f>IF(wskakunin_sekkei5_JIMU_SIKAKU__label="","",wskakunin_sekkei5_JIMU_SIKAKU__label)</f>
        <v/>
      </c>
      <c r="H350" s="15"/>
    </row>
    <row r="351" spans="1:8" ht="15" customHeight="1">
      <c r="A351" s="42"/>
      <c r="B351" s="75" t="s">
        <v>543</v>
      </c>
      <c r="C351" s="14" t="s">
        <v>1708</v>
      </c>
      <c r="D351" s="143"/>
      <c r="E351" s="14" t="s">
        <v>1709</v>
      </c>
      <c r="F351" s="143" t="str">
        <f>IF(wskakunin_sekkei5_JIMU_TOUROKU_KIKAN__label="","",wskakunin_sekkei5_JIMU_TOUROKU_KIKAN__label)</f>
        <v/>
      </c>
      <c r="H351" s="15"/>
    </row>
    <row r="352" spans="1:8" ht="15" customHeight="1">
      <c r="A352" s="42"/>
      <c r="B352" s="75" t="s">
        <v>544</v>
      </c>
      <c r="C352" s="14" t="s">
        <v>1710</v>
      </c>
      <c r="D352" s="214"/>
      <c r="E352" s="14" t="s">
        <v>1711</v>
      </c>
      <c r="F352" s="143" t="str">
        <f>IF(wskakunin_sekkei5_JIMU_NO="","",wskakunin_sekkei5_JIMU_NO)</f>
        <v/>
      </c>
      <c r="H352" s="15"/>
    </row>
    <row r="353" spans="1:8" ht="15" customHeight="1">
      <c r="A353" s="58"/>
      <c r="B353" s="75" t="s">
        <v>24</v>
      </c>
      <c r="C353" s="14" t="s">
        <v>1712</v>
      </c>
      <c r="D353" s="143"/>
      <c r="E353" s="14" t="s">
        <v>1713</v>
      </c>
      <c r="F353" s="143" t="str">
        <f>IF(wskakunin_sekkei5_JIMU_NAME="", "", wskakunin_sekkei5_JIMU_NAME)</f>
        <v/>
      </c>
      <c r="H353" s="15"/>
    </row>
    <row r="354" spans="1:8" ht="15" customHeight="1">
      <c r="A354" s="42"/>
      <c r="B354" s="75" t="s">
        <v>571</v>
      </c>
      <c r="D354" s="32"/>
      <c r="E354" s="14" t="s">
        <v>1714</v>
      </c>
      <c r="F354" s="143" t="str">
        <f>wskakunin_sekkei5_JIMU_NAME&amp;" "&amp;wskakunin_sekkei5_NAME</f>
        <v xml:space="preserve"> </v>
      </c>
      <c r="H354" s="15"/>
    </row>
    <row r="355" spans="1:8" ht="15" customHeight="1">
      <c r="A355" s="58"/>
      <c r="B355" s="75" t="s">
        <v>20</v>
      </c>
      <c r="C355" s="14" t="s">
        <v>1715</v>
      </c>
      <c r="D355" s="214"/>
      <c r="E355" s="14" t="s">
        <v>1716</v>
      </c>
      <c r="F355" s="143" t="str">
        <f>IF(wskakunin_sekkei5_ZIP="", "", wskakunin_sekkei5_ZIP)</f>
        <v/>
      </c>
      <c r="H355" s="15" t="s">
        <v>589</v>
      </c>
    </row>
    <row r="356" spans="1:8" ht="15" customHeight="1">
      <c r="A356" s="58"/>
      <c r="B356" s="75" t="s">
        <v>25</v>
      </c>
      <c r="C356" s="14" t="s">
        <v>1717</v>
      </c>
      <c r="D356" s="143"/>
      <c r="E356" s="14" t="s">
        <v>1718</v>
      </c>
      <c r="F356" s="143" t="str">
        <f>IF(wskakunin_sekkei5__address="", "", wskakunin_sekkei5__address)</f>
        <v/>
      </c>
      <c r="H356" s="15"/>
    </row>
    <row r="357" spans="1:8" ht="15" customHeight="1">
      <c r="A357" s="58"/>
      <c r="B357" s="75" t="s">
        <v>22</v>
      </c>
      <c r="C357" s="14" t="s">
        <v>1719</v>
      </c>
      <c r="D357" s="214"/>
      <c r="E357" s="14" t="s">
        <v>1720</v>
      </c>
      <c r="F357" s="143" t="str">
        <f>IF(wskakunin_sekkei5_TEL="", "", wskakunin_sekkei5_TEL)</f>
        <v/>
      </c>
      <c r="H357" s="15"/>
    </row>
    <row r="358" spans="1:8" ht="15" customHeight="1">
      <c r="A358" s="58"/>
      <c r="B358" s="75" t="s">
        <v>590</v>
      </c>
      <c r="C358" s="14" t="s">
        <v>1721</v>
      </c>
      <c r="D358" s="214"/>
      <c r="E358" s="14" t="s">
        <v>1722</v>
      </c>
      <c r="F358" s="143" t="str">
        <f>IF(wskakunin_sekkei5_DOC="","",wskakunin_sekkei5_DOC)</f>
        <v/>
      </c>
      <c r="H358" s="15"/>
    </row>
    <row r="359" spans="1:8" ht="15" customHeight="1">
      <c r="A359" s="58"/>
      <c r="B359" s="83"/>
      <c r="H359" s="15"/>
    </row>
    <row r="360" spans="1:8" ht="15" customHeight="1">
      <c r="A360" s="1" t="s">
        <v>1898</v>
      </c>
      <c r="B360" s="47"/>
      <c r="H360" s="15"/>
    </row>
    <row r="361" spans="1:8" ht="15" customHeight="1">
      <c r="A361" s="25"/>
      <c r="B361" s="75" t="s">
        <v>540</v>
      </c>
      <c r="C361" s="14" t="s">
        <v>1723</v>
      </c>
      <c r="D361" s="143"/>
      <c r="E361" s="14" t="s">
        <v>1724</v>
      </c>
      <c r="F361" s="143" t="str">
        <f>IF(wskakunin_sekkei6__sikaku="", "", wskakunin_sekkei6__sikaku)</f>
        <v/>
      </c>
      <c r="H361" s="15"/>
    </row>
    <row r="362" spans="1:8" ht="15" customHeight="1">
      <c r="A362" s="30"/>
      <c r="B362" s="75" t="s">
        <v>541</v>
      </c>
      <c r="C362" s="14" t="s">
        <v>1725</v>
      </c>
      <c r="D362" s="143"/>
      <c r="E362" s="14" t="s">
        <v>1726</v>
      </c>
      <c r="F362" s="143" t="str">
        <f>IF(wskakunin_sekkei6_SIKAKU__label="","",wskakunin_sekkei6_SIKAKU__label)</f>
        <v/>
      </c>
      <c r="H362" s="15"/>
    </row>
    <row r="363" spans="1:8" ht="15" customHeight="1">
      <c r="A363" s="30"/>
      <c r="B363" s="75" t="s">
        <v>536</v>
      </c>
      <c r="C363" s="14" t="s">
        <v>1727</v>
      </c>
      <c r="D363" s="143"/>
      <c r="E363" s="14" t="s">
        <v>1728</v>
      </c>
      <c r="F363" s="143" t="str">
        <f>IF(wskakunin_sekkei6_TOUROKU_KIKAN__label="","",wskakunin_sekkei6_TOUROKU_KIKAN__label)</f>
        <v/>
      </c>
      <c r="H363" s="15"/>
    </row>
    <row r="364" spans="1:8" ht="15" customHeight="1">
      <c r="A364" s="30"/>
      <c r="B364" s="75" t="s">
        <v>537</v>
      </c>
      <c r="C364" s="14" t="s">
        <v>1729</v>
      </c>
      <c r="D364" s="214"/>
      <c r="E364" s="14" t="s">
        <v>1730</v>
      </c>
      <c r="F364" s="143" t="str">
        <f>IF(wskakunin_sekkei6_KENTIKUSI_NO="","",wskakunin_sekkei6_KENTIKUSI_NO)</f>
        <v/>
      </c>
      <c r="H364" s="15"/>
    </row>
    <row r="365" spans="1:8" ht="15" customHeight="1">
      <c r="A365" s="42"/>
      <c r="B365" s="75" t="s">
        <v>19</v>
      </c>
      <c r="C365" s="14" t="s">
        <v>1731</v>
      </c>
      <c r="D365" s="143"/>
      <c r="E365" s="14" t="s">
        <v>1732</v>
      </c>
      <c r="F365" s="143" t="str">
        <f>IF(wskakunin_sekkei6_NAME="", "", wskakunin_sekkei6_NAME)</f>
        <v/>
      </c>
      <c r="H365" s="15"/>
    </row>
    <row r="366" spans="1:8" ht="15" customHeight="1">
      <c r="A366" s="42"/>
      <c r="B366" s="75" t="s">
        <v>542</v>
      </c>
      <c r="C366" s="14" t="s">
        <v>1733</v>
      </c>
      <c r="D366" s="143"/>
      <c r="E366" s="14" t="s">
        <v>1734</v>
      </c>
      <c r="F366" s="143" t="str">
        <f>IF(wskakunin_sekkei6_JIMU__sikaku="", "", wskakunin_sekkei6_JIMU__sikaku)</f>
        <v/>
      </c>
      <c r="H366" s="15"/>
    </row>
    <row r="367" spans="1:8" ht="15" customHeight="1">
      <c r="A367" s="42"/>
      <c r="B367" s="75" t="s">
        <v>23</v>
      </c>
      <c r="C367" s="14" t="s">
        <v>1735</v>
      </c>
      <c r="D367" s="143"/>
      <c r="E367" s="14" t="s">
        <v>1736</v>
      </c>
      <c r="F367" s="143" t="str">
        <f>IF(wskakunin_sekkei6_JIMU_SIKAKU__label="","",wskakunin_sekkei6_JIMU_SIKAKU__label)</f>
        <v/>
      </c>
      <c r="H367" s="15"/>
    </row>
    <row r="368" spans="1:8" ht="15" customHeight="1">
      <c r="A368" s="42"/>
      <c r="B368" s="75" t="s">
        <v>543</v>
      </c>
      <c r="C368" s="14" t="s">
        <v>1737</v>
      </c>
      <c r="D368" s="143"/>
      <c r="E368" s="14" t="s">
        <v>1738</v>
      </c>
      <c r="F368" s="143" t="str">
        <f>IF(wskakunin_sekkei6_JIMU_TOUROKU_KIKAN__label="","",wskakunin_sekkei6_JIMU_TOUROKU_KIKAN__label)</f>
        <v/>
      </c>
      <c r="H368" s="15"/>
    </row>
    <row r="369" spans="1:8" ht="15" customHeight="1">
      <c r="A369" s="42"/>
      <c r="B369" s="75" t="s">
        <v>544</v>
      </c>
      <c r="C369" s="14" t="s">
        <v>1739</v>
      </c>
      <c r="D369" s="214"/>
      <c r="E369" s="14" t="s">
        <v>1740</v>
      </c>
      <c r="F369" s="143" t="str">
        <f>IF(wskakunin_sekkei6_JIMU_NO="","",wskakunin_sekkei6_JIMU_NO)</f>
        <v/>
      </c>
      <c r="H369" s="15"/>
    </row>
    <row r="370" spans="1:8" ht="15" customHeight="1">
      <c r="A370" s="58"/>
      <c r="B370" s="75" t="s">
        <v>24</v>
      </c>
      <c r="C370" s="14" t="s">
        <v>1741</v>
      </c>
      <c r="D370" s="143"/>
      <c r="E370" s="14" t="s">
        <v>1742</v>
      </c>
      <c r="F370" s="143" t="str">
        <f>IF(wskakunin_sekkei6_JIMU_NAME="", "", wskakunin_sekkei6_JIMU_NAME)</f>
        <v/>
      </c>
      <c r="H370" s="15"/>
    </row>
    <row r="371" spans="1:8" ht="15" customHeight="1">
      <c r="A371" s="42"/>
      <c r="B371" s="75" t="s">
        <v>571</v>
      </c>
      <c r="D371" s="32"/>
      <c r="E371" s="14" t="s">
        <v>1743</v>
      </c>
      <c r="F371" s="143" t="str">
        <f>wskakunin_sekkei6_JIMU_NAME&amp;" "&amp;wskakunin_sekkei6_NAME</f>
        <v xml:space="preserve"> </v>
      </c>
      <c r="H371" s="15"/>
    </row>
    <row r="372" spans="1:8" ht="15" customHeight="1">
      <c r="A372" s="58"/>
      <c r="B372" s="75" t="s">
        <v>20</v>
      </c>
      <c r="C372" s="14" t="s">
        <v>1744</v>
      </c>
      <c r="D372" s="214"/>
      <c r="E372" s="14" t="s">
        <v>1745</v>
      </c>
      <c r="F372" s="143" t="str">
        <f>IF(wskakunin_sekkei6_ZIP="", "", wskakunin_sekkei6_ZIP)</f>
        <v/>
      </c>
      <c r="H372" s="15" t="s">
        <v>589</v>
      </c>
    </row>
    <row r="373" spans="1:8" ht="15" customHeight="1">
      <c r="A373" s="58"/>
      <c r="B373" s="75" t="s">
        <v>25</v>
      </c>
      <c r="C373" s="14" t="s">
        <v>1746</v>
      </c>
      <c r="D373" s="143"/>
      <c r="E373" s="14" t="s">
        <v>1747</v>
      </c>
      <c r="F373" s="143" t="str">
        <f>IF(wskakunin_sekkei6__address="", "", wskakunin_sekkei6__address)</f>
        <v/>
      </c>
      <c r="H373" s="15"/>
    </row>
    <row r="374" spans="1:8" ht="15" customHeight="1">
      <c r="A374" s="58"/>
      <c r="B374" s="75" t="s">
        <v>22</v>
      </c>
      <c r="C374" s="14" t="s">
        <v>1748</v>
      </c>
      <c r="D374" s="214"/>
      <c r="E374" s="14" t="s">
        <v>1749</v>
      </c>
      <c r="F374" s="143" t="str">
        <f>IF(wskakunin_sekkei6_TEL="", "", wskakunin_sekkei6_TEL)</f>
        <v/>
      </c>
      <c r="H374" s="15"/>
    </row>
    <row r="375" spans="1:8" ht="15" customHeight="1">
      <c r="A375" s="58"/>
      <c r="B375" s="75" t="s">
        <v>590</v>
      </c>
      <c r="C375" s="14" t="s">
        <v>1750</v>
      </c>
      <c r="D375" s="214"/>
      <c r="E375" s="14" t="s">
        <v>1751</v>
      </c>
      <c r="F375" s="143" t="str">
        <f>IF(wskakunin_sekkei6_DOC="","",wskakunin_sekkei6_DOC)</f>
        <v/>
      </c>
      <c r="H375" s="15"/>
    </row>
    <row r="376" spans="1:8" ht="15" customHeight="1">
      <c r="A376" s="58"/>
      <c r="B376" s="83"/>
      <c r="H376" s="15"/>
    </row>
    <row r="377" spans="1:8" ht="15" customHeight="1">
      <c r="A377" s="1" t="s">
        <v>1899</v>
      </c>
      <c r="B377" s="47"/>
      <c r="H377" s="15"/>
    </row>
    <row r="378" spans="1:8" ht="15" customHeight="1">
      <c r="A378" s="25"/>
      <c r="B378" s="75" t="s">
        <v>540</v>
      </c>
      <c r="C378" s="14" t="s">
        <v>1752</v>
      </c>
      <c r="D378" s="143"/>
      <c r="E378" s="14" t="s">
        <v>1753</v>
      </c>
      <c r="F378" s="143" t="str">
        <f>IF(wskakunin_sekkei7__sikaku="", "", wskakunin_sekkei7__sikaku)</f>
        <v/>
      </c>
      <c r="H378" s="15"/>
    </row>
    <row r="379" spans="1:8" ht="15" customHeight="1">
      <c r="A379" s="30"/>
      <c r="B379" s="75" t="s">
        <v>541</v>
      </c>
      <c r="C379" s="14" t="s">
        <v>1754</v>
      </c>
      <c r="D379" s="143"/>
      <c r="E379" s="14" t="s">
        <v>1755</v>
      </c>
      <c r="F379" s="143" t="str">
        <f>IF(wskakunin_sekkei7_SIKAKU__label="","",wskakunin_sekkei7_SIKAKU__label)</f>
        <v/>
      </c>
      <c r="H379" s="15"/>
    </row>
    <row r="380" spans="1:8" ht="15" customHeight="1">
      <c r="A380" s="30"/>
      <c r="B380" s="75" t="s">
        <v>536</v>
      </c>
      <c r="C380" s="14" t="s">
        <v>1756</v>
      </c>
      <c r="D380" s="143"/>
      <c r="E380" s="14" t="s">
        <v>1757</v>
      </c>
      <c r="F380" s="143" t="str">
        <f>IF(wskakunin_sekkei7_TOUROKU_KIKAN__label="","",wskakunin_sekkei7_TOUROKU_KIKAN__label)</f>
        <v/>
      </c>
      <c r="H380" s="15"/>
    </row>
    <row r="381" spans="1:8" ht="15" customHeight="1">
      <c r="A381" s="30"/>
      <c r="B381" s="75" t="s">
        <v>537</v>
      </c>
      <c r="C381" s="14" t="s">
        <v>1758</v>
      </c>
      <c r="D381" s="214"/>
      <c r="E381" s="14" t="s">
        <v>1759</v>
      </c>
      <c r="F381" s="143" t="str">
        <f>IF(wskakunin_sekkei7_KENTIKUSI_NO="","",wskakunin_sekkei7_KENTIKUSI_NO)</f>
        <v/>
      </c>
      <c r="H381" s="15"/>
    </row>
    <row r="382" spans="1:8" ht="15" customHeight="1">
      <c r="A382" s="42"/>
      <c r="B382" s="75" t="s">
        <v>19</v>
      </c>
      <c r="C382" s="14" t="s">
        <v>1760</v>
      </c>
      <c r="D382" s="143"/>
      <c r="E382" s="14" t="s">
        <v>1761</v>
      </c>
      <c r="F382" s="143" t="str">
        <f>IF(wskakunin_sekkei7_NAME="", "", wskakunin_sekkei7_NAME)</f>
        <v/>
      </c>
      <c r="H382" s="15"/>
    </row>
    <row r="383" spans="1:8" ht="15" customHeight="1">
      <c r="A383" s="42"/>
      <c r="B383" s="75" t="s">
        <v>542</v>
      </c>
      <c r="C383" s="14" t="s">
        <v>1762</v>
      </c>
      <c r="D383" s="143"/>
      <c r="E383" s="14" t="s">
        <v>1763</v>
      </c>
      <c r="F383" s="143" t="str">
        <f>IF(wskakunin_sekkei7_JIMU__sikaku="", "", wskakunin_sekkei7_JIMU__sikaku)</f>
        <v/>
      </c>
      <c r="H383" s="15"/>
    </row>
    <row r="384" spans="1:8" ht="15" customHeight="1">
      <c r="A384" s="42"/>
      <c r="B384" s="75" t="s">
        <v>23</v>
      </c>
      <c r="C384" s="14" t="s">
        <v>1764</v>
      </c>
      <c r="D384" s="143"/>
      <c r="E384" s="14" t="s">
        <v>1765</v>
      </c>
      <c r="F384" s="143" t="str">
        <f>IF(wskakunin_sekkei7_JIMU_SIKAKU__label="","",wskakunin_sekkei7_JIMU_SIKAKU__label)</f>
        <v/>
      </c>
      <c r="H384" s="15"/>
    </row>
    <row r="385" spans="1:8" ht="15" customHeight="1">
      <c r="A385" s="42"/>
      <c r="B385" s="75" t="s">
        <v>543</v>
      </c>
      <c r="C385" s="14" t="s">
        <v>1766</v>
      </c>
      <c r="D385" s="143"/>
      <c r="E385" s="14" t="s">
        <v>1767</v>
      </c>
      <c r="F385" s="143" t="str">
        <f>IF(wskakunin_sekkei7_JIMU_TOUROKU_KIKAN__label="","",wskakunin_sekkei7_JIMU_TOUROKU_KIKAN__label)</f>
        <v/>
      </c>
      <c r="H385" s="15"/>
    </row>
    <row r="386" spans="1:8" ht="15" customHeight="1">
      <c r="A386" s="42"/>
      <c r="B386" s="75" t="s">
        <v>544</v>
      </c>
      <c r="C386" s="14" t="s">
        <v>1768</v>
      </c>
      <c r="D386" s="214"/>
      <c r="E386" s="14" t="s">
        <v>1769</v>
      </c>
      <c r="F386" s="143" t="str">
        <f>IF(wskakunin_sekkei7_JIMU_NO="","",wskakunin_sekkei7_JIMU_NO)</f>
        <v/>
      </c>
      <c r="H386" s="15"/>
    </row>
    <row r="387" spans="1:8" ht="15" customHeight="1">
      <c r="A387" s="58"/>
      <c r="B387" s="75" t="s">
        <v>24</v>
      </c>
      <c r="C387" s="14" t="s">
        <v>1770</v>
      </c>
      <c r="D387" s="143"/>
      <c r="E387" s="14" t="s">
        <v>1771</v>
      </c>
      <c r="F387" s="143" t="str">
        <f>IF(wskakunin_sekkei7_JIMU_NAME="", "", wskakunin_sekkei7_JIMU_NAME)</f>
        <v/>
      </c>
      <c r="H387" s="15"/>
    </row>
    <row r="388" spans="1:8" ht="15" customHeight="1">
      <c r="A388" s="42"/>
      <c r="B388" s="75" t="s">
        <v>571</v>
      </c>
      <c r="D388" s="32"/>
      <c r="E388" s="14" t="s">
        <v>1772</v>
      </c>
      <c r="F388" s="143" t="str">
        <f>wskakunin_sekkei7_JIMU_NAME&amp;" "&amp;wskakunin_sekkei7_NAME</f>
        <v xml:space="preserve"> </v>
      </c>
      <c r="H388" s="15"/>
    </row>
    <row r="389" spans="1:8" ht="15" customHeight="1">
      <c r="A389" s="58"/>
      <c r="B389" s="75" t="s">
        <v>20</v>
      </c>
      <c r="C389" s="14" t="s">
        <v>1773</v>
      </c>
      <c r="D389" s="214"/>
      <c r="E389" s="14" t="s">
        <v>1774</v>
      </c>
      <c r="F389" s="143" t="str">
        <f>IF(wskakunin_sekkei7_ZIP="", "", wskakunin_sekkei7_ZIP)</f>
        <v/>
      </c>
      <c r="H389" s="15" t="s">
        <v>589</v>
      </c>
    </row>
    <row r="390" spans="1:8" ht="15" customHeight="1">
      <c r="A390" s="58"/>
      <c r="B390" s="75" t="s">
        <v>25</v>
      </c>
      <c r="C390" s="14" t="s">
        <v>1775</v>
      </c>
      <c r="D390" s="143"/>
      <c r="E390" s="14" t="s">
        <v>1776</v>
      </c>
      <c r="F390" s="143" t="str">
        <f>IF(wskakunin_sekkei7__address="", "", wskakunin_sekkei7__address)</f>
        <v/>
      </c>
      <c r="H390" s="15"/>
    </row>
    <row r="391" spans="1:8" ht="15" customHeight="1">
      <c r="A391" s="58"/>
      <c r="B391" s="75" t="s">
        <v>22</v>
      </c>
      <c r="C391" s="14" t="s">
        <v>1777</v>
      </c>
      <c r="D391" s="214"/>
      <c r="E391" s="14" t="s">
        <v>1778</v>
      </c>
      <c r="F391" s="143" t="str">
        <f>IF(wskakunin_sekkei7_TEL="", "", wskakunin_sekkei7_TEL)</f>
        <v/>
      </c>
      <c r="H391" s="15"/>
    </row>
    <row r="392" spans="1:8" ht="15" customHeight="1">
      <c r="A392" s="58"/>
      <c r="B392" s="75" t="s">
        <v>590</v>
      </c>
      <c r="C392" s="14" t="s">
        <v>1779</v>
      </c>
      <c r="D392" s="214"/>
      <c r="E392" s="14" t="s">
        <v>1780</v>
      </c>
      <c r="F392" s="143" t="str">
        <f>IF(wskakunin_sekkei7_DOC="","",wskakunin_sekkei7_DOC)</f>
        <v/>
      </c>
      <c r="H392" s="15"/>
    </row>
    <row r="393" spans="1:8" ht="15" customHeight="1">
      <c r="A393" s="58"/>
      <c r="B393" s="83"/>
      <c r="H393" s="15"/>
    </row>
    <row r="394" spans="1:8" ht="15" customHeight="1">
      <c r="A394" s="1" t="s">
        <v>1900</v>
      </c>
      <c r="B394" s="47"/>
      <c r="H394" s="15"/>
    </row>
    <row r="395" spans="1:8" ht="15" customHeight="1">
      <c r="A395" s="25"/>
      <c r="B395" s="75" t="s">
        <v>540</v>
      </c>
      <c r="C395" s="14" t="s">
        <v>1781</v>
      </c>
      <c r="D395" s="143"/>
      <c r="E395" s="14" t="s">
        <v>1782</v>
      </c>
      <c r="F395" s="143" t="str">
        <f>IF(wskakunin_sekkei8__sikaku="", "", wskakunin_sekkei8__sikaku)</f>
        <v/>
      </c>
      <c r="H395" s="15"/>
    </row>
    <row r="396" spans="1:8" ht="15" customHeight="1">
      <c r="A396" s="30"/>
      <c r="B396" s="75" t="s">
        <v>541</v>
      </c>
      <c r="C396" s="14" t="s">
        <v>1783</v>
      </c>
      <c r="D396" s="143"/>
      <c r="E396" s="14" t="s">
        <v>1784</v>
      </c>
      <c r="F396" s="143" t="str">
        <f>IF(wskakunin_sekkei8_SIKAKU__label="","",wskakunin_sekkei8_SIKAKU__label)</f>
        <v/>
      </c>
      <c r="H396" s="15"/>
    </row>
    <row r="397" spans="1:8" ht="15" customHeight="1">
      <c r="A397" s="30"/>
      <c r="B397" s="75" t="s">
        <v>536</v>
      </c>
      <c r="C397" s="14" t="s">
        <v>1785</v>
      </c>
      <c r="D397" s="143"/>
      <c r="E397" s="14" t="s">
        <v>1786</v>
      </c>
      <c r="F397" s="143" t="str">
        <f>IF(wskakunin_sekkei8_TOUROKU_KIKAN__label="","",wskakunin_sekkei8_TOUROKU_KIKAN__label)</f>
        <v/>
      </c>
      <c r="H397" s="15"/>
    </row>
    <row r="398" spans="1:8" ht="15" customHeight="1">
      <c r="A398" s="30"/>
      <c r="B398" s="75" t="s">
        <v>537</v>
      </c>
      <c r="C398" s="14" t="s">
        <v>1787</v>
      </c>
      <c r="D398" s="214"/>
      <c r="E398" s="14" t="s">
        <v>1788</v>
      </c>
      <c r="F398" s="143" t="str">
        <f>IF(wskakunin_sekkei8_KENTIKUSI_NO="","",wskakunin_sekkei8_KENTIKUSI_NO)</f>
        <v/>
      </c>
      <c r="H398" s="15"/>
    </row>
    <row r="399" spans="1:8" ht="15" customHeight="1">
      <c r="A399" s="42"/>
      <c r="B399" s="75" t="s">
        <v>19</v>
      </c>
      <c r="C399" s="14" t="s">
        <v>1789</v>
      </c>
      <c r="D399" s="143"/>
      <c r="E399" s="14" t="s">
        <v>1790</v>
      </c>
      <c r="F399" s="143" t="str">
        <f>IF(wskakunin_sekkei8_NAME="", "", wskakunin_sekkei8_NAME)</f>
        <v/>
      </c>
      <c r="H399" s="15"/>
    </row>
    <row r="400" spans="1:8" ht="15" customHeight="1">
      <c r="A400" s="42"/>
      <c r="B400" s="75" t="s">
        <v>542</v>
      </c>
      <c r="C400" s="14" t="s">
        <v>1791</v>
      </c>
      <c r="D400" s="143"/>
      <c r="E400" s="14" t="s">
        <v>1792</v>
      </c>
      <c r="F400" s="143" t="str">
        <f>IF(wskakunin_sekkei8_JIMU__sikaku="", "", wskakunin_sekkei8_JIMU__sikaku)</f>
        <v/>
      </c>
      <c r="H400" s="15"/>
    </row>
    <row r="401" spans="1:8" ht="15" customHeight="1">
      <c r="A401" s="42"/>
      <c r="B401" s="75" t="s">
        <v>23</v>
      </c>
      <c r="C401" s="14" t="s">
        <v>1793</v>
      </c>
      <c r="D401" s="143"/>
      <c r="E401" s="14" t="s">
        <v>1794</v>
      </c>
      <c r="F401" s="143" t="str">
        <f>IF(wskakunin_sekkei8_JIMU_SIKAKU__label="","",wskakunin_sekkei8_JIMU_SIKAKU__label)</f>
        <v/>
      </c>
      <c r="H401" s="15"/>
    </row>
    <row r="402" spans="1:8" ht="15" customHeight="1">
      <c r="A402" s="42"/>
      <c r="B402" s="75" t="s">
        <v>543</v>
      </c>
      <c r="C402" s="14" t="s">
        <v>1795</v>
      </c>
      <c r="D402" s="143"/>
      <c r="E402" s="14" t="s">
        <v>1796</v>
      </c>
      <c r="F402" s="143" t="str">
        <f>IF(wskakunin_sekkei8_JIMU_TOUROKU_KIKAN__label="","",wskakunin_sekkei8_JIMU_TOUROKU_KIKAN__label)</f>
        <v/>
      </c>
      <c r="H402" s="15"/>
    </row>
    <row r="403" spans="1:8" ht="15" customHeight="1">
      <c r="A403" s="42"/>
      <c r="B403" s="75" t="s">
        <v>544</v>
      </c>
      <c r="C403" s="14" t="s">
        <v>1797</v>
      </c>
      <c r="D403" s="214"/>
      <c r="E403" s="14" t="s">
        <v>1798</v>
      </c>
      <c r="F403" s="143" t="str">
        <f>IF(wskakunin_sekkei8_JIMU_NO="","",wskakunin_sekkei8_JIMU_NO)</f>
        <v/>
      </c>
      <c r="H403" s="15"/>
    </row>
    <row r="404" spans="1:8" ht="15" customHeight="1">
      <c r="A404" s="58"/>
      <c r="B404" s="75" t="s">
        <v>24</v>
      </c>
      <c r="C404" s="14" t="s">
        <v>1799</v>
      </c>
      <c r="D404" s="143"/>
      <c r="E404" s="14" t="s">
        <v>1800</v>
      </c>
      <c r="F404" s="143" t="str">
        <f>IF(wskakunin_sekkei8_JIMU_NAME="", "", wskakunin_sekkei8_JIMU_NAME)</f>
        <v/>
      </c>
      <c r="H404" s="15"/>
    </row>
    <row r="405" spans="1:8" ht="15" customHeight="1">
      <c r="A405" s="42"/>
      <c r="B405" s="75" t="s">
        <v>571</v>
      </c>
      <c r="D405" s="32"/>
      <c r="E405" s="14" t="s">
        <v>1801</v>
      </c>
      <c r="F405" s="143" t="str">
        <f>wskakunin_sekkei8_JIMU_NAME&amp;" "&amp;wskakunin_sekkei8_NAME</f>
        <v xml:space="preserve"> </v>
      </c>
      <c r="H405" s="15"/>
    </row>
    <row r="406" spans="1:8" ht="15" customHeight="1">
      <c r="A406" s="58"/>
      <c r="B406" s="75" t="s">
        <v>20</v>
      </c>
      <c r="C406" s="14" t="s">
        <v>1802</v>
      </c>
      <c r="D406" s="214"/>
      <c r="E406" s="14" t="s">
        <v>1803</v>
      </c>
      <c r="F406" s="143" t="str">
        <f>IF(wskakunin_sekkei8_ZIP="", "", wskakunin_sekkei8_ZIP)</f>
        <v/>
      </c>
      <c r="H406" s="15" t="s">
        <v>589</v>
      </c>
    </row>
    <row r="407" spans="1:8" ht="15" customHeight="1">
      <c r="A407" s="58"/>
      <c r="B407" s="75" t="s">
        <v>25</v>
      </c>
      <c r="C407" s="14" t="s">
        <v>1804</v>
      </c>
      <c r="D407" s="143"/>
      <c r="E407" s="14" t="s">
        <v>1805</v>
      </c>
      <c r="F407" s="143" t="str">
        <f>IF(wskakunin_sekkei8__address="", "", wskakunin_sekkei8__address)</f>
        <v/>
      </c>
      <c r="H407" s="15"/>
    </row>
    <row r="408" spans="1:8" ht="15" customHeight="1">
      <c r="A408" s="58"/>
      <c r="B408" s="75" t="s">
        <v>22</v>
      </c>
      <c r="C408" s="14" t="s">
        <v>1806</v>
      </c>
      <c r="D408" s="214"/>
      <c r="E408" s="14" t="s">
        <v>1807</v>
      </c>
      <c r="F408" s="143" t="str">
        <f>IF(wskakunin_sekkei8_TEL="", "", wskakunin_sekkei8_TEL)</f>
        <v/>
      </c>
      <c r="H408" s="15"/>
    </row>
    <row r="409" spans="1:8" ht="15" customHeight="1">
      <c r="A409" s="58"/>
      <c r="B409" s="75" t="s">
        <v>590</v>
      </c>
      <c r="C409" s="14" t="s">
        <v>1808</v>
      </c>
      <c r="D409" s="214"/>
      <c r="E409" s="14" t="s">
        <v>1809</v>
      </c>
      <c r="F409" s="143" t="str">
        <f>IF(wskakunin_sekkei8_DOC="","",wskakunin_sekkei8_DOC)</f>
        <v/>
      </c>
      <c r="H409" s="15"/>
    </row>
    <row r="410" spans="1:8" ht="15" customHeight="1">
      <c r="A410" s="58"/>
      <c r="B410" s="83"/>
      <c r="H410" s="15"/>
    </row>
    <row r="411" spans="1:8" ht="15" customHeight="1">
      <c r="A411" s="1" t="s">
        <v>1901</v>
      </c>
      <c r="B411" s="47"/>
      <c r="H411" s="15"/>
    </row>
    <row r="412" spans="1:8" ht="15" customHeight="1">
      <c r="A412" s="25"/>
      <c r="B412" s="75" t="s">
        <v>540</v>
      </c>
      <c r="C412" s="14" t="s">
        <v>1810</v>
      </c>
      <c r="D412" s="143"/>
      <c r="E412" s="14" t="s">
        <v>1811</v>
      </c>
      <c r="F412" s="143" t="str">
        <f>IF(wskakunin_sekkei9__sikaku="", "", wskakunin_sekkei9__sikaku)</f>
        <v/>
      </c>
      <c r="H412" s="15"/>
    </row>
    <row r="413" spans="1:8" ht="15" customHeight="1">
      <c r="A413" s="30"/>
      <c r="B413" s="75" t="s">
        <v>541</v>
      </c>
      <c r="C413" s="14" t="s">
        <v>1812</v>
      </c>
      <c r="D413" s="143"/>
      <c r="E413" s="14" t="s">
        <v>1813</v>
      </c>
      <c r="F413" s="143" t="str">
        <f>IF(wskakunin_sekkei9_SIKAKU__label="","",wskakunin_sekkei9_SIKAKU__label)</f>
        <v/>
      </c>
      <c r="H413" s="15"/>
    </row>
    <row r="414" spans="1:8" ht="15" customHeight="1">
      <c r="A414" s="30"/>
      <c r="B414" s="75" t="s">
        <v>536</v>
      </c>
      <c r="C414" s="14" t="s">
        <v>1814</v>
      </c>
      <c r="D414" s="143"/>
      <c r="E414" s="14" t="s">
        <v>1815</v>
      </c>
      <c r="F414" s="143" t="str">
        <f>IF(wskakunin_sekkei9_TOUROKU_KIKAN__label="","",wskakunin_sekkei9_TOUROKU_KIKAN__label)</f>
        <v/>
      </c>
      <c r="H414" s="15"/>
    </row>
    <row r="415" spans="1:8" ht="15" customHeight="1">
      <c r="A415" s="30"/>
      <c r="B415" s="75" t="s">
        <v>537</v>
      </c>
      <c r="C415" s="14" t="s">
        <v>1816</v>
      </c>
      <c r="D415" s="214"/>
      <c r="E415" s="14" t="s">
        <v>1817</v>
      </c>
      <c r="F415" s="143" t="str">
        <f>IF(wskakunin_sekkei9_KENTIKUSI_NO="","",wskakunin_sekkei9_KENTIKUSI_NO)</f>
        <v/>
      </c>
      <c r="H415" s="15"/>
    </row>
    <row r="416" spans="1:8" ht="15" customHeight="1">
      <c r="A416" s="42"/>
      <c r="B416" s="75" t="s">
        <v>19</v>
      </c>
      <c r="C416" s="14" t="s">
        <v>1818</v>
      </c>
      <c r="D416" s="143"/>
      <c r="E416" s="14" t="s">
        <v>1819</v>
      </c>
      <c r="F416" s="143" t="str">
        <f>IF(wskakunin_sekkei9_NAME="", "", wskakunin_sekkei9_NAME)</f>
        <v/>
      </c>
      <c r="H416" s="15"/>
    </row>
    <row r="417" spans="1:8" ht="15" customHeight="1">
      <c r="A417" s="42"/>
      <c r="B417" s="75" t="s">
        <v>542</v>
      </c>
      <c r="C417" s="14" t="s">
        <v>1820</v>
      </c>
      <c r="D417" s="143"/>
      <c r="E417" s="14" t="s">
        <v>1821</v>
      </c>
      <c r="F417" s="143" t="str">
        <f>IF(wskakunin_sekkei9_JIMU__sikaku="", "", wskakunin_sekkei9_JIMU__sikaku)</f>
        <v/>
      </c>
      <c r="H417" s="15"/>
    </row>
    <row r="418" spans="1:8" ht="15" customHeight="1">
      <c r="A418" s="42"/>
      <c r="B418" s="75" t="s">
        <v>23</v>
      </c>
      <c r="C418" s="14" t="s">
        <v>1822</v>
      </c>
      <c r="D418" s="143"/>
      <c r="E418" s="14" t="s">
        <v>1823</v>
      </c>
      <c r="F418" s="143" t="str">
        <f>IF(wskakunin_sekkei9_JIMU_SIKAKU__label="","",wskakunin_sekkei9_JIMU_SIKAKU__label)</f>
        <v/>
      </c>
      <c r="H418" s="15"/>
    </row>
    <row r="419" spans="1:8" ht="15" customHeight="1">
      <c r="A419" s="42"/>
      <c r="B419" s="75" t="s">
        <v>543</v>
      </c>
      <c r="C419" s="14" t="s">
        <v>1824</v>
      </c>
      <c r="D419" s="143"/>
      <c r="E419" s="14" t="s">
        <v>1825</v>
      </c>
      <c r="F419" s="143" t="str">
        <f>IF(wskakunin_sekkei9_JIMU_TOUROKU_KIKAN__label="","",wskakunin_sekkei9_JIMU_TOUROKU_KIKAN__label)</f>
        <v/>
      </c>
      <c r="H419" s="15"/>
    </row>
    <row r="420" spans="1:8" ht="15" customHeight="1">
      <c r="A420" s="42"/>
      <c r="B420" s="75" t="s">
        <v>544</v>
      </c>
      <c r="C420" s="14" t="s">
        <v>1826</v>
      </c>
      <c r="D420" s="214"/>
      <c r="E420" s="14" t="s">
        <v>1827</v>
      </c>
      <c r="F420" s="143" t="str">
        <f>IF(wskakunin_sekkei9_JIMU_NO="","",wskakunin_sekkei9_JIMU_NO)</f>
        <v/>
      </c>
      <c r="H420" s="15"/>
    </row>
    <row r="421" spans="1:8" ht="15" customHeight="1">
      <c r="A421" s="58"/>
      <c r="B421" s="75" t="s">
        <v>24</v>
      </c>
      <c r="C421" s="14" t="s">
        <v>1828</v>
      </c>
      <c r="D421" s="143"/>
      <c r="E421" s="14" t="s">
        <v>1829</v>
      </c>
      <c r="F421" s="143" t="str">
        <f>IF(wskakunin_sekkei9_JIMU_NAME="", "", wskakunin_sekkei9_JIMU_NAME)</f>
        <v/>
      </c>
      <c r="H421" s="15"/>
    </row>
    <row r="422" spans="1:8" ht="15" customHeight="1">
      <c r="A422" s="42"/>
      <c r="B422" s="75" t="s">
        <v>571</v>
      </c>
      <c r="D422" s="32"/>
      <c r="E422" s="14" t="s">
        <v>1830</v>
      </c>
      <c r="F422" s="143" t="str">
        <f>wskakunin_sekkei9_JIMU_NAME&amp;" "&amp;wskakunin_sekkei9_NAME</f>
        <v xml:space="preserve"> </v>
      </c>
      <c r="H422" s="15"/>
    </row>
    <row r="423" spans="1:8" ht="15" customHeight="1">
      <c r="A423" s="58"/>
      <c r="B423" s="75" t="s">
        <v>20</v>
      </c>
      <c r="C423" s="14" t="s">
        <v>1831</v>
      </c>
      <c r="D423" s="214"/>
      <c r="E423" s="14" t="s">
        <v>1832</v>
      </c>
      <c r="F423" s="143" t="str">
        <f>IF(wskakunin_sekkei9_ZIP="", "", wskakunin_sekkei9_ZIP)</f>
        <v/>
      </c>
      <c r="H423" s="15" t="s">
        <v>589</v>
      </c>
    </row>
    <row r="424" spans="1:8" ht="15" customHeight="1">
      <c r="A424" s="58"/>
      <c r="B424" s="75" t="s">
        <v>25</v>
      </c>
      <c r="C424" s="14" t="s">
        <v>1833</v>
      </c>
      <c r="D424" s="143"/>
      <c r="E424" s="14" t="s">
        <v>1834</v>
      </c>
      <c r="F424" s="143" t="str">
        <f>IF(wskakunin_sekkei9__address="", "", wskakunin_sekkei9__address)</f>
        <v/>
      </c>
      <c r="H424" s="15"/>
    </row>
    <row r="425" spans="1:8" ht="15" customHeight="1">
      <c r="A425" s="58"/>
      <c r="B425" s="75" t="s">
        <v>22</v>
      </c>
      <c r="C425" s="14" t="s">
        <v>1835</v>
      </c>
      <c r="D425" s="214"/>
      <c r="E425" s="14" t="s">
        <v>1836</v>
      </c>
      <c r="F425" s="143" t="str">
        <f>IF(wskakunin_sekkei9_TEL="", "", wskakunin_sekkei9_TEL)</f>
        <v/>
      </c>
      <c r="H425" s="15"/>
    </row>
    <row r="426" spans="1:8" ht="15" customHeight="1">
      <c r="A426" s="58"/>
      <c r="B426" s="75" t="s">
        <v>590</v>
      </c>
      <c r="C426" s="14" t="s">
        <v>1837</v>
      </c>
      <c r="D426" s="214"/>
      <c r="E426" s="14" t="s">
        <v>1838</v>
      </c>
      <c r="F426" s="143" t="str">
        <f>IF(wskakunin_sekkei9_DOC="","",wskakunin_sekkei9_DOC)</f>
        <v/>
      </c>
      <c r="H426" s="15"/>
    </row>
    <row r="427" spans="1:8" ht="15" customHeight="1">
      <c r="A427" s="58"/>
      <c r="B427" s="83"/>
      <c r="H427" s="15"/>
    </row>
    <row r="428" spans="1:8" ht="15" customHeight="1">
      <c r="A428" s="1" t="s">
        <v>1902</v>
      </c>
      <c r="B428" s="47"/>
      <c r="H428" s="15"/>
    </row>
    <row r="429" spans="1:8" ht="15" customHeight="1">
      <c r="A429" s="25"/>
      <c r="B429" s="75" t="s">
        <v>540</v>
      </c>
      <c r="C429" s="14" t="s">
        <v>1839</v>
      </c>
      <c r="D429" s="143"/>
      <c r="E429" s="14" t="s">
        <v>1840</v>
      </c>
      <c r="F429" s="143" t="str">
        <f>IF(wskakunin_sekkei10__sikaku="", "", wskakunin_sekkei10__sikaku)</f>
        <v/>
      </c>
      <c r="H429" s="15"/>
    </row>
    <row r="430" spans="1:8" ht="15" customHeight="1">
      <c r="A430" s="30"/>
      <c r="B430" s="75" t="s">
        <v>541</v>
      </c>
      <c r="C430" s="14" t="s">
        <v>1841</v>
      </c>
      <c r="D430" s="143"/>
      <c r="E430" s="14" t="s">
        <v>1842</v>
      </c>
      <c r="F430" s="143" t="str">
        <f>IF(wskakunin_sekkei10_SIKAKU__label="","",wskakunin_sekkei10_SIKAKU__label)</f>
        <v/>
      </c>
      <c r="H430" s="15"/>
    </row>
    <row r="431" spans="1:8" ht="15" customHeight="1">
      <c r="A431" s="30"/>
      <c r="B431" s="75" t="s">
        <v>536</v>
      </c>
      <c r="C431" s="14" t="s">
        <v>1843</v>
      </c>
      <c r="D431" s="143"/>
      <c r="E431" s="14" t="s">
        <v>1844</v>
      </c>
      <c r="F431" s="143" t="str">
        <f>IF(wskakunin_sekkei10_TOUROKU_KIKAN__label="","",wskakunin_sekkei10_TOUROKU_KIKAN__label)</f>
        <v/>
      </c>
      <c r="H431" s="15"/>
    </row>
    <row r="432" spans="1:8" ht="15" customHeight="1">
      <c r="A432" s="30"/>
      <c r="B432" s="75" t="s">
        <v>537</v>
      </c>
      <c r="C432" s="14" t="s">
        <v>1845</v>
      </c>
      <c r="D432" s="214"/>
      <c r="E432" s="14" t="s">
        <v>1846</v>
      </c>
      <c r="F432" s="143" t="str">
        <f>IF(wskakunin_sekkei10_KENTIKUSI_NO="","",wskakunin_sekkei10_KENTIKUSI_NO)</f>
        <v/>
      </c>
      <c r="H432" s="15"/>
    </row>
    <row r="433" spans="1:8" ht="15" customHeight="1">
      <c r="A433" s="42"/>
      <c r="B433" s="75" t="s">
        <v>19</v>
      </c>
      <c r="C433" s="14" t="s">
        <v>1847</v>
      </c>
      <c r="D433" s="143"/>
      <c r="E433" s="14" t="s">
        <v>1848</v>
      </c>
      <c r="F433" s="143" t="str">
        <f>IF(wskakunin_sekkei10_NAME="", "", wskakunin_sekkei10_NAME)</f>
        <v/>
      </c>
      <c r="H433" s="15"/>
    </row>
    <row r="434" spans="1:8" ht="15" customHeight="1">
      <c r="A434" s="42"/>
      <c r="B434" s="75" t="s">
        <v>542</v>
      </c>
      <c r="C434" s="14" t="s">
        <v>1849</v>
      </c>
      <c r="D434" s="143"/>
      <c r="E434" s="14" t="s">
        <v>1850</v>
      </c>
      <c r="F434" s="143" t="str">
        <f>IF(wskakunin_sekkei10_JIMU__sikaku="", "", wskakunin_sekkei10_JIMU__sikaku)</f>
        <v/>
      </c>
      <c r="H434" s="15"/>
    </row>
    <row r="435" spans="1:8" ht="15" customHeight="1">
      <c r="A435" s="42"/>
      <c r="B435" s="75" t="s">
        <v>23</v>
      </c>
      <c r="C435" s="14" t="s">
        <v>1851</v>
      </c>
      <c r="D435" s="143"/>
      <c r="E435" s="14" t="s">
        <v>1852</v>
      </c>
      <c r="F435" s="143" t="str">
        <f>IF(wskakunin_sekkei10_JIMU_SIKAKU__label="","",wskakunin_sekkei10_JIMU_SIKAKU__label)</f>
        <v/>
      </c>
      <c r="H435" s="15"/>
    </row>
    <row r="436" spans="1:8" ht="15" customHeight="1">
      <c r="A436" s="42"/>
      <c r="B436" s="75" t="s">
        <v>543</v>
      </c>
      <c r="C436" s="14" t="s">
        <v>1853</v>
      </c>
      <c r="D436" s="143"/>
      <c r="E436" s="14" t="s">
        <v>1854</v>
      </c>
      <c r="F436" s="143" t="str">
        <f>IF(wskakunin_sekkei10_JIMU_TOUROKU_KIKAN__label="","",wskakunin_sekkei10_JIMU_TOUROKU_KIKAN__label)</f>
        <v/>
      </c>
      <c r="H436" s="15"/>
    </row>
    <row r="437" spans="1:8" ht="15" customHeight="1">
      <c r="A437" s="42"/>
      <c r="B437" s="75" t="s">
        <v>544</v>
      </c>
      <c r="C437" s="14" t="s">
        <v>1855</v>
      </c>
      <c r="D437" s="214"/>
      <c r="E437" s="14" t="s">
        <v>1856</v>
      </c>
      <c r="F437" s="143" t="str">
        <f>IF(wskakunin_sekkei10_JIMU_NO="","",wskakunin_sekkei10_JIMU_NO)</f>
        <v/>
      </c>
      <c r="H437" s="15"/>
    </row>
    <row r="438" spans="1:8" ht="15" customHeight="1">
      <c r="A438" s="58"/>
      <c r="B438" s="75" t="s">
        <v>24</v>
      </c>
      <c r="C438" s="14" t="s">
        <v>1857</v>
      </c>
      <c r="D438" s="143"/>
      <c r="E438" s="14" t="s">
        <v>1858</v>
      </c>
      <c r="F438" s="143" t="str">
        <f>IF(wskakunin_sekkei10_JIMU_NAME="", "", wskakunin_sekkei10_JIMU_NAME)</f>
        <v/>
      </c>
      <c r="H438" s="15"/>
    </row>
    <row r="439" spans="1:8" ht="15" customHeight="1">
      <c r="A439" s="42"/>
      <c r="B439" s="75" t="s">
        <v>571</v>
      </c>
      <c r="D439" s="32"/>
      <c r="E439" s="14" t="s">
        <v>1859</v>
      </c>
      <c r="F439" s="143" t="str">
        <f>wskakunin_sekkei10_JIMU_NAME&amp;" "&amp;wskakunin_sekkei10_NAME</f>
        <v xml:space="preserve"> </v>
      </c>
      <c r="H439" s="15"/>
    </row>
    <row r="440" spans="1:8" ht="15" customHeight="1">
      <c r="A440" s="58"/>
      <c r="B440" s="75" t="s">
        <v>20</v>
      </c>
      <c r="C440" s="14" t="s">
        <v>1860</v>
      </c>
      <c r="D440" s="214"/>
      <c r="E440" s="14" t="s">
        <v>1861</v>
      </c>
      <c r="F440" s="143" t="str">
        <f>IF(wskakunin_sekkei10_ZIP="", "", wskakunin_sekkei10_ZIP)</f>
        <v/>
      </c>
      <c r="H440" s="15" t="s">
        <v>589</v>
      </c>
    </row>
    <row r="441" spans="1:8" ht="15" customHeight="1">
      <c r="A441" s="58"/>
      <c r="B441" s="75" t="s">
        <v>25</v>
      </c>
      <c r="C441" s="14" t="s">
        <v>1862</v>
      </c>
      <c r="D441" s="143"/>
      <c r="E441" s="14" t="s">
        <v>1863</v>
      </c>
      <c r="F441" s="143" t="str">
        <f>IF(wskakunin_sekkei10__address="", "", wskakunin_sekkei10__address)</f>
        <v/>
      </c>
      <c r="H441" s="15"/>
    </row>
    <row r="442" spans="1:8" ht="15" customHeight="1">
      <c r="A442" s="58"/>
      <c r="B442" s="75" t="s">
        <v>22</v>
      </c>
      <c r="C442" s="14" t="s">
        <v>1864</v>
      </c>
      <c r="D442" s="214"/>
      <c r="E442" s="14" t="s">
        <v>1865</v>
      </c>
      <c r="F442" s="143" t="str">
        <f>IF(wskakunin_sekkei10_TEL="", "", wskakunin_sekkei10_TEL)</f>
        <v/>
      </c>
      <c r="H442" s="15"/>
    </row>
    <row r="443" spans="1:8" ht="15" customHeight="1">
      <c r="A443" s="58"/>
      <c r="B443" s="75" t="s">
        <v>590</v>
      </c>
      <c r="C443" s="14" t="s">
        <v>1866</v>
      </c>
      <c r="D443" s="214"/>
      <c r="E443" s="14" t="s">
        <v>1867</v>
      </c>
      <c r="F443" s="143" t="str">
        <f>IF(wskakunin_sekkei10_DOC="","",wskakunin_sekkei10_DOC)</f>
        <v/>
      </c>
      <c r="H443" s="15"/>
    </row>
    <row r="444" spans="1:8" ht="15" customHeight="1">
      <c r="A444" s="58"/>
      <c r="B444" s="83"/>
      <c r="H444" s="15"/>
    </row>
    <row r="445" spans="1:8" ht="15" customHeight="1">
      <c r="A445" s="1" t="s">
        <v>1897</v>
      </c>
      <c r="B445" s="47"/>
      <c r="H445" s="15"/>
    </row>
    <row r="446" spans="1:8" ht="15" customHeight="1">
      <c r="A446" s="25"/>
      <c r="B446" s="75" t="s">
        <v>540</v>
      </c>
      <c r="C446" s="14" t="s">
        <v>1868</v>
      </c>
      <c r="D446" s="143"/>
      <c r="E446" s="14" t="s">
        <v>1869</v>
      </c>
      <c r="F446" s="143" t="str">
        <f>IF(wskakunin_sekkei11__sikaku="", "", wskakunin_sekkei11__sikaku)</f>
        <v/>
      </c>
      <c r="H446" s="15"/>
    </row>
    <row r="447" spans="1:8" ht="15" customHeight="1">
      <c r="A447" s="30"/>
      <c r="B447" s="75" t="s">
        <v>541</v>
      </c>
      <c r="C447" s="14" t="s">
        <v>1870</v>
      </c>
      <c r="D447" s="143"/>
      <c r="E447" s="14" t="s">
        <v>1871</v>
      </c>
      <c r="F447" s="143" t="str">
        <f>IF(wskakunin_sekkei11_SIKAKU__label="","",wskakunin_sekkei11_SIKAKU__label)</f>
        <v/>
      </c>
      <c r="H447" s="15"/>
    </row>
    <row r="448" spans="1:8" ht="15" customHeight="1">
      <c r="A448" s="30"/>
      <c r="B448" s="75" t="s">
        <v>536</v>
      </c>
      <c r="C448" s="14" t="s">
        <v>1872</v>
      </c>
      <c r="D448" s="143"/>
      <c r="E448" s="14" t="s">
        <v>1873</v>
      </c>
      <c r="F448" s="143" t="str">
        <f>IF(wskakunin_sekkei11_TOUROKU_KIKAN__label="","",wskakunin_sekkei11_TOUROKU_KIKAN__label)</f>
        <v/>
      </c>
      <c r="H448" s="15"/>
    </row>
    <row r="449" spans="1:8" ht="15" customHeight="1">
      <c r="A449" s="30"/>
      <c r="B449" s="75" t="s">
        <v>537</v>
      </c>
      <c r="C449" s="14" t="s">
        <v>1874</v>
      </c>
      <c r="D449" s="214"/>
      <c r="E449" s="14" t="s">
        <v>1875</v>
      </c>
      <c r="F449" s="143" t="str">
        <f>IF(wskakunin_sekkei11_KENTIKUSI_NO="","",wskakunin_sekkei11_KENTIKUSI_NO)</f>
        <v/>
      </c>
      <c r="H449" s="15"/>
    </row>
    <row r="450" spans="1:8" ht="15" customHeight="1">
      <c r="A450" s="42"/>
      <c r="B450" s="75" t="s">
        <v>19</v>
      </c>
      <c r="C450" s="14" t="s">
        <v>1876</v>
      </c>
      <c r="D450" s="143"/>
      <c r="E450" s="14" t="s">
        <v>1877</v>
      </c>
      <c r="F450" s="143" t="str">
        <f>IF(wskakunin_sekkei11_NAME="", "", wskakunin_sekkei11_NAME)</f>
        <v/>
      </c>
      <c r="H450" s="15"/>
    </row>
    <row r="451" spans="1:8" ht="15" customHeight="1">
      <c r="A451" s="42"/>
      <c r="B451" s="75" t="s">
        <v>542</v>
      </c>
      <c r="C451" s="14" t="s">
        <v>1878</v>
      </c>
      <c r="D451" s="143"/>
      <c r="E451" s="14" t="s">
        <v>1879</v>
      </c>
      <c r="F451" s="143" t="str">
        <f>IF(wskakunin_sekkei11_JIMU__sikaku="", "", wskakunin_sekkei11_JIMU__sikaku)</f>
        <v/>
      </c>
      <c r="H451" s="15"/>
    </row>
    <row r="452" spans="1:8" ht="15" customHeight="1">
      <c r="A452" s="42"/>
      <c r="B452" s="75" t="s">
        <v>23</v>
      </c>
      <c r="C452" s="14" t="s">
        <v>1880</v>
      </c>
      <c r="D452" s="143"/>
      <c r="E452" s="14" t="s">
        <v>1881</v>
      </c>
      <c r="F452" s="143" t="str">
        <f>IF(wskakunin_sekkei11_JIMU_SIKAKU__label="","",wskakunin_sekkei11_JIMU_SIKAKU__label)</f>
        <v/>
      </c>
      <c r="H452" s="15"/>
    </row>
    <row r="453" spans="1:8" ht="15" customHeight="1">
      <c r="A453" s="42"/>
      <c r="B453" s="75" t="s">
        <v>543</v>
      </c>
      <c r="C453" s="14" t="s">
        <v>1882</v>
      </c>
      <c r="D453" s="143"/>
      <c r="E453" s="14" t="s">
        <v>1883</v>
      </c>
      <c r="F453" s="143" t="str">
        <f>IF(wskakunin_sekkei11_JIMU_TOUROKU_KIKAN__label="","",wskakunin_sekkei11_JIMU_TOUROKU_KIKAN__label)</f>
        <v/>
      </c>
      <c r="H453" s="15"/>
    </row>
    <row r="454" spans="1:8" ht="15" customHeight="1">
      <c r="A454" s="42"/>
      <c r="B454" s="75" t="s">
        <v>544</v>
      </c>
      <c r="C454" s="14" t="s">
        <v>1884</v>
      </c>
      <c r="D454" s="214"/>
      <c r="E454" s="14" t="s">
        <v>1885</v>
      </c>
      <c r="F454" s="143" t="str">
        <f>IF(wskakunin_sekkei11_JIMU_NO="","",wskakunin_sekkei11_JIMU_NO)</f>
        <v/>
      </c>
      <c r="H454" s="15"/>
    </row>
    <row r="455" spans="1:8" ht="15" customHeight="1">
      <c r="A455" s="58"/>
      <c r="B455" s="75" t="s">
        <v>24</v>
      </c>
      <c r="C455" s="14" t="s">
        <v>1886</v>
      </c>
      <c r="D455" s="143"/>
      <c r="E455" s="14" t="s">
        <v>1887</v>
      </c>
      <c r="F455" s="143" t="str">
        <f>IF(wskakunin_sekkei11_JIMU_NAME="", "", wskakunin_sekkei11_JIMU_NAME)</f>
        <v/>
      </c>
      <c r="H455" s="15"/>
    </row>
    <row r="456" spans="1:8" ht="15" customHeight="1">
      <c r="A456" s="42"/>
      <c r="B456" s="75" t="s">
        <v>571</v>
      </c>
      <c r="D456" s="32"/>
      <c r="E456" s="14" t="s">
        <v>1888</v>
      </c>
      <c r="F456" s="143" t="str">
        <f>wskakunin_sekkei11_JIMU_NAME&amp;" "&amp;wskakunin_sekkei11_NAME</f>
        <v xml:space="preserve"> </v>
      </c>
      <c r="H456" s="15"/>
    </row>
    <row r="457" spans="1:8" ht="15" customHeight="1">
      <c r="A457" s="58"/>
      <c r="B457" s="75" t="s">
        <v>20</v>
      </c>
      <c r="C457" s="14" t="s">
        <v>1889</v>
      </c>
      <c r="D457" s="214"/>
      <c r="E457" s="14" t="s">
        <v>1890</v>
      </c>
      <c r="F457" s="143" t="str">
        <f>IF(wskakunin_sekkei11_ZIP="", "", wskakunin_sekkei11_ZIP)</f>
        <v/>
      </c>
      <c r="H457" s="15" t="s">
        <v>589</v>
      </c>
    </row>
    <row r="458" spans="1:8" ht="15" customHeight="1">
      <c r="A458" s="58"/>
      <c r="B458" s="75" t="s">
        <v>25</v>
      </c>
      <c r="C458" s="14" t="s">
        <v>1891</v>
      </c>
      <c r="D458" s="143"/>
      <c r="E458" s="14" t="s">
        <v>1892</v>
      </c>
      <c r="F458" s="143" t="str">
        <f>IF(wskakunin_sekkei11__address="", "", wskakunin_sekkei11__address)</f>
        <v/>
      </c>
      <c r="H458" s="15"/>
    </row>
    <row r="459" spans="1:8" ht="15" customHeight="1">
      <c r="A459" s="58"/>
      <c r="B459" s="75" t="s">
        <v>22</v>
      </c>
      <c r="C459" s="14" t="s">
        <v>1893</v>
      </c>
      <c r="D459" s="214"/>
      <c r="E459" s="14" t="s">
        <v>1894</v>
      </c>
      <c r="F459" s="143" t="str">
        <f>IF(wskakunin_sekkei11_TEL="", "", wskakunin_sekkei11_TEL)</f>
        <v/>
      </c>
      <c r="H459" s="15"/>
    </row>
    <row r="460" spans="1:8" ht="15" customHeight="1">
      <c r="A460" s="58"/>
      <c r="B460" s="75" t="s">
        <v>590</v>
      </c>
      <c r="C460" s="14" t="s">
        <v>1895</v>
      </c>
      <c r="D460" s="214"/>
      <c r="E460" s="14" t="s">
        <v>1896</v>
      </c>
      <c r="F460" s="143" t="str">
        <f>IF(wskakunin_sekkei11_DOC="","",wskakunin_sekkei11_DOC)</f>
        <v/>
      </c>
      <c r="H460" s="15"/>
    </row>
    <row r="461" spans="1:8" ht="15" customHeight="1">
      <c r="A461" s="58"/>
      <c r="B461" s="83"/>
      <c r="G461" s="15"/>
      <c r="H461" s="15"/>
    </row>
    <row r="462" spans="1:8" ht="15" customHeight="1">
      <c r="A462" s="1" t="s">
        <v>2224</v>
      </c>
      <c r="B462" s="47"/>
      <c r="H462" s="15"/>
    </row>
    <row r="463" spans="1:8" ht="15" customHeight="1">
      <c r="A463" s="25"/>
      <c r="B463" s="75" t="s">
        <v>540</v>
      </c>
      <c r="C463" s="14" t="s">
        <v>2195</v>
      </c>
      <c r="D463" s="143"/>
      <c r="E463" s="14" t="s">
        <v>2196</v>
      </c>
      <c r="F463" s="143" t="str">
        <f>IF(wskakunin_sekkei12__sikaku="", "", wskakunin_sekkei12__sikaku)</f>
        <v/>
      </c>
      <c r="H463" s="15"/>
    </row>
    <row r="464" spans="1:8" ht="15" customHeight="1">
      <c r="A464" s="30"/>
      <c r="B464" s="75" t="s">
        <v>541</v>
      </c>
      <c r="C464" s="14" t="s">
        <v>2197</v>
      </c>
      <c r="D464" s="143"/>
      <c r="E464" s="14" t="s">
        <v>2198</v>
      </c>
      <c r="F464" s="143" t="str">
        <f>IF(wskakunin_sekkei12_SIKAKU__label="","",wskakunin_sekkei12_SIKAKU__label)</f>
        <v/>
      </c>
      <c r="H464" s="15"/>
    </row>
    <row r="465" spans="1:8" ht="15" customHeight="1">
      <c r="A465" s="30"/>
      <c r="B465" s="75" t="s">
        <v>536</v>
      </c>
      <c r="C465" s="14" t="s">
        <v>2199</v>
      </c>
      <c r="D465" s="143"/>
      <c r="E465" s="14" t="s">
        <v>2200</v>
      </c>
      <c r="F465" s="143" t="str">
        <f>IF(wskakunin_sekkei12_TOUROKU_KIKAN__label="","",wskakunin_sekkei12_TOUROKU_KIKAN__label)</f>
        <v/>
      </c>
      <c r="H465" s="15"/>
    </row>
    <row r="466" spans="1:8" ht="15" customHeight="1">
      <c r="A466" s="30"/>
      <c r="B466" s="75" t="s">
        <v>537</v>
      </c>
      <c r="C466" s="14" t="s">
        <v>2201</v>
      </c>
      <c r="D466" s="214"/>
      <c r="E466" s="14" t="s">
        <v>2202</v>
      </c>
      <c r="F466" s="143" t="str">
        <f>IF(wskakunin_sekkei12_KENTIKUSI_NO="","",wskakunin_sekkei12_KENTIKUSI_NO)</f>
        <v/>
      </c>
      <c r="H466" s="15"/>
    </row>
    <row r="467" spans="1:8" ht="15" customHeight="1">
      <c r="A467" s="42"/>
      <c r="B467" s="75" t="s">
        <v>19</v>
      </c>
      <c r="C467" s="14" t="s">
        <v>2203</v>
      </c>
      <c r="D467" s="143"/>
      <c r="E467" s="14" t="s">
        <v>2204</v>
      </c>
      <c r="F467" s="143" t="str">
        <f>IF(wskakunin_sekkei12_NAME="", "", wskakunin_sekkei12_NAME)</f>
        <v/>
      </c>
      <c r="H467" s="15"/>
    </row>
    <row r="468" spans="1:8" ht="15" customHeight="1">
      <c r="A468" s="42"/>
      <c r="B468" s="75" t="s">
        <v>542</v>
      </c>
      <c r="C468" s="14" t="s">
        <v>2205</v>
      </c>
      <c r="D468" s="143"/>
      <c r="E468" s="14" t="s">
        <v>2206</v>
      </c>
      <c r="F468" s="143" t="str">
        <f>IF(wskakunin_sekkei12_JIMU__sikaku="", "", wskakunin_sekkei12_JIMU__sikaku)</f>
        <v/>
      </c>
      <c r="H468" s="15"/>
    </row>
    <row r="469" spans="1:8" ht="15" customHeight="1">
      <c r="A469" s="42"/>
      <c r="B469" s="75" t="s">
        <v>23</v>
      </c>
      <c r="C469" s="14" t="s">
        <v>2207</v>
      </c>
      <c r="D469" s="143"/>
      <c r="E469" s="14" t="s">
        <v>2208</v>
      </c>
      <c r="F469" s="143" t="str">
        <f>IF(wskakunin_sekkei12_JIMU_SIKAKU__label="","",wskakunin_sekkei12_JIMU_SIKAKU__label)</f>
        <v/>
      </c>
      <c r="H469" s="15"/>
    </row>
    <row r="470" spans="1:8" ht="15" customHeight="1">
      <c r="A470" s="42"/>
      <c r="B470" s="75" t="s">
        <v>543</v>
      </c>
      <c r="C470" s="14" t="s">
        <v>2209</v>
      </c>
      <c r="D470" s="143"/>
      <c r="E470" s="14" t="s">
        <v>2210</v>
      </c>
      <c r="F470" s="143" t="str">
        <f>IF(wskakunin_sekkei12_JIMU_TOUROKU_KIKAN__label="","",wskakunin_sekkei12_JIMU_TOUROKU_KIKAN__label)</f>
        <v/>
      </c>
      <c r="H470" s="15"/>
    </row>
    <row r="471" spans="1:8" ht="15" customHeight="1">
      <c r="A471" s="42"/>
      <c r="B471" s="75" t="s">
        <v>544</v>
      </c>
      <c r="C471" s="14" t="s">
        <v>2211</v>
      </c>
      <c r="D471" s="214"/>
      <c r="E471" s="14" t="s">
        <v>2212</v>
      </c>
      <c r="F471" s="143" t="str">
        <f>IF(wskakunin_sekkei12_JIMU_NO="","",wskakunin_sekkei12_JIMU_NO)</f>
        <v/>
      </c>
      <c r="H471" s="15"/>
    </row>
    <row r="472" spans="1:8" ht="15" customHeight="1">
      <c r="A472" s="58"/>
      <c r="B472" s="75" t="s">
        <v>24</v>
      </c>
      <c r="C472" s="14" t="s">
        <v>2213</v>
      </c>
      <c r="D472" s="143"/>
      <c r="E472" s="14" t="s">
        <v>2214</v>
      </c>
      <c r="F472" s="143" t="str">
        <f>IF(wskakunin_sekkei12_JIMU_NAME="", "", wskakunin_sekkei12_JIMU_NAME)</f>
        <v/>
      </c>
      <c r="H472" s="15"/>
    </row>
    <row r="473" spans="1:8" ht="15" customHeight="1">
      <c r="A473" s="42"/>
      <c r="B473" s="75" t="s">
        <v>571</v>
      </c>
      <c r="D473" s="32"/>
      <c r="E473" s="14" t="s">
        <v>2215</v>
      </c>
      <c r="F473" s="143" t="str">
        <f>wskakunin_sekkei12_JIMU_NAME&amp;" "&amp;wskakunin_sekkei12_NAME</f>
        <v xml:space="preserve"> </v>
      </c>
      <c r="H473" s="15"/>
    </row>
    <row r="474" spans="1:8" ht="15" customHeight="1">
      <c r="A474" s="58"/>
      <c r="B474" s="75" t="s">
        <v>20</v>
      </c>
      <c r="C474" s="14" t="s">
        <v>2216</v>
      </c>
      <c r="D474" s="214"/>
      <c r="E474" s="14" t="s">
        <v>2217</v>
      </c>
      <c r="F474" s="143" t="str">
        <f>IF(wskakunin_sekkei12_ZIP="", "", wskakunin_sekkei12_ZIP)</f>
        <v/>
      </c>
      <c r="H474" s="15" t="s">
        <v>589</v>
      </c>
    </row>
    <row r="475" spans="1:8" ht="15" customHeight="1">
      <c r="A475" s="58"/>
      <c r="B475" s="75" t="s">
        <v>25</v>
      </c>
      <c r="C475" s="14" t="s">
        <v>2218</v>
      </c>
      <c r="D475" s="143"/>
      <c r="E475" s="14" t="s">
        <v>2219</v>
      </c>
      <c r="F475" s="143" t="str">
        <f>IF(wskakunin_sekkei12__address="", "", wskakunin_sekkei12__address)</f>
        <v/>
      </c>
      <c r="H475" s="15"/>
    </row>
    <row r="476" spans="1:8" ht="15" customHeight="1">
      <c r="A476" s="58"/>
      <c r="B476" s="75" t="s">
        <v>22</v>
      </c>
      <c r="C476" s="14" t="s">
        <v>2220</v>
      </c>
      <c r="D476" s="214"/>
      <c r="E476" s="14" t="s">
        <v>2221</v>
      </c>
      <c r="F476" s="143" t="str">
        <f>IF(wskakunin_sekkei12_TEL="", "", wskakunin_sekkei12_TEL)</f>
        <v/>
      </c>
      <c r="H476" s="15"/>
    </row>
    <row r="477" spans="1:8" ht="15" customHeight="1">
      <c r="A477" s="58"/>
      <c r="B477" s="75" t="s">
        <v>590</v>
      </c>
      <c r="C477" s="14" t="s">
        <v>2222</v>
      </c>
      <c r="D477" s="214"/>
      <c r="E477" s="14" t="s">
        <v>2223</v>
      </c>
      <c r="F477" s="143" t="str">
        <f>IF(wskakunin_sekkei12_DOC="","",wskakunin_sekkei12_DOC)</f>
        <v/>
      </c>
      <c r="H477" s="15"/>
    </row>
    <row r="478" spans="1:8" ht="15" customHeight="1">
      <c r="A478" s="58"/>
      <c r="B478" s="83"/>
      <c r="G478" s="15"/>
      <c r="H478" s="15"/>
    </row>
    <row r="479" spans="1:8" s="18" customFormat="1" ht="15" customHeight="1">
      <c r="A479" s="79" t="s">
        <v>748</v>
      </c>
      <c r="B479" s="99"/>
    </row>
    <row r="480" spans="1:8" s="18" customFormat="1" ht="15" customHeight="1">
      <c r="A480" s="40" t="s">
        <v>749</v>
      </c>
      <c r="B480" s="100"/>
    </row>
    <row r="481" spans="1:6" s="18" customFormat="1" ht="15" customHeight="1">
      <c r="A481" s="101"/>
      <c r="B481" s="72" t="s">
        <v>597</v>
      </c>
      <c r="C481" s="31" t="s">
        <v>750</v>
      </c>
      <c r="D481" s="223"/>
      <c r="E481" s="31" t="s">
        <v>751</v>
      </c>
      <c r="F481" s="225" t="str">
        <f>IF(wskakunin_20kouzou101_NAME="","",wskakunin_20kouzou101_NAME)</f>
        <v/>
      </c>
    </row>
    <row r="482" spans="1:6" s="18" customFormat="1" ht="15" customHeight="1">
      <c r="A482" s="101"/>
      <c r="B482" s="72" t="s">
        <v>595</v>
      </c>
      <c r="C482" s="31" t="s">
        <v>2492</v>
      </c>
      <c r="D482" s="223"/>
      <c r="E482" s="31" t="s">
        <v>2493</v>
      </c>
      <c r="F482" s="226" t="str">
        <f>IF(wskakunin_20kouzou101_KOUZOUSEKKEI_KOUFU_NO="","",wskakunin_20kouzou101_KOUZOUSEKKEI_KOUFU_NO)</f>
        <v/>
      </c>
    </row>
    <row r="483" spans="1:6" s="18" customFormat="1" ht="15" customHeight="1">
      <c r="A483" s="101"/>
      <c r="B483" s="72" t="s">
        <v>597</v>
      </c>
      <c r="C483" s="31" t="s">
        <v>2525</v>
      </c>
      <c r="D483" s="223"/>
      <c r="E483" s="31" t="s">
        <v>2526</v>
      </c>
      <c r="F483" s="226" t="str">
        <f>IF(wskakunin_20kouzou102_NAME="","",wskakunin_20kouzou102_NAME)</f>
        <v/>
      </c>
    </row>
    <row r="484" spans="1:6" s="18" customFormat="1" ht="15" customHeight="1">
      <c r="A484" s="101"/>
      <c r="B484" s="72" t="s">
        <v>595</v>
      </c>
      <c r="C484" s="31" t="s">
        <v>2527</v>
      </c>
      <c r="D484" s="223"/>
      <c r="E484" s="31" t="s">
        <v>2528</v>
      </c>
      <c r="F484" s="226" t="str">
        <f>IF(wskakunin_20kouzou102_KOUZOUSEKKEI_KOUFU_NO="","",wskakunin_20kouzou102_KOUZOUSEKKEI_KOUFU_NO)</f>
        <v/>
      </c>
    </row>
    <row r="485" spans="1:6" s="18" customFormat="1" ht="15" customHeight="1">
      <c r="A485" s="101"/>
      <c r="B485" s="72" t="s">
        <v>597</v>
      </c>
      <c r="C485" s="31" t="s">
        <v>2529</v>
      </c>
      <c r="D485" s="223"/>
      <c r="E485" s="31" t="s">
        <v>2530</v>
      </c>
      <c r="F485" s="226" t="str">
        <f>IF(wskakunin_20kouzou103_NAME="","",wskakunin_20kouzou103_NAME)</f>
        <v/>
      </c>
    </row>
    <row r="486" spans="1:6" s="18" customFormat="1" ht="15" customHeight="1">
      <c r="A486" s="101"/>
      <c r="B486" s="72" t="s">
        <v>595</v>
      </c>
      <c r="C486" s="31" t="s">
        <v>2531</v>
      </c>
      <c r="D486" s="223"/>
      <c r="E486" s="31" t="s">
        <v>2532</v>
      </c>
      <c r="F486" s="226" t="str">
        <f>IF(wskakunin_20kouzou103_KOUZOUSEKKEI_KOUFU_NO="","",wskakunin_20kouzou103_KOUZOUSEKKEI_KOUFU_NO)</f>
        <v/>
      </c>
    </row>
    <row r="487" spans="1:6" s="18" customFormat="1" ht="15" customHeight="1">
      <c r="A487" s="101"/>
      <c r="B487" s="72" t="s">
        <v>597</v>
      </c>
      <c r="C487" s="31" t="s">
        <v>2533</v>
      </c>
      <c r="D487" s="223"/>
      <c r="E487" s="31" t="s">
        <v>2534</v>
      </c>
      <c r="F487" s="226" t="str">
        <f>IF(wskakunin_20kouzou104_NAME="","",wskakunin_20kouzou104_NAME)</f>
        <v/>
      </c>
    </row>
    <row r="488" spans="1:6" s="18" customFormat="1" ht="15" customHeight="1">
      <c r="A488" s="101"/>
      <c r="B488" s="72" t="s">
        <v>595</v>
      </c>
      <c r="C488" s="31" t="s">
        <v>2535</v>
      </c>
      <c r="D488" s="223"/>
      <c r="E488" s="31" t="s">
        <v>2536</v>
      </c>
      <c r="F488" s="226" t="str">
        <f>IF(wskakunin_20kouzou104_KOUZOUSEKKEI_KOUFU_NO="","",wskakunin_20kouzou104_KOUZOUSEKKEI_KOUFU_NO)</f>
        <v/>
      </c>
    </row>
    <row r="489" spans="1:6" s="18" customFormat="1" ht="15" customHeight="1">
      <c r="A489" s="101"/>
      <c r="B489" s="72" t="s">
        <v>597</v>
      </c>
      <c r="C489" s="31" t="s">
        <v>2537</v>
      </c>
      <c r="D489" s="224"/>
      <c r="E489" s="31" t="s">
        <v>2538</v>
      </c>
      <c r="F489" s="226" t="str">
        <f>IF(wskakunin_20kouzou105_NAME="","",wskakunin_20kouzou105_NAME)</f>
        <v/>
      </c>
    </row>
    <row r="490" spans="1:6" s="18" customFormat="1" ht="15" customHeight="1">
      <c r="A490" s="101"/>
      <c r="B490" s="72" t="s">
        <v>595</v>
      </c>
      <c r="C490" s="31" t="s">
        <v>2539</v>
      </c>
      <c r="D490" s="223"/>
      <c r="E490" s="31" t="s">
        <v>2540</v>
      </c>
      <c r="F490" s="226" t="str">
        <f>IF(wskakunin_20kouzou105_KOUZOUSEKKEI_KOUFU_NO="","",wskakunin_20kouzou105_KOUZOUSEKKEI_KOUFU_NO)</f>
        <v/>
      </c>
    </row>
    <row r="491" spans="1:6" ht="15" customHeight="1">
      <c r="A491" s="48"/>
      <c r="B491" s="72"/>
    </row>
    <row r="492" spans="1:6" s="18" customFormat="1" ht="15" customHeight="1">
      <c r="A492" s="40" t="s">
        <v>752</v>
      </c>
      <c r="B492" s="100"/>
      <c r="C492" s="193"/>
      <c r="D492" s="194"/>
      <c r="E492" s="193"/>
      <c r="F492" s="193"/>
    </row>
    <row r="493" spans="1:6" s="18" customFormat="1" ht="15" customHeight="1">
      <c r="A493" s="101"/>
      <c r="B493" s="72" t="s">
        <v>597</v>
      </c>
      <c r="C493" s="31" t="s">
        <v>753</v>
      </c>
      <c r="D493" s="223"/>
      <c r="E493" s="31" t="s">
        <v>754</v>
      </c>
      <c r="F493" s="225" t="str">
        <f>IF(wskakunin_20kouzou301_NAME="","",wskakunin_20kouzou301_NAME)</f>
        <v/>
      </c>
    </row>
    <row r="494" spans="1:6" s="18" customFormat="1" ht="15" customHeight="1">
      <c r="A494" s="101"/>
      <c r="B494" s="72" t="s">
        <v>595</v>
      </c>
      <c r="C494" s="193" t="s">
        <v>2494</v>
      </c>
      <c r="D494" s="223"/>
      <c r="E494" s="193" t="s">
        <v>2495</v>
      </c>
      <c r="F494" s="225" t="str">
        <f>IF(wskakunin_20kouzou301_KOUZOUSEKKEI_KOUFU_NO="","",wskakunin_20kouzou301_KOUZOUSEKKEI_KOUFU_NO)</f>
        <v/>
      </c>
    </row>
    <row r="495" spans="1:6" s="18" customFormat="1" ht="15" customHeight="1">
      <c r="A495" s="101"/>
      <c r="B495" s="72" t="s">
        <v>597</v>
      </c>
      <c r="C495" s="193" t="s">
        <v>2541</v>
      </c>
      <c r="D495" s="223"/>
      <c r="E495" s="193" t="s">
        <v>2542</v>
      </c>
      <c r="F495" s="225" t="str">
        <f>IF(wskakunin_20kouzou302_NAME="","",wskakunin_20kouzou302_NAME)</f>
        <v/>
      </c>
    </row>
    <row r="496" spans="1:6" s="18" customFormat="1" ht="15" customHeight="1">
      <c r="A496" s="101"/>
      <c r="B496" s="72" t="s">
        <v>595</v>
      </c>
      <c r="C496" s="193" t="s">
        <v>2543</v>
      </c>
      <c r="D496" s="223"/>
      <c r="E496" s="193" t="s">
        <v>2544</v>
      </c>
      <c r="F496" s="225" t="str">
        <f>IF(wskakunin_20kouzou302_KOUZOUSEKKEI_KOUFU_NO="","",wskakunin_20kouzou302_KOUZOUSEKKEI_KOUFU_NO)</f>
        <v/>
      </c>
    </row>
    <row r="497" spans="1:6" s="18" customFormat="1" ht="15" customHeight="1">
      <c r="A497" s="101"/>
      <c r="B497" s="72" t="s">
        <v>597</v>
      </c>
      <c r="C497" s="193" t="s">
        <v>2545</v>
      </c>
      <c r="D497" s="223"/>
      <c r="E497" s="193" t="s">
        <v>2546</v>
      </c>
      <c r="F497" s="225" t="str">
        <f>IF(wskakunin_20kouzou303_NAME="","",wskakunin_20kouzou303_NAME)</f>
        <v/>
      </c>
    </row>
    <row r="498" spans="1:6" s="18" customFormat="1" ht="15" customHeight="1">
      <c r="A498" s="101"/>
      <c r="B498" s="72" t="s">
        <v>595</v>
      </c>
      <c r="C498" s="193" t="s">
        <v>2547</v>
      </c>
      <c r="D498" s="223"/>
      <c r="E498" s="193" t="s">
        <v>2548</v>
      </c>
      <c r="F498" s="225" t="str">
        <f>IF(wskakunin_20kouzou303_KOUZOUSEKKEI_KOUFU_NO="","",wskakunin_20kouzou303_KOUZOUSEKKEI_KOUFU_NO)</f>
        <v/>
      </c>
    </row>
    <row r="499" spans="1:6" s="18" customFormat="1" ht="15" customHeight="1">
      <c r="A499" s="101"/>
      <c r="B499" s="72" t="s">
        <v>597</v>
      </c>
      <c r="C499" s="193" t="s">
        <v>2549</v>
      </c>
      <c r="D499" s="223"/>
      <c r="E499" s="193" t="s">
        <v>2550</v>
      </c>
      <c r="F499" s="225" t="str">
        <f>IF(wskakunin_20kouzou304_NAME="","",wskakunin_20kouzou304_NAME)</f>
        <v/>
      </c>
    </row>
    <row r="500" spans="1:6" s="18" customFormat="1" ht="15" customHeight="1">
      <c r="A500" s="101"/>
      <c r="B500" s="72" t="s">
        <v>595</v>
      </c>
      <c r="C500" s="193" t="s">
        <v>2551</v>
      </c>
      <c r="D500" s="223"/>
      <c r="E500" s="193" t="s">
        <v>2552</v>
      </c>
      <c r="F500" s="225" t="str">
        <f>IF(wskakunin_20kouzou304_KOUZOUSEKKEI_KOUFU_NO="","",wskakunin_20kouzou304_KOUZOUSEKKEI_KOUFU_NO)</f>
        <v/>
      </c>
    </row>
    <row r="501" spans="1:6" s="18" customFormat="1" ht="15" customHeight="1">
      <c r="A501" s="101"/>
      <c r="B501" s="72" t="s">
        <v>597</v>
      </c>
      <c r="C501" s="193" t="s">
        <v>2553</v>
      </c>
      <c r="D501" s="223"/>
      <c r="E501" s="193" t="s">
        <v>2554</v>
      </c>
      <c r="F501" s="225" t="str">
        <f>IF(wskakunin_20kouzou305_NAME="","",wskakunin_20kouzou305_NAME)</f>
        <v/>
      </c>
    </row>
    <row r="502" spans="1:6" s="18" customFormat="1" ht="15" customHeight="1">
      <c r="A502" s="101"/>
      <c r="B502" s="72" t="s">
        <v>595</v>
      </c>
      <c r="C502" s="193" t="s">
        <v>2555</v>
      </c>
      <c r="D502" s="223"/>
      <c r="E502" s="193" t="s">
        <v>2556</v>
      </c>
      <c r="F502" s="225" t="str">
        <f>IF(wskakunin_20kouzou305_KOUZOUSEKKEI_KOUFU_NO="","",wskakunin_20kouzou305_KOUZOUSEKKEI_KOUFU_NO)</f>
        <v/>
      </c>
    </row>
    <row r="503" spans="1:6" ht="15" customHeight="1">
      <c r="A503" s="48"/>
      <c r="B503" s="72"/>
    </row>
    <row r="504" spans="1:6" s="18" customFormat="1" ht="15" customHeight="1">
      <c r="A504" s="40" t="s">
        <v>755</v>
      </c>
      <c r="B504" s="100"/>
      <c r="C504" s="193"/>
      <c r="D504" s="194"/>
      <c r="E504" s="193"/>
      <c r="F504" s="193"/>
    </row>
    <row r="505" spans="1:6" s="18" customFormat="1" ht="15" customHeight="1">
      <c r="A505" s="101"/>
      <c r="B505" s="72" t="s">
        <v>597</v>
      </c>
      <c r="C505" s="31" t="s">
        <v>756</v>
      </c>
      <c r="D505" s="223"/>
      <c r="E505" s="31" t="s">
        <v>757</v>
      </c>
      <c r="F505" s="226" t="str">
        <f>IF(wskakunin_20setubi101_NAME="","",wskakunin_20setubi101_NAME)</f>
        <v/>
      </c>
    </row>
    <row r="506" spans="1:6" s="18" customFormat="1" ht="15" customHeight="1">
      <c r="A506" s="101"/>
      <c r="B506" s="72" t="s">
        <v>758</v>
      </c>
      <c r="C506" s="31" t="s">
        <v>2496</v>
      </c>
      <c r="D506" s="223"/>
      <c r="E506" s="31" t="s">
        <v>2497</v>
      </c>
      <c r="F506" s="226" t="str">
        <f>IF(wskakunin_20setubi101_SETUBISEKKEI_KOUFU_NO="","",wskakunin_20setubi101_SETUBISEKKEI_KOUFU_NO)</f>
        <v/>
      </c>
    </row>
    <row r="507" spans="1:6" s="18" customFormat="1" ht="15" customHeight="1">
      <c r="A507" s="101"/>
      <c r="B507" s="72" t="s">
        <v>597</v>
      </c>
      <c r="C507" s="31" t="s">
        <v>759</v>
      </c>
      <c r="D507" s="223"/>
      <c r="E507" s="31" t="s">
        <v>760</v>
      </c>
      <c r="F507" s="226" t="str">
        <f>IF(wskakunin_20setubi102_NAME="","",wskakunin_20setubi102_NAME)</f>
        <v/>
      </c>
    </row>
    <row r="508" spans="1:6" s="18" customFormat="1" ht="15" customHeight="1">
      <c r="A508" s="101"/>
      <c r="B508" s="72" t="s">
        <v>758</v>
      </c>
      <c r="C508" s="31" t="s">
        <v>2498</v>
      </c>
      <c r="D508" s="223"/>
      <c r="E508" s="31" t="s">
        <v>2499</v>
      </c>
      <c r="F508" s="226" t="str">
        <f>IF(wskakunin_20setubi102_SETUBISEKKEI_KOUFU_NO="","",wskakunin_20setubi102_SETUBISEKKEI_KOUFU_NO)</f>
        <v/>
      </c>
    </row>
    <row r="509" spans="1:6" s="18" customFormat="1" ht="15" customHeight="1">
      <c r="A509" s="101"/>
      <c r="B509" s="72" t="s">
        <v>597</v>
      </c>
      <c r="C509" s="31" t="s">
        <v>761</v>
      </c>
      <c r="D509" s="223"/>
      <c r="E509" s="31" t="s">
        <v>762</v>
      </c>
      <c r="F509" s="226" t="str">
        <f>IF(wskakunin_20setubi103_NAME="","",wskakunin_20setubi103_NAME)</f>
        <v/>
      </c>
    </row>
    <row r="510" spans="1:6" s="18" customFormat="1" ht="15" customHeight="1">
      <c r="A510" s="101"/>
      <c r="B510" s="72" t="s">
        <v>758</v>
      </c>
      <c r="C510" s="31" t="s">
        <v>2500</v>
      </c>
      <c r="D510" s="223"/>
      <c r="E510" s="31" t="s">
        <v>2501</v>
      </c>
      <c r="F510" s="226" t="str">
        <f>IF(wskakunin_20setubi103_SETUBISEKKEI_KOUFU_NO="","",wskakunin_20setubi103_SETUBISEKKEI_KOUFU_NO)</f>
        <v/>
      </c>
    </row>
    <row r="511" spans="1:6" s="18" customFormat="1" ht="15" customHeight="1">
      <c r="A511" s="101"/>
      <c r="B511" s="72" t="s">
        <v>597</v>
      </c>
      <c r="C511" s="31" t="s">
        <v>2557</v>
      </c>
      <c r="D511" s="223"/>
      <c r="E511" s="31" t="s">
        <v>2558</v>
      </c>
      <c r="F511" s="226" t="str">
        <f>IF(wskakunin_20setubi104_NAME="","",wskakunin_20setubi104_NAME)</f>
        <v/>
      </c>
    </row>
    <row r="512" spans="1:6" s="18" customFormat="1" ht="15" customHeight="1">
      <c r="A512" s="101"/>
      <c r="B512" s="72" t="s">
        <v>758</v>
      </c>
      <c r="C512" s="31" t="s">
        <v>2559</v>
      </c>
      <c r="D512" s="223"/>
      <c r="E512" s="31" t="s">
        <v>2560</v>
      </c>
      <c r="F512" s="226" t="str">
        <f>IF(wskakunin_20setubi104_SETUBISEKKEI_KOUFU_NO="","",wskakunin_20setubi104_SETUBISEKKEI_KOUFU_NO)</f>
        <v/>
      </c>
    </row>
    <row r="513" spans="1:6" s="18" customFormat="1" ht="15" customHeight="1">
      <c r="A513" s="101"/>
      <c r="B513" s="72" t="s">
        <v>597</v>
      </c>
      <c r="C513" s="31" t="s">
        <v>2561</v>
      </c>
      <c r="D513" s="223"/>
      <c r="E513" s="31" t="s">
        <v>2562</v>
      </c>
      <c r="F513" s="226" t="str">
        <f>IF(wskakunin_20setubi105_NAME="","",wskakunin_20setubi105_NAME)</f>
        <v/>
      </c>
    </row>
    <row r="514" spans="1:6" s="18" customFormat="1" ht="15" customHeight="1">
      <c r="A514" s="101"/>
      <c r="B514" s="72" t="s">
        <v>758</v>
      </c>
      <c r="C514" s="31" t="s">
        <v>2563</v>
      </c>
      <c r="D514" s="223"/>
      <c r="E514" s="31" t="s">
        <v>2564</v>
      </c>
      <c r="F514" s="226" t="str">
        <f>IF(wskakunin_20setubi105_SETUBISEKKEI_KOUFU_NO="","",wskakunin_20setubi105_SETUBISEKKEI_KOUFU_NO)</f>
        <v/>
      </c>
    </row>
    <row r="515" spans="1:6" ht="15" customHeight="1">
      <c r="A515" s="48"/>
      <c r="B515" s="72"/>
    </row>
    <row r="516" spans="1:6" s="18" customFormat="1" ht="15" customHeight="1">
      <c r="A516" s="40" t="s">
        <v>763</v>
      </c>
      <c r="B516" s="100"/>
      <c r="C516" s="193"/>
      <c r="D516" s="194"/>
      <c r="E516" s="193"/>
      <c r="F516" s="193"/>
    </row>
    <row r="517" spans="1:6" s="18" customFormat="1" ht="15" customHeight="1">
      <c r="A517" s="101"/>
      <c r="B517" s="72" t="s">
        <v>597</v>
      </c>
      <c r="C517" s="31" t="s">
        <v>764</v>
      </c>
      <c r="D517" s="223"/>
      <c r="E517" s="31" t="s">
        <v>765</v>
      </c>
      <c r="F517" s="226" t="str">
        <f>IF(wskakunin_20setubi301_NAME="","",wskakunin_20setubi301_NAME)</f>
        <v/>
      </c>
    </row>
    <row r="518" spans="1:6" s="18" customFormat="1" ht="15" customHeight="1">
      <c r="A518" s="101"/>
      <c r="B518" s="72" t="s">
        <v>758</v>
      </c>
      <c r="C518" s="31" t="s">
        <v>2502</v>
      </c>
      <c r="D518" s="223"/>
      <c r="E518" s="31" t="s">
        <v>2503</v>
      </c>
      <c r="F518" s="226" t="str">
        <f>IF(wskakunin_20setubi301_SETUBISEKKEI_KOUFU_NO="","",wskakunin_20setubi301_SETUBISEKKEI_KOUFU_NO)</f>
        <v/>
      </c>
    </row>
    <row r="519" spans="1:6" s="18" customFormat="1" ht="15" customHeight="1">
      <c r="A519" s="101"/>
      <c r="B519" s="72" t="s">
        <v>597</v>
      </c>
      <c r="C519" s="31" t="s">
        <v>766</v>
      </c>
      <c r="D519" s="223"/>
      <c r="E519" s="31" t="s">
        <v>767</v>
      </c>
      <c r="F519" s="226" t="str">
        <f>IF(wskakunin_20setubi302_NAME="","",wskakunin_20setubi302_NAME)</f>
        <v/>
      </c>
    </row>
    <row r="520" spans="1:6" s="18" customFormat="1" ht="15" customHeight="1">
      <c r="A520" s="101"/>
      <c r="B520" s="72" t="s">
        <v>758</v>
      </c>
      <c r="C520" s="31" t="s">
        <v>2504</v>
      </c>
      <c r="D520" s="223"/>
      <c r="E520" s="31" t="s">
        <v>2505</v>
      </c>
      <c r="F520" s="226" t="str">
        <f>IF(wskakunin_20setubi302_SETUBISEKKEI_KOUFU_NO="","",wskakunin_20setubi302_SETUBISEKKEI_KOUFU_NO)</f>
        <v/>
      </c>
    </row>
    <row r="521" spans="1:6" s="18" customFormat="1" ht="15" customHeight="1">
      <c r="A521" s="101"/>
      <c r="B521" s="72" t="s">
        <v>597</v>
      </c>
      <c r="C521" s="31" t="s">
        <v>768</v>
      </c>
      <c r="D521" s="223"/>
      <c r="E521" s="31" t="s">
        <v>769</v>
      </c>
      <c r="F521" s="226" t="str">
        <f>IF(wskakunin_20setubi303_NAME="","",wskakunin_20setubi303_NAME)</f>
        <v/>
      </c>
    </row>
    <row r="522" spans="1:6" s="18" customFormat="1" ht="15" customHeight="1">
      <c r="A522" s="101"/>
      <c r="B522" s="72" t="s">
        <v>758</v>
      </c>
      <c r="C522" s="31" t="s">
        <v>2506</v>
      </c>
      <c r="D522" s="223"/>
      <c r="E522" s="31" t="s">
        <v>2507</v>
      </c>
      <c r="F522" s="226" t="str">
        <f>IF(wskakunin_20setubi303_SETUBISEKKEI_KOUFU_NO="","",wskakunin_20setubi303_SETUBISEKKEI_KOUFU_NO)</f>
        <v/>
      </c>
    </row>
    <row r="523" spans="1:6" s="18" customFormat="1" ht="15" customHeight="1">
      <c r="A523" s="101"/>
      <c r="B523" s="72" t="s">
        <v>597</v>
      </c>
      <c r="C523" s="31" t="s">
        <v>2565</v>
      </c>
      <c r="D523" s="223"/>
      <c r="E523" s="31" t="s">
        <v>2566</v>
      </c>
      <c r="F523" s="226" t="str">
        <f>IF(wskakunin_20setubi304_NAME="","",wskakunin_20setubi304_NAME)</f>
        <v/>
      </c>
    </row>
    <row r="524" spans="1:6" s="18" customFormat="1" ht="15" customHeight="1">
      <c r="A524" s="101"/>
      <c r="B524" s="72" t="s">
        <v>758</v>
      </c>
      <c r="C524" s="31" t="s">
        <v>2567</v>
      </c>
      <c r="D524" s="223"/>
      <c r="E524" s="31" t="s">
        <v>2568</v>
      </c>
      <c r="F524" s="226" t="str">
        <f>IF(wskakunin_20setubi304_SETUBISEKKEI_KOUFU_NO="","",wskakunin_20setubi304_SETUBISEKKEI_KOUFU_NO)</f>
        <v/>
      </c>
    </row>
    <row r="525" spans="1:6" s="18" customFormat="1" ht="15" customHeight="1">
      <c r="A525" s="101"/>
      <c r="B525" s="72" t="s">
        <v>597</v>
      </c>
      <c r="C525" s="31" t="s">
        <v>2569</v>
      </c>
      <c r="D525" s="223"/>
      <c r="E525" s="31" t="s">
        <v>2570</v>
      </c>
      <c r="F525" s="226" t="str">
        <f>IF(wskakunin_20setubi305_NAME="","",wskakunin_20setubi305_NAME)</f>
        <v/>
      </c>
    </row>
    <row r="526" spans="1:6" s="18" customFormat="1" ht="15" customHeight="1">
      <c r="A526" s="101"/>
      <c r="B526" s="72" t="s">
        <v>758</v>
      </c>
      <c r="C526" s="31" t="s">
        <v>2571</v>
      </c>
      <c r="D526" s="223"/>
      <c r="E526" s="31" t="s">
        <v>2572</v>
      </c>
      <c r="F526" s="226" t="str">
        <f>IF(wskakunin_20setubi305_SETUBISEKKEI_KOUFU_NO="","",wskakunin_20setubi305_SETUBISEKKEI_KOUFU_NO)</f>
        <v/>
      </c>
    </row>
    <row r="527" spans="1:6" ht="15" customHeight="1">
      <c r="A527" s="49"/>
      <c r="B527" s="73"/>
    </row>
    <row r="528" spans="1:6" s="15" customFormat="1" ht="15" customHeight="1">
      <c r="A528" s="35" t="s">
        <v>554</v>
      </c>
      <c r="B528" s="36"/>
      <c r="C528" s="32"/>
      <c r="D528" s="32"/>
      <c r="E528" s="32"/>
    </row>
    <row r="529" spans="1:22" s="15" customFormat="1" ht="15" customHeight="1">
      <c r="A529" s="38" t="s">
        <v>596</v>
      </c>
      <c r="B529" s="39"/>
      <c r="C529" s="32"/>
      <c r="D529" s="32"/>
      <c r="E529" s="32"/>
    </row>
    <row r="530" spans="1:22" s="33" customFormat="1" ht="15" customHeight="1">
      <c r="A530" s="37"/>
      <c r="B530" s="76" t="s">
        <v>597</v>
      </c>
      <c r="C530" s="14" t="s">
        <v>1341</v>
      </c>
      <c r="D530" s="214"/>
      <c r="E530" s="14" t="s">
        <v>1337</v>
      </c>
      <c r="F530" s="42" t="str">
        <f>IF(wskakunin_iken1_NAME="","",wskakunin_iken1_NAME)</f>
        <v/>
      </c>
      <c r="G530" s="15"/>
    </row>
    <row r="531" spans="1:22" s="33" customFormat="1" ht="15" customHeight="1">
      <c r="A531" s="37"/>
      <c r="B531" s="76" t="s">
        <v>598</v>
      </c>
      <c r="C531" s="14" t="s">
        <v>1342</v>
      </c>
      <c r="D531" s="215"/>
      <c r="E531" s="14" t="s">
        <v>1348</v>
      </c>
      <c r="F531" s="42" t="str">
        <f>IF(wskakunin_iken1_JIMU_NAME="","",wskakunin_iken1_JIMU_NAME)</f>
        <v/>
      </c>
      <c r="G531" s="15"/>
    </row>
    <row r="532" spans="1:22" s="33" customFormat="1" ht="15" customHeight="1">
      <c r="A532" s="37"/>
      <c r="B532" s="76" t="s">
        <v>551</v>
      </c>
      <c r="C532" s="14" t="s">
        <v>1343</v>
      </c>
      <c r="D532" s="215"/>
      <c r="E532" s="14" t="s">
        <v>1349</v>
      </c>
      <c r="F532" s="42" t="str">
        <f>IF(wskakunin_iken1_ZIP="","",wskakunin_iken1_ZIP)</f>
        <v/>
      </c>
      <c r="G532" s="15"/>
      <c r="I532" s="34"/>
      <c r="J532" s="34"/>
      <c r="K532" s="34"/>
      <c r="L532" s="34"/>
      <c r="M532" s="34"/>
      <c r="N532" s="34"/>
      <c r="O532" s="34"/>
      <c r="P532" s="34"/>
      <c r="Q532" s="34"/>
      <c r="R532" s="34"/>
      <c r="S532" s="34"/>
      <c r="T532" s="34"/>
      <c r="U532" s="34"/>
      <c r="V532" s="34"/>
    </row>
    <row r="533" spans="1:22" s="33" customFormat="1" ht="15" customHeight="1">
      <c r="A533" s="37"/>
      <c r="B533" s="76" t="s">
        <v>599</v>
      </c>
      <c r="C533" s="14" t="s">
        <v>1344</v>
      </c>
      <c r="D533" s="215"/>
      <c r="E533" s="14" t="s">
        <v>1338</v>
      </c>
      <c r="F533" s="42" t="str">
        <f>IF(wskakunin_iken1__address="","",wskakunin_iken1__address)</f>
        <v/>
      </c>
      <c r="G533" s="15"/>
      <c r="I533" s="34"/>
      <c r="J533" s="34"/>
      <c r="K533" s="34"/>
      <c r="L533" s="34"/>
      <c r="M533" s="34"/>
      <c r="N533" s="34"/>
      <c r="O533" s="34"/>
      <c r="P533" s="34"/>
      <c r="Q533" s="34"/>
      <c r="R533" s="34"/>
      <c r="S533" s="34"/>
      <c r="T533" s="34"/>
      <c r="U533" s="34"/>
      <c r="V533" s="34"/>
    </row>
    <row r="534" spans="1:22" s="33" customFormat="1" ht="15" customHeight="1">
      <c r="A534" s="37"/>
      <c r="B534" s="76" t="s">
        <v>555</v>
      </c>
      <c r="C534" s="14" t="s">
        <v>1345</v>
      </c>
      <c r="D534" s="215"/>
      <c r="E534" s="14" t="s">
        <v>1339</v>
      </c>
      <c r="F534" s="42" t="str">
        <f>IF(wskakunin_iken1_TEL="","",wskakunin_iken1_TEL)</f>
        <v/>
      </c>
      <c r="G534" s="15"/>
      <c r="I534" s="34"/>
      <c r="J534" s="34"/>
      <c r="K534" s="34"/>
      <c r="L534" s="34"/>
      <c r="M534" s="34"/>
      <c r="N534" s="34"/>
      <c r="O534" s="34"/>
      <c r="P534" s="34"/>
      <c r="Q534" s="34"/>
      <c r="R534" s="34"/>
      <c r="S534" s="34"/>
      <c r="T534" s="34"/>
      <c r="U534" s="34"/>
      <c r="V534" s="34"/>
    </row>
    <row r="535" spans="1:22" s="33" customFormat="1" ht="15" customHeight="1">
      <c r="A535" s="37"/>
      <c r="B535" s="76" t="s">
        <v>556</v>
      </c>
      <c r="C535" s="14" t="s">
        <v>1346</v>
      </c>
      <c r="D535" s="215"/>
      <c r="E535" s="14" t="s">
        <v>1350</v>
      </c>
      <c r="F535" s="42" t="str">
        <f>IF(wskakunin_iken1_IKEN_NO="","",wskakunin_iken1_IKEN_NO)</f>
        <v/>
      </c>
      <c r="G535" s="15"/>
    </row>
    <row r="536" spans="1:22" s="15" customFormat="1" ht="15" customHeight="1">
      <c r="A536" s="35"/>
      <c r="B536" s="77" t="s">
        <v>557</v>
      </c>
      <c r="C536" s="32" t="s">
        <v>1347</v>
      </c>
      <c r="D536" s="214"/>
      <c r="E536" s="32" t="s">
        <v>1340</v>
      </c>
      <c r="F536" s="143" t="str">
        <f>IF(wskakunin_iken1_DOC="","",wskakunin_iken1_DOC)</f>
        <v/>
      </c>
    </row>
    <row r="537" spans="1:22" s="15" customFormat="1" ht="15" customHeight="1">
      <c r="A537" s="35"/>
      <c r="B537" s="78"/>
      <c r="C537" s="32"/>
    </row>
    <row r="538" spans="1:22" s="15" customFormat="1" ht="15" customHeight="1">
      <c r="A538" s="38" t="s">
        <v>600</v>
      </c>
      <c r="B538" s="39"/>
      <c r="C538" s="32"/>
      <c r="D538" s="32"/>
    </row>
    <row r="539" spans="1:22" s="33" customFormat="1" ht="15" customHeight="1">
      <c r="A539" s="37"/>
      <c r="B539" s="76" t="s">
        <v>597</v>
      </c>
      <c r="C539" s="14" t="s">
        <v>1358</v>
      </c>
      <c r="D539" s="227"/>
      <c r="E539" s="14" t="s">
        <v>1351</v>
      </c>
      <c r="F539" s="42" t="str">
        <f>IF(wskakunin_iken2_NAME="","",wskakunin_iken2_NAME)</f>
        <v/>
      </c>
      <c r="G539" s="15"/>
    </row>
    <row r="540" spans="1:22" s="33" customFormat="1" ht="15" customHeight="1">
      <c r="A540" s="37"/>
      <c r="B540" s="76" t="s">
        <v>598</v>
      </c>
      <c r="C540" s="14" t="s">
        <v>1359</v>
      </c>
      <c r="D540" s="227"/>
      <c r="E540" s="14" t="s">
        <v>1355</v>
      </c>
      <c r="F540" s="42" t="str">
        <f>IF(wskakunin_iken2_JIMU_NAME="","",wskakunin_iken2_JIMU_NAME)</f>
        <v/>
      </c>
      <c r="G540" s="15"/>
    </row>
    <row r="541" spans="1:22" s="33" customFormat="1" ht="15" customHeight="1">
      <c r="A541" s="37"/>
      <c r="B541" s="76" t="s">
        <v>551</v>
      </c>
      <c r="C541" s="14" t="s">
        <v>1360</v>
      </c>
      <c r="D541" s="227"/>
      <c r="E541" s="14" t="s">
        <v>1356</v>
      </c>
      <c r="F541" s="42" t="str">
        <f>IF(wskakunin_iken2_ZIP="","",wskakunin_iken2_ZIP)</f>
        <v/>
      </c>
      <c r="G541" s="15"/>
      <c r="I541" s="34"/>
      <c r="J541" s="34"/>
      <c r="K541" s="34"/>
      <c r="L541" s="34"/>
      <c r="M541" s="34"/>
      <c r="N541" s="34"/>
      <c r="O541" s="34"/>
      <c r="P541" s="34"/>
      <c r="Q541" s="34"/>
      <c r="R541" s="34"/>
      <c r="S541" s="34"/>
      <c r="T541" s="34"/>
      <c r="U541" s="34"/>
      <c r="V541" s="34"/>
    </row>
    <row r="542" spans="1:22" s="33" customFormat="1" ht="15" customHeight="1">
      <c r="A542" s="37"/>
      <c r="B542" s="76" t="s">
        <v>599</v>
      </c>
      <c r="C542" s="14" t="s">
        <v>1361</v>
      </c>
      <c r="D542" s="227"/>
      <c r="E542" s="14" t="s">
        <v>1352</v>
      </c>
      <c r="F542" s="42" t="str">
        <f>IF(wskakunin_iken2__address="","",wskakunin_iken2__address)</f>
        <v/>
      </c>
      <c r="G542" s="15"/>
      <c r="I542" s="34"/>
      <c r="J542" s="34"/>
      <c r="K542" s="34"/>
      <c r="L542" s="34"/>
      <c r="M542" s="34"/>
      <c r="N542" s="34"/>
      <c r="O542" s="34"/>
      <c r="P542" s="34"/>
      <c r="Q542" s="34"/>
      <c r="R542" s="34"/>
      <c r="S542" s="34"/>
      <c r="T542" s="34"/>
      <c r="U542" s="34"/>
      <c r="V542" s="34"/>
    </row>
    <row r="543" spans="1:22" s="33" customFormat="1" ht="15" customHeight="1">
      <c r="A543" s="37"/>
      <c r="B543" s="76" t="s">
        <v>555</v>
      </c>
      <c r="C543" s="14" t="s">
        <v>1362</v>
      </c>
      <c r="D543" s="227"/>
      <c r="E543" s="14" t="s">
        <v>1353</v>
      </c>
      <c r="F543" s="42" t="str">
        <f>IF(wskakunin_iken2_TEL="","",wskakunin_iken2_TEL)</f>
        <v/>
      </c>
      <c r="G543" s="15"/>
      <c r="I543" s="34"/>
      <c r="J543" s="34"/>
      <c r="K543" s="34"/>
      <c r="L543" s="34"/>
      <c r="M543" s="34"/>
      <c r="N543" s="34"/>
      <c r="O543" s="34"/>
      <c r="P543" s="34"/>
      <c r="Q543" s="34"/>
      <c r="R543" s="34"/>
      <c r="S543" s="34"/>
      <c r="T543" s="34"/>
      <c r="U543" s="34"/>
      <c r="V543" s="34"/>
    </row>
    <row r="544" spans="1:22" s="33" customFormat="1" ht="15" customHeight="1">
      <c r="A544" s="37"/>
      <c r="B544" s="76" t="s">
        <v>556</v>
      </c>
      <c r="C544" s="14" t="s">
        <v>1363</v>
      </c>
      <c r="D544" s="227"/>
      <c r="E544" s="14" t="s">
        <v>1357</v>
      </c>
      <c r="F544" s="42" t="str">
        <f>IF(wskakunin_iken2_IKEN_NO="","",wskakunin_iken2_IKEN_NO)</f>
        <v/>
      </c>
      <c r="G544" s="15"/>
    </row>
    <row r="545" spans="1:22" s="15" customFormat="1" ht="15" customHeight="1">
      <c r="A545" s="35"/>
      <c r="B545" s="77" t="s">
        <v>557</v>
      </c>
      <c r="C545" s="32" t="s">
        <v>1364</v>
      </c>
      <c r="D545" s="214"/>
      <c r="E545" s="32" t="s">
        <v>1354</v>
      </c>
      <c r="F545" s="143" t="str">
        <f>IF(wskakunin_iken2_DOC="","",wskakunin_iken2_DOC)</f>
        <v/>
      </c>
    </row>
    <row r="546" spans="1:22" s="15" customFormat="1" ht="15" customHeight="1">
      <c r="A546" s="35"/>
      <c r="B546" s="78"/>
      <c r="C546" s="32"/>
      <c r="D546" s="32"/>
    </row>
    <row r="547" spans="1:22" s="15" customFormat="1" ht="15" customHeight="1">
      <c r="A547" s="38" t="s">
        <v>601</v>
      </c>
      <c r="B547" s="39"/>
      <c r="C547" s="32"/>
      <c r="D547" s="32"/>
    </row>
    <row r="548" spans="1:22" s="33" customFormat="1" ht="15" customHeight="1">
      <c r="A548" s="37"/>
      <c r="B548" s="76" t="s">
        <v>597</v>
      </c>
      <c r="C548" s="14" t="s">
        <v>1381</v>
      </c>
      <c r="D548" s="215"/>
      <c r="E548" s="14" t="s">
        <v>1367</v>
      </c>
      <c r="F548" s="42" t="str">
        <f>IF(wskakunin_iken3_NAME="","",wskakunin_iken3_NAME)</f>
        <v/>
      </c>
      <c r="G548" s="15"/>
    </row>
    <row r="549" spans="1:22" s="33" customFormat="1" ht="15" customHeight="1">
      <c r="A549" s="37"/>
      <c r="B549" s="76" t="s">
        <v>598</v>
      </c>
      <c r="C549" s="14" t="s">
        <v>1382</v>
      </c>
      <c r="D549" s="215"/>
      <c r="E549" s="14" t="s">
        <v>1368</v>
      </c>
      <c r="F549" s="42" t="str">
        <f>IF(wskakunin_iken3_JIMU_NAME="","",wskakunin_iken3_JIMU_NAME)</f>
        <v/>
      </c>
      <c r="G549" s="15"/>
    </row>
    <row r="550" spans="1:22" s="33" customFormat="1" ht="15" customHeight="1">
      <c r="A550" s="37"/>
      <c r="B550" s="76" t="s">
        <v>551</v>
      </c>
      <c r="C550" s="14" t="s">
        <v>1383</v>
      </c>
      <c r="D550" s="215"/>
      <c r="E550" s="14" t="s">
        <v>1369</v>
      </c>
      <c r="F550" s="42" t="str">
        <f>IF(wskakunin_iken3_ZIP="","",wskakunin_iken3_ZIP)</f>
        <v/>
      </c>
      <c r="G550" s="15"/>
      <c r="I550" s="34"/>
      <c r="J550" s="34"/>
      <c r="K550" s="34"/>
      <c r="L550" s="34"/>
      <c r="M550" s="34"/>
      <c r="N550" s="34"/>
      <c r="O550" s="34"/>
      <c r="P550" s="34"/>
      <c r="Q550" s="34"/>
      <c r="R550" s="34"/>
      <c r="S550" s="34"/>
      <c r="T550" s="34"/>
      <c r="U550" s="34"/>
      <c r="V550" s="34"/>
    </row>
    <row r="551" spans="1:22" s="33" customFormat="1" ht="15" customHeight="1">
      <c r="A551" s="37"/>
      <c r="B551" s="76" t="s">
        <v>599</v>
      </c>
      <c r="C551" s="14" t="s">
        <v>1384</v>
      </c>
      <c r="D551" s="215"/>
      <c r="E551" s="14" t="s">
        <v>1370</v>
      </c>
      <c r="F551" s="42" t="str">
        <f>IF(wskakunin_iken3__address="","",wskakunin_iken3__address)</f>
        <v/>
      </c>
      <c r="G551" s="15"/>
      <c r="I551" s="34"/>
      <c r="J551" s="34"/>
      <c r="K551" s="34"/>
      <c r="L551" s="34"/>
      <c r="M551" s="34"/>
      <c r="N551" s="34"/>
      <c r="O551" s="34"/>
      <c r="P551" s="34"/>
      <c r="Q551" s="34"/>
      <c r="R551" s="34"/>
      <c r="S551" s="34"/>
      <c r="T551" s="34"/>
      <c r="U551" s="34"/>
      <c r="V551" s="34"/>
    </row>
    <row r="552" spans="1:22" s="33" customFormat="1" ht="15" customHeight="1">
      <c r="A552" s="37"/>
      <c r="B552" s="76" t="s">
        <v>555</v>
      </c>
      <c r="C552" s="14" t="s">
        <v>1385</v>
      </c>
      <c r="D552" s="215"/>
      <c r="E552" s="14" t="s">
        <v>1371</v>
      </c>
      <c r="F552" s="42" t="str">
        <f>IF(wskakunin_iken3_TEL="","",wskakunin_iken3_TEL)</f>
        <v/>
      </c>
      <c r="G552" s="15"/>
      <c r="I552" s="34"/>
      <c r="J552" s="34"/>
      <c r="K552" s="34"/>
      <c r="L552" s="34"/>
      <c r="M552" s="34"/>
      <c r="N552" s="34"/>
      <c r="O552" s="34"/>
      <c r="P552" s="34"/>
      <c r="Q552" s="34"/>
      <c r="R552" s="34"/>
      <c r="S552" s="34"/>
      <c r="T552" s="34"/>
      <c r="U552" s="34"/>
      <c r="V552" s="34"/>
    </row>
    <row r="553" spans="1:22" s="33" customFormat="1" ht="15" customHeight="1">
      <c r="A553" s="37"/>
      <c r="B553" s="76" t="s">
        <v>556</v>
      </c>
      <c r="C553" s="14" t="s">
        <v>1386</v>
      </c>
      <c r="D553" s="215"/>
      <c r="E553" s="14" t="s">
        <v>1372</v>
      </c>
      <c r="F553" s="42" t="str">
        <f>IF(wskakunin_iken3_IKEN_NO="","",wskakunin_iken3_IKEN_NO)</f>
        <v/>
      </c>
      <c r="G553" s="15"/>
    </row>
    <row r="554" spans="1:22" s="15" customFormat="1" ht="15" customHeight="1">
      <c r="A554" s="35"/>
      <c r="B554" s="77" t="s">
        <v>557</v>
      </c>
      <c r="C554" s="32" t="s">
        <v>1387</v>
      </c>
      <c r="D554" s="214"/>
      <c r="E554" s="32" t="s">
        <v>1373</v>
      </c>
      <c r="F554" s="143" t="str">
        <f>IF(wskakunin_iken3_DOC="","",wskakunin_iken3_DOC)</f>
        <v/>
      </c>
    </row>
    <row r="555" spans="1:22" s="15" customFormat="1" ht="15" customHeight="1">
      <c r="A555" s="35"/>
      <c r="B555" s="78"/>
      <c r="C555" s="32"/>
      <c r="D555" s="32"/>
    </row>
    <row r="556" spans="1:22" s="15" customFormat="1" ht="15" customHeight="1">
      <c r="A556" s="38" t="s">
        <v>602</v>
      </c>
      <c r="B556" s="39"/>
      <c r="C556" s="32"/>
      <c r="D556" s="32"/>
    </row>
    <row r="557" spans="1:22" s="33" customFormat="1" ht="15" customHeight="1">
      <c r="A557" s="37"/>
      <c r="B557" s="76" t="s">
        <v>597</v>
      </c>
      <c r="C557" s="14" t="s">
        <v>1388</v>
      </c>
      <c r="D557" s="215"/>
      <c r="E557" s="14" t="s">
        <v>1374</v>
      </c>
      <c r="F557" s="42" t="str">
        <f>IF(wskakunin_iken4_NAME="","",wskakunin_iken4_NAME)</f>
        <v/>
      </c>
      <c r="G557" s="15"/>
    </row>
    <row r="558" spans="1:22" s="33" customFormat="1" ht="15" customHeight="1">
      <c r="A558" s="37"/>
      <c r="B558" s="76" t="s">
        <v>598</v>
      </c>
      <c r="C558" s="14" t="s">
        <v>1389</v>
      </c>
      <c r="D558" s="215"/>
      <c r="E558" s="14" t="s">
        <v>1375</v>
      </c>
      <c r="F558" s="42" t="str">
        <f>IF(wskakunin_iken4_JIMU_NAME="","",wskakunin_iken4_JIMU_NAME)</f>
        <v/>
      </c>
      <c r="G558" s="15"/>
    </row>
    <row r="559" spans="1:22" s="33" customFormat="1" ht="15" customHeight="1">
      <c r="A559" s="37"/>
      <c r="B559" s="76" t="s">
        <v>551</v>
      </c>
      <c r="C559" s="14" t="s">
        <v>1390</v>
      </c>
      <c r="D559" s="215"/>
      <c r="E559" s="14" t="s">
        <v>1376</v>
      </c>
      <c r="F559" s="42" t="str">
        <f>IF(wskakunin_iken4_ZIP="","",wskakunin_iken4_ZIP)</f>
        <v/>
      </c>
      <c r="G559" s="15"/>
      <c r="I559" s="34"/>
      <c r="J559" s="34"/>
      <c r="K559" s="34"/>
      <c r="L559" s="34"/>
      <c r="M559" s="34"/>
      <c r="N559" s="34"/>
      <c r="O559" s="34"/>
      <c r="P559" s="34"/>
      <c r="Q559" s="34"/>
      <c r="R559" s="34"/>
      <c r="S559" s="34"/>
      <c r="T559" s="34"/>
      <c r="U559" s="34"/>
      <c r="V559" s="34"/>
    </row>
    <row r="560" spans="1:22" s="33" customFormat="1" ht="15" customHeight="1">
      <c r="A560" s="37"/>
      <c r="B560" s="76" t="s">
        <v>599</v>
      </c>
      <c r="C560" s="14" t="s">
        <v>1391</v>
      </c>
      <c r="D560" s="215"/>
      <c r="E560" s="14" t="s">
        <v>1377</v>
      </c>
      <c r="F560" s="42" t="str">
        <f>IF(wskakunin_iken4__address="","",wskakunin_iken4__address)</f>
        <v/>
      </c>
      <c r="G560" s="15"/>
      <c r="I560" s="34"/>
      <c r="J560" s="34"/>
      <c r="K560" s="34"/>
      <c r="L560" s="34"/>
      <c r="M560" s="34"/>
      <c r="N560" s="34"/>
      <c r="O560" s="34"/>
      <c r="P560" s="34"/>
      <c r="Q560" s="34"/>
      <c r="R560" s="34"/>
      <c r="S560" s="34"/>
      <c r="T560" s="34"/>
      <c r="U560" s="34"/>
      <c r="V560" s="34"/>
    </row>
    <row r="561" spans="1:22" s="33" customFormat="1" ht="15" customHeight="1">
      <c r="A561" s="37"/>
      <c r="B561" s="76" t="s">
        <v>555</v>
      </c>
      <c r="C561" s="14" t="s">
        <v>1392</v>
      </c>
      <c r="D561" s="215"/>
      <c r="E561" s="14" t="s">
        <v>1378</v>
      </c>
      <c r="F561" s="42" t="str">
        <f>IF(wskakunin_iken4_TEL="","",wskakunin_iken4_TEL)</f>
        <v/>
      </c>
      <c r="G561" s="15"/>
      <c r="I561" s="34"/>
      <c r="J561" s="34"/>
      <c r="K561" s="34"/>
      <c r="L561" s="34"/>
      <c r="M561" s="34"/>
      <c r="N561" s="34"/>
      <c r="O561" s="34"/>
      <c r="P561" s="34"/>
      <c r="Q561" s="34"/>
      <c r="R561" s="34"/>
      <c r="S561" s="34"/>
      <c r="T561" s="34"/>
      <c r="U561" s="34"/>
      <c r="V561" s="34"/>
    </row>
    <row r="562" spans="1:22" s="33" customFormat="1" ht="15" customHeight="1">
      <c r="A562" s="37"/>
      <c r="B562" s="76" t="s">
        <v>556</v>
      </c>
      <c r="C562" s="14" t="s">
        <v>1393</v>
      </c>
      <c r="D562" s="215"/>
      <c r="E562" s="14" t="s">
        <v>1379</v>
      </c>
      <c r="F562" s="42" t="str">
        <f>IF(wskakunin_iken4_IKEN_NO="","",wskakunin_iken4_IKEN_NO)</f>
        <v/>
      </c>
      <c r="G562" s="15"/>
    </row>
    <row r="563" spans="1:22" s="15" customFormat="1" ht="15" customHeight="1">
      <c r="A563" s="35"/>
      <c r="B563" s="77" t="s">
        <v>557</v>
      </c>
      <c r="C563" s="32" t="s">
        <v>1394</v>
      </c>
      <c r="D563" s="214"/>
      <c r="E563" s="32" t="s">
        <v>1380</v>
      </c>
      <c r="F563" s="143" t="str">
        <f>IF(wskakunin_iken4_DOC="","",wskakunin_iken4_DOC)</f>
        <v/>
      </c>
    </row>
    <row r="564" spans="1:22" s="15" customFormat="1" ht="15" customHeight="1">
      <c r="A564" s="38" t="s">
        <v>2597</v>
      </c>
      <c r="B564" s="39"/>
      <c r="C564" s="31"/>
      <c r="D564" s="31"/>
      <c r="E564" s="31"/>
      <c r="F564" s="31"/>
    </row>
    <row r="565" spans="1:22" s="15" customFormat="1" ht="15" customHeight="1">
      <c r="A565" s="37"/>
      <c r="B565" s="76" t="s">
        <v>597</v>
      </c>
      <c r="C565" s="14" t="s">
        <v>2598</v>
      </c>
      <c r="D565" s="215"/>
      <c r="E565" s="31" t="s">
        <v>2599</v>
      </c>
      <c r="F565" s="143" t="str">
        <f>IF(wskakunin_iken5_NAME="","",wskakunin_iken5_NAME)</f>
        <v/>
      </c>
    </row>
    <row r="566" spans="1:22" s="15" customFormat="1" ht="15" customHeight="1">
      <c r="A566" s="37"/>
      <c r="B566" s="76" t="s">
        <v>598</v>
      </c>
      <c r="C566" s="14" t="s">
        <v>2600</v>
      </c>
      <c r="D566" s="215"/>
      <c r="E566" s="31" t="s">
        <v>2601</v>
      </c>
      <c r="F566" s="143" t="str">
        <f>IF(wskakunin_iken5_JIMU_NAME="","",wskakunin_iken5_JIMU_NAME)</f>
        <v/>
      </c>
    </row>
    <row r="567" spans="1:22" s="15" customFormat="1" ht="15" customHeight="1">
      <c r="A567" s="37"/>
      <c r="B567" s="76" t="s">
        <v>551</v>
      </c>
      <c r="C567" s="14" t="s">
        <v>2602</v>
      </c>
      <c r="D567" s="215"/>
      <c r="E567" s="31" t="s">
        <v>2603</v>
      </c>
      <c r="F567" s="143" t="str">
        <f>IF(wskakunin_iken5_ZIP="","",wskakunin_iken5_ZIP)</f>
        <v/>
      </c>
    </row>
    <row r="568" spans="1:22" s="15" customFormat="1" ht="15" customHeight="1">
      <c r="A568" s="37"/>
      <c r="B568" s="76" t="s">
        <v>599</v>
      </c>
      <c r="C568" s="14" t="s">
        <v>2604</v>
      </c>
      <c r="D568" s="215"/>
      <c r="E568" s="31" t="s">
        <v>2605</v>
      </c>
      <c r="F568" s="143" t="str">
        <f>IF(wskakunin_iken5__address="","",wskakunin_iken5__address)</f>
        <v/>
      </c>
    </row>
    <row r="569" spans="1:22" s="15" customFormat="1" ht="15" customHeight="1">
      <c r="A569" s="37"/>
      <c r="B569" s="76" t="s">
        <v>555</v>
      </c>
      <c r="C569" s="14" t="s">
        <v>2606</v>
      </c>
      <c r="D569" s="215"/>
      <c r="E569" s="31" t="s">
        <v>2607</v>
      </c>
      <c r="F569" s="143" t="str">
        <f>IF(wskakunin_iken5_TEL="","",wskakunin_iken5_TEL)</f>
        <v/>
      </c>
    </row>
    <row r="570" spans="1:22" s="15" customFormat="1" ht="15" customHeight="1">
      <c r="A570" s="37"/>
      <c r="B570" s="76" t="s">
        <v>556</v>
      </c>
      <c r="C570" s="14" t="s">
        <v>2608</v>
      </c>
      <c r="D570" s="215"/>
      <c r="E570" s="31" t="s">
        <v>2609</v>
      </c>
      <c r="F570" s="143" t="str">
        <f>IF(wskakunin_iken5_IKEN_NO="","",wskakunin_iken5_IKEN_NO)</f>
        <v/>
      </c>
    </row>
    <row r="571" spans="1:22" s="15" customFormat="1" ht="15" customHeight="1">
      <c r="A571" s="35"/>
      <c r="B571" s="77" t="s">
        <v>557</v>
      </c>
      <c r="C571" s="32" t="s">
        <v>2610</v>
      </c>
      <c r="D571" s="215"/>
      <c r="E571" s="31" t="s">
        <v>2611</v>
      </c>
      <c r="F571" s="143" t="str">
        <f>IF(wskakunin_iken5_DOC="","",wskakunin_iken5_DOC)</f>
        <v/>
      </c>
    </row>
    <row r="572" spans="1:22" s="31" customFormat="1" ht="15" customHeight="1">
      <c r="A572" s="195"/>
      <c r="B572" s="78"/>
      <c r="G572" s="15"/>
    </row>
    <row r="573" spans="1:22" ht="15" customHeight="1">
      <c r="A573" s="1" t="s">
        <v>610</v>
      </c>
      <c r="B573" s="42" t="s">
        <v>562</v>
      </c>
      <c r="G573" s="15"/>
      <c r="H573" s="15"/>
    </row>
    <row r="574" spans="1:22" ht="15" customHeight="1">
      <c r="A574" s="25"/>
      <c r="B574" s="69" t="s">
        <v>540</v>
      </c>
      <c r="C574" s="14" t="s">
        <v>770</v>
      </c>
      <c r="D574" s="143"/>
      <c r="E574" s="14" t="s">
        <v>771</v>
      </c>
      <c r="F574" s="143" t="str">
        <f>IF(wskakunin_kanri1__sikaku="", "", wskakunin_kanri1__sikaku)</f>
        <v/>
      </c>
      <c r="G574" s="15"/>
      <c r="H574" s="15"/>
    </row>
    <row r="575" spans="1:22" ht="15" customHeight="1">
      <c r="A575" s="25"/>
      <c r="B575" s="69" t="s">
        <v>541</v>
      </c>
      <c r="C575" s="14" t="s">
        <v>772</v>
      </c>
      <c r="D575" s="143"/>
      <c r="E575" s="14" t="s">
        <v>1401</v>
      </c>
      <c r="F575" s="143" t="str">
        <f>IF(wskakunin_kanri1_SIKAKU__label="", "", wskakunin_kanri1_SIKAKU__label)</f>
        <v/>
      </c>
      <c r="G575" s="15"/>
      <c r="H575" s="15"/>
    </row>
    <row r="576" spans="1:22" ht="15" customHeight="1">
      <c r="A576" s="30"/>
      <c r="B576" s="75" t="s">
        <v>536</v>
      </c>
      <c r="C576" s="14" t="s">
        <v>1329</v>
      </c>
      <c r="D576" s="143"/>
      <c r="E576" s="14" t="s">
        <v>773</v>
      </c>
      <c r="F576" s="143" t="str">
        <f>IF(wskakunin_kanri1_TOUROKU_KIKAN__label="","",wskakunin_kanri1_TOUROKU_KIKAN__label)</f>
        <v/>
      </c>
      <c r="G576" s="15"/>
      <c r="H576" s="15"/>
    </row>
    <row r="577" spans="1:8" ht="15" customHeight="1">
      <c r="A577" s="30"/>
      <c r="B577" s="75" t="s">
        <v>537</v>
      </c>
      <c r="C577" s="14" t="s">
        <v>774</v>
      </c>
      <c r="D577" s="214"/>
      <c r="E577" s="14" t="s">
        <v>775</v>
      </c>
      <c r="F577" s="143" t="str">
        <f>IF(wskakunin_kanri1_KENTIKUSI_NO="","",wskakunin_kanri1_KENTIKUSI_NO)</f>
        <v/>
      </c>
      <c r="G577" s="15"/>
      <c r="H577" s="15"/>
    </row>
    <row r="578" spans="1:8" ht="15" customHeight="1">
      <c r="A578" s="58"/>
      <c r="B578" s="69" t="s">
        <v>19</v>
      </c>
      <c r="C578" s="14" t="s">
        <v>776</v>
      </c>
      <c r="D578" s="143"/>
      <c r="E578" s="14" t="s">
        <v>777</v>
      </c>
      <c r="F578" s="143" t="str">
        <f>IF(wskakunin_kanri1_NAME="", "", wskakunin_kanri1_NAME)</f>
        <v/>
      </c>
      <c r="G578" s="15"/>
      <c r="H578" s="15"/>
    </row>
    <row r="579" spans="1:8" ht="15" customHeight="1">
      <c r="A579" s="58"/>
      <c r="B579" s="69" t="s">
        <v>542</v>
      </c>
      <c r="C579" s="14" t="s">
        <v>778</v>
      </c>
      <c r="D579" s="143"/>
      <c r="E579" s="14" t="s">
        <v>779</v>
      </c>
      <c r="F579" s="143" t="str">
        <f>IF(wskakunin_kanri1_JIMU__sikaku="", "", wskakunin_kanri1_JIMU__sikaku)</f>
        <v/>
      </c>
      <c r="G579" s="15"/>
      <c r="H579" s="15"/>
    </row>
    <row r="580" spans="1:8" ht="15" customHeight="1">
      <c r="A580" s="42"/>
      <c r="B580" s="75" t="s">
        <v>23</v>
      </c>
      <c r="C580" s="14" t="s">
        <v>780</v>
      </c>
      <c r="D580" s="143"/>
      <c r="E580" s="14" t="s">
        <v>1402</v>
      </c>
      <c r="F580" s="143" t="str">
        <f>IF(wskakunin_kanri1_JIMU_SIKAKU__label="","",wskakunin_kanri1_JIMU_SIKAKU__label)</f>
        <v/>
      </c>
      <c r="G580" s="15"/>
      <c r="H580" s="15"/>
    </row>
    <row r="581" spans="1:8" ht="15" customHeight="1">
      <c r="A581" s="42"/>
      <c r="B581" s="75" t="s">
        <v>543</v>
      </c>
      <c r="C581" s="14" t="s">
        <v>1330</v>
      </c>
      <c r="D581" s="143"/>
      <c r="E581" s="14" t="s">
        <v>781</v>
      </c>
      <c r="F581" s="143" t="str">
        <f>IF(wskakunin_kanri1_JIMU_TOUROKU_KIKAN__label="","",wskakunin_kanri1_JIMU_TOUROKU_KIKAN__label)</f>
        <v/>
      </c>
      <c r="G581" s="15"/>
      <c r="H581" s="15"/>
    </row>
    <row r="582" spans="1:8" ht="15" customHeight="1">
      <c r="A582" s="42"/>
      <c r="B582" s="75" t="s">
        <v>544</v>
      </c>
      <c r="C582" s="14" t="s">
        <v>782</v>
      </c>
      <c r="D582" s="143"/>
      <c r="E582" s="14" t="s">
        <v>783</v>
      </c>
      <c r="F582" s="143" t="str">
        <f>IF(wskakunin_kanri1_JIMU_NO="","",wskakunin_kanri1_JIMU_NO)</f>
        <v/>
      </c>
      <c r="G582" s="15"/>
      <c r="H582" s="15"/>
    </row>
    <row r="583" spans="1:8" ht="15" customHeight="1">
      <c r="A583" s="58"/>
      <c r="B583" s="69" t="s">
        <v>24</v>
      </c>
      <c r="C583" s="14" t="s">
        <v>784</v>
      </c>
      <c r="D583" s="143"/>
      <c r="E583" s="14" t="s">
        <v>785</v>
      </c>
      <c r="F583" s="143" t="str">
        <f>IF(wskakunin_kanri1_JIMU_NAME="", "", wskakunin_kanri1_JIMU_NAME)</f>
        <v/>
      </c>
      <c r="G583" s="15"/>
      <c r="H583" s="15"/>
    </row>
    <row r="584" spans="1:8" ht="15" customHeight="1">
      <c r="A584" s="58"/>
      <c r="B584" s="69" t="s">
        <v>20</v>
      </c>
      <c r="C584" s="14" t="s">
        <v>786</v>
      </c>
      <c r="D584" s="214"/>
      <c r="E584" s="14" t="s">
        <v>787</v>
      </c>
      <c r="F584" s="143" t="str">
        <f>IF(wskakunin_kanri1_ZIP="", "", wskakunin_kanri1_ZIP)</f>
        <v/>
      </c>
      <c r="G584" s="15"/>
      <c r="H584" s="15"/>
    </row>
    <row r="585" spans="1:8" ht="15" customHeight="1">
      <c r="A585" s="58"/>
      <c r="B585" s="69"/>
      <c r="E585" s="14" t="s">
        <v>2664</v>
      </c>
      <c r="F585" s="143" t="str">
        <f>IF(wskakunin_kanri1_ZIP="","",LEFT(wskakunin_kanri1_ZIP,3)&amp;RIGHT(wskakunin_kanri1_ZIP,4))</f>
        <v/>
      </c>
      <c r="G585" s="15"/>
      <c r="H585" s="15"/>
    </row>
    <row r="586" spans="1:8" ht="15" customHeight="1">
      <c r="A586" s="58"/>
      <c r="B586" s="69" t="s">
        <v>25</v>
      </c>
      <c r="C586" s="14" t="s">
        <v>788</v>
      </c>
      <c r="D586" s="143"/>
      <c r="E586" s="14" t="s">
        <v>789</v>
      </c>
      <c r="F586" s="143" t="str">
        <f>IF(wskakunin_kanri1__address="", "", wskakunin_kanri1__address)</f>
        <v/>
      </c>
      <c r="G586" s="15"/>
      <c r="H586" s="15"/>
    </row>
    <row r="587" spans="1:8" ht="15" customHeight="1">
      <c r="A587" s="58"/>
      <c r="B587" s="69" t="s">
        <v>22</v>
      </c>
      <c r="C587" s="14" t="s">
        <v>790</v>
      </c>
      <c r="D587" s="214"/>
      <c r="E587" s="14" t="s">
        <v>791</v>
      </c>
      <c r="F587" s="143" t="str">
        <f>IF(wskakunin_kanri1_TEL="", "", wskakunin_kanri1_TEL)</f>
        <v/>
      </c>
      <c r="G587" s="15"/>
      <c r="H587" s="15"/>
    </row>
    <row r="588" spans="1:8" ht="15" customHeight="1">
      <c r="A588" s="58"/>
      <c r="B588" s="69" t="s">
        <v>590</v>
      </c>
      <c r="C588" s="14" t="s">
        <v>792</v>
      </c>
      <c r="D588" s="214"/>
      <c r="E588" s="14" t="s">
        <v>793</v>
      </c>
      <c r="F588" s="143" t="str">
        <f>IF(wskakunin_kanri1_DOC="","",wskakunin_kanri1_DOC)</f>
        <v/>
      </c>
      <c r="G588" s="15"/>
      <c r="H588" s="15"/>
    </row>
    <row r="589" spans="1:8" ht="15" customHeight="1">
      <c r="A589" s="42"/>
      <c r="B589" s="72"/>
      <c r="G589" s="15"/>
      <c r="H589" s="15"/>
    </row>
    <row r="590" spans="1:8" ht="15" customHeight="1">
      <c r="A590" s="43" t="s">
        <v>611</v>
      </c>
      <c r="B590" s="42" t="s">
        <v>1903</v>
      </c>
      <c r="G590" s="15"/>
      <c r="H590" s="15"/>
    </row>
    <row r="591" spans="1:8" ht="15" customHeight="1">
      <c r="A591" s="25"/>
      <c r="B591" s="69" t="s">
        <v>540</v>
      </c>
      <c r="C591" s="14" t="s">
        <v>794</v>
      </c>
      <c r="D591" s="143"/>
      <c r="E591" s="14" t="s">
        <v>795</v>
      </c>
      <c r="F591" s="143" t="str">
        <f>IF(wskakunin_kanri2__sikaku="", "", wskakunin_kanri2__sikaku)</f>
        <v/>
      </c>
      <c r="G591" s="15"/>
      <c r="H591" s="15"/>
    </row>
    <row r="592" spans="1:8" ht="15" customHeight="1">
      <c r="A592" s="25"/>
      <c r="B592" s="69" t="s">
        <v>541</v>
      </c>
      <c r="C592" s="14" t="s">
        <v>796</v>
      </c>
      <c r="D592" s="143"/>
      <c r="E592" s="14" t="s">
        <v>1403</v>
      </c>
      <c r="F592" s="143" t="str">
        <f>IF(wskakunin_kanri2_SIKAKU__label="", "", wskakunin_kanri2_SIKAKU__label)</f>
        <v/>
      </c>
      <c r="G592" s="15"/>
      <c r="H592" s="15"/>
    </row>
    <row r="593" spans="1:8" ht="15" customHeight="1">
      <c r="A593" s="30"/>
      <c r="B593" s="75" t="s">
        <v>536</v>
      </c>
      <c r="C593" s="14" t="s">
        <v>1331</v>
      </c>
      <c r="D593" s="143"/>
      <c r="E593" s="14" t="s">
        <v>797</v>
      </c>
      <c r="F593" s="143" t="str">
        <f>IF(wskakunin_kanri2_TOUROKU_KIKAN__label="","",wskakunin_kanri2_TOUROKU_KIKAN__label)</f>
        <v/>
      </c>
      <c r="G593" s="15"/>
      <c r="H593" s="15"/>
    </row>
    <row r="594" spans="1:8" ht="15" customHeight="1">
      <c r="A594" s="30"/>
      <c r="B594" s="75" t="s">
        <v>537</v>
      </c>
      <c r="C594" s="14" t="s">
        <v>798</v>
      </c>
      <c r="D594" s="214"/>
      <c r="E594" s="14" t="s">
        <v>799</v>
      </c>
      <c r="F594" s="143" t="str">
        <f>IF(wskakunin_kanri2_KENTIKUSI_NO="","",wskakunin_kanri2_KENTIKUSI_NO)</f>
        <v/>
      </c>
      <c r="G594" s="15"/>
      <c r="H594" s="15"/>
    </row>
    <row r="595" spans="1:8" ht="15" customHeight="1">
      <c r="A595" s="58"/>
      <c r="B595" s="69" t="s">
        <v>19</v>
      </c>
      <c r="C595" s="14" t="s">
        <v>800</v>
      </c>
      <c r="D595" s="143"/>
      <c r="E595" s="14" t="s">
        <v>801</v>
      </c>
      <c r="F595" s="143" t="str">
        <f>IF(wskakunin_kanri2_NAME="", "", wskakunin_kanri2_NAME)</f>
        <v/>
      </c>
      <c r="G595" s="15"/>
      <c r="H595" s="15"/>
    </row>
    <row r="596" spans="1:8" ht="15" customHeight="1">
      <c r="A596" s="58"/>
      <c r="B596" s="69" t="s">
        <v>542</v>
      </c>
      <c r="C596" s="14" t="s">
        <v>802</v>
      </c>
      <c r="D596" s="143"/>
      <c r="E596" s="14" t="s">
        <v>803</v>
      </c>
      <c r="F596" s="143" t="str">
        <f>IF(wskakunin_kanri2_JIMU__sikaku="", "", wskakunin_kanri2_JIMU__sikaku)</f>
        <v/>
      </c>
      <c r="G596" s="15"/>
      <c r="H596" s="15"/>
    </row>
    <row r="597" spans="1:8" ht="15" customHeight="1">
      <c r="A597" s="42"/>
      <c r="B597" s="75" t="s">
        <v>23</v>
      </c>
      <c r="C597" s="14" t="s">
        <v>804</v>
      </c>
      <c r="D597" s="143"/>
      <c r="E597" s="14" t="s">
        <v>1404</v>
      </c>
      <c r="F597" s="143" t="str">
        <f>IF(wskakunin_kanri2_JIMU_SIKAKU__label="","",wskakunin_kanri2_JIMU_SIKAKU__label)</f>
        <v/>
      </c>
      <c r="G597" s="15"/>
      <c r="H597" s="15"/>
    </row>
    <row r="598" spans="1:8" ht="15" customHeight="1">
      <c r="A598" s="42"/>
      <c r="B598" s="75" t="s">
        <v>543</v>
      </c>
      <c r="C598" s="14" t="s">
        <v>1332</v>
      </c>
      <c r="D598" s="143"/>
      <c r="E598" s="14" t="s">
        <v>805</v>
      </c>
      <c r="F598" s="143" t="str">
        <f>IF(wskakunin_kanri2_JIMU_TOUROKU_KIKAN__label="","",wskakunin_kanri2_JIMU_TOUROKU_KIKAN__label)</f>
        <v/>
      </c>
      <c r="G598" s="15"/>
      <c r="H598" s="15"/>
    </row>
    <row r="599" spans="1:8" ht="15" customHeight="1">
      <c r="A599" s="42"/>
      <c r="B599" s="75" t="s">
        <v>544</v>
      </c>
      <c r="C599" s="14" t="s">
        <v>806</v>
      </c>
      <c r="D599" s="214"/>
      <c r="E599" s="14" t="s">
        <v>807</v>
      </c>
      <c r="F599" s="143" t="str">
        <f>IF(wskakunin_kanri2_JIMU_NO="","",wskakunin_kanri2_JIMU_NO)</f>
        <v/>
      </c>
      <c r="G599" s="15"/>
      <c r="H599" s="15"/>
    </row>
    <row r="600" spans="1:8" ht="15" customHeight="1">
      <c r="A600" s="58"/>
      <c r="B600" s="69" t="s">
        <v>24</v>
      </c>
      <c r="C600" s="14" t="s">
        <v>808</v>
      </c>
      <c r="D600" s="143"/>
      <c r="E600" s="14" t="s">
        <v>809</v>
      </c>
      <c r="F600" s="143" t="str">
        <f>IF(wskakunin_kanri2_JIMU_NAME="", "", wskakunin_kanri2_JIMU_NAME)</f>
        <v/>
      </c>
      <c r="G600" s="15"/>
      <c r="H600" s="15"/>
    </row>
    <row r="601" spans="1:8" ht="15" customHeight="1">
      <c r="A601" s="58"/>
      <c r="B601" s="69" t="s">
        <v>20</v>
      </c>
      <c r="C601" s="14" t="s">
        <v>810</v>
      </c>
      <c r="D601" s="214"/>
      <c r="E601" s="14" t="s">
        <v>811</v>
      </c>
      <c r="F601" s="143" t="str">
        <f>IF(wskakunin_kanri2_ZIP="", "", wskakunin_kanri2_ZIP)</f>
        <v/>
      </c>
      <c r="G601" s="15"/>
      <c r="H601" s="15"/>
    </row>
    <row r="602" spans="1:8" ht="15" customHeight="1">
      <c r="A602" s="58"/>
      <c r="B602" s="69" t="s">
        <v>25</v>
      </c>
      <c r="C602" s="14" t="s">
        <v>812</v>
      </c>
      <c r="D602" s="143"/>
      <c r="E602" s="14" t="s">
        <v>813</v>
      </c>
      <c r="F602" s="143" t="str">
        <f>IF(wskakunin_kanri2__address="", "", wskakunin_kanri2__address)</f>
        <v/>
      </c>
      <c r="G602" s="15"/>
      <c r="H602" s="15"/>
    </row>
    <row r="603" spans="1:8" ht="15" customHeight="1">
      <c r="A603" s="58"/>
      <c r="B603" s="69" t="s">
        <v>22</v>
      </c>
      <c r="C603" s="14" t="s">
        <v>814</v>
      </c>
      <c r="D603" s="214"/>
      <c r="E603" s="14" t="s">
        <v>815</v>
      </c>
      <c r="F603" s="143" t="str">
        <f>IF(wskakunin_kanri2_TEL="", "", wskakunin_kanri2_TEL)</f>
        <v/>
      </c>
      <c r="G603" s="15"/>
      <c r="H603" s="15"/>
    </row>
    <row r="604" spans="1:8" ht="15" customHeight="1">
      <c r="A604" s="58"/>
      <c r="B604" s="69" t="s">
        <v>590</v>
      </c>
      <c r="C604" s="14" t="s">
        <v>816</v>
      </c>
      <c r="D604" s="214"/>
      <c r="E604" s="14" t="s">
        <v>817</v>
      </c>
      <c r="F604" s="143" t="str">
        <f>IF(wskakunin_kanri2_DOC="","",wskakunin_kanri2_DOC)</f>
        <v/>
      </c>
      <c r="G604" s="15"/>
      <c r="H604" s="15"/>
    </row>
    <row r="605" spans="1:8" ht="15" customHeight="1">
      <c r="A605" s="102"/>
      <c r="B605" s="72"/>
      <c r="G605" s="15"/>
      <c r="H605" s="15"/>
    </row>
    <row r="606" spans="1:8" ht="15" customHeight="1">
      <c r="A606" s="43" t="s">
        <v>612</v>
      </c>
      <c r="B606" s="42" t="s">
        <v>1903</v>
      </c>
      <c r="G606" s="15"/>
      <c r="H606" s="15"/>
    </row>
    <row r="607" spans="1:8" ht="15" customHeight="1">
      <c r="A607" s="25"/>
      <c r="B607" s="69" t="s">
        <v>540</v>
      </c>
      <c r="C607" s="14" t="s">
        <v>818</v>
      </c>
      <c r="D607" s="143"/>
      <c r="E607" s="14" t="s">
        <v>819</v>
      </c>
      <c r="F607" s="143" t="str">
        <f>IF(wskakunin_kanri3__sikaku="", "", wskakunin_kanri3__sikaku)</f>
        <v/>
      </c>
      <c r="G607" s="15"/>
      <c r="H607" s="15"/>
    </row>
    <row r="608" spans="1:8" ht="15" customHeight="1">
      <c r="A608" s="25"/>
      <c r="B608" s="69" t="s">
        <v>541</v>
      </c>
      <c r="C608" s="14" t="s">
        <v>820</v>
      </c>
      <c r="D608" s="143"/>
      <c r="E608" s="14" t="s">
        <v>1405</v>
      </c>
      <c r="F608" s="143" t="str">
        <f>IF(wskakunin_kanri3_SIKAKU__label="", "", wskakunin_kanri3_SIKAKU__label)</f>
        <v/>
      </c>
      <c r="G608" s="15"/>
      <c r="H608" s="15"/>
    </row>
    <row r="609" spans="1:8" ht="15" customHeight="1">
      <c r="A609" s="30"/>
      <c r="B609" s="75" t="s">
        <v>536</v>
      </c>
      <c r="C609" s="14" t="s">
        <v>1333</v>
      </c>
      <c r="D609" s="143"/>
      <c r="E609" s="14" t="s">
        <v>821</v>
      </c>
      <c r="F609" s="143" t="str">
        <f>IF(wskakunin_kanri3_TOUROKU_KIKAN__label="","",wskakunin_kanri3_TOUROKU_KIKAN__label)</f>
        <v/>
      </c>
      <c r="G609" s="15"/>
      <c r="H609" s="15"/>
    </row>
    <row r="610" spans="1:8" ht="15" customHeight="1">
      <c r="A610" s="30"/>
      <c r="B610" s="75" t="s">
        <v>537</v>
      </c>
      <c r="C610" s="14" t="s">
        <v>822</v>
      </c>
      <c r="D610" s="214"/>
      <c r="E610" s="14" t="s">
        <v>823</v>
      </c>
      <c r="F610" s="143" t="str">
        <f>IF(wskakunin_kanri3_KENTIKUSI_NO="","",wskakunin_kanri3_KENTIKUSI_NO)</f>
        <v/>
      </c>
      <c r="G610" s="15"/>
      <c r="H610" s="15"/>
    </row>
    <row r="611" spans="1:8" ht="15" customHeight="1">
      <c r="A611" s="58"/>
      <c r="B611" s="69" t="s">
        <v>19</v>
      </c>
      <c r="C611" s="14" t="s">
        <v>824</v>
      </c>
      <c r="D611" s="143"/>
      <c r="E611" s="14" t="s">
        <v>825</v>
      </c>
      <c r="F611" s="143" t="str">
        <f>IF(wskakunin_kanri3_NAME="", "", wskakunin_kanri3_NAME)</f>
        <v/>
      </c>
      <c r="G611" s="15"/>
      <c r="H611" s="15"/>
    </row>
    <row r="612" spans="1:8" ht="15" customHeight="1">
      <c r="A612" s="58"/>
      <c r="B612" s="69" t="s">
        <v>542</v>
      </c>
      <c r="C612" s="14" t="s">
        <v>826</v>
      </c>
      <c r="D612" s="143"/>
      <c r="E612" s="14" t="s">
        <v>827</v>
      </c>
      <c r="F612" s="143" t="str">
        <f>IF(wskakunin_kanri3_JIMU__sikaku="", "", wskakunin_kanri3_JIMU__sikaku)</f>
        <v/>
      </c>
      <c r="G612" s="15"/>
      <c r="H612" s="15"/>
    </row>
    <row r="613" spans="1:8" ht="15" customHeight="1">
      <c r="A613" s="42"/>
      <c r="B613" s="75" t="s">
        <v>23</v>
      </c>
      <c r="C613" s="14" t="s">
        <v>828</v>
      </c>
      <c r="D613" s="143"/>
      <c r="E613" s="14" t="s">
        <v>1406</v>
      </c>
      <c r="F613" s="143" t="str">
        <f>IF(wskakunin_kanri3_JIMU_SIKAKU__label="","",wskakunin_kanri3_JIMU_SIKAKU__label)</f>
        <v/>
      </c>
      <c r="G613" s="15"/>
      <c r="H613" s="15"/>
    </row>
    <row r="614" spans="1:8" ht="15" customHeight="1">
      <c r="A614" s="42"/>
      <c r="B614" s="75" t="s">
        <v>543</v>
      </c>
      <c r="C614" s="14" t="s">
        <v>1334</v>
      </c>
      <c r="D614" s="143"/>
      <c r="E614" s="14" t="s">
        <v>829</v>
      </c>
      <c r="F614" s="143" t="str">
        <f>IF(wskakunin_kanri3_JIMU_TOUROKU_KIKAN__label="","",wskakunin_kanri3_JIMU_TOUROKU_KIKAN__label)</f>
        <v/>
      </c>
      <c r="G614" s="15"/>
      <c r="H614" s="15"/>
    </row>
    <row r="615" spans="1:8" ht="15" customHeight="1">
      <c r="A615" s="42"/>
      <c r="B615" s="75" t="s">
        <v>544</v>
      </c>
      <c r="C615" s="14" t="s">
        <v>830</v>
      </c>
      <c r="D615" s="214"/>
      <c r="E615" s="14" t="s">
        <v>831</v>
      </c>
      <c r="F615" s="143" t="str">
        <f>IF(wskakunin_kanri3_JIMU_NO="","",wskakunin_kanri3_JIMU_NO)</f>
        <v/>
      </c>
      <c r="G615" s="15"/>
      <c r="H615" s="15"/>
    </row>
    <row r="616" spans="1:8" ht="15" customHeight="1">
      <c r="A616" s="58"/>
      <c r="B616" s="69" t="s">
        <v>24</v>
      </c>
      <c r="C616" s="14" t="s">
        <v>832</v>
      </c>
      <c r="D616" s="143"/>
      <c r="E616" s="14" t="s">
        <v>833</v>
      </c>
      <c r="F616" s="143" t="str">
        <f>IF(wskakunin_kanri3_JIMU_NAME="", "", wskakunin_kanri3_JIMU_NAME)</f>
        <v/>
      </c>
      <c r="G616" s="15"/>
      <c r="H616" s="15"/>
    </row>
    <row r="617" spans="1:8" ht="15" customHeight="1">
      <c r="A617" s="58"/>
      <c r="B617" s="69" t="s">
        <v>20</v>
      </c>
      <c r="C617" s="14" t="s">
        <v>834</v>
      </c>
      <c r="D617" s="214"/>
      <c r="E617" s="14" t="s">
        <v>835</v>
      </c>
      <c r="F617" s="143" t="str">
        <f>IF(wskakunin_kanri3_ZIP="", "", wskakunin_kanri3_ZIP)</f>
        <v/>
      </c>
      <c r="G617" s="15"/>
      <c r="H617" s="15"/>
    </row>
    <row r="618" spans="1:8" ht="15" customHeight="1">
      <c r="A618" s="58"/>
      <c r="B618" s="69" t="s">
        <v>25</v>
      </c>
      <c r="C618" s="14" t="s">
        <v>836</v>
      </c>
      <c r="D618" s="143"/>
      <c r="E618" s="14" t="s">
        <v>837</v>
      </c>
      <c r="F618" s="143" t="str">
        <f>IF(wskakunin_kanri3__address="", "", wskakunin_kanri3__address)</f>
        <v/>
      </c>
      <c r="G618" s="15"/>
      <c r="H618" s="15"/>
    </row>
    <row r="619" spans="1:8" ht="15" customHeight="1">
      <c r="A619" s="58"/>
      <c r="B619" s="69" t="s">
        <v>22</v>
      </c>
      <c r="C619" s="14" t="s">
        <v>838</v>
      </c>
      <c r="D619" s="214"/>
      <c r="E619" s="14" t="s">
        <v>839</v>
      </c>
      <c r="F619" s="143" t="str">
        <f>IF(wskakunin_kanri3_TEL="", "", wskakunin_kanri3_TEL)</f>
        <v/>
      </c>
      <c r="G619" s="15"/>
      <c r="H619" s="15"/>
    </row>
    <row r="620" spans="1:8" ht="15" customHeight="1">
      <c r="A620" s="58"/>
      <c r="B620" s="69" t="s">
        <v>590</v>
      </c>
      <c r="C620" s="14" t="s">
        <v>840</v>
      </c>
      <c r="D620" s="214"/>
      <c r="E620" s="14" t="s">
        <v>841</v>
      </c>
      <c r="F620" s="143" t="str">
        <f>IF(wskakunin_kanri3_DOC="","",wskakunin_kanri3_DOC)</f>
        <v/>
      </c>
      <c r="G620" s="15"/>
      <c r="H620" s="15"/>
    </row>
    <row r="621" spans="1:8" ht="15" customHeight="1">
      <c r="A621" s="42"/>
      <c r="B621" s="72"/>
      <c r="G621" s="15"/>
      <c r="H621" s="15"/>
    </row>
    <row r="622" spans="1:8" ht="15" customHeight="1">
      <c r="A622" s="43" t="s">
        <v>613</v>
      </c>
      <c r="B622" s="42" t="s">
        <v>1903</v>
      </c>
      <c r="G622" s="15"/>
      <c r="H622" s="15"/>
    </row>
    <row r="623" spans="1:8" ht="15" customHeight="1">
      <c r="A623" s="25"/>
      <c r="B623" s="69" t="s">
        <v>540</v>
      </c>
      <c r="C623" s="14" t="s">
        <v>842</v>
      </c>
      <c r="D623" s="143"/>
      <c r="E623" s="14" t="s">
        <v>843</v>
      </c>
      <c r="F623" s="143" t="str">
        <f>IF(wskakunin_kanri4__sikaku="", "", wskakunin_kanri4__sikaku)</f>
        <v/>
      </c>
      <c r="G623" s="15"/>
      <c r="H623" s="15"/>
    </row>
    <row r="624" spans="1:8" ht="15" customHeight="1">
      <c r="A624" s="25"/>
      <c r="B624" s="69" t="s">
        <v>541</v>
      </c>
      <c r="C624" s="14" t="s">
        <v>844</v>
      </c>
      <c r="D624" s="143"/>
      <c r="E624" s="14" t="s">
        <v>1407</v>
      </c>
      <c r="F624" s="143" t="str">
        <f>IF(wskakunin_kanri4_SIKAKU__label="", "", wskakunin_kanri4_SIKAKU__label)</f>
        <v/>
      </c>
      <c r="G624" s="15"/>
      <c r="H624" s="15"/>
    </row>
    <row r="625" spans="1:8" ht="15" customHeight="1">
      <c r="A625" s="30"/>
      <c r="B625" s="75" t="s">
        <v>536</v>
      </c>
      <c r="C625" s="14" t="s">
        <v>1335</v>
      </c>
      <c r="D625" s="143"/>
      <c r="E625" s="14" t="s">
        <v>845</v>
      </c>
      <c r="F625" s="143" t="str">
        <f>IF(wskakunin_kanri4_TOUROKU_KIKAN__label="","",wskakunin_kanri4_TOUROKU_KIKAN__label)</f>
        <v/>
      </c>
      <c r="G625" s="15"/>
      <c r="H625" s="15"/>
    </row>
    <row r="626" spans="1:8" ht="15" customHeight="1">
      <c r="A626" s="30"/>
      <c r="B626" s="75" t="s">
        <v>537</v>
      </c>
      <c r="C626" s="14" t="s">
        <v>846</v>
      </c>
      <c r="D626" s="214"/>
      <c r="E626" s="14" t="s">
        <v>847</v>
      </c>
      <c r="F626" s="143" t="str">
        <f>IF(wskakunin_kanri4_KENTIKUSI_NO="","",wskakunin_kanri4_KENTIKUSI_NO)</f>
        <v/>
      </c>
      <c r="G626" s="15"/>
      <c r="H626" s="15"/>
    </row>
    <row r="627" spans="1:8" ht="15" customHeight="1">
      <c r="A627" s="58"/>
      <c r="B627" s="69" t="s">
        <v>19</v>
      </c>
      <c r="C627" s="14" t="s">
        <v>848</v>
      </c>
      <c r="D627" s="143"/>
      <c r="E627" s="14" t="s">
        <v>849</v>
      </c>
      <c r="F627" s="143" t="str">
        <f>IF(wskakunin_kanri4_NAME="", "", wskakunin_kanri4_NAME)</f>
        <v/>
      </c>
      <c r="G627" s="15"/>
      <c r="H627" s="15"/>
    </row>
    <row r="628" spans="1:8" ht="15" customHeight="1">
      <c r="A628" s="58"/>
      <c r="B628" s="69" t="s">
        <v>542</v>
      </c>
      <c r="C628" s="14" t="s">
        <v>850</v>
      </c>
      <c r="D628" s="143"/>
      <c r="E628" s="14" t="s">
        <v>851</v>
      </c>
      <c r="F628" s="143" t="str">
        <f>IF(wskakunin_kanri4_JIMU__sikaku="", "", wskakunin_kanri4_JIMU__sikaku)</f>
        <v/>
      </c>
      <c r="G628" s="15"/>
      <c r="H628" s="15"/>
    </row>
    <row r="629" spans="1:8" ht="15" customHeight="1">
      <c r="A629" s="42"/>
      <c r="B629" s="75" t="s">
        <v>23</v>
      </c>
      <c r="C629" s="14" t="s">
        <v>852</v>
      </c>
      <c r="D629" s="143"/>
      <c r="E629" s="14" t="s">
        <v>1400</v>
      </c>
      <c r="F629" s="143" t="str">
        <f>IF(wskakunin_kanri4_JIMU_SIKAKU__label="","",wskakunin_kanri4_JIMU_SIKAKU__label)</f>
        <v/>
      </c>
      <c r="G629" s="15"/>
      <c r="H629" s="15"/>
    </row>
    <row r="630" spans="1:8" ht="15" customHeight="1">
      <c r="A630" s="42"/>
      <c r="B630" s="75" t="s">
        <v>543</v>
      </c>
      <c r="C630" s="14" t="s">
        <v>1336</v>
      </c>
      <c r="D630" s="143"/>
      <c r="E630" s="14" t="s">
        <v>853</v>
      </c>
      <c r="F630" s="143" t="str">
        <f>IF(wskakunin_kanri4_JIMU_TOUROKU_KIKAN__label="","",wskakunin_kanri4_JIMU_TOUROKU_KIKAN__label)</f>
        <v/>
      </c>
      <c r="G630" s="15"/>
      <c r="H630" s="15"/>
    </row>
    <row r="631" spans="1:8" ht="15" customHeight="1">
      <c r="A631" s="42"/>
      <c r="B631" s="75" t="s">
        <v>544</v>
      </c>
      <c r="C631" s="14" t="s">
        <v>854</v>
      </c>
      <c r="D631" s="214"/>
      <c r="E631" s="14" t="s">
        <v>855</v>
      </c>
      <c r="F631" s="143" t="str">
        <f>IF(wskakunin_kanri4_JIMU_NO="","",wskakunin_kanri4_JIMU_NO)</f>
        <v/>
      </c>
      <c r="G631" s="15"/>
      <c r="H631" s="15"/>
    </row>
    <row r="632" spans="1:8" ht="15" customHeight="1">
      <c r="A632" s="58"/>
      <c r="B632" s="69" t="s">
        <v>24</v>
      </c>
      <c r="C632" s="14" t="s">
        <v>856</v>
      </c>
      <c r="D632" s="143"/>
      <c r="E632" s="14" t="s">
        <v>857</v>
      </c>
      <c r="F632" s="143" t="str">
        <f>IF(wskakunin_kanri4_JIMU_NAME="", "", wskakunin_kanri4_JIMU_NAME)</f>
        <v/>
      </c>
      <c r="G632" s="15"/>
      <c r="H632" s="15"/>
    </row>
    <row r="633" spans="1:8" ht="15" customHeight="1">
      <c r="A633" s="58"/>
      <c r="B633" s="69" t="s">
        <v>20</v>
      </c>
      <c r="C633" s="14" t="s">
        <v>858</v>
      </c>
      <c r="D633" s="214"/>
      <c r="E633" s="14" t="s">
        <v>859</v>
      </c>
      <c r="F633" s="143" t="str">
        <f>IF(wskakunin_kanri4_ZIP="", "", wskakunin_kanri4_ZIP)</f>
        <v/>
      </c>
      <c r="G633" s="15"/>
      <c r="H633" s="15"/>
    </row>
    <row r="634" spans="1:8" ht="15" customHeight="1">
      <c r="A634" s="58"/>
      <c r="B634" s="69" t="s">
        <v>25</v>
      </c>
      <c r="C634" s="14" t="s">
        <v>860</v>
      </c>
      <c r="D634" s="143"/>
      <c r="E634" s="14" t="s">
        <v>861</v>
      </c>
      <c r="F634" s="143" t="str">
        <f>IF(wskakunin_kanri4__address="", "", wskakunin_kanri4__address)</f>
        <v/>
      </c>
      <c r="G634" s="15"/>
      <c r="H634" s="15"/>
    </row>
    <row r="635" spans="1:8" ht="15" customHeight="1">
      <c r="A635" s="58"/>
      <c r="B635" s="69" t="s">
        <v>22</v>
      </c>
      <c r="C635" s="14" t="s">
        <v>862</v>
      </c>
      <c r="D635" s="214"/>
      <c r="E635" s="14" t="s">
        <v>863</v>
      </c>
      <c r="F635" s="143" t="str">
        <f>IF(wskakunin_kanri4_TEL="", "", wskakunin_kanri4_TEL)</f>
        <v/>
      </c>
      <c r="G635" s="15"/>
      <c r="H635" s="15"/>
    </row>
    <row r="636" spans="1:8" ht="15" customHeight="1">
      <c r="A636" s="58"/>
      <c r="B636" s="69" t="s">
        <v>590</v>
      </c>
      <c r="C636" s="14" t="s">
        <v>864</v>
      </c>
      <c r="D636" s="214"/>
      <c r="E636" s="14" t="s">
        <v>865</v>
      </c>
      <c r="F636" s="143" t="str">
        <f>IF(wskakunin_kanri4_DOC="","",wskakunin_kanri4_DOC)</f>
        <v/>
      </c>
      <c r="G636" s="15"/>
      <c r="H636" s="15"/>
    </row>
    <row r="637" spans="1:8" ht="15" customHeight="1">
      <c r="A637" s="42"/>
      <c r="B637" s="73"/>
      <c r="G637" s="15"/>
      <c r="H637" s="15"/>
    </row>
    <row r="638" spans="1:8" ht="15" customHeight="1">
      <c r="A638" s="43" t="s">
        <v>2100</v>
      </c>
      <c r="B638" s="42" t="s">
        <v>1903</v>
      </c>
      <c r="G638" s="15"/>
      <c r="H638" s="15"/>
    </row>
    <row r="639" spans="1:8" ht="15" customHeight="1">
      <c r="A639" s="25"/>
      <c r="B639" s="69" t="s">
        <v>540</v>
      </c>
      <c r="C639" s="14" t="s">
        <v>1904</v>
      </c>
      <c r="D639" s="143"/>
      <c r="E639" s="14" t="s">
        <v>1905</v>
      </c>
      <c r="F639" s="143" t="str">
        <f>IF(wskakunin_kanri5__sikaku="", "", wskakunin_kanri5__sikaku)</f>
        <v/>
      </c>
      <c r="H639" s="15"/>
    </row>
    <row r="640" spans="1:8" ht="15" customHeight="1">
      <c r="A640" s="25"/>
      <c r="B640" s="69" t="s">
        <v>541</v>
      </c>
      <c r="C640" s="14" t="s">
        <v>1906</v>
      </c>
      <c r="D640" s="143"/>
      <c r="E640" s="14" t="s">
        <v>1907</v>
      </c>
      <c r="F640" s="143" t="str">
        <f>IF(wskakunin_kanri5_SIKAKU__label="", "", wskakunin_kanri5_SIKAKU__label)</f>
        <v/>
      </c>
      <c r="H640" s="15"/>
    </row>
    <row r="641" spans="1:8" ht="15" customHeight="1">
      <c r="A641" s="30"/>
      <c r="B641" s="75" t="s">
        <v>536</v>
      </c>
      <c r="C641" s="14" t="s">
        <v>1908</v>
      </c>
      <c r="D641" s="143"/>
      <c r="E641" s="14" t="s">
        <v>1909</v>
      </c>
      <c r="F641" s="143" t="str">
        <f>IF(wskakunin_kanri5_TOUROKU_KIKAN__label="","",wskakunin_kanri5_TOUROKU_KIKAN__label)</f>
        <v/>
      </c>
      <c r="H641" s="15"/>
    </row>
    <row r="642" spans="1:8" ht="15" customHeight="1">
      <c r="A642" s="30"/>
      <c r="B642" s="75" t="s">
        <v>537</v>
      </c>
      <c r="C642" s="14" t="s">
        <v>1910</v>
      </c>
      <c r="D642" s="214"/>
      <c r="E642" s="14" t="s">
        <v>1911</v>
      </c>
      <c r="F642" s="143" t="str">
        <f>IF(wskakunin_kanri5_KENTIKUSI_NO="","",wskakunin_kanri5_KENTIKUSI_NO)</f>
        <v/>
      </c>
      <c r="H642" s="15"/>
    </row>
    <row r="643" spans="1:8" ht="15" customHeight="1">
      <c r="A643" s="58"/>
      <c r="B643" s="69" t="s">
        <v>19</v>
      </c>
      <c r="C643" s="14" t="s">
        <v>1912</v>
      </c>
      <c r="D643" s="143"/>
      <c r="E643" s="14" t="s">
        <v>1913</v>
      </c>
      <c r="F643" s="143" t="str">
        <f>IF(wskakunin_kanri5_NAME="", "", wskakunin_kanri5_NAME)</f>
        <v/>
      </c>
      <c r="H643" s="15"/>
    </row>
    <row r="644" spans="1:8" ht="15" customHeight="1">
      <c r="A644" s="58"/>
      <c r="B644" s="69" t="s">
        <v>542</v>
      </c>
      <c r="C644" s="14" t="s">
        <v>1914</v>
      </c>
      <c r="D644" s="143"/>
      <c r="E644" s="14" t="s">
        <v>1915</v>
      </c>
      <c r="F644" s="143" t="str">
        <f>IF(wskakunin_kanri5_JIMU__sikaku="", "", wskakunin_kanri5_JIMU__sikaku)</f>
        <v/>
      </c>
      <c r="H644" s="15"/>
    </row>
    <row r="645" spans="1:8" ht="15" customHeight="1">
      <c r="A645" s="42"/>
      <c r="B645" s="75" t="s">
        <v>23</v>
      </c>
      <c r="C645" s="14" t="s">
        <v>1916</v>
      </c>
      <c r="D645" s="143"/>
      <c r="E645" s="14" t="s">
        <v>1917</v>
      </c>
      <c r="F645" s="143" t="str">
        <f>IF(wskakunin_kanri5_JIMU_SIKAKU__label="","",wskakunin_kanri5_JIMU_SIKAKU__label)</f>
        <v/>
      </c>
      <c r="H645" s="15"/>
    </row>
    <row r="646" spans="1:8" ht="15" customHeight="1">
      <c r="A646" s="42"/>
      <c r="B646" s="75" t="s">
        <v>543</v>
      </c>
      <c r="C646" s="14" t="s">
        <v>1918</v>
      </c>
      <c r="D646" s="143"/>
      <c r="E646" s="14" t="s">
        <v>1919</v>
      </c>
      <c r="F646" s="143" t="str">
        <f>IF(wskakunin_kanri5_JIMU_TOUROKU_KIKAN__label="","",wskakunin_kanri5_JIMU_TOUROKU_KIKAN__label)</f>
        <v/>
      </c>
      <c r="H646" s="15"/>
    </row>
    <row r="647" spans="1:8" ht="15" customHeight="1">
      <c r="A647" s="42"/>
      <c r="B647" s="75" t="s">
        <v>544</v>
      </c>
      <c r="C647" s="14" t="s">
        <v>1920</v>
      </c>
      <c r="D647" s="214"/>
      <c r="E647" s="14" t="s">
        <v>1921</v>
      </c>
      <c r="F647" s="143" t="str">
        <f>IF(wskakunin_kanri5_JIMU_NO="","",wskakunin_kanri5_JIMU_NO)</f>
        <v/>
      </c>
      <c r="H647" s="15"/>
    </row>
    <row r="648" spans="1:8" ht="15" customHeight="1">
      <c r="A648" s="58"/>
      <c r="B648" s="69" t="s">
        <v>24</v>
      </c>
      <c r="C648" s="14" t="s">
        <v>1922</v>
      </c>
      <c r="D648" s="143"/>
      <c r="E648" s="14" t="s">
        <v>1923</v>
      </c>
      <c r="F648" s="143" t="str">
        <f>IF(wskakunin_kanri5_JIMU_NAME="", "", wskakunin_kanri5_JIMU_NAME)</f>
        <v/>
      </c>
      <c r="H648" s="15"/>
    </row>
    <row r="649" spans="1:8" ht="15" customHeight="1">
      <c r="A649" s="58"/>
      <c r="B649" s="69" t="s">
        <v>20</v>
      </c>
      <c r="C649" s="14" t="s">
        <v>1924</v>
      </c>
      <c r="D649" s="214"/>
      <c r="E649" s="14" t="s">
        <v>1925</v>
      </c>
      <c r="F649" s="143" t="str">
        <f>IF(wskakunin_kanri5_ZIP="", "", wskakunin_kanri5_ZIP)</f>
        <v/>
      </c>
      <c r="H649" s="15"/>
    </row>
    <row r="650" spans="1:8" ht="15" customHeight="1">
      <c r="A650" s="58"/>
      <c r="B650" s="69" t="s">
        <v>25</v>
      </c>
      <c r="C650" s="14" t="s">
        <v>1926</v>
      </c>
      <c r="D650" s="143"/>
      <c r="E650" s="14" t="s">
        <v>1927</v>
      </c>
      <c r="F650" s="143" t="str">
        <f>IF(wskakunin_kanri5__address="", "", wskakunin_kanri5__address)</f>
        <v/>
      </c>
      <c r="H650" s="15"/>
    </row>
    <row r="651" spans="1:8" ht="15" customHeight="1">
      <c r="A651" s="58"/>
      <c r="B651" s="69" t="s">
        <v>22</v>
      </c>
      <c r="C651" s="14" t="s">
        <v>1928</v>
      </c>
      <c r="D651" s="214"/>
      <c r="E651" s="14" t="s">
        <v>1929</v>
      </c>
      <c r="F651" s="143" t="str">
        <f>IF(wskakunin_kanri5_TEL="", "", wskakunin_kanri5_TEL)</f>
        <v/>
      </c>
      <c r="H651" s="15"/>
    </row>
    <row r="652" spans="1:8" ht="15" customHeight="1">
      <c r="A652" s="58"/>
      <c r="B652" s="69" t="s">
        <v>590</v>
      </c>
      <c r="C652" s="14" t="s">
        <v>1930</v>
      </c>
      <c r="D652" s="214"/>
      <c r="E652" s="14" t="s">
        <v>1931</v>
      </c>
      <c r="F652" s="143" t="str">
        <f>IF(wskakunin_kanri5_DOC="","",wskakunin_kanri5_DOC)</f>
        <v/>
      </c>
      <c r="H652" s="15"/>
    </row>
    <row r="653" spans="1:8" ht="15" customHeight="1">
      <c r="A653" s="42"/>
      <c r="B653" s="72"/>
      <c r="H653" s="15"/>
    </row>
    <row r="654" spans="1:8" ht="15" customHeight="1">
      <c r="A654" s="43" t="s">
        <v>2101</v>
      </c>
      <c r="B654" s="42" t="s">
        <v>1903</v>
      </c>
      <c r="H654" s="15"/>
    </row>
    <row r="655" spans="1:8" ht="15" customHeight="1">
      <c r="A655" s="25"/>
      <c r="B655" s="69" t="s">
        <v>540</v>
      </c>
      <c r="C655" s="14" t="s">
        <v>1932</v>
      </c>
      <c r="D655" s="143"/>
      <c r="E655" s="14" t="s">
        <v>1933</v>
      </c>
      <c r="F655" s="143" t="str">
        <f>IF(wskakunin_kanri6__sikaku="", "", wskakunin_kanri6__sikaku)</f>
        <v/>
      </c>
      <c r="H655" s="15"/>
    </row>
    <row r="656" spans="1:8" ht="15" customHeight="1">
      <c r="A656" s="25"/>
      <c r="B656" s="69" t="s">
        <v>541</v>
      </c>
      <c r="C656" s="14" t="s">
        <v>1934</v>
      </c>
      <c r="D656" s="143"/>
      <c r="E656" s="14" t="s">
        <v>1935</v>
      </c>
      <c r="F656" s="143" t="str">
        <f>IF(wskakunin_kanri6_SIKAKU__label="", "", wskakunin_kanri6_SIKAKU__label)</f>
        <v/>
      </c>
      <c r="H656" s="15"/>
    </row>
    <row r="657" spans="1:8" ht="15" customHeight="1">
      <c r="A657" s="30"/>
      <c r="B657" s="75" t="s">
        <v>536</v>
      </c>
      <c r="C657" s="14" t="s">
        <v>1936</v>
      </c>
      <c r="D657" s="143"/>
      <c r="E657" s="14" t="s">
        <v>1937</v>
      </c>
      <c r="F657" s="143" t="str">
        <f>IF(wskakunin_kanri6_TOUROKU_KIKAN__label="","",wskakunin_kanri6_TOUROKU_KIKAN__label)</f>
        <v/>
      </c>
      <c r="H657" s="15"/>
    </row>
    <row r="658" spans="1:8" ht="15" customHeight="1">
      <c r="A658" s="30"/>
      <c r="B658" s="75" t="s">
        <v>537</v>
      </c>
      <c r="C658" s="14" t="s">
        <v>1938</v>
      </c>
      <c r="D658" s="214"/>
      <c r="E658" s="14" t="s">
        <v>1939</v>
      </c>
      <c r="F658" s="143" t="str">
        <f>IF(wskakunin_kanri6_KENTIKUSI_NO="","",wskakunin_kanri6_KENTIKUSI_NO)</f>
        <v/>
      </c>
      <c r="H658" s="15"/>
    </row>
    <row r="659" spans="1:8" ht="15" customHeight="1">
      <c r="A659" s="58"/>
      <c r="B659" s="69" t="s">
        <v>19</v>
      </c>
      <c r="C659" s="14" t="s">
        <v>1940</v>
      </c>
      <c r="D659" s="143"/>
      <c r="E659" s="14" t="s">
        <v>1941</v>
      </c>
      <c r="F659" s="143" t="str">
        <f>IF(wskakunin_kanri6_NAME="", "", wskakunin_kanri6_NAME)</f>
        <v/>
      </c>
      <c r="H659" s="15"/>
    </row>
    <row r="660" spans="1:8" ht="15" customHeight="1">
      <c r="A660" s="58"/>
      <c r="B660" s="69" t="s">
        <v>542</v>
      </c>
      <c r="C660" s="14" t="s">
        <v>1942</v>
      </c>
      <c r="D660" s="143"/>
      <c r="E660" s="14" t="s">
        <v>1943</v>
      </c>
      <c r="F660" s="143" t="str">
        <f>IF(wskakunin_kanri6_JIMU__sikaku="", "", wskakunin_kanri6_JIMU__sikaku)</f>
        <v/>
      </c>
      <c r="H660" s="15"/>
    </row>
    <row r="661" spans="1:8" ht="15" customHeight="1">
      <c r="A661" s="42"/>
      <c r="B661" s="75" t="s">
        <v>23</v>
      </c>
      <c r="C661" s="14" t="s">
        <v>1944</v>
      </c>
      <c r="D661" s="143"/>
      <c r="E661" s="14" t="s">
        <v>1945</v>
      </c>
      <c r="F661" s="143" t="str">
        <f>IF(wskakunin_kanri6_JIMU_SIKAKU__label="","",wskakunin_kanri6_JIMU_SIKAKU__label)</f>
        <v/>
      </c>
      <c r="H661" s="15"/>
    </row>
    <row r="662" spans="1:8" ht="15" customHeight="1">
      <c r="A662" s="42"/>
      <c r="B662" s="75" t="s">
        <v>543</v>
      </c>
      <c r="C662" s="14" t="s">
        <v>1946</v>
      </c>
      <c r="D662" s="143"/>
      <c r="E662" s="14" t="s">
        <v>1947</v>
      </c>
      <c r="F662" s="143" t="str">
        <f>IF(wskakunin_kanri6_JIMU_TOUROKU_KIKAN__label="","",wskakunin_kanri6_JIMU_TOUROKU_KIKAN__label)</f>
        <v/>
      </c>
      <c r="H662" s="15"/>
    </row>
    <row r="663" spans="1:8" ht="15" customHeight="1">
      <c r="A663" s="42"/>
      <c r="B663" s="75" t="s">
        <v>544</v>
      </c>
      <c r="C663" s="14" t="s">
        <v>1948</v>
      </c>
      <c r="D663" s="214"/>
      <c r="E663" s="14" t="s">
        <v>1949</v>
      </c>
      <c r="F663" s="143" t="str">
        <f>IF(wskakunin_kanri6_JIMU_NO="","",wskakunin_kanri6_JIMU_NO)</f>
        <v/>
      </c>
      <c r="H663" s="15"/>
    </row>
    <row r="664" spans="1:8" ht="15" customHeight="1">
      <c r="A664" s="58"/>
      <c r="B664" s="69" t="s">
        <v>24</v>
      </c>
      <c r="C664" s="14" t="s">
        <v>1950</v>
      </c>
      <c r="D664" s="143"/>
      <c r="E664" s="14" t="s">
        <v>1951</v>
      </c>
      <c r="F664" s="143" t="str">
        <f>IF(wskakunin_kanri6_JIMU_NAME="", "", wskakunin_kanri6_JIMU_NAME)</f>
        <v/>
      </c>
      <c r="H664" s="15"/>
    </row>
    <row r="665" spans="1:8" ht="15" customHeight="1">
      <c r="A665" s="58"/>
      <c r="B665" s="69" t="s">
        <v>20</v>
      </c>
      <c r="C665" s="14" t="s">
        <v>1952</v>
      </c>
      <c r="D665" s="214"/>
      <c r="E665" s="14" t="s">
        <v>1953</v>
      </c>
      <c r="F665" s="143" t="str">
        <f>IF(wskakunin_kanri6_ZIP="", "", wskakunin_kanri6_ZIP)</f>
        <v/>
      </c>
      <c r="H665" s="15"/>
    </row>
    <row r="666" spans="1:8" ht="15" customHeight="1">
      <c r="A666" s="58"/>
      <c r="B666" s="69" t="s">
        <v>25</v>
      </c>
      <c r="C666" s="14" t="s">
        <v>1954</v>
      </c>
      <c r="D666" s="143"/>
      <c r="E666" s="14" t="s">
        <v>1955</v>
      </c>
      <c r="F666" s="143" t="str">
        <f>IF(wskakunin_kanri6__address="", "", wskakunin_kanri6__address)</f>
        <v/>
      </c>
      <c r="H666" s="15"/>
    </row>
    <row r="667" spans="1:8" ht="15" customHeight="1">
      <c r="A667" s="58"/>
      <c r="B667" s="69" t="s">
        <v>22</v>
      </c>
      <c r="C667" s="14" t="s">
        <v>1956</v>
      </c>
      <c r="D667" s="214"/>
      <c r="E667" s="14" t="s">
        <v>1957</v>
      </c>
      <c r="F667" s="143" t="str">
        <f>IF(wskakunin_kanri6_TEL="", "", wskakunin_kanri6_TEL)</f>
        <v/>
      </c>
      <c r="H667" s="15"/>
    </row>
    <row r="668" spans="1:8" ht="15" customHeight="1">
      <c r="A668" s="58"/>
      <c r="B668" s="69" t="s">
        <v>590</v>
      </c>
      <c r="C668" s="14" t="s">
        <v>1958</v>
      </c>
      <c r="D668" s="214"/>
      <c r="E668" s="14" t="s">
        <v>1959</v>
      </c>
      <c r="F668" s="143" t="str">
        <f>IF(wskakunin_kanri6_DOC="","",wskakunin_kanri6_DOC)</f>
        <v/>
      </c>
      <c r="H668" s="15"/>
    </row>
    <row r="669" spans="1:8" ht="15" customHeight="1">
      <c r="A669" s="42"/>
      <c r="B669" s="72"/>
      <c r="H669" s="15"/>
    </row>
    <row r="670" spans="1:8" ht="15" customHeight="1">
      <c r="A670" s="43" t="s">
        <v>2102</v>
      </c>
      <c r="B670" s="42" t="s">
        <v>1903</v>
      </c>
      <c r="H670" s="15"/>
    </row>
    <row r="671" spans="1:8" ht="15" customHeight="1">
      <c r="A671" s="25"/>
      <c r="B671" s="69" t="s">
        <v>540</v>
      </c>
      <c r="C671" s="14" t="s">
        <v>1960</v>
      </c>
      <c r="D671" s="143"/>
      <c r="E671" s="14" t="s">
        <v>1961</v>
      </c>
      <c r="F671" s="143" t="str">
        <f>IF(wskakunin_kanri7__sikaku="", "", wskakunin_kanri7__sikaku)</f>
        <v/>
      </c>
      <c r="H671" s="15"/>
    </row>
    <row r="672" spans="1:8" ht="15" customHeight="1">
      <c r="A672" s="25"/>
      <c r="B672" s="69" t="s">
        <v>541</v>
      </c>
      <c r="C672" s="14" t="s">
        <v>1962</v>
      </c>
      <c r="D672" s="143"/>
      <c r="E672" s="14" t="s">
        <v>1963</v>
      </c>
      <c r="F672" s="143" t="str">
        <f>IF(wskakunin_kanri7_SIKAKU__label="", "", wskakunin_kanri7_SIKAKU__label)</f>
        <v/>
      </c>
      <c r="H672" s="15"/>
    </row>
    <row r="673" spans="1:8" ht="15" customHeight="1">
      <c r="A673" s="30"/>
      <c r="B673" s="75" t="s">
        <v>536</v>
      </c>
      <c r="C673" s="14" t="s">
        <v>1964</v>
      </c>
      <c r="D673" s="143"/>
      <c r="E673" s="14" t="s">
        <v>1965</v>
      </c>
      <c r="F673" s="143" t="str">
        <f>IF(wskakunin_kanri7_TOUROKU_KIKAN__label="","",wskakunin_kanri7_TOUROKU_KIKAN__label)</f>
        <v/>
      </c>
      <c r="H673" s="15"/>
    </row>
    <row r="674" spans="1:8" ht="15" customHeight="1">
      <c r="A674" s="30"/>
      <c r="B674" s="75" t="s">
        <v>537</v>
      </c>
      <c r="C674" s="14" t="s">
        <v>1966</v>
      </c>
      <c r="D674" s="214"/>
      <c r="E674" s="14" t="s">
        <v>1967</v>
      </c>
      <c r="F674" s="143" t="str">
        <f>IF(wskakunin_kanri7_KENTIKUSI_NO="","",wskakunin_kanri7_KENTIKUSI_NO)</f>
        <v/>
      </c>
      <c r="H674" s="15"/>
    </row>
    <row r="675" spans="1:8" ht="15" customHeight="1">
      <c r="A675" s="58"/>
      <c r="B675" s="69" t="s">
        <v>19</v>
      </c>
      <c r="C675" s="14" t="s">
        <v>1968</v>
      </c>
      <c r="D675" s="143"/>
      <c r="E675" s="14" t="s">
        <v>1969</v>
      </c>
      <c r="F675" s="143" t="str">
        <f>IF(wskakunin_kanri7_NAME="", "", wskakunin_kanri7_NAME)</f>
        <v/>
      </c>
      <c r="H675" s="15"/>
    </row>
    <row r="676" spans="1:8" ht="15" customHeight="1">
      <c r="A676" s="58"/>
      <c r="B676" s="69" t="s">
        <v>542</v>
      </c>
      <c r="C676" s="14" t="s">
        <v>1970</v>
      </c>
      <c r="D676" s="143"/>
      <c r="E676" s="14" t="s">
        <v>1971</v>
      </c>
      <c r="F676" s="143" t="str">
        <f>IF(wskakunin_kanri7_JIMU__sikaku="", "", wskakunin_kanri7_JIMU__sikaku)</f>
        <v/>
      </c>
      <c r="H676" s="15"/>
    </row>
    <row r="677" spans="1:8" ht="15" customHeight="1">
      <c r="A677" s="42"/>
      <c r="B677" s="75" t="s">
        <v>23</v>
      </c>
      <c r="C677" s="14" t="s">
        <v>1972</v>
      </c>
      <c r="D677" s="143"/>
      <c r="E677" s="14" t="s">
        <v>1973</v>
      </c>
      <c r="F677" s="143" t="str">
        <f>IF(wskakunin_kanri7_JIMU_SIKAKU__label="","",wskakunin_kanri7_JIMU_SIKAKU__label)</f>
        <v/>
      </c>
      <c r="H677" s="15"/>
    </row>
    <row r="678" spans="1:8" ht="15" customHeight="1">
      <c r="A678" s="42"/>
      <c r="B678" s="75" t="s">
        <v>543</v>
      </c>
      <c r="C678" s="14" t="s">
        <v>1974</v>
      </c>
      <c r="D678" s="143"/>
      <c r="E678" s="14" t="s">
        <v>1975</v>
      </c>
      <c r="F678" s="143" t="str">
        <f>IF(wskakunin_kanri7_JIMU_TOUROKU_KIKAN__label="","",wskakunin_kanri7_JIMU_TOUROKU_KIKAN__label)</f>
        <v/>
      </c>
      <c r="H678" s="15"/>
    </row>
    <row r="679" spans="1:8" ht="15" customHeight="1">
      <c r="A679" s="42"/>
      <c r="B679" s="75" t="s">
        <v>544</v>
      </c>
      <c r="C679" s="14" t="s">
        <v>1976</v>
      </c>
      <c r="D679" s="214"/>
      <c r="E679" s="14" t="s">
        <v>1977</v>
      </c>
      <c r="F679" s="143" t="str">
        <f>IF(wskakunin_kanri7_JIMU_NO="","",wskakunin_kanri7_JIMU_NO)</f>
        <v/>
      </c>
      <c r="H679" s="15"/>
    </row>
    <row r="680" spans="1:8" ht="15" customHeight="1">
      <c r="A680" s="58"/>
      <c r="B680" s="69" t="s">
        <v>24</v>
      </c>
      <c r="C680" s="14" t="s">
        <v>1978</v>
      </c>
      <c r="D680" s="143"/>
      <c r="E680" s="14" t="s">
        <v>1979</v>
      </c>
      <c r="F680" s="143" t="str">
        <f>IF(wskakunin_kanri7_JIMU_NAME="", "", wskakunin_kanri7_JIMU_NAME)</f>
        <v/>
      </c>
      <c r="H680" s="15"/>
    </row>
    <row r="681" spans="1:8" ht="15" customHeight="1">
      <c r="A681" s="58"/>
      <c r="B681" s="69" t="s">
        <v>20</v>
      </c>
      <c r="C681" s="14" t="s">
        <v>1980</v>
      </c>
      <c r="D681" s="214"/>
      <c r="E681" s="14" t="s">
        <v>1981</v>
      </c>
      <c r="F681" s="143" t="str">
        <f>IF(wskakunin_kanri7_ZIP="", "", wskakunin_kanri7_ZIP)</f>
        <v/>
      </c>
      <c r="H681" s="15"/>
    </row>
    <row r="682" spans="1:8" ht="15" customHeight="1">
      <c r="A682" s="58"/>
      <c r="B682" s="69" t="s">
        <v>25</v>
      </c>
      <c r="C682" s="14" t="s">
        <v>1982</v>
      </c>
      <c r="D682" s="143"/>
      <c r="E682" s="14" t="s">
        <v>1983</v>
      </c>
      <c r="F682" s="143" t="str">
        <f>IF(wskakunin_kanri7__address="", "", wskakunin_kanri7__address)</f>
        <v/>
      </c>
      <c r="H682" s="15"/>
    </row>
    <row r="683" spans="1:8" ht="15" customHeight="1">
      <c r="A683" s="58"/>
      <c r="B683" s="69" t="s">
        <v>22</v>
      </c>
      <c r="C683" s="14" t="s">
        <v>1984</v>
      </c>
      <c r="D683" s="214"/>
      <c r="E683" s="14" t="s">
        <v>1985</v>
      </c>
      <c r="F683" s="143" t="str">
        <f>IF(wskakunin_kanri7_TEL="", "", wskakunin_kanri7_TEL)</f>
        <v/>
      </c>
      <c r="H683" s="15"/>
    </row>
    <row r="684" spans="1:8" ht="15" customHeight="1">
      <c r="A684" s="58"/>
      <c r="B684" s="69" t="s">
        <v>590</v>
      </c>
      <c r="C684" s="14" t="s">
        <v>1986</v>
      </c>
      <c r="D684" s="214"/>
      <c r="E684" s="14" t="s">
        <v>1987</v>
      </c>
      <c r="F684" s="143" t="str">
        <f>IF(wskakunin_kanri7_DOC="","",wskakunin_kanri7_DOC)</f>
        <v/>
      </c>
      <c r="H684" s="15"/>
    </row>
    <row r="685" spans="1:8" ht="15" customHeight="1">
      <c r="A685" s="42"/>
      <c r="B685" s="72"/>
      <c r="H685" s="15"/>
    </row>
    <row r="686" spans="1:8" ht="15" customHeight="1">
      <c r="A686" s="43" t="s">
        <v>2103</v>
      </c>
      <c r="B686" s="42" t="s">
        <v>1903</v>
      </c>
      <c r="H686" s="15"/>
    </row>
    <row r="687" spans="1:8" ht="15" customHeight="1">
      <c r="A687" s="25"/>
      <c r="B687" s="69" t="s">
        <v>540</v>
      </c>
      <c r="C687" s="14" t="s">
        <v>1988</v>
      </c>
      <c r="D687" s="143"/>
      <c r="E687" s="14" t="s">
        <v>1989</v>
      </c>
      <c r="F687" s="143" t="str">
        <f>IF(wskakunin_kanri8__sikaku="", "", wskakunin_kanri8__sikaku)</f>
        <v/>
      </c>
      <c r="H687" s="15"/>
    </row>
    <row r="688" spans="1:8" ht="15" customHeight="1">
      <c r="A688" s="25"/>
      <c r="B688" s="69" t="s">
        <v>541</v>
      </c>
      <c r="C688" s="14" t="s">
        <v>1990</v>
      </c>
      <c r="D688" s="143"/>
      <c r="E688" s="14" t="s">
        <v>1991</v>
      </c>
      <c r="F688" s="143" t="str">
        <f>IF(wskakunin_kanri8_SIKAKU__label="", "", wskakunin_kanri8_SIKAKU__label)</f>
        <v/>
      </c>
      <c r="H688" s="15"/>
    </row>
    <row r="689" spans="1:8" ht="15" customHeight="1">
      <c r="A689" s="30"/>
      <c r="B689" s="75" t="s">
        <v>536</v>
      </c>
      <c r="C689" s="14" t="s">
        <v>1992</v>
      </c>
      <c r="D689" s="143"/>
      <c r="E689" s="14" t="s">
        <v>1993</v>
      </c>
      <c r="F689" s="143" t="str">
        <f>IF(wskakunin_kanri8_TOUROKU_KIKAN__label="","",wskakunin_kanri8_TOUROKU_KIKAN__label)</f>
        <v/>
      </c>
      <c r="H689" s="15"/>
    </row>
    <row r="690" spans="1:8" ht="15" customHeight="1">
      <c r="A690" s="30"/>
      <c r="B690" s="75" t="s">
        <v>537</v>
      </c>
      <c r="C690" s="14" t="s">
        <v>1994</v>
      </c>
      <c r="D690" s="214"/>
      <c r="E690" s="14" t="s">
        <v>1995</v>
      </c>
      <c r="F690" s="143" t="str">
        <f>IF(wskakunin_kanri8_KENTIKUSI_NO="","",wskakunin_kanri8_KENTIKUSI_NO)</f>
        <v/>
      </c>
      <c r="H690" s="15"/>
    </row>
    <row r="691" spans="1:8" ht="15" customHeight="1">
      <c r="A691" s="58"/>
      <c r="B691" s="69" t="s">
        <v>19</v>
      </c>
      <c r="C691" s="14" t="s">
        <v>1996</v>
      </c>
      <c r="D691" s="143"/>
      <c r="E691" s="14" t="s">
        <v>1997</v>
      </c>
      <c r="F691" s="143" t="str">
        <f>IF(wskakunin_kanri8_NAME="", "", wskakunin_kanri8_NAME)</f>
        <v/>
      </c>
      <c r="H691" s="15"/>
    </row>
    <row r="692" spans="1:8" ht="15" customHeight="1">
      <c r="A692" s="58"/>
      <c r="B692" s="69" t="s">
        <v>542</v>
      </c>
      <c r="C692" s="14" t="s">
        <v>1998</v>
      </c>
      <c r="D692" s="143"/>
      <c r="E692" s="14" t="s">
        <v>1999</v>
      </c>
      <c r="F692" s="143" t="str">
        <f>IF(wskakunin_kanri8_JIMU__sikaku="", "", wskakunin_kanri8_JIMU__sikaku)</f>
        <v/>
      </c>
      <c r="H692" s="15"/>
    </row>
    <row r="693" spans="1:8" ht="15" customHeight="1">
      <c r="A693" s="42"/>
      <c r="B693" s="75" t="s">
        <v>23</v>
      </c>
      <c r="C693" s="14" t="s">
        <v>2000</v>
      </c>
      <c r="D693" s="143"/>
      <c r="E693" s="14" t="s">
        <v>2001</v>
      </c>
      <c r="F693" s="143" t="str">
        <f>IF(wskakunin_kanri8_JIMU_SIKAKU__label="","",wskakunin_kanri8_JIMU_SIKAKU__label)</f>
        <v/>
      </c>
      <c r="H693" s="15"/>
    </row>
    <row r="694" spans="1:8" ht="15" customHeight="1">
      <c r="A694" s="42"/>
      <c r="B694" s="75" t="s">
        <v>543</v>
      </c>
      <c r="C694" s="14" t="s">
        <v>2002</v>
      </c>
      <c r="D694" s="143"/>
      <c r="E694" s="14" t="s">
        <v>2003</v>
      </c>
      <c r="F694" s="143" t="str">
        <f>IF(wskakunin_kanri8_JIMU_TOUROKU_KIKAN__label="","",wskakunin_kanri8_JIMU_TOUROKU_KIKAN__label)</f>
        <v/>
      </c>
      <c r="H694" s="15"/>
    </row>
    <row r="695" spans="1:8" ht="15" customHeight="1">
      <c r="A695" s="42"/>
      <c r="B695" s="75" t="s">
        <v>544</v>
      </c>
      <c r="C695" s="14" t="s">
        <v>2004</v>
      </c>
      <c r="D695" s="214"/>
      <c r="E695" s="14" t="s">
        <v>2005</v>
      </c>
      <c r="F695" s="143" t="str">
        <f>IF(wskakunin_kanri8_JIMU_NO="","",wskakunin_kanri8_JIMU_NO)</f>
        <v/>
      </c>
      <c r="H695" s="15"/>
    </row>
    <row r="696" spans="1:8" ht="15" customHeight="1">
      <c r="A696" s="58"/>
      <c r="B696" s="69" t="s">
        <v>24</v>
      </c>
      <c r="C696" s="14" t="s">
        <v>2006</v>
      </c>
      <c r="D696" s="143"/>
      <c r="E696" s="14" t="s">
        <v>2007</v>
      </c>
      <c r="F696" s="143" t="str">
        <f>IF(wskakunin_kanri8_JIMU_NAME="", "", wskakunin_kanri8_JIMU_NAME)</f>
        <v/>
      </c>
      <c r="H696" s="15"/>
    </row>
    <row r="697" spans="1:8" ht="15" customHeight="1">
      <c r="A697" s="58"/>
      <c r="B697" s="69" t="s">
        <v>20</v>
      </c>
      <c r="C697" s="14" t="s">
        <v>2008</v>
      </c>
      <c r="D697" s="214"/>
      <c r="E697" s="14" t="s">
        <v>2009</v>
      </c>
      <c r="F697" s="143" t="str">
        <f>IF(wskakunin_kanri8_ZIP="", "", wskakunin_kanri8_ZIP)</f>
        <v/>
      </c>
      <c r="H697" s="15"/>
    </row>
    <row r="698" spans="1:8" ht="15" customHeight="1">
      <c r="A698" s="58"/>
      <c r="B698" s="69" t="s">
        <v>25</v>
      </c>
      <c r="C698" s="14" t="s">
        <v>2010</v>
      </c>
      <c r="D698" s="143"/>
      <c r="E698" s="14" t="s">
        <v>2011</v>
      </c>
      <c r="F698" s="143" t="str">
        <f>IF(wskakunin_kanri8__address="", "", wskakunin_kanri8__address)</f>
        <v/>
      </c>
      <c r="H698" s="15"/>
    </row>
    <row r="699" spans="1:8" ht="15" customHeight="1">
      <c r="A699" s="58"/>
      <c r="B699" s="69" t="s">
        <v>22</v>
      </c>
      <c r="C699" s="14" t="s">
        <v>2012</v>
      </c>
      <c r="D699" s="214"/>
      <c r="E699" s="14" t="s">
        <v>2013</v>
      </c>
      <c r="F699" s="143" t="str">
        <f>IF(wskakunin_kanri8_TEL="", "", wskakunin_kanri8_TEL)</f>
        <v/>
      </c>
      <c r="H699" s="15"/>
    </row>
    <row r="700" spans="1:8" ht="15" customHeight="1">
      <c r="A700" s="58"/>
      <c r="B700" s="69" t="s">
        <v>590</v>
      </c>
      <c r="C700" s="14" t="s">
        <v>2014</v>
      </c>
      <c r="D700" s="214"/>
      <c r="E700" s="14" t="s">
        <v>2015</v>
      </c>
      <c r="F700" s="143" t="str">
        <f>IF(wskakunin_kanri8_DOC="","",wskakunin_kanri8_DOC)</f>
        <v/>
      </c>
      <c r="H700" s="15"/>
    </row>
    <row r="701" spans="1:8" ht="15" customHeight="1">
      <c r="A701" s="42"/>
      <c r="B701" s="72"/>
      <c r="H701" s="15"/>
    </row>
    <row r="702" spans="1:8" ht="15" customHeight="1">
      <c r="A702" s="43" t="s">
        <v>2104</v>
      </c>
      <c r="B702" s="42" t="s">
        <v>1903</v>
      </c>
      <c r="H702" s="15"/>
    </row>
    <row r="703" spans="1:8" ht="15" customHeight="1">
      <c r="A703" s="25"/>
      <c r="B703" s="69" t="s">
        <v>540</v>
      </c>
      <c r="C703" s="14" t="s">
        <v>2016</v>
      </c>
      <c r="D703" s="143"/>
      <c r="E703" s="14" t="s">
        <v>2017</v>
      </c>
      <c r="F703" s="143" t="str">
        <f>IF(wskakunin_kanri9__sikaku="", "", wskakunin_kanri9__sikaku)</f>
        <v/>
      </c>
      <c r="H703" s="15"/>
    </row>
    <row r="704" spans="1:8" ht="15" customHeight="1">
      <c r="A704" s="25"/>
      <c r="B704" s="69" t="s">
        <v>541</v>
      </c>
      <c r="C704" s="14" t="s">
        <v>2018</v>
      </c>
      <c r="D704" s="143"/>
      <c r="E704" s="14" t="s">
        <v>2019</v>
      </c>
      <c r="F704" s="143" t="str">
        <f>IF(wskakunin_kanri9_SIKAKU__label="", "", wskakunin_kanri9_SIKAKU__label)</f>
        <v/>
      </c>
      <c r="H704" s="15"/>
    </row>
    <row r="705" spans="1:8" ht="15" customHeight="1">
      <c r="A705" s="30"/>
      <c r="B705" s="75" t="s">
        <v>536</v>
      </c>
      <c r="C705" s="14" t="s">
        <v>2020</v>
      </c>
      <c r="D705" s="143"/>
      <c r="E705" s="14" t="s">
        <v>2021</v>
      </c>
      <c r="F705" s="143" t="str">
        <f>IF(wskakunin_kanri9_TOUROKU_KIKAN__label="","",wskakunin_kanri9_TOUROKU_KIKAN__label)</f>
        <v/>
      </c>
      <c r="H705" s="15"/>
    </row>
    <row r="706" spans="1:8" ht="15" customHeight="1">
      <c r="A706" s="30"/>
      <c r="B706" s="75" t="s">
        <v>537</v>
      </c>
      <c r="C706" s="14" t="s">
        <v>2022</v>
      </c>
      <c r="D706" s="214"/>
      <c r="E706" s="14" t="s">
        <v>2023</v>
      </c>
      <c r="F706" s="143" t="str">
        <f>IF(wskakunin_kanri9_KENTIKUSI_NO="","",wskakunin_kanri9_KENTIKUSI_NO)</f>
        <v/>
      </c>
      <c r="H706" s="15"/>
    </row>
    <row r="707" spans="1:8" ht="15" customHeight="1">
      <c r="A707" s="58"/>
      <c r="B707" s="69" t="s">
        <v>19</v>
      </c>
      <c r="C707" s="14" t="s">
        <v>2024</v>
      </c>
      <c r="D707" s="143"/>
      <c r="E707" s="14" t="s">
        <v>2025</v>
      </c>
      <c r="F707" s="143" t="str">
        <f>IF(wskakunin_kanri9_NAME="", "", wskakunin_kanri9_NAME)</f>
        <v/>
      </c>
      <c r="H707" s="15"/>
    </row>
    <row r="708" spans="1:8" ht="15" customHeight="1">
      <c r="A708" s="58"/>
      <c r="B708" s="69" t="s">
        <v>542</v>
      </c>
      <c r="C708" s="14" t="s">
        <v>2026</v>
      </c>
      <c r="D708" s="143"/>
      <c r="E708" s="14" t="s">
        <v>2027</v>
      </c>
      <c r="F708" s="143" t="str">
        <f>IF(wskakunin_kanri9_JIMU__sikaku="", "", wskakunin_kanri9_JIMU__sikaku)</f>
        <v/>
      </c>
      <c r="H708" s="15"/>
    </row>
    <row r="709" spans="1:8" ht="15" customHeight="1">
      <c r="A709" s="42"/>
      <c r="B709" s="75" t="s">
        <v>23</v>
      </c>
      <c r="C709" s="14" t="s">
        <v>2028</v>
      </c>
      <c r="D709" s="143"/>
      <c r="E709" s="14" t="s">
        <v>2029</v>
      </c>
      <c r="F709" s="143" t="str">
        <f>IF(wskakunin_kanri9_JIMU_SIKAKU__label="","",wskakunin_kanri9_JIMU_SIKAKU__label)</f>
        <v/>
      </c>
      <c r="H709" s="15"/>
    </row>
    <row r="710" spans="1:8" ht="15" customHeight="1">
      <c r="A710" s="42"/>
      <c r="B710" s="75" t="s">
        <v>543</v>
      </c>
      <c r="C710" s="14" t="s">
        <v>2030</v>
      </c>
      <c r="D710" s="143"/>
      <c r="E710" s="14" t="s">
        <v>2031</v>
      </c>
      <c r="F710" s="143" t="str">
        <f>IF(wskakunin_kanri9_JIMU_TOUROKU_KIKAN__label="","",wskakunin_kanri9_JIMU_TOUROKU_KIKAN__label)</f>
        <v/>
      </c>
      <c r="H710" s="15"/>
    </row>
    <row r="711" spans="1:8" ht="15" customHeight="1">
      <c r="A711" s="42"/>
      <c r="B711" s="75" t="s">
        <v>544</v>
      </c>
      <c r="C711" s="14" t="s">
        <v>2032</v>
      </c>
      <c r="D711" s="214"/>
      <c r="E711" s="14" t="s">
        <v>2033</v>
      </c>
      <c r="F711" s="143" t="str">
        <f>IF(wskakunin_kanri9_JIMU_NO="","",wskakunin_kanri9_JIMU_NO)</f>
        <v/>
      </c>
      <c r="H711" s="15"/>
    </row>
    <row r="712" spans="1:8" ht="15" customHeight="1">
      <c r="A712" s="58"/>
      <c r="B712" s="69" t="s">
        <v>24</v>
      </c>
      <c r="C712" s="14" t="s">
        <v>2034</v>
      </c>
      <c r="D712" s="143"/>
      <c r="E712" s="14" t="s">
        <v>2035</v>
      </c>
      <c r="F712" s="143" t="str">
        <f>IF(wskakunin_kanri9_JIMU_NAME="", "", wskakunin_kanri9_JIMU_NAME)</f>
        <v/>
      </c>
      <c r="H712" s="15"/>
    </row>
    <row r="713" spans="1:8" ht="15" customHeight="1">
      <c r="A713" s="58"/>
      <c r="B713" s="69" t="s">
        <v>20</v>
      </c>
      <c r="C713" s="14" t="s">
        <v>2036</v>
      </c>
      <c r="D713" s="214"/>
      <c r="E713" s="14" t="s">
        <v>2037</v>
      </c>
      <c r="F713" s="143" t="str">
        <f>IF(wskakunin_kanri9_ZIP="", "", wskakunin_kanri9_ZIP)</f>
        <v/>
      </c>
      <c r="H713" s="15"/>
    </row>
    <row r="714" spans="1:8" ht="15" customHeight="1">
      <c r="A714" s="58"/>
      <c r="B714" s="69" t="s">
        <v>25</v>
      </c>
      <c r="C714" s="14" t="s">
        <v>2038</v>
      </c>
      <c r="D714" s="143"/>
      <c r="E714" s="14" t="s">
        <v>2039</v>
      </c>
      <c r="F714" s="143" t="str">
        <f>IF(wskakunin_kanri9__address="", "", wskakunin_kanri9__address)</f>
        <v/>
      </c>
      <c r="H714" s="15"/>
    </row>
    <row r="715" spans="1:8" ht="15" customHeight="1">
      <c r="A715" s="58"/>
      <c r="B715" s="69" t="s">
        <v>22</v>
      </c>
      <c r="C715" s="14" t="s">
        <v>2040</v>
      </c>
      <c r="D715" s="214"/>
      <c r="E715" s="14" t="s">
        <v>2041</v>
      </c>
      <c r="F715" s="143" t="str">
        <f>IF(wskakunin_kanri9_TEL="", "", wskakunin_kanri9_TEL)</f>
        <v/>
      </c>
      <c r="H715" s="15"/>
    </row>
    <row r="716" spans="1:8" ht="15" customHeight="1">
      <c r="A716" s="58"/>
      <c r="B716" s="69" t="s">
        <v>590</v>
      </c>
      <c r="C716" s="14" t="s">
        <v>2042</v>
      </c>
      <c r="D716" s="214"/>
      <c r="E716" s="14" t="s">
        <v>2043</v>
      </c>
      <c r="F716" s="143" t="str">
        <f>IF(wskakunin_kanri9_DOC="","",wskakunin_kanri9_DOC)</f>
        <v/>
      </c>
      <c r="H716" s="15"/>
    </row>
    <row r="717" spans="1:8" ht="15" customHeight="1">
      <c r="A717" s="42"/>
      <c r="B717" s="72"/>
      <c r="H717" s="15"/>
    </row>
    <row r="718" spans="1:8" ht="15" customHeight="1">
      <c r="A718" s="43" t="s">
        <v>2105</v>
      </c>
      <c r="B718" s="42" t="s">
        <v>1903</v>
      </c>
      <c r="H718" s="15"/>
    </row>
    <row r="719" spans="1:8" ht="15" customHeight="1">
      <c r="A719" s="25"/>
      <c r="B719" s="69" t="s">
        <v>540</v>
      </c>
      <c r="C719" s="14" t="s">
        <v>2044</v>
      </c>
      <c r="D719" s="143"/>
      <c r="E719" s="14" t="s">
        <v>2045</v>
      </c>
      <c r="F719" s="143" t="str">
        <f>IF(wskakunin_kanri10__sikaku="", "", wskakunin_kanri10__sikaku)</f>
        <v/>
      </c>
      <c r="H719" s="15"/>
    </row>
    <row r="720" spans="1:8" ht="15" customHeight="1">
      <c r="A720" s="25"/>
      <c r="B720" s="69" t="s">
        <v>541</v>
      </c>
      <c r="C720" s="14" t="s">
        <v>2046</v>
      </c>
      <c r="D720" s="143"/>
      <c r="E720" s="14" t="s">
        <v>2047</v>
      </c>
      <c r="F720" s="143" t="str">
        <f>IF(wskakunin_kanri10_SIKAKU__label="", "", wskakunin_kanri10_SIKAKU__label)</f>
        <v/>
      </c>
      <c r="H720" s="15"/>
    </row>
    <row r="721" spans="1:8" ht="15" customHeight="1">
      <c r="A721" s="30"/>
      <c r="B721" s="75" t="s">
        <v>536</v>
      </c>
      <c r="C721" s="14" t="s">
        <v>2048</v>
      </c>
      <c r="D721" s="143"/>
      <c r="E721" s="14" t="s">
        <v>2049</v>
      </c>
      <c r="F721" s="143" t="str">
        <f>IF(wskakunin_kanri10_TOUROKU_KIKAN__label="","",wskakunin_kanri10_TOUROKU_KIKAN__label)</f>
        <v/>
      </c>
      <c r="H721" s="15"/>
    </row>
    <row r="722" spans="1:8" ht="15" customHeight="1">
      <c r="A722" s="30"/>
      <c r="B722" s="75" t="s">
        <v>537</v>
      </c>
      <c r="C722" s="14" t="s">
        <v>2050</v>
      </c>
      <c r="D722" s="214"/>
      <c r="E722" s="14" t="s">
        <v>2051</v>
      </c>
      <c r="F722" s="143" t="str">
        <f>IF(wskakunin_kanri10_KENTIKUSI_NO="","",wskakunin_kanri10_KENTIKUSI_NO)</f>
        <v/>
      </c>
      <c r="H722" s="15"/>
    </row>
    <row r="723" spans="1:8" ht="15" customHeight="1">
      <c r="A723" s="58"/>
      <c r="B723" s="69" t="s">
        <v>19</v>
      </c>
      <c r="C723" s="14" t="s">
        <v>2052</v>
      </c>
      <c r="D723" s="143"/>
      <c r="E723" s="14" t="s">
        <v>2053</v>
      </c>
      <c r="F723" s="143" t="str">
        <f>IF(wskakunin_kanri10_NAME="", "", wskakunin_kanri10_NAME)</f>
        <v/>
      </c>
      <c r="H723" s="15"/>
    </row>
    <row r="724" spans="1:8" ht="15" customHeight="1">
      <c r="A724" s="58"/>
      <c r="B724" s="69" t="s">
        <v>542</v>
      </c>
      <c r="C724" s="14" t="s">
        <v>2054</v>
      </c>
      <c r="D724" s="143"/>
      <c r="E724" s="14" t="s">
        <v>2055</v>
      </c>
      <c r="F724" s="143" t="str">
        <f>IF(wskakunin_kanri10_JIMU__sikaku="", "", wskakunin_kanri10_JIMU__sikaku)</f>
        <v/>
      </c>
      <c r="H724" s="15"/>
    </row>
    <row r="725" spans="1:8" ht="15" customHeight="1">
      <c r="A725" s="42"/>
      <c r="B725" s="75" t="s">
        <v>23</v>
      </c>
      <c r="C725" s="14" t="s">
        <v>2056</v>
      </c>
      <c r="D725" s="143"/>
      <c r="E725" s="14" t="s">
        <v>2057</v>
      </c>
      <c r="F725" s="143" t="str">
        <f>IF(wskakunin_kanri10_JIMU_SIKAKU__label="","",wskakunin_kanri10_JIMU_SIKAKU__label)</f>
        <v/>
      </c>
      <c r="H725" s="15"/>
    </row>
    <row r="726" spans="1:8" ht="15" customHeight="1">
      <c r="A726" s="42"/>
      <c r="B726" s="75" t="s">
        <v>543</v>
      </c>
      <c r="C726" s="14" t="s">
        <v>2058</v>
      </c>
      <c r="D726" s="143"/>
      <c r="E726" s="14" t="s">
        <v>2059</v>
      </c>
      <c r="F726" s="143" t="str">
        <f>IF(wskakunin_kanri10_JIMU_TOUROKU_KIKAN__label="","",wskakunin_kanri10_JIMU_TOUROKU_KIKAN__label)</f>
        <v/>
      </c>
      <c r="H726" s="15"/>
    </row>
    <row r="727" spans="1:8" ht="15" customHeight="1">
      <c r="A727" s="42"/>
      <c r="B727" s="75" t="s">
        <v>544</v>
      </c>
      <c r="C727" s="14" t="s">
        <v>2060</v>
      </c>
      <c r="D727" s="214"/>
      <c r="E727" s="14" t="s">
        <v>2061</v>
      </c>
      <c r="F727" s="143" t="str">
        <f>IF(wskakunin_kanri10_JIMU_NO="","",wskakunin_kanri10_JIMU_NO)</f>
        <v/>
      </c>
      <c r="H727" s="15"/>
    </row>
    <row r="728" spans="1:8" ht="15" customHeight="1">
      <c r="A728" s="58"/>
      <c r="B728" s="69" t="s">
        <v>24</v>
      </c>
      <c r="C728" s="14" t="s">
        <v>2062</v>
      </c>
      <c r="D728" s="143"/>
      <c r="E728" s="14" t="s">
        <v>2063</v>
      </c>
      <c r="F728" s="143" t="str">
        <f>IF(wskakunin_kanri10_JIMU_NAME="", "", wskakunin_kanri10_JIMU_NAME)</f>
        <v/>
      </c>
      <c r="H728" s="15"/>
    </row>
    <row r="729" spans="1:8" ht="15" customHeight="1">
      <c r="A729" s="58"/>
      <c r="B729" s="69" t="s">
        <v>20</v>
      </c>
      <c r="C729" s="14" t="s">
        <v>2064</v>
      </c>
      <c r="D729" s="214"/>
      <c r="E729" s="14" t="s">
        <v>2065</v>
      </c>
      <c r="F729" s="143" t="str">
        <f>IF(wskakunin_kanri10_ZIP="", "", wskakunin_kanri10_ZIP)</f>
        <v/>
      </c>
      <c r="H729" s="15"/>
    </row>
    <row r="730" spans="1:8" ht="15" customHeight="1">
      <c r="A730" s="58"/>
      <c r="B730" s="69" t="s">
        <v>25</v>
      </c>
      <c r="C730" s="14" t="s">
        <v>2066</v>
      </c>
      <c r="D730" s="143"/>
      <c r="E730" s="14" t="s">
        <v>2067</v>
      </c>
      <c r="F730" s="143" t="str">
        <f>IF(wskakunin_kanri10__address="", "", wskakunin_kanri10__address)</f>
        <v/>
      </c>
      <c r="H730" s="15"/>
    </row>
    <row r="731" spans="1:8" ht="15" customHeight="1">
      <c r="A731" s="58"/>
      <c r="B731" s="69" t="s">
        <v>22</v>
      </c>
      <c r="C731" s="14" t="s">
        <v>2068</v>
      </c>
      <c r="D731" s="214"/>
      <c r="E731" s="14" t="s">
        <v>2069</v>
      </c>
      <c r="F731" s="143" t="str">
        <f>IF(wskakunin_kanri10_TEL="", "", wskakunin_kanri10_TEL)</f>
        <v/>
      </c>
      <c r="H731" s="15"/>
    </row>
    <row r="732" spans="1:8" ht="15" customHeight="1">
      <c r="A732" s="58"/>
      <c r="B732" s="69" t="s">
        <v>590</v>
      </c>
      <c r="C732" s="14" t="s">
        <v>2070</v>
      </c>
      <c r="D732" s="214"/>
      <c r="E732" s="14" t="s">
        <v>2071</v>
      </c>
      <c r="F732" s="143" t="str">
        <f>IF(wskakunin_kanri10_DOC="","",wskakunin_kanri10_DOC)</f>
        <v/>
      </c>
      <c r="H732" s="15"/>
    </row>
    <row r="733" spans="1:8" ht="15" customHeight="1">
      <c r="A733" s="42"/>
      <c r="B733" s="72"/>
      <c r="H733" s="15"/>
    </row>
    <row r="734" spans="1:8" ht="15" customHeight="1">
      <c r="A734" s="43" t="s">
        <v>2106</v>
      </c>
      <c r="B734" s="42" t="s">
        <v>1903</v>
      </c>
      <c r="H734" s="15"/>
    </row>
    <row r="735" spans="1:8" ht="15" customHeight="1">
      <c r="A735" s="25"/>
      <c r="B735" s="69" t="s">
        <v>540</v>
      </c>
      <c r="C735" s="14" t="s">
        <v>2072</v>
      </c>
      <c r="D735" s="143"/>
      <c r="E735" s="14" t="s">
        <v>2073</v>
      </c>
      <c r="F735" s="143" t="str">
        <f>IF(wskakunin_kanri11__sikaku="", "", wskakunin_kanri11__sikaku)</f>
        <v/>
      </c>
      <c r="H735" s="15"/>
    </row>
    <row r="736" spans="1:8" ht="15" customHeight="1">
      <c r="A736" s="25"/>
      <c r="B736" s="69" t="s">
        <v>541</v>
      </c>
      <c r="C736" s="14" t="s">
        <v>2074</v>
      </c>
      <c r="D736" s="143"/>
      <c r="E736" s="14" t="s">
        <v>2075</v>
      </c>
      <c r="F736" s="143" t="str">
        <f>IF(wskakunin_kanri11_SIKAKU__label="", "", wskakunin_kanri11_SIKAKU__label)</f>
        <v/>
      </c>
      <c r="H736" s="15"/>
    </row>
    <row r="737" spans="1:8" ht="15" customHeight="1">
      <c r="A737" s="30"/>
      <c r="B737" s="75" t="s">
        <v>536</v>
      </c>
      <c r="C737" s="14" t="s">
        <v>2076</v>
      </c>
      <c r="D737" s="143"/>
      <c r="E737" s="14" t="s">
        <v>2077</v>
      </c>
      <c r="F737" s="143" t="str">
        <f>IF(wskakunin_kanri11_TOUROKU_KIKAN__label="","",wskakunin_kanri11_TOUROKU_KIKAN__label)</f>
        <v/>
      </c>
      <c r="H737" s="15"/>
    </row>
    <row r="738" spans="1:8" ht="15" customHeight="1">
      <c r="A738" s="30"/>
      <c r="B738" s="75" t="s">
        <v>537</v>
      </c>
      <c r="C738" s="14" t="s">
        <v>2078</v>
      </c>
      <c r="D738" s="214"/>
      <c r="E738" s="14" t="s">
        <v>2079</v>
      </c>
      <c r="F738" s="143" t="str">
        <f>IF(wskakunin_kanri11_KENTIKUSI_NO="","",wskakunin_kanri11_KENTIKUSI_NO)</f>
        <v/>
      </c>
      <c r="H738" s="15"/>
    </row>
    <row r="739" spans="1:8" ht="15" customHeight="1">
      <c r="A739" s="58"/>
      <c r="B739" s="69" t="s">
        <v>19</v>
      </c>
      <c r="C739" s="14" t="s">
        <v>2080</v>
      </c>
      <c r="D739" s="143"/>
      <c r="E739" s="14" t="s">
        <v>2081</v>
      </c>
      <c r="F739" s="143" t="str">
        <f>IF(wskakunin_kanri11_NAME="", "", wskakunin_kanri11_NAME)</f>
        <v/>
      </c>
      <c r="H739" s="15"/>
    </row>
    <row r="740" spans="1:8" ht="15" customHeight="1">
      <c r="A740" s="58"/>
      <c r="B740" s="69" t="s">
        <v>542</v>
      </c>
      <c r="C740" s="14" t="s">
        <v>2082</v>
      </c>
      <c r="D740" s="143"/>
      <c r="E740" s="14" t="s">
        <v>2083</v>
      </c>
      <c r="F740" s="143" t="str">
        <f>IF(wskakunin_kanri11_JIMU__sikaku="", "", wskakunin_kanri11_JIMU__sikaku)</f>
        <v/>
      </c>
      <c r="H740" s="15"/>
    </row>
    <row r="741" spans="1:8" ht="15" customHeight="1">
      <c r="A741" s="42"/>
      <c r="B741" s="75" t="s">
        <v>23</v>
      </c>
      <c r="C741" s="14" t="s">
        <v>2084</v>
      </c>
      <c r="D741" s="143"/>
      <c r="E741" s="14" t="s">
        <v>2085</v>
      </c>
      <c r="F741" s="143" t="str">
        <f>IF(wskakunin_kanri11_JIMU_SIKAKU__label="","",wskakunin_kanri11_JIMU_SIKAKU__label)</f>
        <v/>
      </c>
      <c r="H741" s="15"/>
    </row>
    <row r="742" spans="1:8" ht="15" customHeight="1">
      <c r="A742" s="42"/>
      <c r="B742" s="75" t="s">
        <v>543</v>
      </c>
      <c r="C742" s="14" t="s">
        <v>2086</v>
      </c>
      <c r="D742" s="143"/>
      <c r="E742" s="14" t="s">
        <v>2087</v>
      </c>
      <c r="F742" s="143" t="str">
        <f>IF(wskakunin_kanri11_JIMU_TOUROKU_KIKAN__label="","",wskakunin_kanri11_JIMU_TOUROKU_KIKAN__label)</f>
        <v/>
      </c>
      <c r="H742" s="15"/>
    </row>
    <row r="743" spans="1:8" ht="15" customHeight="1">
      <c r="A743" s="42"/>
      <c r="B743" s="75" t="s">
        <v>544</v>
      </c>
      <c r="C743" s="14" t="s">
        <v>2088</v>
      </c>
      <c r="D743" s="214"/>
      <c r="E743" s="14" t="s">
        <v>2089</v>
      </c>
      <c r="F743" s="143" t="str">
        <f>IF(wskakunin_kanri11_JIMU_NO="","",wskakunin_kanri11_JIMU_NO)</f>
        <v/>
      </c>
      <c r="H743" s="15"/>
    </row>
    <row r="744" spans="1:8" ht="15" customHeight="1">
      <c r="A744" s="58"/>
      <c r="B744" s="69" t="s">
        <v>24</v>
      </c>
      <c r="C744" s="14" t="s">
        <v>2090</v>
      </c>
      <c r="D744" s="143"/>
      <c r="E744" s="14" t="s">
        <v>2091</v>
      </c>
      <c r="F744" s="143" t="str">
        <f>IF(wskakunin_kanri11_JIMU_NAME="", "", wskakunin_kanri11_JIMU_NAME)</f>
        <v/>
      </c>
      <c r="H744" s="15"/>
    </row>
    <row r="745" spans="1:8" ht="15" customHeight="1">
      <c r="A745" s="58"/>
      <c r="B745" s="69" t="s">
        <v>20</v>
      </c>
      <c r="C745" s="14" t="s">
        <v>2092</v>
      </c>
      <c r="D745" s="214"/>
      <c r="E745" s="14" t="s">
        <v>2093</v>
      </c>
      <c r="F745" s="143" t="str">
        <f>IF(wskakunin_kanri11_ZIP="", "", wskakunin_kanri11_ZIP)</f>
        <v/>
      </c>
      <c r="H745" s="15"/>
    </row>
    <row r="746" spans="1:8" ht="15" customHeight="1">
      <c r="A746" s="58"/>
      <c r="B746" s="69" t="s">
        <v>25</v>
      </c>
      <c r="C746" s="14" t="s">
        <v>2094</v>
      </c>
      <c r="D746" s="143"/>
      <c r="E746" s="14" t="s">
        <v>2095</v>
      </c>
      <c r="F746" s="143" t="str">
        <f>IF(wskakunin_kanri11__address="", "", wskakunin_kanri11__address)</f>
        <v/>
      </c>
      <c r="H746" s="15"/>
    </row>
    <row r="747" spans="1:8" ht="15" customHeight="1">
      <c r="A747" s="58"/>
      <c r="B747" s="69" t="s">
        <v>22</v>
      </c>
      <c r="C747" s="14" t="s">
        <v>2096</v>
      </c>
      <c r="D747" s="214"/>
      <c r="E747" s="14" t="s">
        <v>2097</v>
      </c>
      <c r="F747" s="143" t="str">
        <f>IF(wskakunin_kanri11_TEL="", "", wskakunin_kanri11_TEL)</f>
        <v/>
      </c>
      <c r="H747" s="15"/>
    </row>
    <row r="748" spans="1:8" ht="15" customHeight="1">
      <c r="A748" s="58"/>
      <c r="B748" s="69" t="s">
        <v>590</v>
      </c>
      <c r="C748" s="14" t="s">
        <v>2098</v>
      </c>
      <c r="D748" s="214"/>
      <c r="E748" s="14" t="s">
        <v>2099</v>
      </c>
      <c r="F748" s="143" t="str">
        <f>IF(wskakunin_kanri11_DOC="","",wskakunin_kanri11_DOC)</f>
        <v/>
      </c>
      <c r="H748" s="15"/>
    </row>
    <row r="749" spans="1:8" ht="15" customHeight="1">
      <c r="A749" s="42"/>
      <c r="B749" s="72"/>
      <c r="G749" s="15"/>
      <c r="H749" s="15"/>
    </row>
    <row r="750" spans="1:8" ht="15" customHeight="1">
      <c r="A750" s="43" t="s">
        <v>2225</v>
      </c>
      <c r="B750" s="42" t="s">
        <v>1903</v>
      </c>
      <c r="H750" s="15"/>
    </row>
    <row r="751" spans="1:8" ht="15" customHeight="1">
      <c r="A751" s="25"/>
      <c r="B751" s="69" t="s">
        <v>540</v>
      </c>
      <c r="C751" s="14" t="s">
        <v>2226</v>
      </c>
      <c r="D751" s="143"/>
      <c r="E751" s="14" t="s">
        <v>2227</v>
      </c>
      <c r="F751" s="143" t="str">
        <f>IF(wskakunin_kanri12__sikaku="", "", wskakunin_kanri12__sikaku)</f>
        <v/>
      </c>
      <c r="H751" s="15"/>
    </row>
    <row r="752" spans="1:8" ht="15" customHeight="1">
      <c r="A752" s="25"/>
      <c r="B752" s="69" t="s">
        <v>541</v>
      </c>
      <c r="C752" s="14" t="s">
        <v>2228</v>
      </c>
      <c r="D752" s="143"/>
      <c r="E752" s="14" t="s">
        <v>2229</v>
      </c>
      <c r="F752" s="143" t="str">
        <f>IF(wskakunin_kanri12_SIKAKU__label="", "", wskakunin_kanri12_SIKAKU__label)</f>
        <v/>
      </c>
      <c r="H752" s="15"/>
    </row>
    <row r="753" spans="1:8" ht="15" customHeight="1">
      <c r="A753" s="30"/>
      <c r="B753" s="75" t="s">
        <v>536</v>
      </c>
      <c r="C753" s="14" t="s">
        <v>2230</v>
      </c>
      <c r="D753" s="143"/>
      <c r="E753" s="14" t="s">
        <v>2231</v>
      </c>
      <c r="F753" s="143" t="str">
        <f>IF(wskakunin_kanri12_TOUROKU_KIKAN__label="","",wskakunin_kanri12_TOUROKU_KIKAN__label)</f>
        <v/>
      </c>
      <c r="H753" s="15"/>
    </row>
    <row r="754" spans="1:8" ht="15" customHeight="1">
      <c r="A754" s="30"/>
      <c r="B754" s="75" t="s">
        <v>537</v>
      </c>
      <c r="C754" s="14" t="s">
        <v>2232</v>
      </c>
      <c r="D754" s="214"/>
      <c r="E754" s="14" t="s">
        <v>2233</v>
      </c>
      <c r="F754" s="143" t="str">
        <f>IF(wskakunin_kanri12_KENTIKUSI_NO="","",wskakunin_kanri12_KENTIKUSI_NO)</f>
        <v/>
      </c>
      <c r="H754" s="15"/>
    </row>
    <row r="755" spans="1:8" ht="15" customHeight="1">
      <c r="A755" s="58"/>
      <c r="B755" s="69" t="s">
        <v>19</v>
      </c>
      <c r="C755" s="14" t="s">
        <v>2234</v>
      </c>
      <c r="D755" s="143"/>
      <c r="E755" s="14" t="s">
        <v>2235</v>
      </c>
      <c r="F755" s="143" t="str">
        <f>IF(wskakunin_kanri12_NAME="", "", wskakunin_kanri12_NAME)</f>
        <v/>
      </c>
      <c r="H755" s="15"/>
    </row>
    <row r="756" spans="1:8" ht="15" customHeight="1">
      <c r="A756" s="58"/>
      <c r="B756" s="69" t="s">
        <v>542</v>
      </c>
      <c r="C756" s="14" t="s">
        <v>2236</v>
      </c>
      <c r="D756" s="143"/>
      <c r="E756" s="14" t="s">
        <v>2237</v>
      </c>
      <c r="F756" s="143" t="str">
        <f>IF(wskakunin_kanri12_JIMU__sikaku="", "", wskakunin_kanri12_JIMU__sikaku)</f>
        <v/>
      </c>
      <c r="H756" s="15"/>
    </row>
    <row r="757" spans="1:8" ht="15" customHeight="1">
      <c r="A757" s="42"/>
      <c r="B757" s="75" t="s">
        <v>23</v>
      </c>
      <c r="C757" s="14" t="s">
        <v>2238</v>
      </c>
      <c r="D757" s="143"/>
      <c r="E757" s="14" t="s">
        <v>2239</v>
      </c>
      <c r="F757" s="143" t="str">
        <f>IF(wskakunin_kanri12_JIMU_SIKAKU__label="","",wskakunin_kanri12_JIMU_SIKAKU__label)</f>
        <v/>
      </c>
      <c r="H757" s="15"/>
    </row>
    <row r="758" spans="1:8" ht="15" customHeight="1">
      <c r="A758" s="42"/>
      <c r="B758" s="75" t="s">
        <v>543</v>
      </c>
      <c r="C758" s="14" t="s">
        <v>2240</v>
      </c>
      <c r="D758" s="143"/>
      <c r="E758" s="14" t="s">
        <v>2241</v>
      </c>
      <c r="F758" s="143" t="str">
        <f>IF(wskakunin_kanri12_JIMU_TOUROKU_KIKAN__label="","",wskakunin_kanri12_JIMU_TOUROKU_KIKAN__label)</f>
        <v/>
      </c>
      <c r="H758" s="15"/>
    </row>
    <row r="759" spans="1:8" ht="15" customHeight="1">
      <c r="A759" s="42"/>
      <c r="B759" s="75" t="s">
        <v>544</v>
      </c>
      <c r="C759" s="14" t="s">
        <v>2242</v>
      </c>
      <c r="D759" s="214"/>
      <c r="E759" s="14" t="s">
        <v>2243</v>
      </c>
      <c r="F759" s="143" t="str">
        <f>IF(wskakunin_kanri12_JIMU_NO="","",wskakunin_kanri12_JIMU_NO)</f>
        <v/>
      </c>
      <c r="H759" s="15"/>
    </row>
    <row r="760" spans="1:8" ht="15" customHeight="1">
      <c r="A760" s="58"/>
      <c r="B760" s="69" t="s">
        <v>24</v>
      </c>
      <c r="C760" s="14" t="s">
        <v>2244</v>
      </c>
      <c r="D760" s="143"/>
      <c r="E760" s="14" t="s">
        <v>2245</v>
      </c>
      <c r="F760" s="143" t="str">
        <f>IF(wskakunin_kanri12_JIMU_NAME="", "", wskakunin_kanri12_JIMU_NAME)</f>
        <v/>
      </c>
      <c r="H760" s="15"/>
    </row>
    <row r="761" spans="1:8" ht="15" customHeight="1">
      <c r="A761" s="58"/>
      <c r="B761" s="69" t="s">
        <v>20</v>
      </c>
      <c r="C761" s="14" t="s">
        <v>2246</v>
      </c>
      <c r="D761" s="214"/>
      <c r="E761" s="14" t="s">
        <v>2247</v>
      </c>
      <c r="F761" s="143" t="str">
        <f>IF(wskakunin_kanri12_ZIP="", "", wskakunin_kanri12_ZIP)</f>
        <v/>
      </c>
      <c r="H761" s="15"/>
    </row>
    <row r="762" spans="1:8" ht="15" customHeight="1">
      <c r="A762" s="58"/>
      <c r="B762" s="69" t="s">
        <v>25</v>
      </c>
      <c r="C762" s="14" t="s">
        <v>2248</v>
      </c>
      <c r="D762" s="143"/>
      <c r="E762" s="14" t="s">
        <v>2249</v>
      </c>
      <c r="F762" s="143" t="str">
        <f>IF(wskakunin_kanri12__address="", "", wskakunin_kanri12__address)</f>
        <v/>
      </c>
      <c r="H762" s="15"/>
    </row>
    <row r="763" spans="1:8" ht="15" customHeight="1">
      <c r="A763" s="58"/>
      <c r="B763" s="69" t="s">
        <v>22</v>
      </c>
      <c r="C763" s="14" t="s">
        <v>2250</v>
      </c>
      <c r="D763" s="214"/>
      <c r="E763" s="14" t="s">
        <v>2251</v>
      </c>
      <c r="F763" s="143" t="str">
        <f>IF(wskakunin_kanri12_TEL="", "", wskakunin_kanri12_TEL)</f>
        <v/>
      </c>
      <c r="H763" s="15"/>
    </row>
    <row r="764" spans="1:8" ht="15" customHeight="1">
      <c r="A764" s="58"/>
      <c r="B764" s="69" t="s">
        <v>590</v>
      </c>
      <c r="C764" s="14" t="s">
        <v>2252</v>
      </c>
      <c r="D764" s="214"/>
      <c r="E764" s="14" t="s">
        <v>2253</v>
      </c>
      <c r="F764" s="143" t="str">
        <f>IF(wskakunin_kanri12_DOC="","",wskakunin_kanri12_DOC)</f>
        <v/>
      </c>
      <c r="H764" s="15"/>
    </row>
    <row r="765" spans="1:8" ht="15" customHeight="1">
      <c r="A765" s="42"/>
      <c r="B765" s="72"/>
      <c r="G765" s="15"/>
      <c r="H765" s="15"/>
    </row>
    <row r="766" spans="1:8" ht="15" customHeight="1">
      <c r="A766" s="50" t="s">
        <v>34</v>
      </c>
      <c r="B766" s="51"/>
      <c r="D766" s="15"/>
      <c r="G766" s="15"/>
      <c r="H766" s="15"/>
    </row>
    <row r="767" spans="1:8" ht="15" customHeight="1">
      <c r="A767" s="59"/>
      <c r="B767" s="74" t="s">
        <v>19</v>
      </c>
      <c r="C767" s="14" t="s">
        <v>866</v>
      </c>
      <c r="D767" s="220"/>
      <c r="E767" s="14" t="s">
        <v>867</v>
      </c>
      <c r="F767" s="220" t="str">
        <f>IF(wskakunin_sekou1_NAME="", "", wskakunin_sekou1_NAME)</f>
        <v/>
      </c>
      <c r="G767" s="15"/>
      <c r="H767" s="15"/>
    </row>
    <row r="768" spans="1:8" ht="15" customHeight="1">
      <c r="A768" s="59"/>
      <c r="B768" s="74" t="s">
        <v>1396</v>
      </c>
      <c r="C768" s="14" t="s">
        <v>868</v>
      </c>
      <c r="D768" s="220"/>
      <c r="E768" s="14" t="s">
        <v>869</v>
      </c>
      <c r="F768" s="220" t="str">
        <f>IF(wskakunin_sekou1_SEKOU__sikaku="", "", wskakunin_sekou1_SEKOU__sikaku)</f>
        <v/>
      </c>
      <c r="G768" s="15"/>
      <c r="H768" s="15"/>
    </row>
    <row r="769" spans="1:8" ht="15" customHeight="1">
      <c r="A769" s="59"/>
      <c r="B769" s="74" t="s">
        <v>603</v>
      </c>
      <c r="C769" s="14" t="s">
        <v>1399</v>
      </c>
      <c r="D769" s="220"/>
      <c r="E769" s="14" t="s">
        <v>1397</v>
      </c>
      <c r="F769" s="220" t="str">
        <f>IF(wskakunin_sekou1_SEKOU_SIKAKU__label="", "",wskakunin_sekou1_SEKOU_SIKAKU__label)</f>
        <v/>
      </c>
      <c r="G769" s="15"/>
      <c r="H769" s="15"/>
    </row>
    <row r="770" spans="1:8" ht="15" customHeight="1">
      <c r="A770" s="59"/>
      <c r="B770" s="74" t="s">
        <v>604</v>
      </c>
      <c r="C770" s="14" t="s">
        <v>1395</v>
      </c>
      <c r="D770" s="222"/>
      <c r="E770" s="14" t="s">
        <v>1398</v>
      </c>
      <c r="F770" s="220" t="str">
        <f>IF(wskakunin_sekou1_SEKOU_NO="","",wskakunin_sekou1_SEKOU_NO)</f>
        <v/>
      </c>
      <c r="G770" s="15"/>
      <c r="H770" s="15"/>
    </row>
    <row r="771" spans="1:8" ht="15" customHeight="1">
      <c r="A771" s="59"/>
      <c r="B771" s="74" t="s">
        <v>37</v>
      </c>
      <c r="C771" s="14" t="s">
        <v>870</v>
      </c>
      <c r="D771" s="220"/>
      <c r="E771" s="14" t="s">
        <v>871</v>
      </c>
      <c r="F771" s="220" t="str">
        <f>IF(wskakunin_sekou1_JIMU_NAME="", "", wskakunin_sekou1_JIMU_NAME)</f>
        <v/>
      </c>
      <c r="G771" s="15"/>
      <c r="H771" s="15"/>
    </row>
    <row r="772" spans="1:8" ht="15" customHeight="1">
      <c r="A772" s="59"/>
      <c r="B772" s="74" t="s">
        <v>20</v>
      </c>
      <c r="C772" s="14" t="s">
        <v>872</v>
      </c>
      <c r="D772" s="222"/>
      <c r="E772" s="14" t="s">
        <v>873</v>
      </c>
      <c r="F772" s="220" t="str">
        <f>IF(wskakunin_sekou1_ZIP="", "", wskakunin_sekou1_ZIP)</f>
        <v/>
      </c>
      <c r="G772" s="15"/>
      <c r="H772" s="15"/>
    </row>
    <row r="773" spans="1:8" ht="15" customHeight="1">
      <c r="A773" s="59"/>
      <c r="B773" s="74" t="s">
        <v>25</v>
      </c>
      <c r="C773" s="14" t="s">
        <v>874</v>
      </c>
      <c r="D773" s="220"/>
      <c r="E773" s="14" t="s">
        <v>875</v>
      </c>
      <c r="F773" s="220" t="str">
        <f>IF(wskakunin_sekou1__address="", "", wskakunin_sekou1__address)</f>
        <v/>
      </c>
      <c r="G773" s="15"/>
      <c r="H773" s="15"/>
    </row>
    <row r="774" spans="1:8" ht="15" customHeight="1">
      <c r="A774" s="59"/>
      <c r="B774" s="74" t="s">
        <v>22</v>
      </c>
      <c r="C774" s="14" t="s">
        <v>876</v>
      </c>
      <c r="D774" s="222"/>
      <c r="E774" s="14" t="s">
        <v>877</v>
      </c>
      <c r="F774" s="220" t="str">
        <f>IF(wskakunin_sekou1_TEL="", "", wskakunin_sekou1_TEL)</f>
        <v/>
      </c>
      <c r="G774" s="15"/>
      <c r="H774" s="15"/>
    </row>
    <row r="775" spans="1:8" ht="15" customHeight="1">
      <c r="A775" s="59"/>
      <c r="B775" s="74" t="s">
        <v>2573</v>
      </c>
      <c r="D775" s="32"/>
      <c r="E775" s="14" t="s">
        <v>2574</v>
      </c>
      <c r="F775" s="220">
        <f>IF(AND(cst_wskakunin_sekou1_NAME="",cst_wskakunin_sekou1_SEKOU__sikaku="",cst_wskakunin_sekou1_SEKOU_SIKAKU="",cst_wskakunin_sekou1_SEKOU_NO="",cst_wskakunin_sekou1_JIMU_NAME="",cst_wskakunin_sekou1_ZIP="",cst_wskakunin_sekou1__address="",cst_wskakunin_sekou1_TEL=""),1,2)</f>
        <v>1</v>
      </c>
      <c r="G775" s="15" t="s">
        <v>2575</v>
      </c>
      <c r="H775" s="15"/>
    </row>
    <row r="776" spans="1:8" ht="15" customHeight="1">
      <c r="A776" s="50" t="s">
        <v>2187</v>
      </c>
      <c r="B776" s="51"/>
      <c r="D776" s="32"/>
      <c r="F776" s="15"/>
      <c r="G776" s="15"/>
      <c r="H776" s="15"/>
    </row>
    <row r="777" spans="1:8" ht="15" customHeight="1">
      <c r="A777" s="59"/>
      <c r="B777" s="74" t="s">
        <v>19</v>
      </c>
      <c r="C777" s="14" t="s">
        <v>2107</v>
      </c>
      <c r="D777" s="220"/>
      <c r="E777" s="14" t="s">
        <v>2108</v>
      </c>
      <c r="F777" s="220" t="str">
        <f>IF(wskakunin_sekou2_NAME="", "", wskakunin_sekou2_NAME)</f>
        <v/>
      </c>
      <c r="H777" s="15"/>
    </row>
    <row r="778" spans="1:8" ht="15" customHeight="1">
      <c r="A778" s="59"/>
      <c r="B778" s="74" t="s">
        <v>1396</v>
      </c>
      <c r="C778" s="14" t="s">
        <v>2109</v>
      </c>
      <c r="D778" s="220"/>
      <c r="E778" s="14" t="s">
        <v>2110</v>
      </c>
      <c r="F778" s="220" t="str">
        <f>IF(wskakunin_sekou2_SEKOU__sikaku="", "", wskakunin_sekou2_SEKOU__sikaku)</f>
        <v/>
      </c>
      <c r="H778" s="15"/>
    </row>
    <row r="779" spans="1:8" ht="15" customHeight="1">
      <c r="A779" s="59"/>
      <c r="B779" s="74" t="s">
        <v>603</v>
      </c>
      <c r="C779" s="14" t="s">
        <v>2111</v>
      </c>
      <c r="D779" s="220"/>
      <c r="E779" s="14" t="s">
        <v>2112</v>
      </c>
      <c r="F779" s="220" t="str">
        <f>IF(wskakunin_sekou2_SEKOU_SIKAKU__label="", "",wskakunin_sekou2_SEKOU_SIKAKU__label)</f>
        <v/>
      </c>
      <c r="H779" s="15"/>
    </row>
    <row r="780" spans="1:8" ht="15" customHeight="1">
      <c r="A780" s="59"/>
      <c r="B780" s="74" t="s">
        <v>604</v>
      </c>
      <c r="C780" s="14" t="s">
        <v>2113</v>
      </c>
      <c r="D780" s="222"/>
      <c r="E780" s="14" t="s">
        <v>2114</v>
      </c>
      <c r="F780" s="220" t="str">
        <f>IF(wskakunin_sekou2_SEKOU_NO="","",wskakunin_sekou2_SEKOU_NO)</f>
        <v/>
      </c>
      <c r="H780" s="15"/>
    </row>
    <row r="781" spans="1:8" ht="15" customHeight="1">
      <c r="A781" s="59"/>
      <c r="B781" s="74" t="s">
        <v>37</v>
      </c>
      <c r="C781" s="14" t="s">
        <v>2115</v>
      </c>
      <c r="D781" s="220"/>
      <c r="E781" s="14" t="s">
        <v>2116</v>
      </c>
      <c r="F781" s="220" t="str">
        <f>IF(wskakunin_sekou2_JIMU_NAME="", "", wskakunin_sekou2_JIMU_NAME)</f>
        <v/>
      </c>
      <c r="H781" s="15"/>
    </row>
    <row r="782" spans="1:8" ht="15" customHeight="1">
      <c r="A782" s="59"/>
      <c r="B782" s="74" t="s">
        <v>20</v>
      </c>
      <c r="C782" s="14" t="s">
        <v>2117</v>
      </c>
      <c r="D782" s="222"/>
      <c r="E782" s="14" t="s">
        <v>2118</v>
      </c>
      <c r="F782" s="220" t="str">
        <f>IF(wskakunin_sekou2_ZIP="", "", wskakunin_sekou2_ZIP)</f>
        <v/>
      </c>
      <c r="H782" s="15"/>
    </row>
    <row r="783" spans="1:8" ht="15" customHeight="1">
      <c r="A783" s="59"/>
      <c r="B783" s="74" t="s">
        <v>25</v>
      </c>
      <c r="C783" s="14" t="s">
        <v>2119</v>
      </c>
      <c r="D783" s="220"/>
      <c r="E783" s="14" t="s">
        <v>2120</v>
      </c>
      <c r="F783" s="220" t="str">
        <f>IF(wskakunin_sekou2__address="", "", wskakunin_sekou2__address)</f>
        <v/>
      </c>
      <c r="H783" s="15"/>
    </row>
    <row r="784" spans="1:8" ht="15" customHeight="1">
      <c r="A784" s="59"/>
      <c r="B784" s="74" t="s">
        <v>22</v>
      </c>
      <c r="C784" s="14" t="s">
        <v>2121</v>
      </c>
      <c r="D784" s="222"/>
      <c r="E784" s="14" t="s">
        <v>2122</v>
      </c>
      <c r="F784" s="220" t="str">
        <f>IF(wskakunin_sekou2_TEL="", "", wskakunin_sekou2_TEL)</f>
        <v/>
      </c>
      <c r="H784" s="15"/>
    </row>
    <row r="785" spans="1:8" ht="15" customHeight="1">
      <c r="A785" s="59"/>
      <c r="B785" s="74"/>
      <c r="D785" s="32"/>
      <c r="F785" s="15"/>
      <c r="H785" s="15"/>
    </row>
    <row r="786" spans="1:8" ht="15" customHeight="1">
      <c r="A786" s="50" t="s">
        <v>2188</v>
      </c>
      <c r="B786" s="51"/>
      <c r="D786" s="32"/>
      <c r="F786" s="15"/>
      <c r="H786" s="15"/>
    </row>
    <row r="787" spans="1:8" ht="15" customHeight="1">
      <c r="A787" s="59"/>
      <c r="B787" s="74" t="s">
        <v>19</v>
      </c>
      <c r="C787" s="14" t="s">
        <v>2123</v>
      </c>
      <c r="D787" s="220"/>
      <c r="E787" s="14" t="s">
        <v>2124</v>
      </c>
      <c r="F787" s="220" t="str">
        <f>IF(wskakunin_sekou3_NAME="", "", wskakunin_sekou3_NAME)</f>
        <v/>
      </c>
      <c r="H787" s="15"/>
    </row>
    <row r="788" spans="1:8" ht="15" customHeight="1">
      <c r="A788" s="59"/>
      <c r="B788" s="74" t="s">
        <v>1396</v>
      </c>
      <c r="C788" s="14" t="s">
        <v>2125</v>
      </c>
      <c r="D788" s="220"/>
      <c r="E788" s="14" t="s">
        <v>2126</v>
      </c>
      <c r="F788" s="220" t="str">
        <f>IF(wskakunin_sekou3_SEKOU__sikaku="", "", wskakunin_sekou3_SEKOU__sikaku)</f>
        <v/>
      </c>
      <c r="H788" s="15"/>
    </row>
    <row r="789" spans="1:8" ht="15" customHeight="1">
      <c r="A789" s="59"/>
      <c r="B789" s="74" t="s">
        <v>603</v>
      </c>
      <c r="C789" s="14" t="s">
        <v>2127</v>
      </c>
      <c r="D789" s="220"/>
      <c r="E789" s="14" t="s">
        <v>2128</v>
      </c>
      <c r="F789" s="220" t="str">
        <f>IF(wskakunin_sekou3_SEKOU_SIKAKU__label="", "",wskakunin_sekou3_SEKOU_SIKAKU__label)</f>
        <v/>
      </c>
      <c r="H789" s="15"/>
    </row>
    <row r="790" spans="1:8" ht="15" customHeight="1">
      <c r="A790" s="59"/>
      <c r="B790" s="74" t="s">
        <v>604</v>
      </c>
      <c r="C790" s="14" t="s">
        <v>2129</v>
      </c>
      <c r="D790" s="222"/>
      <c r="E790" s="14" t="s">
        <v>2130</v>
      </c>
      <c r="F790" s="220" t="str">
        <f>IF(wskakunin_sekou3_SEKOU_NO="","",wskakunin_sekou3_SEKOU_NO)</f>
        <v/>
      </c>
      <c r="H790" s="15"/>
    </row>
    <row r="791" spans="1:8" ht="15" customHeight="1">
      <c r="A791" s="59"/>
      <c r="B791" s="74" t="s">
        <v>37</v>
      </c>
      <c r="C791" s="14" t="s">
        <v>2131</v>
      </c>
      <c r="D791" s="220"/>
      <c r="E791" s="14" t="s">
        <v>2132</v>
      </c>
      <c r="F791" s="220" t="str">
        <f>IF(wskakunin_sekou3_JIMU_NAME="", "", wskakunin_sekou3_JIMU_NAME)</f>
        <v/>
      </c>
      <c r="H791" s="15"/>
    </row>
    <row r="792" spans="1:8" ht="15" customHeight="1">
      <c r="A792" s="59"/>
      <c r="B792" s="74" t="s">
        <v>20</v>
      </c>
      <c r="C792" s="14" t="s">
        <v>2133</v>
      </c>
      <c r="D792" s="222"/>
      <c r="E792" s="14" t="s">
        <v>2134</v>
      </c>
      <c r="F792" s="220" t="str">
        <f>IF(wskakunin_sekou3_ZIP="", "", wskakunin_sekou3_ZIP)</f>
        <v/>
      </c>
      <c r="H792" s="15"/>
    </row>
    <row r="793" spans="1:8" ht="15" customHeight="1">
      <c r="A793" s="59"/>
      <c r="B793" s="74" t="s">
        <v>25</v>
      </c>
      <c r="C793" s="14" t="s">
        <v>2135</v>
      </c>
      <c r="D793" s="220"/>
      <c r="E793" s="14" t="s">
        <v>2136</v>
      </c>
      <c r="F793" s="220" t="str">
        <f>IF(wskakunin_sekou3__address="", "", wskakunin_sekou3__address)</f>
        <v/>
      </c>
      <c r="H793" s="15"/>
    </row>
    <row r="794" spans="1:8" ht="15" customHeight="1">
      <c r="A794" s="59"/>
      <c r="B794" s="74" t="s">
        <v>22</v>
      </c>
      <c r="C794" s="14" t="s">
        <v>2137</v>
      </c>
      <c r="D794" s="222"/>
      <c r="E794" s="14" t="s">
        <v>2138</v>
      </c>
      <c r="F794" s="220" t="str">
        <f>IF(wskakunin_sekou3_TEL="", "", wskakunin_sekou3_TEL)</f>
        <v/>
      </c>
      <c r="H794" s="15"/>
    </row>
    <row r="795" spans="1:8" ht="15" customHeight="1">
      <c r="A795" s="59"/>
      <c r="B795" s="74"/>
      <c r="D795" s="32"/>
      <c r="F795" s="15"/>
      <c r="H795" s="15"/>
    </row>
    <row r="796" spans="1:8" ht="15" customHeight="1">
      <c r="A796" s="50" t="s">
        <v>2189</v>
      </c>
      <c r="B796" s="51"/>
      <c r="D796" s="32"/>
      <c r="F796" s="15"/>
      <c r="H796" s="15"/>
    </row>
    <row r="797" spans="1:8" ht="15" customHeight="1">
      <c r="A797" s="59"/>
      <c r="B797" s="74" t="s">
        <v>19</v>
      </c>
      <c r="C797" s="14" t="s">
        <v>2139</v>
      </c>
      <c r="D797" s="220"/>
      <c r="E797" s="14" t="s">
        <v>2140</v>
      </c>
      <c r="F797" s="220" t="str">
        <f>IF(wskakunin_sekou4_NAME="", "", wskakunin_sekou4_NAME)</f>
        <v/>
      </c>
      <c r="H797" s="15"/>
    </row>
    <row r="798" spans="1:8" ht="15" customHeight="1">
      <c r="A798" s="59"/>
      <c r="B798" s="74" t="s">
        <v>1396</v>
      </c>
      <c r="C798" s="14" t="s">
        <v>2141</v>
      </c>
      <c r="D798" s="220"/>
      <c r="E798" s="14" t="s">
        <v>2142</v>
      </c>
      <c r="F798" s="220" t="str">
        <f>IF(wskakunin_sekou4_SEKOU__sikaku="", "", wskakunin_sekou4_SEKOU__sikaku)</f>
        <v/>
      </c>
      <c r="H798" s="15"/>
    </row>
    <row r="799" spans="1:8" ht="15" customHeight="1">
      <c r="A799" s="59"/>
      <c r="B799" s="74" t="s">
        <v>603</v>
      </c>
      <c r="C799" s="14" t="s">
        <v>2143</v>
      </c>
      <c r="D799" s="220"/>
      <c r="E799" s="14" t="s">
        <v>2144</v>
      </c>
      <c r="F799" s="220" t="str">
        <f>IF(wskakunin_sekou4_SEKOU_SIKAKU__label="", "",wskakunin_sekou4_SEKOU_SIKAKU__label)</f>
        <v/>
      </c>
      <c r="H799" s="15"/>
    </row>
    <row r="800" spans="1:8" ht="15" customHeight="1">
      <c r="A800" s="59"/>
      <c r="B800" s="74" t="s">
        <v>604</v>
      </c>
      <c r="C800" s="14" t="s">
        <v>2145</v>
      </c>
      <c r="D800" s="222"/>
      <c r="E800" s="14" t="s">
        <v>2146</v>
      </c>
      <c r="F800" s="220" t="str">
        <f>IF(wskakunin_sekou4_SEKOU_NO="","",wskakunin_sekou4_SEKOU_NO)</f>
        <v/>
      </c>
      <c r="H800" s="15"/>
    </row>
    <row r="801" spans="1:8" ht="15" customHeight="1">
      <c r="A801" s="59"/>
      <c r="B801" s="74" t="s">
        <v>37</v>
      </c>
      <c r="C801" s="14" t="s">
        <v>2147</v>
      </c>
      <c r="D801" s="220"/>
      <c r="E801" s="14" t="s">
        <v>2148</v>
      </c>
      <c r="F801" s="220" t="str">
        <f>IF(wskakunin_sekou4_JIMU_NAME="", "", wskakunin_sekou4_JIMU_NAME)</f>
        <v/>
      </c>
      <c r="H801" s="15"/>
    </row>
    <row r="802" spans="1:8" ht="15" customHeight="1">
      <c r="A802" s="59"/>
      <c r="B802" s="74" t="s">
        <v>20</v>
      </c>
      <c r="C802" s="14" t="s">
        <v>2149</v>
      </c>
      <c r="D802" s="222"/>
      <c r="E802" s="14" t="s">
        <v>2150</v>
      </c>
      <c r="F802" s="220" t="str">
        <f>IF(wskakunin_sekou4_ZIP="", "", wskakunin_sekou4_ZIP)</f>
        <v/>
      </c>
      <c r="H802" s="15"/>
    </row>
    <row r="803" spans="1:8" ht="15" customHeight="1">
      <c r="A803" s="59"/>
      <c r="B803" s="74" t="s">
        <v>25</v>
      </c>
      <c r="C803" s="14" t="s">
        <v>2151</v>
      </c>
      <c r="D803" s="220"/>
      <c r="E803" s="14" t="s">
        <v>2152</v>
      </c>
      <c r="F803" s="220" t="str">
        <f>IF(wskakunin_sekou4__address="", "", wskakunin_sekou4__address)</f>
        <v/>
      </c>
      <c r="H803" s="15"/>
    </row>
    <row r="804" spans="1:8" ht="15" customHeight="1">
      <c r="A804" s="59"/>
      <c r="B804" s="74" t="s">
        <v>22</v>
      </c>
      <c r="C804" s="14" t="s">
        <v>2153</v>
      </c>
      <c r="D804" s="222"/>
      <c r="E804" s="14" t="s">
        <v>2154</v>
      </c>
      <c r="F804" s="220" t="str">
        <f>IF(wskakunin_sekou4_TEL="", "", wskakunin_sekou4_TEL)</f>
        <v/>
      </c>
      <c r="H804" s="15"/>
    </row>
    <row r="805" spans="1:8" ht="15" customHeight="1">
      <c r="A805" s="59"/>
      <c r="B805" s="74"/>
      <c r="D805" s="32"/>
      <c r="F805" s="15"/>
      <c r="H805" s="15"/>
    </row>
    <row r="806" spans="1:8" ht="15" customHeight="1">
      <c r="A806" s="50" t="s">
        <v>2190</v>
      </c>
      <c r="B806" s="51"/>
      <c r="D806" s="32"/>
      <c r="F806" s="15"/>
      <c r="H806" s="15"/>
    </row>
    <row r="807" spans="1:8" ht="15" customHeight="1">
      <c r="A807" s="59"/>
      <c r="B807" s="74" t="s">
        <v>19</v>
      </c>
      <c r="C807" s="14" t="s">
        <v>2155</v>
      </c>
      <c r="D807" s="220"/>
      <c r="E807" s="14" t="s">
        <v>2156</v>
      </c>
      <c r="F807" s="220" t="str">
        <f>IF(wskakunin_sekou5_NAME="", "", wskakunin_sekou5_NAME)</f>
        <v/>
      </c>
      <c r="H807" s="15"/>
    </row>
    <row r="808" spans="1:8" ht="15" customHeight="1">
      <c r="A808" s="59"/>
      <c r="B808" s="74" t="s">
        <v>1396</v>
      </c>
      <c r="C808" s="14" t="s">
        <v>2157</v>
      </c>
      <c r="D808" s="220"/>
      <c r="E808" s="14" t="s">
        <v>2158</v>
      </c>
      <c r="F808" s="220" t="str">
        <f>IF(wskakunin_sekou5_SEKOU__sikaku="", "", wskakunin_sekou5_SEKOU__sikaku)</f>
        <v/>
      </c>
      <c r="H808" s="15"/>
    </row>
    <row r="809" spans="1:8" ht="15" customHeight="1">
      <c r="A809" s="59"/>
      <c r="B809" s="74" t="s">
        <v>603</v>
      </c>
      <c r="C809" s="14" t="s">
        <v>2159</v>
      </c>
      <c r="D809" s="220"/>
      <c r="E809" s="14" t="s">
        <v>2160</v>
      </c>
      <c r="F809" s="220" t="str">
        <f>IF(wskakunin_sekou5_SEKOU_SIKAKU__label="", "",wskakunin_sekou5_SEKOU_SIKAKU__label)</f>
        <v/>
      </c>
      <c r="H809" s="15"/>
    </row>
    <row r="810" spans="1:8" ht="15" customHeight="1">
      <c r="A810" s="59"/>
      <c r="B810" s="74" t="s">
        <v>604</v>
      </c>
      <c r="C810" s="14" t="s">
        <v>2161</v>
      </c>
      <c r="D810" s="222"/>
      <c r="E810" s="14" t="s">
        <v>2162</v>
      </c>
      <c r="F810" s="220" t="str">
        <f>IF(wskakunin_sekou5_SEKOU_NO="","",wskakunin_sekou5_SEKOU_NO)</f>
        <v/>
      </c>
      <c r="H810" s="15"/>
    </row>
    <row r="811" spans="1:8" ht="15" customHeight="1">
      <c r="A811" s="59"/>
      <c r="B811" s="74" t="s">
        <v>37</v>
      </c>
      <c r="C811" s="14" t="s">
        <v>2163</v>
      </c>
      <c r="D811" s="220"/>
      <c r="E811" s="14" t="s">
        <v>2164</v>
      </c>
      <c r="F811" s="220" t="str">
        <f>IF(wskakunin_sekou5_JIMU_NAME="", "", wskakunin_sekou5_JIMU_NAME)</f>
        <v/>
      </c>
      <c r="H811" s="15"/>
    </row>
    <row r="812" spans="1:8" ht="15" customHeight="1">
      <c r="A812" s="59"/>
      <c r="B812" s="74" t="s">
        <v>20</v>
      </c>
      <c r="C812" s="14" t="s">
        <v>2165</v>
      </c>
      <c r="D812" s="222"/>
      <c r="E812" s="14" t="s">
        <v>2166</v>
      </c>
      <c r="F812" s="220" t="str">
        <f>IF(wskakunin_sekou5_ZIP="", "", wskakunin_sekou5_ZIP)</f>
        <v/>
      </c>
      <c r="H812" s="15"/>
    </row>
    <row r="813" spans="1:8" ht="15" customHeight="1">
      <c r="A813" s="59"/>
      <c r="B813" s="74" t="s">
        <v>25</v>
      </c>
      <c r="C813" s="14" t="s">
        <v>2167</v>
      </c>
      <c r="D813" s="220"/>
      <c r="E813" s="14" t="s">
        <v>2168</v>
      </c>
      <c r="F813" s="220" t="str">
        <f>IF(wskakunin_sekou5__address="", "", wskakunin_sekou5__address)</f>
        <v/>
      </c>
      <c r="H813" s="15"/>
    </row>
    <row r="814" spans="1:8" ht="15" customHeight="1">
      <c r="A814" s="59"/>
      <c r="B814" s="74" t="s">
        <v>22</v>
      </c>
      <c r="C814" s="14" t="s">
        <v>2169</v>
      </c>
      <c r="D814" s="222"/>
      <c r="E814" s="14" t="s">
        <v>2170</v>
      </c>
      <c r="F814" s="220" t="str">
        <f>IF(wskakunin_sekou5_TEL="", "", wskakunin_sekou5_TEL)</f>
        <v/>
      </c>
      <c r="H814" s="15"/>
    </row>
    <row r="815" spans="1:8" ht="15" customHeight="1">
      <c r="A815" s="59"/>
      <c r="B815" s="74"/>
      <c r="D815" s="32"/>
      <c r="F815" s="15"/>
      <c r="H815" s="15"/>
    </row>
    <row r="816" spans="1:8" ht="15" customHeight="1">
      <c r="A816" s="50" t="s">
        <v>2191</v>
      </c>
      <c r="B816" s="51"/>
      <c r="D816" s="32"/>
      <c r="F816" s="15"/>
      <c r="H816" s="15"/>
    </row>
    <row r="817" spans="1:8" ht="15" customHeight="1">
      <c r="A817" s="59"/>
      <c r="B817" s="74" t="s">
        <v>19</v>
      </c>
      <c r="C817" s="14" t="s">
        <v>2171</v>
      </c>
      <c r="D817" s="220"/>
      <c r="E817" s="14" t="s">
        <v>2172</v>
      </c>
      <c r="F817" s="220" t="str">
        <f>IF(wskakunin_sekou6_NAME="", "", wskakunin_sekou6_NAME)</f>
        <v/>
      </c>
      <c r="H817" s="15"/>
    </row>
    <row r="818" spans="1:8" ht="15" customHeight="1">
      <c r="A818" s="59"/>
      <c r="B818" s="74" t="s">
        <v>1396</v>
      </c>
      <c r="C818" s="14" t="s">
        <v>2173</v>
      </c>
      <c r="D818" s="220"/>
      <c r="E818" s="14" t="s">
        <v>2174</v>
      </c>
      <c r="F818" s="220" t="str">
        <f>IF(wskakunin_sekou6_SEKOU__sikaku="", "", wskakunin_sekou6_SEKOU__sikaku)</f>
        <v/>
      </c>
      <c r="H818" s="15"/>
    </row>
    <row r="819" spans="1:8" ht="15" customHeight="1">
      <c r="A819" s="59"/>
      <c r="B819" s="74" t="s">
        <v>603</v>
      </c>
      <c r="C819" s="14" t="s">
        <v>2175</v>
      </c>
      <c r="D819" s="220"/>
      <c r="E819" s="14" t="s">
        <v>2176</v>
      </c>
      <c r="F819" s="220" t="str">
        <f>IF(wskakunin_sekou6_SEKOU_SIKAKU__label="", "",wskakunin_sekou6_SEKOU_SIKAKU__label)</f>
        <v/>
      </c>
      <c r="H819" s="15"/>
    </row>
    <row r="820" spans="1:8" ht="15" customHeight="1">
      <c r="A820" s="59"/>
      <c r="B820" s="74" t="s">
        <v>604</v>
      </c>
      <c r="C820" s="14" t="s">
        <v>2177</v>
      </c>
      <c r="D820" s="222"/>
      <c r="E820" s="14" t="s">
        <v>2178</v>
      </c>
      <c r="F820" s="220" t="str">
        <f>IF(wskakunin_sekou6_SEKOU_NO="","",wskakunin_sekou6_SEKOU_NO)</f>
        <v/>
      </c>
      <c r="H820" s="15"/>
    </row>
    <row r="821" spans="1:8" ht="15" customHeight="1">
      <c r="A821" s="59"/>
      <c r="B821" s="74" t="s">
        <v>37</v>
      </c>
      <c r="C821" s="14" t="s">
        <v>2179</v>
      </c>
      <c r="D821" s="220"/>
      <c r="E821" s="14" t="s">
        <v>2180</v>
      </c>
      <c r="F821" s="220" t="str">
        <f>IF(wskakunin_sekou6_JIMU_NAME="", "", wskakunin_sekou6_JIMU_NAME)</f>
        <v/>
      </c>
      <c r="H821" s="15"/>
    </row>
    <row r="822" spans="1:8" ht="15" customHeight="1">
      <c r="A822" s="59"/>
      <c r="B822" s="74" t="s">
        <v>20</v>
      </c>
      <c r="C822" s="14" t="s">
        <v>2181</v>
      </c>
      <c r="D822" s="222"/>
      <c r="E822" s="14" t="s">
        <v>2182</v>
      </c>
      <c r="F822" s="220" t="str">
        <f>IF(wskakunin_sekou6_ZIP="", "", wskakunin_sekou6_ZIP)</f>
        <v/>
      </c>
      <c r="H822" s="15"/>
    </row>
    <row r="823" spans="1:8" ht="15" customHeight="1">
      <c r="A823" s="59"/>
      <c r="B823" s="74" t="s">
        <v>25</v>
      </c>
      <c r="C823" s="14" t="s">
        <v>2183</v>
      </c>
      <c r="D823" s="220"/>
      <c r="E823" s="14" t="s">
        <v>2184</v>
      </c>
      <c r="F823" s="220" t="str">
        <f>IF(wskakunin_sekou6__address="", "", wskakunin_sekou6__address)</f>
        <v/>
      </c>
      <c r="H823" s="15"/>
    </row>
    <row r="824" spans="1:8" ht="15" customHeight="1">
      <c r="A824" s="59"/>
      <c r="B824" s="74" t="s">
        <v>22</v>
      </c>
      <c r="C824" s="14" t="s">
        <v>2185</v>
      </c>
      <c r="D824" s="222"/>
      <c r="E824" s="14" t="s">
        <v>2186</v>
      </c>
      <c r="F824" s="220" t="str">
        <f>IF(wskakunin_sekou6_TEL="", "", wskakunin_sekou6_TEL)</f>
        <v/>
      </c>
      <c r="H824" s="15"/>
    </row>
    <row r="825" spans="1:8" ht="15" customHeight="1">
      <c r="A825" s="59"/>
      <c r="B825" s="74"/>
      <c r="D825" s="32"/>
      <c r="F825" s="15"/>
      <c r="G825" s="15"/>
      <c r="H825" s="15"/>
    </row>
    <row r="826" spans="1:8" ht="15" customHeight="1">
      <c r="A826" s="62" t="s">
        <v>626</v>
      </c>
      <c r="B826" s="57"/>
      <c r="D826" s="32"/>
      <c r="F826" s="15"/>
      <c r="G826" s="15"/>
      <c r="H826" s="15"/>
    </row>
    <row r="827" spans="1:8" ht="15" customHeight="1">
      <c r="A827" s="59"/>
      <c r="B827" s="52" t="s">
        <v>878</v>
      </c>
      <c r="D827" s="15"/>
      <c r="E827" s="14" t="s">
        <v>879</v>
      </c>
      <c r="F827" s="220" t="b">
        <f>IF(ISERROR(FIND("一建設", cst_wskakunin_sekou1_JIMU_NAME)), FALSE, FIND("一建設", cst_wskakunin_sekou1_JIMU_NAME)=1)</f>
        <v>0</v>
      </c>
      <c r="G827" s="15" t="s">
        <v>880</v>
      </c>
    </row>
    <row r="828" spans="1:8" ht="15" customHeight="1">
      <c r="A828" s="59"/>
      <c r="B828" s="53" t="s">
        <v>881</v>
      </c>
      <c r="D828" s="15"/>
      <c r="E828" s="14" t="s">
        <v>882</v>
      </c>
      <c r="F828" s="220">
        <f>IF(ISERROR(FIND("ケイアイスター不動産", cst_wskakunin_sekou1_JIMU_NAME)), 0, 1)</f>
        <v>0</v>
      </c>
      <c r="G828" s="15"/>
      <c r="H828" s="15"/>
    </row>
    <row r="829" spans="1:8" ht="15" customHeight="1">
      <c r="A829" s="60"/>
      <c r="B829" s="54"/>
      <c r="D829" s="15"/>
      <c r="F829" s="15"/>
      <c r="G829" s="15"/>
      <c r="H829" s="15"/>
    </row>
    <row r="830" spans="1:8" ht="15" customHeight="1">
      <c r="A830" s="44" t="s">
        <v>35</v>
      </c>
      <c r="B830" s="45"/>
      <c r="C830" s="14" t="s">
        <v>883</v>
      </c>
      <c r="D830" s="143" t="s">
        <v>4107</v>
      </c>
      <c r="E830" s="14" t="s">
        <v>884</v>
      </c>
      <c r="F830" s="143" t="str">
        <f>IF(wskakunin_BUILD_NAME="", "",wskakunin_BUILD_NAME)</f>
        <v>練習３</v>
      </c>
      <c r="G830" s="15"/>
      <c r="H830" s="15"/>
    </row>
    <row r="831" spans="1:8" ht="15" customHeight="1">
      <c r="A831" s="49"/>
      <c r="B831" s="61" t="s">
        <v>27</v>
      </c>
      <c r="C831" s="14" t="s">
        <v>2612</v>
      </c>
      <c r="D831" s="228"/>
      <c r="E831" s="14" t="s">
        <v>2677</v>
      </c>
      <c r="F831" s="228" t="str">
        <f>IF(wskakunin_BUILD_NAME_KANA="","",wskakunin_BUILD_NAME_KANA)</f>
        <v/>
      </c>
      <c r="G831" s="15"/>
      <c r="H831" s="15"/>
    </row>
    <row r="832" spans="1:8" ht="15" customHeight="1">
      <c r="A832" s="96" t="s">
        <v>2257</v>
      </c>
      <c r="B832" s="97"/>
      <c r="C832" s="14" t="s">
        <v>2258</v>
      </c>
      <c r="D832" s="143"/>
      <c r="E832" s="14" t="s">
        <v>2259</v>
      </c>
      <c r="F832" s="143" t="str">
        <f>IF(wskakunin_P2_BIKOU="","",wskakunin_P2_BIKOU)</f>
        <v/>
      </c>
    </row>
    <row r="833" spans="1:8" ht="15" customHeight="1">
      <c r="A833" s="49"/>
      <c r="B833" s="61"/>
    </row>
    <row r="835" spans="1:8" ht="15" customHeight="1">
      <c r="A835" s="46" t="s">
        <v>531</v>
      </c>
      <c r="B835" s="47"/>
      <c r="G835" s="15"/>
      <c r="H835" s="15"/>
    </row>
    <row r="836" spans="1:8" ht="15" customHeight="1">
      <c r="A836" s="48"/>
      <c r="B836" s="72" t="s">
        <v>885</v>
      </c>
      <c r="C836" s="14" t="s">
        <v>886</v>
      </c>
      <c r="D836" s="143"/>
      <c r="G836" s="15"/>
      <c r="H836" s="15"/>
    </row>
    <row r="837" spans="1:8" ht="15" customHeight="1">
      <c r="A837" s="48"/>
      <c r="B837" s="71" t="s">
        <v>887</v>
      </c>
      <c r="E837" s="14" t="s">
        <v>888</v>
      </c>
      <c r="F837" s="42" t="str">
        <f>IF(wskakunin_tekihan01_TEKIHAN_STATE=1,"■","□")</f>
        <v>□</v>
      </c>
      <c r="G837" s="15"/>
      <c r="H837" s="15"/>
    </row>
    <row r="838" spans="1:8" ht="15" customHeight="1">
      <c r="A838" s="48"/>
      <c r="B838" s="71" t="s">
        <v>605</v>
      </c>
      <c r="E838" s="14" t="s">
        <v>614</v>
      </c>
      <c r="F838" s="42" t="str">
        <f>IF(wskakunin_tekihan01_TEKIHAN_STATE=2,"■","□")</f>
        <v>□</v>
      </c>
      <c r="G838" s="15"/>
      <c r="H838" s="15"/>
    </row>
    <row r="839" spans="1:8" ht="15" customHeight="1">
      <c r="A839" s="48"/>
      <c r="B839" s="71" t="s">
        <v>606</v>
      </c>
      <c r="E839" s="14" t="s">
        <v>615</v>
      </c>
      <c r="F839" s="42" t="str">
        <f>IF(wskakunin_tekihan01_TEKIHAN_STATE=3,"■","□")</f>
        <v>□</v>
      </c>
      <c r="G839" s="15"/>
      <c r="H839" s="15"/>
    </row>
    <row r="840" spans="1:8" ht="15" customHeight="1">
      <c r="A840" s="48"/>
      <c r="B840" s="72" t="s">
        <v>532</v>
      </c>
      <c r="C840" s="14" t="s">
        <v>889</v>
      </c>
      <c r="D840" s="143"/>
      <c r="E840" s="14" t="s">
        <v>890</v>
      </c>
      <c r="F840" s="42" t="str">
        <f>IF(wskakunin_tekihan01_TEKIHAN_KIKAN_NAME="","",wskakunin_tekihan01_TEKIHAN_KIKAN_NAME)</f>
        <v/>
      </c>
      <c r="G840" s="15"/>
      <c r="H840" s="15"/>
    </row>
    <row r="841" spans="1:8" ht="15" customHeight="1">
      <c r="A841" s="48"/>
      <c r="B841" s="72" t="s">
        <v>533</v>
      </c>
      <c r="C841" s="14" t="s">
        <v>891</v>
      </c>
      <c r="D841" s="143"/>
      <c r="E841" s="14" t="s">
        <v>892</v>
      </c>
      <c r="F841" s="42" t="str">
        <f>IF(wskakunin_tekihan01_TEKIHAN_KIKAN_KEN__ken="","",wskakunin_tekihan01_TEKIHAN_KIKAN_KEN__ken)</f>
        <v/>
      </c>
      <c r="G841" s="15"/>
      <c r="H841" s="15"/>
    </row>
    <row r="842" spans="1:8" ht="15" customHeight="1">
      <c r="A842" s="48"/>
      <c r="B842" s="72" t="s">
        <v>534</v>
      </c>
      <c r="C842" s="14" t="s">
        <v>893</v>
      </c>
      <c r="D842" s="143"/>
      <c r="E842" s="14" t="s">
        <v>894</v>
      </c>
      <c r="F842" s="42" t="str">
        <f>IF(wskakunin_tekihan01_TEKIHAN_KIKAN_ADDRESS="","",wskakunin_tekihan01_TEKIHAN_KIKAN_ADDRESS)</f>
        <v/>
      </c>
      <c r="G842" s="15"/>
      <c r="H842" s="15"/>
    </row>
    <row r="843" spans="1:8" ht="15" customHeight="1">
      <c r="A843" s="48"/>
      <c r="B843" s="72" t="s">
        <v>616</v>
      </c>
      <c r="D843" s="143"/>
      <c r="E843" s="14" t="s">
        <v>895</v>
      </c>
      <c r="F843" s="42" t="str">
        <f>cst_wskakunin_tekihan01_TEKIHAN_KIKAN_NAME&amp;IF(OR(cst_wskakunin_tekihan01_TEKIHAN_KIKAN_KEN__ken&lt;&gt;"",cst_wskakunin_tekihan01_TEKIHAN_KIKAN_ADDRESS&lt;&gt;""),"  ","")&amp;cst_wskakunin_tekihan01_TEKIHAN_KIKAN_KEN__ken&amp;cst_wskakunin_tekihan01_TEKIHAN_KIKAN_ADDRESS</f>
        <v/>
      </c>
      <c r="G843" s="15"/>
      <c r="H843" s="15"/>
    </row>
    <row r="844" spans="1:8" ht="15" customHeight="1">
      <c r="A844" s="48"/>
      <c r="B844" s="72" t="s">
        <v>532</v>
      </c>
      <c r="C844" s="14" t="s">
        <v>896</v>
      </c>
      <c r="D844" s="143"/>
      <c r="E844" s="14" t="s">
        <v>897</v>
      </c>
      <c r="F844" s="42" t="str">
        <f>IF(wskakunin_tekihan02_TEKIHAN_KIKAN_NAME="","",wskakunin_tekihan02_TEKIHAN_KIKAN_NAME)</f>
        <v/>
      </c>
      <c r="G844" s="15"/>
      <c r="H844" s="15"/>
    </row>
    <row r="845" spans="1:8" ht="15" customHeight="1">
      <c r="A845" s="48"/>
      <c r="B845" s="72" t="s">
        <v>533</v>
      </c>
      <c r="C845" s="14" t="s">
        <v>898</v>
      </c>
      <c r="D845" s="143"/>
      <c r="E845" s="14" t="s">
        <v>899</v>
      </c>
      <c r="F845" s="42" t="str">
        <f>IF(wskakunin_tekihan02_TEKIHAN_KIKAN_KEN__ken="","",wskakunin_tekihan02_TEKIHAN_KIKAN_KEN__ken)</f>
        <v/>
      </c>
      <c r="G845" s="15"/>
      <c r="H845" s="15"/>
    </row>
    <row r="846" spans="1:8" ht="15" customHeight="1">
      <c r="A846" s="48"/>
      <c r="B846" s="72" t="s">
        <v>534</v>
      </c>
      <c r="C846" s="14" t="s">
        <v>900</v>
      </c>
      <c r="D846" s="143"/>
      <c r="E846" s="14" t="s">
        <v>901</v>
      </c>
      <c r="F846" s="42" t="str">
        <f>IF(wskakunin_tekihan02_TEKIHAN_KIKAN_ADDRESS="","",wskakunin_tekihan02_TEKIHAN_KIKAN_ADDRESS)</f>
        <v/>
      </c>
      <c r="G846" s="15"/>
      <c r="H846" s="15"/>
    </row>
    <row r="847" spans="1:8" ht="15" customHeight="1">
      <c r="A847" s="48"/>
      <c r="B847" s="72" t="s">
        <v>616</v>
      </c>
      <c r="D847" s="143"/>
      <c r="E847" s="14" t="s">
        <v>902</v>
      </c>
      <c r="F847" s="42" t="str">
        <f>cst_wskakunin_tekihan02_TEKIHAN_KIKAN_NAME&amp;IF(OR(cst_wskakunin_tekihan02_TEKIHAN_KIKAN_KEN__ken&lt;&gt;"",cst_wskakunin_tekihan02_TEKIHAN_KIKAN_ADDRESS&lt;&gt;""),"  ","")&amp;cst_wskakunin_tekihan02_TEKIHAN_KIKAN_KEN__ken&amp;cst_wskakunin_tekihan02_TEKIHAN_KIKAN_ADDRESS</f>
        <v/>
      </c>
      <c r="G847" s="15"/>
      <c r="H847" s="15"/>
    </row>
    <row r="848" spans="1:8" ht="15" customHeight="1">
      <c r="A848" s="48"/>
      <c r="B848" s="73"/>
      <c r="G848" s="15"/>
      <c r="H848" s="15"/>
    </row>
    <row r="849" spans="1:8" ht="15" customHeight="1">
      <c r="A849" s="46" t="s">
        <v>628</v>
      </c>
      <c r="B849" s="47"/>
      <c r="G849" s="15"/>
      <c r="H849" s="15"/>
    </row>
    <row r="850" spans="1:8" ht="15" customHeight="1">
      <c r="A850" s="48"/>
      <c r="B850" s="71" t="s">
        <v>535</v>
      </c>
      <c r="C850" s="14" t="s">
        <v>903</v>
      </c>
      <c r="D850" s="42">
        <v>3</v>
      </c>
      <c r="G850" s="15"/>
      <c r="H850" s="15"/>
    </row>
    <row r="851" spans="1:8" ht="15" customHeight="1">
      <c r="A851" s="48"/>
      <c r="B851" s="71" t="s">
        <v>607</v>
      </c>
      <c r="E851" s="14" t="s">
        <v>904</v>
      </c>
      <c r="F851" s="42" t="str">
        <f>IF(wskakunin_ecotekihan01_TEKIHAN_STATE=1,"■","□")</f>
        <v>□</v>
      </c>
      <c r="G851" s="15">
        <v>1</v>
      </c>
      <c r="H851" s="15"/>
    </row>
    <row r="852" spans="1:8" ht="15" customHeight="1">
      <c r="A852" s="48"/>
      <c r="B852" s="71" t="s">
        <v>608</v>
      </c>
      <c r="E852" s="14" t="s">
        <v>905</v>
      </c>
      <c r="F852" s="42" t="str">
        <f>IF(wskakunin_ecotekihan01_TEKIHAN_STATE=2,"■","□")</f>
        <v>□</v>
      </c>
      <c r="G852" s="15">
        <v>2</v>
      </c>
      <c r="H852" s="15"/>
    </row>
    <row r="853" spans="1:8" ht="15" customHeight="1">
      <c r="A853" s="48"/>
      <c r="B853" s="71" t="s">
        <v>609</v>
      </c>
      <c r="E853" s="14" t="s">
        <v>906</v>
      </c>
      <c r="F853" s="42" t="str">
        <f>IF(wskakunin_ecotekihan01_TEKIHAN_STATE=3,"■","□")</f>
        <v>■</v>
      </c>
      <c r="G853" s="15">
        <v>3</v>
      </c>
      <c r="H853" s="15"/>
    </row>
    <row r="854" spans="1:8" ht="15" customHeight="1">
      <c r="A854" s="48"/>
      <c r="B854" s="72" t="s">
        <v>532</v>
      </c>
      <c r="C854" s="14" t="s">
        <v>907</v>
      </c>
      <c r="D854" s="42"/>
      <c r="E854" s="14" t="s">
        <v>908</v>
      </c>
      <c r="F854" s="42" t="str">
        <f>IF(wskakunin_ecotekihan01_TEKIHAN_KIKAN_NAME="","",wskakunin_ecotekihan01_TEKIHAN_KIKAN_NAME)</f>
        <v/>
      </c>
      <c r="G854" s="15"/>
      <c r="H854" s="15"/>
    </row>
    <row r="855" spans="1:8" ht="15" customHeight="1">
      <c r="A855" s="48"/>
      <c r="B855" s="72" t="s">
        <v>533</v>
      </c>
      <c r="C855" s="14" t="s">
        <v>909</v>
      </c>
      <c r="D855" s="42"/>
      <c r="E855" s="14" t="s">
        <v>910</v>
      </c>
      <c r="F855" s="42" t="str">
        <f>IF(wskakunin_ecotekihan01_TEKIHAN_KIKAN_KEN__ken="","",wskakunin_ecotekihan01_TEKIHAN_KIKAN_KEN__ken)</f>
        <v/>
      </c>
      <c r="G855" s="15"/>
      <c r="H855" s="15"/>
    </row>
    <row r="856" spans="1:8" ht="15" customHeight="1">
      <c r="A856" s="48"/>
      <c r="B856" s="72" t="s">
        <v>534</v>
      </c>
      <c r="C856" s="14" t="s">
        <v>911</v>
      </c>
      <c r="D856" s="42"/>
      <c r="E856" s="14" t="s">
        <v>912</v>
      </c>
      <c r="F856" s="42" t="str">
        <f>IF(wskakunin_ecotekihan01_TEKIHAN_KIKAN_ADDRESS="","",wskakunin_ecotekihan01_TEKIHAN_KIKAN_ADDRESS)</f>
        <v/>
      </c>
      <c r="G856" s="15"/>
      <c r="H856" s="15"/>
    </row>
    <row r="857" spans="1:8" ht="15" customHeight="1">
      <c r="A857" s="48"/>
      <c r="B857" s="72"/>
      <c r="G857" s="15"/>
      <c r="H857" s="15"/>
    </row>
    <row r="858" spans="1:8" ht="15" customHeight="1">
      <c r="A858" s="48"/>
      <c r="B858" s="72" t="s">
        <v>629</v>
      </c>
      <c r="E858" s="14" t="s">
        <v>913</v>
      </c>
      <c r="F858" s="42" t="str">
        <f>IF(wskakunin_ecotekihan01_TEKIHAN_STATE=1,cst_wskakunin_ecotekihan01_TEKIHAN_KIKAN_NAME&amp;IF(OR(cst_wskakunin_ecotekihan01_TEKIHAN_KIKAN_KEN__ken&lt;&gt;"",cst_wskakunin_ecotekihan01_TEKIHAN_KIKAN_ADDRESS&lt;&gt;""),"  ","")&amp;cst_wskakunin_ecotekihan01_TEKIHAN_KIKAN_KEN__ken&amp;cst_wskakunin_ecotekihan01_TEKIHAN_KIKAN_ADDRESS,"")</f>
        <v/>
      </c>
      <c r="G858" s="15"/>
      <c r="H858" s="15"/>
    </row>
    <row r="859" spans="1:8" ht="15" customHeight="1">
      <c r="A859" s="48"/>
      <c r="B859" s="72" t="s">
        <v>630</v>
      </c>
      <c r="E859" s="14" t="s">
        <v>914</v>
      </c>
      <c r="F859" s="42" t="str">
        <f>IF(wskakunin_ecotekihan01_TEKIHAN_STATE=2,cst_wskakunin_ecotekihan01_TEKIHAN_KIKAN_NAME&amp;IF(OR(cst_wskakunin_ecotekihan01_TEKIHAN_KIKAN_KEN__ken&lt;&gt;"",cst_wskakunin_ecotekihan01_TEKIHAN_KIKAN_ADDRESS&lt;&gt;""),"  ","")&amp;cst_wskakunin_ecotekihan01_TEKIHAN_KIKAN_KEN__ken&amp;cst_wskakunin_ecotekihan01_TEKIHAN_KIKAN_ADDRESS,"")</f>
        <v/>
      </c>
      <c r="G859" s="15"/>
      <c r="H859" s="15"/>
    </row>
    <row r="860" spans="1:8" ht="15" customHeight="1">
      <c r="A860" s="48"/>
      <c r="B860" s="72" t="s">
        <v>619</v>
      </c>
      <c r="C860" s="14" t="s">
        <v>915</v>
      </c>
      <c r="D860" s="42"/>
      <c r="E860" s="14" t="s">
        <v>627</v>
      </c>
      <c r="F860" s="42" t="str">
        <f>IF(wskakunin_ecotekihan01_FUYOU_CAUSE="","",wskakunin_ecotekihan01_FUYOU_CAUSE)</f>
        <v/>
      </c>
      <c r="G860" s="15"/>
      <c r="H860" s="15"/>
    </row>
    <row r="861" spans="1:8" ht="15" customHeight="1">
      <c r="A861" s="49"/>
      <c r="B861" s="73"/>
      <c r="G861" s="15"/>
      <c r="H861" s="15"/>
    </row>
    <row r="862" spans="1:8" ht="15" customHeight="1">
      <c r="G862" s="15"/>
      <c r="H862" s="15"/>
    </row>
    <row r="863" spans="1:8" ht="15" customHeight="1">
      <c r="A863" s="50" t="s">
        <v>36</v>
      </c>
      <c r="B863" s="109"/>
      <c r="G863" s="15"/>
      <c r="H863" s="15"/>
    </row>
    <row r="864" spans="1:8" ht="15" customHeight="1">
      <c r="A864" s="192" t="s">
        <v>1193</v>
      </c>
      <c r="B864" s="74" t="s">
        <v>26</v>
      </c>
      <c r="C864" s="14" t="s">
        <v>916</v>
      </c>
      <c r="D864" s="220" t="s">
        <v>46</v>
      </c>
      <c r="E864" s="14" t="s">
        <v>917</v>
      </c>
      <c r="F864" s="220" t="str">
        <f>IF(wskakunin_p4_1_youto1_YOUTO="", "", wskakunin_p4_1_youto1_YOUTO)</f>
        <v>一戸建ての住宅</v>
      </c>
      <c r="G864" s="15"/>
      <c r="H864" s="15"/>
    </row>
    <row r="865" spans="1:8" ht="15" customHeight="1">
      <c r="A865" s="110"/>
      <c r="B865" s="74" t="s">
        <v>918</v>
      </c>
      <c r="C865" s="14" t="s">
        <v>919</v>
      </c>
      <c r="D865" s="222" t="s">
        <v>139</v>
      </c>
      <c r="E865" s="14" t="s">
        <v>920</v>
      </c>
      <c r="F865" s="220" t="str">
        <f>IF(wskakunin_p4_1_youto1_YOUTO_CODE="","",wskakunin_p4_1_youto1_YOUTO_CODE)</f>
        <v>08010</v>
      </c>
      <c r="G865" s="15"/>
      <c r="H865" s="15"/>
    </row>
    <row r="866" spans="1:8" ht="15" customHeight="1">
      <c r="A866" s="110"/>
      <c r="B866" s="74" t="s">
        <v>921</v>
      </c>
      <c r="C866" s="103"/>
      <c r="D866" s="222"/>
      <c r="E866" s="14" t="s">
        <v>922</v>
      </c>
      <c r="F866" s="220"/>
      <c r="G866" s="15"/>
      <c r="H866" s="15"/>
    </row>
    <row r="867" spans="1:8" ht="15" customHeight="1">
      <c r="A867" s="110"/>
      <c r="B867" s="74" t="s">
        <v>923</v>
      </c>
      <c r="C867" s="103"/>
      <c r="D867" s="222"/>
      <c r="E867" s="14" t="s">
        <v>924</v>
      </c>
      <c r="F867" s="220"/>
      <c r="G867" s="15"/>
      <c r="H867" s="15"/>
    </row>
    <row r="868" spans="1:8" ht="15" customHeight="1">
      <c r="A868" s="110"/>
      <c r="B868" s="74" t="s">
        <v>925</v>
      </c>
      <c r="C868" s="103"/>
      <c r="D868" s="222"/>
      <c r="E868" s="14" t="s">
        <v>926</v>
      </c>
      <c r="F868" s="220"/>
      <c r="G868" s="15"/>
      <c r="H868" s="15"/>
    </row>
    <row r="869" spans="1:8" ht="15" customHeight="1">
      <c r="A869" s="110"/>
      <c r="B869" s="74" t="s">
        <v>927</v>
      </c>
      <c r="C869" s="103"/>
      <c r="D869" s="222"/>
      <c r="E869" s="14" t="s">
        <v>928</v>
      </c>
      <c r="F869" s="220"/>
      <c r="G869" s="15"/>
      <c r="H869" s="15"/>
    </row>
    <row r="870" spans="1:8" ht="15" customHeight="1">
      <c r="A870" s="110"/>
      <c r="B870" s="74" t="s">
        <v>929</v>
      </c>
      <c r="C870" s="103"/>
      <c r="D870" s="222"/>
      <c r="E870" s="14" t="s">
        <v>930</v>
      </c>
      <c r="F870" s="220"/>
      <c r="G870" s="15"/>
      <c r="H870" s="15"/>
    </row>
    <row r="871" spans="1:8" ht="15" customHeight="1">
      <c r="A871" s="110"/>
      <c r="B871" s="74" t="s">
        <v>931</v>
      </c>
      <c r="C871" s="103"/>
      <c r="D871" s="222"/>
      <c r="E871" s="14" t="s">
        <v>932</v>
      </c>
      <c r="F871" s="220"/>
      <c r="G871" s="15"/>
      <c r="H871" s="15"/>
    </row>
    <row r="872" spans="1:8" ht="15" customHeight="1">
      <c r="A872" s="110"/>
      <c r="B872" s="74" t="s">
        <v>5</v>
      </c>
      <c r="C872" s="103"/>
      <c r="D872" s="222"/>
      <c r="E872" s="14" t="s">
        <v>933</v>
      </c>
      <c r="F872" s="230" t="str">
        <f>IF(D865="08010","○","")</f>
        <v>○</v>
      </c>
      <c r="G872" s="15"/>
      <c r="H872" s="15"/>
    </row>
    <row r="873" spans="1:8" ht="15" customHeight="1">
      <c r="A873" s="59"/>
      <c r="B873" s="74" t="s">
        <v>39</v>
      </c>
      <c r="C873" s="14" t="s">
        <v>934</v>
      </c>
      <c r="D873" s="220" t="s">
        <v>47</v>
      </c>
      <c r="E873" s="14" t="s">
        <v>935</v>
      </c>
      <c r="F873" s="220" t="str">
        <f>IF(wskakunin_p4_1__kouji="", "", wskakunin_p4_1__kouji)</f>
        <v>新築</v>
      </c>
      <c r="G873" s="15"/>
      <c r="H873" s="15"/>
    </row>
    <row r="874" spans="1:8" ht="15" customHeight="1">
      <c r="A874" s="59"/>
      <c r="B874" s="74" t="s">
        <v>40</v>
      </c>
      <c r="C874" s="14" t="s">
        <v>936</v>
      </c>
      <c r="D874" s="220">
        <v>2</v>
      </c>
      <c r="E874" s="14" t="s">
        <v>937</v>
      </c>
      <c r="F874" s="220">
        <f>IF(wskakunin_p4_1_KAISU_TIKAI_NOZOKU="", "", wskakunin_p4_1_KAISU_TIKAI_NOZOKU)</f>
        <v>2</v>
      </c>
      <c r="G874" s="15"/>
      <c r="H874" s="15"/>
    </row>
    <row r="875" spans="1:8" ht="15" customHeight="1">
      <c r="A875" s="59"/>
      <c r="B875" s="74" t="s">
        <v>41</v>
      </c>
      <c r="C875" s="14" t="s">
        <v>938</v>
      </c>
      <c r="D875" s="220"/>
      <c r="E875" s="14" t="s">
        <v>939</v>
      </c>
      <c r="F875" s="220" t="str">
        <f>IF(wskakunin_p4_1_KAISU_TIKAI="", "", wskakunin_p4_1_KAISU_TIKAI)</f>
        <v/>
      </c>
      <c r="G875" s="15"/>
      <c r="H875" s="15"/>
    </row>
    <row r="876" spans="1:8" ht="15" customHeight="1">
      <c r="A876" s="59"/>
      <c r="B876" s="74" t="s">
        <v>42</v>
      </c>
      <c r="C876" s="14" t="s">
        <v>940</v>
      </c>
      <c r="D876" s="220" t="s">
        <v>4110</v>
      </c>
      <c r="E876" s="14" t="s">
        <v>941</v>
      </c>
      <c r="F876" s="220" t="str">
        <f>IF(wskakunin_p4_1_KOUZOU1="", "", wskakunin_p4_1_KOUZOU1)</f>
        <v>木造（在来工法）</v>
      </c>
      <c r="G876" s="15"/>
      <c r="H876" s="15"/>
    </row>
    <row r="877" spans="1:8" ht="15" customHeight="1">
      <c r="A877" s="59"/>
      <c r="B877" s="74" t="s">
        <v>43</v>
      </c>
      <c r="C877" s="14" t="s">
        <v>942</v>
      </c>
      <c r="D877" s="220"/>
      <c r="E877" s="14" t="s">
        <v>943</v>
      </c>
      <c r="F877" s="220" t="str">
        <f>IF(wskakunin_p4_1_KOUZOU2="", "", wskakunin_p4_1_KOUZOU2)</f>
        <v/>
      </c>
      <c r="G877" s="15"/>
      <c r="H877" s="15"/>
    </row>
    <row r="878" spans="1:8" ht="15" customHeight="1">
      <c r="A878" s="59"/>
      <c r="B878" s="74" t="s">
        <v>44</v>
      </c>
      <c r="C878" s="14" t="s">
        <v>944</v>
      </c>
      <c r="D878" s="229">
        <v>7.8</v>
      </c>
      <c r="E878" s="14" t="s">
        <v>945</v>
      </c>
      <c r="F878" s="220">
        <f>IF(wskakunin_p4_1_TAKASA_MAX="", "", wskakunin_p4_1_TAKASA_MAX)</f>
        <v>7.8</v>
      </c>
      <c r="G878" s="15"/>
      <c r="H878" s="15"/>
    </row>
    <row r="879" spans="1:8" ht="15" customHeight="1">
      <c r="A879" s="59"/>
      <c r="B879" s="74" t="s">
        <v>45</v>
      </c>
      <c r="C879" s="14" t="s">
        <v>946</v>
      </c>
      <c r="D879" s="229"/>
      <c r="E879" s="14" t="s">
        <v>947</v>
      </c>
      <c r="F879" s="220" t="str">
        <f>IF(wskakunin_p4_1_TAKASA_KEN_MAX="", "", wskakunin_p4_1_TAKASA_KEN_MAX)</f>
        <v/>
      </c>
      <c r="G879" s="15"/>
      <c r="H879" s="15"/>
    </row>
    <row r="880" spans="1:8" ht="15" customHeight="1">
      <c r="A880" s="59"/>
      <c r="B880" s="52" t="s">
        <v>2508</v>
      </c>
      <c r="C880" s="14" t="s">
        <v>2509</v>
      </c>
      <c r="D880" s="229"/>
      <c r="E880" s="14" t="s">
        <v>2510</v>
      </c>
      <c r="F880" s="220" t="str">
        <f>IF(wskakunin_p4_1_YUKA_MENSEKI_SHINSEI="","",wskakunin_p4_1_YUKA_MENSEKI_SHINSEI)</f>
        <v/>
      </c>
      <c r="G880" s="15"/>
      <c r="H880" s="15"/>
    </row>
    <row r="881" spans="1:8" ht="15" customHeight="1">
      <c r="A881" s="60"/>
      <c r="B881" s="112"/>
      <c r="D881" s="190"/>
      <c r="F881" s="15"/>
      <c r="G881" s="15"/>
      <c r="H881" s="15"/>
    </row>
    <row r="882" spans="1:8" ht="15" customHeight="1">
      <c r="A882" s="191" t="s">
        <v>1200</v>
      </c>
      <c r="B882" s="74" t="s">
        <v>40</v>
      </c>
      <c r="C882" s="14" t="s">
        <v>2511</v>
      </c>
      <c r="D882" s="229"/>
      <c r="E882" s="14" t="s">
        <v>2517</v>
      </c>
      <c r="F882" s="220" t="str">
        <f>IF(wskakunin_p4_2_KAISU_TIKAI_NOZOKU="","",wskakunin_p4_2_KAISU_TIKAI_NOZOKU)</f>
        <v/>
      </c>
      <c r="G882" s="15"/>
      <c r="H882" s="15"/>
    </row>
    <row r="883" spans="1:8" ht="15" customHeight="1">
      <c r="A883" s="59"/>
      <c r="B883" s="74" t="s">
        <v>41</v>
      </c>
      <c r="C883" s="14" t="s">
        <v>2513</v>
      </c>
      <c r="D883" s="229"/>
      <c r="E883" s="14" t="s">
        <v>2518</v>
      </c>
      <c r="F883" s="220" t="str">
        <f>IF(wskakunin_p4_2_KAISU_TIKAI="","",wskakunin_p4_2_KAISU_TIKAI)</f>
        <v/>
      </c>
      <c r="G883" s="15"/>
      <c r="H883" s="15"/>
    </row>
    <row r="884" spans="1:8" ht="15" customHeight="1">
      <c r="A884" s="59"/>
      <c r="B884" s="52" t="s">
        <v>2508</v>
      </c>
      <c r="C884" s="14" t="s">
        <v>2514</v>
      </c>
      <c r="D884" s="229"/>
      <c r="E884" s="14" t="s">
        <v>2519</v>
      </c>
      <c r="F884" s="220" t="str">
        <f>IF(wskakunin_p4_2_YUKA_MENSEKI_SHINSEI="","",wskakunin_p4_2_YUKA_MENSEKI_SHINSEI)</f>
        <v/>
      </c>
      <c r="G884" s="15"/>
      <c r="H884" s="15"/>
    </row>
    <row r="885" spans="1:8" ht="15" customHeight="1">
      <c r="A885" s="60"/>
      <c r="B885" s="112"/>
      <c r="D885" s="190"/>
      <c r="F885" s="15"/>
      <c r="G885" s="15"/>
      <c r="H885" s="15"/>
    </row>
    <row r="886" spans="1:8" ht="15" customHeight="1">
      <c r="A886" s="191" t="s">
        <v>1204</v>
      </c>
      <c r="B886" s="74" t="s">
        <v>40</v>
      </c>
      <c r="C886" s="14" t="s">
        <v>2515</v>
      </c>
      <c r="D886" s="229"/>
      <c r="E886" s="14" t="s">
        <v>2520</v>
      </c>
      <c r="F886" s="220" t="str">
        <f>IF(wskakunin_p4_3_KAISU_TIKAI_NOZOKU="","",wskakunin_p4_3_KAISU_TIKAI_NOZOKU)</f>
        <v/>
      </c>
      <c r="G886" s="15"/>
      <c r="H886" s="15"/>
    </row>
    <row r="887" spans="1:8" ht="15" customHeight="1">
      <c r="A887" s="59"/>
      <c r="B887" s="74" t="s">
        <v>41</v>
      </c>
      <c r="C887" s="14" t="s">
        <v>2512</v>
      </c>
      <c r="D887" s="229"/>
      <c r="E887" s="14" t="s">
        <v>2521</v>
      </c>
      <c r="F887" s="220" t="str">
        <f>IF(wskakunin_p4_3_KAISU_TIKAI="","",wskakunin_p4_3_KAISU_TIKAI)</f>
        <v/>
      </c>
      <c r="G887" s="15"/>
      <c r="H887" s="15"/>
    </row>
    <row r="888" spans="1:8" ht="15" customHeight="1">
      <c r="A888" s="59"/>
      <c r="B888" s="52" t="s">
        <v>2508</v>
      </c>
      <c r="C888" s="14" t="s">
        <v>2516</v>
      </c>
      <c r="D888" s="229"/>
      <c r="E888" s="14" t="s">
        <v>2522</v>
      </c>
      <c r="F888" s="220" t="str">
        <f>IF(wskakunin_p4_3_YUKA_MENSEKI_SHINSEI="","",wskakunin_p4_3_YUKA_MENSEKI_SHINSEI)</f>
        <v/>
      </c>
      <c r="G888" s="15"/>
      <c r="H888" s="15"/>
    </row>
    <row r="889" spans="1:8" ht="15" customHeight="1">
      <c r="A889" s="60"/>
      <c r="B889" s="112"/>
      <c r="D889" s="190"/>
      <c r="F889" s="15"/>
      <c r="G889" s="15"/>
      <c r="H889" s="15"/>
    </row>
    <row r="890" spans="1:8" ht="15" customHeight="1">
      <c r="A890" s="191" t="s">
        <v>3616</v>
      </c>
      <c r="B890" s="74" t="s">
        <v>3617</v>
      </c>
      <c r="C890" s="14" t="s">
        <v>3618</v>
      </c>
      <c r="D890" s="229"/>
      <c r="F890" s="15"/>
      <c r="G890" s="15"/>
      <c r="H890" s="15"/>
    </row>
    <row r="891" spans="1:8" ht="15" customHeight="1">
      <c r="A891" s="59"/>
      <c r="B891" s="74"/>
      <c r="C891" s="14" t="s">
        <v>3619</v>
      </c>
      <c r="D891" s="229"/>
      <c r="F891" s="15"/>
      <c r="G891" s="15"/>
      <c r="H891" s="15"/>
    </row>
    <row r="892" spans="1:8" ht="15" customHeight="1">
      <c r="A892" s="59"/>
      <c r="B892" s="74"/>
      <c r="C892" s="14" t="s">
        <v>3620</v>
      </c>
      <c r="D892" s="229"/>
      <c r="F892" s="15"/>
      <c r="G892" s="15"/>
      <c r="H892" s="15"/>
    </row>
    <row r="893" spans="1:8" ht="15" customHeight="1">
      <c r="A893" s="59"/>
      <c r="B893" s="74"/>
      <c r="C893" s="14" t="s">
        <v>3621</v>
      </c>
      <c r="D893" s="229"/>
      <c r="F893" s="15"/>
      <c r="G893" s="15"/>
      <c r="H893" s="15"/>
    </row>
    <row r="894" spans="1:8" ht="15" customHeight="1">
      <c r="A894" s="59"/>
      <c r="B894" s="74"/>
      <c r="D894" s="190"/>
      <c r="E894" s="14" t="s">
        <v>3622</v>
      </c>
      <c r="F894" s="220" t="str">
        <f>IF(wskakunin_p4_1_TOKUREI_1=1,1,IF(wskakunin_p4_1_TOKUREI_2=1,2,IF(wskakunin_p4_1_TOKUREI_3=1,3,IF(wskakunin_p4_1_TOKUREI_4=1,4,""))))</f>
        <v/>
      </c>
      <c r="G894" s="15"/>
      <c r="H894" s="15"/>
    </row>
    <row r="895" spans="1:8" ht="15" customHeight="1">
      <c r="A895" s="60"/>
      <c r="B895" s="112"/>
      <c r="D895" s="190"/>
      <c r="F895" s="15"/>
      <c r="G895" s="15"/>
      <c r="H895" s="15"/>
    </row>
    <row r="897" spans="1:8" ht="15" customHeight="1">
      <c r="A897" s="56" t="s">
        <v>14</v>
      </c>
      <c r="B897" s="104"/>
      <c r="G897" s="15"/>
      <c r="H897" s="15"/>
    </row>
    <row r="898" spans="1:8" ht="15" customHeight="1">
      <c r="A898" s="44" t="s">
        <v>948</v>
      </c>
      <c r="B898" s="47"/>
      <c r="G898" s="15"/>
      <c r="H898" s="15"/>
    </row>
    <row r="899" spans="1:8" ht="15" customHeight="1">
      <c r="A899" s="81"/>
      <c r="B899" s="75" t="s">
        <v>633</v>
      </c>
      <c r="C899" s="14" t="s">
        <v>949</v>
      </c>
      <c r="D899" s="143" t="s">
        <v>4105</v>
      </c>
      <c r="E899" s="14" t="s">
        <v>950</v>
      </c>
      <c r="F899" s="143" t="str">
        <f>IF(wskakunin_BUILD__address="", "", wskakunin_BUILD__address)</f>
        <v>岩手県盛岡市</v>
      </c>
      <c r="G899" s="15"/>
      <c r="H899" s="15"/>
    </row>
    <row r="900" spans="1:8" ht="15" customHeight="1">
      <c r="A900" s="81"/>
      <c r="B900" s="141" t="s">
        <v>1284</v>
      </c>
      <c r="C900" s="14" t="s">
        <v>951</v>
      </c>
      <c r="D900" s="143" t="s">
        <v>3506</v>
      </c>
      <c r="E900" s="14" t="s">
        <v>952</v>
      </c>
      <c r="F900" s="143" t="str">
        <f>IF(wskakunin_BUILD_KEN__ken="","",wskakunin_BUILD_KEN__ken)</f>
        <v>岩手県</v>
      </c>
      <c r="G900" s="15"/>
      <c r="H900" s="15"/>
    </row>
    <row r="901" spans="1:8" ht="15" customHeight="1">
      <c r="A901" s="81"/>
      <c r="B901" s="141" t="s">
        <v>1285</v>
      </c>
      <c r="C901" s="14" t="s">
        <v>1282</v>
      </c>
      <c r="D901" s="143" t="s">
        <v>4106</v>
      </c>
      <c r="E901" s="14" t="s">
        <v>1283</v>
      </c>
      <c r="F901" s="143" t="str">
        <f>IF(wskakunin_BUILD_ADDRESS="","",wskakunin_BUILD_ADDRESS)</f>
        <v>盛岡市</v>
      </c>
      <c r="G901" s="15"/>
      <c r="H901" s="15"/>
    </row>
    <row r="902" spans="1:8" ht="15" customHeight="1">
      <c r="A902" s="82"/>
      <c r="B902" s="83"/>
      <c r="D902" s="15"/>
      <c r="F902" s="15"/>
      <c r="G902" s="15"/>
      <c r="H902" s="15"/>
    </row>
    <row r="903" spans="1:8" ht="15" customHeight="1">
      <c r="A903" s="44" t="s">
        <v>507</v>
      </c>
      <c r="B903" s="47"/>
      <c r="G903" s="15"/>
      <c r="H903" s="15"/>
    </row>
    <row r="904" spans="1:8" ht="15" customHeight="1">
      <c r="A904" s="81"/>
      <c r="B904" s="75" t="s">
        <v>21</v>
      </c>
      <c r="C904" s="14" t="s">
        <v>1286</v>
      </c>
      <c r="D904" s="42"/>
      <c r="E904" s="14" t="s">
        <v>1288</v>
      </c>
      <c r="F904" s="42" t="str">
        <f>IF(wskakunin_BUILD_JYUKYO__address="","",wskakunin_BUILD_JYUKYO__address)</f>
        <v/>
      </c>
      <c r="G904" s="15"/>
      <c r="H904" s="15"/>
    </row>
    <row r="905" spans="1:8" ht="15" customHeight="1">
      <c r="A905" s="81"/>
      <c r="B905" s="141" t="s">
        <v>1284</v>
      </c>
      <c r="C905" s="14" t="s">
        <v>1287</v>
      </c>
      <c r="D905" s="42"/>
      <c r="E905" s="14" t="s">
        <v>1289</v>
      </c>
      <c r="F905" s="42" t="str">
        <f>IF(wskakunin_BUILD_JYUKYO_KEN__ken="","",wskakunin_BUILD_JYUKYO_KEN__ken)</f>
        <v/>
      </c>
      <c r="G905" s="15"/>
      <c r="H905" s="15"/>
    </row>
    <row r="906" spans="1:8" ht="15" customHeight="1">
      <c r="A906" s="81"/>
      <c r="B906" s="141" t="s">
        <v>1285</v>
      </c>
      <c r="C906" s="14" t="s">
        <v>953</v>
      </c>
      <c r="D906" s="143"/>
      <c r="E906" s="14" t="s">
        <v>954</v>
      </c>
      <c r="F906" s="143" t="str">
        <f>IF(wskakunin_BUILD_JYUKYO_ADDRESS="","",wskakunin_BUILD_JYUKYO_ADDRESS)</f>
        <v/>
      </c>
      <c r="G906" s="15"/>
      <c r="H906" s="15"/>
    </row>
    <row r="907" spans="1:8" ht="15" customHeight="1">
      <c r="A907" s="82"/>
      <c r="B907" s="83"/>
      <c r="D907" s="15"/>
      <c r="F907" s="15"/>
      <c r="G907" s="15"/>
      <c r="H907" s="15"/>
    </row>
    <row r="908" spans="1:8" ht="15" customHeight="1">
      <c r="A908" s="1" t="s">
        <v>955</v>
      </c>
      <c r="B908" s="47"/>
      <c r="G908" s="15"/>
      <c r="H908" s="15"/>
    </row>
    <row r="909" spans="1:8" ht="15" customHeight="1">
      <c r="A909" s="7"/>
      <c r="B909" s="75" t="s">
        <v>358</v>
      </c>
      <c r="C909" s="14" t="s">
        <v>956</v>
      </c>
      <c r="D909" s="143">
        <v>1</v>
      </c>
      <c r="E909" s="14" t="s">
        <v>957</v>
      </c>
      <c r="F909" s="143" t="str">
        <f>IF(wskakunin_KUIKI_TOSI=1,"■","□")</f>
        <v>■</v>
      </c>
      <c r="H909" s="15"/>
    </row>
    <row r="910" spans="1:8" ht="15" customHeight="1">
      <c r="A910" s="7"/>
      <c r="B910" s="75" t="s">
        <v>38</v>
      </c>
      <c r="C910" s="14" t="s">
        <v>958</v>
      </c>
      <c r="D910" s="143" t="s">
        <v>358</v>
      </c>
      <c r="E910" s="14" t="s">
        <v>959</v>
      </c>
      <c r="F910" s="143" t="str">
        <f>IF(wskakunin__kuiki="", "", wskakunin__kuiki)</f>
        <v>都市計画区域内</v>
      </c>
      <c r="G910" s="15"/>
      <c r="H910" s="15"/>
    </row>
    <row r="911" spans="1:8" ht="15" customHeight="1">
      <c r="A911" s="7"/>
      <c r="B911" s="75"/>
      <c r="D911" s="15"/>
      <c r="E911" s="14" t="s">
        <v>2647</v>
      </c>
      <c r="F911" s="143" t="str">
        <f>IF(cst_wskakunin__kuiki="都市計画区域内","■","□")</f>
        <v>■</v>
      </c>
      <c r="G911" s="15"/>
      <c r="H911" s="15"/>
    </row>
    <row r="912" spans="1:8" ht="15" customHeight="1">
      <c r="A912" s="7"/>
      <c r="B912" s="75" t="s">
        <v>362</v>
      </c>
      <c r="C912" s="14" t="s">
        <v>960</v>
      </c>
      <c r="D912" s="143"/>
      <c r="E912" s="14" t="s">
        <v>961</v>
      </c>
      <c r="F912" s="143" t="str">
        <f>IF(wskakunin_KUIKI_SIGAIKA=1,"■","□")</f>
        <v>□</v>
      </c>
      <c r="G912" s="15"/>
      <c r="H912" s="15"/>
    </row>
    <row r="913" spans="1:8" ht="15" customHeight="1">
      <c r="A913" s="7"/>
      <c r="B913" s="75" t="s">
        <v>361</v>
      </c>
      <c r="C913" s="14" t="s">
        <v>962</v>
      </c>
      <c r="D913" s="143" t="s">
        <v>364</v>
      </c>
      <c r="E913" s="14" t="s">
        <v>963</v>
      </c>
      <c r="F913" s="143" t="str">
        <f>IF(wskakunin__tosi_kuiki="", "", wskakunin__tosi_kuiki)</f>
        <v>区域区分非設定</v>
      </c>
      <c r="G913" s="15"/>
      <c r="H913" s="15"/>
    </row>
    <row r="914" spans="1:8" ht="15" customHeight="1">
      <c r="A914" s="7"/>
      <c r="B914" s="75" t="s">
        <v>363</v>
      </c>
      <c r="C914" s="14" t="s">
        <v>964</v>
      </c>
      <c r="D914" s="143"/>
      <c r="E914" s="14" t="s">
        <v>965</v>
      </c>
      <c r="F914" s="143" t="str">
        <f>IF(wskakunin_KUIKI_TYOSEI=1,"■","□")</f>
        <v>□</v>
      </c>
      <c r="H914" s="15"/>
    </row>
    <row r="915" spans="1:8" ht="15" customHeight="1">
      <c r="A915" s="7"/>
      <c r="B915" s="75" t="s">
        <v>364</v>
      </c>
      <c r="C915" s="14" t="s">
        <v>966</v>
      </c>
      <c r="D915" s="143">
        <v>1</v>
      </c>
      <c r="E915" s="14" t="s">
        <v>967</v>
      </c>
      <c r="F915" s="143" t="str">
        <f>IF(wskakunin_KUIKI_HISETTEI=1,"■","□")</f>
        <v>■</v>
      </c>
      <c r="H915" s="15"/>
    </row>
    <row r="916" spans="1:8" ht="15" customHeight="1">
      <c r="A916" s="7"/>
      <c r="B916" s="75" t="s">
        <v>359</v>
      </c>
      <c r="C916" s="14" t="s">
        <v>968</v>
      </c>
      <c r="D916" s="143"/>
      <c r="E916" s="14" t="s">
        <v>969</v>
      </c>
      <c r="F916" s="143" t="str">
        <f>IF(wskakunin_KUIKI_JYUN_TOSHI=1,"■","□")</f>
        <v>□</v>
      </c>
      <c r="H916" s="15"/>
    </row>
    <row r="917" spans="1:8" ht="15" customHeight="1">
      <c r="A917" s="7"/>
      <c r="B917" s="72" t="s">
        <v>360</v>
      </c>
      <c r="C917" s="14" t="s">
        <v>970</v>
      </c>
      <c r="D917" s="143"/>
      <c r="E917" s="14" t="s">
        <v>971</v>
      </c>
      <c r="F917" s="143" t="str">
        <f>IF(wskakunin_KUIKI_KUIKIGAI=1,"■","□")</f>
        <v>□</v>
      </c>
      <c r="H917" s="15"/>
    </row>
    <row r="918" spans="1:8" ht="15" customHeight="1">
      <c r="A918" s="8"/>
      <c r="B918" s="73"/>
      <c r="D918" s="15"/>
      <c r="F918" s="15"/>
      <c r="H918" s="15"/>
    </row>
    <row r="919" spans="1:8" ht="15" customHeight="1">
      <c r="A919" s="1" t="s">
        <v>508</v>
      </c>
      <c r="B919" s="26"/>
      <c r="C919" s="14" t="s">
        <v>972</v>
      </c>
      <c r="D919" s="143" t="s">
        <v>366</v>
      </c>
      <c r="E919" s="14" t="s">
        <v>973</v>
      </c>
      <c r="F919" s="143" t="str">
        <f>IF(wskakunin__bouka="", "", wskakunin__bouka)</f>
        <v>準防火地域</v>
      </c>
      <c r="H919" s="15"/>
    </row>
    <row r="920" spans="1:8" ht="15" customHeight="1">
      <c r="A920" s="7"/>
      <c r="B920" s="69" t="s">
        <v>365</v>
      </c>
      <c r="C920" s="14" t="s">
        <v>974</v>
      </c>
      <c r="D920" s="143"/>
      <c r="E920" s="14" t="s">
        <v>975</v>
      </c>
      <c r="F920" s="143" t="str">
        <f>IF(wskakunin_BOUKA_BOUKA=1,"■","□")</f>
        <v>□</v>
      </c>
      <c r="H920" s="15"/>
    </row>
    <row r="921" spans="1:8" ht="15" customHeight="1">
      <c r="A921" s="7"/>
      <c r="B921" s="69" t="s">
        <v>366</v>
      </c>
      <c r="C921" s="14" t="s">
        <v>976</v>
      </c>
      <c r="D921" s="143">
        <v>1</v>
      </c>
      <c r="E921" s="14" t="s">
        <v>977</v>
      </c>
      <c r="F921" s="143" t="str">
        <f>IF(wskakunin_BOUKA_JYUN_BOUKA=1,"■","□")</f>
        <v>■</v>
      </c>
      <c r="H921" s="15"/>
    </row>
    <row r="922" spans="1:8" ht="15" customHeight="1">
      <c r="A922" s="7"/>
      <c r="B922" s="69" t="s">
        <v>125</v>
      </c>
      <c r="C922" s="14" t="s">
        <v>978</v>
      </c>
      <c r="D922" s="143"/>
      <c r="E922" s="14" t="s">
        <v>979</v>
      </c>
      <c r="F922" s="143" t="str">
        <f>IF(wskakunin_BOUKA_NASI=1,"■","□")</f>
        <v>□</v>
      </c>
      <c r="H922" s="15"/>
    </row>
    <row r="923" spans="1:8" ht="15" customHeight="1">
      <c r="A923" s="7"/>
      <c r="B923" s="69" t="s">
        <v>367</v>
      </c>
      <c r="C923" s="14" t="s">
        <v>980</v>
      </c>
      <c r="D923" s="143"/>
      <c r="E923" s="14" t="s">
        <v>981</v>
      </c>
      <c r="F923" s="143" t="str">
        <f>IF(wskakunin_BOUKA_22JYO=1,"■","□")</f>
        <v>□</v>
      </c>
      <c r="H923" s="15"/>
    </row>
    <row r="924" spans="1:8" ht="15" customHeight="1">
      <c r="A924" s="8"/>
      <c r="B924" s="70"/>
      <c r="D924" s="15"/>
      <c r="F924" s="15"/>
      <c r="H924" s="15"/>
    </row>
    <row r="925" spans="1:8" ht="15" customHeight="1">
      <c r="A925" s="1" t="s">
        <v>509</v>
      </c>
      <c r="B925" s="26"/>
      <c r="C925" s="14" t="s">
        <v>982</v>
      </c>
      <c r="D925" s="143" t="s">
        <v>4113</v>
      </c>
      <c r="E925" s="14" t="s">
        <v>983</v>
      </c>
      <c r="F925" s="143" t="str">
        <f>IF(wskakunin_SONOTA_KUIKI="","",wskakunin_SONOTA_KUIKI)</f>
        <v>風致地区（第2種）、宅地造成工事規制区域、土砂災害警戒区域</v>
      </c>
      <c r="H925" s="15"/>
    </row>
    <row r="926" spans="1:8" ht="15" customHeight="1">
      <c r="A926" s="8"/>
      <c r="B926" s="61"/>
      <c r="H926" s="15"/>
    </row>
    <row r="927" spans="1:8" ht="15" customHeight="1">
      <c r="A927" s="25" t="s">
        <v>510</v>
      </c>
      <c r="B927" s="25"/>
      <c r="D927" s="15"/>
      <c r="F927" s="15"/>
      <c r="H927" s="15"/>
    </row>
    <row r="928" spans="1:8" ht="15" customHeight="1">
      <c r="A928" s="25"/>
      <c r="B928" s="69" t="s">
        <v>511</v>
      </c>
      <c r="C928" s="14" t="s">
        <v>984</v>
      </c>
      <c r="D928" s="231"/>
      <c r="E928" s="14" t="s">
        <v>985</v>
      </c>
      <c r="F928" s="231" t="str">
        <f>IF(wskakunin_DOURO_FUKUIN="","",wskakunin_DOURO_FUKUIN)</f>
        <v/>
      </c>
      <c r="H928" s="15"/>
    </row>
    <row r="929" spans="1:8" ht="15" customHeight="1">
      <c r="A929" s="25"/>
      <c r="B929" s="69" t="s">
        <v>512</v>
      </c>
      <c r="C929" s="14" t="s">
        <v>986</v>
      </c>
      <c r="D929" s="231"/>
      <c r="E929" s="14" t="s">
        <v>987</v>
      </c>
      <c r="F929" s="231" t="str">
        <f>IF(wskakunin_DOURO_NAGASA="","",wskakunin_DOURO_NAGASA)</f>
        <v/>
      </c>
      <c r="H929" s="15"/>
    </row>
    <row r="930" spans="1:8" ht="15" customHeight="1">
      <c r="A930" s="25"/>
      <c r="B930" s="70"/>
      <c r="D930" s="15"/>
      <c r="F930" s="15"/>
      <c r="H930" s="15"/>
    </row>
    <row r="931" spans="1:8" ht="15" customHeight="1">
      <c r="A931" s="65" t="s">
        <v>513</v>
      </c>
      <c r="B931" s="66"/>
      <c r="D931" s="15"/>
      <c r="F931" s="15"/>
      <c r="H931" s="15"/>
    </row>
    <row r="932" spans="1:8" ht="15" customHeight="1">
      <c r="A932" s="43" t="s">
        <v>631</v>
      </c>
      <c r="B932" s="67"/>
      <c r="D932" s="15"/>
      <c r="F932" s="15"/>
      <c r="H932" s="15"/>
    </row>
    <row r="933" spans="1:8" ht="15" customHeight="1">
      <c r="A933" s="7"/>
      <c r="B933" s="69" t="s">
        <v>988</v>
      </c>
      <c r="C933" s="14" t="s">
        <v>989</v>
      </c>
      <c r="D933" s="232">
        <v>100</v>
      </c>
      <c r="E933" s="14" t="s">
        <v>990</v>
      </c>
      <c r="F933" s="232">
        <f>IF(wskakunin_SHIKITI_MENSEKI_1A="","",wskakunin_SHIKITI_MENSEKI_1A)</f>
        <v>100</v>
      </c>
      <c r="H933" s="15"/>
    </row>
    <row r="934" spans="1:8" ht="15" customHeight="1">
      <c r="A934" s="7"/>
      <c r="B934" s="69" t="s">
        <v>991</v>
      </c>
      <c r="C934" s="14" t="s">
        <v>992</v>
      </c>
      <c r="D934" s="232">
        <v>200</v>
      </c>
      <c r="E934" s="14" t="s">
        <v>993</v>
      </c>
      <c r="F934" s="232">
        <f>IF(wskakunin_SHIKITI_MENSEKI_1B="","",wskakunin_SHIKITI_MENSEKI_1B)</f>
        <v>200</v>
      </c>
      <c r="H934" s="15"/>
    </row>
    <row r="935" spans="1:8" ht="15" customHeight="1">
      <c r="A935" s="7"/>
      <c r="B935" s="69" t="s">
        <v>994</v>
      </c>
      <c r="C935" s="14" t="s">
        <v>995</v>
      </c>
      <c r="D935" s="232"/>
      <c r="E935" s="14" t="s">
        <v>996</v>
      </c>
      <c r="F935" s="232" t="str">
        <f>IF(wskakunin_SHIKITI_MENSEKI_1C="","",wskakunin_SHIKITI_MENSEKI_1C)</f>
        <v/>
      </c>
      <c r="H935" s="15"/>
    </row>
    <row r="936" spans="1:8" ht="15" customHeight="1">
      <c r="A936" s="7"/>
      <c r="B936" s="69" t="s">
        <v>997</v>
      </c>
      <c r="C936" s="14" t="s">
        <v>998</v>
      </c>
      <c r="D936" s="232"/>
      <c r="E936" s="14" t="s">
        <v>999</v>
      </c>
      <c r="F936" s="232" t="str">
        <f>IF(wskakunin_SHIKITI_MENSEKI_1D="","",wskakunin_SHIKITI_MENSEKI_1D)</f>
        <v/>
      </c>
      <c r="H936" s="15"/>
    </row>
    <row r="937" spans="1:8" ht="15" customHeight="1">
      <c r="A937" s="7"/>
      <c r="B937" s="69" t="s">
        <v>1000</v>
      </c>
      <c r="C937" s="14" t="s">
        <v>1001</v>
      </c>
      <c r="D937" s="232"/>
      <c r="E937" s="14" t="s">
        <v>1002</v>
      </c>
      <c r="F937" s="232" t="str">
        <f>IF(wskakunin_SHIKITI_MENSEKI_2A="","",wskakunin_SHIKITI_MENSEKI_2A)</f>
        <v/>
      </c>
      <c r="H937" s="15"/>
    </row>
    <row r="938" spans="1:8" ht="15" customHeight="1">
      <c r="A938" s="7"/>
      <c r="B938" s="69" t="s">
        <v>1003</v>
      </c>
      <c r="C938" s="14" t="s">
        <v>1004</v>
      </c>
      <c r="D938" s="232"/>
      <c r="E938" s="14" t="s">
        <v>1005</v>
      </c>
      <c r="F938" s="232" t="str">
        <f>IF(wskakunin_SHIKITI_MENSEKI_2B="","",wskakunin_SHIKITI_MENSEKI_2B)</f>
        <v/>
      </c>
      <c r="H938" s="15"/>
    </row>
    <row r="939" spans="1:8" ht="15" customHeight="1">
      <c r="A939" s="7"/>
      <c r="B939" s="69" t="s">
        <v>1006</v>
      </c>
      <c r="C939" s="14" t="s">
        <v>1007</v>
      </c>
      <c r="D939" s="232"/>
      <c r="E939" s="14" t="s">
        <v>1008</v>
      </c>
      <c r="F939" s="232" t="str">
        <f>IF(wskakunin_SHIKITI_MENSEKI_2C="","",wskakunin_SHIKITI_MENSEKI_2C)</f>
        <v/>
      </c>
      <c r="H939" s="15"/>
    </row>
    <row r="940" spans="1:8" ht="15" customHeight="1">
      <c r="A940" s="7"/>
      <c r="B940" s="41" t="s">
        <v>1009</v>
      </c>
      <c r="C940" s="14" t="s">
        <v>1010</v>
      </c>
      <c r="D940" s="232"/>
      <c r="E940" s="14" t="s">
        <v>1011</v>
      </c>
      <c r="F940" s="232" t="str">
        <f>IF(wskakunin_SHIKITI_MENSEKI_2D="","",wskakunin_SHIKITI_MENSEKI_2D)</f>
        <v/>
      </c>
      <c r="H940" s="15"/>
    </row>
    <row r="941" spans="1:8" ht="15" customHeight="1">
      <c r="A941" s="43" t="s">
        <v>126</v>
      </c>
      <c r="B941" s="67"/>
      <c r="D941" s="15"/>
      <c r="F941" s="15"/>
      <c r="H941" s="15"/>
    </row>
    <row r="942" spans="1:8" ht="15" customHeight="1">
      <c r="A942" s="7"/>
      <c r="B942" s="69" t="s">
        <v>1012</v>
      </c>
      <c r="C942" s="14" t="s">
        <v>1013</v>
      </c>
      <c r="D942" s="143"/>
      <c r="E942" s="14" t="s">
        <v>1014</v>
      </c>
      <c r="F942" s="143" t="str">
        <f>IF(wskakunin_YOUTO_TIIKI_A="", "", wskakunin_YOUTO_TIIKI_A)</f>
        <v/>
      </c>
      <c r="H942" s="15"/>
    </row>
    <row r="943" spans="1:8" ht="15" customHeight="1">
      <c r="A943" s="7"/>
      <c r="B943" s="69" t="s">
        <v>1015</v>
      </c>
      <c r="C943" s="14" t="s">
        <v>1016</v>
      </c>
      <c r="D943" s="143"/>
      <c r="E943" s="14" t="s">
        <v>1017</v>
      </c>
      <c r="F943" s="143" t="str">
        <f>IF(wskakunin_YOUTO_TIIKI_B="","",wskakunin_YOUTO_TIIKI_B)</f>
        <v/>
      </c>
      <c r="H943" s="15"/>
    </row>
    <row r="944" spans="1:8" ht="15" customHeight="1">
      <c r="A944" s="7"/>
      <c r="B944" s="69" t="s">
        <v>1018</v>
      </c>
      <c r="C944" s="14" t="s">
        <v>1019</v>
      </c>
      <c r="D944" s="143"/>
      <c r="E944" s="14" t="s">
        <v>1020</v>
      </c>
      <c r="F944" s="143" t="str">
        <f>IF(wskakunin_YOUTO_TIIKI_C="","",wskakunin_YOUTO_TIIKI_C)</f>
        <v/>
      </c>
      <c r="H944" s="15"/>
    </row>
    <row r="945" spans="1:8" ht="15" customHeight="1">
      <c r="A945" s="68"/>
      <c r="B945" s="69" t="s">
        <v>1021</v>
      </c>
      <c r="C945" s="14" t="s">
        <v>1022</v>
      </c>
      <c r="D945" s="143"/>
      <c r="E945" s="14" t="s">
        <v>1023</v>
      </c>
      <c r="F945" s="143" t="str">
        <f>IF(wskakunin_YOUTO_TIIKI_D="","",wskakunin_YOUTO_TIIKI_D)</f>
        <v/>
      </c>
      <c r="G945" s="14" t="s">
        <v>529</v>
      </c>
      <c r="H945" s="15"/>
    </row>
    <row r="946" spans="1:8" ht="15" customHeight="1">
      <c r="A946" s="43" t="s">
        <v>107</v>
      </c>
      <c r="B946" s="67"/>
      <c r="D946" s="15"/>
      <c r="F946" s="15"/>
      <c r="H946" s="15"/>
    </row>
    <row r="947" spans="1:8" ht="15" customHeight="1">
      <c r="A947" s="7"/>
      <c r="B947" s="69" t="s">
        <v>1012</v>
      </c>
      <c r="C947" s="14" t="s">
        <v>1024</v>
      </c>
      <c r="D947" s="232">
        <v>200</v>
      </c>
      <c r="E947" s="105" t="s">
        <v>1025</v>
      </c>
      <c r="F947" s="232">
        <f>IF(wskakunin_YOUSEKI_RITU_A="","",wskakunin_YOUSEKI_RITU_A)</f>
        <v>200</v>
      </c>
      <c r="H947" s="15"/>
    </row>
    <row r="948" spans="1:8" ht="15" customHeight="1">
      <c r="A948" s="7"/>
      <c r="B948" s="69" t="s">
        <v>1015</v>
      </c>
      <c r="C948" s="14" t="s">
        <v>1026</v>
      </c>
      <c r="D948" s="232">
        <v>100</v>
      </c>
      <c r="E948" s="105" t="s">
        <v>1027</v>
      </c>
      <c r="F948" s="232">
        <f>IF(wskakunin_YOUSEKI_RITU_B="","",wskakunin_YOUSEKI_RITU_B)</f>
        <v>100</v>
      </c>
      <c r="H948" s="15"/>
    </row>
    <row r="949" spans="1:8" ht="15" customHeight="1">
      <c r="A949" s="7"/>
      <c r="B949" s="69" t="s">
        <v>1018</v>
      </c>
      <c r="C949" s="14" t="s">
        <v>1028</v>
      </c>
      <c r="D949" s="232"/>
      <c r="E949" s="105" t="s">
        <v>1029</v>
      </c>
      <c r="F949" s="232" t="str">
        <f>IF(wskakunin_YOUSEKI_RITU_C="","",wskakunin_YOUSEKI_RITU_C)</f>
        <v/>
      </c>
      <c r="H949" s="15"/>
    </row>
    <row r="950" spans="1:8" ht="15" customHeight="1">
      <c r="A950" s="68"/>
      <c r="B950" s="69" t="s">
        <v>1021</v>
      </c>
      <c r="C950" s="14" t="s">
        <v>1030</v>
      </c>
      <c r="D950" s="232"/>
      <c r="E950" s="105" t="s">
        <v>1031</v>
      </c>
      <c r="F950" s="232" t="str">
        <f>IF(wskakunin_YOUSEKI_RITU_D="","",wskakunin_YOUSEKI_RITU_D)</f>
        <v/>
      </c>
      <c r="H950" s="15"/>
    </row>
    <row r="951" spans="1:8" ht="15" customHeight="1">
      <c r="A951" s="43" t="s">
        <v>514</v>
      </c>
      <c r="B951" s="67"/>
      <c r="D951" s="106"/>
      <c r="E951" s="105"/>
      <c r="F951" s="106"/>
      <c r="H951" s="15"/>
    </row>
    <row r="952" spans="1:8" ht="15" customHeight="1">
      <c r="A952" s="7"/>
      <c r="B952" s="69" t="s">
        <v>1012</v>
      </c>
      <c r="C952" s="14" t="s">
        <v>1032</v>
      </c>
      <c r="D952" s="232"/>
      <c r="E952" s="105" t="s">
        <v>1033</v>
      </c>
      <c r="F952" s="232" t="str">
        <f>IF(wskakunin_KENPEI_RITU_A="","",wskakunin_KENPEI_RITU_A)</f>
        <v/>
      </c>
      <c r="H952" s="15"/>
    </row>
    <row r="953" spans="1:8" ht="15" customHeight="1">
      <c r="A953" s="7"/>
      <c r="B953" s="69" t="s">
        <v>1015</v>
      </c>
      <c r="C953" s="14" t="s">
        <v>1034</v>
      </c>
      <c r="D953" s="232"/>
      <c r="E953" s="105" t="s">
        <v>1035</v>
      </c>
      <c r="F953" s="232" t="str">
        <f>IF(wskakunin_KENPEI_RITU_B="","",wskakunin_KENPEI_RITU_B)</f>
        <v/>
      </c>
    </row>
    <row r="954" spans="1:8" ht="15" customHeight="1">
      <c r="A954" s="7"/>
      <c r="B954" s="69" t="s">
        <v>1018</v>
      </c>
      <c r="C954" s="14" t="s">
        <v>1036</v>
      </c>
      <c r="D954" s="232"/>
      <c r="E954" s="105" t="s">
        <v>1037</v>
      </c>
      <c r="F954" s="232" t="str">
        <f>IF(wskakunin_KENPEI_RITU_C="","",wskakunin_KENPEI_RITU_C)</f>
        <v/>
      </c>
    </row>
    <row r="955" spans="1:8" ht="15" customHeight="1">
      <c r="A955" s="68"/>
      <c r="B955" s="69" t="s">
        <v>1021</v>
      </c>
      <c r="C955" s="14" t="s">
        <v>1038</v>
      </c>
      <c r="D955" s="232"/>
      <c r="E955" s="105" t="s">
        <v>1039</v>
      </c>
      <c r="F955" s="232" t="str">
        <f>IF(wskakunin_KENPEI_RITU_D="","",wskakunin_KENPEI_RITU_D)</f>
        <v/>
      </c>
    </row>
    <row r="956" spans="1:8" ht="15" customHeight="1">
      <c r="A956" s="7" t="s">
        <v>632</v>
      </c>
      <c r="B956" s="27"/>
      <c r="D956" s="106"/>
      <c r="E956" s="105"/>
      <c r="F956" s="106"/>
    </row>
    <row r="957" spans="1:8" ht="15" customHeight="1">
      <c r="A957" s="7"/>
      <c r="B957" s="69" t="s">
        <v>1040</v>
      </c>
      <c r="C957" s="14" t="s">
        <v>1041</v>
      </c>
      <c r="D957" s="232">
        <v>300</v>
      </c>
      <c r="E957" s="14" t="s">
        <v>1042</v>
      </c>
      <c r="F957" s="143">
        <f>IF(wskakunin_SHIKITI_MENSEKI_1_TOTAL="", "", wskakunin_SHIKITI_MENSEKI_1_TOTAL)</f>
        <v>300</v>
      </c>
    </row>
    <row r="958" spans="1:8" ht="15" customHeight="1">
      <c r="A958" s="7"/>
      <c r="B958" s="69" t="s">
        <v>1043</v>
      </c>
      <c r="C958" s="14" t="s">
        <v>1044</v>
      </c>
      <c r="D958" s="232"/>
      <c r="E958" s="105" t="s">
        <v>1045</v>
      </c>
      <c r="F958" s="232" t="str">
        <f>IF(wskakunin_SHIKITI_MENSEKI_2_TOTAL="","",wskakunin_SHIKITI_MENSEKI_2_TOTAL)</f>
        <v/>
      </c>
    </row>
    <row r="959" spans="1:8" ht="15" customHeight="1">
      <c r="A959" s="7"/>
      <c r="B959" s="80" t="s">
        <v>1046</v>
      </c>
      <c r="C959" s="14" t="s">
        <v>1047</v>
      </c>
      <c r="D959" s="232">
        <v>133.33000000000001</v>
      </c>
      <c r="E959" s="105" t="s">
        <v>1048</v>
      </c>
      <c r="F959" s="232">
        <f>IF(wskakunin_LIMIT_YOUSEKI_RITU="","",wskakunin_LIMIT_YOUSEKI_RITU)</f>
        <v>133.33000000000001</v>
      </c>
    </row>
    <row r="960" spans="1:8" ht="15" customHeight="1">
      <c r="A960" s="7"/>
      <c r="B960" s="80" t="s">
        <v>1049</v>
      </c>
      <c r="C960" s="14" t="s">
        <v>1050</v>
      </c>
      <c r="D960" s="232"/>
      <c r="E960" s="105" t="s">
        <v>1051</v>
      </c>
      <c r="F960" s="232" t="str">
        <f>IF(wskakunin_LIMIT_KENPEI_RITU="","",wskakunin_LIMIT_KENPEI_RITU)</f>
        <v/>
      </c>
    </row>
    <row r="961" spans="1:7" ht="15" customHeight="1">
      <c r="A961" s="8"/>
      <c r="B961" s="70" t="s">
        <v>394</v>
      </c>
      <c r="C961" s="14" t="s">
        <v>1052</v>
      </c>
      <c r="D961" s="143" t="s">
        <v>4112</v>
      </c>
      <c r="E961" s="14" t="s">
        <v>1053</v>
      </c>
      <c r="F961" s="143" t="str">
        <f>IF(wskakunin_SHIKITI_MENSEKI_BIKOU="","",wskakunin_SHIKITI_MENSEKI_BIKOU)</f>
        <v>角地による緩和</v>
      </c>
    </row>
    <row r="962" spans="1:7" ht="15" customHeight="1">
      <c r="A962" s="44" t="s">
        <v>515</v>
      </c>
      <c r="B962" s="45"/>
      <c r="D962" s="15"/>
      <c r="F962" s="15"/>
    </row>
    <row r="963" spans="1:7" ht="15" customHeight="1">
      <c r="A963" s="81"/>
      <c r="B963" s="75" t="s">
        <v>1054</v>
      </c>
      <c r="C963" s="14" t="s">
        <v>1055</v>
      </c>
      <c r="D963" s="214" t="s">
        <v>139</v>
      </c>
      <c r="E963" s="14" t="s">
        <v>1056</v>
      </c>
      <c r="F963" s="214" t="str">
        <f>IF(wskakunin_YOUTO_CODE="","",wskakunin_YOUTO_CODE)</f>
        <v>08010</v>
      </c>
    </row>
    <row r="964" spans="1:7" ht="15" customHeight="1">
      <c r="A964" s="81"/>
      <c r="B964" s="75" t="s">
        <v>26</v>
      </c>
      <c r="C964" s="14" t="s">
        <v>1057</v>
      </c>
      <c r="D964" s="143" t="s">
        <v>46</v>
      </c>
      <c r="E964" s="14" t="s">
        <v>1058</v>
      </c>
      <c r="F964" s="143" t="str">
        <f>IF(wskakunin_YOUTO="", "", wskakunin_YOUTO)</f>
        <v>一戸建ての住宅</v>
      </c>
    </row>
    <row r="965" spans="1:7" ht="15" customHeight="1">
      <c r="A965" s="82"/>
      <c r="B965" s="83" t="s">
        <v>2616</v>
      </c>
      <c r="C965" s="14" t="s">
        <v>2617</v>
      </c>
      <c r="D965" s="143"/>
      <c r="E965" s="14" t="s">
        <v>2618</v>
      </c>
      <c r="F965" s="143" t="str">
        <f>IF(shinsei_UNIT_COUNT="","",shinsei_UNIT_COUNT)</f>
        <v/>
      </c>
    </row>
    <row r="966" spans="1:7" ht="15" customHeight="1">
      <c r="A966" s="1" t="s">
        <v>516</v>
      </c>
      <c r="B966" s="66"/>
      <c r="D966" s="15"/>
      <c r="F966" s="15"/>
    </row>
    <row r="967" spans="1:7" ht="15" customHeight="1">
      <c r="A967" s="68"/>
      <c r="B967" s="69" t="s">
        <v>2254</v>
      </c>
      <c r="C967" s="14" t="s">
        <v>1059</v>
      </c>
      <c r="D967" s="143" t="s">
        <v>368</v>
      </c>
      <c r="E967" s="14" t="s">
        <v>1060</v>
      </c>
      <c r="F967" s="143" t="str">
        <f>IF(wskakunin__kouji="", "", wskakunin__kouji)</f>
        <v>増築</v>
      </c>
    </row>
    <row r="968" spans="1:7" ht="15" customHeight="1">
      <c r="A968" s="7"/>
      <c r="B968" s="69" t="s">
        <v>47</v>
      </c>
      <c r="C968" s="14" t="s">
        <v>1061</v>
      </c>
      <c r="D968" s="143">
        <v>0</v>
      </c>
      <c r="E968" s="14" t="s">
        <v>2262</v>
      </c>
      <c r="F968" s="143" t="str">
        <f>IF(wskakunin_KOUJI_SINTIKU=1,"■","□")</f>
        <v>□</v>
      </c>
    </row>
    <row r="969" spans="1:7" ht="15" customHeight="1">
      <c r="A969" s="7"/>
      <c r="B969" s="69" t="s">
        <v>368</v>
      </c>
      <c r="C969" s="14" t="s">
        <v>1062</v>
      </c>
      <c r="D969" s="143">
        <v>1</v>
      </c>
      <c r="E969" s="14" t="s">
        <v>2263</v>
      </c>
      <c r="F969" s="143" t="str">
        <f>IF(wskakunin_KOUJI_ZOUTIKU=1,"■","□")</f>
        <v>■</v>
      </c>
    </row>
    <row r="970" spans="1:7" ht="15" customHeight="1">
      <c r="A970" s="7"/>
      <c r="B970" s="69" t="s">
        <v>369</v>
      </c>
      <c r="C970" s="14" t="s">
        <v>1063</v>
      </c>
      <c r="D970" s="143"/>
      <c r="E970" s="14" t="s">
        <v>2264</v>
      </c>
      <c r="F970" s="143" t="str">
        <f>IF(wskakunin_KOUJI_KAITIKU=1,"■","□")</f>
        <v>□</v>
      </c>
    </row>
    <row r="971" spans="1:7" ht="15" customHeight="1">
      <c r="A971" s="7"/>
      <c r="B971" s="69" t="s">
        <v>370</v>
      </c>
      <c r="C971" s="14" t="s">
        <v>1064</v>
      </c>
      <c r="D971" s="143"/>
      <c r="E971" s="14" t="s">
        <v>2265</v>
      </c>
      <c r="F971" s="143" t="str">
        <f>IF(wskakunin_KOUJI_ITEN=1,"■","□")</f>
        <v>□</v>
      </c>
    </row>
    <row r="972" spans="1:7" ht="15" customHeight="1">
      <c r="A972" s="7"/>
      <c r="B972" s="69" t="s">
        <v>517</v>
      </c>
      <c r="C972" s="14" t="s">
        <v>1065</v>
      </c>
      <c r="D972" s="143"/>
      <c r="E972" s="14" t="s">
        <v>2266</v>
      </c>
      <c r="F972" s="143" t="str">
        <f>IF(wskakunin_KOUJI_YOUTOHENKOU=1,"■","□")</f>
        <v>□</v>
      </c>
      <c r="G972" s="14" t="s">
        <v>2256</v>
      </c>
    </row>
    <row r="973" spans="1:7" ht="15" customHeight="1">
      <c r="A973" s="7"/>
      <c r="B973" s="69" t="s">
        <v>1066</v>
      </c>
      <c r="C973" s="14" t="s">
        <v>1067</v>
      </c>
      <c r="D973" s="143"/>
      <c r="E973" s="14" t="s">
        <v>2267</v>
      </c>
      <c r="F973" s="143" t="str">
        <f>IF(wskakunin_KOUJI_DAI_SYUUZEN=1,"■","□")</f>
        <v>□</v>
      </c>
    </row>
    <row r="974" spans="1:7" ht="15" customHeight="1">
      <c r="A974" s="7"/>
      <c r="B974" s="69" t="s">
        <v>1068</v>
      </c>
      <c r="C974" s="14" t="s">
        <v>1069</v>
      </c>
      <c r="D974" s="143"/>
      <c r="E974" s="14" t="s">
        <v>2268</v>
      </c>
      <c r="F974" s="143" t="str">
        <f>IF(wskakunin_KOUJI_DAI_MOYOUGAE=1,"■","□")</f>
        <v>□</v>
      </c>
    </row>
    <row r="975" spans="1:7" ht="15" customHeight="1">
      <c r="A975" s="7"/>
      <c r="B975" s="69" t="s">
        <v>1070</v>
      </c>
      <c r="C975" s="14" t="s">
        <v>1071</v>
      </c>
      <c r="D975" s="143"/>
      <c r="E975" s="14" t="s">
        <v>2657</v>
      </c>
      <c r="F975" s="143" t="str">
        <f>IF(wskakuninKOUJI_SETUBI=1,"■","□")</f>
        <v>□</v>
      </c>
      <c r="G975" s="14" t="s">
        <v>2255</v>
      </c>
    </row>
    <row r="976" spans="1:7" ht="15" customHeight="1">
      <c r="A976" s="68"/>
      <c r="B976" s="69"/>
    </row>
    <row r="977" spans="1:6" ht="15" customHeight="1">
      <c r="A977" s="7" t="s">
        <v>2435</v>
      </c>
      <c r="B977" s="27"/>
      <c r="E977" s="144"/>
      <c r="F977" s="144"/>
    </row>
    <row r="978" spans="1:6" ht="15" customHeight="1">
      <c r="A978" s="7"/>
      <c r="B978" s="41" t="s">
        <v>2434</v>
      </c>
      <c r="C978" s="14" t="s">
        <v>2436</v>
      </c>
      <c r="D978" s="143"/>
      <c r="E978" s="14" t="s">
        <v>2440</v>
      </c>
      <c r="F978" s="143" t="str">
        <f>IF(wskakunin_gaiyou1_WORK_SYURUI_CODE="","",wskakunin_gaiyou1_WORK_SYURUI_CODE)</f>
        <v/>
      </c>
    </row>
    <row r="979" spans="1:6" ht="15" customHeight="1">
      <c r="A979" s="7"/>
      <c r="B979" s="41" t="s">
        <v>2444</v>
      </c>
      <c r="C979" s="14" t="s">
        <v>2437</v>
      </c>
      <c r="D979" s="143"/>
      <c r="E979" s="14" t="s">
        <v>2441</v>
      </c>
      <c r="F979" s="143" t="str">
        <f>IF(wskakunin_gaiyou1_WORK_SYURUI="","",wskakunin_gaiyou1_WORK_SYURUI)</f>
        <v/>
      </c>
    </row>
    <row r="980" spans="1:6" ht="15" customHeight="1">
      <c r="A980" s="7"/>
      <c r="B980" s="41" t="s">
        <v>2445</v>
      </c>
      <c r="C980" s="14" t="s">
        <v>2438</v>
      </c>
      <c r="D980" s="143"/>
      <c r="E980" s="14" t="s">
        <v>2442</v>
      </c>
      <c r="F980" s="143" t="str">
        <f>IF(wskakunin_gaiyou1_TAKASA="","",wskakunin_gaiyou1_TAKASA)</f>
        <v/>
      </c>
    </row>
    <row r="981" spans="1:6" ht="15" customHeight="1">
      <c r="A981" s="7"/>
      <c r="B981" s="41" t="s">
        <v>42</v>
      </c>
      <c r="C981" s="14" t="s">
        <v>2439</v>
      </c>
      <c r="D981" s="143"/>
      <c r="E981" s="14" t="s">
        <v>2443</v>
      </c>
      <c r="F981" s="143" t="str">
        <f>IF(wskakunin_gaiyou1_KOUZOU="","",wskakunin_gaiyou1_KOUZOU)</f>
        <v/>
      </c>
    </row>
    <row r="982" spans="1:6" ht="15" customHeight="1">
      <c r="A982" s="7"/>
      <c r="B982" s="72" t="s">
        <v>2582</v>
      </c>
      <c r="C982" s="14" t="s">
        <v>2583</v>
      </c>
      <c r="D982" s="42"/>
      <c r="E982" s="14" t="s">
        <v>2584</v>
      </c>
      <c r="F982" s="42" t="str">
        <f>IF(wskakunin_gaiyou1_KOUJI_SINTIKU=1,"■","□")</f>
        <v>□</v>
      </c>
    </row>
    <row r="983" spans="1:6" ht="15" customHeight="1">
      <c r="A983" s="7"/>
      <c r="B983" s="72" t="s">
        <v>2585</v>
      </c>
      <c r="C983" s="14" t="s">
        <v>2586</v>
      </c>
      <c r="D983" s="42"/>
      <c r="E983" s="14" t="s">
        <v>2587</v>
      </c>
      <c r="F983" s="42" t="str">
        <f>IF(wskakunin_gaiyou1_KOUJI_ZOUTIKU=1,"■","□")</f>
        <v>□</v>
      </c>
    </row>
    <row r="984" spans="1:6" ht="15" customHeight="1">
      <c r="A984" s="7"/>
      <c r="B984" s="72" t="s">
        <v>2588</v>
      </c>
      <c r="C984" s="14" t="s">
        <v>2589</v>
      </c>
      <c r="D984" s="42"/>
      <c r="E984" s="14" t="s">
        <v>2590</v>
      </c>
      <c r="F984" s="42" t="str">
        <f>IF(wskakunin_gaiyou1_KOUJI_KAITIKU=1,"■","□")</f>
        <v>□</v>
      </c>
    </row>
    <row r="985" spans="1:6" ht="15" customHeight="1">
      <c r="A985" s="7"/>
      <c r="B985" s="72" t="s">
        <v>2591</v>
      </c>
      <c r="C985" s="14" t="s">
        <v>2592</v>
      </c>
      <c r="D985" s="42"/>
      <c r="E985" s="14" t="s">
        <v>2593</v>
      </c>
      <c r="F985" s="42" t="str">
        <f>IF(wskakunin_gaiyou1_KOUJI_SONOTA=1,"■","□")</f>
        <v>□</v>
      </c>
    </row>
    <row r="986" spans="1:6" ht="15" customHeight="1">
      <c r="A986" s="7"/>
      <c r="B986" s="72" t="s">
        <v>2594</v>
      </c>
      <c r="C986" s="14" t="s">
        <v>2595</v>
      </c>
      <c r="D986" s="42"/>
      <c r="E986" s="14" t="s">
        <v>2596</v>
      </c>
      <c r="F986" s="42" t="str">
        <f>IF(wskakunin_gaiyou1_KOUJI_SONOTA_TEXT="","",wskakunin_gaiyou1_KOUJI_SONOTA_TEXT)</f>
        <v/>
      </c>
    </row>
    <row r="987" spans="1:6" ht="15" customHeight="1">
      <c r="A987" s="7"/>
      <c r="B987" s="41"/>
      <c r="D987" s="15"/>
      <c r="F987" s="15"/>
    </row>
    <row r="988" spans="1:6" ht="15" customHeight="1">
      <c r="A988" s="7"/>
      <c r="B988" s="41" t="s">
        <v>2474</v>
      </c>
      <c r="C988" s="14" t="s">
        <v>2480</v>
      </c>
      <c r="D988" s="143"/>
      <c r="E988" s="14" t="s">
        <v>2486</v>
      </c>
      <c r="F988" s="143" t="str">
        <f>IF(wskakunin_gaiyou1_TIKUZOU_MENSEKI_SHINSEI="","",wskakunin_gaiyou1_TIKUZOU_MENSEKI_SHINSEI)</f>
        <v/>
      </c>
    </row>
    <row r="989" spans="1:6" ht="15" customHeight="1">
      <c r="A989" s="7"/>
      <c r="B989" s="41" t="s">
        <v>2475</v>
      </c>
      <c r="C989" s="14" t="s">
        <v>2481</v>
      </c>
      <c r="D989" s="143"/>
      <c r="E989" s="14" t="s">
        <v>2487</v>
      </c>
      <c r="F989" s="143" t="str">
        <f>IF(wskakunin_gaiyou1_TIKUZOU_MENSEKI_IGAI="","",wskakunin_gaiyou1_TIKUZOU_MENSEKI_IGAI)</f>
        <v/>
      </c>
    </row>
    <row r="990" spans="1:6" ht="15" customHeight="1">
      <c r="A990" s="7"/>
      <c r="B990" s="41" t="s">
        <v>2476</v>
      </c>
      <c r="C990" s="14" t="s">
        <v>2482</v>
      </c>
      <c r="D990" s="143"/>
      <c r="E990" s="14" t="s">
        <v>2488</v>
      </c>
      <c r="F990" s="143" t="str">
        <f>IF(wskakunin_gaiyou1_TIKUZOU_MENSEKI_TOTAL="","",wskakunin_gaiyou1_TIKUZOU_MENSEKI_TOTAL)</f>
        <v/>
      </c>
    </row>
    <row r="991" spans="1:6" ht="15" customHeight="1">
      <c r="A991" s="7"/>
      <c r="B991" s="41" t="s">
        <v>2477</v>
      </c>
      <c r="C991" s="14" t="s">
        <v>2483</v>
      </c>
      <c r="D991" s="143"/>
      <c r="E991" s="14" t="s">
        <v>2489</v>
      </c>
      <c r="F991" s="143" t="str">
        <f>IF(wskakunin_gaiyou1_WORK_COUNT_SHINSEI="","",wskakunin_gaiyou1_WORK_COUNT_SHINSEI)</f>
        <v/>
      </c>
    </row>
    <row r="992" spans="1:6" ht="15" customHeight="1">
      <c r="A992" s="7"/>
      <c r="B992" s="41" t="s">
        <v>2478</v>
      </c>
      <c r="C992" s="14" t="s">
        <v>2484</v>
      </c>
      <c r="D992" s="143"/>
      <c r="E992" s="14" t="s">
        <v>2490</v>
      </c>
      <c r="F992" s="143" t="str">
        <f>IF(wskakunin_gaiyou1_WORK_COUNT_IGAI="","",wskakunin_gaiyou1_WORK_COUNT_IGAI)</f>
        <v/>
      </c>
    </row>
    <row r="993" spans="1:6" ht="15" customHeight="1">
      <c r="A993" s="7"/>
      <c r="B993" s="41" t="s">
        <v>2479</v>
      </c>
      <c r="C993" s="14" t="s">
        <v>2485</v>
      </c>
      <c r="D993" s="143"/>
      <c r="E993" s="14" t="s">
        <v>2491</v>
      </c>
      <c r="F993" s="143" t="str">
        <f>IF(wskakunin_gaiyou1_WORK_COUNT_TOTAL="","",wskakunin_gaiyou1_WORK_COUNT_TOTAL)</f>
        <v/>
      </c>
    </row>
    <row r="994" spans="1:6" ht="15" customHeight="1">
      <c r="A994" s="8"/>
      <c r="B994" s="70"/>
      <c r="D994" s="15"/>
    </row>
    <row r="995" spans="1:6" ht="15" customHeight="1">
      <c r="A995" s="7" t="s">
        <v>2446</v>
      </c>
      <c r="B995" s="27"/>
      <c r="D995" s="15"/>
    </row>
    <row r="996" spans="1:6" ht="15" customHeight="1">
      <c r="A996" s="7"/>
      <c r="B996" s="41" t="s">
        <v>2447</v>
      </c>
      <c r="C996" s="14" t="s">
        <v>2456</v>
      </c>
      <c r="D996" s="143"/>
      <c r="E996" s="14" t="s">
        <v>2465</v>
      </c>
      <c r="F996" s="143" t="str">
        <f>IF(wskakunin_gaiyou1_NO="","",wskakunin_gaiyou1_NO)</f>
        <v/>
      </c>
    </row>
    <row r="997" spans="1:6" ht="15" customHeight="1">
      <c r="A997" s="7"/>
      <c r="B997" s="41" t="s">
        <v>2448</v>
      </c>
      <c r="C997" s="14" t="s">
        <v>2457</v>
      </c>
      <c r="D997" s="143"/>
      <c r="E997" s="14" t="s">
        <v>2466</v>
      </c>
      <c r="F997" s="143" t="str">
        <f>IF(wskakunin_gaiyou1_EV_KIND="","",wskakunin_gaiyou1_EV_KIND)</f>
        <v/>
      </c>
    </row>
    <row r="998" spans="1:6" ht="15" customHeight="1">
      <c r="A998" s="7"/>
      <c r="B998" s="41" t="s">
        <v>2449</v>
      </c>
      <c r="C998" s="14" t="s">
        <v>2458</v>
      </c>
      <c r="D998" s="143"/>
      <c r="E998" s="14" t="s">
        <v>2467</v>
      </c>
      <c r="F998" s="143" t="str">
        <f>IF(wskakunin_gaiyou1_YOUTO="","",wskakunin_gaiyou1_YOUTO)</f>
        <v/>
      </c>
    </row>
    <row r="999" spans="1:6" ht="15" customHeight="1">
      <c r="A999" s="7"/>
      <c r="B999" s="41" t="s">
        <v>2450</v>
      </c>
      <c r="C999" s="14" t="s">
        <v>2459</v>
      </c>
      <c r="D999" s="143"/>
      <c r="E999" s="14" t="s">
        <v>2468</v>
      </c>
      <c r="F999" s="143" t="str">
        <f>IF(wskakunin_gaiyou1_SEKISAI="","",wskakunin_gaiyou1_SEKISAI)</f>
        <v/>
      </c>
    </row>
    <row r="1000" spans="1:6" ht="15" customHeight="1">
      <c r="A1000" s="7"/>
      <c r="B1000" s="41" t="s">
        <v>2451</v>
      </c>
      <c r="C1000" s="14" t="s">
        <v>2460</v>
      </c>
      <c r="D1000" s="143"/>
      <c r="E1000" s="14" t="s">
        <v>2469</v>
      </c>
      <c r="F1000" s="143" t="str">
        <f>IF(wskakunin_gaiyou1_TEIIN="","",wskakunin_gaiyou1_TEIIN)</f>
        <v/>
      </c>
    </row>
    <row r="1001" spans="1:6" ht="15" customHeight="1">
      <c r="A1001" s="7"/>
      <c r="B1001" s="41" t="s">
        <v>2452</v>
      </c>
      <c r="C1001" s="14" t="s">
        <v>2461</v>
      </c>
      <c r="D1001" s="143"/>
      <c r="E1001" s="14" t="s">
        <v>2470</v>
      </c>
      <c r="F1001" s="143" t="str">
        <f>IF(wskakunin_gaiyou1_SPEED="","",wskakunin_gaiyou1_SPEED)</f>
        <v/>
      </c>
    </row>
    <row r="1002" spans="1:6" ht="15" customHeight="1">
      <c r="A1002" s="7"/>
      <c r="B1002" s="41" t="s">
        <v>2453</v>
      </c>
      <c r="C1002" s="14" t="s">
        <v>2462</v>
      </c>
      <c r="D1002" s="143"/>
      <c r="E1002" s="14" t="s">
        <v>2471</v>
      </c>
      <c r="F1002" s="143" t="str">
        <f>IF(wskakunin_gaiyou1_SONOTA="","",wskakunin_gaiyou1_SONOTA)</f>
        <v/>
      </c>
    </row>
    <row r="1003" spans="1:6" ht="15" customHeight="1">
      <c r="A1003" s="7"/>
      <c r="B1003" s="41" t="s">
        <v>2454</v>
      </c>
      <c r="C1003" s="14" t="s">
        <v>2463</v>
      </c>
      <c r="D1003" s="143"/>
      <c r="E1003" s="14" t="s">
        <v>2472</v>
      </c>
      <c r="F1003" s="143" t="str">
        <f>IF(wskakunin_gaiyou1_NINSYOU_NO="","",wskakunin_gaiyou1_NINSYOU_NO)</f>
        <v/>
      </c>
    </row>
    <row r="1004" spans="1:6" ht="15" customHeight="1">
      <c r="A1004" s="7"/>
      <c r="B1004" s="41" t="s">
        <v>2455</v>
      </c>
      <c r="C1004" s="14" t="s">
        <v>2464</v>
      </c>
      <c r="D1004" s="143"/>
      <c r="E1004" s="14" t="s">
        <v>2473</v>
      </c>
      <c r="F1004" s="143" t="str">
        <f>IF(wskakunin_gaiyou1_SONOTA_and_NINSYOU_NO="","",wskakunin_gaiyou1_SONOTA_and_NINSYOU_NO)</f>
        <v/>
      </c>
    </row>
    <row r="1005" spans="1:6" ht="15" customHeight="1">
      <c r="A1005" s="7"/>
      <c r="B1005" s="70"/>
      <c r="D1005" s="15"/>
    </row>
    <row r="1006" spans="1:6" ht="15" customHeight="1">
      <c r="A1006" s="1" t="s">
        <v>518</v>
      </c>
      <c r="B1006" s="26"/>
      <c r="D1006" s="15"/>
      <c r="F1006" s="15"/>
    </row>
    <row r="1007" spans="1:6" ht="15" customHeight="1">
      <c r="A1007" s="1313" t="s">
        <v>1290</v>
      </c>
      <c r="B1007" s="69" t="s">
        <v>1072</v>
      </c>
      <c r="C1007" s="14" t="s">
        <v>3911</v>
      </c>
      <c r="D1007" s="233"/>
      <c r="E1007" s="14" t="s">
        <v>3912</v>
      </c>
      <c r="F1007" s="233" t="str">
        <f>IF(wskakunin_KENTIKU_MENSEKI_ZENTAI_SHINSEI="","",wskakunin_KENTIKU_MENSEKI_ZENTAI_SHINSEI)</f>
        <v/>
      </c>
    </row>
    <row r="1008" spans="1:6" ht="15" customHeight="1">
      <c r="A1008" s="1313"/>
      <c r="B1008" s="69" t="s">
        <v>519</v>
      </c>
      <c r="C1008" s="14" t="s">
        <v>3913</v>
      </c>
      <c r="D1008" s="233"/>
      <c r="E1008" s="14" t="s">
        <v>3914</v>
      </c>
      <c r="F1008" s="233" t="str">
        <f>IF(wskakunin_KENTIKU_MENSEKI_ZENTAI_IGAI="","",wskakunin_KENTIKU_MENSEKI_ZENTAI_IGAI)</f>
        <v/>
      </c>
    </row>
    <row r="1009" spans="1:6" ht="15" customHeight="1">
      <c r="A1009" s="1313"/>
      <c r="B1009" s="69" t="s">
        <v>520</v>
      </c>
      <c r="C1009" s="14" t="s">
        <v>3915</v>
      </c>
      <c r="D1009" s="233"/>
      <c r="E1009" s="14" t="s">
        <v>3916</v>
      </c>
      <c r="F1009" s="233" t="str">
        <f>IF(wskakunin_KENTIKU_MENSEKI_ZENTAI_TOTAL="","",wskakunin_KENTIKU_MENSEKI_ZENTAI_TOTAL)</f>
        <v/>
      </c>
    </row>
    <row r="1010" spans="1:6" ht="15" customHeight="1">
      <c r="A1010" s="1313" t="s">
        <v>3917</v>
      </c>
      <c r="B1010" s="69" t="s">
        <v>1072</v>
      </c>
      <c r="C1010" s="14" t="s">
        <v>1073</v>
      </c>
      <c r="D1010" s="233"/>
      <c r="E1010" s="14" t="s">
        <v>1074</v>
      </c>
      <c r="F1010" s="233" t="str">
        <f>IF(wskakunin_KENTIKU_MENSEKI_SHINSEI="", "", wskakunin_KENTIKU_MENSEKI_SHINSEI)</f>
        <v/>
      </c>
    </row>
    <row r="1011" spans="1:6" ht="15" customHeight="1">
      <c r="A1011" s="1313"/>
      <c r="B1011" s="69" t="s">
        <v>519</v>
      </c>
      <c r="C1011" s="14" t="s">
        <v>1075</v>
      </c>
      <c r="D1011" s="233"/>
      <c r="E1011" s="14" t="s">
        <v>1076</v>
      </c>
      <c r="F1011" s="233" t="str">
        <f>IF(wskakunin_KENTIKU_MENSEKI_IGAI="","",wskakunin_KENTIKU_MENSEKI_IGAI)</f>
        <v/>
      </c>
    </row>
    <row r="1012" spans="1:6" ht="15" customHeight="1">
      <c r="A1012" s="1313"/>
      <c r="B1012" s="69" t="s">
        <v>520</v>
      </c>
      <c r="C1012" s="14" t="s">
        <v>1077</v>
      </c>
      <c r="D1012" s="233"/>
      <c r="E1012" s="14" t="s">
        <v>1078</v>
      </c>
      <c r="F1012" s="233" t="str">
        <f>IF(wskakunin_KENTIKU_MENSEKI_TOTAL="","",wskakunin_KENTIKU_MENSEKI_TOTAL)</f>
        <v/>
      </c>
    </row>
    <row r="1013" spans="1:6" ht="15" customHeight="1">
      <c r="A1013" s="7"/>
      <c r="B1013" s="69" t="s">
        <v>514</v>
      </c>
      <c r="C1013" s="14" t="s">
        <v>1079</v>
      </c>
      <c r="D1013" s="233"/>
      <c r="E1013" s="14" t="s">
        <v>1080</v>
      </c>
      <c r="F1013" s="233" t="str">
        <f>IF(wskakunin_KENPEI_RITU="","",wskakunin_KENPEI_RITU)</f>
        <v/>
      </c>
    </row>
    <row r="1014" spans="1:6" ht="15" customHeight="1">
      <c r="A1014" s="8"/>
      <c r="B1014" s="70"/>
    </row>
    <row r="1015" spans="1:6" ht="15" customHeight="1">
      <c r="A1015" s="65" t="s">
        <v>521</v>
      </c>
      <c r="B1015" s="66"/>
      <c r="D1015" s="15"/>
      <c r="F1015" s="15"/>
    </row>
    <row r="1016" spans="1:6" ht="15" customHeight="1">
      <c r="A1016" s="7" t="s">
        <v>1290</v>
      </c>
      <c r="B1016" s="27"/>
      <c r="D1016" s="15"/>
      <c r="F1016" s="15"/>
    </row>
    <row r="1017" spans="1:6" ht="15" customHeight="1">
      <c r="A1017" s="7"/>
      <c r="B1017" s="69" t="s">
        <v>1072</v>
      </c>
      <c r="C1017" s="14" t="s">
        <v>1081</v>
      </c>
      <c r="D1017" s="232"/>
      <c r="E1017" s="14" t="s">
        <v>1082</v>
      </c>
      <c r="F1017" s="232" t="str">
        <f>IF(wskakunin_NOBE_MENSEKI_BUILD_SHINSEI="", "", wskakunin_NOBE_MENSEKI_BUILD_SHINSEI)</f>
        <v/>
      </c>
    </row>
    <row r="1018" spans="1:6" ht="15" customHeight="1">
      <c r="A1018" s="7"/>
      <c r="B1018" s="69" t="s">
        <v>519</v>
      </c>
      <c r="C1018" s="14" t="s">
        <v>1083</v>
      </c>
      <c r="D1018" s="232"/>
      <c r="E1018" s="14" t="s">
        <v>1084</v>
      </c>
      <c r="F1018" s="232" t="str">
        <f>IF(wskakunin_NOBE_MENSEKI_BUILD_IGAI="","",wskakunin_NOBE_MENSEKI_BUILD_IGAI)</f>
        <v/>
      </c>
    </row>
    <row r="1019" spans="1:6" ht="15" customHeight="1">
      <c r="A1019" s="7"/>
      <c r="B1019" s="69" t="s">
        <v>520</v>
      </c>
      <c r="C1019" s="14" t="s">
        <v>1085</v>
      </c>
      <c r="D1019" s="232"/>
      <c r="E1019" s="14" t="s">
        <v>1086</v>
      </c>
      <c r="F1019" s="232" t="str">
        <f>IF(wskakunin_NOBE_MENSEKI_BUILD_TOTAL="","",wskakunin_NOBE_MENSEKI_BUILD_TOTAL)</f>
        <v/>
      </c>
    </row>
    <row r="1020" spans="1:6" ht="15" customHeight="1">
      <c r="A1020" s="7"/>
      <c r="B1020" s="41"/>
      <c r="D1020" s="106"/>
      <c r="F1020" s="106"/>
    </row>
    <row r="1021" spans="1:6" ht="15" customHeight="1">
      <c r="A1021" s="43" t="s">
        <v>1291</v>
      </c>
      <c r="B1021" s="67"/>
      <c r="D1021" s="106"/>
      <c r="F1021" s="106"/>
    </row>
    <row r="1022" spans="1:6" ht="15" customHeight="1">
      <c r="A1022" s="7"/>
      <c r="B1022" s="69" t="s">
        <v>1072</v>
      </c>
      <c r="C1022" s="14" t="s">
        <v>1087</v>
      </c>
      <c r="D1022" s="232"/>
      <c r="E1022" s="14" t="s">
        <v>1088</v>
      </c>
      <c r="F1022" s="232" t="str">
        <f>IF(wskakunin_NOBE_MENSEKI_TIKAI_SHINSEI="","",wskakunin_NOBE_MENSEKI_TIKAI_SHINSEI)</f>
        <v/>
      </c>
    </row>
    <row r="1023" spans="1:6" ht="15" customHeight="1">
      <c r="A1023" s="7"/>
      <c r="B1023" s="69" t="s">
        <v>519</v>
      </c>
      <c r="C1023" s="14" t="s">
        <v>1089</v>
      </c>
      <c r="D1023" s="232"/>
      <c r="E1023" s="14" t="s">
        <v>1090</v>
      </c>
      <c r="F1023" s="232" t="str">
        <f>IF(wskakunin_NOBE_MENSEKI_TIKAI_IGAI="","",wskakunin_NOBE_MENSEKI_TIKAI_IGAI)</f>
        <v/>
      </c>
    </row>
    <row r="1024" spans="1:6" ht="15" customHeight="1">
      <c r="A1024" s="7"/>
      <c r="B1024" s="69" t="s">
        <v>520</v>
      </c>
      <c r="C1024" s="14" t="s">
        <v>1091</v>
      </c>
      <c r="D1024" s="232"/>
      <c r="E1024" s="14" t="s">
        <v>1092</v>
      </c>
      <c r="F1024" s="232" t="str">
        <f>IF(wskakunin_NOBE_MENSEKI_TIKAI_TOTAL="","",wskakunin_NOBE_MENSEKI_TIKAI_TOTAL)</f>
        <v/>
      </c>
    </row>
    <row r="1025" spans="1:6" ht="15" customHeight="1">
      <c r="A1025" s="68"/>
      <c r="B1025" s="69"/>
      <c r="D1025" s="106"/>
      <c r="F1025" s="106"/>
    </row>
    <row r="1026" spans="1:6" ht="15" customHeight="1">
      <c r="A1026" s="43" t="s">
        <v>1292</v>
      </c>
      <c r="B1026" s="67"/>
      <c r="D1026" s="106"/>
      <c r="F1026" s="106"/>
    </row>
    <row r="1027" spans="1:6" ht="15" customHeight="1">
      <c r="A1027" s="7"/>
      <c r="B1027" s="69" t="s">
        <v>1072</v>
      </c>
      <c r="C1027" s="14" t="s">
        <v>1093</v>
      </c>
      <c r="D1027" s="232"/>
      <c r="E1027" s="14" t="s">
        <v>1094</v>
      </c>
      <c r="F1027" s="232" t="str">
        <f>IF(wskakunin_NOBE_MENSEKI_SYOUKOURO_SHINSEI="","",wskakunin_NOBE_MENSEKI_SYOUKOURO_SHINSEI)</f>
        <v/>
      </c>
    </row>
    <row r="1028" spans="1:6" ht="15" customHeight="1">
      <c r="A1028" s="7"/>
      <c r="B1028" s="69" t="s">
        <v>519</v>
      </c>
      <c r="C1028" s="14" t="s">
        <v>1095</v>
      </c>
      <c r="D1028" s="232"/>
      <c r="E1028" s="14" t="s">
        <v>1096</v>
      </c>
      <c r="F1028" s="232" t="str">
        <f>IF(wskakunin_NOBE_MENSEKI_SYOUKOURO_IGAI="","",wskakunin_NOBE_MENSEKI_SYOUKOURO_IGAI)</f>
        <v/>
      </c>
    </row>
    <row r="1029" spans="1:6" ht="15" customHeight="1">
      <c r="A1029" s="7"/>
      <c r="B1029" s="69" t="s">
        <v>520</v>
      </c>
      <c r="C1029" s="14" t="s">
        <v>1097</v>
      </c>
      <c r="D1029" s="232"/>
      <c r="E1029" s="14" t="s">
        <v>1098</v>
      </c>
      <c r="F1029" s="232" t="str">
        <f>IF(wskakunin_NOBE_MENSEKI_SYOUKOURO_TOTAL="","",wskakunin_NOBE_MENSEKI_SYOUKOURO_TOTAL)</f>
        <v/>
      </c>
    </row>
    <row r="1030" spans="1:6" ht="15" customHeight="1">
      <c r="A1030" s="68"/>
      <c r="B1030" s="69"/>
      <c r="D1030" s="106"/>
      <c r="F1030" s="106"/>
    </row>
    <row r="1031" spans="1:6" ht="15" customHeight="1">
      <c r="A1031" s="43" t="s">
        <v>1293</v>
      </c>
      <c r="B1031" s="67"/>
      <c r="D1031" s="106"/>
      <c r="F1031" s="106"/>
    </row>
    <row r="1032" spans="1:6" ht="15" customHeight="1">
      <c r="A1032" s="7"/>
      <c r="B1032" s="69" t="s">
        <v>1072</v>
      </c>
      <c r="C1032" s="14" t="s">
        <v>1099</v>
      </c>
      <c r="D1032" s="232"/>
      <c r="E1032" s="14" t="s">
        <v>1100</v>
      </c>
      <c r="F1032" s="232" t="str">
        <f>IF(wskakunin_NOBE_MENSEKI_KYOYOU_SHINSEI="","",wskakunin_NOBE_MENSEKI_KYOYOU_SHINSEI)</f>
        <v/>
      </c>
    </row>
    <row r="1033" spans="1:6" ht="15" customHeight="1">
      <c r="A1033" s="7"/>
      <c r="B1033" s="69" t="s">
        <v>519</v>
      </c>
      <c r="C1033" s="14" t="s">
        <v>1101</v>
      </c>
      <c r="D1033" s="232"/>
      <c r="E1033" s="14" t="s">
        <v>1102</v>
      </c>
      <c r="F1033" s="232" t="str">
        <f>IF(wskakunin_NOBE_MENSEKI_KYOYOU_IGAI="","",wskakunin_NOBE_MENSEKI_KYOYOU_IGAI)</f>
        <v/>
      </c>
    </row>
    <row r="1034" spans="1:6" ht="15" customHeight="1">
      <c r="A1034" s="7"/>
      <c r="B1034" s="69" t="s">
        <v>520</v>
      </c>
      <c r="C1034" s="14" t="s">
        <v>1103</v>
      </c>
      <c r="D1034" s="232"/>
      <c r="E1034" s="14" t="s">
        <v>1104</v>
      </c>
      <c r="F1034" s="232" t="str">
        <f>IF(wskakunin_NOBE_MENSEKI_KYOYOU_TOTAL="","",wskakunin_NOBE_MENSEKI_KYOYOU_TOTAL)</f>
        <v/>
      </c>
    </row>
    <row r="1035" spans="1:6" ht="15" customHeight="1">
      <c r="A1035" s="68"/>
      <c r="B1035" s="69"/>
      <c r="D1035" s="106"/>
      <c r="F1035" s="106"/>
    </row>
    <row r="1036" spans="1:6" ht="15" customHeight="1">
      <c r="A1036" s="43" t="s">
        <v>1294</v>
      </c>
      <c r="B1036" s="67"/>
      <c r="D1036" s="106"/>
      <c r="F1036" s="106"/>
    </row>
    <row r="1037" spans="1:6" ht="15" customHeight="1">
      <c r="A1037" s="7"/>
      <c r="B1037" s="69" t="s">
        <v>1072</v>
      </c>
      <c r="C1037" s="14" t="s">
        <v>1105</v>
      </c>
      <c r="D1037" s="232"/>
      <c r="E1037" s="14" t="s">
        <v>1106</v>
      </c>
      <c r="F1037" s="232" t="str">
        <f>IF(wskakunin_NOBE_MENSEKI_SYAKO_SHINSEI="","",wskakunin_NOBE_MENSEKI_SYAKO_SHINSEI)</f>
        <v/>
      </c>
    </row>
    <row r="1038" spans="1:6" ht="15" customHeight="1">
      <c r="A1038" s="7"/>
      <c r="B1038" s="69" t="s">
        <v>519</v>
      </c>
      <c r="C1038" s="14" t="s">
        <v>1107</v>
      </c>
      <c r="D1038" s="232"/>
      <c r="E1038" s="14" t="s">
        <v>1108</v>
      </c>
      <c r="F1038" s="232" t="str">
        <f>IF(wskakunin_NOBE_MENSEKI_SYAKO_IGAI="","",wskakunin_NOBE_MENSEKI_SYAKO_IGAI)</f>
        <v/>
      </c>
    </row>
    <row r="1039" spans="1:6" ht="15" customHeight="1">
      <c r="A1039" s="7"/>
      <c r="B1039" s="69" t="s">
        <v>520</v>
      </c>
      <c r="C1039" s="14" t="s">
        <v>1109</v>
      </c>
      <c r="D1039" s="232"/>
      <c r="E1039" s="14" t="s">
        <v>1110</v>
      </c>
      <c r="F1039" s="232" t="str">
        <f>IF(wskakunin_NOBE_MENSEKI_SYAKO_TOTAL="","",wskakunin_NOBE_MENSEKI_SYAKO_TOTAL)</f>
        <v/>
      </c>
    </row>
    <row r="1040" spans="1:6" ht="15" customHeight="1">
      <c r="A1040" s="68"/>
      <c r="B1040" s="69"/>
      <c r="D1040" s="106"/>
      <c r="F1040" s="106"/>
    </row>
    <row r="1041" spans="1:7" ht="15" customHeight="1">
      <c r="A1041" s="43" t="s">
        <v>1295</v>
      </c>
      <c r="B1041" s="67"/>
      <c r="D1041" s="106"/>
      <c r="F1041" s="106"/>
    </row>
    <row r="1042" spans="1:7" ht="15" customHeight="1">
      <c r="A1042" s="7"/>
      <c r="B1042" s="69" t="s">
        <v>1072</v>
      </c>
      <c r="C1042" s="14" t="s">
        <v>1111</v>
      </c>
      <c r="D1042" s="232"/>
      <c r="E1042" s="14" t="s">
        <v>1112</v>
      </c>
      <c r="F1042" s="232" t="str">
        <f>IF(wskakunin_NOBE_MENSEKI_BITIKUSOUKO_SHINSEI="","",wskakunin_NOBE_MENSEKI_BITIKUSOUKO_SHINSEI)</f>
        <v/>
      </c>
    </row>
    <row r="1043" spans="1:7" ht="15" customHeight="1">
      <c r="A1043" s="7"/>
      <c r="B1043" s="69" t="s">
        <v>519</v>
      </c>
      <c r="C1043" s="14" t="s">
        <v>1113</v>
      </c>
      <c r="D1043" s="232"/>
      <c r="E1043" s="14" t="s">
        <v>1114</v>
      </c>
      <c r="F1043" s="232" t="str">
        <f>IF(wskakunin_NOBE_MENSEKI_BITIKUSOUKO_IGAI="","",wskakunin_NOBE_MENSEKI_BITIKUSOUKO_IGAI)</f>
        <v/>
      </c>
    </row>
    <row r="1044" spans="1:7" ht="15" customHeight="1">
      <c r="A1044" s="7"/>
      <c r="B1044" s="69" t="s">
        <v>520</v>
      </c>
      <c r="C1044" s="14" t="s">
        <v>1115</v>
      </c>
      <c r="D1044" s="232"/>
      <c r="E1044" s="14" t="s">
        <v>1116</v>
      </c>
      <c r="F1044" s="232" t="str">
        <f>IF(wskakunin_NOBE_MENSEKI_BITIKUSOUKO_TOTAL="","",wskakunin_NOBE_MENSEKI_BITIKUSOUKO_TOTAL)</f>
        <v/>
      </c>
    </row>
    <row r="1045" spans="1:7" ht="15" customHeight="1">
      <c r="A1045" s="68"/>
      <c r="B1045" s="69"/>
      <c r="D1045" s="106"/>
      <c r="F1045" s="106"/>
    </row>
    <row r="1046" spans="1:7" ht="15" customHeight="1">
      <c r="A1046" s="43" t="s">
        <v>1296</v>
      </c>
      <c r="B1046" s="67"/>
      <c r="D1046" s="106"/>
      <c r="F1046" s="106"/>
    </row>
    <row r="1047" spans="1:7" ht="15" customHeight="1">
      <c r="A1047" s="7"/>
      <c r="B1047" s="69" t="s">
        <v>1072</v>
      </c>
      <c r="C1047" s="14" t="s">
        <v>1117</v>
      </c>
      <c r="D1047" s="232"/>
      <c r="E1047" s="14" t="s">
        <v>1118</v>
      </c>
      <c r="F1047" s="232" t="str">
        <f>IF(wskakunin_NOBE_MENSEKI_TIKUDENTI_SHINSEI="","",wskakunin_NOBE_MENSEKI_TIKUDENTI_SHINSEI)</f>
        <v/>
      </c>
    </row>
    <row r="1048" spans="1:7" ht="15" customHeight="1">
      <c r="A1048" s="7"/>
      <c r="B1048" s="69" t="s">
        <v>519</v>
      </c>
      <c r="C1048" s="14" t="s">
        <v>1119</v>
      </c>
      <c r="D1048" s="232"/>
      <c r="E1048" s="14" t="s">
        <v>1120</v>
      </c>
      <c r="F1048" s="232" t="str">
        <f>IF(wskakunin_NOBE_MENSEKI_TIKUDENTI_IGAI="","",wskakunin_NOBE_MENSEKI_TIKUDENTI_IGAI)</f>
        <v/>
      </c>
    </row>
    <row r="1049" spans="1:7" ht="15" customHeight="1">
      <c r="A1049" s="7"/>
      <c r="B1049" s="69" t="s">
        <v>520</v>
      </c>
      <c r="C1049" s="14" t="s">
        <v>1121</v>
      </c>
      <c r="D1049" s="232"/>
      <c r="E1049" s="14" t="s">
        <v>1122</v>
      </c>
      <c r="F1049" s="232" t="str">
        <f>IF(wskakunin_NOBE_MENSEKI_TIKUDENTI_TOTAL="","",wskakunin_NOBE_MENSEKI_TIKUDENTI_TOTAL)</f>
        <v/>
      </c>
    </row>
    <row r="1050" spans="1:7" ht="15" customHeight="1">
      <c r="A1050" s="68"/>
      <c r="B1050" s="69"/>
      <c r="D1050" s="106"/>
      <c r="F1050" s="106"/>
    </row>
    <row r="1051" spans="1:7" ht="15" customHeight="1">
      <c r="A1051" s="43" t="s">
        <v>1297</v>
      </c>
      <c r="B1051" s="67"/>
      <c r="D1051" s="106"/>
      <c r="F1051" s="106"/>
    </row>
    <row r="1052" spans="1:7" ht="15" customHeight="1">
      <c r="A1052" s="7"/>
      <c r="B1052" s="69" t="s">
        <v>1072</v>
      </c>
      <c r="C1052" s="14" t="s">
        <v>1123</v>
      </c>
      <c r="D1052" s="232"/>
      <c r="E1052" s="14" t="s">
        <v>1124</v>
      </c>
      <c r="F1052" s="232" t="str">
        <f>IF(wskakunin_NOBE_MENSEKI_JIKAHATUDEN_SHINSEI="","",wskakunin_NOBE_MENSEKI_JIKAHATUDEN_SHINSEI)</f>
        <v/>
      </c>
    </row>
    <row r="1053" spans="1:7" ht="15" customHeight="1">
      <c r="A1053" s="7"/>
      <c r="B1053" s="69" t="s">
        <v>519</v>
      </c>
      <c r="C1053" s="14" t="s">
        <v>1125</v>
      </c>
      <c r="D1053" s="232"/>
      <c r="E1053" s="14" t="s">
        <v>1126</v>
      </c>
      <c r="F1053" s="232" t="str">
        <f>IF(wskakunin_NOBE_MENSEKI_JIKAHATUDEN_IGAI="","",wskakunin_NOBE_MENSEKI_JIKAHATUDEN_IGAI)</f>
        <v/>
      </c>
      <c r="G1053" s="14" t="s">
        <v>529</v>
      </c>
    </row>
    <row r="1054" spans="1:7" ht="15" customHeight="1">
      <c r="A1054" s="7"/>
      <c r="B1054" s="69" t="s">
        <v>520</v>
      </c>
      <c r="C1054" s="14" t="s">
        <v>1127</v>
      </c>
      <c r="D1054" s="232"/>
      <c r="E1054" s="14" t="s">
        <v>1128</v>
      </c>
      <c r="F1054" s="232" t="str">
        <f>IF(wskakunin_NOBE_MENSEKI_JIKAHATUDEN_TOTAL="","",wskakunin_NOBE_MENSEKI_JIKAHATUDEN_TOTAL)</f>
        <v/>
      </c>
      <c r="G1054" s="14" t="s">
        <v>530</v>
      </c>
    </row>
    <row r="1055" spans="1:7" ht="15" customHeight="1">
      <c r="A1055" s="68"/>
      <c r="B1055" s="69"/>
      <c r="D1055" s="106"/>
      <c r="F1055" s="106"/>
    </row>
    <row r="1056" spans="1:7" ht="15" customHeight="1">
      <c r="A1056" s="43" t="s">
        <v>1298</v>
      </c>
      <c r="B1056" s="67"/>
      <c r="D1056" s="106"/>
      <c r="F1056" s="106"/>
    </row>
    <row r="1057" spans="1:7" ht="15" customHeight="1">
      <c r="A1057" s="7"/>
      <c r="B1057" s="69" t="s">
        <v>1072</v>
      </c>
      <c r="C1057" s="14" t="s">
        <v>1129</v>
      </c>
      <c r="D1057" s="232"/>
      <c r="E1057" s="14" t="s">
        <v>1130</v>
      </c>
      <c r="F1057" s="232" t="str">
        <f>IF(wskakunin_NOBE_MENSEKI_CHOSUISOU_SHINSEI="","",wskakunin_NOBE_MENSEKI_CHOSUISOU_SHINSEI)</f>
        <v/>
      </c>
      <c r="G1057" s="14" t="s">
        <v>529</v>
      </c>
    </row>
    <row r="1058" spans="1:7" ht="15" customHeight="1">
      <c r="A1058" s="7"/>
      <c r="B1058" s="69" t="s">
        <v>519</v>
      </c>
      <c r="C1058" s="14" t="s">
        <v>1131</v>
      </c>
      <c r="D1058" s="232"/>
      <c r="E1058" s="14" t="s">
        <v>1132</v>
      </c>
      <c r="F1058" s="232" t="str">
        <f>IF(wskakunin_NOBE_MENSEKI_CHOSUISOU_IGAI="","",wskakunin_NOBE_MENSEKI_CHOSUISOU_IGAI)</f>
        <v/>
      </c>
      <c r="G1058" s="14" t="s">
        <v>529</v>
      </c>
    </row>
    <row r="1059" spans="1:7" ht="15" customHeight="1">
      <c r="A1059" s="7"/>
      <c r="B1059" s="69" t="s">
        <v>520</v>
      </c>
      <c r="C1059" s="14" t="s">
        <v>1133</v>
      </c>
      <c r="D1059" s="232"/>
      <c r="E1059" s="14" t="s">
        <v>1134</v>
      </c>
      <c r="F1059" s="232" t="str">
        <f>IF(wskakunin_NOBE_MENSEKI_CHOSUISOU_TOTAL="","",wskakunin_NOBE_MENSEKI_CHOSUISOU_TOTAL)</f>
        <v/>
      </c>
      <c r="G1059" s="14" t="s">
        <v>529</v>
      </c>
    </row>
    <row r="1060" spans="1:7" ht="15" customHeight="1">
      <c r="A1060" s="68"/>
      <c r="B1060" s="69"/>
      <c r="D1060" s="106"/>
      <c r="F1060" s="106"/>
    </row>
    <row r="1061" spans="1:7" ht="15" customHeight="1">
      <c r="A1061" s="1311" t="s">
        <v>2422</v>
      </c>
      <c r="B1061" s="1312"/>
      <c r="D1061" s="106"/>
      <c r="F1061" s="106"/>
    </row>
    <row r="1062" spans="1:7" ht="15" customHeight="1">
      <c r="A1062" s="7"/>
      <c r="B1062" s="69" t="s">
        <v>1072</v>
      </c>
      <c r="C1062" s="14" t="s">
        <v>2423</v>
      </c>
      <c r="D1062" s="232"/>
      <c r="E1062" s="14" t="s">
        <v>2426</v>
      </c>
      <c r="F1062" s="232" t="str">
        <f>IF(wskakunin_NOBE_MENSEKI_TAKUHAI_SHINSEI="","",wskakunin_NOBE_MENSEKI_TAKUHAI_SHINSEI)</f>
        <v/>
      </c>
    </row>
    <row r="1063" spans="1:7" ht="15" customHeight="1">
      <c r="A1063" s="7"/>
      <c r="B1063" s="69" t="s">
        <v>519</v>
      </c>
      <c r="C1063" s="14" t="s">
        <v>2424</v>
      </c>
      <c r="D1063" s="232"/>
      <c r="E1063" s="14" t="s">
        <v>2427</v>
      </c>
      <c r="F1063" s="232" t="str">
        <f>IF(wskakunin_NOBE_MENSEKI_TAKUHAI_IGAI="","",wskakunin_NOBE_MENSEKI_TAKUHAI_IGAI)</f>
        <v/>
      </c>
    </row>
    <row r="1064" spans="1:7" ht="15" customHeight="1">
      <c r="A1064" s="7"/>
      <c r="B1064" s="69" t="s">
        <v>520</v>
      </c>
      <c r="C1064" s="14" t="s">
        <v>2425</v>
      </c>
      <c r="D1064" s="232"/>
      <c r="E1064" s="14" t="s">
        <v>2428</v>
      </c>
      <c r="F1064" s="232" t="str">
        <f>IF(wskakunin_NOBE_MENSEKI_TAKUHAI_TOTAL="","",wskakunin_NOBE_MENSEKI_TAKUHAI_TOTAL)</f>
        <v/>
      </c>
    </row>
    <row r="1065" spans="1:7" ht="15" customHeight="1">
      <c r="A1065" s="7"/>
      <c r="B1065" s="69"/>
      <c r="D1065" s="106"/>
      <c r="F1065" s="106"/>
    </row>
    <row r="1066" spans="1:7" ht="15" customHeight="1">
      <c r="A1066" s="43" t="s">
        <v>1299</v>
      </c>
      <c r="B1066" s="67"/>
      <c r="D1066" s="106"/>
      <c r="F1066" s="106"/>
    </row>
    <row r="1067" spans="1:7" ht="15" customHeight="1">
      <c r="A1067" s="7"/>
      <c r="B1067" s="69" t="s">
        <v>1072</v>
      </c>
      <c r="C1067" s="14" t="s">
        <v>1135</v>
      </c>
      <c r="D1067" s="233"/>
      <c r="E1067" s="14" t="s">
        <v>1136</v>
      </c>
      <c r="F1067" s="233" t="str">
        <f>IF(wskakunin_NOBE_MENSEKI_JYUTAKU_SHINSEI="", "", wskakunin_NOBE_MENSEKI_JYUTAKU_SHINSEI)</f>
        <v/>
      </c>
    </row>
    <row r="1068" spans="1:7" ht="15" customHeight="1">
      <c r="A1068" s="7"/>
      <c r="B1068" s="69" t="s">
        <v>519</v>
      </c>
      <c r="C1068" s="14" t="s">
        <v>1137</v>
      </c>
      <c r="D1068" s="232"/>
      <c r="E1068" s="14" t="s">
        <v>1138</v>
      </c>
      <c r="F1068" s="232" t="str">
        <f>IF(wskakunin_NOBE_MENSEKI_JYUTAKU_IGAI="","",wskakunin_NOBE_MENSEKI_JYUTAKU_IGAI)</f>
        <v/>
      </c>
    </row>
    <row r="1069" spans="1:7" ht="15" customHeight="1">
      <c r="A1069" s="7"/>
      <c r="B1069" s="69" t="s">
        <v>520</v>
      </c>
      <c r="C1069" s="14" t="s">
        <v>1139</v>
      </c>
      <c r="D1069" s="232"/>
      <c r="E1069" s="14" t="s">
        <v>1140</v>
      </c>
      <c r="F1069" s="232" t="str">
        <f>IF(wskakunin_NOBE_MENSEKI_JYUTAKU_TOTAL="","",wskakunin_NOBE_MENSEKI_JYUTAKU_TOTAL)</f>
        <v/>
      </c>
    </row>
    <row r="1070" spans="1:7" ht="15" customHeight="1">
      <c r="A1070" s="68"/>
      <c r="B1070" s="69"/>
      <c r="D1070" s="106"/>
      <c r="F1070" s="106"/>
    </row>
    <row r="1071" spans="1:7" ht="15" customHeight="1">
      <c r="A1071" s="43" t="s">
        <v>1300</v>
      </c>
      <c r="B1071" s="67"/>
      <c r="D1071" s="106"/>
      <c r="F1071" s="106"/>
    </row>
    <row r="1072" spans="1:7" ht="15" customHeight="1">
      <c r="A1072" s="7"/>
      <c r="B1072" s="69" t="s">
        <v>1072</v>
      </c>
      <c r="C1072" s="14" t="s">
        <v>1141</v>
      </c>
      <c r="D1072" s="232"/>
      <c r="E1072" s="14" t="s">
        <v>1142</v>
      </c>
      <c r="F1072" s="232" t="str">
        <f>IF(wskakunin_NOBE_MENSEKI_ROUJIN_SHINSEI="","",wskakunin_NOBE_MENSEKI_ROUJIN_SHINSEI)</f>
        <v/>
      </c>
    </row>
    <row r="1073" spans="1:6" ht="15" customHeight="1">
      <c r="A1073" s="7"/>
      <c r="B1073" s="69" t="s">
        <v>519</v>
      </c>
      <c r="C1073" s="14" t="s">
        <v>1143</v>
      </c>
      <c r="D1073" s="232"/>
      <c r="E1073" s="14" t="s">
        <v>1144</v>
      </c>
      <c r="F1073" s="232" t="str">
        <f>IF(wskakunin_NOBE_MENSEKI_ROUJIN_IGAI="","",wskakunin_NOBE_MENSEKI_ROUJIN_IGAI)</f>
        <v/>
      </c>
    </row>
    <row r="1074" spans="1:6" ht="15" customHeight="1">
      <c r="A1074" s="7"/>
      <c r="B1074" s="69" t="s">
        <v>520</v>
      </c>
      <c r="C1074" s="14" t="s">
        <v>1145</v>
      </c>
      <c r="D1074" s="232"/>
      <c r="E1074" s="14" t="s">
        <v>1146</v>
      </c>
      <c r="F1074" s="232" t="str">
        <f>IF(wskakunin_NOBE_MENSEKI_ROUJIN_TOTAL="","",wskakunin_NOBE_MENSEKI_ROUJIN_TOTAL)</f>
        <v/>
      </c>
    </row>
    <row r="1075" spans="1:6" ht="15" customHeight="1">
      <c r="A1075" s="68"/>
      <c r="B1075" s="69"/>
      <c r="D1075" s="106"/>
      <c r="F1075" s="106"/>
    </row>
    <row r="1076" spans="1:6" ht="15" customHeight="1">
      <c r="A1076" s="43" t="s">
        <v>1301</v>
      </c>
      <c r="B1076" s="67"/>
      <c r="D1076" s="106"/>
      <c r="F1076" s="106"/>
    </row>
    <row r="1077" spans="1:6" ht="15" customHeight="1">
      <c r="A1077" s="7"/>
      <c r="B1077" s="69" t="s">
        <v>520</v>
      </c>
      <c r="C1077" s="14" t="s">
        <v>1147</v>
      </c>
      <c r="D1077" s="232"/>
      <c r="E1077" s="14" t="s">
        <v>1148</v>
      </c>
      <c r="F1077" s="232" t="str">
        <f>IF(wskakunin_NOBE_MENSEKI="","",wskakunin_NOBE_MENSEKI)</f>
        <v/>
      </c>
    </row>
    <row r="1078" spans="1:6" ht="15" customHeight="1">
      <c r="A1078" s="68"/>
      <c r="B1078" s="69"/>
      <c r="D1078" s="106"/>
      <c r="F1078" s="106"/>
    </row>
    <row r="1079" spans="1:6" ht="15" customHeight="1">
      <c r="A1079" s="43" t="s">
        <v>107</v>
      </c>
      <c r="B1079" s="67"/>
      <c r="D1079" s="106"/>
      <c r="F1079" s="106"/>
    </row>
    <row r="1080" spans="1:6" ht="15" customHeight="1">
      <c r="A1080" s="7"/>
      <c r="B1080" s="69" t="s">
        <v>520</v>
      </c>
      <c r="C1080" s="14" t="s">
        <v>1149</v>
      </c>
      <c r="D1080" s="232"/>
      <c r="E1080" s="14" t="s">
        <v>1150</v>
      </c>
      <c r="F1080" s="232" t="str">
        <f>IF(wskakunin_YOUSEKI_RITU="","",wskakunin_YOUSEKI_RITU)</f>
        <v/>
      </c>
    </row>
    <row r="1081" spans="1:6" ht="15" customHeight="1">
      <c r="A1081" s="68"/>
      <c r="B1081" s="69"/>
      <c r="D1081" s="106"/>
      <c r="F1081" s="106"/>
    </row>
    <row r="1082" spans="1:6" ht="15" customHeight="1">
      <c r="A1082" s="7" t="s">
        <v>522</v>
      </c>
      <c r="B1082" s="27"/>
      <c r="D1082" s="15"/>
      <c r="F1082" s="15"/>
    </row>
    <row r="1083" spans="1:6" ht="15" customHeight="1">
      <c r="A1083" s="7"/>
      <c r="B1083" s="69" t="s">
        <v>1151</v>
      </c>
      <c r="C1083" s="14" t="s">
        <v>1152</v>
      </c>
      <c r="D1083" s="143">
        <v>3</v>
      </c>
      <c r="E1083" s="14" t="s">
        <v>1153</v>
      </c>
      <c r="F1083" s="143">
        <f>IF(wskakunin_BUILD_SHINSEI_COUNT="","",wskakunin_BUILD_SHINSEI_COUNT)</f>
        <v>3</v>
      </c>
    </row>
    <row r="1084" spans="1:6" ht="15" customHeight="1">
      <c r="A1084" s="7"/>
      <c r="B1084" s="69" t="s">
        <v>1154</v>
      </c>
      <c r="C1084" s="14" t="s">
        <v>1155</v>
      </c>
      <c r="D1084" s="143"/>
      <c r="E1084" s="14" t="s">
        <v>1156</v>
      </c>
      <c r="F1084" s="143" t="str">
        <f>IF(wskakunin_BUILD_SONOTA_COUNT="","",wskakunin_BUILD_SONOTA_COUNT)</f>
        <v/>
      </c>
    </row>
    <row r="1085" spans="1:6" ht="15" customHeight="1">
      <c r="A1085" s="8"/>
      <c r="B1085" s="70"/>
      <c r="D1085" s="15"/>
      <c r="F1085" s="15"/>
    </row>
    <row r="1086" spans="1:6" ht="15" customHeight="1">
      <c r="A1086" s="65" t="s">
        <v>523</v>
      </c>
      <c r="B1086" s="66"/>
      <c r="D1086" s="15"/>
      <c r="F1086" s="15"/>
    </row>
    <row r="1087" spans="1:6" ht="15" customHeight="1">
      <c r="A1087" s="43" t="s">
        <v>634</v>
      </c>
      <c r="B1087" s="67"/>
      <c r="D1087" s="15"/>
      <c r="F1087" s="15"/>
    </row>
    <row r="1088" spans="1:6" ht="15" customHeight="1">
      <c r="A1088" s="7"/>
      <c r="B1088" s="69" t="s">
        <v>1157</v>
      </c>
      <c r="C1088" s="14" t="s">
        <v>1158</v>
      </c>
      <c r="D1088" s="231">
        <v>7.8</v>
      </c>
      <c r="E1088" s="14" t="s">
        <v>1159</v>
      </c>
      <c r="F1088" s="231">
        <f>IF(wskakunin_TAKASA_MAX_SHINSEI="","",wskakunin_TAKASA_MAX_SHINSEI)</f>
        <v>7.8</v>
      </c>
    </row>
    <row r="1089" spans="1:6" ht="15" customHeight="1">
      <c r="A1089" s="68"/>
      <c r="B1089" s="69" t="s">
        <v>524</v>
      </c>
      <c r="C1089" s="14" t="s">
        <v>1160</v>
      </c>
      <c r="D1089" s="231"/>
      <c r="E1089" s="14" t="s">
        <v>1161</v>
      </c>
      <c r="F1089" s="231" t="str">
        <f>IF(wskakunin_TAKASA_MAX_SONOTA="","",wskakunin_TAKASA_MAX_SONOTA)</f>
        <v/>
      </c>
    </row>
    <row r="1090" spans="1:6" ht="15" customHeight="1">
      <c r="A1090" s="43" t="s">
        <v>635</v>
      </c>
      <c r="B1090" s="67"/>
      <c r="D1090" s="15"/>
      <c r="F1090" s="15"/>
    </row>
    <row r="1091" spans="1:6" ht="15" customHeight="1">
      <c r="A1091" s="7"/>
      <c r="B1091" s="69" t="s">
        <v>1157</v>
      </c>
      <c r="C1091" s="14" t="s">
        <v>1162</v>
      </c>
      <c r="D1091" s="214" t="s">
        <v>2381</v>
      </c>
      <c r="E1091" s="14" t="s">
        <v>1163</v>
      </c>
      <c r="F1091" s="143" t="str">
        <f>IF(wskakunin_KAISU_TIJYOU_SHINSEI="", "", wskakunin_KAISU_TIJYOU_SHINSEI)</f>
        <v>2</v>
      </c>
    </row>
    <row r="1092" spans="1:6" ht="15" customHeight="1">
      <c r="A1092" s="68"/>
      <c r="B1092" s="69" t="s">
        <v>524</v>
      </c>
      <c r="C1092" s="14" t="s">
        <v>1164</v>
      </c>
      <c r="D1092" s="143"/>
      <c r="E1092" s="14" t="s">
        <v>1165</v>
      </c>
      <c r="F1092" s="143" t="str">
        <f>IF(wskakunin_KAISU_TIJYOU_SONOTA="","",wskakunin_KAISU_TIJYOU_SONOTA)</f>
        <v/>
      </c>
    </row>
    <row r="1093" spans="1:6" ht="15" customHeight="1">
      <c r="A1093" s="43" t="s">
        <v>636</v>
      </c>
      <c r="B1093" s="67"/>
      <c r="D1093" s="15"/>
      <c r="F1093" s="15"/>
    </row>
    <row r="1094" spans="1:6" ht="15" customHeight="1">
      <c r="A1094" s="7"/>
      <c r="B1094" s="69" t="s">
        <v>1157</v>
      </c>
      <c r="C1094" s="14" t="s">
        <v>1166</v>
      </c>
      <c r="D1094" s="214" t="s">
        <v>4108</v>
      </c>
      <c r="E1094" s="14" t="s">
        <v>1167</v>
      </c>
      <c r="F1094" s="143" t="str">
        <f>IF(wskakunin_KAISU_TIKA_SHINSEI__zero="", "", wskakunin_KAISU_TIKA_SHINSEI__zero)</f>
        <v>0</v>
      </c>
    </row>
    <row r="1095" spans="1:6" ht="15" customHeight="1">
      <c r="A1095" s="68"/>
      <c r="B1095" s="69" t="s">
        <v>524</v>
      </c>
      <c r="C1095" s="14" t="s">
        <v>1168</v>
      </c>
      <c r="D1095" s="143"/>
      <c r="E1095" s="14" t="s">
        <v>1169</v>
      </c>
      <c r="F1095" s="143" t="str">
        <f>IF(wskakunin_KAISU_TIKA_SONOTA="","",wskakunin_KAISU_TIKA_SONOTA)</f>
        <v/>
      </c>
    </row>
    <row r="1096" spans="1:6" ht="15" customHeight="1">
      <c r="A1096" s="43" t="s">
        <v>42</v>
      </c>
      <c r="B1096" s="67"/>
      <c r="D1096" s="15"/>
      <c r="F1096" s="15"/>
    </row>
    <row r="1097" spans="1:6" ht="15" customHeight="1">
      <c r="A1097" s="7"/>
      <c r="B1097" s="69" t="s">
        <v>42</v>
      </c>
      <c r="C1097" s="14" t="s">
        <v>1170</v>
      </c>
      <c r="D1097" s="143" t="s">
        <v>4110</v>
      </c>
      <c r="E1097" s="14" t="s">
        <v>1171</v>
      </c>
      <c r="F1097" s="143" t="str">
        <f>IF(wskakunin_KOUZOU1="","",wskakunin_KOUZOU1)</f>
        <v>木造（在来工法）</v>
      </c>
    </row>
    <row r="1098" spans="1:6" ht="15" customHeight="1">
      <c r="A1098" s="7"/>
      <c r="B1098" s="69" t="s">
        <v>525</v>
      </c>
      <c r="C1098" s="14" t="s">
        <v>1172</v>
      </c>
      <c r="D1098" s="143"/>
      <c r="E1098" s="14" t="s">
        <v>1173</v>
      </c>
      <c r="F1098" s="143" t="str">
        <f>IF(wskakunin_KOUZOU2="","",wskakunin_KOUZOU2)</f>
        <v/>
      </c>
    </row>
    <row r="1099" spans="1:6" ht="15" customHeight="1">
      <c r="A1099" s="7"/>
      <c r="B1099" s="69"/>
      <c r="E1099" s="14" t="s">
        <v>2420</v>
      </c>
      <c r="F1099" s="14" t="str">
        <f>IF(OR(LEFT(wskakunin_KOUZOU1,2)="木造",LEFT(wskakunin_KOUZOU2,2)="木造"),"○","")</f>
        <v>○</v>
      </c>
    </row>
    <row r="1100" spans="1:6" ht="15" customHeight="1">
      <c r="A1100" s="84"/>
      <c r="B1100" s="69"/>
      <c r="D1100" s="15"/>
      <c r="E1100" s="14" t="s">
        <v>2421</v>
      </c>
      <c r="F1100" s="15" t="str">
        <f>IF(OR(wskakunin_KOUZOU1="木造（在来工法）",wskakunin_KOUZOU1="木造（軸組工法）",wskakunin_KOUZOU1="木造（在来軸組工法）",wskakunin_KOUZOU1="木造（テクノストラクチャー）",wskakunin_KOUZOU2="木造（在来工法）",wskakunin_KOUZOU2="木造（軸組工法）",wskakunin_KOUZOU2="木造（在来軸組工法）",wskakunin_KOUZOU2="木造（テクノストラクチャー）"),"○","")</f>
        <v>○</v>
      </c>
    </row>
    <row r="1101" spans="1:6" ht="15" customHeight="1">
      <c r="A1101" s="7"/>
      <c r="B1101" s="27"/>
      <c r="D1101" s="15"/>
      <c r="E1101" s="14" t="s">
        <v>2577</v>
      </c>
      <c r="F1101" s="143" t="str">
        <f>IF(cst_wskakunin_KOUZOU1="","",IF(AND(cst_wskakunin_KOUZOU1&lt;&gt;"",cst_wskakunin_KOUZOU2&lt;&gt;""),cst_wskakunin_KOUZOU1&amp;" 一部 "&amp;cst_wskakunin_KOUZOU2,cst_wskakunin_KOUZOU1))</f>
        <v>木造（在来工法）</v>
      </c>
    </row>
    <row r="1102" spans="1:6" ht="15" customHeight="1">
      <c r="A1102" s="7" t="s">
        <v>526</v>
      </c>
      <c r="B1102" s="27"/>
    </row>
    <row r="1103" spans="1:6" ht="15" customHeight="1">
      <c r="A1103" s="7"/>
      <c r="B1103" s="69" t="s">
        <v>638</v>
      </c>
      <c r="C1103" s="14" t="s">
        <v>1174</v>
      </c>
      <c r="D1103" s="143"/>
      <c r="E1103" s="14" t="s">
        <v>1175</v>
      </c>
      <c r="F1103" s="143" t="str">
        <f>IF(wskakunin_TOKUREI_TAKASA=1,"有","無")</f>
        <v>無</v>
      </c>
    </row>
    <row r="1104" spans="1:6" ht="15" customHeight="1">
      <c r="A1104" s="7"/>
      <c r="B1104" s="69" t="s">
        <v>639</v>
      </c>
      <c r="D1104" s="15"/>
      <c r="E1104" s="14" t="s">
        <v>641</v>
      </c>
      <c r="F1104" s="143" t="str">
        <f>IF(wskakunin_TOKUREI_TAKASA=1,"■","□")</f>
        <v>□</v>
      </c>
    </row>
    <row r="1105" spans="1:6" ht="15" customHeight="1">
      <c r="A1105" s="7"/>
      <c r="B1105" s="69" t="s">
        <v>640</v>
      </c>
      <c r="D1105" s="15"/>
      <c r="E1105" s="14" t="s">
        <v>1176</v>
      </c>
      <c r="F1105" s="143" t="str">
        <f>IF(wskakunin_TOKUREI_TAKASA="","□",IF(wskakunin_TOKUREI_TAKASA=0,"■","□"))</f>
        <v>□</v>
      </c>
    </row>
    <row r="1106" spans="1:6" ht="15" customHeight="1">
      <c r="A1106" s="7"/>
      <c r="B1106" s="69"/>
      <c r="D1106" s="15"/>
      <c r="F1106" s="15"/>
    </row>
    <row r="1107" spans="1:6" ht="15" customHeight="1">
      <c r="A1107" s="43" t="s">
        <v>637</v>
      </c>
      <c r="B1107" s="67"/>
      <c r="D1107" s="15"/>
      <c r="F1107" s="15"/>
    </row>
    <row r="1108" spans="1:6" ht="15" customHeight="1">
      <c r="A1108" s="7"/>
      <c r="B1108" s="69" t="s">
        <v>1177</v>
      </c>
      <c r="C1108" s="14" t="s">
        <v>1178</v>
      </c>
      <c r="D1108" s="143"/>
      <c r="E1108" s="14" t="s">
        <v>1179</v>
      </c>
      <c r="F1108" s="143" t="str">
        <f>IF(wskakunin_TOKUREI_TAKASA_DOURO=1,"■","□")</f>
        <v>□</v>
      </c>
    </row>
    <row r="1109" spans="1:6" ht="15" customHeight="1">
      <c r="A1109" s="7"/>
      <c r="B1109" s="69" t="s">
        <v>1180</v>
      </c>
      <c r="C1109" s="14" t="s">
        <v>1181</v>
      </c>
      <c r="D1109" s="143"/>
      <c r="E1109" s="14" t="s">
        <v>1182</v>
      </c>
      <c r="F1109" s="143" t="str">
        <f>IF(wskakunin_TOKUREI_TAKASA_RINTI=1,"■","□")</f>
        <v>□</v>
      </c>
    </row>
    <row r="1110" spans="1:6" ht="15" customHeight="1">
      <c r="A1110" s="7"/>
      <c r="B1110" s="69" t="s">
        <v>1183</v>
      </c>
      <c r="C1110" s="14" t="s">
        <v>1184</v>
      </c>
      <c r="D1110" s="143"/>
      <c r="E1110" s="14" t="s">
        <v>1185</v>
      </c>
      <c r="F1110" s="143" t="str">
        <f>IF(wskakunin_TOKUREI_TAKASA_KITA=1,"■","□")</f>
        <v>□</v>
      </c>
    </row>
    <row r="1111" spans="1:6" ht="15" customHeight="1">
      <c r="A1111" s="8"/>
      <c r="B1111" s="70"/>
      <c r="D1111" s="15"/>
      <c r="F1111" s="15"/>
    </row>
    <row r="1112" spans="1:6" ht="15" customHeight="1">
      <c r="A1112" s="85" t="s">
        <v>527</v>
      </c>
      <c r="B1112" s="94"/>
      <c r="C1112" s="14" t="s">
        <v>1248</v>
      </c>
    </row>
    <row r="1113" spans="1:6" ht="15" customHeight="1">
      <c r="A1113" s="90" t="s">
        <v>1193</v>
      </c>
      <c r="B1113" s="137"/>
    </row>
    <row r="1114" spans="1:6" ht="15" customHeight="1">
      <c r="A1114" s="87"/>
      <c r="B1114" s="80" t="s">
        <v>1249</v>
      </c>
      <c r="C1114" s="14" t="s">
        <v>1254</v>
      </c>
      <c r="D1114" s="214"/>
      <c r="E1114" s="14" t="s">
        <v>1272</v>
      </c>
      <c r="F1114" s="143" t="str">
        <f>IF(wskakunin_kyoka01_HOUREI="","",wskakunin_kyoka01_HOUREI)</f>
        <v/>
      </c>
    </row>
    <row r="1115" spans="1:6" ht="15" customHeight="1">
      <c r="A1115" s="87"/>
      <c r="B1115" s="80" t="s">
        <v>1250</v>
      </c>
      <c r="C1115" s="14" t="s">
        <v>1253</v>
      </c>
      <c r="D1115" s="214"/>
      <c r="E1115" s="14" t="s">
        <v>2628</v>
      </c>
      <c r="F1115" s="143" t="str">
        <f>IF(wskakunin_kyoka01_JOUKOU="","",wskakunin_kyoka01_JOUKOU)</f>
        <v/>
      </c>
    </row>
    <row r="1116" spans="1:6" ht="15" customHeight="1">
      <c r="A1116" s="87"/>
      <c r="B1116" s="80" t="s">
        <v>1251</v>
      </c>
      <c r="C1116" s="14" t="s">
        <v>1255</v>
      </c>
      <c r="D1116" s="214"/>
      <c r="E1116" s="14" t="s">
        <v>2629</v>
      </c>
      <c r="F1116" s="143" t="str">
        <f>IF(wskakunin_kyoka01_KYOKA_NO="","",wskakunin_kyoka01_KYOKA_NO)</f>
        <v/>
      </c>
    </row>
    <row r="1117" spans="1:6" ht="15" customHeight="1">
      <c r="A1117" s="87"/>
      <c r="B1117" s="80" t="s">
        <v>1252</v>
      </c>
      <c r="C1117" s="14" t="s">
        <v>1256</v>
      </c>
      <c r="D1117" s="213"/>
      <c r="E1117" s="14" t="s">
        <v>2630</v>
      </c>
      <c r="F1117" s="143" t="str">
        <f>IF(wskakunin_kyoka01_KYOKA_DATE="","",wskakunin_kyoka01_KYOKA_DATE)</f>
        <v/>
      </c>
    </row>
    <row r="1118" spans="1:6" ht="15" customHeight="1">
      <c r="A1118" s="87"/>
      <c r="B1118" s="80" t="s">
        <v>394</v>
      </c>
      <c r="C1118" s="14" t="s">
        <v>1257</v>
      </c>
      <c r="D1118" s="214"/>
      <c r="E1118" s="14" t="s">
        <v>2631</v>
      </c>
      <c r="F1118" s="143" t="str">
        <f>IF(wskakunin_kyoka01_BIKOU="","",wskakunin_kyoka01_BIKOU)</f>
        <v/>
      </c>
    </row>
    <row r="1119" spans="1:6" ht="15" customHeight="1">
      <c r="A1119" s="87"/>
      <c r="B1119" s="138" t="s">
        <v>1269</v>
      </c>
      <c r="D1119" s="32"/>
      <c r="F1119" s="15"/>
    </row>
    <row r="1120" spans="1:6" ht="15" customHeight="1">
      <c r="A1120" s="87"/>
      <c r="B1120" s="138"/>
      <c r="D1120" s="15"/>
      <c r="F1120" s="15"/>
    </row>
    <row r="1121" spans="1:6" ht="15" customHeight="1">
      <c r="A1121" s="90" t="s">
        <v>1200</v>
      </c>
      <c r="B1121" s="137"/>
    </row>
    <row r="1122" spans="1:6" ht="15" customHeight="1">
      <c r="A1122" s="87"/>
      <c r="B1122" s="80" t="s">
        <v>1249</v>
      </c>
      <c r="C1122" s="14" t="s">
        <v>1258</v>
      </c>
      <c r="D1122" s="214"/>
      <c r="E1122" s="14" t="s">
        <v>1273</v>
      </c>
      <c r="F1122" s="143" t="str">
        <f>IF(wskakunin_kyoka02_HOUREI="","",wskakunin_kyoka02_HOUREI)</f>
        <v/>
      </c>
    </row>
    <row r="1123" spans="1:6" ht="15" customHeight="1">
      <c r="A1123" s="87"/>
      <c r="B1123" s="80" t="s">
        <v>1250</v>
      </c>
      <c r="C1123" s="14" t="s">
        <v>1259</v>
      </c>
      <c r="D1123" s="214"/>
      <c r="E1123" s="14" t="s">
        <v>2632</v>
      </c>
      <c r="F1123" s="143" t="str">
        <f>IF(wskakunin_kyoka02_JOUKOU="","",wskakunin_kyoka02_JOUKOU)</f>
        <v/>
      </c>
    </row>
    <row r="1124" spans="1:6" ht="15" customHeight="1">
      <c r="A1124" s="87"/>
      <c r="B1124" s="80" t="s">
        <v>1251</v>
      </c>
      <c r="C1124" s="14" t="s">
        <v>1260</v>
      </c>
      <c r="D1124" s="214"/>
      <c r="E1124" s="14" t="s">
        <v>2633</v>
      </c>
      <c r="F1124" s="143" t="str">
        <f>IF(wskakunin_kyoka02_KYOKA_NO="","",wskakunin_kyoka02_KYOKA_NO)</f>
        <v/>
      </c>
    </row>
    <row r="1125" spans="1:6" ht="15" customHeight="1">
      <c r="A1125" s="87"/>
      <c r="B1125" s="80" t="s">
        <v>1252</v>
      </c>
      <c r="C1125" s="14" t="s">
        <v>1261</v>
      </c>
      <c r="D1125" s="234"/>
      <c r="E1125" s="14" t="s">
        <v>2634</v>
      </c>
      <c r="F1125" s="234" t="str">
        <f>IF(wskakunin_kyoka02_KYOKA_DATE="","",wskakunin_kyoka02_KYOKA_DATE)</f>
        <v/>
      </c>
    </row>
    <row r="1126" spans="1:6" ht="15" customHeight="1">
      <c r="A1126" s="87"/>
      <c r="B1126" s="80" t="s">
        <v>394</v>
      </c>
      <c r="C1126" s="14" t="s">
        <v>1262</v>
      </c>
      <c r="D1126" s="214"/>
      <c r="E1126" s="14" t="s">
        <v>2635</v>
      </c>
      <c r="F1126" s="143" t="str">
        <f>IF(wskakunin_kyoka02_BIKOU="","",wskakunin_kyoka02_BIKOU)</f>
        <v/>
      </c>
    </row>
    <row r="1127" spans="1:6" ht="15" customHeight="1">
      <c r="A1127" s="87"/>
      <c r="B1127" s="138" t="s">
        <v>1271</v>
      </c>
      <c r="D1127" s="32"/>
      <c r="F1127" s="15"/>
    </row>
    <row r="1128" spans="1:6" ht="15" customHeight="1">
      <c r="A1128" s="139"/>
      <c r="B1128" s="138"/>
      <c r="D1128" s="15"/>
      <c r="F1128" s="15"/>
    </row>
    <row r="1129" spans="1:6" ht="15" customHeight="1">
      <c r="A1129" s="90" t="s">
        <v>1204</v>
      </c>
      <c r="B1129" s="137"/>
    </row>
    <row r="1130" spans="1:6" ht="15" customHeight="1">
      <c r="A1130" s="87"/>
      <c r="B1130" s="80" t="s">
        <v>1249</v>
      </c>
      <c r="C1130" s="14" t="s">
        <v>1263</v>
      </c>
      <c r="D1130" s="214"/>
      <c r="E1130" s="14" t="s">
        <v>1274</v>
      </c>
      <c r="F1130" s="143" t="str">
        <f>IF(wskakunin_kyoka03_HOUREI="","",wskakunin_kyoka03_HOUREI)</f>
        <v/>
      </c>
    </row>
    <row r="1131" spans="1:6" ht="15" customHeight="1">
      <c r="A1131" s="87"/>
      <c r="B1131" s="80" t="s">
        <v>1250</v>
      </c>
      <c r="C1131" s="14" t="s">
        <v>1264</v>
      </c>
      <c r="D1131" s="214"/>
      <c r="E1131" s="14" t="s">
        <v>2636</v>
      </c>
      <c r="F1131" s="143" t="str">
        <f>IF(wskakunin_kyoka03_JOUKOU="","",wskakunin_kyoka03_JOUKOU)</f>
        <v/>
      </c>
    </row>
    <row r="1132" spans="1:6" ht="15" customHeight="1">
      <c r="A1132" s="87"/>
      <c r="B1132" s="80" t="s">
        <v>1251</v>
      </c>
      <c r="C1132" s="14" t="s">
        <v>1265</v>
      </c>
      <c r="D1132" s="214"/>
      <c r="E1132" s="14" t="s">
        <v>2637</v>
      </c>
      <c r="F1132" s="143" t="str">
        <f>IF(wskakunin_kyoka03_KYOKA_NO="","",wskakunin_kyoka03_KYOKA_NO)</f>
        <v/>
      </c>
    </row>
    <row r="1133" spans="1:6" ht="15" customHeight="1">
      <c r="A1133" s="87"/>
      <c r="B1133" s="80" t="s">
        <v>1252</v>
      </c>
      <c r="C1133" s="14" t="s">
        <v>1266</v>
      </c>
      <c r="D1133" s="234"/>
      <c r="E1133" s="14" t="s">
        <v>2638</v>
      </c>
      <c r="F1133" s="234" t="str">
        <f>IF(wskakunin_kyoka03_KYOKA_DATE="","",wskakunin_kyoka03_KYOKA_DATE)</f>
        <v/>
      </c>
    </row>
    <row r="1134" spans="1:6" ht="15" customHeight="1">
      <c r="A1134" s="87"/>
      <c r="B1134" s="80" t="s">
        <v>394</v>
      </c>
      <c r="C1134" s="14" t="s">
        <v>1267</v>
      </c>
      <c r="D1134" s="214"/>
      <c r="E1134" s="14" t="s">
        <v>2639</v>
      </c>
      <c r="F1134" s="143" t="str">
        <f>IF(wskakunin_kyoka03_BIKOU="","",wskakunin_kyoka03_BIKOU)</f>
        <v/>
      </c>
    </row>
    <row r="1135" spans="1:6" ht="15" customHeight="1">
      <c r="A1135" s="87"/>
      <c r="B1135" s="138" t="s">
        <v>1270</v>
      </c>
      <c r="D1135" s="32"/>
      <c r="F1135" s="15"/>
    </row>
    <row r="1136" spans="1:6" ht="15" customHeight="1">
      <c r="A1136" s="139"/>
      <c r="B1136" s="80"/>
      <c r="D1136" s="15"/>
      <c r="F1136" s="15"/>
    </row>
    <row r="1137" spans="1:8" ht="15" customHeight="1">
      <c r="A1137" s="87" t="s">
        <v>1268</v>
      </c>
      <c r="B1137" s="136"/>
      <c r="D1137" s="15"/>
      <c r="E1137" s="14" t="s">
        <v>1275</v>
      </c>
      <c r="F1137" s="143" t="str">
        <f>cst_wskakunin_kyoka01_HOUREI&amp;IF(cst_wskakunin_kyoka02_HOUREI&lt;&gt;"",CHAR(10)&amp;cst_wskakunin_kyoka02_HOUREI,cst_wskakunin_kyoka02_HOUREI)&amp;IF(cst_wskakunin_kyoka03_HOUREI&lt;&gt;"",CHAR(10)&amp;cst_wskakunin_kyoka03_HOUREI,cst_wskakunin_kyoka03_HOUREI)</f>
        <v/>
      </c>
      <c r="G1137" s="14" t="s">
        <v>1276</v>
      </c>
    </row>
    <row r="1138" spans="1:8" ht="15" customHeight="1">
      <c r="A1138" s="89"/>
      <c r="B1138" s="95"/>
      <c r="D1138" s="15"/>
      <c r="F1138" s="15"/>
    </row>
    <row r="1139" spans="1:8" ht="15" customHeight="1">
      <c r="A1139" s="85" t="s">
        <v>1186</v>
      </c>
      <c r="B1139" s="94"/>
      <c r="C1139" s="14" t="s">
        <v>1187</v>
      </c>
      <c r="D1139" s="234">
        <v>45417</v>
      </c>
      <c r="E1139" s="14" t="s">
        <v>1188</v>
      </c>
      <c r="F1139" s="234">
        <f>IF(wskakunin_KOUJI_TYAKUSYU_YOTEI_DATE="", "", wskakunin_KOUJI_TYAKUSYU_YOTEI_DATE)</f>
        <v>45417</v>
      </c>
    </row>
    <row r="1140" spans="1:8" ht="15" customHeight="1">
      <c r="A1140" s="89"/>
      <c r="B1140" s="95"/>
      <c r="D1140" s="15"/>
      <c r="F1140" s="15"/>
    </row>
    <row r="1141" spans="1:8" ht="15" customHeight="1">
      <c r="A1141" s="85" t="s">
        <v>1189</v>
      </c>
      <c r="B1141" s="94"/>
      <c r="C1141" s="14" t="s">
        <v>1190</v>
      </c>
      <c r="D1141" s="234"/>
      <c r="E1141" s="14" t="s">
        <v>1191</v>
      </c>
      <c r="F1141" s="234" t="str">
        <f>IF(wskakunin_KOUJI_KANRYOU_YOTEI_DATE="", "", wskakunin_KOUJI_KANRYOU_YOTEI_DATE)</f>
        <v/>
      </c>
    </row>
    <row r="1142" spans="1:8" ht="15" customHeight="1">
      <c r="A1142" s="89"/>
      <c r="B1142" s="95"/>
      <c r="D1142" s="15"/>
      <c r="F1142" s="15"/>
    </row>
    <row r="1143" spans="1:8" ht="15" customHeight="1">
      <c r="A1143" s="46"/>
      <c r="B1143" s="47" t="s">
        <v>617</v>
      </c>
      <c r="E1143" s="14" t="s">
        <v>2419</v>
      </c>
      <c r="F1143" s="42" t="str">
        <f>IF(OR(wskakunin_KOUJI_TYAKUSYU_YOTEI_DATE="",wskakunin_KOUJI_KANRYOU_YOTEI_DATE=""),"",IF(DATEDIF(wskakunin_KOUJI_TYAKUSYU_YOTEI_DATE,wskakunin_KOUJI_KANRYOU_YOTEI_DATE,"D")&lt;=44,0,DATEDIF(wskakunin_KOUJI_TYAKUSYU_YOTEI_DATE,wskakunin_KOUJI_KANRYOU_YOTEI_DATE+16,"Y")))</f>
        <v/>
      </c>
      <c r="G1143" s="15"/>
      <c r="H1143" s="15"/>
    </row>
    <row r="1144" spans="1:8" ht="15" customHeight="1">
      <c r="A1144" s="48"/>
      <c r="B1144" s="64" t="s">
        <v>618</v>
      </c>
      <c r="E1144" s="14" t="s">
        <v>3716</v>
      </c>
      <c r="F1144" s="42" t="str">
        <f>IF(OR(wskakunin_KOUJI_TYAKUSYU_YOTEI_DATE="",wskakunin_KOUJI_KANRYOU_YOTEI_DATE=""),"",IF(DATEDIF(wskakunin_KOUJI_TYAKUSYU_YOTEI_DATE,wskakunin_KOUJI_KANRYOU_YOTEI_DATE,"D")&lt;=44,1,DATEDIF(wskakunin_KOUJI_TYAKUSYU_YOTEI_DATE,wskakunin_KOUJI_KANRYOU_YOTEI_DATE+16,"YM")))</f>
        <v/>
      </c>
      <c r="G1144" s="15"/>
      <c r="H1144" s="15"/>
    </row>
    <row r="1145" spans="1:8" ht="15" customHeight="1">
      <c r="A1145" s="49"/>
      <c r="B1145" s="61"/>
      <c r="G1145" s="15"/>
      <c r="H1145" s="15"/>
    </row>
    <row r="1146" spans="1:8" ht="15" customHeight="1">
      <c r="G1146" s="15"/>
      <c r="H1146" s="15"/>
    </row>
    <row r="1147" spans="1:8" ht="15" customHeight="1">
      <c r="A1147" s="86" t="s">
        <v>1192</v>
      </c>
      <c r="B1147" s="107"/>
    </row>
    <row r="1148" spans="1:8" ht="15" customHeight="1">
      <c r="A1148" s="90" t="s">
        <v>1193</v>
      </c>
      <c r="B1148" s="108"/>
    </row>
    <row r="1149" spans="1:8" ht="15" customHeight="1">
      <c r="A1149" s="88"/>
      <c r="B1149" s="80" t="s">
        <v>642</v>
      </c>
      <c r="C1149" s="14" t="s">
        <v>1194</v>
      </c>
      <c r="D1149" s="143"/>
      <c r="E1149" s="14" t="s">
        <v>1195</v>
      </c>
      <c r="F1149" s="143" t="str">
        <f>IF(wskakunin_koutei01_KOUTEI_KAISUU="","",wskakunin_koutei01_KOUTEI_KAISUU)</f>
        <v/>
      </c>
    </row>
    <row r="1150" spans="1:8" ht="15" customHeight="1">
      <c r="A1150" s="88"/>
      <c r="B1150" s="80" t="s">
        <v>643</v>
      </c>
      <c r="C1150" s="14" t="s">
        <v>1196</v>
      </c>
      <c r="D1150" s="234"/>
      <c r="E1150" s="14" t="s">
        <v>1197</v>
      </c>
      <c r="F1150" s="234" t="str">
        <f>IF(wskakunin_koutei01_KOUTEI_DATE="","",wskakunin_koutei01_KOUTEI_DATE)</f>
        <v/>
      </c>
    </row>
    <row r="1151" spans="1:8" ht="15" customHeight="1">
      <c r="A1151" s="88"/>
      <c r="B1151" s="80" t="s">
        <v>644</v>
      </c>
      <c r="C1151" s="14" t="s">
        <v>1198</v>
      </c>
      <c r="D1151" s="143"/>
      <c r="E1151" s="14" t="s">
        <v>1199</v>
      </c>
      <c r="F1151" s="143" t="str">
        <f>IF(wskakunin_koutei01_KOUTEI_TEXT="","",wskakunin_koutei01_KOUTEI_TEXT)</f>
        <v/>
      </c>
    </row>
    <row r="1152" spans="1:8" ht="15" customHeight="1">
      <c r="A1152" s="91"/>
      <c r="B1152" s="80"/>
      <c r="D1152" s="15"/>
      <c r="F1152" s="15"/>
    </row>
    <row r="1153" spans="1:6" ht="15" customHeight="1">
      <c r="A1153" s="90" t="s">
        <v>1200</v>
      </c>
      <c r="B1153" s="108"/>
    </row>
    <row r="1154" spans="1:6" ht="15" customHeight="1">
      <c r="A1154" s="88"/>
      <c r="B1154" s="80" t="s">
        <v>642</v>
      </c>
      <c r="C1154" s="14" t="s">
        <v>1201</v>
      </c>
      <c r="D1154" s="143"/>
      <c r="E1154" s="14" t="s">
        <v>548</v>
      </c>
      <c r="F1154" s="143" t="str">
        <f>IF(wskakunin_koutei02_KOUTEI_KAISUU="","",wskakunin_koutei02_KOUTEI_KAISUU)</f>
        <v/>
      </c>
    </row>
    <row r="1155" spans="1:6" ht="15" customHeight="1">
      <c r="A1155" s="88"/>
      <c r="B1155" s="80" t="s">
        <v>643</v>
      </c>
      <c r="C1155" s="14" t="s">
        <v>1202</v>
      </c>
      <c r="D1155" s="234"/>
      <c r="E1155" s="14" t="s">
        <v>549</v>
      </c>
      <c r="F1155" s="234" t="str">
        <f>IF(wskakunin_koutei02_KOUTEI_DATE="","",wskakunin_koutei02_KOUTEI_DATE)</f>
        <v/>
      </c>
    </row>
    <row r="1156" spans="1:6" ht="15" customHeight="1">
      <c r="A1156" s="88"/>
      <c r="B1156" s="80" t="s">
        <v>644</v>
      </c>
      <c r="C1156" s="14" t="s">
        <v>1203</v>
      </c>
      <c r="D1156" s="143"/>
      <c r="E1156" s="14" t="s">
        <v>550</v>
      </c>
      <c r="F1156" s="143" t="str">
        <f>IF(wskakunin_koutei02_KOUTEI_TEXT="","",wskakunin_koutei02_KOUTEI_TEXT)</f>
        <v/>
      </c>
    </row>
    <row r="1157" spans="1:6" ht="15" customHeight="1">
      <c r="A1157" s="92"/>
      <c r="B1157" s="80"/>
      <c r="D1157" s="15"/>
      <c r="F1157" s="15"/>
    </row>
    <row r="1158" spans="1:6" ht="15" customHeight="1">
      <c r="A1158" s="87" t="s">
        <v>1204</v>
      </c>
      <c r="B1158" s="42"/>
    </row>
    <row r="1159" spans="1:6" ht="15" customHeight="1">
      <c r="A1159" s="88"/>
      <c r="B1159" s="80" t="s">
        <v>642</v>
      </c>
      <c r="C1159" s="14" t="s">
        <v>1205</v>
      </c>
      <c r="D1159" s="143"/>
      <c r="E1159" s="14" t="s">
        <v>1206</v>
      </c>
      <c r="F1159" s="143" t="str">
        <f>IF(wskakunin_koutei03_KOUTEI_KAISUU="","",wskakunin_koutei03_KOUTEI_KAISUU)</f>
        <v/>
      </c>
    </row>
    <row r="1160" spans="1:6" ht="15" customHeight="1">
      <c r="A1160" s="88"/>
      <c r="B1160" s="80" t="s">
        <v>643</v>
      </c>
      <c r="C1160" s="14" t="s">
        <v>1207</v>
      </c>
      <c r="D1160" s="234"/>
      <c r="E1160" s="14" t="s">
        <v>1208</v>
      </c>
      <c r="F1160" s="234" t="str">
        <f>IF(wskakunin_koutei03_KOUTEI_DATE="","",wskakunin_koutei03_KOUTEI_DATE)</f>
        <v/>
      </c>
    </row>
    <row r="1161" spans="1:6" ht="15" customHeight="1">
      <c r="A1161" s="88"/>
      <c r="B1161" s="80" t="s">
        <v>644</v>
      </c>
      <c r="C1161" s="14" t="s">
        <v>1209</v>
      </c>
      <c r="D1161" s="143"/>
      <c r="E1161" s="14" t="s">
        <v>1210</v>
      </c>
      <c r="F1161" s="143" t="str">
        <f>IF(wskakunin_koutei03_KOUTEI_TEXT="","",wskakunin_koutei03_KOUTEI_TEXT)</f>
        <v/>
      </c>
    </row>
    <row r="1162" spans="1:6" ht="15" customHeight="1">
      <c r="A1162" s="92"/>
      <c r="B1162" s="80"/>
      <c r="D1162" s="15"/>
      <c r="F1162" s="15"/>
    </row>
    <row r="1163" spans="1:6" ht="15" customHeight="1">
      <c r="A1163" s="87" t="s">
        <v>2382</v>
      </c>
      <c r="B1163" s="42"/>
    </row>
    <row r="1164" spans="1:6" ht="15" customHeight="1">
      <c r="A1164" s="88"/>
      <c r="B1164" s="80" t="s">
        <v>642</v>
      </c>
      <c r="C1164" s="14" t="s">
        <v>2613</v>
      </c>
      <c r="D1164" s="143"/>
      <c r="E1164" s="14" t="s">
        <v>2678</v>
      </c>
      <c r="F1164" s="143" t="str">
        <f>IF(wskakunin_koutei04_KOUTEI_KAISUU="","",wskakunin_koutei04_KOUTEI_KAISUU)</f>
        <v/>
      </c>
    </row>
    <row r="1165" spans="1:6" ht="15" customHeight="1">
      <c r="A1165" s="88"/>
      <c r="B1165" s="80" t="s">
        <v>643</v>
      </c>
      <c r="C1165" s="14" t="s">
        <v>2614</v>
      </c>
      <c r="D1165" s="234"/>
      <c r="E1165" s="14" t="s">
        <v>2679</v>
      </c>
      <c r="F1165" s="234" t="str">
        <f>IF(wskakunin_koutei04_KOUTEI_DATE="","",wskakunin_koutei04_KOUTEI_DATE)</f>
        <v/>
      </c>
    </row>
    <row r="1166" spans="1:6" ht="15" customHeight="1">
      <c r="A1166" s="88"/>
      <c r="B1166" s="80" t="s">
        <v>644</v>
      </c>
      <c r="C1166" s="14" t="s">
        <v>2615</v>
      </c>
      <c r="D1166" s="143"/>
      <c r="E1166" s="14" t="s">
        <v>2680</v>
      </c>
      <c r="F1166" s="143" t="str">
        <f>IF(wskakunin_koutei04_KOUTEI_TEXT="","",wskakunin_koutei04_KOUTEI_TEXT)</f>
        <v/>
      </c>
    </row>
    <row r="1167" spans="1:6" ht="15" customHeight="1">
      <c r="A1167" s="93"/>
      <c r="B1167" s="239"/>
      <c r="D1167" s="15"/>
      <c r="F1167" s="15"/>
    </row>
    <row r="1168" spans="1:6" ht="15" customHeight="1">
      <c r="A1168" s="88" t="s">
        <v>2685</v>
      </c>
      <c r="B1168" s="240"/>
      <c r="C1168" s="14" t="s">
        <v>2686</v>
      </c>
      <c r="D1168" s="143">
        <v>0</v>
      </c>
      <c r="E1168" s="14" t="s">
        <v>2687</v>
      </c>
      <c r="F1168" s="143">
        <f>IF(wskakunin_BOUKA_SETUBI_FLAG="","",wskakunin_BOUKA_SETUBI_FLAG)</f>
        <v>0</v>
      </c>
    </row>
    <row r="1169" spans="1:6" ht="15" customHeight="1">
      <c r="A1169" s="88"/>
      <c r="B1169" s="80" t="s">
        <v>639</v>
      </c>
      <c r="D1169" s="15"/>
      <c r="E1169" s="14" t="s">
        <v>2688</v>
      </c>
      <c r="F1169" s="143" t="str">
        <f>IF(wskakunin_BOUKA_SETUBI_FLAG=1,"■","□")</f>
        <v>□</v>
      </c>
    </row>
    <row r="1170" spans="1:6" ht="15" customHeight="1">
      <c r="A1170" s="88"/>
      <c r="B1170" s="80" t="s">
        <v>640</v>
      </c>
      <c r="D1170" s="15"/>
      <c r="E1170" s="14" t="s">
        <v>2689</v>
      </c>
      <c r="F1170" s="143" t="str">
        <f>IF(wskakunin_BOUKA_SETUBI_FLAG="","□",IF(wskakunin_BOUKA_SETUBI_FLAG=0,"■","□"))</f>
        <v>■</v>
      </c>
    </row>
    <row r="1171" spans="1:6" ht="15" customHeight="1">
      <c r="A1171" s="88"/>
      <c r="B1171" s="136"/>
      <c r="D1171" s="15"/>
      <c r="F1171" s="15"/>
    </row>
    <row r="1172" spans="1:6" ht="15" customHeight="1">
      <c r="A1172" s="28" t="s">
        <v>1211</v>
      </c>
      <c r="B1172" s="94"/>
      <c r="C1172" s="14" t="s">
        <v>1212</v>
      </c>
      <c r="D1172" s="143"/>
      <c r="E1172" s="14" t="s">
        <v>1213</v>
      </c>
      <c r="F1172" s="143" t="str">
        <f>IF(wskakunin_P3_SONOTA="","",wskakunin_P3_SONOTA)</f>
        <v/>
      </c>
    </row>
    <row r="1173" spans="1:6" ht="15" customHeight="1">
      <c r="A1173" s="29"/>
      <c r="B1173" s="95"/>
      <c r="D1173" s="15"/>
      <c r="F1173" s="15"/>
    </row>
    <row r="1174" spans="1:6" ht="15" customHeight="1">
      <c r="A1174" s="96" t="s">
        <v>528</v>
      </c>
      <c r="B1174" s="97"/>
      <c r="C1174" s="14" t="s">
        <v>1214</v>
      </c>
      <c r="D1174" s="143"/>
      <c r="E1174" s="14" t="s">
        <v>1215</v>
      </c>
      <c r="F1174" s="143" t="str">
        <f>IF(wskakunin_P3_BIKOU="","",wskakunin_P3_BIKOU)</f>
        <v/>
      </c>
    </row>
    <row r="1175" spans="1:6" ht="15" customHeight="1">
      <c r="A1175" s="49"/>
      <c r="B1175" s="61"/>
    </row>
    <row r="1178" spans="1:6" ht="15" customHeight="1">
      <c r="A1178" s="167" t="s">
        <v>1216</v>
      </c>
      <c r="B1178" s="104" t="s">
        <v>14</v>
      </c>
    </row>
    <row r="1179" spans="1:6" ht="15" customHeight="1">
      <c r="A1179" s="86" t="s">
        <v>651</v>
      </c>
      <c r="B1179" s="107"/>
    </row>
    <row r="1180" spans="1:6" ht="15" customHeight="1">
      <c r="A1180" s="168" t="s">
        <v>650</v>
      </c>
      <c r="B1180" s="108"/>
    </row>
    <row r="1181" spans="1:6" ht="15" customHeight="1">
      <c r="A1181" s="48"/>
      <c r="B1181" s="72" t="s">
        <v>2260</v>
      </c>
      <c r="E1181" s="32" t="s">
        <v>2261</v>
      </c>
      <c r="F1181" s="42" t="str">
        <f>IF(wskakunin_TOKUREI_1="1","第１号",IF(wskakunin_TOKUREI_2="1","第２号",IF(wskakunin_TOKUREI_3="1","第３号",IF(wskakunin_TOKUREI_4="1","第４号",""))))</f>
        <v/>
      </c>
    </row>
    <row r="1182" spans="1:6" ht="15" customHeight="1">
      <c r="A1182" s="48"/>
      <c r="B1182" s="71" t="s">
        <v>646</v>
      </c>
      <c r="C1182" s="32" t="s">
        <v>1277</v>
      </c>
      <c r="D1182" s="215"/>
    </row>
    <row r="1183" spans="1:6" ht="15" customHeight="1">
      <c r="A1183" s="48"/>
      <c r="B1183" s="71" t="s">
        <v>647</v>
      </c>
      <c r="C1183" s="32" t="s">
        <v>1278</v>
      </c>
      <c r="D1183" s="215"/>
    </row>
    <row r="1184" spans="1:6" ht="15" customHeight="1">
      <c r="A1184" s="48"/>
      <c r="B1184" s="71" t="s">
        <v>648</v>
      </c>
      <c r="C1184" s="32" t="s">
        <v>1279</v>
      </c>
      <c r="D1184" s="215"/>
    </row>
    <row r="1185" spans="1:7" ht="15" customHeight="1">
      <c r="A1185" s="48"/>
      <c r="B1185" s="71" t="s">
        <v>649</v>
      </c>
      <c r="C1185" s="32" t="s">
        <v>1280</v>
      </c>
      <c r="D1185" s="215"/>
    </row>
    <row r="1186" spans="1:7" ht="15" customHeight="1">
      <c r="A1186" s="169"/>
      <c r="B1186" s="72"/>
    </row>
    <row r="1187" spans="1:7" ht="15" customHeight="1">
      <c r="A1187" s="46" t="s">
        <v>652</v>
      </c>
      <c r="B1187" s="47"/>
      <c r="C1187" s="14" t="s">
        <v>1281</v>
      </c>
      <c r="D1187" s="215"/>
      <c r="E1187" s="14" t="s">
        <v>2269</v>
      </c>
      <c r="F1187" s="42" t="str">
        <f>IF(wskakunin_KENTIKU_NINSYO_NO="","",wskakunin_KENTIKU_NINSYO_NO)</f>
        <v/>
      </c>
    </row>
    <row r="1188" spans="1:7" ht="15" customHeight="1">
      <c r="A1188" s="49"/>
      <c r="B1188" s="61"/>
    </row>
    <row r="1189" spans="1:7" ht="15" customHeight="1">
      <c r="A1189" s="170" t="s">
        <v>653</v>
      </c>
      <c r="B1189" s="47"/>
      <c r="C1189" s="14" t="s">
        <v>2270</v>
      </c>
      <c r="D1189" s="237"/>
      <c r="E1189" s="14" t="s">
        <v>2286</v>
      </c>
      <c r="F1189" s="237" t="str">
        <f ca="1">IF(chk_JOB_KIND_kakunin=1,"",IF(wskakunin_KOUJI_TYAKUSYU_DATE="","",wskakunin_KOUJI_TYAKUSYU_DATE))</f>
        <v/>
      </c>
      <c r="G1189" s="14" t="s">
        <v>2272</v>
      </c>
    </row>
    <row r="1190" spans="1:7" ht="15" customHeight="1">
      <c r="A1190" s="171"/>
      <c r="B1190" s="61"/>
      <c r="D1190" s="103"/>
    </row>
    <row r="1191" spans="1:7" ht="15" customHeight="1">
      <c r="A1191" s="170" t="s">
        <v>2670</v>
      </c>
      <c r="B1191" s="47"/>
      <c r="D1191" s="103"/>
    </row>
    <row r="1192" spans="1:7" ht="15" customHeight="1">
      <c r="A1192" s="35"/>
      <c r="B1192" s="72" t="s">
        <v>2669</v>
      </c>
      <c r="D1192" s="103"/>
      <c r="E1192" s="14" t="s">
        <v>2671</v>
      </c>
      <c r="F1192" s="237" t="str">
        <f ca="1">IF(chk_JOB_KIND_kakunin=1,"",IF(wskakunin_KOUJI_KANRYOU_YOTEI_DATE="","",wskakunin_KOUJI_KANRYOU_YOTEI_DATE))</f>
        <v/>
      </c>
    </row>
    <row r="1193" spans="1:7" ht="15" customHeight="1">
      <c r="A1193" s="170" t="s">
        <v>654</v>
      </c>
      <c r="B1193" s="47"/>
    </row>
    <row r="1194" spans="1:7" ht="15" customHeight="1">
      <c r="A1194" s="48"/>
      <c r="B1194" s="71" t="s">
        <v>565</v>
      </c>
      <c r="C1194" s="14" t="s">
        <v>1302</v>
      </c>
      <c r="D1194" s="215"/>
      <c r="E1194" s="14" t="s">
        <v>2288</v>
      </c>
      <c r="F1194" s="42" t="str">
        <f>IF(wskakunin_TOKUTEI_KOUTEI="","",wskakunin_TOKUTEI_KOUTEI)</f>
        <v/>
      </c>
      <c r="G1194" s="14" t="s">
        <v>2274</v>
      </c>
    </row>
    <row r="1195" spans="1:7" ht="15" customHeight="1">
      <c r="A1195" s="48"/>
      <c r="B1195" s="72" t="s">
        <v>2275</v>
      </c>
      <c r="E1195" s="14" t="s">
        <v>2289</v>
      </c>
      <c r="F1195" s="42" t="str">
        <f ca="1">IF(chk_JOB_KIND_kakunin=1,IF(wskakunin_koutei01_KOUTEI_TEXT="","",wskakunin_koutei01_KOUTEI_TEXT),cst_wskakunin_TOKUTEI_KOUTEI)</f>
        <v/>
      </c>
    </row>
    <row r="1196" spans="1:7" ht="15" customHeight="1">
      <c r="A1196" s="48"/>
      <c r="B1196" s="72" t="s">
        <v>2276</v>
      </c>
      <c r="E1196" s="14" t="s">
        <v>2290</v>
      </c>
      <c r="F1196" s="42" t="str">
        <f ca="1">IF(chk_JOB_KIND_kakunin=1,IF(wskakunin_koutei02_KOUTEI_TEXT="","",wskakunin_koutei02_KOUTEI_TEXT),cst_wskakunin_TOKUTEI_KOUTEI)</f>
        <v/>
      </c>
    </row>
    <row r="1197" spans="1:7" ht="15" customHeight="1">
      <c r="A1197" s="48"/>
      <c r="B1197" s="71" t="s">
        <v>655</v>
      </c>
      <c r="C1197" s="14" t="s">
        <v>1303</v>
      </c>
      <c r="D1197" s="237"/>
      <c r="E1197" s="14" t="s">
        <v>2291</v>
      </c>
      <c r="F1197" s="237" t="str">
        <f ca="1">IF(chk_JOB_KIND_kakunin=1,"",IF(wskakunin_TOKUTEI_KOUJI_KANRYOU_DATE="","",wskakunin_TOKUTEI_KOUJI_KANRYOU_DATE))</f>
        <v/>
      </c>
      <c r="G1197" s="14" t="s">
        <v>2272</v>
      </c>
    </row>
    <row r="1198" spans="1:7" ht="15" customHeight="1">
      <c r="A1198" s="48"/>
      <c r="B1198" s="71"/>
      <c r="D1198" s="103"/>
    </row>
    <row r="1199" spans="1:7" ht="15" customHeight="1">
      <c r="A1199" s="48"/>
      <c r="B1199" s="71" t="s">
        <v>656</v>
      </c>
      <c r="C1199" s="14" t="s">
        <v>1304</v>
      </c>
      <c r="D1199" s="236"/>
      <c r="E1199" s="14" t="s">
        <v>2292</v>
      </c>
      <c r="F1199" s="42" t="str">
        <f ca="1">IF(chk_JOB_KIND_kakunin=1,"",IF(wskakunin_KENSA_YUKA_MENSEKI="","",wskakunin_KENSA_YUKA_MENSEKI))</f>
        <v/>
      </c>
      <c r="G1199" s="14" t="s">
        <v>2272</v>
      </c>
    </row>
    <row r="1200" spans="1:7" ht="15" customHeight="1">
      <c r="A1200" s="49"/>
      <c r="B1200" s="73"/>
    </row>
    <row r="1201" spans="1:6" ht="15" customHeight="1">
      <c r="A1201" s="170" t="s">
        <v>657</v>
      </c>
      <c r="B1201" s="47"/>
    </row>
    <row r="1202" spans="1:6" ht="15" customHeight="1">
      <c r="A1202" s="183" t="s">
        <v>1193</v>
      </c>
      <c r="B1202" s="108"/>
    </row>
    <row r="1203" spans="1:6" ht="15" customHeight="1">
      <c r="A1203" s="184"/>
      <c r="B1203" s="72" t="s">
        <v>642</v>
      </c>
      <c r="C1203" s="14" t="s">
        <v>1305</v>
      </c>
      <c r="D1203" s="215"/>
      <c r="E1203" s="14" t="s">
        <v>2293</v>
      </c>
      <c r="F1203" s="42" t="str">
        <f>IF(wskakunin_koutei_izen01_KOUTEI_KAISUU="","",wskakunin_koutei_izen01_KOUTEI_KAISUU)</f>
        <v/>
      </c>
    </row>
    <row r="1204" spans="1:6" ht="15" customHeight="1">
      <c r="A1204" s="184"/>
      <c r="B1204" s="71" t="s">
        <v>565</v>
      </c>
      <c r="C1204" s="14" t="s">
        <v>1306</v>
      </c>
      <c r="D1204" s="215"/>
      <c r="E1204" s="14" t="s">
        <v>2294</v>
      </c>
      <c r="F1204" s="42" t="str">
        <f>IF(wskakunin_koutei_izen01_KOUTEI_TEXT="","",wskakunin_koutei_izen01_KOUTEI_TEXT)</f>
        <v/>
      </c>
    </row>
    <row r="1205" spans="1:6" ht="15" customHeight="1">
      <c r="A1205" s="184"/>
      <c r="B1205" s="113" t="s">
        <v>658</v>
      </c>
      <c r="C1205" s="14" t="s">
        <v>1307</v>
      </c>
      <c r="D1205" s="215"/>
      <c r="E1205" s="14" t="s">
        <v>2295</v>
      </c>
      <c r="F1205" s="42" t="str">
        <f>IF(wskakunin_koutei_izen01_INTER_ISSUE_NAME="","",wskakunin_koutei_izen01_INTER_ISSUE_NAME)</f>
        <v/>
      </c>
    </row>
    <row r="1206" spans="1:6" ht="15" customHeight="1">
      <c r="A1206" s="184"/>
      <c r="B1206" s="113" t="s">
        <v>659</v>
      </c>
      <c r="C1206" s="14" t="s">
        <v>1308</v>
      </c>
      <c r="D1206" s="215"/>
      <c r="E1206" s="14" t="s">
        <v>2296</v>
      </c>
      <c r="F1206" s="42" t="str">
        <f>IF(wskakunin_koutei_izen01_INTER_ISSUE_NO="","",wskakunin_koutei_izen01_INTER_ISSUE_NO)</f>
        <v/>
      </c>
    </row>
    <row r="1207" spans="1:6" ht="15" customHeight="1">
      <c r="A1207" s="184"/>
      <c r="B1207" s="113" t="s">
        <v>660</v>
      </c>
      <c r="C1207" s="14" t="s">
        <v>1309</v>
      </c>
      <c r="D1207" s="237"/>
      <c r="E1207" s="14" t="s">
        <v>2297</v>
      </c>
      <c r="F1207" s="237" t="str">
        <f>IF(wskakunin_koutei_izen01_INTER_ISSUE_DATE="","",wskakunin_koutei_izen01_INTER_ISSUE_DATE)</f>
        <v/>
      </c>
    </row>
    <row r="1208" spans="1:6" ht="15" customHeight="1">
      <c r="A1208" s="185"/>
      <c r="B1208" s="72"/>
    </row>
    <row r="1209" spans="1:6" ht="15" customHeight="1">
      <c r="A1209" s="184" t="s">
        <v>1200</v>
      </c>
      <c r="B1209" s="64"/>
    </row>
    <row r="1210" spans="1:6" ht="15" customHeight="1">
      <c r="A1210" s="184"/>
      <c r="B1210" s="72" t="s">
        <v>642</v>
      </c>
      <c r="C1210" s="14" t="s">
        <v>1310</v>
      </c>
      <c r="D1210" s="215"/>
      <c r="E1210" s="14" t="s">
        <v>2311</v>
      </c>
      <c r="F1210" s="42" t="str">
        <f>IF(wskakunin_koutei_izen02_KOUTEI_KAISUU="","",wskakunin_koutei_izen02_KOUTEI_KAISUU)</f>
        <v/>
      </c>
    </row>
    <row r="1211" spans="1:6" ht="15" customHeight="1">
      <c r="A1211" s="184"/>
      <c r="B1211" s="71" t="s">
        <v>565</v>
      </c>
      <c r="C1211" s="14" t="s">
        <v>1311</v>
      </c>
      <c r="D1211" s="215"/>
      <c r="E1211" s="14" t="s">
        <v>2312</v>
      </c>
      <c r="F1211" s="42" t="str">
        <f>IF(wskakunin_koutei_izen02_KOUTEI_TEXT="","",wskakunin_koutei_izen02_KOUTEI_TEXT)</f>
        <v/>
      </c>
    </row>
    <row r="1212" spans="1:6" ht="15" customHeight="1">
      <c r="A1212" s="184"/>
      <c r="B1212" s="113" t="s">
        <v>658</v>
      </c>
      <c r="C1212" s="14" t="s">
        <v>1312</v>
      </c>
      <c r="D1212" s="215"/>
      <c r="E1212" s="14" t="s">
        <v>2313</v>
      </c>
      <c r="F1212" s="42" t="str">
        <f>IF(wskakunin_koutei_izen02_INTER_ISSUE_NAME="","",wskakunin_koutei_izen02_INTER_ISSUE_NAME)</f>
        <v/>
      </c>
    </row>
    <row r="1213" spans="1:6" ht="15" customHeight="1">
      <c r="A1213" s="184"/>
      <c r="B1213" s="113" t="s">
        <v>659</v>
      </c>
      <c r="C1213" s="14" t="s">
        <v>1313</v>
      </c>
      <c r="D1213" s="215"/>
      <c r="E1213" s="14" t="s">
        <v>2314</v>
      </c>
      <c r="F1213" s="42" t="str">
        <f>IF(wskakunin_koutei_izen02_INTER_ISSUE_NO="","",wskakunin_koutei_izen02_INTER_ISSUE_NO)</f>
        <v/>
      </c>
    </row>
    <row r="1214" spans="1:6" ht="15" customHeight="1">
      <c r="A1214" s="184"/>
      <c r="B1214" s="113" t="s">
        <v>660</v>
      </c>
      <c r="C1214" s="14" t="s">
        <v>1314</v>
      </c>
      <c r="D1214" s="237"/>
      <c r="E1214" s="14" t="s">
        <v>2315</v>
      </c>
      <c r="F1214" s="237" t="str">
        <f>IF(wskakunin_koutei_izen02_INTER_ISSUE_DATE="","",wskakunin_koutei_izen02_INTER_ISSUE_DATE)</f>
        <v/>
      </c>
    </row>
    <row r="1215" spans="1:6" ht="15" customHeight="1">
      <c r="A1215" s="184"/>
      <c r="B1215" s="72"/>
    </row>
    <row r="1216" spans="1:6" ht="15" customHeight="1">
      <c r="A1216" s="183" t="s">
        <v>1204</v>
      </c>
      <c r="B1216" s="108"/>
    </row>
    <row r="1217" spans="1:7" ht="15" customHeight="1">
      <c r="A1217" s="184"/>
      <c r="B1217" s="72" t="s">
        <v>642</v>
      </c>
      <c r="C1217" s="14" t="s">
        <v>2383</v>
      </c>
      <c r="D1217" s="215"/>
      <c r="E1217" s="14" t="s">
        <v>2393</v>
      </c>
      <c r="F1217" s="42" t="str">
        <f>IF(wskakunin_koutei_izen03_KOUTEI_KAISUU="","",wskakunin_koutei_izen03_KOUTEI_KAISUU)</f>
        <v/>
      </c>
    </row>
    <row r="1218" spans="1:7" ht="15" customHeight="1">
      <c r="A1218" s="184"/>
      <c r="B1218" s="71" t="s">
        <v>565</v>
      </c>
      <c r="C1218" s="14" t="s">
        <v>2384</v>
      </c>
      <c r="D1218" s="215"/>
      <c r="E1218" s="14" t="s">
        <v>2394</v>
      </c>
      <c r="F1218" s="42" t="str">
        <f>IF(wskakunin_koutei_izen03_KOUTEI_TEXT="","",wskakunin_koutei_izen03_KOUTEI_TEXT)</f>
        <v/>
      </c>
    </row>
    <row r="1219" spans="1:7" ht="15" customHeight="1">
      <c r="A1219" s="184"/>
      <c r="B1219" s="113" t="s">
        <v>658</v>
      </c>
      <c r="C1219" s="14" t="s">
        <v>2385</v>
      </c>
      <c r="D1219" s="215"/>
      <c r="E1219" s="14" t="s">
        <v>2395</v>
      </c>
      <c r="F1219" s="42" t="str">
        <f>IF(wskakunin_koutei_izen03_INTER_ISSUE_NAME="","",wskakunin_koutei_izen03_INTER_ISSUE_NAME)</f>
        <v/>
      </c>
    </row>
    <row r="1220" spans="1:7" ht="15" customHeight="1">
      <c r="A1220" s="184"/>
      <c r="B1220" s="113" t="s">
        <v>659</v>
      </c>
      <c r="C1220" s="14" t="s">
        <v>2386</v>
      </c>
      <c r="D1220" s="215"/>
      <c r="E1220" s="14" t="s">
        <v>2396</v>
      </c>
      <c r="F1220" s="42" t="str">
        <f>IF(wskakunin_koutei_izen03_INTER_ISSUE_NO="","",wskakunin_koutei_izen03_INTER_ISSUE_NO)</f>
        <v/>
      </c>
    </row>
    <row r="1221" spans="1:7" ht="15" customHeight="1">
      <c r="A1221" s="184"/>
      <c r="B1221" s="113" t="s">
        <v>660</v>
      </c>
      <c r="C1221" s="14" t="s">
        <v>2387</v>
      </c>
      <c r="D1221" s="235"/>
      <c r="E1221" s="14" t="s">
        <v>2397</v>
      </c>
      <c r="F1221" s="235" t="str">
        <f>IF(wskakunin_koutei_izen03_INTER_ISSUE_DATE="","",wskakunin_koutei_izen03_INTER_ISSUE_DATE)</f>
        <v/>
      </c>
    </row>
    <row r="1222" spans="1:7" ht="15" customHeight="1">
      <c r="A1222" s="185"/>
      <c r="B1222" s="72"/>
    </row>
    <row r="1223" spans="1:7" ht="15" customHeight="1">
      <c r="A1223" s="183" t="s">
        <v>2382</v>
      </c>
      <c r="B1223" s="108"/>
    </row>
    <row r="1224" spans="1:7" ht="15" customHeight="1">
      <c r="A1224" s="184"/>
      <c r="B1224" s="72" t="s">
        <v>642</v>
      </c>
      <c r="C1224" s="14" t="s">
        <v>2388</v>
      </c>
      <c r="D1224" s="215"/>
      <c r="E1224" s="14" t="s">
        <v>2398</v>
      </c>
      <c r="F1224" s="42" t="str">
        <f>IF(wskakunin_koutei_izen04_KOUTEI_KAISUU="","",wskakunin_koutei_izen04_KOUTEI_KAISUU)</f>
        <v/>
      </c>
    </row>
    <row r="1225" spans="1:7" ht="15" customHeight="1">
      <c r="A1225" s="184"/>
      <c r="B1225" s="71" t="s">
        <v>565</v>
      </c>
      <c r="C1225" s="14" t="s">
        <v>2389</v>
      </c>
      <c r="D1225" s="215"/>
      <c r="E1225" s="14" t="s">
        <v>2399</v>
      </c>
      <c r="F1225" s="42" t="str">
        <f>IF(wskakunin_koutei_izen04_KOUTEI_TEXT="","",wskakunin_koutei_izen04_KOUTEI_TEXT)</f>
        <v/>
      </c>
    </row>
    <row r="1226" spans="1:7" ht="15" customHeight="1">
      <c r="A1226" s="184"/>
      <c r="B1226" s="113" t="s">
        <v>658</v>
      </c>
      <c r="C1226" s="14" t="s">
        <v>2390</v>
      </c>
      <c r="D1226" s="215"/>
      <c r="E1226" s="14" t="s">
        <v>2400</v>
      </c>
      <c r="F1226" s="42" t="str">
        <f>IF(wskakunin_koutei_izen04_INTER_ISSUE_NAME="","",wskakunin_koutei_izen04_INTER_ISSUE_NAME)</f>
        <v/>
      </c>
    </row>
    <row r="1227" spans="1:7" ht="15" customHeight="1">
      <c r="A1227" s="184"/>
      <c r="B1227" s="113" t="s">
        <v>659</v>
      </c>
      <c r="C1227" s="14" t="s">
        <v>2391</v>
      </c>
      <c r="D1227" s="215"/>
      <c r="E1227" s="14" t="s">
        <v>2401</v>
      </c>
      <c r="F1227" s="42" t="str">
        <f>IF(wskakunin_koutei_izen04_INTER_ISSUE_NO="","",wskakunin_koutei_izen04_INTER_ISSUE_NO)</f>
        <v/>
      </c>
    </row>
    <row r="1228" spans="1:7" ht="15" customHeight="1">
      <c r="A1228" s="184"/>
      <c r="B1228" s="113" t="s">
        <v>660</v>
      </c>
      <c r="C1228" s="14" t="s">
        <v>2392</v>
      </c>
      <c r="D1228" s="235"/>
      <c r="E1228" s="14" t="s">
        <v>2402</v>
      </c>
      <c r="F1228" s="235" t="str">
        <f>IF(wskakunin_koutei_izen04_INTER_ISSUE_DATE="","",wskakunin_koutei_izen04_INTER_ISSUE_DATE)</f>
        <v/>
      </c>
    </row>
    <row r="1229" spans="1:7" ht="15" customHeight="1">
      <c r="A1229" s="185"/>
      <c r="B1229" s="72"/>
    </row>
    <row r="1230" spans="1:7" ht="15" customHeight="1">
      <c r="A1230" s="183" t="s">
        <v>2403</v>
      </c>
      <c r="B1230" s="108" t="s">
        <v>2372</v>
      </c>
      <c r="G1230" s="14" t="s">
        <v>2272</v>
      </c>
    </row>
    <row r="1231" spans="1:7" ht="15" customHeight="1">
      <c r="A1231" s="184"/>
      <c r="B1231" s="72" t="s">
        <v>2277</v>
      </c>
      <c r="E1231" s="14" t="s">
        <v>2298</v>
      </c>
      <c r="F1231" s="42" t="str">
        <f ca="1">IF(chk_JOB_KIND_kakunin=1,"",cst_wskakunin_koutei_izen01_KOUTEI_KAISUU)</f>
        <v/>
      </c>
    </row>
    <row r="1232" spans="1:7" ht="15" customHeight="1">
      <c r="A1232" s="184"/>
      <c r="B1232" s="71" t="s">
        <v>2278</v>
      </c>
      <c r="E1232" s="14" t="s">
        <v>2299</v>
      </c>
      <c r="F1232" s="42" t="str">
        <f ca="1">IF(chk_JOB_KIND_kakunin=1,"",cst_wskakunin_koutei_izen01_KOUTEI_TEXT)</f>
        <v/>
      </c>
    </row>
    <row r="1233" spans="1:7" ht="15" customHeight="1">
      <c r="A1233" s="184"/>
      <c r="B1233" s="113" t="s">
        <v>2279</v>
      </c>
      <c r="E1233" s="14" t="s">
        <v>2302</v>
      </c>
      <c r="F1233" s="42" t="str">
        <f ca="1">IF(chk_JOB_KIND_kakunin=1,"",cst_wskakunin_koutei_izen01_INTER_ISSUE_NAME)</f>
        <v/>
      </c>
    </row>
    <row r="1234" spans="1:7" ht="15" customHeight="1">
      <c r="A1234" s="184"/>
      <c r="B1234" s="113" t="s">
        <v>2280</v>
      </c>
      <c r="E1234" s="14" t="s">
        <v>2300</v>
      </c>
      <c r="F1234" s="42" t="str">
        <f ca="1">IF(chk_JOB_KIND_kakunin=1,"",cst_wskakunin_koutei_izen01_INTER_ISSUE_NO)</f>
        <v/>
      </c>
    </row>
    <row r="1235" spans="1:7" ht="15" customHeight="1">
      <c r="A1235" s="184"/>
      <c r="B1235" s="113" t="s">
        <v>2281</v>
      </c>
      <c r="E1235" s="14" t="s">
        <v>2301</v>
      </c>
      <c r="F1235" s="237" t="str">
        <f ca="1">IF(chk_JOB_KIND_kakunin=1,"",cst_wskakunin_koutei_izen01_INTER_ISSUE_DATE)</f>
        <v/>
      </c>
    </row>
    <row r="1236" spans="1:7" ht="15" customHeight="1">
      <c r="A1236" s="184"/>
      <c r="B1236" s="72"/>
    </row>
    <row r="1237" spans="1:7" ht="15" customHeight="1">
      <c r="A1237" s="183" t="s">
        <v>2403</v>
      </c>
      <c r="B1237" s="108" t="s">
        <v>2373</v>
      </c>
      <c r="G1237" s="14" t="s">
        <v>2308</v>
      </c>
    </row>
    <row r="1238" spans="1:7" ht="15" customHeight="1">
      <c r="A1238" s="184"/>
      <c r="B1238" s="72" t="s">
        <v>2277</v>
      </c>
      <c r="E1238" s="14" t="s">
        <v>2303</v>
      </c>
      <c r="F1238" s="42" t="str">
        <f ca="1">IF(chk_INTER1_state_in_conf=1,cst_wskakunin_koutei01_KOUTEI_KAISUU,"")</f>
        <v/>
      </c>
    </row>
    <row r="1239" spans="1:7" ht="15" customHeight="1">
      <c r="A1239" s="184"/>
      <c r="B1239" s="71" t="s">
        <v>2278</v>
      </c>
      <c r="E1239" s="14" t="s">
        <v>2304</v>
      </c>
      <c r="F1239" s="42" t="str">
        <f ca="1">IF(chk_INTER1_state_in_conf=1,cst_wskakunin_koutei01_KOUTEI_TEXT,"")</f>
        <v/>
      </c>
    </row>
    <row r="1240" spans="1:7" ht="15" customHeight="1">
      <c r="A1240" s="184"/>
      <c r="B1240" s="113" t="s">
        <v>2279</v>
      </c>
      <c r="E1240" s="14" t="s">
        <v>2305</v>
      </c>
      <c r="F1240" s="42" t="str">
        <f ca="1">IF(chk_INTER1_state_in_conf=1,cst_wskakunin_KIKAN_NAME,"")</f>
        <v/>
      </c>
    </row>
    <row r="1241" spans="1:7" ht="15" customHeight="1">
      <c r="A1241" s="184"/>
      <c r="B1241" s="113" t="s">
        <v>2280</v>
      </c>
      <c r="E1241" s="14" t="s">
        <v>2306</v>
      </c>
      <c r="F1241" s="42" t="str">
        <f ca="1">IF(chk_INTER1_state_in_conf=1,"第   KAK建合        号","")</f>
        <v/>
      </c>
    </row>
    <row r="1242" spans="1:7" ht="15" customHeight="1">
      <c r="A1242" s="184"/>
      <c r="B1242" s="113" t="s">
        <v>2281</v>
      </c>
      <c r="E1242" s="14" t="s">
        <v>2307</v>
      </c>
      <c r="F1242" s="237" t="str">
        <f ca="1">IF(chk_INTER1_state_in_conf=1,"","")</f>
        <v/>
      </c>
    </row>
    <row r="1243" spans="1:7" ht="15" customHeight="1">
      <c r="A1243" s="185"/>
      <c r="B1243" s="72"/>
    </row>
    <row r="1244" spans="1:7" ht="15" customHeight="1">
      <c r="A1244" s="183" t="s">
        <v>2404</v>
      </c>
      <c r="B1244" s="108" t="s">
        <v>2372</v>
      </c>
      <c r="G1244" s="14" t="s">
        <v>2272</v>
      </c>
    </row>
    <row r="1245" spans="1:7" ht="15" customHeight="1">
      <c r="A1245" s="184"/>
      <c r="B1245" s="72" t="s">
        <v>2277</v>
      </c>
      <c r="E1245" s="14" t="s">
        <v>2405</v>
      </c>
      <c r="F1245" s="42" t="str">
        <f ca="1">IF(chk_JOB_KIND_kakunin=1,"",cst_wskakunin_koutei_izen02_KOUTEI_KAISUU)</f>
        <v/>
      </c>
    </row>
    <row r="1246" spans="1:7" ht="15" customHeight="1">
      <c r="A1246" s="184"/>
      <c r="B1246" s="71" t="s">
        <v>2278</v>
      </c>
      <c r="E1246" s="14" t="s">
        <v>2406</v>
      </c>
      <c r="F1246" s="42" t="str">
        <f ca="1">IF(chk_JOB_KIND_kakunin=1,"",cst_wskakunin_koutei_izen02_KOUTEI_TEXT)</f>
        <v/>
      </c>
    </row>
    <row r="1247" spans="1:7" ht="15" customHeight="1">
      <c r="A1247" s="184"/>
      <c r="B1247" s="113" t="s">
        <v>2279</v>
      </c>
      <c r="E1247" s="14" t="s">
        <v>2407</v>
      </c>
      <c r="F1247" s="42" t="str">
        <f ca="1">IF(chk_JOB_KIND_kakunin=1,"",cst_wskakunin_koutei_izen02_INTER_ISSUE_NAME)</f>
        <v/>
      </c>
    </row>
    <row r="1248" spans="1:7" ht="15" customHeight="1">
      <c r="A1248" s="184"/>
      <c r="B1248" s="113" t="s">
        <v>2280</v>
      </c>
      <c r="E1248" s="14" t="s">
        <v>2408</v>
      </c>
      <c r="F1248" s="42" t="str">
        <f ca="1">IF(chk_JOB_KIND_kakunin=1,"",cst_wskakunin_koutei_izen02_INTER_ISSUE_NO)</f>
        <v/>
      </c>
    </row>
    <row r="1249" spans="1:7" ht="15" customHeight="1">
      <c r="A1249" s="184"/>
      <c r="B1249" s="113" t="s">
        <v>2281</v>
      </c>
      <c r="E1249" s="14" t="s">
        <v>2409</v>
      </c>
      <c r="F1249" s="237" t="str">
        <f ca="1">IF(chk_JOB_KIND_kakunin=1,"",cst_wskakunin_koutei_izen02_INTER_ISSUE_DATE)</f>
        <v/>
      </c>
    </row>
    <row r="1250" spans="1:7" ht="15" customHeight="1">
      <c r="A1250" s="184"/>
      <c r="B1250" s="72"/>
    </row>
    <row r="1251" spans="1:7" ht="15" customHeight="1">
      <c r="A1251" s="183" t="s">
        <v>2404</v>
      </c>
      <c r="B1251" s="108" t="s">
        <v>2373</v>
      </c>
      <c r="G1251" s="14" t="s">
        <v>2272</v>
      </c>
    </row>
    <row r="1252" spans="1:7" ht="15" customHeight="1">
      <c r="A1252" s="184"/>
      <c r="B1252" s="72" t="s">
        <v>2277</v>
      </c>
      <c r="E1252" s="14" t="s">
        <v>2410</v>
      </c>
      <c r="F1252" s="42" t="str">
        <f ca="1">IF(chk_INTER1_state_in_conf=1,"","")</f>
        <v/>
      </c>
    </row>
    <row r="1253" spans="1:7" ht="15" customHeight="1">
      <c r="A1253" s="184"/>
      <c r="B1253" s="71" t="s">
        <v>2278</v>
      </c>
      <c r="E1253" s="14" t="s">
        <v>2411</v>
      </c>
      <c r="F1253" s="42" t="str">
        <f ca="1">IF(chk_INTER1_state_in_conf=1,"","")</f>
        <v/>
      </c>
    </row>
    <row r="1254" spans="1:7" ht="15" customHeight="1">
      <c r="A1254" s="184"/>
      <c r="B1254" s="113" t="s">
        <v>2279</v>
      </c>
      <c r="E1254" s="14" t="s">
        <v>2412</v>
      </c>
      <c r="F1254" s="42" t="str">
        <f ca="1">IF(chk_INTER1_state_in_conf=1,"","")</f>
        <v/>
      </c>
    </row>
    <row r="1255" spans="1:7" ht="15" customHeight="1">
      <c r="A1255" s="184"/>
      <c r="B1255" s="113" t="s">
        <v>2280</v>
      </c>
      <c r="E1255" s="14" t="s">
        <v>2413</v>
      </c>
      <c r="F1255" s="42" t="str">
        <f ca="1">IF(chk_INTER1_state_in_conf=1,"","")</f>
        <v/>
      </c>
    </row>
    <row r="1256" spans="1:7" ht="15" customHeight="1">
      <c r="A1256" s="184"/>
      <c r="B1256" s="113" t="s">
        <v>2281</v>
      </c>
      <c r="E1256" s="14" t="s">
        <v>2414</v>
      </c>
      <c r="F1256" s="237" t="str">
        <f ca="1">IF(chk_INTER1_state_in_conf=1,"","")</f>
        <v/>
      </c>
    </row>
    <row r="1257" spans="1:7" ht="15" customHeight="1">
      <c r="A1257" s="185"/>
      <c r="B1257" s="72"/>
    </row>
    <row r="1258" spans="1:7" ht="15" customHeight="1">
      <c r="A1258" s="173" t="s">
        <v>661</v>
      </c>
      <c r="B1258" s="107"/>
    </row>
    <row r="1259" spans="1:7" ht="15" customHeight="1">
      <c r="A1259" s="183" t="s">
        <v>1193</v>
      </c>
      <c r="B1259" s="108"/>
    </row>
    <row r="1260" spans="1:7" ht="15" customHeight="1">
      <c r="A1260" s="184"/>
      <c r="B1260" s="72" t="s">
        <v>642</v>
      </c>
      <c r="C1260" s="14" t="s">
        <v>1315</v>
      </c>
      <c r="D1260" s="215"/>
      <c r="E1260" s="14" t="s">
        <v>2318</v>
      </c>
      <c r="F1260" s="42" t="str">
        <f>IF(wskakunin_koutei_ikou01_KOUTEI_KAISUU="","",wskakunin_koutei_ikou01_KOUTEI_KAISUU)</f>
        <v/>
      </c>
    </row>
    <row r="1261" spans="1:7" ht="15" customHeight="1">
      <c r="A1261" s="184"/>
      <c r="B1261" s="71" t="s">
        <v>565</v>
      </c>
      <c r="C1261" s="14" t="s">
        <v>1316</v>
      </c>
      <c r="D1261" s="215"/>
      <c r="E1261" s="14" t="s">
        <v>2319</v>
      </c>
      <c r="F1261" s="42" t="str">
        <f>IF(wskakunin_koutei_ikou01_KOUTEI_TEXT="","",wskakunin_koutei_ikou01_KOUTEI_TEXT)</f>
        <v/>
      </c>
    </row>
    <row r="1262" spans="1:7" ht="15" customHeight="1">
      <c r="A1262" s="184"/>
      <c r="B1262" s="71" t="s">
        <v>662</v>
      </c>
      <c r="C1262" s="14" t="s">
        <v>1317</v>
      </c>
      <c r="D1262" s="237"/>
      <c r="E1262" s="14" t="s">
        <v>2320</v>
      </c>
      <c r="F1262" s="237" t="str">
        <f>IF(wskakunin_koutei_ikou01_KOUTEI_DATE="","",wskakunin_koutei_ikou01_KOUTEI_DATE)</f>
        <v/>
      </c>
    </row>
    <row r="1263" spans="1:7" ht="15" customHeight="1">
      <c r="A1263" s="185"/>
      <c r="B1263" s="72"/>
    </row>
    <row r="1264" spans="1:7" ht="15" customHeight="1">
      <c r="A1264" s="183" t="s">
        <v>2381</v>
      </c>
      <c r="B1264" s="108"/>
    </row>
    <row r="1265" spans="1:7" ht="15" customHeight="1">
      <c r="A1265" s="184"/>
      <c r="B1265" s="72" t="s">
        <v>642</v>
      </c>
      <c r="C1265" s="14" t="s">
        <v>1318</v>
      </c>
      <c r="D1265" s="215"/>
      <c r="E1265" s="14" t="s">
        <v>2328</v>
      </c>
      <c r="F1265" s="42" t="str">
        <f>IF(wskakunin_koutei_ikou02_KOUTEI_KAISUU="","",wskakunin_koutei_ikou02_KOUTEI_KAISUU)</f>
        <v/>
      </c>
    </row>
    <row r="1266" spans="1:7" ht="15" customHeight="1">
      <c r="A1266" s="184"/>
      <c r="B1266" s="71" t="s">
        <v>565</v>
      </c>
      <c r="C1266" s="14" t="s">
        <v>1319</v>
      </c>
      <c r="D1266" s="215"/>
      <c r="E1266" s="14" t="s">
        <v>2329</v>
      </c>
      <c r="F1266" s="42" t="str">
        <f>IF(wskakunin_koutei_ikou02_KOUTEI_TEXT="","",wskakunin_koutei_ikou02_KOUTEI_TEXT)</f>
        <v/>
      </c>
    </row>
    <row r="1267" spans="1:7" ht="15" customHeight="1">
      <c r="A1267" s="184"/>
      <c r="B1267" s="71" t="s">
        <v>662</v>
      </c>
      <c r="C1267" s="14" t="s">
        <v>1320</v>
      </c>
      <c r="D1267" s="237"/>
      <c r="E1267" s="14" t="s">
        <v>2330</v>
      </c>
      <c r="F1267" s="237" t="str">
        <f>IF(wskakunin_koutei_ikou02_KOUTEI_DATE="","",wskakunin_koutei_ikou02_KOUTEI_DATE)</f>
        <v/>
      </c>
    </row>
    <row r="1268" spans="1:7" ht="15" customHeight="1">
      <c r="A1268" s="185"/>
      <c r="B1268" s="72"/>
    </row>
    <row r="1269" spans="1:7" ht="15" customHeight="1">
      <c r="A1269" s="183" t="s">
        <v>2415</v>
      </c>
      <c r="B1269" s="108" t="s">
        <v>2372</v>
      </c>
      <c r="G1269" s="14" t="s">
        <v>2273</v>
      </c>
    </row>
    <row r="1270" spans="1:7" ht="15" customHeight="1">
      <c r="A1270" s="184"/>
      <c r="B1270" s="72" t="s">
        <v>2277</v>
      </c>
      <c r="E1270" s="14" t="s">
        <v>2333</v>
      </c>
      <c r="F1270" s="42" t="str">
        <f ca="1">IF(chk_INTER2_state_in_conf=1,cst_wskakunin_koutei02_KOUTEI_KAISUU,cst_wskakunin_koutei_ikou01_KOUTEI_KAISUU)</f>
        <v/>
      </c>
    </row>
    <row r="1271" spans="1:7" ht="15" customHeight="1">
      <c r="A1271" s="184"/>
      <c r="B1271" s="71" t="s">
        <v>2278</v>
      </c>
      <c r="E1271" s="14" t="s">
        <v>2334</v>
      </c>
      <c r="F1271" s="42" t="str">
        <f ca="1">IF(chk_INTER2_state_in_conf=1,cst_wskakunin_koutei02_KOUTEI_TEXT,cst_wskakunin_koutei_ikou01_KOUTEI_TEXT)</f>
        <v/>
      </c>
    </row>
    <row r="1272" spans="1:7" ht="15" customHeight="1">
      <c r="A1272" s="184"/>
      <c r="B1272" s="71" t="s">
        <v>2317</v>
      </c>
      <c r="E1272" s="14" t="s">
        <v>2321</v>
      </c>
      <c r="F1272" s="237" t="str">
        <f ca="1">IF(chk_INTER2_state_in_conf=1,cst_wskakunin_koutei02_KOUTEI_DATE,cst_wskakunin_koutei_ikou01_KOUTEI_DATE)</f>
        <v/>
      </c>
    </row>
    <row r="1273" spans="1:7" ht="15" customHeight="1">
      <c r="A1273" s="185"/>
      <c r="B1273" s="72"/>
    </row>
    <row r="1274" spans="1:7" ht="15" customHeight="1">
      <c r="A1274" s="183" t="s">
        <v>2415</v>
      </c>
      <c r="B1274" s="64" t="s">
        <v>2373</v>
      </c>
      <c r="G1274" s="14" t="s">
        <v>2316</v>
      </c>
    </row>
    <row r="1275" spans="1:7" ht="15" customHeight="1">
      <c r="A1275" s="184"/>
      <c r="B1275" s="72" t="s">
        <v>2277</v>
      </c>
      <c r="E1275" s="14" t="s">
        <v>2335</v>
      </c>
      <c r="F1275" s="42" t="str">
        <f ca="1">IF(chk_INTER3_state_in_conf=1,cst_wskakunin_koutei03_KOUTEI_KAISUU,"")</f>
        <v/>
      </c>
    </row>
    <row r="1276" spans="1:7" ht="15" customHeight="1">
      <c r="A1276" s="184"/>
      <c r="B1276" s="71" t="s">
        <v>2278</v>
      </c>
      <c r="E1276" s="14" t="s">
        <v>2322</v>
      </c>
      <c r="F1276" s="42" t="str">
        <f ca="1">IF(chk_INTER3_state_in_conf=1,cst_wskakunin_koutei03_KOUTEI_TEXT,"")</f>
        <v/>
      </c>
    </row>
    <row r="1277" spans="1:7" ht="15" customHeight="1">
      <c r="A1277" s="184"/>
      <c r="B1277" s="71" t="s">
        <v>2317</v>
      </c>
      <c r="E1277" s="14" t="s">
        <v>2323</v>
      </c>
      <c r="F1277" s="237" t="str">
        <f ca="1">IF(chk_INTER3_state_in_conf=1,cst_wskakunin_koutei03_KOUTEI_DATE,"")</f>
        <v/>
      </c>
    </row>
    <row r="1278" spans="1:7" ht="15" customHeight="1">
      <c r="A1278" s="185"/>
      <c r="B1278" s="72"/>
    </row>
    <row r="1279" spans="1:7" ht="15" customHeight="1">
      <c r="A1279" s="183" t="s">
        <v>2416</v>
      </c>
      <c r="B1279" s="108" t="s">
        <v>2372</v>
      </c>
      <c r="G1279" s="14" t="s">
        <v>2326</v>
      </c>
    </row>
    <row r="1280" spans="1:7" ht="15" customHeight="1">
      <c r="A1280" s="184"/>
      <c r="B1280" s="72" t="s">
        <v>2277</v>
      </c>
      <c r="E1280" s="14" t="s">
        <v>2336</v>
      </c>
      <c r="F1280" s="42" t="str">
        <f ca="1">IF(chk_INTER2_state_in_conf=1,cst_wskakunin_koutei02_KOUTEI_KAISUU,cst_wskakunin_koutei_ikou02_KOUTEI_KAISUU)</f>
        <v/>
      </c>
    </row>
    <row r="1281" spans="1:7" ht="15" customHeight="1">
      <c r="A1281" s="184"/>
      <c r="B1281" s="71" t="s">
        <v>2278</v>
      </c>
      <c r="E1281" s="14" t="s">
        <v>2337</v>
      </c>
      <c r="F1281" s="42" t="str">
        <f ca="1">IF(chk_INTER2_state_in_conf=1,cst_wskakunin_koutei02_KOUTEI_TEXT,cst_wskakunin_koutei_ikou02_KOUTEI_TEXT)</f>
        <v/>
      </c>
    </row>
    <row r="1282" spans="1:7" ht="15" customHeight="1">
      <c r="A1282" s="184"/>
      <c r="B1282" s="71" t="s">
        <v>2317</v>
      </c>
      <c r="E1282" s="14" t="s">
        <v>2324</v>
      </c>
      <c r="F1282" s="237" t="str">
        <f ca="1">IF(chk_INTER2_state_in_conf=1,cst_wskakunin_koutei02_KOUTEI_DATE,cst_wskakunin_koutei_ikou02_KOUTEI_DATE)</f>
        <v/>
      </c>
    </row>
    <row r="1283" spans="1:7" ht="15" customHeight="1">
      <c r="A1283" s="185"/>
      <c r="B1283" s="72"/>
    </row>
    <row r="1284" spans="1:7" ht="15" customHeight="1">
      <c r="A1284" s="183" t="s">
        <v>2416</v>
      </c>
      <c r="B1284" s="64" t="s">
        <v>2373</v>
      </c>
      <c r="G1284" s="14" t="s">
        <v>2327</v>
      </c>
    </row>
    <row r="1285" spans="1:7" ht="15" customHeight="1">
      <c r="A1285" s="184"/>
      <c r="B1285" s="72" t="s">
        <v>2277</v>
      </c>
      <c r="E1285" s="14" t="s">
        <v>2338</v>
      </c>
      <c r="F1285" s="42" t="str">
        <f ca="1">IF(chk_INTER3_state_in_conf=1,cst_wskakunin_koutei03_KOUTEI_KAISUU,"")</f>
        <v/>
      </c>
    </row>
    <row r="1286" spans="1:7" ht="15" customHeight="1">
      <c r="A1286" s="184"/>
      <c r="B1286" s="71" t="s">
        <v>2278</v>
      </c>
      <c r="E1286" s="14" t="s">
        <v>2325</v>
      </c>
      <c r="F1286" s="42" t="str">
        <f ca="1">IF(chk_INTER3_state_in_conf=1,cst_wskakunin_koutei03_KOUTEI_TEXT,"")</f>
        <v/>
      </c>
    </row>
    <row r="1287" spans="1:7" ht="15" customHeight="1">
      <c r="A1287" s="184"/>
      <c r="B1287" s="71" t="s">
        <v>2317</v>
      </c>
      <c r="E1287" s="14" t="s">
        <v>2339</v>
      </c>
      <c r="F1287" s="237" t="str">
        <f ca="1">IF(chk_INTER3_state_in_conf=1,cst_wskakunin_koutei03_KOUTEI_DATE,"")</f>
        <v/>
      </c>
    </row>
    <row r="1288" spans="1:7" ht="15" customHeight="1">
      <c r="A1288" s="186"/>
      <c r="B1288" s="73"/>
    </row>
    <row r="1289" spans="1:7" ht="15" customHeight="1">
      <c r="A1289" s="170" t="s">
        <v>663</v>
      </c>
      <c r="B1289" s="47"/>
      <c r="C1289" t="s">
        <v>2192</v>
      </c>
    </row>
    <row r="1290" spans="1:7" ht="15" customHeight="1">
      <c r="A1290" s="48"/>
      <c r="B1290" s="77" t="s">
        <v>566</v>
      </c>
      <c r="C1290" s="14" t="s">
        <v>2193</v>
      </c>
      <c r="D1290" s="215"/>
      <c r="E1290" s="14" t="s">
        <v>2331</v>
      </c>
      <c r="F1290" s="42" t="str">
        <f>IF(wskakunin_keibi_henkou01_HENKOU_SYURUI="","",wskakunin_keibi_henkou01_HENKOU_SYURUI)</f>
        <v/>
      </c>
    </row>
    <row r="1291" spans="1:7" ht="15" customHeight="1">
      <c r="A1291" s="48"/>
      <c r="B1291" s="77" t="s">
        <v>567</v>
      </c>
      <c r="C1291" s="14" t="s">
        <v>2194</v>
      </c>
      <c r="D1291" s="215"/>
      <c r="E1291" s="14" t="s">
        <v>2332</v>
      </c>
      <c r="F1291" s="42" t="str">
        <f>IF(wskakunin_keibi_henkou01_HENKOU_GAIYOU="","",wskakunin_keibi_henkou01_HENKOU_GAIYOU)</f>
        <v/>
      </c>
    </row>
    <row r="1292" spans="1:7" ht="15" customHeight="1">
      <c r="A1292" s="49"/>
      <c r="B1292" s="73"/>
      <c r="C1292" s="15"/>
    </row>
    <row r="1293" spans="1:7" ht="15" customHeight="1">
      <c r="A1293" s="167" t="s">
        <v>1217</v>
      </c>
      <c r="B1293" s="104" t="s">
        <v>14</v>
      </c>
      <c r="F1293" s="14" t="s">
        <v>2343</v>
      </c>
      <c r="G1293" s="14" t="s">
        <v>2342</v>
      </c>
    </row>
    <row r="1294" spans="1:7" ht="15" customHeight="1">
      <c r="A1294" s="170" t="s">
        <v>2668</v>
      </c>
      <c r="B1294" s="172"/>
      <c r="C1294" s="14" t="s">
        <v>2271</v>
      </c>
      <c r="D1294" s="237"/>
      <c r="E1294" s="14" t="s">
        <v>2287</v>
      </c>
      <c r="F1294" s="237" t="str">
        <f ca="1">IF(chk_JOB_KIND_kakunin=1,"",IF(wskakunin_KOUJI_KANRYOU_DATE="","",wskakunin_KOUJI_KANRYOU_DATE))</f>
        <v/>
      </c>
      <c r="G1294" s="14" t="s">
        <v>2272</v>
      </c>
    </row>
    <row r="1295" spans="1:7" ht="15" customHeight="1">
      <c r="A1295" s="86" t="s">
        <v>2345</v>
      </c>
      <c r="B1295" s="107"/>
    </row>
    <row r="1296" spans="1:7" ht="15" customHeight="1">
      <c r="A1296" s="168" t="s">
        <v>2347</v>
      </c>
      <c r="B1296" s="108" t="s">
        <v>2362</v>
      </c>
    </row>
    <row r="1297" spans="1:6" ht="15" customHeight="1">
      <c r="A1297" s="48"/>
      <c r="B1297" s="72" t="s">
        <v>642</v>
      </c>
      <c r="E1297" s="14" t="s">
        <v>1195</v>
      </c>
      <c r="F1297" s="14" t="str">
        <f>cst_wskakunin_koutei01_KOUTEI_KAISUU</f>
        <v/>
      </c>
    </row>
    <row r="1298" spans="1:6" ht="15" customHeight="1">
      <c r="A1298" s="48"/>
      <c r="B1298" s="72" t="s">
        <v>565</v>
      </c>
      <c r="E1298" s="14" t="s">
        <v>1199</v>
      </c>
      <c r="F1298" s="14" t="str">
        <f>cst_wskakunin_koutei01_KOUTEI_TEXT</f>
        <v/>
      </c>
    </row>
    <row r="1299" spans="1:6" ht="15" customHeight="1">
      <c r="A1299" s="48"/>
      <c r="B1299" s="72" t="s">
        <v>2346</v>
      </c>
      <c r="C1299" s="14" t="s">
        <v>2352</v>
      </c>
      <c r="D1299" s="215"/>
      <c r="E1299" s="14" t="s">
        <v>2364</v>
      </c>
      <c r="F1299" s="42" t="str">
        <f>IF(wskakunin_koutei01_INTER_ISSUE_NAME="","",wskakunin_koutei01_INTER_ISSUE_NAME)</f>
        <v/>
      </c>
    </row>
    <row r="1300" spans="1:6" ht="15" customHeight="1">
      <c r="A1300" s="48"/>
      <c r="B1300" s="72" t="s">
        <v>659</v>
      </c>
      <c r="C1300" s="14" t="s">
        <v>2353</v>
      </c>
      <c r="D1300" s="215"/>
      <c r="E1300" s="14" t="s">
        <v>2365</v>
      </c>
      <c r="F1300" s="42" t="str">
        <f>IF(wskakunin_koutei01_INTER_ISSUE_NO="","",wskakunin_koutei01_INTER_ISSUE_NO)</f>
        <v/>
      </c>
    </row>
    <row r="1301" spans="1:6" ht="15" customHeight="1">
      <c r="A1301" s="48"/>
      <c r="B1301" s="72" t="s">
        <v>660</v>
      </c>
      <c r="C1301" s="14" t="s">
        <v>2354</v>
      </c>
      <c r="D1301" s="237"/>
      <c r="E1301" s="14" t="s">
        <v>2366</v>
      </c>
      <c r="F1301" s="237" t="str">
        <f>IF(wskakunin_koutei01_INTER_ISSUE_DATE="","",wskakunin_koutei01_INTER_ISSUE_DATE)</f>
        <v/>
      </c>
    </row>
    <row r="1302" spans="1:6" ht="15" customHeight="1">
      <c r="A1302" s="48"/>
      <c r="B1302" s="72"/>
      <c r="D1302" s="181"/>
      <c r="F1302" s="181"/>
    </row>
    <row r="1303" spans="1:6" ht="15" customHeight="1">
      <c r="A1303" s="168"/>
      <c r="B1303" s="182" t="s">
        <v>2363</v>
      </c>
      <c r="D1303" s="181"/>
      <c r="F1303" s="181"/>
    </row>
    <row r="1304" spans="1:6" ht="15" customHeight="1">
      <c r="A1304" s="48"/>
      <c r="B1304" s="72" t="s">
        <v>642</v>
      </c>
      <c r="D1304" s="181"/>
      <c r="E1304" s="14" t="s">
        <v>2368</v>
      </c>
      <c r="F1304" s="235" t="str">
        <f t="array" aca="1" ref="F1304" ca="1">IF(OR(chk_INTER_state_in_final=10,chk_INTER_state_in_final=40),cst_wskakunin_koutei01_KOUTEI_KAISUU,IF(chk_INTER_state_in_final=30,cst_wskakunin_keika01_TOUTEI_KAISUU_inter0,IF(chk_INTER_state_in_final=31,cst_wskakunin_koutei_izen01_KOUTEI_KAISUU,IF(chk_INTER_state_in_final=32,cst_wskakunin_koutei_izen01_KOUTEI_KAISUU,""))))</f>
        <v/>
      </c>
    </row>
    <row r="1305" spans="1:6" ht="15" customHeight="1">
      <c r="A1305" s="48"/>
      <c r="B1305" s="72" t="s">
        <v>565</v>
      </c>
      <c r="D1305" s="181"/>
      <c r="E1305" s="14" t="s">
        <v>2369</v>
      </c>
      <c r="F1305" s="235" t="str">
        <f ca="1">IF(OR(chk_INTER_state_in_final=10,chk_INTER_state_in_final=40),cst_wskakunin_koutei01_KOUTEI_TEXT,IF(chk_INTER_state_in_final=30,cst_wskakunin_TOKUTEI_KOUTEI,IF(chk_INTER_state_in_final=31,cst_wskakunin_koutei_izen01_KOUTEI_TEXT,IF(chk_INTER_state_in_final=32,cst_wskakunin_koutei_izen01_KOUTEI_TEXT,""))))</f>
        <v/>
      </c>
    </row>
    <row r="1306" spans="1:6" ht="15" customHeight="1">
      <c r="A1306" s="48"/>
      <c r="B1306" s="72" t="s">
        <v>2346</v>
      </c>
      <c r="D1306" s="181"/>
      <c r="E1306" s="14" t="s">
        <v>2370</v>
      </c>
      <c r="F1306" s="235" t="str">
        <f t="array" aca="1" ref="F1306" ca="1">IF(OR(chk_INTER_state_in_final=10,chk_INTER_state_in_final=40),cst_wskakunin_koutei01_INTER_ISSUE_NAME,IF(chk_INTER_state_in_final=30,cst_wskakunin_keika01_INTER_ISSUE_NAME_inter0,IF(chk_INTER_state_in_final=31,cst_wskakunin_koutei_izen01_INTER_ISSUE_NAME,IF(chk_INTER_state_in_final=32,cst_wskakunin_koutei_izen01_INTER_ISSUE_NAME,""))))</f>
        <v/>
      </c>
    </row>
    <row r="1307" spans="1:6" ht="15" customHeight="1">
      <c r="A1307" s="48"/>
      <c r="B1307" s="72" t="s">
        <v>659</v>
      </c>
      <c r="D1307" s="181"/>
      <c r="E1307" s="14" t="s">
        <v>2371</v>
      </c>
      <c r="F1307" s="235" t="str">
        <f t="array" aca="1" ref="F1307" ca="1">IF(OR(chk_INTER_state_in_final=10,chk_INTER_state_in_final=40),cst_wskakunin_koutei01_INTER_ISSUE_NO,IF(chk_INTER_state_in_final=30,cst_wskakunin_keika01_INTER_ISSUE_NO_inter0,IF(chk_INTER_state_in_final=31,cst_wskakunin_koutei_izen01_INTER_ISSUE_NO,IF(chk_INTER_state_in_final=32,cst_wskakunin_koutei_izen01_INTER_ISSUE_NO,""))))</f>
        <v/>
      </c>
    </row>
    <row r="1308" spans="1:6" ht="15" customHeight="1">
      <c r="A1308" s="48"/>
      <c r="B1308" s="72" t="s">
        <v>660</v>
      </c>
      <c r="D1308" s="181"/>
      <c r="E1308" s="14" t="s">
        <v>2367</v>
      </c>
      <c r="F1308" s="237" t="str">
        <f ca="1">IF(OR(chk_INTER_state_in_final=10,chk_INTER_state_in_final=40),cst_wskakunin_koutei01_INTER_ISSUE_DATE,IF(chk_INTER_state_in_final=30,"",IF(chk_INTER_state_in_final=31,cst_wskakunin_koutei_izen01_INTER_ISSUE_DATE,IF(chk_INTER_state_in_final=32,cst_wskakunin_koutei_izen01_INTER_ISSUE_DATE,""))))</f>
        <v/>
      </c>
    </row>
    <row r="1309" spans="1:6" ht="15" customHeight="1">
      <c r="A1309" s="169"/>
      <c r="B1309" s="72"/>
    </row>
    <row r="1310" spans="1:6" ht="15" customHeight="1">
      <c r="A1310" s="48" t="s">
        <v>2348</v>
      </c>
      <c r="B1310" s="108" t="s">
        <v>2362</v>
      </c>
    </row>
    <row r="1311" spans="1:6" ht="15" customHeight="1">
      <c r="A1311" s="48"/>
      <c r="B1311" s="72" t="s">
        <v>642</v>
      </c>
      <c r="E1311" s="14" t="s">
        <v>548</v>
      </c>
      <c r="F1311" s="14" t="str">
        <f>cst_wskakunin_koutei02_KOUTEI_KAISUU</f>
        <v/>
      </c>
    </row>
    <row r="1312" spans="1:6" ht="15" customHeight="1">
      <c r="A1312" s="48"/>
      <c r="B1312" s="72" t="s">
        <v>565</v>
      </c>
      <c r="E1312" s="14" t="s">
        <v>550</v>
      </c>
      <c r="F1312" s="14" t="str">
        <f>cst_wskakunin_koutei02_KOUTEI_TEXT</f>
        <v/>
      </c>
    </row>
    <row r="1313" spans="1:6" ht="15" customHeight="1">
      <c r="A1313" s="48"/>
      <c r="B1313" s="72" t="s">
        <v>2346</v>
      </c>
      <c r="C1313" s="14" t="s">
        <v>2349</v>
      </c>
      <c r="D1313" s="215"/>
      <c r="E1313" s="14" t="s">
        <v>2374</v>
      </c>
      <c r="F1313" s="42" t="str">
        <f>IF(wskakunin_koutei02_INTER_ISSUE_NAME="","",wskakunin_koutei02_INTER_ISSUE_NAME)</f>
        <v/>
      </c>
    </row>
    <row r="1314" spans="1:6" ht="15" customHeight="1">
      <c r="A1314" s="48"/>
      <c r="B1314" s="72" t="s">
        <v>659</v>
      </c>
      <c r="C1314" s="14" t="s">
        <v>2350</v>
      </c>
      <c r="D1314" s="215"/>
      <c r="E1314" s="14" t="s">
        <v>2375</v>
      </c>
      <c r="F1314" s="42" t="str">
        <f>IF(wskakunin_koutei02_INTER_ISSUE_NO="","",wskakunin_koutei02_INTER_ISSUE_NO)</f>
        <v/>
      </c>
    </row>
    <row r="1315" spans="1:6" ht="15" customHeight="1">
      <c r="A1315" s="48"/>
      <c r="B1315" s="72" t="s">
        <v>660</v>
      </c>
      <c r="C1315" s="14" t="s">
        <v>2351</v>
      </c>
      <c r="D1315" s="237"/>
      <c r="E1315" s="14" t="s">
        <v>2355</v>
      </c>
      <c r="F1315" s="237" t="str">
        <f>IF(wskakunin_koutei02_INTER_ISSUE_DATE="","",wskakunin_koutei02_INTER_ISSUE_DATE)</f>
        <v/>
      </c>
    </row>
    <row r="1316" spans="1:6" ht="15" customHeight="1">
      <c r="A1316" s="48"/>
      <c r="B1316" s="72"/>
      <c r="D1316" s="181"/>
      <c r="F1316" s="181"/>
    </row>
    <row r="1317" spans="1:6" ht="15" customHeight="1">
      <c r="A1317" s="48"/>
      <c r="B1317" s="72"/>
      <c r="D1317" s="181"/>
      <c r="F1317" s="181"/>
    </row>
    <row r="1318" spans="1:6" ht="15" customHeight="1">
      <c r="A1318" s="168"/>
      <c r="B1318" s="182" t="s">
        <v>2363</v>
      </c>
      <c r="D1318" s="181"/>
      <c r="F1318" s="181"/>
    </row>
    <row r="1319" spans="1:6" ht="15" customHeight="1">
      <c r="A1319" s="48"/>
      <c r="B1319" s="72" t="s">
        <v>642</v>
      </c>
      <c r="D1319" s="181"/>
      <c r="E1319" s="14" t="s">
        <v>2376</v>
      </c>
      <c r="F1319" s="235" t="str">
        <f t="array" aca="1" ref="F1319" ca="1">IF(OR(chk_INTER_state_in_final=10,chk_INTER_state_in_final=40),cst_wskakunin_koutei02_KOUTEI_KAISUU,IF(chk_INTER_state_in_final=30,cst_wskakunin_keika02_TOUTEI_KAISUU_inter0,IF(chk_INTER_state_in_final=31,cst_wskakunin_koutei_izen01_KOUTEI_KAISUU,IF(chk_INTER_state_in_final=32,cst_wskakunin_koutei_izen02_KOUTEI_KAISUU,""))))</f>
        <v/>
      </c>
    </row>
    <row r="1320" spans="1:6" ht="15" customHeight="1">
      <c r="A1320" s="48"/>
      <c r="B1320" s="72" t="s">
        <v>565</v>
      </c>
      <c r="D1320" s="181"/>
      <c r="E1320" s="14" t="s">
        <v>2377</v>
      </c>
      <c r="F1320" s="235" t="str">
        <f ca="1">IF(OR(chk_INTER_state_in_final=10,chk_INTER_state_in_final=40),cst_wskakunin_koutei02_KOUTEI_TEXT,IF(chk_INTER_state_in_final=30,cst_wskakunin_koutei_ikou01_KOUTEI_TEXT,IF(chk_INTER_state_in_final=31,cst_wskakunin_koutei_izen01_KOUTEI_TEXT,IF(chk_INTER_state_in_final=32,cst_wskakunin_koutei_izen02_KOUTEI_TEXT,""))))</f>
        <v/>
      </c>
    </row>
    <row r="1321" spans="1:6" ht="15" customHeight="1">
      <c r="A1321" s="48"/>
      <c r="B1321" s="72" t="s">
        <v>2346</v>
      </c>
      <c r="D1321" s="181"/>
      <c r="E1321" s="14" t="s">
        <v>2378</v>
      </c>
      <c r="F1321" s="235" t="str">
        <f t="array" aca="1" ref="F1321" ca="1">IF(OR(chk_INTER_state_in_final=10,chk_INTER_state_in_final=40),cst_wskakunin_koutei02_INTER_ISSUE_NAME,IF(chk_INTER_state_in_final=30,cst_wskakunin_keika02_INTER_ISSUE_NAME_inter0,IF(chk_INTER_state_in_final=31,cst_wskakunin_koutei_izen01_INTER_ISSUE_NAME,IF(chk_INTER_state_in_final=32,cst_wskakunin_koutei_izen02_INTER_ISSUE_NAME,""))))</f>
        <v/>
      </c>
    </row>
    <row r="1322" spans="1:6" ht="15" customHeight="1">
      <c r="A1322" s="48"/>
      <c r="B1322" s="72" t="s">
        <v>659</v>
      </c>
      <c r="D1322" s="181"/>
      <c r="E1322" s="14" t="s">
        <v>2379</v>
      </c>
      <c r="F1322" s="235" t="str">
        <f t="array" aca="1" ref="F1322" ca="1">IF(OR(chk_INTER_state_in_final=10,chk_INTER_state_in_final=40),cst_wskakunin_koutei02_INTER_ISSUE_NO,IF(chk_INTER_state_in_final=30,cst_wskakunin_keika02_INTER_ISSUE_NO_inter0,IF(chk_INTER_state_in_final=31,cst_wskakunin_koutei_izen01_INTER_ISSUE_NO,IF(chk_INTER_state_in_final=32,cst_wskakunin_koutei_izen02_INTER_ISSUE_NO,""))))</f>
        <v/>
      </c>
    </row>
    <row r="1323" spans="1:6" ht="15" customHeight="1">
      <c r="A1323" s="48"/>
      <c r="B1323" s="72" t="s">
        <v>660</v>
      </c>
      <c r="D1323" s="181"/>
      <c r="E1323" s="14" t="s">
        <v>2380</v>
      </c>
      <c r="F1323" s="237" t="str">
        <f ca="1">IF(OR(chk_INTER_state_in_final=10,chk_INTER_state_in_final=40),cst_wskakunin_koutei02_INTER_ISSUE_DATE,IF(chk_INTER_state_in_final=30,"",IF(chk_INTER_state_in_final=31,cst_wskakunin_koutei_izen01_INTER_ISSUE_DATE,IF(chk_INTER_state_in_final=32,cst_wskakunin_koutei_izen02_INTER_ISSUE_DATE,""))))</f>
        <v/>
      </c>
    </row>
    <row r="1324" spans="1:6" ht="15" customHeight="1">
      <c r="A1324" s="49"/>
      <c r="B1324" s="73"/>
    </row>
    <row r="1325" spans="1:6" ht="15" customHeight="1">
      <c r="A1325" s="180"/>
      <c r="B1325" s="179"/>
    </row>
    <row r="1326" spans="1:6" ht="15" customHeight="1">
      <c r="A1326" s="42" t="s">
        <v>2674</v>
      </c>
      <c r="B1326" s="42"/>
      <c r="C1326" s="14" t="s">
        <v>2675</v>
      </c>
      <c r="D1326" s="42"/>
      <c r="E1326" s="14" t="s">
        <v>2676</v>
      </c>
      <c r="F1326" s="42" t="str">
        <f>IF(shinsei_build_YOUTO="","",shinsei_build_YOUTO)</f>
        <v/>
      </c>
    </row>
  </sheetData>
  <mergeCells count="3">
    <mergeCell ref="A1061:B1061"/>
    <mergeCell ref="A1007:A1009"/>
    <mergeCell ref="A1010:A1012"/>
  </mergeCells>
  <phoneticPr fontId="165"/>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6" tint="0.79995117038483843"/>
    <pageSetUpPr fitToPage="1"/>
  </sheetPr>
  <dimension ref="A1:AL123"/>
  <sheetViews>
    <sheetView workbookViewId="0"/>
  </sheetViews>
  <sheetFormatPr defaultColWidth="3.625" defaultRowHeight="15" customHeight="1"/>
  <cols>
    <col min="1" max="33" width="3.625" style="857" customWidth="1"/>
    <col min="34" max="34" width="14" style="857" customWidth="1"/>
    <col min="35" max="289" width="3.625" style="857" customWidth="1"/>
    <col min="290" max="290" width="14" style="857" customWidth="1"/>
    <col min="291" max="545" width="3.625" style="857" customWidth="1"/>
    <col min="546" max="546" width="14" style="857" customWidth="1"/>
    <col min="547" max="801" width="3.625" style="857" customWidth="1"/>
    <col min="802" max="802" width="14" style="857" customWidth="1"/>
    <col min="803" max="1057" width="3.625" style="857" customWidth="1"/>
    <col min="1058" max="1058" width="14" style="857" customWidth="1"/>
    <col min="1059" max="1313" width="3.625" style="857" customWidth="1"/>
    <col min="1314" max="1314" width="14" style="857" customWidth="1"/>
    <col min="1315" max="1569" width="3.625" style="857" customWidth="1"/>
    <col min="1570" max="1570" width="14" style="857" customWidth="1"/>
    <col min="1571" max="1825" width="3.625" style="857" customWidth="1"/>
    <col min="1826" max="1826" width="14" style="857" customWidth="1"/>
    <col min="1827" max="2081" width="3.625" style="857" customWidth="1"/>
    <col min="2082" max="2082" width="14" style="857" customWidth="1"/>
    <col min="2083" max="2337" width="3.625" style="857" customWidth="1"/>
    <col min="2338" max="2338" width="14" style="857" customWidth="1"/>
    <col min="2339" max="2593" width="3.625" style="857" customWidth="1"/>
    <col min="2594" max="2594" width="14" style="857" customWidth="1"/>
    <col min="2595" max="2849" width="3.625" style="857" customWidth="1"/>
    <col min="2850" max="2850" width="14" style="857" customWidth="1"/>
    <col min="2851" max="3105" width="3.625" style="857" customWidth="1"/>
    <col min="3106" max="3106" width="14" style="857" customWidth="1"/>
    <col min="3107" max="3361" width="3.625" style="857" customWidth="1"/>
    <col min="3362" max="3362" width="14" style="857" customWidth="1"/>
    <col min="3363" max="3617" width="3.625" style="857" customWidth="1"/>
    <col min="3618" max="3618" width="14" style="857" customWidth="1"/>
    <col min="3619" max="3873" width="3.625" style="857" customWidth="1"/>
    <col min="3874" max="3874" width="14" style="857" customWidth="1"/>
    <col min="3875" max="4129" width="3.625" style="857" customWidth="1"/>
    <col min="4130" max="4130" width="14" style="857" customWidth="1"/>
    <col min="4131" max="4385" width="3.625" style="857" customWidth="1"/>
    <col min="4386" max="4386" width="14" style="857" customWidth="1"/>
    <col min="4387" max="4641" width="3.625" style="857" customWidth="1"/>
    <col min="4642" max="4642" width="14" style="857" customWidth="1"/>
    <col min="4643" max="4897" width="3.625" style="857" customWidth="1"/>
    <col min="4898" max="4898" width="14" style="857" customWidth="1"/>
    <col min="4899" max="5153" width="3.625" style="857" customWidth="1"/>
    <col min="5154" max="5154" width="14" style="857" customWidth="1"/>
    <col min="5155" max="5409" width="3.625" style="857" customWidth="1"/>
    <col min="5410" max="5410" width="14" style="857" customWidth="1"/>
    <col min="5411" max="5665" width="3.625" style="857" customWidth="1"/>
    <col min="5666" max="5666" width="14" style="857" customWidth="1"/>
    <col min="5667" max="5921" width="3.625" style="857" customWidth="1"/>
    <col min="5922" max="5922" width="14" style="857" customWidth="1"/>
    <col min="5923" max="6177" width="3.625" style="857" customWidth="1"/>
    <col min="6178" max="6178" width="14" style="857" customWidth="1"/>
    <col min="6179" max="6433" width="3.625" style="857" customWidth="1"/>
    <col min="6434" max="6434" width="14" style="857" customWidth="1"/>
    <col min="6435" max="6689" width="3.625" style="857" customWidth="1"/>
    <col min="6690" max="6690" width="14" style="857" customWidth="1"/>
    <col min="6691" max="6945" width="3.625" style="857" customWidth="1"/>
    <col min="6946" max="6946" width="14" style="857" customWidth="1"/>
    <col min="6947" max="7201" width="3.625" style="857" customWidth="1"/>
    <col min="7202" max="7202" width="14" style="857" customWidth="1"/>
    <col min="7203" max="7457" width="3.625" style="857" customWidth="1"/>
    <col min="7458" max="7458" width="14" style="857" customWidth="1"/>
    <col min="7459" max="7713" width="3.625" style="857" customWidth="1"/>
    <col min="7714" max="7714" width="14" style="857" customWidth="1"/>
    <col min="7715" max="7969" width="3.625" style="857" customWidth="1"/>
    <col min="7970" max="7970" width="14" style="857" customWidth="1"/>
    <col min="7971" max="8225" width="3.625" style="857" customWidth="1"/>
    <col min="8226" max="8226" width="14" style="857" customWidth="1"/>
    <col min="8227" max="8481" width="3.625" style="857" customWidth="1"/>
    <col min="8482" max="8482" width="14" style="857" customWidth="1"/>
    <col min="8483" max="8737" width="3.625" style="857" customWidth="1"/>
    <col min="8738" max="8738" width="14" style="857" customWidth="1"/>
    <col min="8739" max="8993" width="3.625" style="857" customWidth="1"/>
    <col min="8994" max="8994" width="14" style="857" customWidth="1"/>
    <col min="8995" max="9249" width="3.625" style="857" customWidth="1"/>
    <col min="9250" max="9250" width="14" style="857" customWidth="1"/>
    <col min="9251" max="9505" width="3.625" style="857" customWidth="1"/>
    <col min="9506" max="9506" width="14" style="857" customWidth="1"/>
    <col min="9507" max="9761" width="3.625" style="857" customWidth="1"/>
    <col min="9762" max="9762" width="14" style="857" customWidth="1"/>
    <col min="9763" max="10017" width="3.625" style="857" customWidth="1"/>
    <col min="10018" max="10018" width="14" style="857" customWidth="1"/>
    <col min="10019" max="10273" width="3.625" style="857" customWidth="1"/>
    <col min="10274" max="10274" width="14" style="857" customWidth="1"/>
    <col min="10275" max="10529" width="3.625" style="857" customWidth="1"/>
    <col min="10530" max="10530" width="14" style="857" customWidth="1"/>
    <col min="10531" max="10785" width="3.625" style="857" customWidth="1"/>
    <col min="10786" max="10786" width="14" style="857" customWidth="1"/>
    <col min="10787" max="11041" width="3.625" style="857" customWidth="1"/>
    <col min="11042" max="11042" width="14" style="857" customWidth="1"/>
    <col min="11043" max="11297" width="3.625" style="857" customWidth="1"/>
    <col min="11298" max="11298" width="14" style="857" customWidth="1"/>
    <col min="11299" max="11553" width="3.625" style="857" customWidth="1"/>
    <col min="11554" max="11554" width="14" style="857" customWidth="1"/>
    <col min="11555" max="11809" width="3.625" style="857" customWidth="1"/>
    <col min="11810" max="11810" width="14" style="857" customWidth="1"/>
    <col min="11811" max="12065" width="3.625" style="857" customWidth="1"/>
    <col min="12066" max="12066" width="14" style="857" customWidth="1"/>
    <col min="12067" max="12321" width="3.625" style="857" customWidth="1"/>
    <col min="12322" max="12322" width="14" style="857" customWidth="1"/>
    <col min="12323" max="12577" width="3.625" style="857" customWidth="1"/>
    <col min="12578" max="12578" width="14" style="857" customWidth="1"/>
    <col min="12579" max="12833" width="3.625" style="857" customWidth="1"/>
    <col min="12834" max="12834" width="14" style="857" customWidth="1"/>
    <col min="12835" max="13089" width="3.625" style="857" customWidth="1"/>
    <col min="13090" max="13090" width="14" style="857" customWidth="1"/>
    <col min="13091" max="13345" width="3.625" style="857" customWidth="1"/>
    <col min="13346" max="13346" width="14" style="857" customWidth="1"/>
    <col min="13347" max="13601" width="3.625" style="857" customWidth="1"/>
    <col min="13602" max="13602" width="14" style="857" customWidth="1"/>
    <col min="13603" max="13857" width="3.625" style="857" customWidth="1"/>
    <col min="13858" max="13858" width="14" style="857" customWidth="1"/>
    <col min="13859" max="14113" width="3.625" style="857" customWidth="1"/>
    <col min="14114" max="14114" width="14" style="857" customWidth="1"/>
    <col min="14115" max="14369" width="3.625" style="857" customWidth="1"/>
    <col min="14370" max="14370" width="14" style="857" customWidth="1"/>
    <col min="14371" max="14625" width="3.625" style="857" customWidth="1"/>
    <col min="14626" max="14626" width="14" style="857" customWidth="1"/>
    <col min="14627" max="14881" width="3.625" style="857" customWidth="1"/>
    <col min="14882" max="14882" width="14" style="857" customWidth="1"/>
    <col min="14883" max="15137" width="3.625" style="857" customWidth="1"/>
    <col min="15138" max="15138" width="14" style="857" customWidth="1"/>
    <col min="15139" max="15393" width="3.625" style="857" customWidth="1"/>
    <col min="15394" max="15394" width="14" style="857" customWidth="1"/>
    <col min="15395" max="15649" width="3.625" style="857" customWidth="1"/>
    <col min="15650" max="15650" width="14" style="857" customWidth="1"/>
    <col min="15651" max="15905" width="3.625" style="857" customWidth="1"/>
    <col min="15906" max="15906" width="14" style="857" customWidth="1"/>
    <col min="15907" max="16161" width="3.625" style="857" customWidth="1"/>
    <col min="16162" max="16162" width="14" style="857" customWidth="1"/>
    <col min="16163" max="16384" width="3.625" style="857" customWidth="1"/>
  </cols>
  <sheetData>
    <row r="1" spans="1:38">
      <c r="A1" s="857" t="s">
        <v>3561</v>
      </c>
      <c r="AH1" s="859" t="s">
        <v>3093</v>
      </c>
      <c r="AI1" s="859"/>
    </row>
    <row r="2" spans="1:38">
      <c r="AH2" s="860" t="s">
        <v>2845</v>
      </c>
      <c r="AI2" s="859"/>
    </row>
    <row r="3" spans="1:38">
      <c r="AH3" s="861" t="str">
        <f>HYPERLINK("#A1：X54")</f>
        <v>#A1：X54</v>
      </c>
      <c r="AI3" s="862" t="s">
        <v>3466</v>
      </c>
      <c r="AJ3" s="863"/>
      <c r="AK3" s="863"/>
      <c r="AL3" s="863"/>
    </row>
    <row r="4" spans="1:38">
      <c r="A4" s="2267" t="s">
        <v>2823</v>
      </c>
      <c r="B4" s="2267"/>
      <c r="C4" s="2267"/>
      <c r="D4" s="2267"/>
      <c r="E4" s="2267"/>
      <c r="F4" s="2267"/>
      <c r="G4" s="2267"/>
      <c r="H4" s="2267"/>
      <c r="I4" s="2267"/>
      <c r="J4" s="2267"/>
      <c r="K4" s="2267"/>
      <c r="L4" s="2267"/>
      <c r="M4" s="2267"/>
      <c r="N4" s="2267"/>
      <c r="O4" s="2267"/>
      <c r="P4" s="2267"/>
      <c r="Q4" s="2267"/>
      <c r="R4" s="2267"/>
      <c r="S4" s="2267"/>
      <c r="T4" s="2267"/>
      <c r="U4" s="2267"/>
      <c r="V4" s="2267"/>
      <c r="W4" s="2267"/>
      <c r="X4" s="2267"/>
      <c r="AH4" s="861" t="str">
        <f>HYPERLINK("#A55：X108")</f>
        <v>#A55：X108</v>
      </c>
      <c r="AI4" s="864" t="s">
        <v>3467</v>
      </c>
      <c r="AJ4" s="865"/>
      <c r="AK4" s="865"/>
      <c r="AL4" s="865"/>
    </row>
    <row r="5" spans="1:38">
      <c r="A5" s="2267"/>
      <c r="B5" s="2267"/>
      <c r="C5" s="2267"/>
      <c r="D5" s="2267"/>
      <c r="E5" s="2267"/>
      <c r="F5" s="2267"/>
      <c r="G5" s="2267"/>
      <c r="H5" s="2267"/>
      <c r="I5" s="2267"/>
      <c r="J5" s="2267"/>
      <c r="K5" s="2267"/>
      <c r="L5" s="2267"/>
      <c r="M5" s="2267"/>
      <c r="N5" s="2267"/>
      <c r="O5" s="2267"/>
      <c r="P5" s="2267"/>
      <c r="Q5" s="2267"/>
      <c r="R5" s="2267"/>
      <c r="S5" s="2267"/>
      <c r="T5" s="2267"/>
      <c r="U5" s="2267"/>
      <c r="V5" s="2267"/>
      <c r="W5" s="2267"/>
      <c r="X5" s="2267"/>
    </row>
    <row r="6" spans="1:38">
      <c r="A6" s="866"/>
      <c r="B6" s="866"/>
      <c r="C6" s="866"/>
      <c r="D6" s="866"/>
      <c r="E6" s="866"/>
      <c r="F6" s="866"/>
      <c r="G6" s="866"/>
      <c r="H6" s="866"/>
      <c r="I6" s="866"/>
      <c r="J6" s="866"/>
      <c r="K6" s="866"/>
      <c r="L6" s="866"/>
      <c r="M6" s="866"/>
      <c r="N6" s="866"/>
      <c r="O6" s="866"/>
      <c r="P6" s="866"/>
      <c r="Q6" s="866"/>
      <c r="R6" s="866"/>
      <c r="S6" s="866"/>
      <c r="T6" s="866"/>
      <c r="U6" s="866"/>
      <c r="V6" s="866"/>
      <c r="W6" s="866"/>
      <c r="X6" s="866"/>
    </row>
    <row r="8" spans="1:38">
      <c r="Q8" s="2286" t="s">
        <v>3729</v>
      </c>
      <c r="R8" s="2286"/>
      <c r="S8" s="2286"/>
      <c r="T8" s="2286"/>
      <c r="U8" s="2286"/>
      <c r="V8" s="2286"/>
      <c r="W8" s="2286"/>
      <c r="X8" s="2286"/>
    </row>
    <row r="9" spans="1:38">
      <c r="R9" s="868"/>
      <c r="S9" s="867"/>
      <c r="T9" s="867"/>
      <c r="U9" s="867"/>
      <c r="V9" s="867"/>
      <c r="W9" s="867"/>
      <c r="X9" s="867"/>
    </row>
    <row r="11" spans="1:38">
      <c r="A11" s="857" t="str">
        <f ca="1">cst_Pre_Corp__SHINSEI</f>
        <v>一般財団法人　岩手県建築住宅センター</v>
      </c>
    </row>
    <row r="12" spans="1:38">
      <c r="A12" s="857" t="str">
        <f ca="1">"　　"&amp;cst_Pre_Daihyou__SHINSEI&amp;"　様"</f>
        <v>　　理事長　　渡 邊 健 治　様</v>
      </c>
    </row>
    <row r="15" spans="1:38">
      <c r="Q15" s="2258" t="str">
        <f>cst_wskakunin_owner1_JIMU_NAME</f>
        <v/>
      </c>
      <c r="R15" s="2258"/>
      <c r="S15" s="2258"/>
      <c r="T15" s="2258"/>
      <c r="U15" s="2258"/>
      <c r="V15" s="2258"/>
      <c r="W15" s="2258"/>
    </row>
    <row r="16" spans="1:38">
      <c r="M16" s="857" t="s">
        <v>3468</v>
      </c>
      <c r="Q16" s="2258" t="str">
        <f>cst_wskakunin_owner1__space2</f>
        <v>松山　梨香子</v>
      </c>
      <c r="R16" s="2258"/>
      <c r="S16" s="2258"/>
      <c r="T16" s="2258"/>
      <c r="U16" s="2258"/>
      <c r="V16" s="2258"/>
      <c r="W16" s="2258"/>
    </row>
    <row r="17" spans="1:24">
      <c r="Q17" s="2258" t="str">
        <f>cst_wskakunin_owner2_JIMU_NAME</f>
        <v/>
      </c>
      <c r="R17" s="2258"/>
      <c r="S17" s="2258"/>
      <c r="T17" s="2258"/>
      <c r="U17" s="2258"/>
      <c r="V17" s="2258"/>
      <c r="W17" s="2258"/>
    </row>
    <row r="18" spans="1:24">
      <c r="Q18" s="2258" t="str">
        <f>cst_wskakunin_owner2__space2</f>
        <v/>
      </c>
      <c r="R18" s="2258"/>
      <c r="S18" s="2258"/>
      <c r="T18" s="2258"/>
      <c r="U18" s="2258"/>
      <c r="V18" s="2258"/>
      <c r="W18" s="2258"/>
    </row>
    <row r="19" spans="1:24">
      <c r="Q19" s="2258" t="str">
        <f>cst_wskakunin_owner3_JIMU_NAME</f>
        <v/>
      </c>
      <c r="R19" s="2258"/>
      <c r="S19" s="2258"/>
      <c r="T19" s="2258"/>
      <c r="U19" s="2258"/>
      <c r="V19" s="2258"/>
      <c r="W19" s="2258"/>
    </row>
    <row r="20" spans="1:24">
      <c r="Q20" s="2258" t="str">
        <f>cst_wskakunin_owner3__space2</f>
        <v/>
      </c>
      <c r="R20" s="2258"/>
      <c r="S20" s="2258"/>
      <c r="T20" s="2258"/>
      <c r="U20" s="2258"/>
      <c r="V20" s="2258"/>
      <c r="W20" s="2258"/>
    </row>
    <row r="22" spans="1:24">
      <c r="A22" s="2289" t="s">
        <v>3562</v>
      </c>
      <c r="B22" s="2289"/>
      <c r="C22" s="2289"/>
      <c r="D22" s="2289"/>
      <c r="E22" s="2289"/>
      <c r="F22" s="2289"/>
      <c r="G22" s="2289"/>
      <c r="H22" s="2289"/>
      <c r="I22" s="2289"/>
      <c r="J22" s="2289"/>
      <c r="K22" s="2289"/>
      <c r="L22" s="2289"/>
      <c r="M22" s="2289"/>
      <c r="N22" s="2289"/>
      <c r="O22" s="2289"/>
      <c r="P22" s="2289"/>
      <c r="Q22" s="2289"/>
      <c r="R22" s="2289"/>
      <c r="S22" s="2289"/>
      <c r="T22" s="2289"/>
      <c r="U22" s="2289"/>
      <c r="V22" s="2289"/>
      <c r="W22" s="2289"/>
      <c r="X22" s="2289"/>
    </row>
    <row r="23" spans="1:24">
      <c r="A23" s="2289"/>
      <c r="B23" s="2289"/>
      <c r="C23" s="2289"/>
      <c r="D23" s="2289"/>
      <c r="E23" s="2289"/>
      <c r="F23" s="2289"/>
      <c r="G23" s="2289"/>
      <c r="H23" s="2289"/>
      <c r="I23" s="2289"/>
      <c r="J23" s="2289"/>
      <c r="K23" s="2289"/>
      <c r="L23" s="2289"/>
      <c r="M23" s="2289"/>
      <c r="N23" s="2289"/>
      <c r="O23" s="2289"/>
      <c r="P23" s="2289"/>
      <c r="Q23" s="2289"/>
      <c r="R23" s="2289"/>
      <c r="S23" s="2289"/>
      <c r="T23" s="2289"/>
      <c r="U23" s="2289"/>
      <c r="V23" s="2289"/>
      <c r="W23" s="2289"/>
      <c r="X23" s="2289"/>
    </row>
    <row r="24" spans="1:24">
      <c r="A24" s="886"/>
      <c r="B24" s="886"/>
      <c r="C24" s="886"/>
      <c r="D24" s="886"/>
      <c r="E24" s="886"/>
      <c r="F24" s="886"/>
      <c r="G24" s="886"/>
      <c r="H24" s="886"/>
      <c r="I24" s="886"/>
      <c r="J24" s="886"/>
      <c r="K24" s="886"/>
      <c r="L24" s="886"/>
      <c r="M24" s="886"/>
      <c r="N24" s="886"/>
      <c r="O24" s="886"/>
      <c r="P24" s="886"/>
      <c r="Q24" s="886"/>
      <c r="R24" s="886"/>
      <c r="S24" s="886"/>
      <c r="T24" s="886"/>
      <c r="U24" s="886"/>
      <c r="V24" s="886"/>
      <c r="W24" s="886"/>
      <c r="X24" s="886"/>
    </row>
    <row r="26" spans="1:24">
      <c r="A26" s="2259" t="s">
        <v>0</v>
      </c>
      <c r="B26" s="2259"/>
      <c r="C26" s="2259"/>
      <c r="D26" s="2259"/>
      <c r="E26" s="2259"/>
      <c r="F26" s="2259"/>
      <c r="G26" s="2259"/>
      <c r="H26" s="2259"/>
      <c r="I26" s="2259"/>
      <c r="J26" s="2259"/>
      <c r="K26" s="2259"/>
      <c r="L26" s="2259"/>
      <c r="M26" s="2259"/>
      <c r="N26" s="2259"/>
      <c r="O26" s="2259"/>
      <c r="P26" s="2259"/>
      <c r="Q26" s="2259"/>
      <c r="R26" s="2259"/>
      <c r="S26" s="2259"/>
      <c r="T26" s="2259"/>
      <c r="U26" s="2259"/>
      <c r="V26" s="2259"/>
      <c r="W26" s="2259"/>
      <c r="X26" s="2259"/>
    </row>
    <row r="29" spans="1:24">
      <c r="B29" s="2261" t="s">
        <v>3563</v>
      </c>
      <c r="C29" s="2261"/>
      <c r="D29" s="2261"/>
      <c r="E29" s="2261"/>
      <c r="F29" s="2261"/>
      <c r="G29" s="2261"/>
      <c r="H29" s="2261"/>
      <c r="J29" s="871" t="s">
        <v>374</v>
      </c>
      <c r="K29" s="2290"/>
      <c r="L29" s="2290"/>
      <c r="M29" s="2290"/>
      <c r="N29" s="2290"/>
      <c r="O29" s="2290"/>
      <c r="P29" s="2290"/>
      <c r="Q29" s="867" t="s">
        <v>375</v>
      </c>
    </row>
    <row r="30" spans="1:24">
      <c r="B30" s="887"/>
      <c r="C30" s="887"/>
      <c r="D30" s="887"/>
      <c r="E30" s="887"/>
      <c r="F30" s="887"/>
      <c r="G30" s="887"/>
      <c r="H30" s="887"/>
      <c r="I30" s="887"/>
      <c r="J30" s="887"/>
      <c r="K30" s="887"/>
      <c r="L30" s="887"/>
      <c r="M30" s="887"/>
      <c r="N30" s="887"/>
      <c r="O30" s="887"/>
      <c r="P30" s="887"/>
      <c r="Q30" s="887"/>
      <c r="R30" s="887"/>
    </row>
    <row r="31" spans="1:24">
      <c r="B31" s="887"/>
      <c r="C31" s="887"/>
      <c r="D31" s="887"/>
      <c r="E31" s="887"/>
      <c r="F31" s="887"/>
      <c r="G31" s="887"/>
      <c r="H31" s="887"/>
      <c r="I31" s="887"/>
      <c r="J31" s="887"/>
      <c r="K31" s="887"/>
      <c r="L31" s="887"/>
      <c r="M31" s="887"/>
      <c r="N31" s="887"/>
      <c r="O31" s="887"/>
      <c r="P31" s="887"/>
      <c r="Q31" s="887"/>
      <c r="R31" s="887"/>
    </row>
    <row r="32" spans="1:24">
      <c r="B32" s="2260" t="s">
        <v>3564</v>
      </c>
      <c r="C32" s="2260"/>
      <c r="D32" s="2260"/>
      <c r="E32" s="2260"/>
      <c r="F32" s="2260"/>
      <c r="G32" s="2260"/>
      <c r="H32" s="2260"/>
      <c r="J32" s="2291"/>
      <c r="K32" s="2291"/>
      <c r="L32" s="2291"/>
      <c r="M32" s="2291"/>
      <c r="N32" s="2291"/>
      <c r="O32" s="2291"/>
      <c r="P32" s="2291"/>
      <c r="Q32" s="2291"/>
    </row>
    <row r="35" spans="1:24">
      <c r="B35" s="2260" t="s">
        <v>3565</v>
      </c>
      <c r="C35" s="2260"/>
      <c r="D35" s="2260"/>
      <c r="E35" s="2260"/>
      <c r="F35" s="2260"/>
      <c r="G35" s="2260"/>
      <c r="H35" s="2260"/>
      <c r="J35" s="2257"/>
      <c r="K35" s="2257"/>
      <c r="L35" s="2257"/>
      <c r="M35" s="2257"/>
      <c r="N35" s="2257"/>
      <c r="O35" s="2257"/>
      <c r="P35" s="2257"/>
      <c r="Q35" s="2257"/>
      <c r="R35" s="2257"/>
      <c r="S35" s="2257"/>
      <c r="T35" s="2257"/>
      <c r="U35" s="2257"/>
      <c r="V35" s="2257"/>
      <c r="W35" s="2257"/>
    </row>
    <row r="36" spans="1:24">
      <c r="J36" s="2257"/>
      <c r="K36" s="2257"/>
      <c r="L36" s="2257"/>
      <c r="M36" s="2257"/>
      <c r="N36" s="2257"/>
      <c r="O36" s="2257"/>
      <c r="P36" s="2257"/>
      <c r="Q36" s="2257"/>
      <c r="R36" s="2257"/>
      <c r="S36" s="2257"/>
      <c r="T36" s="2257"/>
      <c r="U36" s="2257"/>
      <c r="V36" s="2257"/>
      <c r="W36" s="2257"/>
    </row>
    <row r="37" spans="1:24">
      <c r="J37" s="2257"/>
      <c r="K37" s="2257"/>
      <c r="L37" s="2257"/>
      <c r="M37" s="2257"/>
      <c r="N37" s="2257"/>
      <c r="O37" s="2257"/>
      <c r="P37" s="2257"/>
      <c r="Q37" s="2257"/>
      <c r="R37" s="2257"/>
      <c r="S37" s="2257"/>
      <c r="T37" s="2257"/>
      <c r="U37" s="2257"/>
      <c r="V37" s="2257"/>
      <c r="W37" s="2257"/>
    </row>
    <row r="40" spans="1:24">
      <c r="A40" s="2263" t="s">
        <v>3474</v>
      </c>
      <c r="B40" s="2263"/>
      <c r="C40" s="2263"/>
      <c r="D40" s="2263"/>
      <c r="E40" s="2263"/>
      <c r="F40" s="2263"/>
      <c r="G40" s="2263"/>
      <c r="H40" s="2263"/>
      <c r="I40" s="2263"/>
      <c r="J40" s="2263"/>
      <c r="K40" s="2263"/>
      <c r="L40" s="2263"/>
      <c r="M40" s="2263"/>
      <c r="N40" s="2263"/>
      <c r="O40" s="2263"/>
      <c r="P40" s="2263"/>
      <c r="Q40" s="2263"/>
      <c r="R40" s="2263"/>
      <c r="S40" s="2263"/>
      <c r="T40" s="2263"/>
      <c r="U40" s="2263"/>
      <c r="V40" s="2263"/>
      <c r="W40" s="2263"/>
      <c r="X40" s="2263"/>
    </row>
    <row r="41" spans="1:24">
      <c r="A41" s="2263"/>
      <c r="B41" s="2263"/>
      <c r="C41" s="2263"/>
      <c r="D41" s="2263"/>
      <c r="E41" s="2263"/>
      <c r="F41" s="2263"/>
      <c r="G41" s="2263"/>
      <c r="H41" s="2263"/>
      <c r="I41" s="2263"/>
      <c r="J41" s="2263"/>
      <c r="K41" s="2263"/>
      <c r="L41" s="2263"/>
      <c r="M41" s="2263"/>
      <c r="N41" s="2263"/>
      <c r="O41" s="2263"/>
      <c r="P41" s="2263"/>
      <c r="Q41" s="2263"/>
      <c r="R41" s="2263"/>
      <c r="S41" s="2263"/>
      <c r="T41" s="2263"/>
      <c r="U41" s="2263"/>
      <c r="V41" s="2263"/>
      <c r="W41" s="2263"/>
      <c r="X41" s="2263"/>
    </row>
    <row r="50" spans="1:38">
      <c r="N50" s="857" t="s">
        <v>3475</v>
      </c>
    </row>
    <row r="52" spans="1:38">
      <c r="O52" s="2286" t="s">
        <v>3729</v>
      </c>
      <c r="P52" s="2286"/>
      <c r="Q52" s="2286"/>
      <c r="R52" s="2286"/>
      <c r="S52" s="2286"/>
      <c r="T52" s="2286"/>
      <c r="U52" s="2286"/>
    </row>
    <row r="53" spans="1:38">
      <c r="O53" s="857" t="str">
        <f ca="1">cst_Pre_Corp__SHINSEI</f>
        <v>一般財団法人　岩手県建築住宅センター</v>
      </c>
    </row>
    <row r="54" spans="1:38">
      <c r="O54" s="857" t="str">
        <f ca="1">"　　"&amp;cst_Pre_Daihyou__SHINSEI&amp;"　　印"</f>
        <v>　　理事長　　渡 邊 健 治　　印</v>
      </c>
      <c r="AH54" s="873"/>
      <c r="AI54" s="873"/>
      <c r="AJ54" s="873"/>
      <c r="AK54" s="873"/>
      <c r="AL54" s="873"/>
    </row>
    <row r="55" spans="1:38">
      <c r="A55" s="857" t="s">
        <v>3457</v>
      </c>
      <c r="AH55" s="859" t="s">
        <v>3093</v>
      </c>
      <c r="AI55" s="859"/>
    </row>
    <row r="56" spans="1:38">
      <c r="B56" s="857" t="s">
        <v>3476</v>
      </c>
      <c r="AH56" s="860" t="s">
        <v>2845</v>
      </c>
      <c r="AI56" s="859"/>
    </row>
    <row r="57" spans="1:38">
      <c r="AH57" s="861" t="str">
        <f>HYPERLINK("#A1：X54")</f>
        <v>#A1：X54</v>
      </c>
      <c r="AI57" s="862" t="s">
        <v>3466</v>
      </c>
      <c r="AJ57" s="863"/>
      <c r="AK57" s="863"/>
      <c r="AL57" s="863"/>
    </row>
    <row r="58" spans="1:38">
      <c r="B58" s="857" t="s">
        <v>3477</v>
      </c>
      <c r="F58" s="2264"/>
      <c r="G58" s="2264"/>
      <c r="H58" s="2264"/>
      <c r="I58" s="2264"/>
      <c r="J58" s="2264"/>
      <c r="K58" s="2264"/>
      <c r="L58" s="2264"/>
      <c r="M58" s="2264"/>
      <c r="N58" s="2264"/>
      <c r="O58" s="2264"/>
      <c r="P58" s="2264"/>
      <c r="Q58" s="2264"/>
      <c r="R58" s="2264"/>
      <c r="S58" s="2264"/>
      <c r="T58" s="2264"/>
      <c r="U58" s="2264"/>
      <c r="V58" s="2264"/>
      <c r="W58" s="2264"/>
      <c r="AH58" s="861" t="str">
        <f>HYPERLINK("#A55：X108")</f>
        <v>#A55：X108</v>
      </c>
      <c r="AI58" s="864" t="s">
        <v>3467</v>
      </c>
      <c r="AJ58" s="865"/>
      <c r="AK58" s="865"/>
      <c r="AL58" s="865"/>
    </row>
    <row r="59" spans="1:38">
      <c r="B59" s="857" t="s">
        <v>3478</v>
      </c>
      <c r="F59" s="2265"/>
      <c r="G59" s="2265"/>
      <c r="H59" s="2265"/>
      <c r="I59" s="2265"/>
      <c r="J59" s="2265"/>
      <c r="K59" s="2265"/>
      <c r="L59" s="2265"/>
      <c r="M59" s="2265"/>
      <c r="N59" s="2265"/>
      <c r="O59" s="2265"/>
      <c r="P59" s="2265"/>
      <c r="Q59" s="2265"/>
      <c r="R59" s="2265"/>
      <c r="S59" s="2265"/>
      <c r="T59" s="2265"/>
      <c r="U59" s="2265"/>
      <c r="V59" s="2265"/>
      <c r="W59" s="2265"/>
    </row>
    <row r="60" spans="1:38">
      <c r="B60" s="857" t="s">
        <v>3479</v>
      </c>
      <c r="F60" s="2257"/>
      <c r="G60" s="2257"/>
      <c r="H60" s="2257"/>
      <c r="I60" s="2257"/>
      <c r="J60" s="2257"/>
      <c r="K60" s="2257"/>
      <c r="L60" s="2257"/>
      <c r="M60" s="2257"/>
      <c r="N60" s="2257"/>
      <c r="O60" s="2257"/>
      <c r="P60" s="2257"/>
      <c r="Q60" s="2257"/>
      <c r="R60" s="2257"/>
      <c r="S60" s="2257"/>
      <c r="T60" s="2257"/>
      <c r="U60" s="2257"/>
      <c r="V60" s="2257"/>
      <c r="W60" s="2257"/>
      <c r="AH60" s="873"/>
      <c r="AI60" s="873"/>
      <c r="AJ60" s="873"/>
      <c r="AK60" s="873"/>
      <c r="AL60" s="873"/>
    </row>
    <row r="61" spans="1:38">
      <c r="F61" s="2257"/>
      <c r="G61" s="2257"/>
      <c r="H61" s="2257"/>
      <c r="I61" s="2257"/>
      <c r="J61" s="2257"/>
      <c r="K61" s="2257"/>
      <c r="L61" s="2257"/>
      <c r="M61" s="2257"/>
      <c r="N61" s="2257"/>
      <c r="O61" s="2257"/>
      <c r="P61" s="2257"/>
      <c r="Q61" s="2257"/>
      <c r="R61" s="2257"/>
      <c r="S61" s="2257"/>
      <c r="T61" s="2257"/>
      <c r="U61" s="2257"/>
      <c r="V61" s="2257"/>
      <c r="W61" s="2257"/>
      <c r="AH61" s="873"/>
      <c r="AI61" s="873"/>
      <c r="AJ61" s="873"/>
      <c r="AK61" s="873"/>
      <c r="AL61" s="873"/>
    </row>
    <row r="62" spans="1:38">
      <c r="AH62" s="873"/>
      <c r="AI62" s="873"/>
      <c r="AJ62" s="873"/>
      <c r="AK62" s="873"/>
      <c r="AL62" s="873"/>
    </row>
    <row r="63" spans="1:38">
      <c r="AH63" s="873"/>
      <c r="AI63" s="873"/>
      <c r="AJ63" s="873"/>
      <c r="AK63" s="873"/>
      <c r="AL63" s="873"/>
    </row>
    <row r="64" spans="1:38">
      <c r="AH64" s="873"/>
      <c r="AI64" s="873"/>
      <c r="AJ64" s="873"/>
      <c r="AK64" s="873"/>
      <c r="AL64" s="873"/>
    </row>
    <row r="65" spans="34:38">
      <c r="AH65" s="873"/>
      <c r="AI65" s="873"/>
      <c r="AJ65" s="873"/>
      <c r="AK65" s="873"/>
      <c r="AL65" s="873"/>
    </row>
    <row r="66" spans="34:38">
      <c r="AH66" s="873"/>
      <c r="AI66" s="873"/>
      <c r="AJ66" s="873"/>
      <c r="AK66" s="873"/>
      <c r="AL66" s="873"/>
    </row>
    <row r="67" spans="34:38">
      <c r="AH67" s="873"/>
      <c r="AI67" s="873"/>
      <c r="AJ67" s="873"/>
      <c r="AK67" s="873"/>
      <c r="AL67" s="873"/>
    </row>
    <row r="68" spans="34:38">
      <c r="AH68" s="873"/>
      <c r="AI68" s="873"/>
      <c r="AJ68" s="873"/>
      <c r="AK68" s="873"/>
      <c r="AL68" s="873"/>
    </row>
    <row r="69" spans="34:38">
      <c r="AH69" s="873"/>
      <c r="AI69" s="873"/>
      <c r="AJ69" s="873"/>
      <c r="AK69" s="873"/>
      <c r="AL69" s="873"/>
    </row>
    <row r="70" spans="34:38">
      <c r="AH70" s="873"/>
      <c r="AI70" s="873"/>
      <c r="AJ70" s="873"/>
      <c r="AK70" s="873"/>
      <c r="AL70" s="873"/>
    </row>
    <row r="71" spans="34:38">
      <c r="AH71" s="873"/>
      <c r="AI71" s="873"/>
      <c r="AJ71" s="873"/>
      <c r="AK71" s="873"/>
      <c r="AL71" s="873"/>
    </row>
    <row r="72" spans="34:38">
      <c r="AH72" s="873"/>
      <c r="AI72" s="873"/>
      <c r="AJ72" s="873"/>
      <c r="AK72" s="873"/>
      <c r="AL72" s="873"/>
    </row>
    <row r="73" spans="34:38">
      <c r="AH73" s="873"/>
      <c r="AI73" s="873"/>
      <c r="AJ73" s="873"/>
      <c r="AK73" s="873"/>
      <c r="AL73" s="873"/>
    </row>
    <row r="74" spans="34:38">
      <c r="AH74" s="873"/>
      <c r="AI74" s="873"/>
      <c r="AJ74" s="873"/>
      <c r="AK74" s="873"/>
      <c r="AL74" s="873"/>
    </row>
    <row r="75" spans="34:38">
      <c r="AH75" s="873"/>
      <c r="AI75" s="873"/>
      <c r="AJ75" s="873"/>
      <c r="AK75" s="873"/>
      <c r="AL75" s="873"/>
    </row>
    <row r="76" spans="34:38">
      <c r="AH76" s="873"/>
      <c r="AI76" s="873"/>
      <c r="AJ76" s="873"/>
      <c r="AK76" s="873"/>
      <c r="AL76" s="873"/>
    </row>
    <row r="77" spans="34:38">
      <c r="AH77" s="873"/>
      <c r="AI77" s="873"/>
      <c r="AJ77" s="873"/>
      <c r="AK77" s="873"/>
      <c r="AL77" s="873"/>
    </row>
    <row r="78" spans="34:38">
      <c r="AH78" s="873"/>
      <c r="AI78" s="873"/>
      <c r="AJ78" s="873"/>
      <c r="AK78" s="873"/>
      <c r="AL78" s="873"/>
    </row>
    <row r="79" spans="34:38">
      <c r="AH79" s="873"/>
      <c r="AI79" s="873"/>
      <c r="AJ79" s="873"/>
      <c r="AK79" s="873"/>
      <c r="AL79" s="873"/>
    </row>
    <row r="80" spans="34:38">
      <c r="AH80" s="873"/>
      <c r="AI80" s="873"/>
      <c r="AJ80" s="873"/>
      <c r="AK80" s="873"/>
      <c r="AL80" s="873"/>
    </row>
    <row r="81" spans="34:38">
      <c r="AH81" s="873"/>
      <c r="AI81" s="873"/>
      <c r="AJ81" s="873"/>
      <c r="AK81" s="873"/>
      <c r="AL81" s="873"/>
    </row>
    <row r="82" spans="34:38">
      <c r="AH82" s="873"/>
      <c r="AI82" s="873"/>
      <c r="AJ82" s="873"/>
      <c r="AK82" s="873"/>
      <c r="AL82" s="873"/>
    </row>
    <row r="83" spans="34:38">
      <c r="AH83" s="873"/>
      <c r="AI83" s="873"/>
      <c r="AJ83" s="873"/>
      <c r="AK83" s="873"/>
      <c r="AL83" s="873"/>
    </row>
    <row r="84" spans="34:38">
      <c r="AH84" s="873"/>
      <c r="AI84" s="873"/>
      <c r="AJ84" s="873"/>
      <c r="AK84" s="873"/>
      <c r="AL84" s="873"/>
    </row>
    <row r="85" spans="34:38">
      <c r="AH85" s="873"/>
      <c r="AI85" s="873"/>
      <c r="AJ85" s="873"/>
      <c r="AK85" s="873"/>
      <c r="AL85" s="873"/>
    </row>
    <row r="86" spans="34:38">
      <c r="AH86" s="873"/>
      <c r="AI86" s="873"/>
      <c r="AJ86" s="873"/>
      <c r="AK86" s="873"/>
      <c r="AL86" s="873"/>
    </row>
    <row r="87" spans="34:38">
      <c r="AH87" s="873"/>
      <c r="AI87" s="873"/>
      <c r="AJ87" s="873"/>
      <c r="AK87" s="873"/>
      <c r="AL87" s="873"/>
    </row>
    <row r="88" spans="34:38">
      <c r="AH88" s="873"/>
      <c r="AI88" s="873"/>
      <c r="AJ88" s="873"/>
      <c r="AK88" s="873"/>
      <c r="AL88" s="873"/>
    </row>
    <row r="89" spans="34:38">
      <c r="AH89" s="873"/>
      <c r="AI89" s="873"/>
      <c r="AJ89" s="873"/>
      <c r="AK89" s="873"/>
      <c r="AL89" s="873"/>
    </row>
    <row r="90" spans="34:38">
      <c r="AH90" s="873"/>
      <c r="AI90" s="873"/>
      <c r="AJ90" s="873"/>
      <c r="AK90" s="873"/>
      <c r="AL90" s="873"/>
    </row>
    <row r="91" spans="34:38">
      <c r="AH91" s="873"/>
      <c r="AI91" s="873"/>
      <c r="AJ91" s="873"/>
      <c r="AK91" s="873"/>
      <c r="AL91" s="873"/>
    </row>
    <row r="92" spans="34:38">
      <c r="AH92" s="873"/>
      <c r="AI92" s="873"/>
      <c r="AJ92" s="873"/>
      <c r="AK92" s="873"/>
      <c r="AL92" s="873"/>
    </row>
    <row r="93" spans="34:38">
      <c r="AH93" s="873"/>
      <c r="AI93" s="873"/>
      <c r="AJ93" s="873"/>
      <c r="AK93" s="873"/>
      <c r="AL93" s="873"/>
    </row>
    <row r="94" spans="34:38">
      <c r="AH94" s="873"/>
      <c r="AI94" s="873"/>
      <c r="AJ94" s="873"/>
      <c r="AK94" s="873"/>
      <c r="AL94" s="873"/>
    </row>
    <row r="95" spans="34:38">
      <c r="AH95" s="873"/>
      <c r="AI95" s="873"/>
      <c r="AJ95" s="873"/>
      <c r="AK95" s="873"/>
      <c r="AL95" s="873"/>
    </row>
    <row r="96" spans="34:38">
      <c r="AH96" s="873"/>
      <c r="AI96" s="873"/>
      <c r="AJ96" s="873"/>
      <c r="AK96" s="873"/>
      <c r="AL96" s="873"/>
    </row>
    <row r="97" spans="34:38">
      <c r="AH97" s="873"/>
      <c r="AI97" s="873"/>
      <c r="AJ97" s="873"/>
      <c r="AK97" s="873"/>
      <c r="AL97" s="873"/>
    </row>
    <row r="98" spans="34:38">
      <c r="AH98" s="873"/>
      <c r="AI98" s="873"/>
      <c r="AJ98" s="873"/>
      <c r="AK98" s="873"/>
      <c r="AL98" s="873"/>
    </row>
    <row r="99" spans="34:38">
      <c r="AH99" s="873"/>
      <c r="AI99" s="873"/>
      <c r="AJ99" s="873"/>
      <c r="AK99" s="873"/>
      <c r="AL99" s="873"/>
    </row>
    <row r="100" spans="34:38">
      <c r="AH100" s="873"/>
      <c r="AI100" s="873"/>
      <c r="AJ100" s="873"/>
      <c r="AK100" s="873"/>
      <c r="AL100" s="873"/>
    </row>
    <row r="101" spans="34:38">
      <c r="AH101" s="873"/>
      <c r="AI101" s="873"/>
      <c r="AJ101" s="873"/>
      <c r="AK101" s="873"/>
      <c r="AL101" s="873"/>
    </row>
    <row r="102" spans="34:38">
      <c r="AH102" s="873"/>
      <c r="AI102" s="873"/>
      <c r="AJ102" s="873"/>
      <c r="AK102" s="873"/>
      <c r="AL102" s="873"/>
    </row>
    <row r="103" spans="34:38">
      <c r="AH103" s="873"/>
      <c r="AI103" s="873"/>
      <c r="AJ103" s="873"/>
      <c r="AK103" s="873"/>
      <c r="AL103" s="873"/>
    </row>
    <row r="104" spans="34:38">
      <c r="AH104" s="873"/>
      <c r="AI104" s="873"/>
      <c r="AJ104" s="873"/>
      <c r="AK104" s="873"/>
      <c r="AL104" s="873"/>
    </row>
    <row r="105" spans="34:38">
      <c r="AH105" s="873"/>
      <c r="AI105" s="873"/>
      <c r="AJ105" s="873"/>
      <c r="AK105" s="873"/>
      <c r="AL105" s="873"/>
    </row>
    <row r="106" spans="34:38">
      <c r="AH106" s="873"/>
      <c r="AI106" s="873"/>
      <c r="AJ106" s="873"/>
      <c r="AK106" s="873"/>
      <c r="AL106" s="873"/>
    </row>
    <row r="107" spans="34:38">
      <c r="AH107" s="873"/>
      <c r="AI107" s="873"/>
      <c r="AJ107" s="873"/>
      <c r="AK107" s="873"/>
      <c r="AL107" s="873"/>
    </row>
    <row r="114" spans="34:38">
      <c r="AH114" s="873"/>
      <c r="AI114" s="873"/>
      <c r="AJ114" s="873"/>
      <c r="AK114" s="873"/>
      <c r="AL114" s="873"/>
    </row>
    <row r="115" spans="34:38">
      <c r="AH115" s="873"/>
      <c r="AI115" s="873"/>
      <c r="AJ115" s="873"/>
      <c r="AK115" s="873"/>
      <c r="AL115" s="873"/>
    </row>
    <row r="116" spans="34:38">
      <c r="AH116" s="873"/>
      <c r="AI116" s="873"/>
      <c r="AJ116" s="873"/>
      <c r="AK116" s="873"/>
      <c r="AL116" s="873"/>
    </row>
    <row r="117" spans="34:38">
      <c r="AH117" s="873"/>
      <c r="AI117" s="873"/>
      <c r="AJ117" s="873"/>
      <c r="AK117" s="873"/>
      <c r="AL117" s="873"/>
    </row>
    <row r="118" spans="34:38">
      <c r="AH118" s="873"/>
      <c r="AI118" s="873"/>
      <c r="AJ118" s="873"/>
      <c r="AK118" s="873"/>
      <c r="AL118" s="873"/>
    </row>
    <row r="119" spans="34:38">
      <c r="AH119" s="873"/>
      <c r="AI119" s="873"/>
      <c r="AJ119" s="873"/>
      <c r="AK119" s="873"/>
      <c r="AL119" s="873"/>
    </row>
    <row r="120" spans="34:38">
      <c r="AH120" s="873"/>
      <c r="AI120" s="873"/>
      <c r="AJ120" s="873"/>
      <c r="AK120" s="873"/>
      <c r="AL120" s="873"/>
    </row>
    <row r="121" spans="34:38">
      <c r="AH121" s="873"/>
      <c r="AI121" s="873"/>
      <c r="AJ121" s="873"/>
      <c r="AK121" s="873"/>
      <c r="AL121" s="873"/>
    </row>
    <row r="122" spans="34:38">
      <c r="AH122" s="873"/>
      <c r="AI122" s="873"/>
      <c r="AJ122" s="873"/>
      <c r="AK122" s="873"/>
      <c r="AL122" s="873"/>
    </row>
    <row r="123" spans="34:38">
      <c r="AH123" s="873"/>
      <c r="AI123" s="873"/>
      <c r="AJ123" s="873"/>
      <c r="AK123" s="873"/>
      <c r="AL123" s="873"/>
    </row>
  </sheetData>
  <mergeCells count="21">
    <mergeCell ref="F58:W58"/>
    <mergeCell ref="F59:W59"/>
    <mergeCell ref="F60:W61"/>
    <mergeCell ref="B32:H32"/>
    <mergeCell ref="J32:Q32"/>
    <mergeCell ref="B35:H35"/>
    <mergeCell ref="J35:W37"/>
    <mergeCell ref="A40:X41"/>
    <mergeCell ref="O52:U52"/>
    <mergeCell ref="Q19:W19"/>
    <mergeCell ref="Q20:W20"/>
    <mergeCell ref="A22:X23"/>
    <mergeCell ref="A26:X26"/>
    <mergeCell ref="B29:H29"/>
    <mergeCell ref="K29:P29"/>
    <mergeCell ref="Q18:W18"/>
    <mergeCell ref="A4:X5"/>
    <mergeCell ref="Q8:X8"/>
    <mergeCell ref="Q15:W15"/>
    <mergeCell ref="Q16:W16"/>
    <mergeCell ref="Q17:W17"/>
  </mergeCells>
  <phoneticPr fontId="165"/>
  <dataValidations count="1">
    <dataValidation allowBlank="1" showInputMessage="1" showErrorMessage="1" sqref="F59:W59 F65595:W65595 F131131:W131131 F196667:W196667 F262203:W262203 F327739:W327739 F393275:W393275 F458811:W458811 F524347:W524347 F589883:W589883 F655419:W655419 F720955:W720955 F786491:W786491 F852027:W852027 F917563:W917563 F983099:W983099 J32:Q32 J65568:Q65568 J131104:Q131104 J196640:Q196640 J262176:Q262176 J327712:Q327712 J393248:Q393248 J458784:Q458784 J524320:Q524320 J589856:Q589856 J655392:Q655392 J720928:Q720928 J786464:Q786464 J852000:Q852000 J917536:Q917536 J983072:Q983072 K29:P29 K65565:P65565 K131101:P131101 K196637:P196637 K262173:P262173 K327709:P327709 K393245:P393245 K458781:P458781 K524317:P524317 K589853:P589853 K655389:P655389 K720925:P720925 K786461:P786461 K851997:P851997 K917533:P917533 K983069:P983069 S65544 S131080 S196616 S262152 S327688 S393224 S458760 S524296 S589832 S655368 S720904 S786440 S851976 S917512 S983048 U65544 U131080 U196616 U262152 U327688 U393224 U458760 U524296 U589832 U655368 U720904 U786440 U851976 U917512 U983048 W65544 W131080 W196616 W262152 W327688 W393224 W458760 W524296 W589832 W655368 W720904 W786440 W851976 W917512 W983048 JB59:JS59 JB65595:JS65595 JB131131:JS131131 JB196667:JS196667 JB262203:JS262203 JB327739:JS327739 JB393275:JS393275 JB458811:JS458811 JB524347:JS524347 JB589883:JS589883 JB655419:JS655419 JB720955:JS720955 JB786491:JS786491 JB852027:JS852027 JB917563:JS917563 JB983099:JS983099 JF32:JM32 JF65568:JM65568 JF131104:JM131104 JF196640:JM196640 JF262176:JM262176 JF327712:JM327712 JF393248:JM393248 JF458784:JM458784 JF524320:JM524320 JF589856:JM589856 JF655392:JM655392 JF720928:JM720928 JF786464:JM786464 JF852000:JM852000 JF917536:JM917536 JF983072:JM983072 JG29:JL29 JG65565:JL65565 JG131101:JL131101 JG196637:JL196637 JG262173:JL262173 JG327709:JL327709 JG393245:JL393245 JG458781:JL458781 JG524317:JL524317 JG589853:JL589853 JG655389:JL655389 JG720925:JL720925 JG786461:JL786461 JG851997:JL851997 JG917533:JL917533 JG983069:JL983069 JO8 JO65544 JO131080 JO196616 JO262152 JO327688 JO393224 JO458760 JO524296 JO589832 JO655368 JO720904 JO786440 JO851976 JO917512 JO983048 JQ8 JQ65544 JQ131080 JQ196616 JQ262152 JQ327688 JQ393224 JQ458760 JQ524296 JQ589832 JQ655368 JQ720904 JQ786440 JQ851976 JQ917512 JQ983048 JS8 JS65544 JS131080 JS196616 JS262152 JS327688 JS393224 JS458760 JS524296 JS589832 JS655368 JS720904 JS786440 JS851976 JS917512 JS983048 SX59:TO59 SX65595:TO65595 SX131131:TO131131 SX196667:TO196667 SX262203:TO262203 SX327739:TO327739 SX393275:TO393275 SX458811:TO458811 SX524347:TO524347 SX589883:TO589883 SX655419:TO655419 SX720955:TO720955 SX786491:TO786491 SX852027:TO852027 SX917563:TO917563 SX983099:TO983099 TB32:TI32 TB65568:TI65568 TB131104:TI131104 TB196640:TI196640 TB262176:TI262176 TB327712:TI327712 TB393248:TI393248 TB458784:TI458784 TB524320:TI524320 TB589856:TI589856 TB655392:TI655392 TB720928:TI720928 TB786464:TI786464 TB852000:TI852000 TB917536:TI917536 TB983072:TI983072 TC29:TH29 TC65565:TH65565 TC131101:TH131101 TC196637:TH196637 TC262173:TH262173 TC327709:TH327709 TC393245:TH393245 TC458781:TH458781 TC524317:TH524317 TC589853:TH589853 TC655389:TH655389 TC720925:TH720925 TC786461:TH786461 TC851997:TH851997 TC917533:TH917533 TC983069:TH983069 TK8 TK65544 TK131080 TK196616 TK262152 TK327688 TK393224 TK458760 TK524296 TK589832 TK655368 TK720904 TK786440 TK851976 TK917512 TK983048 TM8 TM65544 TM131080 TM196616 TM262152 TM327688 TM393224 TM458760 TM524296 TM589832 TM655368 TM720904 TM786440 TM851976 TM917512 TM983048 TO8 TO65544 TO131080 TO196616 TO262152 TO327688 TO393224 TO458760 TO524296 TO589832 TO655368 TO720904 TO786440 TO851976 TO917512 TO983048 ACT59:ADK59 ACT65595:ADK65595 ACT131131:ADK131131 ACT196667:ADK196667 ACT262203:ADK262203 ACT327739:ADK327739 ACT393275:ADK393275 ACT458811:ADK458811 ACT524347:ADK524347 ACT589883:ADK589883 ACT655419:ADK655419 ACT720955:ADK720955 ACT786491:ADK786491 ACT852027:ADK852027 ACT917563:ADK917563 ACT983099:ADK983099 ACX32:ADE32 ACX65568:ADE65568 ACX131104:ADE131104 ACX196640:ADE196640 ACX262176:ADE262176 ACX327712:ADE327712 ACX393248:ADE393248 ACX458784:ADE458784 ACX524320:ADE524320 ACX589856:ADE589856 ACX655392:ADE655392 ACX720928:ADE720928 ACX786464:ADE786464 ACX852000:ADE852000 ACX917536:ADE917536 ACX983072:ADE983072 ACY29:ADD29 ACY65565:ADD65565 ACY131101:ADD131101 ACY196637:ADD196637 ACY262173:ADD262173 ACY327709:ADD327709 ACY393245:ADD393245 ACY458781:ADD458781 ACY524317:ADD524317 ACY589853:ADD589853 ACY655389:ADD655389 ACY720925:ADD720925 ACY786461:ADD786461 ACY851997:ADD851997 ACY917533:ADD917533 ACY983069:ADD983069 ADG8 ADG65544 ADG131080 ADG196616 ADG262152 ADG327688 ADG393224 ADG458760 ADG524296 ADG589832 ADG655368 ADG720904 ADG786440 ADG851976 ADG917512 ADG983048 ADI8 ADI65544 ADI131080 ADI196616 ADI262152 ADI327688 ADI393224 ADI458760 ADI524296 ADI589832 ADI655368 ADI720904 ADI786440 ADI851976 ADI917512 ADI983048 ADK8 ADK65544 ADK131080 ADK196616 ADK262152 ADK327688 ADK393224 ADK458760 ADK524296 ADK589832 ADK655368 ADK720904 ADK786440 ADK851976 ADK917512 ADK983048 AMP59:ANG59 AMP65595:ANG65595 AMP131131:ANG131131 AMP196667:ANG196667 AMP262203:ANG262203 AMP327739:ANG327739 AMP393275:ANG393275 AMP458811:ANG458811 AMP524347:ANG524347 AMP589883:ANG589883 AMP655419:ANG655419 AMP720955:ANG720955 AMP786491:ANG786491 AMP852027:ANG852027 AMP917563:ANG917563 AMP983099:ANG983099 AMT32:ANA32 AMT65568:ANA65568 AMT131104:ANA131104 AMT196640:ANA196640 AMT262176:ANA262176 AMT327712:ANA327712 AMT393248:ANA393248 AMT458784:ANA458784 AMT524320:ANA524320 AMT589856:ANA589856 AMT655392:ANA655392 AMT720928:ANA720928 AMT786464:ANA786464 AMT852000:ANA852000 AMT917536:ANA917536 AMT983072:ANA983072 AMU29:AMZ29 AMU65565:AMZ65565 AMU131101:AMZ131101 AMU196637:AMZ196637 AMU262173:AMZ262173 AMU327709:AMZ327709 AMU393245:AMZ393245 AMU458781:AMZ458781 AMU524317:AMZ524317 AMU589853:AMZ589853 AMU655389:AMZ655389 AMU720925:AMZ720925 AMU786461:AMZ786461 AMU851997:AMZ851997 AMU917533:AMZ917533 AMU983069:AMZ983069 ANC8 ANC65544 ANC131080 ANC196616 ANC262152 ANC327688 ANC393224 ANC458760 ANC524296 ANC589832 ANC655368 ANC720904 ANC786440 ANC851976 ANC917512 ANC983048 ANE8 ANE65544 ANE131080 ANE196616 ANE262152 ANE327688 ANE393224 ANE458760 ANE524296 ANE589832 ANE655368 ANE720904 ANE786440 ANE851976 ANE917512 ANE983048 ANG8 ANG65544 ANG131080 ANG196616 ANG262152 ANG327688 ANG393224 ANG458760 ANG524296 ANG589832 ANG655368 ANG720904 ANG786440 ANG851976 ANG917512 ANG983048 AWL59:AXC59 AWL65595:AXC65595 AWL131131:AXC131131 AWL196667:AXC196667 AWL262203:AXC262203 AWL327739:AXC327739 AWL393275:AXC393275 AWL458811:AXC458811 AWL524347:AXC524347 AWL589883:AXC589883 AWL655419:AXC655419 AWL720955:AXC720955 AWL786491:AXC786491 AWL852027:AXC852027 AWL917563:AXC917563 AWL983099:AXC983099 AWP32:AWW32 AWP65568:AWW65568 AWP131104:AWW131104 AWP196640:AWW196640 AWP262176:AWW262176 AWP327712:AWW327712 AWP393248:AWW393248 AWP458784:AWW458784 AWP524320:AWW524320 AWP589856:AWW589856 AWP655392:AWW655392 AWP720928:AWW720928 AWP786464:AWW786464 AWP852000:AWW852000 AWP917536:AWW917536 AWP983072:AWW983072 AWQ29:AWV29 AWQ65565:AWV65565 AWQ131101:AWV131101 AWQ196637:AWV196637 AWQ262173:AWV262173 AWQ327709:AWV327709 AWQ393245:AWV393245 AWQ458781:AWV458781 AWQ524317:AWV524317 AWQ589853:AWV589853 AWQ655389:AWV655389 AWQ720925:AWV720925 AWQ786461:AWV786461 AWQ851997:AWV851997 AWQ917533:AWV917533 AWQ983069:AWV983069 AWY8 AWY65544 AWY131080 AWY196616 AWY262152 AWY327688 AWY393224 AWY458760 AWY524296 AWY589832 AWY655368 AWY720904 AWY786440 AWY851976 AWY917512 AWY983048 AXA8 AXA65544 AXA131080 AXA196616 AXA262152 AXA327688 AXA393224 AXA458760 AXA524296 AXA589832 AXA655368 AXA720904 AXA786440 AXA851976 AXA917512 AXA983048 AXC8 AXC65544 AXC131080 AXC196616 AXC262152 AXC327688 AXC393224 AXC458760 AXC524296 AXC589832 AXC655368 AXC720904 AXC786440 AXC851976 AXC917512 AXC983048 BGH59:BGY59 BGH65595:BGY65595 BGH131131:BGY131131 BGH196667:BGY196667 BGH262203:BGY262203 BGH327739:BGY327739 BGH393275:BGY393275 BGH458811:BGY458811 BGH524347:BGY524347 BGH589883:BGY589883 BGH655419:BGY655419 BGH720955:BGY720955 BGH786491:BGY786491 BGH852027:BGY852027 BGH917563:BGY917563 BGH983099:BGY983099 BGL32:BGS32 BGL65568:BGS65568 BGL131104:BGS131104 BGL196640:BGS196640 BGL262176:BGS262176 BGL327712:BGS327712 BGL393248:BGS393248 BGL458784:BGS458784 BGL524320:BGS524320 BGL589856:BGS589856 BGL655392:BGS655392 BGL720928:BGS720928 BGL786464:BGS786464 BGL852000:BGS852000 BGL917536:BGS917536 BGL983072:BGS983072 BGM29:BGR29 BGM65565:BGR65565 BGM131101:BGR131101 BGM196637:BGR196637 BGM262173:BGR262173 BGM327709:BGR327709 BGM393245:BGR393245 BGM458781:BGR458781 BGM524317:BGR524317 BGM589853:BGR589853 BGM655389:BGR655389 BGM720925:BGR720925 BGM786461:BGR786461 BGM851997:BGR851997 BGM917533:BGR917533 BGM983069:BGR983069 BGU8 BGU65544 BGU131080 BGU196616 BGU262152 BGU327688 BGU393224 BGU458760 BGU524296 BGU589832 BGU655368 BGU720904 BGU786440 BGU851976 BGU917512 BGU983048 BGW8 BGW65544 BGW131080 BGW196616 BGW262152 BGW327688 BGW393224 BGW458760 BGW524296 BGW589832 BGW655368 BGW720904 BGW786440 BGW851976 BGW917512 BGW983048 BGY8 BGY65544 BGY131080 BGY196616 BGY262152 BGY327688 BGY393224 BGY458760 BGY524296 BGY589832 BGY655368 BGY720904 BGY786440 BGY851976 BGY917512 BGY983048 BQD59:BQU59 BQD65595:BQU65595 BQD131131:BQU131131 BQD196667:BQU196667 BQD262203:BQU262203 BQD327739:BQU327739 BQD393275:BQU393275 BQD458811:BQU458811 BQD524347:BQU524347 BQD589883:BQU589883 BQD655419:BQU655419 BQD720955:BQU720955 BQD786491:BQU786491 BQD852027:BQU852027 BQD917563:BQU917563 BQD983099:BQU983099 BQH32:BQO32 BQH65568:BQO65568 BQH131104:BQO131104 BQH196640:BQO196640 BQH262176:BQO262176 BQH327712:BQO327712 BQH393248:BQO393248 BQH458784:BQO458784 BQH524320:BQO524320 BQH589856:BQO589856 BQH655392:BQO655392 BQH720928:BQO720928 BQH786464:BQO786464 BQH852000:BQO852000 BQH917536:BQO917536 BQH983072:BQO983072 BQI29:BQN29 BQI65565:BQN65565 BQI131101:BQN131101 BQI196637:BQN196637 BQI262173:BQN262173 BQI327709:BQN327709 BQI393245:BQN393245 BQI458781:BQN458781 BQI524317:BQN524317 BQI589853:BQN589853 BQI655389:BQN655389 BQI720925:BQN720925 BQI786461:BQN786461 BQI851997:BQN851997 BQI917533:BQN917533 BQI983069:BQN983069 BQQ8 BQQ65544 BQQ131080 BQQ196616 BQQ262152 BQQ327688 BQQ393224 BQQ458760 BQQ524296 BQQ589832 BQQ655368 BQQ720904 BQQ786440 BQQ851976 BQQ917512 BQQ983048 BQS8 BQS65544 BQS131080 BQS196616 BQS262152 BQS327688 BQS393224 BQS458760 BQS524296 BQS589832 BQS655368 BQS720904 BQS786440 BQS851976 BQS917512 BQS983048 BQU8 BQU65544 BQU131080 BQU196616 BQU262152 BQU327688 BQU393224 BQU458760 BQU524296 BQU589832 BQU655368 BQU720904 BQU786440 BQU851976 BQU917512 BQU983048 BZZ59:CAQ59 BZZ65595:CAQ65595 BZZ131131:CAQ131131 BZZ196667:CAQ196667 BZZ262203:CAQ262203 BZZ327739:CAQ327739 BZZ393275:CAQ393275 BZZ458811:CAQ458811 BZZ524347:CAQ524347 BZZ589883:CAQ589883 BZZ655419:CAQ655419 BZZ720955:CAQ720955 BZZ786491:CAQ786491 BZZ852027:CAQ852027 BZZ917563:CAQ917563 BZZ983099:CAQ983099 CAD32:CAK32 CAD65568:CAK65568 CAD131104:CAK131104 CAD196640:CAK196640 CAD262176:CAK262176 CAD327712:CAK327712 CAD393248:CAK393248 CAD458784:CAK458784 CAD524320:CAK524320 CAD589856:CAK589856 CAD655392:CAK655392 CAD720928:CAK720928 CAD786464:CAK786464 CAD852000:CAK852000 CAD917536:CAK917536 CAD983072:CAK983072 CAE29:CAJ29 CAE65565:CAJ65565 CAE131101:CAJ131101 CAE196637:CAJ196637 CAE262173:CAJ262173 CAE327709:CAJ327709 CAE393245:CAJ393245 CAE458781:CAJ458781 CAE524317:CAJ524317 CAE589853:CAJ589853 CAE655389:CAJ655389 CAE720925:CAJ720925 CAE786461:CAJ786461 CAE851997:CAJ851997 CAE917533:CAJ917533 CAE983069:CAJ983069 CAM8 CAM65544 CAM131080 CAM196616 CAM262152 CAM327688 CAM393224 CAM458760 CAM524296 CAM589832 CAM655368 CAM720904 CAM786440 CAM851976 CAM917512 CAM983048 CAO8 CAO65544 CAO131080 CAO196616 CAO262152 CAO327688 CAO393224 CAO458760 CAO524296 CAO589832 CAO655368 CAO720904 CAO786440 CAO851976 CAO917512 CAO983048 CAQ8 CAQ65544 CAQ131080 CAQ196616 CAQ262152 CAQ327688 CAQ393224 CAQ458760 CAQ524296 CAQ589832 CAQ655368 CAQ720904 CAQ786440 CAQ851976 CAQ917512 CAQ983048 CJV59:CKM59 CJV65595:CKM65595 CJV131131:CKM131131 CJV196667:CKM196667 CJV262203:CKM262203 CJV327739:CKM327739 CJV393275:CKM393275 CJV458811:CKM458811 CJV524347:CKM524347 CJV589883:CKM589883 CJV655419:CKM655419 CJV720955:CKM720955 CJV786491:CKM786491 CJV852027:CKM852027 CJV917563:CKM917563 CJV983099:CKM983099 CJZ32:CKG32 CJZ65568:CKG65568 CJZ131104:CKG131104 CJZ196640:CKG196640 CJZ262176:CKG262176 CJZ327712:CKG327712 CJZ393248:CKG393248 CJZ458784:CKG458784 CJZ524320:CKG524320 CJZ589856:CKG589856 CJZ655392:CKG655392 CJZ720928:CKG720928 CJZ786464:CKG786464 CJZ852000:CKG852000 CJZ917536:CKG917536 CJZ983072:CKG983072 CKA29:CKF29 CKA65565:CKF65565 CKA131101:CKF131101 CKA196637:CKF196637 CKA262173:CKF262173 CKA327709:CKF327709 CKA393245:CKF393245 CKA458781:CKF458781 CKA524317:CKF524317 CKA589853:CKF589853 CKA655389:CKF655389 CKA720925:CKF720925 CKA786461:CKF786461 CKA851997:CKF851997 CKA917533:CKF917533 CKA983069:CKF983069 CKI8 CKI65544 CKI131080 CKI196616 CKI262152 CKI327688 CKI393224 CKI458760 CKI524296 CKI589832 CKI655368 CKI720904 CKI786440 CKI851976 CKI917512 CKI983048 CKK8 CKK65544 CKK131080 CKK196616 CKK262152 CKK327688 CKK393224 CKK458760 CKK524296 CKK589832 CKK655368 CKK720904 CKK786440 CKK851976 CKK917512 CKK983048 CKM8 CKM65544 CKM131080 CKM196616 CKM262152 CKM327688 CKM393224 CKM458760 CKM524296 CKM589832 CKM655368 CKM720904 CKM786440 CKM851976 CKM917512 CKM983048 CTR59:CUI59 CTR65595:CUI65595 CTR131131:CUI131131 CTR196667:CUI196667 CTR262203:CUI262203 CTR327739:CUI327739 CTR393275:CUI393275 CTR458811:CUI458811 CTR524347:CUI524347 CTR589883:CUI589883 CTR655419:CUI655419 CTR720955:CUI720955 CTR786491:CUI786491 CTR852027:CUI852027 CTR917563:CUI917563 CTR983099:CUI983099 CTV32:CUC32 CTV65568:CUC65568 CTV131104:CUC131104 CTV196640:CUC196640 CTV262176:CUC262176 CTV327712:CUC327712 CTV393248:CUC393248 CTV458784:CUC458784 CTV524320:CUC524320 CTV589856:CUC589856 CTV655392:CUC655392 CTV720928:CUC720928 CTV786464:CUC786464 CTV852000:CUC852000 CTV917536:CUC917536 CTV983072:CUC983072 CTW29:CUB29 CTW65565:CUB65565 CTW131101:CUB131101 CTW196637:CUB196637 CTW262173:CUB262173 CTW327709:CUB327709 CTW393245:CUB393245 CTW458781:CUB458781 CTW524317:CUB524317 CTW589853:CUB589853 CTW655389:CUB655389 CTW720925:CUB720925 CTW786461:CUB786461 CTW851997:CUB851997 CTW917533:CUB917533 CTW983069:CUB983069 CUE8 CUE65544 CUE131080 CUE196616 CUE262152 CUE327688 CUE393224 CUE458760 CUE524296 CUE589832 CUE655368 CUE720904 CUE786440 CUE851976 CUE917512 CUE983048 CUG8 CUG65544 CUG131080 CUG196616 CUG262152 CUG327688 CUG393224 CUG458760 CUG524296 CUG589832 CUG655368 CUG720904 CUG786440 CUG851976 CUG917512 CUG983048 CUI8 CUI65544 CUI131080 CUI196616 CUI262152 CUI327688 CUI393224 CUI458760 CUI524296 CUI589832 CUI655368 CUI720904 CUI786440 CUI851976 CUI917512 CUI983048 DDN59:DEE59 DDN65595:DEE65595 DDN131131:DEE131131 DDN196667:DEE196667 DDN262203:DEE262203 DDN327739:DEE327739 DDN393275:DEE393275 DDN458811:DEE458811 DDN524347:DEE524347 DDN589883:DEE589883 DDN655419:DEE655419 DDN720955:DEE720955 DDN786491:DEE786491 DDN852027:DEE852027 DDN917563:DEE917563 DDN983099:DEE983099 DDR32:DDY32 DDR65568:DDY65568 DDR131104:DDY131104 DDR196640:DDY196640 DDR262176:DDY262176 DDR327712:DDY327712 DDR393248:DDY393248 DDR458784:DDY458784 DDR524320:DDY524320 DDR589856:DDY589856 DDR655392:DDY655392 DDR720928:DDY720928 DDR786464:DDY786464 DDR852000:DDY852000 DDR917536:DDY917536 DDR983072:DDY983072 DDS29:DDX29 DDS65565:DDX65565 DDS131101:DDX131101 DDS196637:DDX196637 DDS262173:DDX262173 DDS327709:DDX327709 DDS393245:DDX393245 DDS458781:DDX458781 DDS524317:DDX524317 DDS589853:DDX589853 DDS655389:DDX655389 DDS720925:DDX720925 DDS786461:DDX786461 DDS851997:DDX851997 DDS917533:DDX917533 DDS983069:DDX983069 DEA8 DEA65544 DEA131080 DEA196616 DEA262152 DEA327688 DEA393224 DEA458760 DEA524296 DEA589832 DEA655368 DEA720904 DEA786440 DEA851976 DEA917512 DEA983048 DEC8 DEC65544 DEC131080 DEC196616 DEC262152 DEC327688 DEC393224 DEC458760 DEC524296 DEC589832 DEC655368 DEC720904 DEC786440 DEC851976 DEC917512 DEC983048 DEE8 DEE65544 DEE131080 DEE196616 DEE262152 DEE327688 DEE393224 DEE458760 DEE524296 DEE589832 DEE655368 DEE720904 DEE786440 DEE851976 DEE917512 DEE983048 DNJ59:DOA59 DNJ65595:DOA65595 DNJ131131:DOA131131 DNJ196667:DOA196667 DNJ262203:DOA262203 DNJ327739:DOA327739 DNJ393275:DOA393275 DNJ458811:DOA458811 DNJ524347:DOA524347 DNJ589883:DOA589883 DNJ655419:DOA655419 DNJ720955:DOA720955 DNJ786491:DOA786491 DNJ852027:DOA852027 DNJ917563:DOA917563 DNJ983099:DOA983099 DNN32:DNU32 DNN65568:DNU65568 DNN131104:DNU131104 DNN196640:DNU196640 DNN262176:DNU262176 DNN327712:DNU327712 DNN393248:DNU393248 DNN458784:DNU458784 DNN524320:DNU524320 DNN589856:DNU589856 DNN655392:DNU655392 DNN720928:DNU720928 DNN786464:DNU786464 DNN852000:DNU852000 DNN917536:DNU917536 DNN983072:DNU983072 DNO29:DNT29 DNO65565:DNT65565 DNO131101:DNT131101 DNO196637:DNT196637 DNO262173:DNT262173 DNO327709:DNT327709 DNO393245:DNT393245 DNO458781:DNT458781 DNO524317:DNT524317 DNO589853:DNT589853 DNO655389:DNT655389 DNO720925:DNT720925 DNO786461:DNT786461 DNO851997:DNT851997 DNO917533:DNT917533 DNO983069:DNT983069 DNW8 DNW65544 DNW131080 DNW196616 DNW262152 DNW327688 DNW393224 DNW458760 DNW524296 DNW589832 DNW655368 DNW720904 DNW786440 DNW851976 DNW917512 DNW983048 DNY8 DNY65544 DNY131080 DNY196616 DNY262152 DNY327688 DNY393224 DNY458760 DNY524296 DNY589832 DNY655368 DNY720904 DNY786440 DNY851976 DNY917512 DNY983048 DOA8 DOA65544 DOA131080 DOA196616 DOA262152 DOA327688 DOA393224 DOA458760 DOA524296 DOA589832 DOA655368 DOA720904 DOA786440 DOA851976 DOA917512 DOA983048 DXF59:DXW59 DXF65595:DXW65595 DXF131131:DXW131131 DXF196667:DXW196667 DXF262203:DXW262203 DXF327739:DXW327739 DXF393275:DXW393275 DXF458811:DXW458811 DXF524347:DXW524347 DXF589883:DXW589883 DXF655419:DXW655419 DXF720955:DXW720955 DXF786491:DXW786491 DXF852027:DXW852027 DXF917563:DXW917563 DXF983099:DXW983099 DXJ32:DXQ32 DXJ65568:DXQ65568 DXJ131104:DXQ131104 DXJ196640:DXQ196640 DXJ262176:DXQ262176 DXJ327712:DXQ327712 DXJ393248:DXQ393248 DXJ458784:DXQ458784 DXJ524320:DXQ524320 DXJ589856:DXQ589856 DXJ655392:DXQ655392 DXJ720928:DXQ720928 DXJ786464:DXQ786464 DXJ852000:DXQ852000 DXJ917536:DXQ917536 DXJ983072:DXQ983072 DXK29:DXP29 DXK65565:DXP65565 DXK131101:DXP131101 DXK196637:DXP196637 DXK262173:DXP262173 DXK327709:DXP327709 DXK393245:DXP393245 DXK458781:DXP458781 DXK524317:DXP524317 DXK589853:DXP589853 DXK655389:DXP655389 DXK720925:DXP720925 DXK786461:DXP786461 DXK851997:DXP851997 DXK917533:DXP917533 DXK983069:DXP983069 DXS8 DXS65544 DXS131080 DXS196616 DXS262152 DXS327688 DXS393224 DXS458760 DXS524296 DXS589832 DXS655368 DXS720904 DXS786440 DXS851976 DXS917512 DXS983048 DXU8 DXU65544 DXU131080 DXU196616 DXU262152 DXU327688 DXU393224 DXU458760 DXU524296 DXU589832 DXU655368 DXU720904 DXU786440 DXU851976 DXU917512 DXU983048 DXW8 DXW65544 DXW131080 DXW196616 DXW262152 DXW327688 DXW393224 DXW458760 DXW524296 DXW589832 DXW655368 DXW720904 DXW786440 DXW851976 DXW917512 DXW983048 EHB59:EHS59 EHB65595:EHS65595 EHB131131:EHS131131 EHB196667:EHS196667 EHB262203:EHS262203 EHB327739:EHS327739 EHB393275:EHS393275 EHB458811:EHS458811 EHB524347:EHS524347 EHB589883:EHS589883 EHB655419:EHS655419 EHB720955:EHS720955 EHB786491:EHS786491 EHB852027:EHS852027 EHB917563:EHS917563 EHB983099:EHS983099 EHF32:EHM32 EHF65568:EHM65568 EHF131104:EHM131104 EHF196640:EHM196640 EHF262176:EHM262176 EHF327712:EHM327712 EHF393248:EHM393248 EHF458784:EHM458784 EHF524320:EHM524320 EHF589856:EHM589856 EHF655392:EHM655392 EHF720928:EHM720928 EHF786464:EHM786464 EHF852000:EHM852000 EHF917536:EHM917536 EHF983072:EHM983072 EHG29:EHL29 EHG65565:EHL65565 EHG131101:EHL131101 EHG196637:EHL196637 EHG262173:EHL262173 EHG327709:EHL327709 EHG393245:EHL393245 EHG458781:EHL458781 EHG524317:EHL524317 EHG589853:EHL589853 EHG655389:EHL655389 EHG720925:EHL720925 EHG786461:EHL786461 EHG851997:EHL851997 EHG917533:EHL917533 EHG983069:EHL983069 EHO8 EHO65544 EHO131080 EHO196616 EHO262152 EHO327688 EHO393224 EHO458760 EHO524296 EHO589832 EHO655368 EHO720904 EHO786440 EHO851976 EHO917512 EHO983048 EHQ8 EHQ65544 EHQ131080 EHQ196616 EHQ262152 EHQ327688 EHQ393224 EHQ458760 EHQ524296 EHQ589832 EHQ655368 EHQ720904 EHQ786440 EHQ851976 EHQ917512 EHQ983048 EHS8 EHS65544 EHS131080 EHS196616 EHS262152 EHS327688 EHS393224 EHS458760 EHS524296 EHS589832 EHS655368 EHS720904 EHS786440 EHS851976 EHS917512 EHS983048 EQX59:ERO59 EQX65595:ERO65595 EQX131131:ERO131131 EQX196667:ERO196667 EQX262203:ERO262203 EQX327739:ERO327739 EQX393275:ERO393275 EQX458811:ERO458811 EQX524347:ERO524347 EQX589883:ERO589883 EQX655419:ERO655419 EQX720955:ERO720955 EQX786491:ERO786491 EQX852027:ERO852027 EQX917563:ERO917563 EQX983099:ERO983099 ERB32:ERI32 ERB65568:ERI65568 ERB131104:ERI131104 ERB196640:ERI196640 ERB262176:ERI262176 ERB327712:ERI327712 ERB393248:ERI393248 ERB458784:ERI458784 ERB524320:ERI524320 ERB589856:ERI589856 ERB655392:ERI655392 ERB720928:ERI720928 ERB786464:ERI786464 ERB852000:ERI852000 ERB917536:ERI917536 ERB983072:ERI983072 ERC29:ERH29 ERC65565:ERH65565 ERC131101:ERH131101 ERC196637:ERH196637 ERC262173:ERH262173 ERC327709:ERH327709 ERC393245:ERH393245 ERC458781:ERH458781 ERC524317:ERH524317 ERC589853:ERH589853 ERC655389:ERH655389 ERC720925:ERH720925 ERC786461:ERH786461 ERC851997:ERH851997 ERC917533:ERH917533 ERC983069:ERH983069 ERK8 ERK65544 ERK131080 ERK196616 ERK262152 ERK327688 ERK393224 ERK458760 ERK524296 ERK589832 ERK655368 ERK720904 ERK786440 ERK851976 ERK917512 ERK983048 ERM8 ERM65544 ERM131080 ERM196616 ERM262152 ERM327688 ERM393224 ERM458760 ERM524296 ERM589832 ERM655368 ERM720904 ERM786440 ERM851976 ERM917512 ERM983048 ERO8 ERO65544 ERO131080 ERO196616 ERO262152 ERO327688 ERO393224 ERO458760 ERO524296 ERO589832 ERO655368 ERO720904 ERO786440 ERO851976 ERO917512 ERO983048 FAT59:FBK59 FAT65595:FBK65595 FAT131131:FBK131131 FAT196667:FBK196667 FAT262203:FBK262203 FAT327739:FBK327739 FAT393275:FBK393275 FAT458811:FBK458811 FAT524347:FBK524347 FAT589883:FBK589883 FAT655419:FBK655419 FAT720955:FBK720955 FAT786491:FBK786491 FAT852027:FBK852027 FAT917563:FBK917563 FAT983099:FBK983099 FAX32:FBE32 FAX65568:FBE65568 FAX131104:FBE131104 FAX196640:FBE196640 FAX262176:FBE262176 FAX327712:FBE327712 FAX393248:FBE393248 FAX458784:FBE458784 FAX524320:FBE524320 FAX589856:FBE589856 FAX655392:FBE655392 FAX720928:FBE720928 FAX786464:FBE786464 FAX852000:FBE852000 FAX917536:FBE917536 FAX983072:FBE983072 FAY29:FBD29 FAY65565:FBD65565 FAY131101:FBD131101 FAY196637:FBD196637 FAY262173:FBD262173 FAY327709:FBD327709 FAY393245:FBD393245 FAY458781:FBD458781 FAY524317:FBD524317 FAY589853:FBD589853 FAY655389:FBD655389 FAY720925:FBD720925 FAY786461:FBD786461 FAY851997:FBD851997 FAY917533:FBD917533 FAY983069:FBD983069 FBG8 FBG65544 FBG131080 FBG196616 FBG262152 FBG327688 FBG393224 FBG458760 FBG524296 FBG589832 FBG655368 FBG720904 FBG786440 FBG851976 FBG917512 FBG983048 FBI8 FBI65544 FBI131080 FBI196616 FBI262152 FBI327688 FBI393224 FBI458760 FBI524296 FBI589832 FBI655368 FBI720904 FBI786440 FBI851976 FBI917512 FBI983048 FBK8 FBK65544 FBK131080 FBK196616 FBK262152 FBK327688 FBK393224 FBK458760 FBK524296 FBK589832 FBK655368 FBK720904 FBK786440 FBK851976 FBK917512 FBK983048 FKP59:FLG59 FKP65595:FLG65595 FKP131131:FLG131131 FKP196667:FLG196667 FKP262203:FLG262203 FKP327739:FLG327739 FKP393275:FLG393275 FKP458811:FLG458811 FKP524347:FLG524347 FKP589883:FLG589883 FKP655419:FLG655419 FKP720955:FLG720955 FKP786491:FLG786491 FKP852027:FLG852027 FKP917563:FLG917563 FKP983099:FLG983099 FKT32:FLA32 FKT65568:FLA65568 FKT131104:FLA131104 FKT196640:FLA196640 FKT262176:FLA262176 FKT327712:FLA327712 FKT393248:FLA393248 FKT458784:FLA458784 FKT524320:FLA524320 FKT589856:FLA589856 FKT655392:FLA655392 FKT720928:FLA720928 FKT786464:FLA786464 FKT852000:FLA852000 FKT917536:FLA917536 FKT983072:FLA983072 FKU29:FKZ29 FKU65565:FKZ65565 FKU131101:FKZ131101 FKU196637:FKZ196637 FKU262173:FKZ262173 FKU327709:FKZ327709 FKU393245:FKZ393245 FKU458781:FKZ458781 FKU524317:FKZ524317 FKU589853:FKZ589853 FKU655389:FKZ655389 FKU720925:FKZ720925 FKU786461:FKZ786461 FKU851997:FKZ851997 FKU917533:FKZ917533 FKU983069:FKZ983069 FLC8 FLC65544 FLC131080 FLC196616 FLC262152 FLC327688 FLC393224 FLC458760 FLC524296 FLC589832 FLC655368 FLC720904 FLC786440 FLC851976 FLC917512 FLC983048 FLE8 FLE65544 FLE131080 FLE196616 FLE262152 FLE327688 FLE393224 FLE458760 FLE524296 FLE589832 FLE655368 FLE720904 FLE786440 FLE851976 FLE917512 FLE983048 FLG8 FLG65544 FLG131080 FLG196616 FLG262152 FLG327688 FLG393224 FLG458760 FLG524296 FLG589832 FLG655368 FLG720904 FLG786440 FLG851976 FLG917512 FLG983048 FUL59:FVC59 FUL65595:FVC65595 FUL131131:FVC131131 FUL196667:FVC196667 FUL262203:FVC262203 FUL327739:FVC327739 FUL393275:FVC393275 FUL458811:FVC458811 FUL524347:FVC524347 FUL589883:FVC589883 FUL655419:FVC655419 FUL720955:FVC720955 FUL786491:FVC786491 FUL852027:FVC852027 FUL917563:FVC917563 FUL983099:FVC983099 FUP32:FUW32 FUP65568:FUW65568 FUP131104:FUW131104 FUP196640:FUW196640 FUP262176:FUW262176 FUP327712:FUW327712 FUP393248:FUW393248 FUP458784:FUW458784 FUP524320:FUW524320 FUP589856:FUW589856 FUP655392:FUW655392 FUP720928:FUW720928 FUP786464:FUW786464 FUP852000:FUW852000 FUP917536:FUW917536 FUP983072:FUW983072 FUQ29:FUV29 FUQ65565:FUV65565 FUQ131101:FUV131101 FUQ196637:FUV196637 FUQ262173:FUV262173 FUQ327709:FUV327709 FUQ393245:FUV393245 FUQ458781:FUV458781 FUQ524317:FUV524317 FUQ589853:FUV589853 FUQ655389:FUV655389 FUQ720925:FUV720925 FUQ786461:FUV786461 FUQ851997:FUV851997 FUQ917533:FUV917533 FUQ983069:FUV983069 FUY8 FUY65544 FUY131080 FUY196616 FUY262152 FUY327688 FUY393224 FUY458760 FUY524296 FUY589832 FUY655368 FUY720904 FUY786440 FUY851976 FUY917512 FUY983048 FVA8 FVA65544 FVA131080 FVA196616 FVA262152 FVA327688 FVA393224 FVA458760 FVA524296 FVA589832 FVA655368 FVA720904 FVA786440 FVA851976 FVA917512 FVA983048 FVC8 FVC65544 FVC131080 FVC196616 FVC262152 FVC327688 FVC393224 FVC458760 FVC524296 FVC589832 FVC655368 FVC720904 FVC786440 FVC851976 FVC917512 FVC983048 GEH59:GEY59 GEH65595:GEY65595 GEH131131:GEY131131 GEH196667:GEY196667 GEH262203:GEY262203 GEH327739:GEY327739 GEH393275:GEY393275 GEH458811:GEY458811 GEH524347:GEY524347 GEH589883:GEY589883 GEH655419:GEY655419 GEH720955:GEY720955 GEH786491:GEY786491 GEH852027:GEY852027 GEH917563:GEY917563 GEH983099:GEY983099 GEL32:GES32 GEL65568:GES65568 GEL131104:GES131104 GEL196640:GES196640 GEL262176:GES262176 GEL327712:GES327712 GEL393248:GES393248 GEL458784:GES458784 GEL524320:GES524320 GEL589856:GES589856 GEL655392:GES655392 GEL720928:GES720928 GEL786464:GES786464 GEL852000:GES852000 GEL917536:GES917536 GEL983072:GES983072 GEM29:GER29 GEM65565:GER65565 GEM131101:GER131101 GEM196637:GER196637 GEM262173:GER262173 GEM327709:GER327709 GEM393245:GER393245 GEM458781:GER458781 GEM524317:GER524317 GEM589853:GER589853 GEM655389:GER655389 GEM720925:GER720925 GEM786461:GER786461 GEM851997:GER851997 GEM917533:GER917533 GEM983069:GER983069 GEU8 GEU65544 GEU131080 GEU196616 GEU262152 GEU327688 GEU393224 GEU458760 GEU524296 GEU589832 GEU655368 GEU720904 GEU786440 GEU851976 GEU917512 GEU983048 GEW8 GEW65544 GEW131080 GEW196616 GEW262152 GEW327688 GEW393224 GEW458760 GEW524296 GEW589832 GEW655368 GEW720904 GEW786440 GEW851976 GEW917512 GEW983048 GEY8 GEY65544 GEY131080 GEY196616 GEY262152 GEY327688 GEY393224 GEY458760 GEY524296 GEY589832 GEY655368 GEY720904 GEY786440 GEY851976 GEY917512 GEY983048 GOD59:GOU59 GOD65595:GOU65595 GOD131131:GOU131131 GOD196667:GOU196667 GOD262203:GOU262203 GOD327739:GOU327739 GOD393275:GOU393275 GOD458811:GOU458811 GOD524347:GOU524347 GOD589883:GOU589883 GOD655419:GOU655419 GOD720955:GOU720955 GOD786491:GOU786491 GOD852027:GOU852027 GOD917563:GOU917563 GOD983099:GOU983099 GOH32:GOO32 GOH65568:GOO65568 GOH131104:GOO131104 GOH196640:GOO196640 GOH262176:GOO262176 GOH327712:GOO327712 GOH393248:GOO393248 GOH458784:GOO458784 GOH524320:GOO524320 GOH589856:GOO589856 GOH655392:GOO655392 GOH720928:GOO720928 GOH786464:GOO786464 GOH852000:GOO852000 GOH917536:GOO917536 GOH983072:GOO983072 GOI29:GON29 GOI65565:GON65565 GOI131101:GON131101 GOI196637:GON196637 GOI262173:GON262173 GOI327709:GON327709 GOI393245:GON393245 GOI458781:GON458781 GOI524317:GON524317 GOI589853:GON589853 GOI655389:GON655389 GOI720925:GON720925 GOI786461:GON786461 GOI851997:GON851997 GOI917533:GON917533 GOI983069:GON983069 GOQ8 GOQ65544 GOQ131080 GOQ196616 GOQ262152 GOQ327688 GOQ393224 GOQ458760 GOQ524296 GOQ589832 GOQ655368 GOQ720904 GOQ786440 GOQ851976 GOQ917512 GOQ983048 GOS8 GOS65544 GOS131080 GOS196616 GOS262152 GOS327688 GOS393224 GOS458760 GOS524296 GOS589832 GOS655368 GOS720904 GOS786440 GOS851976 GOS917512 GOS983048 GOU8 GOU65544 GOU131080 GOU196616 GOU262152 GOU327688 GOU393224 GOU458760 GOU524296 GOU589832 GOU655368 GOU720904 GOU786440 GOU851976 GOU917512 GOU983048 GXZ59:GYQ59 GXZ65595:GYQ65595 GXZ131131:GYQ131131 GXZ196667:GYQ196667 GXZ262203:GYQ262203 GXZ327739:GYQ327739 GXZ393275:GYQ393275 GXZ458811:GYQ458811 GXZ524347:GYQ524347 GXZ589883:GYQ589883 GXZ655419:GYQ655419 GXZ720955:GYQ720955 GXZ786491:GYQ786491 GXZ852027:GYQ852027 GXZ917563:GYQ917563 GXZ983099:GYQ983099 GYD32:GYK32 GYD65568:GYK65568 GYD131104:GYK131104 GYD196640:GYK196640 GYD262176:GYK262176 GYD327712:GYK327712 GYD393248:GYK393248 GYD458784:GYK458784 GYD524320:GYK524320 GYD589856:GYK589856 GYD655392:GYK655392 GYD720928:GYK720928 GYD786464:GYK786464 GYD852000:GYK852000 GYD917536:GYK917536 GYD983072:GYK983072 GYE29:GYJ29 GYE65565:GYJ65565 GYE131101:GYJ131101 GYE196637:GYJ196637 GYE262173:GYJ262173 GYE327709:GYJ327709 GYE393245:GYJ393245 GYE458781:GYJ458781 GYE524317:GYJ524317 GYE589853:GYJ589853 GYE655389:GYJ655389 GYE720925:GYJ720925 GYE786461:GYJ786461 GYE851997:GYJ851997 GYE917533:GYJ917533 GYE983069:GYJ983069 GYM8 GYM65544 GYM131080 GYM196616 GYM262152 GYM327688 GYM393224 GYM458760 GYM524296 GYM589832 GYM655368 GYM720904 GYM786440 GYM851976 GYM917512 GYM983048 GYO8 GYO65544 GYO131080 GYO196616 GYO262152 GYO327688 GYO393224 GYO458760 GYO524296 GYO589832 GYO655368 GYO720904 GYO786440 GYO851976 GYO917512 GYO983048 GYQ8 GYQ65544 GYQ131080 GYQ196616 GYQ262152 GYQ327688 GYQ393224 GYQ458760 GYQ524296 GYQ589832 GYQ655368 GYQ720904 GYQ786440 GYQ851976 GYQ917512 GYQ983048 HHV59:HIM59 HHV65595:HIM65595 HHV131131:HIM131131 HHV196667:HIM196667 HHV262203:HIM262203 HHV327739:HIM327739 HHV393275:HIM393275 HHV458811:HIM458811 HHV524347:HIM524347 HHV589883:HIM589883 HHV655419:HIM655419 HHV720955:HIM720955 HHV786491:HIM786491 HHV852027:HIM852027 HHV917563:HIM917563 HHV983099:HIM983099 HHZ32:HIG32 HHZ65568:HIG65568 HHZ131104:HIG131104 HHZ196640:HIG196640 HHZ262176:HIG262176 HHZ327712:HIG327712 HHZ393248:HIG393248 HHZ458784:HIG458784 HHZ524320:HIG524320 HHZ589856:HIG589856 HHZ655392:HIG655392 HHZ720928:HIG720928 HHZ786464:HIG786464 HHZ852000:HIG852000 HHZ917536:HIG917536 HHZ983072:HIG983072 HIA29:HIF29 HIA65565:HIF65565 HIA131101:HIF131101 HIA196637:HIF196637 HIA262173:HIF262173 HIA327709:HIF327709 HIA393245:HIF393245 HIA458781:HIF458781 HIA524317:HIF524317 HIA589853:HIF589853 HIA655389:HIF655389 HIA720925:HIF720925 HIA786461:HIF786461 HIA851997:HIF851997 HIA917533:HIF917533 HIA983069:HIF983069 HII8 HII65544 HII131080 HII196616 HII262152 HII327688 HII393224 HII458760 HII524296 HII589832 HII655368 HII720904 HII786440 HII851976 HII917512 HII983048 HIK8 HIK65544 HIK131080 HIK196616 HIK262152 HIK327688 HIK393224 HIK458760 HIK524296 HIK589832 HIK655368 HIK720904 HIK786440 HIK851976 HIK917512 HIK983048 HIM8 HIM65544 HIM131080 HIM196616 HIM262152 HIM327688 HIM393224 HIM458760 HIM524296 HIM589832 HIM655368 HIM720904 HIM786440 HIM851976 HIM917512 HIM983048 HRR59:HSI59 HRR65595:HSI65595 HRR131131:HSI131131 HRR196667:HSI196667 HRR262203:HSI262203 HRR327739:HSI327739 HRR393275:HSI393275 HRR458811:HSI458811 HRR524347:HSI524347 HRR589883:HSI589883 HRR655419:HSI655419 HRR720955:HSI720955 HRR786491:HSI786491 HRR852027:HSI852027 HRR917563:HSI917563 HRR983099:HSI983099 HRV32:HSC32 HRV65568:HSC65568 HRV131104:HSC131104 HRV196640:HSC196640 HRV262176:HSC262176 HRV327712:HSC327712 HRV393248:HSC393248 HRV458784:HSC458784 HRV524320:HSC524320 HRV589856:HSC589856 HRV655392:HSC655392 HRV720928:HSC720928 HRV786464:HSC786464 HRV852000:HSC852000 HRV917536:HSC917536 HRV983072:HSC983072 HRW29:HSB29 HRW65565:HSB65565 HRW131101:HSB131101 HRW196637:HSB196637 HRW262173:HSB262173 HRW327709:HSB327709 HRW393245:HSB393245 HRW458781:HSB458781 HRW524317:HSB524317 HRW589853:HSB589853 HRW655389:HSB655389 HRW720925:HSB720925 HRW786461:HSB786461 HRW851997:HSB851997 HRW917533:HSB917533 HRW983069:HSB983069 HSE8 HSE65544 HSE131080 HSE196616 HSE262152 HSE327688 HSE393224 HSE458760 HSE524296 HSE589832 HSE655368 HSE720904 HSE786440 HSE851976 HSE917512 HSE983048 HSG8 HSG65544 HSG131080 HSG196616 HSG262152 HSG327688 HSG393224 HSG458760 HSG524296 HSG589832 HSG655368 HSG720904 HSG786440 HSG851976 HSG917512 HSG983048 HSI8 HSI65544 HSI131080 HSI196616 HSI262152 HSI327688 HSI393224 HSI458760 HSI524296 HSI589832 HSI655368 HSI720904 HSI786440 HSI851976 HSI917512 HSI983048 IBN59:ICE59 IBN65595:ICE65595 IBN131131:ICE131131 IBN196667:ICE196667 IBN262203:ICE262203 IBN327739:ICE327739 IBN393275:ICE393275 IBN458811:ICE458811 IBN524347:ICE524347 IBN589883:ICE589883 IBN655419:ICE655419 IBN720955:ICE720955 IBN786491:ICE786491 IBN852027:ICE852027 IBN917563:ICE917563 IBN983099:ICE983099 IBR32:IBY32 IBR65568:IBY65568 IBR131104:IBY131104 IBR196640:IBY196640 IBR262176:IBY262176 IBR327712:IBY327712 IBR393248:IBY393248 IBR458784:IBY458784 IBR524320:IBY524320 IBR589856:IBY589856 IBR655392:IBY655392 IBR720928:IBY720928 IBR786464:IBY786464 IBR852000:IBY852000 IBR917536:IBY917536 IBR983072:IBY983072 IBS29:IBX29 IBS65565:IBX65565 IBS131101:IBX131101 IBS196637:IBX196637 IBS262173:IBX262173 IBS327709:IBX327709 IBS393245:IBX393245 IBS458781:IBX458781 IBS524317:IBX524317 IBS589853:IBX589853 IBS655389:IBX655389 IBS720925:IBX720925 IBS786461:IBX786461 IBS851997:IBX851997 IBS917533:IBX917533 IBS983069:IBX983069 ICA8 ICA65544 ICA131080 ICA196616 ICA262152 ICA327688 ICA393224 ICA458760 ICA524296 ICA589832 ICA655368 ICA720904 ICA786440 ICA851976 ICA917512 ICA983048 ICC8 ICC65544 ICC131080 ICC196616 ICC262152 ICC327688 ICC393224 ICC458760 ICC524296 ICC589832 ICC655368 ICC720904 ICC786440 ICC851976 ICC917512 ICC983048 ICE8 ICE65544 ICE131080 ICE196616 ICE262152 ICE327688 ICE393224 ICE458760 ICE524296 ICE589832 ICE655368 ICE720904 ICE786440 ICE851976 ICE917512 ICE983048 ILJ59:IMA59 ILJ65595:IMA65595 ILJ131131:IMA131131 ILJ196667:IMA196667 ILJ262203:IMA262203 ILJ327739:IMA327739 ILJ393275:IMA393275 ILJ458811:IMA458811 ILJ524347:IMA524347 ILJ589883:IMA589883 ILJ655419:IMA655419 ILJ720955:IMA720955 ILJ786491:IMA786491 ILJ852027:IMA852027 ILJ917563:IMA917563 ILJ983099:IMA983099 ILN32:ILU32 ILN65568:ILU65568 ILN131104:ILU131104 ILN196640:ILU196640 ILN262176:ILU262176 ILN327712:ILU327712 ILN393248:ILU393248 ILN458784:ILU458784 ILN524320:ILU524320 ILN589856:ILU589856 ILN655392:ILU655392 ILN720928:ILU720928 ILN786464:ILU786464 ILN852000:ILU852000 ILN917536:ILU917536 ILN983072:ILU983072 ILO29:ILT29 ILO65565:ILT65565 ILO131101:ILT131101 ILO196637:ILT196637 ILO262173:ILT262173 ILO327709:ILT327709 ILO393245:ILT393245 ILO458781:ILT458781 ILO524317:ILT524317 ILO589853:ILT589853 ILO655389:ILT655389 ILO720925:ILT720925 ILO786461:ILT786461 ILO851997:ILT851997 ILO917533:ILT917533 ILO983069:ILT983069 ILW8 ILW65544 ILW131080 ILW196616 ILW262152 ILW327688 ILW393224 ILW458760 ILW524296 ILW589832 ILW655368 ILW720904 ILW786440 ILW851976 ILW917512 ILW983048 ILY8 ILY65544 ILY131080 ILY196616 ILY262152 ILY327688 ILY393224 ILY458760 ILY524296 ILY589832 ILY655368 ILY720904 ILY786440 ILY851976 ILY917512 ILY983048 IMA8 IMA65544 IMA131080 IMA196616 IMA262152 IMA327688 IMA393224 IMA458760 IMA524296 IMA589832 IMA655368 IMA720904 IMA786440 IMA851976 IMA917512 IMA983048 IVF59:IVW59 IVF65595:IVW65595 IVF131131:IVW131131 IVF196667:IVW196667 IVF262203:IVW262203 IVF327739:IVW327739 IVF393275:IVW393275 IVF458811:IVW458811 IVF524347:IVW524347 IVF589883:IVW589883 IVF655419:IVW655419 IVF720955:IVW720955 IVF786491:IVW786491 IVF852027:IVW852027 IVF917563:IVW917563 IVF983099:IVW983099 IVJ32:IVQ32 IVJ65568:IVQ65568 IVJ131104:IVQ131104 IVJ196640:IVQ196640 IVJ262176:IVQ262176 IVJ327712:IVQ327712 IVJ393248:IVQ393248 IVJ458784:IVQ458784 IVJ524320:IVQ524320 IVJ589856:IVQ589856 IVJ655392:IVQ655392 IVJ720928:IVQ720928 IVJ786464:IVQ786464 IVJ852000:IVQ852000 IVJ917536:IVQ917536 IVJ983072:IVQ983072 IVK29:IVP29 IVK65565:IVP65565 IVK131101:IVP131101 IVK196637:IVP196637 IVK262173:IVP262173 IVK327709:IVP327709 IVK393245:IVP393245 IVK458781:IVP458781 IVK524317:IVP524317 IVK589853:IVP589853 IVK655389:IVP655389 IVK720925:IVP720925 IVK786461:IVP786461 IVK851997:IVP851997 IVK917533:IVP917533 IVK983069:IVP983069 IVS8 IVS65544 IVS131080 IVS196616 IVS262152 IVS327688 IVS393224 IVS458760 IVS524296 IVS589832 IVS655368 IVS720904 IVS786440 IVS851976 IVS917512 IVS983048 IVU8 IVU65544 IVU131080 IVU196616 IVU262152 IVU327688 IVU393224 IVU458760 IVU524296 IVU589832 IVU655368 IVU720904 IVU786440 IVU851976 IVU917512 IVU983048 IVW8 IVW65544 IVW131080 IVW196616 IVW262152 IVW327688 IVW393224 IVW458760 IVW524296 IVW589832 IVW655368 IVW720904 IVW786440 IVW851976 IVW917512 IVW983048 JFB59:JFS59 JFB65595:JFS65595 JFB131131:JFS131131 JFB196667:JFS196667 JFB262203:JFS262203 JFB327739:JFS327739 JFB393275:JFS393275 JFB458811:JFS458811 JFB524347:JFS524347 JFB589883:JFS589883 JFB655419:JFS655419 JFB720955:JFS720955 JFB786491:JFS786491 JFB852027:JFS852027 JFB917563:JFS917563 JFB983099:JFS983099 JFF32:JFM32 JFF65568:JFM65568 JFF131104:JFM131104 JFF196640:JFM196640 JFF262176:JFM262176 JFF327712:JFM327712 JFF393248:JFM393248 JFF458784:JFM458784 JFF524320:JFM524320 JFF589856:JFM589856 JFF655392:JFM655392 JFF720928:JFM720928 JFF786464:JFM786464 JFF852000:JFM852000 JFF917536:JFM917536 JFF983072:JFM983072 JFG29:JFL29 JFG65565:JFL65565 JFG131101:JFL131101 JFG196637:JFL196637 JFG262173:JFL262173 JFG327709:JFL327709 JFG393245:JFL393245 JFG458781:JFL458781 JFG524317:JFL524317 JFG589853:JFL589853 JFG655389:JFL655389 JFG720925:JFL720925 JFG786461:JFL786461 JFG851997:JFL851997 JFG917533:JFL917533 JFG983069:JFL983069 JFO8 JFO65544 JFO131080 JFO196616 JFO262152 JFO327688 JFO393224 JFO458760 JFO524296 JFO589832 JFO655368 JFO720904 JFO786440 JFO851976 JFO917512 JFO983048 JFQ8 JFQ65544 JFQ131080 JFQ196616 JFQ262152 JFQ327688 JFQ393224 JFQ458760 JFQ524296 JFQ589832 JFQ655368 JFQ720904 JFQ786440 JFQ851976 JFQ917512 JFQ983048 JFS8 JFS65544 JFS131080 JFS196616 JFS262152 JFS327688 JFS393224 JFS458760 JFS524296 JFS589832 JFS655368 JFS720904 JFS786440 JFS851976 JFS917512 JFS983048 JOX59:JPO59 JOX65595:JPO65595 JOX131131:JPO131131 JOX196667:JPO196667 JOX262203:JPO262203 JOX327739:JPO327739 JOX393275:JPO393275 JOX458811:JPO458811 JOX524347:JPO524347 JOX589883:JPO589883 JOX655419:JPO655419 JOX720955:JPO720955 JOX786491:JPO786491 JOX852027:JPO852027 JOX917563:JPO917563 JOX983099:JPO983099 JPB32:JPI32 JPB65568:JPI65568 JPB131104:JPI131104 JPB196640:JPI196640 JPB262176:JPI262176 JPB327712:JPI327712 JPB393248:JPI393248 JPB458784:JPI458784 JPB524320:JPI524320 JPB589856:JPI589856 JPB655392:JPI655392 JPB720928:JPI720928 JPB786464:JPI786464 JPB852000:JPI852000 JPB917536:JPI917536 JPB983072:JPI983072 JPC29:JPH29 JPC65565:JPH65565 JPC131101:JPH131101 JPC196637:JPH196637 JPC262173:JPH262173 JPC327709:JPH327709 JPC393245:JPH393245 JPC458781:JPH458781 JPC524317:JPH524317 JPC589853:JPH589853 JPC655389:JPH655389 JPC720925:JPH720925 JPC786461:JPH786461 JPC851997:JPH851997 JPC917533:JPH917533 JPC983069:JPH983069 JPK8 JPK65544 JPK131080 JPK196616 JPK262152 JPK327688 JPK393224 JPK458760 JPK524296 JPK589832 JPK655368 JPK720904 JPK786440 JPK851976 JPK917512 JPK983048 JPM8 JPM65544 JPM131080 JPM196616 JPM262152 JPM327688 JPM393224 JPM458760 JPM524296 JPM589832 JPM655368 JPM720904 JPM786440 JPM851976 JPM917512 JPM983048 JPO8 JPO65544 JPO131080 JPO196616 JPO262152 JPO327688 JPO393224 JPO458760 JPO524296 JPO589832 JPO655368 JPO720904 JPO786440 JPO851976 JPO917512 JPO983048 JYT59:JZK59 JYT65595:JZK65595 JYT131131:JZK131131 JYT196667:JZK196667 JYT262203:JZK262203 JYT327739:JZK327739 JYT393275:JZK393275 JYT458811:JZK458811 JYT524347:JZK524347 JYT589883:JZK589883 JYT655419:JZK655419 JYT720955:JZK720955 JYT786491:JZK786491 JYT852027:JZK852027 JYT917563:JZK917563 JYT983099:JZK983099 JYX32:JZE32 JYX65568:JZE65568 JYX131104:JZE131104 JYX196640:JZE196640 JYX262176:JZE262176 JYX327712:JZE327712 JYX393248:JZE393248 JYX458784:JZE458784 JYX524320:JZE524320 JYX589856:JZE589856 JYX655392:JZE655392 JYX720928:JZE720928 JYX786464:JZE786464 JYX852000:JZE852000 JYX917536:JZE917536 JYX983072:JZE983072 JYY29:JZD29 JYY65565:JZD65565 JYY131101:JZD131101 JYY196637:JZD196637 JYY262173:JZD262173 JYY327709:JZD327709 JYY393245:JZD393245 JYY458781:JZD458781 JYY524317:JZD524317 JYY589853:JZD589853 JYY655389:JZD655389 JYY720925:JZD720925 JYY786461:JZD786461 JYY851997:JZD851997 JYY917533:JZD917533 JYY983069:JZD983069 JZG8 JZG65544 JZG131080 JZG196616 JZG262152 JZG327688 JZG393224 JZG458760 JZG524296 JZG589832 JZG655368 JZG720904 JZG786440 JZG851976 JZG917512 JZG983048 JZI8 JZI65544 JZI131080 JZI196616 JZI262152 JZI327688 JZI393224 JZI458760 JZI524296 JZI589832 JZI655368 JZI720904 JZI786440 JZI851976 JZI917512 JZI983048 JZK8 JZK65544 JZK131080 JZK196616 JZK262152 JZK327688 JZK393224 JZK458760 JZK524296 JZK589832 JZK655368 JZK720904 JZK786440 JZK851976 JZK917512 JZK983048 KIP59:KJG59 KIP65595:KJG65595 KIP131131:KJG131131 KIP196667:KJG196667 KIP262203:KJG262203 KIP327739:KJG327739 KIP393275:KJG393275 KIP458811:KJG458811 KIP524347:KJG524347 KIP589883:KJG589883 KIP655419:KJG655419 KIP720955:KJG720955 KIP786491:KJG786491 KIP852027:KJG852027 KIP917563:KJG917563 KIP983099:KJG983099 KIT32:KJA32 KIT65568:KJA65568 KIT131104:KJA131104 KIT196640:KJA196640 KIT262176:KJA262176 KIT327712:KJA327712 KIT393248:KJA393248 KIT458784:KJA458784 KIT524320:KJA524320 KIT589856:KJA589856 KIT655392:KJA655392 KIT720928:KJA720928 KIT786464:KJA786464 KIT852000:KJA852000 KIT917536:KJA917536 KIT983072:KJA983072 KIU29:KIZ29 KIU65565:KIZ65565 KIU131101:KIZ131101 KIU196637:KIZ196637 KIU262173:KIZ262173 KIU327709:KIZ327709 KIU393245:KIZ393245 KIU458781:KIZ458781 KIU524317:KIZ524317 KIU589853:KIZ589853 KIU655389:KIZ655389 KIU720925:KIZ720925 KIU786461:KIZ786461 KIU851997:KIZ851997 KIU917533:KIZ917533 KIU983069:KIZ983069 KJC8 KJC65544 KJC131080 KJC196616 KJC262152 KJC327688 KJC393224 KJC458760 KJC524296 KJC589832 KJC655368 KJC720904 KJC786440 KJC851976 KJC917512 KJC983048 KJE8 KJE65544 KJE131080 KJE196616 KJE262152 KJE327688 KJE393224 KJE458760 KJE524296 KJE589832 KJE655368 KJE720904 KJE786440 KJE851976 KJE917512 KJE983048 KJG8 KJG65544 KJG131080 KJG196616 KJG262152 KJG327688 KJG393224 KJG458760 KJG524296 KJG589832 KJG655368 KJG720904 KJG786440 KJG851976 KJG917512 KJG983048 KSL59:KTC59 KSL65595:KTC65595 KSL131131:KTC131131 KSL196667:KTC196667 KSL262203:KTC262203 KSL327739:KTC327739 KSL393275:KTC393275 KSL458811:KTC458811 KSL524347:KTC524347 KSL589883:KTC589883 KSL655419:KTC655419 KSL720955:KTC720955 KSL786491:KTC786491 KSL852027:KTC852027 KSL917563:KTC917563 KSL983099:KTC983099 KSP32:KSW32 KSP65568:KSW65568 KSP131104:KSW131104 KSP196640:KSW196640 KSP262176:KSW262176 KSP327712:KSW327712 KSP393248:KSW393248 KSP458784:KSW458784 KSP524320:KSW524320 KSP589856:KSW589856 KSP655392:KSW655392 KSP720928:KSW720928 KSP786464:KSW786464 KSP852000:KSW852000 KSP917536:KSW917536 KSP983072:KSW983072 KSQ29:KSV29 KSQ65565:KSV65565 KSQ131101:KSV131101 KSQ196637:KSV196637 KSQ262173:KSV262173 KSQ327709:KSV327709 KSQ393245:KSV393245 KSQ458781:KSV458781 KSQ524317:KSV524317 KSQ589853:KSV589853 KSQ655389:KSV655389 KSQ720925:KSV720925 KSQ786461:KSV786461 KSQ851997:KSV851997 KSQ917533:KSV917533 KSQ983069:KSV983069 KSY8 KSY65544 KSY131080 KSY196616 KSY262152 KSY327688 KSY393224 KSY458760 KSY524296 KSY589832 KSY655368 KSY720904 KSY786440 KSY851976 KSY917512 KSY983048 KTA8 KTA65544 KTA131080 KTA196616 KTA262152 KTA327688 KTA393224 KTA458760 KTA524296 KTA589832 KTA655368 KTA720904 KTA786440 KTA851976 KTA917512 KTA983048 KTC8 KTC65544 KTC131080 KTC196616 KTC262152 KTC327688 KTC393224 KTC458760 KTC524296 KTC589832 KTC655368 KTC720904 KTC786440 KTC851976 KTC917512 KTC983048 LCH59:LCY59 LCH65595:LCY65595 LCH131131:LCY131131 LCH196667:LCY196667 LCH262203:LCY262203 LCH327739:LCY327739 LCH393275:LCY393275 LCH458811:LCY458811 LCH524347:LCY524347 LCH589883:LCY589883 LCH655419:LCY655419 LCH720955:LCY720955 LCH786491:LCY786491 LCH852027:LCY852027 LCH917563:LCY917563 LCH983099:LCY983099 LCL32:LCS32 LCL65568:LCS65568 LCL131104:LCS131104 LCL196640:LCS196640 LCL262176:LCS262176 LCL327712:LCS327712 LCL393248:LCS393248 LCL458784:LCS458784 LCL524320:LCS524320 LCL589856:LCS589856 LCL655392:LCS655392 LCL720928:LCS720928 LCL786464:LCS786464 LCL852000:LCS852000 LCL917536:LCS917536 LCL983072:LCS983072 LCM29:LCR29 LCM65565:LCR65565 LCM131101:LCR131101 LCM196637:LCR196637 LCM262173:LCR262173 LCM327709:LCR327709 LCM393245:LCR393245 LCM458781:LCR458781 LCM524317:LCR524317 LCM589853:LCR589853 LCM655389:LCR655389 LCM720925:LCR720925 LCM786461:LCR786461 LCM851997:LCR851997 LCM917533:LCR917533 LCM983069:LCR983069 LCU8 LCU65544 LCU131080 LCU196616 LCU262152 LCU327688 LCU393224 LCU458760 LCU524296 LCU589832 LCU655368 LCU720904 LCU786440 LCU851976 LCU917512 LCU983048 LCW8 LCW65544 LCW131080 LCW196616 LCW262152 LCW327688 LCW393224 LCW458760 LCW524296 LCW589832 LCW655368 LCW720904 LCW786440 LCW851976 LCW917512 LCW983048 LCY8 LCY65544 LCY131080 LCY196616 LCY262152 LCY327688 LCY393224 LCY458760 LCY524296 LCY589832 LCY655368 LCY720904 LCY786440 LCY851976 LCY917512 LCY983048 LMD59:LMU59 LMD65595:LMU65595 LMD131131:LMU131131 LMD196667:LMU196667 LMD262203:LMU262203 LMD327739:LMU327739 LMD393275:LMU393275 LMD458811:LMU458811 LMD524347:LMU524347 LMD589883:LMU589883 LMD655419:LMU655419 LMD720955:LMU720955 LMD786491:LMU786491 LMD852027:LMU852027 LMD917563:LMU917563 LMD983099:LMU983099 LMH32:LMO32 LMH65568:LMO65568 LMH131104:LMO131104 LMH196640:LMO196640 LMH262176:LMO262176 LMH327712:LMO327712 LMH393248:LMO393248 LMH458784:LMO458784 LMH524320:LMO524320 LMH589856:LMO589856 LMH655392:LMO655392 LMH720928:LMO720928 LMH786464:LMO786464 LMH852000:LMO852000 LMH917536:LMO917536 LMH983072:LMO983072 LMI29:LMN29 LMI65565:LMN65565 LMI131101:LMN131101 LMI196637:LMN196637 LMI262173:LMN262173 LMI327709:LMN327709 LMI393245:LMN393245 LMI458781:LMN458781 LMI524317:LMN524317 LMI589853:LMN589853 LMI655389:LMN655389 LMI720925:LMN720925 LMI786461:LMN786461 LMI851997:LMN851997 LMI917533:LMN917533 LMI983069:LMN983069 LMQ8 LMQ65544 LMQ131080 LMQ196616 LMQ262152 LMQ327688 LMQ393224 LMQ458760 LMQ524296 LMQ589832 LMQ655368 LMQ720904 LMQ786440 LMQ851976 LMQ917512 LMQ983048 LMS8 LMS65544 LMS131080 LMS196616 LMS262152 LMS327688 LMS393224 LMS458760 LMS524296 LMS589832 LMS655368 LMS720904 LMS786440 LMS851976 LMS917512 LMS983048 LMU8 LMU65544 LMU131080 LMU196616 LMU262152 LMU327688 LMU393224 LMU458760 LMU524296 LMU589832 LMU655368 LMU720904 LMU786440 LMU851976 LMU917512 LMU983048 LVZ59:LWQ59 LVZ65595:LWQ65595 LVZ131131:LWQ131131 LVZ196667:LWQ196667 LVZ262203:LWQ262203 LVZ327739:LWQ327739 LVZ393275:LWQ393275 LVZ458811:LWQ458811 LVZ524347:LWQ524347 LVZ589883:LWQ589883 LVZ655419:LWQ655419 LVZ720955:LWQ720955 LVZ786491:LWQ786491 LVZ852027:LWQ852027 LVZ917563:LWQ917563 LVZ983099:LWQ983099 LWD32:LWK32 LWD65568:LWK65568 LWD131104:LWK131104 LWD196640:LWK196640 LWD262176:LWK262176 LWD327712:LWK327712 LWD393248:LWK393248 LWD458784:LWK458784 LWD524320:LWK524320 LWD589856:LWK589856 LWD655392:LWK655392 LWD720928:LWK720928 LWD786464:LWK786464 LWD852000:LWK852000 LWD917536:LWK917536 LWD983072:LWK983072 LWE29:LWJ29 LWE65565:LWJ65565 LWE131101:LWJ131101 LWE196637:LWJ196637 LWE262173:LWJ262173 LWE327709:LWJ327709 LWE393245:LWJ393245 LWE458781:LWJ458781 LWE524317:LWJ524317 LWE589853:LWJ589853 LWE655389:LWJ655389 LWE720925:LWJ720925 LWE786461:LWJ786461 LWE851997:LWJ851997 LWE917533:LWJ917533 LWE983069:LWJ983069 LWM8 LWM65544 LWM131080 LWM196616 LWM262152 LWM327688 LWM393224 LWM458760 LWM524296 LWM589832 LWM655368 LWM720904 LWM786440 LWM851976 LWM917512 LWM983048 LWO8 LWO65544 LWO131080 LWO196616 LWO262152 LWO327688 LWO393224 LWO458760 LWO524296 LWO589832 LWO655368 LWO720904 LWO786440 LWO851976 LWO917512 LWO983048 LWQ8 LWQ65544 LWQ131080 LWQ196616 LWQ262152 LWQ327688 LWQ393224 LWQ458760 LWQ524296 LWQ589832 LWQ655368 LWQ720904 LWQ786440 LWQ851976 LWQ917512 LWQ983048 MFV59:MGM59 MFV65595:MGM65595 MFV131131:MGM131131 MFV196667:MGM196667 MFV262203:MGM262203 MFV327739:MGM327739 MFV393275:MGM393275 MFV458811:MGM458811 MFV524347:MGM524347 MFV589883:MGM589883 MFV655419:MGM655419 MFV720955:MGM720955 MFV786491:MGM786491 MFV852027:MGM852027 MFV917563:MGM917563 MFV983099:MGM983099 MFZ32:MGG32 MFZ65568:MGG65568 MFZ131104:MGG131104 MFZ196640:MGG196640 MFZ262176:MGG262176 MFZ327712:MGG327712 MFZ393248:MGG393248 MFZ458784:MGG458784 MFZ524320:MGG524320 MFZ589856:MGG589856 MFZ655392:MGG655392 MFZ720928:MGG720928 MFZ786464:MGG786464 MFZ852000:MGG852000 MFZ917536:MGG917536 MFZ983072:MGG983072 MGA29:MGF29 MGA65565:MGF65565 MGA131101:MGF131101 MGA196637:MGF196637 MGA262173:MGF262173 MGA327709:MGF327709 MGA393245:MGF393245 MGA458781:MGF458781 MGA524317:MGF524317 MGA589853:MGF589853 MGA655389:MGF655389 MGA720925:MGF720925 MGA786461:MGF786461 MGA851997:MGF851997 MGA917533:MGF917533 MGA983069:MGF983069 MGI8 MGI65544 MGI131080 MGI196616 MGI262152 MGI327688 MGI393224 MGI458760 MGI524296 MGI589832 MGI655368 MGI720904 MGI786440 MGI851976 MGI917512 MGI983048 MGK8 MGK65544 MGK131080 MGK196616 MGK262152 MGK327688 MGK393224 MGK458760 MGK524296 MGK589832 MGK655368 MGK720904 MGK786440 MGK851976 MGK917512 MGK983048 MGM8 MGM65544 MGM131080 MGM196616 MGM262152 MGM327688 MGM393224 MGM458760 MGM524296 MGM589832 MGM655368 MGM720904 MGM786440 MGM851976 MGM917512 MGM983048 MPR59:MQI59 MPR65595:MQI65595 MPR131131:MQI131131 MPR196667:MQI196667 MPR262203:MQI262203 MPR327739:MQI327739 MPR393275:MQI393275 MPR458811:MQI458811 MPR524347:MQI524347 MPR589883:MQI589883 MPR655419:MQI655419 MPR720955:MQI720955 MPR786491:MQI786491 MPR852027:MQI852027 MPR917563:MQI917563 MPR983099:MQI983099 MPV32:MQC32 MPV65568:MQC65568 MPV131104:MQC131104 MPV196640:MQC196640 MPV262176:MQC262176 MPV327712:MQC327712 MPV393248:MQC393248 MPV458784:MQC458784 MPV524320:MQC524320 MPV589856:MQC589856 MPV655392:MQC655392 MPV720928:MQC720928 MPV786464:MQC786464 MPV852000:MQC852000 MPV917536:MQC917536 MPV983072:MQC983072 MPW29:MQB29 MPW65565:MQB65565 MPW131101:MQB131101 MPW196637:MQB196637 MPW262173:MQB262173 MPW327709:MQB327709 MPW393245:MQB393245 MPW458781:MQB458781 MPW524317:MQB524317 MPW589853:MQB589853 MPW655389:MQB655389 MPW720925:MQB720925 MPW786461:MQB786461 MPW851997:MQB851997 MPW917533:MQB917533 MPW983069:MQB983069 MQE8 MQE65544 MQE131080 MQE196616 MQE262152 MQE327688 MQE393224 MQE458760 MQE524296 MQE589832 MQE655368 MQE720904 MQE786440 MQE851976 MQE917512 MQE983048 MQG8 MQG65544 MQG131080 MQG196616 MQG262152 MQG327688 MQG393224 MQG458760 MQG524296 MQG589832 MQG655368 MQG720904 MQG786440 MQG851976 MQG917512 MQG983048 MQI8 MQI65544 MQI131080 MQI196616 MQI262152 MQI327688 MQI393224 MQI458760 MQI524296 MQI589832 MQI655368 MQI720904 MQI786440 MQI851976 MQI917512 MQI983048 MZN59:NAE59 MZN65595:NAE65595 MZN131131:NAE131131 MZN196667:NAE196667 MZN262203:NAE262203 MZN327739:NAE327739 MZN393275:NAE393275 MZN458811:NAE458811 MZN524347:NAE524347 MZN589883:NAE589883 MZN655419:NAE655419 MZN720955:NAE720955 MZN786491:NAE786491 MZN852027:NAE852027 MZN917563:NAE917563 MZN983099:NAE983099 MZR32:MZY32 MZR65568:MZY65568 MZR131104:MZY131104 MZR196640:MZY196640 MZR262176:MZY262176 MZR327712:MZY327712 MZR393248:MZY393248 MZR458784:MZY458784 MZR524320:MZY524320 MZR589856:MZY589856 MZR655392:MZY655392 MZR720928:MZY720928 MZR786464:MZY786464 MZR852000:MZY852000 MZR917536:MZY917536 MZR983072:MZY983072 MZS29:MZX29 MZS65565:MZX65565 MZS131101:MZX131101 MZS196637:MZX196637 MZS262173:MZX262173 MZS327709:MZX327709 MZS393245:MZX393245 MZS458781:MZX458781 MZS524317:MZX524317 MZS589853:MZX589853 MZS655389:MZX655389 MZS720925:MZX720925 MZS786461:MZX786461 MZS851997:MZX851997 MZS917533:MZX917533 MZS983069:MZX983069 NAA8 NAA65544 NAA131080 NAA196616 NAA262152 NAA327688 NAA393224 NAA458760 NAA524296 NAA589832 NAA655368 NAA720904 NAA786440 NAA851976 NAA917512 NAA983048 NAC8 NAC65544 NAC131080 NAC196616 NAC262152 NAC327688 NAC393224 NAC458760 NAC524296 NAC589832 NAC655368 NAC720904 NAC786440 NAC851976 NAC917512 NAC983048 NAE8 NAE65544 NAE131080 NAE196616 NAE262152 NAE327688 NAE393224 NAE458760 NAE524296 NAE589832 NAE655368 NAE720904 NAE786440 NAE851976 NAE917512 NAE983048 NJJ59:NKA59 NJJ65595:NKA65595 NJJ131131:NKA131131 NJJ196667:NKA196667 NJJ262203:NKA262203 NJJ327739:NKA327739 NJJ393275:NKA393275 NJJ458811:NKA458811 NJJ524347:NKA524347 NJJ589883:NKA589883 NJJ655419:NKA655419 NJJ720955:NKA720955 NJJ786491:NKA786491 NJJ852027:NKA852027 NJJ917563:NKA917563 NJJ983099:NKA983099 NJN32:NJU32 NJN65568:NJU65568 NJN131104:NJU131104 NJN196640:NJU196640 NJN262176:NJU262176 NJN327712:NJU327712 NJN393248:NJU393248 NJN458784:NJU458784 NJN524320:NJU524320 NJN589856:NJU589856 NJN655392:NJU655392 NJN720928:NJU720928 NJN786464:NJU786464 NJN852000:NJU852000 NJN917536:NJU917536 NJN983072:NJU983072 NJO29:NJT29 NJO65565:NJT65565 NJO131101:NJT131101 NJO196637:NJT196637 NJO262173:NJT262173 NJO327709:NJT327709 NJO393245:NJT393245 NJO458781:NJT458781 NJO524317:NJT524317 NJO589853:NJT589853 NJO655389:NJT655389 NJO720925:NJT720925 NJO786461:NJT786461 NJO851997:NJT851997 NJO917533:NJT917533 NJO983069:NJT983069 NJW8 NJW65544 NJW131080 NJW196616 NJW262152 NJW327688 NJW393224 NJW458760 NJW524296 NJW589832 NJW655368 NJW720904 NJW786440 NJW851976 NJW917512 NJW983048 NJY8 NJY65544 NJY131080 NJY196616 NJY262152 NJY327688 NJY393224 NJY458760 NJY524296 NJY589832 NJY655368 NJY720904 NJY786440 NJY851976 NJY917512 NJY983048 NKA8 NKA65544 NKA131080 NKA196616 NKA262152 NKA327688 NKA393224 NKA458760 NKA524296 NKA589832 NKA655368 NKA720904 NKA786440 NKA851976 NKA917512 NKA983048 NTF59:NTW59 NTF65595:NTW65595 NTF131131:NTW131131 NTF196667:NTW196667 NTF262203:NTW262203 NTF327739:NTW327739 NTF393275:NTW393275 NTF458811:NTW458811 NTF524347:NTW524347 NTF589883:NTW589883 NTF655419:NTW655419 NTF720955:NTW720955 NTF786491:NTW786491 NTF852027:NTW852027 NTF917563:NTW917563 NTF983099:NTW983099 NTJ32:NTQ32 NTJ65568:NTQ65568 NTJ131104:NTQ131104 NTJ196640:NTQ196640 NTJ262176:NTQ262176 NTJ327712:NTQ327712 NTJ393248:NTQ393248 NTJ458784:NTQ458784 NTJ524320:NTQ524320 NTJ589856:NTQ589856 NTJ655392:NTQ655392 NTJ720928:NTQ720928 NTJ786464:NTQ786464 NTJ852000:NTQ852000 NTJ917536:NTQ917536 NTJ983072:NTQ983072 NTK29:NTP29 NTK65565:NTP65565 NTK131101:NTP131101 NTK196637:NTP196637 NTK262173:NTP262173 NTK327709:NTP327709 NTK393245:NTP393245 NTK458781:NTP458781 NTK524317:NTP524317 NTK589853:NTP589853 NTK655389:NTP655389 NTK720925:NTP720925 NTK786461:NTP786461 NTK851997:NTP851997 NTK917533:NTP917533 NTK983069:NTP983069 NTS8 NTS65544 NTS131080 NTS196616 NTS262152 NTS327688 NTS393224 NTS458760 NTS524296 NTS589832 NTS655368 NTS720904 NTS786440 NTS851976 NTS917512 NTS983048 NTU8 NTU65544 NTU131080 NTU196616 NTU262152 NTU327688 NTU393224 NTU458760 NTU524296 NTU589832 NTU655368 NTU720904 NTU786440 NTU851976 NTU917512 NTU983048 NTW8 NTW65544 NTW131080 NTW196616 NTW262152 NTW327688 NTW393224 NTW458760 NTW524296 NTW589832 NTW655368 NTW720904 NTW786440 NTW851976 NTW917512 NTW983048 ODB59:ODS59 ODB65595:ODS65595 ODB131131:ODS131131 ODB196667:ODS196667 ODB262203:ODS262203 ODB327739:ODS327739 ODB393275:ODS393275 ODB458811:ODS458811 ODB524347:ODS524347 ODB589883:ODS589883 ODB655419:ODS655419 ODB720955:ODS720955 ODB786491:ODS786491 ODB852027:ODS852027 ODB917563:ODS917563 ODB983099:ODS983099 ODF32:ODM32 ODF65568:ODM65568 ODF131104:ODM131104 ODF196640:ODM196640 ODF262176:ODM262176 ODF327712:ODM327712 ODF393248:ODM393248 ODF458784:ODM458784 ODF524320:ODM524320 ODF589856:ODM589856 ODF655392:ODM655392 ODF720928:ODM720928 ODF786464:ODM786464 ODF852000:ODM852000 ODF917536:ODM917536 ODF983072:ODM983072 ODG29:ODL29 ODG65565:ODL65565 ODG131101:ODL131101 ODG196637:ODL196637 ODG262173:ODL262173 ODG327709:ODL327709 ODG393245:ODL393245 ODG458781:ODL458781 ODG524317:ODL524317 ODG589853:ODL589853 ODG655389:ODL655389 ODG720925:ODL720925 ODG786461:ODL786461 ODG851997:ODL851997 ODG917533:ODL917533 ODG983069:ODL983069 ODO8 ODO65544 ODO131080 ODO196616 ODO262152 ODO327688 ODO393224 ODO458760 ODO524296 ODO589832 ODO655368 ODO720904 ODO786440 ODO851976 ODO917512 ODO983048 ODQ8 ODQ65544 ODQ131080 ODQ196616 ODQ262152 ODQ327688 ODQ393224 ODQ458760 ODQ524296 ODQ589832 ODQ655368 ODQ720904 ODQ786440 ODQ851976 ODQ917512 ODQ983048 ODS8 ODS65544 ODS131080 ODS196616 ODS262152 ODS327688 ODS393224 ODS458760 ODS524296 ODS589832 ODS655368 ODS720904 ODS786440 ODS851976 ODS917512 ODS983048 OMX59:ONO59 OMX65595:ONO65595 OMX131131:ONO131131 OMX196667:ONO196667 OMX262203:ONO262203 OMX327739:ONO327739 OMX393275:ONO393275 OMX458811:ONO458811 OMX524347:ONO524347 OMX589883:ONO589883 OMX655419:ONO655419 OMX720955:ONO720955 OMX786491:ONO786491 OMX852027:ONO852027 OMX917563:ONO917563 OMX983099:ONO983099 ONB32:ONI32 ONB65568:ONI65568 ONB131104:ONI131104 ONB196640:ONI196640 ONB262176:ONI262176 ONB327712:ONI327712 ONB393248:ONI393248 ONB458784:ONI458784 ONB524320:ONI524320 ONB589856:ONI589856 ONB655392:ONI655392 ONB720928:ONI720928 ONB786464:ONI786464 ONB852000:ONI852000 ONB917536:ONI917536 ONB983072:ONI983072 ONC29:ONH29 ONC65565:ONH65565 ONC131101:ONH131101 ONC196637:ONH196637 ONC262173:ONH262173 ONC327709:ONH327709 ONC393245:ONH393245 ONC458781:ONH458781 ONC524317:ONH524317 ONC589853:ONH589853 ONC655389:ONH655389 ONC720925:ONH720925 ONC786461:ONH786461 ONC851997:ONH851997 ONC917533:ONH917533 ONC983069:ONH983069 ONK8 ONK65544 ONK131080 ONK196616 ONK262152 ONK327688 ONK393224 ONK458760 ONK524296 ONK589832 ONK655368 ONK720904 ONK786440 ONK851976 ONK917512 ONK983048 ONM8 ONM65544 ONM131080 ONM196616 ONM262152 ONM327688 ONM393224 ONM458760 ONM524296 ONM589832 ONM655368 ONM720904 ONM786440 ONM851976 ONM917512 ONM983048 ONO8 ONO65544 ONO131080 ONO196616 ONO262152 ONO327688 ONO393224 ONO458760 ONO524296 ONO589832 ONO655368 ONO720904 ONO786440 ONO851976 ONO917512 ONO983048 OWT59:OXK59 OWT65595:OXK65595 OWT131131:OXK131131 OWT196667:OXK196667 OWT262203:OXK262203 OWT327739:OXK327739 OWT393275:OXK393275 OWT458811:OXK458811 OWT524347:OXK524347 OWT589883:OXK589883 OWT655419:OXK655419 OWT720955:OXK720955 OWT786491:OXK786491 OWT852027:OXK852027 OWT917563:OXK917563 OWT983099:OXK983099 OWX32:OXE32 OWX65568:OXE65568 OWX131104:OXE131104 OWX196640:OXE196640 OWX262176:OXE262176 OWX327712:OXE327712 OWX393248:OXE393248 OWX458784:OXE458784 OWX524320:OXE524320 OWX589856:OXE589856 OWX655392:OXE655392 OWX720928:OXE720928 OWX786464:OXE786464 OWX852000:OXE852000 OWX917536:OXE917536 OWX983072:OXE983072 OWY29:OXD29 OWY65565:OXD65565 OWY131101:OXD131101 OWY196637:OXD196637 OWY262173:OXD262173 OWY327709:OXD327709 OWY393245:OXD393245 OWY458781:OXD458781 OWY524317:OXD524317 OWY589853:OXD589853 OWY655389:OXD655389 OWY720925:OXD720925 OWY786461:OXD786461 OWY851997:OXD851997 OWY917533:OXD917533 OWY983069:OXD983069 OXG8 OXG65544 OXG131080 OXG196616 OXG262152 OXG327688 OXG393224 OXG458760 OXG524296 OXG589832 OXG655368 OXG720904 OXG786440 OXG851976 OXG917512 OXG983048 OXI8 OXI65544 OXI131080 OXI196616 OXI262152 OXI327688 OXI393224 OXI458760 OXI524296 OXI589832 OXI655368 OXI720904 OXI786440 OXI851976 OXI917512 OXI983048 OXK8 OXK65544 OXK131080 OXK196616 OXK262152 OXK327688 OXK393224 OXK458760 OXK524296 OXK589832 OXK655368 OXK720904 OXK786440 OXK851976 OXK917512 OXK983048 PGP59:PHG59 PGP65595:PHG65595 PGP131131:PHG131131 PGP196667:PHG196667 PGP262203:PHG262203 PGP327739:PHG327739 PGP393275:PHG393275 PGP458811:PHG458811 PGP524347:PHG524347 PGP589883:PHG589883 PGP655419:PHG655419 PGP720955:PHG720955 PGP786491:PHG786491 PGP852027:PHG852027 PGP917563:PHG917563 PGP983099:PHG983099 PGT32:PHA32 PGT65568:PHA65568 PGT131104:PHA131104 PGT196640:PHA196640 PGT262176:PHA262176 PGT327712:PHA327712 PGT393248:PHA393248 PGT458784:PHA458784 PGT524320:PHA524320 PGT589856:PHA589856 PGT655392:PHA655392 PGT720928:PHA720928 PGT786464:PHA786464 PGT852000:PHA852000 PGT917536:PHA917536 PGT983072:PHA983072 PGU29:PGZ29 PGU65565:PGZ65565 PGU131101:PGZ131101 PGU196637:PGZ196637 PGU262173:PGZ262173 PGU327709:PGZ327709 PGU393245:PGZ393245 PGU458781:PGZ458781 PGU524317:PGZ524317 PGU589853:PGZ589853 PGU655389:PGZ655389 PGU720925:PGZ720925 PGU786461:PGZ786461 PGU851997:PGZ851997 PGU917533:PGZ917533 PGU983069:PGZ983069 PHC8 PHC65544 PHC131080 PHC196616 PHC262152 PHC327688 PHC393224 PHC458760 PHC524296 PHC589832 PHC655368 PHC720904 PHC786440 PHC851976 PHC917512 PHC983048 PHE8 PHE65544 PHE131080 PHE196616 PHE262152 PHE327688 PHE393224 PHE458760 PHE524296 PHE589832 PHE655368 PHE720904 PHE786440 PHE851976 PHE917512 PHE983048 PHG8 PHG65544 PHG131080 PHG196616 PHG262152 PHG327688 PHG393224 PHG458760 PHG524296 PHG589832 PHG655368 PHG720904 PHG786440 PHG851976 PHG917512 PHG983048 PQL59:PRC59 PQL65595:PRC65595 PQL131131:PRC131131 PQL196667:PRC196667 PQL262203:PRC262203 PQL327739:PRC327739 PQL393275:PRC393275 PQL458811:PRC458811 PQL524347:PRC524347 PQL589883:PRC589883 PQL655419:PRC655419 PQL720955:PRC720955 PQL786491:PRC786491 PQL852027:PRC852027 PQL917563:PRC917563 PQL983099:PRC983099 PQP32:PQW32 PQP65568:PQW65568 PQP131104:PQW131104 PQP196640:PQW196640 PQP262176:PQW262176 PQP327712:PQW327712 PQP393248:PQW393248 PQP458784:PQW458784 PQP524320:PQW524320 PQP589856:PQW589856 PQP655392:PQW655392 PQP720928:PQW720928 PQP786464:PQW786464 PQP852000:PQW852000 PQP917536:PQW917536 PQP983072:PQW983072 PQQ29:PQV29 PQQ65565:PQV65565 PQQ131101:PQV131101 PQQ196637:PQV196637 PQQ262173:PQV262173 PQQ327709:PQV327709 PQQ393245:PQV393245 PQQ458781:PQV458781 PQQ524317:PQV524317 PQQ589853:PQV589853 PQQ655389:PQV655389 PQQ720925:PQV720925 PQQ786461:PQV786461 PQQ851997:PQV851997 PQQ917533:PQV917533 PQQ983069:PQV983069 PQY8 PQY65544 PQY131080 PQY196616 PQY262152 PQY327688 PQY393224 PQY458760 PQY524296 PQY589832 PQY655368 PQY720904 PQY786440 PQY851976 PQY917512 PQY983048 PRA8 PRA65544 PRA131080 PRA196616 PRA262152 PRA327688 PRA393224 PRA458760 PRA524296 PRA589832 PRA655368 PRA720904 PRA786440 PRA851976 PRA917512 PRA983048 PRC8 PRC65544 PRC131080 PRC196616 PRC262152 PRC327688 PRC393224 PRC458760 PRC524296 PRC589832 PRC655368 PRC720904 PRC786440 PRC851976 PRC917512 PRC983048 QAH59:QAY59 QAH65595:QAY65595 QAH131131:QAY131131 QAH196667:QAY196667 QAH262203:QAY262203 QAH327739:QAY327739 QAH393275:QAY393275 QAH458811:QAY458811 QAH524347:QAY524347 QAH589883:QAY589883 QAH655419:QAY655419 QAH720955:QAY720955 QAH786491:QAY786491 QAH852027:QAY852027 QAH917563:QAY917563 QAH983099:QAY983099 QAL32:QAS32 QAL65568:QAS65568 QAL131104:QAS131104 QAL196640:QAS196640 QAL262176:QAS262176 QAL327712:QAS327712 QAL393248:QAS393248 QAL458784:QAS458784 QAL524320:QAS524320 QAL589856:QAS589856 QAL655392:QAS655392 QAL720928:QAS720928 QAL786464:QAS786464 QAL852000:QAS852000 QAL917536:QAS917536 QAL983072:QAS983072 QAM29:QAR29 QAM65565:QAR65565 QAM131101:QAR131101 QAM196637:QAR196637 QAM262173:QAR262173 QAM327709:QAR327709 QAM393245:QAR393245 QAM458781:QAR458781 QAM524317:QAR524317 QAM589853:QAR589853 QAM655389:QAR655389 QAM720925:QAR720925 QAM786461:QAR786461 QAM851997:QAR851997 QAM917533:QAR917533 QAM983069:QAR983069 QAU8 QAU65544 QAU131080 QAU196616 QAU262152 QAU327688 QAU393224 QAU458760 QAU524296 QAU589832 QAU655368 QAU720904 QAU786440 QAU851976 QAU917512 QAU983048 QAW8 QAW65544 QAW131080 QAW196616 QAW262152 QAW327688 QAW393224 QAW458760 QAW524296 QAW589832 QAW655368 QAW720904 QAW786440 QAW851976 QAW917512 QAW983048 QAY8 QAY65544 QAY131080 QAY196616 QAY262152 QAY327688 QAY393224 QAY458760 QAY524296 QAY589832 QAY655368 QAY720904 QAY786440 QAY851976 QAY917512 QAY983048 QKD59:QKU59 QKD65595:QKU65595 QKD131131:QKU131131 QKD196667:QKU196667 QKD262203:QKU262203 QKD327739:QKU327739 QKD393275:QKU393275 QKD458811:QKU458811 QKD524347:QKU524347 QKD589883:QKU589883 QKD655419:QKU655419 QKD720955:QKU720955 QKD786491:QKU786491 QKD852027:QKU852027 QKD917563:QKU917563 QKD983099:QKU983099 QKH32:QKO32 QKH65568:QKO65568 QKH131104:QKO131104 QKH196640:QKO196640 QKH262176:QKO262176 QKH327712:QKO327712 QKH393248:QKO393248 QKH458784:QKO458784 QKH524320:QKO524320 QKH589856:QKO589856 QKH655392:QKO655392 QKH720928:QKO720928 QKH786464:QKO786464 QKH852000:QKO852000 QKH917536:QKO917536 QKH983072:QKO983072 QKI29:QKN29 QKI65565:QKN65565 QKI131101:QKN131101 QKI196637:QKN196637 QKI262173:QKN262173 QKI327709:QKN327709 QKI393245:QKN393245 QKI458781:QKN458781 QKI524317:QKN524317 QKI589853:QKN589853 QKI655389:QKN655389 QKI720925:QKN720925 QKI786461:QKN786461 QKI851997:QKN851997 QKI917533:QKN917533 QKI983069:QKN983069 QKQ8 QKQ65544 QKQ131080 QKQ196616 QKQ262152 QKQ327688 QKQ393224 QKQ458760 QKQ524296 QKQ589832 QKQ655368 QKQ720904 QKQ786440 QKQ851976 QKQ917512 QKQ983048 QKS8 QKS65544 QKS131080 QKS196616 QKS262152 QKS327688 QKS393224 QKS458760 QKS524296 QKS589832 QKS655368 QKS720904 QKS786440 QKS851976 QKS917512 QKS983048 QKU8 QKU65544 QKU131080 QKU196616 QKU262152 QKU327688 QKU393224 QKU458760 QKU524296 QKU589832 QKU655368 QKU720904 QKU786440 QKU851976 QKU917512 QKU983048 QTZ59:QUQ59 QTZ65595:QUQ65595 QTZ131131:QUQ131131 QTZ196667:QUQ196667 QTZ262203:QUQ262203 QTZ327739:QUQ327739 QTZ393275:QUQ393275 QTZ458811:QUQ458811 QTZ524347:QUQ524347 QTZ589883:QUQ589883 QTZ655419:QUQ655419 QTZ720955:QUQ720955 QTZ786491:QUQ786491 QTZ852027:QUQ852027 QTZ917563:QUQ917563 QTZ983099:QUQ983099 QUD32:QUK32 QUD65568:QUK65568 QUD131104:QUK131104 QUD196640:QUK196640 QUD262176:QUK262176 QUD327712:QUK327712 QUD393248:QUK393248 QUD458784:QUK458784 QUD524320:QUK524320 QUD589856:QUK589856 QUD655392:QUK655392 QUD720928:QUK720928 QUD786464:QUK786464 QUD852000:QUK852000 QUD917536:QUK917536 QUD983072:QUK983072 QUE29:QUJ29 QUE65565:QUJ65565 QUE131101:QUJ131101 QUE196637:QUJ196637 QUE262173:QUJ262173 QUE327709:QUJ327709 QUE393245:QUJ393245 QUE458781:QUJ458781 QUE524317:QUJ524317 QUE589853:QUJ589853 QUE655389:QUJ655389 QUE720925:QUJ720925 QUE786461:QUJ786461 QUE851997:QUJ851997 QUE917533:QUJ917533 QUE983069:QUJ983069 QUM8 QUM65544 QUM131080 QUM196616 QUM262152 QUM327688 QUM393224 QUM458760 QUM524296 QUM589832 QUM655368 QUM720904 QUM786440 QUM851976 QUM917512 QUM983048 QUO8 QUO65544 QUO131080 QUO196616 QUO262152 QUO327688 QUO393224 QUO458760 QUO524296 QUO589832 QUO655368 QUO720904 QUO786440 QUO851976 QUO917512 QUO983048 QUQ8 QUQ65544 QUQ131080 QUQ196616 QUQ262152 QUQ327688 QUQ393224 QUQ458760 QUQ524296 QUQ589832 QUQ655368 QUQ720904 QUQ786440 QUQ851976 QUQ917512 QUQ983048 RDV59:REM59 RDV65595:REM65595 RDV131131:REM131131 RDV196667:REM196667 RDV262203:REM262203 RDV327739:REM327739 RDV393275:REM393275 RDV458811:REM458811 RDV524347:REM524347 RDV589883:REM589883 RDV655419:REM655419 RDV720955:REM720955 RDV786491:REM786491 RDV852027:REM852027 RDV917563:REM917563 RDV983099:REM983099 RDZ32:REG32 RDZ65568:REG65568 RDZ131104:REG131104 RDZ196640:REG196640 RDZ262176:REG262176 RDZ327712:REG327712 RDZ393248:REG393248 RDZ458784:REG458784 RDZ524320:REG524320 RDZ589856:REG589856 RDZ655392:REG655392 RDZ720928:REG720928 RDZ786464:REG786464 RDZ852000:REG852000 RDZ917536:REG917536 RDZ983072:REG983072 REA29:REF29 REA65565:REF65565 REA131101:REF131101 REA196637:REF196637 REA262173:REF262173 REA327709:REF327709 REA393245:REF393245 REA458781:REF458781 REA524317:REF524317 REA589853:REF589853 REA655389:REF655389 REA720925:REF720925 REA786461:REF786461 REA851997:REF851997 REA917533:REF917533 REA983069:REF983069 REI8 REI65544 REI131080 REI196616 REI262152 REI327688 REI393224 REI458760 REI524296 REI589832 REI655368 REI720904 REI786440 REI851976 REI917512 REI983048 REK8 REK65544 REK131080 REK196616 REK262152 REK327688 REK393224 REK458760 REK524296 REK589832 REK655368 REK720904 REK786440 REK851976 REK917512 REK983048 REM8 REM65544 REM131080 REM196616 REM262152 REM327688 REM393224 REM458760 REM524296 REM589832 REM655368 REM720904 REM786440 REM851976 REM917512 REM983048 RNR59:ROI59 RNR65595:ROI65595 RNR131131:ROI131131 RNR196667:ROI196667 RNR262203:ROI262203 RNR327739:ROI327739 RNR393275:ROI393275 RNR458811:ROI458811 RNR524347:ROI524347 RNR589883:ROI589883 RNR655419:ROI655419 RNR720955:ROI720955 RNR786491:ROI786491 RNR852027:ROI852027 RNR917563:ROI917563 RNR983099:ROI983099 RNV32:ROC32 RNV65568:ROC65568 RNV131104:ROC131104 RNV196640:ROC196640 RNV262176:ROC262176 RNV327712:ROC327712 RNV393248:ROC393248 RNV458784:ROC458784 RNV524320:ROC524320 RNV589856:ROC589856 RNV655392:ROC655392 RNV720928:ROC720928 RNV786464:ROC786464 RNV852000:ROC852000 RNV917536:ROC917536 RNV983072:ROC983072 RNW29:ROB29 RNW65565:ROB65565 RNW131101:ROB131101 RNW196637:ROB196637 RNW262173:ROB262173 RNW327709:ROB327709 RNW393245:ROB393245 RNW458781:ROB458781 RNW524317:ROB524317 RNW589853:ROB589853 RNW655389:ROB655389 RNW720925:ROB720925 RNW786461:ROB786461 RNW851997:ROB851997 RNW917533:ROB917533 RNW983069:ROB983069 ROE8 ROE65544 ROE131080 ROE196616 ROE262152 ROE327688 ROE393224 ROE458760 ROE524296 ROE589832 ROE655368 ROE720904 ROE786440 ROE851976 ROE917512 ROE983048 ROG8 ROG65544 ROG131080 ROG196616 ROG262152 ROG327688 ROG393224 ROG458760 ROG524296 ROG589832 ROG655368 ROG720904 ROG786440 ROG851976 ROG917512 ROG983048 ROI8 ROI65544 ROI131080 ROI196616 ROI262152 ROI327688 ROI393224 ROI458760 ROI524296 ROI589832 ROI655368 ROI720904 ROI786440 ROI851976 ROI917512 ROI983048 RXN59:RYE59 RXN65595:RYE65595 RXN131131:RYE131131 RXN196667:RYE196667 RXN262203:RYE262203 RXN327739:RYE327739 RXN393275:RYE393275 RXN458811:RYE458811 RXN524347:RYE524347 RXN589883:RYE589883 RXN655419:RYE655419 RXN720955:RYE720955 RXN786491:RYE786491 RXN852027:RYE852027 RXN917563:RYE917563 RXN983099:RYE983099 RXR32:RXY32 RXR65568:RXY65568 RXR131104:RXY131104 RXR196640:RXY196640 RXR262176:RXY262176 RXR327712:RXY327712 RXR393248:RXY393248 RXR458784:RXY458784 RXR524320:RXY524320 RXR589856:RXY589856 RXR655392:RXY655392 RXR720928:RXY720928 RXR786464:RXY786464 RXR852000:RXY852000 RXR917536:RXY917536 RXR983072:RXY983072 RXS29:RXX29 RXS65565:RXX65565 RXS131101:RXX131101 RXS196637:RXX196637 RXS262173:RXX262173 RXS327709:RXX327709 RXS393245:RXX393245 RXS458781:RXX458781 RXS524317:RXX524317 RXS589853:RXX589853 RXS655389:RXX655389 RXS720925:RXX720925 RXS786461:RXX786461 RXS851997:RXX851997 RXS917533:RXX917533 RXS983069:RXX983069 RYA8 RYA65544 RYA131080 RYA196616 RYA262152 RYA327688 RYA393224 RYA458760 RYA524296 RYA589832 RYA655368 RYA720904 RYA786440 RYA851976 RYA917512 RYA983048 RYC8 RYC65544 RYC131080 RYC196616 RYC262152 RYC327688 RYC393224 RYC458760 RYC524296 RYC589832 RYC655368 RYC720904 RYC786440 RYC851976 RYC917512 RYC983048 RYE8 RYE65544 RYE131080 RYE196616 RYE262152 RYE327688 RYE393224 RYE458760 RYE524296 RYE589832 RYE655368 RYE720904 RYE786440 RYE851976 RYE917512 RYE983048 SHJ59:SIA59 SHJ65595:SIA65595 SHJ131131:SIA131131 SHJ196667:SIA196667 SHJ262203:SIA262203 SHJ327739:SIA327739 SHJ393275:SIA393275 SHJ458811:SIA458811 SHJ524347:SIA524347 SHJ589883:SIA589883 SHJ655419:SIA655419 SHJ720955:SIA720955 SHJ786491:SIA786491 SHJ852027:SIA852027 SHJ917563:SIA917563 SHJ983099:SIA983099 SHN32:SHU32 SHN65568:SHU65568 SHN131104:SHU131104 SHN196640:SHU196640 SHN262176:SHU262176 SHN327712:SHU327712 SHN393248:SHU393248 SHN458784:SHU458784 SHN524320:SHU524320 SHN589856:SHU589856 SHN655392:SHU655392 SHN720928:SHU720928 SHN786464:SHU786464 SHN852000:SHU852000 SHN917536:SHU917536 SHN983072:SHU983072 SHO29:SHT29 SHO65565:SHT65565 SHO131101:SHT131101 SHO196637:SHT196637 SHO262173:SHT262173 SHO327709:SHT327709 SHO393245:SHT393245 SHO458781:SHT458781 SHO524317:SHT524317 SHO589853:SHT589853 SHO655389:SHT655389 SHO720925:SHT720925 SHO786461:SHT786461 SHO851997:SHT851997 SHO917533:SHT917533 SHO983069:SHT983069 SHW8 SHW65544 SHW131080 SHW196616 SHW262152 SHW327688 SHW393224 SHW458760 SHW524296 SHW589832 SHW655368 SHW720904 SHW786440 SHW851976 SHW917512 SHW983048 SHY8 SHY65544 SHY131080 SHY196616 SHY262152 SHY327688 SHY393224 SHY458760 SHY524296 SHY589832 SHY655368 SHY720904 SHY786440 SHY851976 SHY917512 SHY983048 SIA8 SIA65544 SIA131080 SIA196616 SIA262152 SIA327688 SIA393224 SIA458760 SIA524296 SIA589832 SIA655368 SIA720904 SIA786440 SIA851976 SIA917512 SIA983048 SRF59:SRW59 SRF65595:SRW65595 SRF131131:SRW131131 SRF196667:SRW196667 SRF262203:SRW262203 SRF327739:SRW327739 SRF393275:SRW393275 SRF458811:SRW458811 SRF524347:SRW524347 SRF589883:SRW589883 SRF655419:SRW655419 SRF720955:SRW720955 SRF786491:SRW786491 SRF852027:SRW852027 SRF917563:SRW917563 SRF983099:SRW983099 SRJ32:SRQ32 SRJ65568:SRQ65568 SRJ131104:SRQ131104 SRJ196640:SRQ196640 SRJ262176:SRQ262176 SRJ327712:SRQ327712 SRJ393248:SRQ393248 SRJ458784:SRQ458784 SRJ524320:SRQ524320 SRJ589856:SRQ589856 SRJ655392:SRQ655392 SRJ720928:SRQ720928 SRJ786464:SRQ786464 SRJ852000:SRQ852000 SRJ917536:SRQ917536 SRJ983072:SRQ983072 SRK29:SRP29 SRK65565:SRP65565 SRK131101:SRP131101 SRK196637:SRP196637 SRK262173:SRP262173 SRK327709:SRP327709 SRK393245:SRP393245 SRK458781:SRP458781 SRK524317:SRP524317 SRK589853:SRP589853 SRK655389:SRP655389 SRK720925:SRP720925 SRK786461:SRP786461 SRK851997:SRP851997 SRK917533:SRP917533 SRK983069:SRP983069 SRS8 SRS65544 SRS131080 SRS196616 SRS262152 SRS327688 SRS393224 SRS458760 SRS524296 SRS589832 SRS655368 SRS720904 SRS786440 SRS851976 SRS917512 SRS983048 SRU8 SRU65544 SRU131080 SRU196616 SRU262152 SRU327688 SRU393224 SRU458760 SRU524296 SRU589832 SRU655368 SRU720904 SRU786440 SRU851976 SRU917512 SRU983048 SRW8 SRW65544 SRW131080 SRW196616 SRW262152 SRW327688 SRW393224 SRW458760 SRW524296 SRW589832 SRW655368 SRW720904 SRW786440 SRW851976 SRW917512 SRW983048 TBB59:TBS59 TBB65595:TBS65595 TBB131131:TBS131131 TBB196667:TBS196667 TBB262203:TBS262203 TBB327739:TBS327739 TBB393275:TBS393275 TBB458811:TBS458811 TBB524347:TBS524347 TBB589883:TBS589883 TBB655419:TBS655419 TBB720955:TBS720955 TBB786491:TBS786491 TBB852027:TBS852027 TBB917563:TBS917563 TBB983099:TBS983099 TBF32:TBM32 TBF65568:TBM65568 TBF131104:TBM131104 TBF196640:TBM196640 TBF262176:TBM262176 TBF327712:TBM327712 TBF393248:TBM393248 TBF458784:TBM458784 TBF524320:TBM524320 TBF589856:TBM589856 TBF655392:TBM655392 TBF720928:TBM720928 TBF786464:TBM786464 TBF852000:TBM852000 TBF917536:TBM917536 TBF983072:TBM983072 TBG29:TBL29 TBG65565:TBL65565 TBG131101:TBL131101 TBG196637:TBL196637 TBG262173:TBL262173 TBG327709:TBL327709 TBG393245:TBL393245 TBG458781:TBL458781 TBG524317:TBL524317 TBG589853:TBL589853 TBG655389:TBL655389 TBG720925:TBL720925 TBG786461:TBL786461 TBG851997:TBL851997 TBG917533:TBL917533 TBG983069:TBL983069 TBO8 TBO65544 TBO131080 TBO196616 TBO262152 TBO327688 TBO393224 TBO458760 TBO524296 TBO589832 TBO655368 TBO720904 TBO786440 TBO851976 TBO917512 TBO983048 TBQ8 TBQ65544 TBQ131080 TBQ196616 TBQ262152 TBQ327688 TBQ393224 TBQ458760 TBQ524296 TBQ589832 TBQ655368 TBQ720904 TBQ786440 TBQ851976 TBQ917512 TBQ983048 TBS8 TBS65544 TBS131080 TBS196616 TBS262152 TBS327688 TBS393224 TBS458760 TBS524296 TBS589832 TBS655368 TBS720904 TBS786440 TBS851976 TBS917512 TBS983048 TKX59:TLO59 TKX65595:TLO65595 TKX131131:TLO131131 TKX196667:TLO196667 TKX262203:TLO262203 TKX327739:TLO327739 TKX393275:TLO393275 TKX458811:TLO458811 TKX524347:TLO524347 TKX589883:TLO589883 TKX655419:TLO655419 TKX720955:TLO720955 TKX786491:TLO786491 TKX852027:TLO852027 TKX917563:TLO917563 TKX983099:TLO983099 TLB32:TLI32 TLB65568:TLI65568 TLB131104:TLI131104 TLB196640:TLI196640 TLB262176:TLI262176 TLB327712:TLI327712 TLB393248:TLI393248 TLB458784:TLI458784 TLB524320:TLI524320 TLB589856:TLI589856 TLB655392:TLI655392 TLB720928:TLI720928 TLB786464:TLI786464 TLB852000:TLI852000 TLB917536:TLI917536 TLB983072:TLI983072 TLC29:TLH29 TLC65565:TLH65565 TLC131101:TLH131101 TLC196637:TLH196637 TLC262173:TLH262173 TLC327709:TLH327709 TLC393245:TLH393245 TLC458781:TLH458781 TLC524317:TLH524317 TLC589853:TLH589853 TLC655389:TLH655389 TLC720925:TLH720925 TLC786461:TLH786461 TLC851997:TLH851997 TLC917533:TLH917533 TLC983069:TLH983069 TLK8 TLK65544 TLK131080 TLK196616 TLK262152 TLK327688 TLK393224 TLK458760 TLK524296 TLK589832 TLK655368 TLK720904 TLK786440 TLK851976 TLK917512 TLK983048 TLM8 TLM65544 TLM131080 TLM196616 TLM262152 TLM327688 TLM393224 TLM458760 TLM524296 TLM589832 TLM655368 TLM720904 TLM786440 TLM851976 TLM917512 TLM983048 TLO8 TLO65544 TLO131080 TLO196616 TLO262152 TLO327688 TLO393224 TLO458760 TLO524296 TLO589832 TLO655368 TLO720904 TLO786440 TLO851976 TLO917512 TLO983048 TUT59:TVK59 TUT65595:TVK65595 TUT131131:TVK131131 TUT196667:TVK196667 TUT262203:TVK262203 TUT327739:TVK327739 TUT393275:TVK393275 TUT458811:TVK458811 TUT524347:TVK524347 TUT589883:TVK589883 TUT655419:TVK655419 TUT720955:TVK720955 TUT786491:TVK786491 TUT852027:TVK852027 TUT917563:TVK917563 TUT983099:TVK983099 TUX32:TVE32 TUX65568:TVE65568 TUX131104:TVE131104 TUX196640:TVE196640 TUX262176:TVE262176 TUX327712:TVE327712 TUX393248:TVE393248 TUX458784:TVE458784 TUX524320:TVE524320 TUX589856:TVE589856 TUX655392:TVE655392 TUX720928:TVE720928 TUX786464:TVE786464 TUX852000:TVE852000 TUX917536:TVE917536 TUX983072:TVE983072 TUY29:TVD29 TUY65565:TVD65565 TUY131101:TVD131101 TUY196637:TVD196637 TUY262173:TVD262173 TUY327709:TVD327709 TUY393245:TVD393245 TUY458781:TVD458781 TUY524317:TVD524317 TUY589853:TVD589853 TUY655389:TVD655389 TUY720925:TVD720925 TUY786461:TVD786461 TUY851997:TVD851997 TUY917533:TVD917533 TUY983069:TVD983069 TVG8 TVG65544 TVG131080 TVG196616 TVG262152 TVG327688 TVG393224 TVG458760 TVG524296 TVG589832 TVG655368 TVG720904 TVG786440 TVG851976 TVG917512 TVG983048 TVI8 TVI65544 TVI131080 TVI196616 TVI262152 TVI327688 TVI393224 TVI458760 TVI524296 TVI589832 TVI655368 TVI720904 TVI786440 TVI851976 TVI917512 TVI983048 TVK8 TVK65544 TVK131080 TVK196616 TVK262152 TVK327688 TVK393224 TVK458760 TVK524296 TVK589832 TVK655368 TVK720904 TVK786440 TVK851976 TVK917512 TVK983048 UEP59:UFG59 UEP65595:UFG65595 UEP131131:UFG131131 UEP196667:UFG196667 UEP262203:UFG262203 UEP327739:UFG327739 UEP393275:UFG393275 UEP458811:UFG458811 UEP524347:UFG524347 UEP589883:UFG589883 UEP655419:UFG655419 UEP720955:UFG720955 UEP786491:UFG786491 UEP852027:UFG852027 UEP917563:UFG917563 UEP983099:UFG983099 UET32:UFA32 UET65568:UFA65568 UET131104:UFA131104 UET196640:UFA196640 UET262176:UFA262176 UET327712:UFA327712 UET393248:UFA393248 UET458784:UFA458784 UET524320:UFA524320 UET589856:UFA589856 UET655392:UFA655392 UET720928:UFA720928 UET786464:UFA786464 UET852000:UFA852000 UET917536:UFA917536 UET983072:UFA983072 UEU29:UEZ29 UEU65565:UEZ65565 UEU131101:UEZ131101 UEU196637:UEZ196637 UEU262173:UEZ262173 UEU327709:UEZ327709 UEU393245:UEZ393245 UEU458781:UEZ458781 UEU524317:UEZ524317 UEU589853:UEZ589853 UEU655389:UEZ655389 UEU720925:UEZ720925 UEU786461:UEZ786461 UEU851997:UEZ851997 UEU917533:UEZ917533 UEU983069:UEZ983069 UFC8 UFC65544 UFC131080 UFC196616 UFC262152 UFC327688 UFC393224 UFC458760 UFC524296 UFC589832 UFC655368 UFC720904 UFC786440 UFC851976 UFC917512 UFC983048 UFE8 UFE65544 UFE131080 UFE196616 UFE262152 UFE327688 UFE393224 UFE458760 UFE524296 UFE589832 UFE655368 UFE720904 UFE786440 UFE851976 UFE917512 UFE983048 UFG8 UFG65544 UFG131080 UFG196616 UFG262152 UFG327688 UFG393224 UFG458760 UFG524296 UFG589832 UFG655368 UFG720904 UFG786440 UFG851976 UFG917512 UFG983048 UOL59:UPC59 UOL65595:UPC65595 UOL131131:UPC131131 UOL196667:UPC196667 UOL262203:UPC262203 UOL327739:UPC327739 UOL393275:UPC393275 UOL458811:UPC458811 UOL524347:UPC524347 UOL589883:UPC589883 UOL655419:UPC655419 UOL720955:UPC720955 UOL786491:UPC786491 UOL852027:UPC852027 UOL917563:UPC917563 UOL983099:UPC983099 UOP32:UOW32 UOP65568:UOW65568 UOP131104:UOW131104 UOP196640:UOW196640 UOP262176:UOW262176 UOP327712:UOW327712 UOP393248:UOW393248 UOP458784:UOW458784 UOP524320:UOW524320 UOP589856:UOW589856 UOP655392:UOW655392 UOP720928:UOW720928 UOP786464:UOW786464 UOP852000:UOW852000 UOP917536:UOW917536 UOP983072:UOW983072 UOQ29:UOV29 UOQ65565:UOV65565 UOQ131101:UOV131101 UOQ196637:UOV196637 UOQ262173:UOV262173 UOQ327709:UOV327709 UOQ393245:UOV393245 UOQ458781:UOV458781 UOQ524317:UOV524317 UOQ589853:UOV589853 UOQ655389:UOV655389 UOQ720925:UOV720925 UOQ786461:UOV786461 UOQ851997:UOV851997 UOQ917533:UOV917533 UOQ983069:UOV983069 UOY8 UOY65544 UOY131080 UOY196616 UOY262152 UOY327688 UOY393224 UOY458760 UOY524296 UOY589832 UOY655368 UOY720904 UOY786440 UOY851976 UOY917512 UOY983048 UPA8 UPA65544 UPA131080 UPA196616 UPA262152 UPA327688 UPA393224 UPA458760 UPA524296 UPA589832 UPA655368 UPA720904 UPA786440 UPA851976 UPA917512 UPA983048 UPC8 UPC65544 UPC131080 UPC196616 UPC262152 UPC327688 UPC393224 UPC458760 UPC524296 UPC589832 UPC655368 UPC720904 UPC786440 UPC851976 UPC917512 UPC983048 UYH59:UYY59 UYH65595:UYY65595 UYH131131:UYY131131 UYH196667:UYY196667 UYH262203:UYY262203 UYH327739:UYY327739 UYH393275:UYY393275 UYH458811:UYY458811 UYH524347:UYY524347 UYH589883:UYY589883 UYH655419:UYY655419 UYH720955:UYY720955 UYH786491:UYY786491 UYH852027:UYY852027 UYH917563:UYY917563 UYH983099:UYY983099 UYL32:UYS32 UYL65568:UYS65568 UYL131104:UYS131104 UYL196640:UYS196640 UYL262176:UYS262176 UYL327712:UYS327712 UYL393248:UYS393248 UYL458784:UYS458784 UYL524320:UYS524320 UYL589856:UYS589856 UYL655392:UYS655392 UYL720928:UYS720928 UYL786464:UYS786464 UYL852000:UYS852000 UYL917536:UYS917536 UYL983072:UYS983072 UYM29:UYR29 UYM65565:UYR65565 UYM131101:UYR131101 UYM196637:UYR196637 UYM262173:UYR262173 UYM327709:UYR327709 UYM393245:UYR393245 UYM458781:UYR458781 UYM524317:UYR524317 UYM589853:UYR589853 UYM655389:UYR655389 UYM720925:UYR720925 UYM786461:UYR786461 UYM851997:UYR851997 UYM917533:UYR917533 UYM983069:UYR983069 UYU8 UYU65544 UYU131080 UYU196616 UYU262152 UYU327688 UYU393224 UYU458760 UYU524296 UYU589832 UYU655368 UYU720904 UYU786440 UYU851976 UYU917512 UYU983048 UYW8 UYW65544 UYW131080 UYW196616 UYW262152 UYW327688 UYW393224 UYW458760 UYW524296 UYW589832 UYW655368 UYW720904 UYW786440 UYW851976 UYW917512 UYW983048 UYY8 UYY65544 UYY131080 UYY196616 UYY262152 UYY327688 UYY393224 UYY458760 UYY524296 UYY589832 UYY655368 UYY720904 UYY786440 UYY851976 UYY917512 UYY983048 VID59:VIU59 VID65595:VIU65595 VID131131:VIU131131 VID196667:VIU196667 VID262203:VIU262203 VID327739:VIU327739 VID393275:VIU393275 VID458811:VIU458811 VID524347:VIU524347 VID589883:VIU589883 VID655419:VIU655419 VID720955:VIU720955 VID786491:VIU786491 VID852027:VIU852027 VID917563:VIU917563 VID983099:VIU983099 VIH32:VIO32 VIH65568:VIO65568 VIH131104:VIO131104 VIH196640:VIO196640 VIH262176:VIO262176 VIH327712:VIO327712 VIH393248:VIO393248 VIH458784:VIO458784 VIH524320:VIO524320 VIH589856:VIO589856 VIH655392:VIO655392 VIH720928:VIO720928 VIH786464:VIO786464 VIH852000:VIO852000 VIH917536:VIO917536 VIH983072:VIO983072 VII29:VIN29 VII65565:VIN65565 VII131101:VIN131101 VII196637:VIN196637 VII262173:VIN262173 VII327709:VIN327709 VII393245:VIN393245 VII458781:VIN458781 VII524317:VIN524317 VII589853:VIN589853 VII655389:VIN655389 VII720925:VIN720925 VII786461:VIN786461 VII851997:VIN851997 VII917533:VIN917533 VII983069:VIN983069 VIQ8 VIQ65544 VIQ131080 VIQ196616 VIQ262152 VIQ327688 VIQ393224 VIQ458760 VIQ524296 VIQ589832 VIQ655368 VIQ720904 VIQ786440 VIQ851976 VIQ917512 VIQ983048 VIS8 VIS65544 VIS131080 VIS196616 VIS262152 VIS327688 VIS393224 VIS458760 VIS524296 VIS589832 VIS655368 VIS720904 VIS786440 VIS851976 VIS917512 VIS983048 VIU8 VIU65544 VIU131080 VIU196616 VIU262152 VIU327688 VIU393224 VIU458760 VIU524296 VIU589832 VIU655368 VIU720904 VIU786440 VIU851976 VIU917512 VIU983048 VRZ59:VSQ59 VRZ65595:VSQ65595 VRZ131131:VSQ131131 VRZ196667:VSQ196667 VRZ262203:VSQ262203 VRZ327739:VSQ327739 VRZ393275:VSQ393275 VRZ458811:VSQ458811 VRZ524347:VSQ524347 VRZ589883:VSQ589883 VRZ655419:VSQ655419 VRZ720955:VSQ720955 VRZ786491:VSQ786491 VRZ852027:VSQ852027 VRZ917563:VSQ917563 VRZ983099:VSQ983099 VSD32:VSK32 VSD65568:VSK65568 VSD131104:VSK131104 VSD196640:VSK196640 VSD262176:VSK262176 VSD327712:VSK327712 VSD393248:VSK393248 VSD458784:VSK458784 VSD524320:VSK524320 VSD589856:VSK589856 VSD655392:VSK655392 VSD720928:VSK720928 VSD786464:VSK786464 VSD852000:VSK852000 VSD917536:VSK917536 VSD983072:VSK983072 VSE29:VSJ29 VSE65565:VSJ65565 VSE131101:VSJ131101 VSE196637:VSJ196637 VSE262173:VSJ262173 VSE327709:VSJ327709 VSE393245:VSJ393245 VSE458781:VSJ458781 VSE524317:VSJ524317 VSE589853:VSJ589853 VSE655389:VSJ655389 VSE720925:VSJ720925 VSE786461:VSJ786461 VSE851997:VSJ851997 VSE917533:VSJ917533 VSE983069:VSJ983069 VSM8 VSM65544 VSM131080 VSM196616 VSM262152 VSM327688 VSM393224 VSM458760 VSM524296 VSM589832 VSM655368 VSM720904 VSM786440 VSM851976 VSM917512 VSM983048 VSO8 VSO65544 VSO131080 VSO196616 VSO262152 VSO327688 VSO393224 VSO458760 VSO524296 VSO589832 VSO655368 VSO720904 VSO786440 VSO851976 VSO917512 VSO983048 VSQ8 VSQ65544 VSQ131080 VSQ196616 VSQ262152 VSQ327688 VSQ393224 VSQ458760 VSQ524296 VSQ589832 VSQ655368 VSQ720904 VSQ786440 VSQ851976 VSQ917512 VSQ983048 WBV59:WCM59 WBV65595:WCM65595 WBV131131:WCM131131 WBV196667:WCM196667 WBV262203:WCM262203 WBV327739:WCM327739 WBV393275:WCM393275 WBV458811:WCM458811 WBV524347:WCM524347 WBV589883:WCM589883 WBV655419:WCM655419 WBV720955:WCM720955 WBV786491:WCM786491 WBV852027:WCM852027 WBV917563:WCM917563 WBV983099:WCM983099 WBZ32:WCG32 WBZ65568:WCG65568 WBZ131104:WCG131104 WBZ196640:WCG196640 WBZ262176:WCG262176 WBZ327712:WCG327712 WBZ393248:WCG393248 WBZ458784:WCG458784 WBZ524320:WCG524320 WBZ589856:WCG589856 WBZ655392:WCG655392 WBZ720928:WCG720928 WBZ786464:WCG786464 WBZ852000:WCG852000 WBZ917536:WCG917536 WBZ983072:WCG983072 WCA29:WCF29 WCA65565:WCF65565 WCA131101:WCF131101 WCA196637:WCF196637 WCA262173:WCF262173 WCA327709:WCF327709 WCA393245:WCF393245 WCA458781:WCF458781 WCA524317:WCF524317 WCA589853:WCF589853 WCA655389:WCF655389 WCA720925:WCF720925 WCA786461:WCF786461 WCA851997:WCF851997 WCA917533:WCF917533 WCA983069:WCF983069 WCI8 WCI65544 WCI131080 WCI196616 WCI262152 WCI327688 WCI393224 WCI458760 WCI524296 WCI589832 WCI655368 WCI720904 WCI786440 WCI851976 WCI917512 WCI983048 WCK8 WCK65544 WCK131080 WCK196616 WCK262152 WCK327688 WCK393224 WCK458760 WCK524296 WCK589832 WCK655368 WCK720904 WCK786440 WCK851976 WCK917512 WCK983048 WCM8 WCM65544 WCM131080 WCM196616 WCM262152 WCM327688 WCM393224 WCM458760 WCM524296 WCM589832 WCM655368 WCM720904 WCM786440 WCM851976 WCM917512 WCM983048 WLR59:WMI59 WLR65595:WMI65595 WLR131131:WMI131131 WLR196667:WMI196667 WLR262203:WMI262203 WLR327739:WMI327739 WLR393275:WMI393275 WLR458811:WMI458811 WLR524347:WMI524347 WLR589883:WMI589883 WLR655419:WMI655419 WLR720955:WMI720955 WLR786491:WMI786491 WLR852027:WMI852027 WLR917563:WMI917563 WLR983099:WMI983099 WLV32:WMC32 WLV65568:WMC65568 WLV131104:WMC131104 WLV196640:WMC196640 WLV262176:WMC262176 WLV327712:WMC327712 WLV393248:WMC393248 WLV458784:WMC458784 WLV524320:WMC524320 WLV589856:WMC589856 WLV655392:WMC655392 WLV720928:WMC720928 WLV786464:WMC786464 WLV852000:WMC852000 WLV917536:WMC917536 WLV983072:WMC983072 WLW29:WMB29 WLW65565:WMB65565 WLW131101:WMB131101 WLW196637:WMB196637 WLW262173:WMB262173 WLW327709:WMB327709 WLW393245:WMB393245 WLW458781:WMB458781 WLW524317:WMB524317 WLW589853:WMB589853 WLW655389:WMB655389 WLW720925:WMB720925 WLW786461:WMB786461 WLW851997:WMB851997 WLW917533:WMB917533 WLW983069:WMB983069 WME8 WME65544 WME131080 WME196616 WME262152 WME327688 WME393224 WME458760 WME524296 WME589832 WME655368 WME720904 WME786440 WME851976 WME917512 WME983048 WMG8 WMG65544 WMG131080 WMG196616 WMG262152 WMG327688 WMG393224 WMG458760 WMG524296 WMG589832 WMG655368 WMG720904 WMG786440 WMG851976 WMG917512 WMG983048 WMI8 WMI65544 WMI131080 WMI196616 WMI262152 WMI327688 WMI393224 WMI458760 WMI524296 WMI589832 WMI655368 WMI720904 WMI786440 WMI851976 WMI917512 WMI983048 WVN59:WWE59 WVN65595:WWE65595 WVN131131:WWE131131 WVN196667:WWE196667 WVN262203:WWE262203 WVN327739:WWE327739 WVN393275:WWE393275 WVN458811:WWE458811 WVN524347:WWE524347 WVN589883:WWE589883 WVN655419:WWE655419 WVN720955:WWE720955 WVN786491:WWE786491 WVN852027:WWE852027 WVN917563:WWE917563 WVN983099:WWE983099 WVR32:WVY32 WVR65568:WVY65568 WVR131104:WVY131104 WVR196640:WVY196640 WVR262176:WVY262176 WVR327712:WVY327712 WVR393248:WVY393248 WVR458784:WVY458784 WVR524320:WVY524320 WVR589856:WVY589856 WVR655392:WVY655392 WVR720928:WVY720928 WVR786464:WVY786464 WVR852000:WVY852000 WVR917536:WVY917536 WVR983072:WVY983072 WVS29:WVX29 WVS65565:WVX65565 WVS131101:WVX131101 WVS196637:WVX196637 WVS262173:WVX262173 WVS327709:WVX327709 WVS393245:WVX393245 WVS458781:WVX458781 WVS524317:WVX524317 WVS589853:WVX589853 WVS655389:WVX655389 WVS720925:WVX720925 WVS786461:WVX786461 WVS851997:WVX851997 WVS917533:WVX917533 WVS983069:WVX983069 WWA8 WWA65544 WWA131080 WWA196616 WWA262152 WWA327688 WWA393224 WWA458760 WWA524296 WWA589832 WWA655368 WWA720904 WWA786440 WWA851976 WWA917512 WWA983048 WWC8 WWC65544 WWC131080 WWC196616 WWC262152 WWC327688 WWC393224 WWC458760 WWC524296 WWC589832 WWC655368 WWC720904 WWC786440 WWC851976 WWC917512 WWC983048 WWE8 WWE65544 WWE131080 WWE196616 WWE262152 WWE327688 WWE393224 WWE458760 WWE524296 WWE589832 WWE655368 WWE720904 WWE786440 WWE851976 WWE917512 WWE983048" xr:uid="{00000000-0002-0000-2600-000000000000}"/>
  </dataValidations>
  <pageMargins left="0.70866141732283472" right="0.70866141732283472" top="0.74803149606299213" bottom="0.74803149606299213" header="0.31496062992125984" footer="0.31496062992125984"/>
  <pageSetup paperSize="9" fitToHeight="0" orientation="portrait" blackAndWhite="1" r:id="rId1"/>
  <drawing r:id="rId2"/>
  <legacyDrawing r:id="rId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6" tint="0.79995117038483843"/>
    <pageSetUpPr fitToPage="1"/>
  </sheetPr>
  <dimension ref="A1:AL123"/>
  <sheetViews>
    <sheetView workbookViewId="0"/>
  </sheetViews>
  <sheetFormatPr defaultColWidth="3.625" defaultRowHeight="15" customHeight="1"/>
  <cols>
    <col min="1" max="33" width="3.625" style="857" customWidth="1"/>
    <col min="34" max="34" width="14" style="857" customWidth="1"/>
    <col min="35" max="289" width="3.625" style="857" customWidth="1"/>
    <col min="290" max="290" width="14" style="857" customWidth="1"/>
    <col min="291" max="545" width="3.625" style="857" customWidth="1"/>
    <col min="546" max="546" width="14" style="857" customWidth="1"/>
    <col min="547" max="801" width="3.625" style="857" customWidth="1"/>
    <col min="802" max="802" width="14" style="857" customWidth="1"/>
    <col min="803" max="1057" width="3.625" style="857" customWidth="1"/>
    <col min="1058" max="1058" width="14" style="857" customWidth="1"/>
    <col min="1059" max="1313" width="3.625" style="857" customWidth="1"/>
    <col min="1314" max="1314" width="14" style="857" customWidth="1"/>
    <col min="1315" max="1569" width="3.625" style="857" customWidth="1"/>
    <col min="1570" max="1570" width="14" style="857" customWidth="1"/>
    <col min="1571" max="1825" width="3.625" style="857" customWidth="1"/>
    <col min="1826" max="1826" width="14" style="857" customWidth="1"/>
    <col min="1827" max="2081" width="3.625" style="857" customWidth="1"/>
    <col min="2082" max="2082" width="14" style="857" customWidth="1"/>
    <col min="2083" max="2337" width="3.625" style="857" customWidth="1"/>
    <col min="2338" max="2338" width="14" style="857" customWidth="1"/>
    <col min="2339" max="2593" width="3.625" style="857" customWidth="1"/>
    <col min="2594" max="2594" width="14" style="857" customWidth="1"/>
    <col min="2595" max="2849" width="3.625" style="857" customWidth="1"/>
    <col min="2850" max="2850" width="14" style="857" customWidth="1"/>
    <col min="2851" max="3105" width="3.625" style="857" customWidth="1"/>
    <col min="3106" max="3106" width="14" style="857" customWidth="1"/>
    <col min="3107" max="3361" width="3.625" style="857" customWidth="1"/>
    <col min="3362" max="3362" width="14" style="857" customWidth="1"/>
    <col min="3363" max="3617" width="3.625" style="857" customWidth="1"/>
    <col min="3618" max="3618" width="14" style="857" customWidth="1"/>
    <col min="3619" max="3873" width="3.625" style="857" customWidth="1"/>
    <col min="3874" max="3874" width="14" style="857" customWidth="1"/>
    <col min="3875" max="4129" width="3.625" style="857" customWidth="1"/>
    <col min="4130" max="4130" width="14" style="857" customWidth="1"/>
    <col min="4131" max="4385" width="3.625" style="857" customWidth="1"/>
    <col min="4386" max="4386" width="14" style="857" customWidth="1"/>
    <col min="4387" max="4641" width="3.625" style="857" customWidth="1"/>
    <col min="4642" max="4642" width="14" style="857" customWidth="1"/>
    <col min="4643" max="4897" width="3.625" style="857" customWidth="1"/>
    <col min="4898" max="4898" width="14" style="857" customWidth="1"/>
    <col min="4899" max="5153" width="3.625" style="857" customWidth="1"/>
    <col min="5154" max="5154" width="14" style="857" customWidth="1"/>
    <col min="5155" max="5409" width="3.625" style="857" customWidth="1"/>
    <col min="5410" max="5410" width="14" style="857" customWidth="1"/>
    <col min="5411" max="5665" width="3.625" style="857" customWidth="1"/>
    <col min="5666" max="5666" width="14" style="857" customWidth="1"/>
    <col min="5667" max="5921" width="3.625" style="857" customWidth="1"/>
    <col min="5922" max="5922" width="14" style="857" customWidth="1"/>
    <col min="5923" max="6177" width="3.625" style="857" customWidth="1"/>
    <col min="6178" max="6178" width="14" style="857" customWidth="1"/>
    <col min="6179" max="6433" width="3.625" style="857" customWidth="1"/>
    <col min="6434" max="6434" width="14" style="857" customWidth="1"/>
    <col min="6435" max="6689" width="3.625" style="857" customWidth="1"/>
    <col min="6690" max="6690" width="14" style="857" customWidth="1"/>
    <col min="6691" max="6945" width="3.625" style="857" customWidth="1"/>
    <col min="6946" max="6946" width="14" style="857" customWidth="1"/>
    <col min="6947" max="7201" width="3.625" style="857" customWidth="1"/>
    <col min="7202" max="7202" width="14" style="857" customWidth="1"/>
    <col min="7203" max="7457" width="3.625" style="857" customWidth="1"/>
    <col min="7458" max="7458" width="14" style="857" customWidth="1"/>
    <col min="7459" max="7713" width="3.625" style="857" customWidth="1"/>
    <col min="7714" max="7714" width="14" style="857" customWidth="1"/>
    <col min="7715" max="7969" width="3.625" style="857" customWidth="1"/>
    <col min="7970" max="7970" width="14" style="857" customWidth="1"/>
    <col min="7971" max="8225" width="3.625" style="857" customWidth="1"/>
    <col min="8226" max="8226" width="14" style="857" customWidth="1"/>
    <col min="8227" max="8481" width="3.625" style="857" customWidth="1"/>
    <col min="8482" max="8482" width="14" style="857" customWidth="1"/>
    <col min="8483" max="8737" width="3.625" style="857" customWidth="1"/>
    <col min="8738" max="8738" width="14" style="857" customWidth="1"/>
    <col min="8739" max="8993" width="3.625" style="857" customWidth="1"/>
    <col min="8994" max="8994" width="14" style="857" customWidth="1"/>
    <col min="8995" max="9249" width="3.625" style="857" customWidth="1"/>
    <col min="9250" max="9250" width="14" style="857" customWidth="1"/>
    <col min="9251" max="9505" width="3.625" style="857" customWidth="1"/>
    <col min="9506" max="9506" width="14" style="857" customWidth="1"/>
    <col min="9507" max="9761" width="3.625" style="857" customWidth="1"/>
    <col min="9762" max="9762" width="14" style="857" customWidth="1"/>
    <col min="9763" max="10017" width="3.625" style="857" customWidth="1"/>
    <col min="10018" max="10018" width="14" style="857" customWidth="1"/>
    <col min="10019" max="10273" width="3.625" style="857" customWidth="1"/>
    <col min="10274" max="10274" width="14" style="857" customWidth="1"/>
    <col min="10275" max="10529" width="3.625" style="857" customWidth="1"/>
    <col min="10530" max="10530" width="14" style="857" customWidth="1"/>
    <col min="10531" max="10785" width="3.625" style="857" customWidth="1"/>
    <col min="10786" max="10786" width="14" style="857" customWidth="1"/>
    <col min="10787" max="11041" width="3.625" style="857" customWidth="1"/>
    <col min="11042" max="11042" width="14" style="857" customWidth="1"/>
    <col min="11043" max="11297" width="3.625" style="857" customWidth="1"/>
    <col min="11298" max="11298" width="14" style="857" customWidth="1"/>
    <col min="11299" max="11553" width="3.625" style="857" customWidth="1"/>
    <col min="11554" max="11554" width="14" style="857" customWidth="1"/>
    <col min="11555" max="11809" width="3.625" style="857" customWidth="1"/>
    <col min="11810" max="11810" width="14" style="857" customWidth="1"/>
    <col min="11811" max="12065" width="3.625" style="857" customWidth="1"/>
    <col min="12066" max="12066" width="14" style="857" customWidth="1"/>
    <col min="12067" max="12321" width="3.625" style="857" customWidth="1"/>
    <col min="12322" max="12322" width="14" style="857" customWidth="1"/>
    <col min="12323" max="12577" width="3.625" style="857" customWidth="1"/>
    <col min="12578" max="12578" width="14" style="857" customWidth="1"/>
    <col min="12579" max="12833" width="3.625" style="857" customWidth="1"/>
    <col min="12834" max="12834" width="14" style="857" customWidth="1"/>
    <col min="12835" max="13089" width="3.625" style="857" customWidth="1"/>
    <col min="13090" max="13090" width="14" style="857" customWidth="1"/>
    <col min="13091" max="13345" width="3.625" style="857" customWidth="1"/>
    <col min="13346" max="13346" width="14" style="857" customWidth="1"/>
    <col min="13347" max="13601" width="3.625" style="857" customWidth="1"/>
    <col min="13602" max="13602" width="14" style="857" customWidth="1"/>
    <col min="13603" max="13857" width="3.625" style="857" customWidth="1"/>
    <col min="13858" max="13858" width="14" style="857" customWidth="1"/>
    <col min="13859" max="14113" width="3.625" style="857" customWidth="1"/>
    <col min="14114" max="14114" width="14" style="857" customWidth="1"/>
    <col min="14115" max="14369" width="3.625" style="857" customWidth="1"/>
    <col min="14370" max="14370" width="14" style="857" customWidth="1"/>
    <col min="14371" max="14625" width="3.625" style="857" customWidth="1"/>
    <col min="14626" max="14626" width="14" style="857" customWidth="1"/>
    <col min="14627" max="14881" width="3.625" style="857" customWidth="1"/>
    <col min="14882" max="14882" width="14" style="857" customWidth="1"/>
    <col min="14883" max="15137" width="3.625" style="857" customWidth="1"/>
    <col min="15138" max="15138" width="14" style="857" customWidth="1"/>
    <col min="15139" max="15393" width="3.625" style="857" customWidth="1"/>
    <col min="15394" max="15394" width="14" style="857" customWidth="1"/>
    <col min="15395" max="15649" width="3.625" style="857" customWidth="1"/>
    <col min="15650" max="15650" width="14" style="857" customWidth="1"/>
    <col min="15651" max="15905" width="3.625" style="857" customWidth="1"/>
    <col min="15906" max="15906" width="14" style="857" customWidth="1"/>
    <col min="15907" max="16161" width="3.625" style="857" customWidth="1"/>
    <col min="16162" max="16162" width="14" style="857" customWidth="1"/>
    <col min="16163" max="16384" width="3.625" style="857" customWidth="1"/>
  </cols>
  <sheetData>
    <row r="1" spans="1:38">
      <c r="A1" s="857" t="s">
        <v>3561</v>
      </c>
      <c r="AH1" s="859" t="s">
        <v>3093</v>
      </c>
      <c r="AI1" s="859"/>
    </row>
    <row r="2" spans="1:38">
      <c r="AH2" s="860" t="s">
        <v>2845</v>
      </c>
      <c r="AI2" s="859"/>
    </row>
    <row r="3" spans="1:38">
      <c r="AH3" s="861" t="str">
        <f>HYPERLINK("#A1：X54")</f>
        <v>#A1：X54</v>
      </c>
      <c r="AI3" s="862" t="s">
        <v>3466</v>
      </c>
      <c r="AJ3" s="863"/>
      <c r="AK3" s="863"/>
      <c r="AL3" s="863"/>
    </row>
    <row r="4" spans="1:38">
      <c r="A4" s="2267" t="s">
        <v>2823</v>
      </c>
      <c r="B4" s="2267"/>
      <c r="C4" s="2267"/>
      <c r="D4" s="2267"/>
      <c r="E4" s="2267"/>
      <c r="F4" s="2267"/>
      <c r="G4" s="2267"/>
      <c r="H4" s="2267"/>
      <c r="I4" s="2267"/>
      <c r="J4" s="2267"/>
      <c r="K4" s="2267"/>
      <c r="L4" s="2267"/>
      <c r="M4" s="2267"/>
      <c r="N4" s="2267"/>
      <c r="O4" s="2267"/>
      <c r="P4" s="2267"/>
      <c r="Q4" s="2267"/>
      <c r="R4" s="2267"/>
      <c r="S4" s="2267"/>
      <c r="T4" s="2267"/>
      <c r="U4" s="2267"/>
      <c r="V4" s="2267"/>
      <c r="W4" s="2267"/>
      <c r="X4" s="2267"/>
      <c r="AH4" s="861" t="str">
        <f>HYPERLINK("#A55：X108")</f>
        <v>#A55：X108</v>
      </c>
      <c r="AI4" s="864" t="s">
        <v>3467</v>
      </c>
      <c r="AJ4" s="865"/>
      <c r="AK4" s="865"/>
      <c r="AL4" s="865"/>
    </row>
    <row r="5" spans="1:38">
      <c r="A5" s="2267"/>
      <c r="B5" s="2267"/>
      <c r="C5" s="2267"/>
      <c r="D5" s="2267"/>
      <c r="E5" s="2267"/>
      <c r="F5" s="2267"/>
      <c r="G5" s="2267"/>
      <c r="H5" s="2267"/>
      <c r="I5" s="2267"/>
      <c r="J5" s="2267"/>
      <c r="K5" s="2267"/>
      <c r="L5" s="2267"/>
      <c r="M5" s="2267"/>
      <c r="N5" s="2267"/>
      <c r="O5" s="2267"/>
      <c r="P5" s="2267"/>
      <c r="Q5" s="2267"/>
      <c r="R5" s="2267"/>
      <c r="S5" s="2267"/>
      <c r="T5" s="2267"/>
      <c r="U5" s="2267"/>
      <c r="V5" s="2267"/>
      <c r="W5" s="2267"/>
      <c r="X5" s="2267"/>
    </row>
    <row r="6" spans="1:38">
      <c r="A6" s="866"/>
      <c r="B6" s="866"/>
      <c r="C6" s="866"/>
      <c r="D6" s="866"/>
      <c r="E6" s="866"/>
      <c r="F6" s="866"/>
      <c r="G6" s="866"/>
      <c r="H6" s="866"/>
      <c r="I6" s="866"/>
      <c r="J6" s="866"/>
      <c r="K6" s="866"/>
      <c r="L6" s="866"/>
      <c r="M6" s="866"/>
      <c r="N6" s="866"/>
      <c r="O6" s="866"/>
      <c r="P6" s="866"/>
      <c r="Q6" s="866"/>
      <c r="R6" s="866"/>
      <c r="S6" s="866"/>
      <c r="T6" s="866"/>
      <c r="U6" s="866"/>
      <c r="V6" s="866"/>
      <c r="W6" s="866"/>
      <c r="X6" s="866"/>
    </row>
    <row r="8" spans="1:38">
      <c r="Q8" s="2286" t="s">
        <v>3729</v>
      </c>
      <c r="R8" s="2286"/>
      <c r="S8" s="2286"/>
      <c r="T8" s="2286"/>
      <c r="U8" s="2286"/>
      <c r="V8" s="2286"/>
      <c r="W8" s="2286"/>
      <c r="X8" s="2286"/>
    </row>
    <row r="9" spans="1:38">
      <c r="R9" s="868"/>
      <c r="S9" s="867"/>
      <c r="T9" s="867"/>
      <c r="U9" s="867"/>
      <c r="V9" s="867"/>
      <c r="W9" s="867"/>
      <c r="X9" s="867"/>
    </row>
    <row r="11" spans="1:38">
      <c r="A11" s="857" t="str">
        <f ca="1">cst_Pre_Corp__SHINSEI</f>
        <v>一般財団法人　岩手県建築住宅センター</v>
      </c>
    </row>
    <row r="12" spans="1:38">
      <c r="A12" s="857" t="str">
        <f ca="1">"　　"&amp;cst_Pre_Daihyou__SHINSEI&amp;"　様"</f>
        <v>　　理事長　　渡 邊 健 治　様</v>
      </c>
    </row>
    <row r="15" spans="1:38">
      <c r="Q15" s="2258" t="str">
        <f>cst_wskakunin_owner1_JIMU_NAME</f>
        <v/>
      </c>
      <c r="R15" s="2258"/>
      <c r="S15" s="2258"/>
      <c r="T15" s="2258"/>
      <c r="U15" s="2258"/>
      <c r="V15" s="2258"/>
      <c r="W15" s="2258"/>
    </row>
    <row r="16" spans="1:38">
      <c r="M16" s="857" t="s">
        <v>3468</v>
      </c>
      <c r="Q16" s="2258" t="str">
        <f>cst_wskakunin_owner1__space2</f>
        <v>松山　梨香子</v>
      </c>
      <c r="R16" s="2258"/>
      <c r="S16" s="2258"/>
      <c r="T16" s="2258"/>
      <c r="U16" s="2258"/>
      <c r="V16" s="2258"/>
      <c r="W16" s="2258"/>
    </row>
    <row r="17" spans="1:24">
      <c r="Q17" s="2258" t="str">
        <f>cst_wskakunin_owner2_JIMU_NAME</f>
        <v/>
      </c>
      <c r="R17" s="2258"/>
      <c r="S17" s="2258"/>
      <c r="T17" s="2258"/>
      <c r="U17" s="2258"/>
      <c r="V17" s="2258"/>
      <c r="W17" s="2258"/>
    </row>
    <row r="18" spans="1:24">
      <c r="Q18" s="2258" t="str">
        <f>cst_wskakunin_owner2__space2</f>
        <v/>
      </c>
      <c r="R18" s="2258"/>
      <c r="S18" s="2258"/>
      <c r="T18" s="2258"/>
      <c r="U18" s="2258"/>
      <c r="V18" s="2258"/>
      <c r="W18" s="2258"/>
    </row>
    <row r="19" spans="1:24">
      <c r="Q19" s="2258" t="str">
        <f>cst_wskakunin_owner3_JIMU_NAME</f>
        <v/>
      </c>
      <c r="R19" s="2258"/>
      <c r="S19" s="2258"/>
      <c r="T19" s="2258"/>
      <c r="U19" s="2258"/>
      <c r="V19" s="2258"/>
      <c r="W19" s="2258"/>
    </row>
    <row r="20" spans="1:24">
      <c r="Q20" s="2258" t="str">
        <f>cst_wskakunin_owner3__space2</f>
        <v/>
      </c>
      <c r="R20" s="2258"/>
      <c r="S20" s="2258"/>
      <c r="T20" s="2258"/>
      <c r="U20" s="2258"/>
      <c r="V20" s="2258"/>
      <c r="W20" s="2258"/>
    </row>
    <row r="22" spans="1:24">
      <c r="A22" s="2289" t="s">
        <v>3562</v>
      </c>
      <c r="B22" s="2289"/>
      <c r="C22" s="2289"/>
      <c r="D22" s="2289"/>
      <c r="E22" s="2289"/>
      <c r="F22" s="2289"/>
      <c r="G22" s="2289"/>
      <c r="H22" s="2289"/>
      <c r="I22" s="2289"/>
      <c r="J22" s="2289"/>
      <c r="K22" s="2289"/>
      <c r="L22" s="2289"/>
      <c r="M22" s="2289"/>
      <c r="N22" s="2289"/>
      <c r="O22" s="2289"/>
      <c r="P22" s="2289"/>
      <c r="Q22" s="2289"/>
      <c r="R22" s="2289"/>
      <c r="S22" s="2289"/>
      <c r="T22" s="2289"/>
      <c r="U22" s="2289"/>
      <c r="V22" s="2289"/>
      <c r="W22" s="2289"/>
      <c r="X22" s="2289"/>
    </row>
    <row r="23" spans="1:24">
      <c r="A23" s="2289"/>
      <c r="B23" s="2289"/>
      <c r="C23" s="2289"/>
      <c r="D23" s="2289"/>
      <c r="E23" s="2289"/>
      <c r="F23" s="2289"/>
      <c r="G23" s="2289"/>
      <c r="H23" s="2289"/>
      <c r="I23" s="2289"/>
      <c r="J23" s="2289"/>
      <c r="K23" s="2289"/>
      <c r="L23" s="2289"/>
      <c r="M23" s="2289"/>
      <c r="N23" s="2289"/>
      <c r="O23" s="2289"/>
      <c r="P23" s="2289"/>
      <c r="Q23" s="2289"/>
      <c r="R23" s="2289"/>
      <c r="S23" s="2289"/>
      <c r="T23" s="2289"/>
      <c r="U23" s="2289"/>
      <c r="V23" s="2289"/>
      <c r="W23" s="2289"/>
      <c r="X23" s="2289"/>
    </row>
    <row r="24" spans="1:24">
      <c r="A24" s="886"/>
      <c r="B24" s="886"/>
      <c r="C24" s="886"/>
      <c r="D24" s="886"/>
      <c r="E24" s="886"/>
      <c r="F24" s="886"/>
      <c r="G24" s="886"/>
      <c r="H24" s="886"/>
      <c r="I24" s="886"/>
      <c r="J24" s="886"/>
      <c r="K24" s="886"/>
      <c r="L24" s="886"/>
      <c r="M24" s="886"/>
      <c r="N24" s="886"/>
      <c r="O24" s="886"/>
      <c r="P24" s="886"/>
      <c r="Q24" s="886"/>
      <c r="R24" s="886"/>
      <c r="S24" s="886"/>
      <c r="T24" s="886"/>
      <c r="U24" s="886"/>
      <c r="V24" s="886"/>
      <c r="W24" s="886"/>
      <c r="X24" s="886"/>
    </row>
    <row r="26" spans="1:24">
      <c r="A26" s="2259" t="s">
        <v>0</v>
      </c>
      <c r="B26" s="2259"/>
      <c r="C26" s="2259"/>
      <c r="D26" s="2259"/>
      <c r="E26" s="2259"/>
      <c r="F26" s="2259"/>
      <c r="G26" s="2259"/>
      <c r="H26" s="2259"/>
      <c r="I26" s="2259"/>
      <c r="J26" s="2259"/>
      <c r="K26" s="2259"/>
      <c r="L26" s="2259"/>
      <c r="M26" s="2259"/>
      <c r="N26" s="2259"/>
      <c r="O26" s="2259"/>
      <c r="P26" s="2259"/>
      <c r="Q26" s="2259"/>
      <c r="R26" s="2259"/>
      <c r="S26" s="2259"/>
      <c r="T26" s="2259"/>
      <c r="U26" s="2259"/>
      <c r="V26" s="2259"/>
      <c r="W26" s="2259"/>
      <c r="X26" s="2259"/>
    </row>
    <row r="29" spans="1:24">
      <c r="B29" s="2261" t="s">
        <v>3563</v>
      </c>
      <c r="C29" s="2261"/>
      <c r="D29" s="2261"/>
      <c r="E29" s="2261"/>
      <c r="F29" s="2261"/>
      <c r="G29" s="2261"/>
      <c r="H29" s="2261"/>
      <c r="J29" s="871" t="s">
        <v>374</v>
      </c>
      <c r="K29" s="2293" t="str">
        <f>IF(目次・入力シート!BK31="","＜目次・入力シートに入力してください＞",目次・入力シート!BK31)</f>
        <v>＜目次・入力シートに入力してください＞</v>
      </c>
      <c r="L29" s="2293"/>
      <c r="M29" s="2293"/>
      <c r="N29" s="2293"/>
      <c r="O29" s="2293"/>
      <c r="P29" s="2293"/>
      <c r="Q29" s="867" t="s">
        <v>375</v>
      </c>
    </row>
    <row r="30" spans="1:24">
      <c r="B30" s="887"/>
      <c r="C30" s="887"/>
      <c r="D30" s="887"/>
      <c r="E30" s="887"/>
      <c r="F30" s="887"/>
      <c r="G30" s="887"/>
      <c r="H30" s="887"/>
      <c r="I30" s="887"/>
      <c r="J30" s="887"/>
      <c r="K30" s="887"/>
      <c r="L30" s="887"/>
      <c r="M30" s="887"/>
      <c r="N30" s="887"/>
      <c r="O30" s="887"/>
      <c r="P30" s="887"/>
      <c r="Q30" s="887"/>
      <c r="R30" s="887"/>
    </row>
    <row r="31" spans="1:24">
      <c r="B31" s="887"/>
      <c r="C31" s="887"/>
      <c r="D31" s="887"/>
      <c r="E31" s="887"/>
      <c r="F31" s="887"/>
      <c r="G31" s="887"/>
      <c r="H31" s="887"/>
      <c r="I31" s="887"/>
      <c r="J31" s="887"/>
      <c r="K31" s="887"/>
      <c r="L31" s="887"/>
      <c r="M31" s="887"/>
      <c r="N31" s="887"/>
      <c r="O31" s="887"/>
      <c r="P31" s="887"/>
      <c r="Q31" s="887"/>
      <c r="R31" s="887"/>
    </row>
    <row r="32" spans="1:24">
      <c r="B32" s="2260" t="s">
        <v>3564</v>
      </c>
      <c r="C32" s="2260"/>
      <c r="D32" s="2260"/>
      <c r="E32" s="2260"/>
      <c r="F32" s="2260"/>
      <c r="G32" s="2260"/>
      <c r="H32" s="2260"/>
      <c r="J32" s="2292" t="str">
        <f>IF(目次・入力シート!BJ33="","＜目次・入力シートに入力してください＞",目次・入力シート!BJ33)</f>
        <v>＜目次・入力シートに入力してください＞</v>
      </c>
      <c r="K32" s="2292"/>
      <c r="L32" s="2292"/>
      <c r="M32" s="2292"/>
      <c r="N32" s="2292"/>
      <c r="O32" s="2292"/>
      <c r="P32" s="2292"/>
      <c r="Q32" s="2292"/>
    </row>
    <row r="35" spans="1:24">
      <c r="B35" s="2260" t="s">
        <v>3565</v>
      </c>
      <c r="C35" s="2260"/>
      <c r="D35" s="2260"/>
      <c r="E35" s="2260"/>
      <c r="F35" s="2260"/>
      <c r="G35" s="2260"/>
      <c r="H35" s="2260"/>
      <c r="J35" s="2257"/>
      <c r="K35" s="2257"/>
      <c r="L35" s="2257"/>
      <c r="M35" s="2257"/>
      <c r="N35" s="2257"/>
      <c r="O35" s="2257"/>
      <c r="P35" s="2257"/>
      <c r="Q35" s="2257"/>
      <c r="R35" s="2257"/>
      <c r="S35" s="2257"/>
      <c r="T35" s="2257"/>
      <c r="U35" s="2257"/>
      <c r="V35" s="2257"/>
      <c r="W35" s="2257"/>
    </row>
    <row r="36" spans="1:24">
      <c r="J36" s="2257"/>
      <c r="K36" s="2257"/>
      <c r="L36" s="2257"/>
      <c r="M36" s="2257"/>
      <c r="N36" s="2257"/>
      <c r="O36" s="2257"/>
      <c r="P36" s="2257"/>
      <c r="Q36" s="2257"/>
      <c r="R36" s="2257"/>
      <c r="S36" s="2257"/>
      <c r="T36" s="2257"/>
      <c r="U36" s="2257"/>
      <c r="V36" s="2257"/>
      <c r="W36" s="2257"/>
    </row>
    <row r="37" spans="1:24">
      <c r="J37" s="2257"/>
      <c r="K37" s="2257"/>
      <c r="L37" s="2257"/>
      <c r="M37" s="2257"/>
      <c r="N37" s="2257"/>
      <c r="O37" s="2257"/>
      <c r="P37" s="2257"/>
      <c r="Q37" s="2257"/>
      <c r="R37" s="2257"/>
      <c r="S37" s="2257"/>
      <c r="T37" s="2257"/>
      <c r="U37" s="2257"/>
      <c r="V37" s="2257"/>
      <c r="W37" s="2257"/>
    </row>
    <row r="40" spans="1:24">
      <c r="A40" s="2263" t="s">
        <v>3474</v>
      </c>
      <c r="B40" s="2263"/>
      <c r="C40" s="2263"/>
      <c r="D40" s="2263"/>
      <c r="E40" s="2263"/>
      <c r="F40" s="2263"/>
      <c r="G40" s="2263"/>
      <c r="H40" s="2263"/>
      <c r="I40" s="2263"/>
      <c r="J40" s="2263"/>
      <c r="K40" s="2263"/>
      <c r="L40" s="2263"/>
      <c r="M40" s="2263"/>
      <c r="N40" s="2263"/>
      <c r="O40" s="2263"/>
      <c r="P40" s="2263"/>
      <c r="Q40" s="2263"/>
      <c r="R40" s="2263"/>
      <c r="S40" s="2263"/>
      <c r="T40" s="2263"/>
      <c r="U40" s="2263"/>
      <c r="V40" s="2263"/>
      <c r="W40" s="2263"/>
      <c r="X40" s="2263"/>
    </row>
    <row r="41" spans="1:24">
      <c r="A41" s="2263"/>
      <c r="B41" s="2263"/>
      <c r="C41" s="2263"/>
      <c r="D41" s="2263"/>
      <c r="E41" s="2263"/>
      <c r="F41" s="2263"/>
      <c r="G41" s="2263"/>
      <c r="H41" s="2263"/>
      <c r="I41" s="2263"/>
      <c r="J41" s="2263"/>
      <c r="K41" s="2263"/>
      <c r="L41" s="2263"/>
      <c r="M41" s="2263"/>
      <c r="N41" s="2263"/>
      <c r="O41" s="2263"/>
      <c r="P41" s="2263"/>
      <c r="Q41" s="2263"/>
      <c r="R41" s="2263"/>
      <c r="S41" s="2263"/>
      <c r="T41" s="2263"/>
      <c r="U41" s="2263"/>
      <c r="V41" s="2263"/>
      <c r="W41" s="2263"/>
      <c r="X41" s="2263"/>
    </row>
    <row r="50" spans="1:38">
      <c r="N50" s="857" t="s">
        <v>3475</v>
      </c>
    </row>
    <row r="52" spans="1:38">
      <c r="O52" s="2286" t="s">
        <v>3729</v>
      </c>
      <c r="P52" s="2286"/>
      <c r="Q52" s="2286"/>
      <c r="R52" s="2286"/>
      <c r="S52" s="2286"/>
      <c r="T52" s="2286"/>
      <c r="U52" s="2286"/>
    </row>
    <row r="53" spans="1:38">
      <c r="O53" s="857" t="str">
        <f ca="1">cst_Pre_Corp__SHINSEI</f>
        <v>一般財団法人　岩手県建築住宅センター</v>
      </c>
    </row>
    <row r="54" spans="1:38">
      <c r="O54" s="857" t="str">
        <f ca="1">"　　"&amp;cst_Pre_Daihyou__SHINSEI&amp;"　　印"</f>
        <v>　　理事長　　渡 邊 健 治　　印</v>
      </c>
      <c r="AH54" s="873"/>
      <c r="AI54" s="873"/>
      <c r="AJ54" s="873"/>
      <c r="AK54" s="873"/>
      <c r="AL54" s="873"/>
    </row>
    <row r="55" spans="1:38">
      <c r="A55" s="857" t="s">
        <v>3457</v>
      </c>
      <c r="AH55" s="859" t="s">
        <v>3093</v>
      </c>
      <c r="AI55" s="859"/>
    </row>
    <row r="56" spans="1:38">
      <c r="B56" s="857" t="s">
        <v>3476</v>
      </c>
      <c r="AH56" s="860" t="s">
        <v>2845</v>
      </c>
      <c r="AI56" s="859"/>
    </row>
    <row r="57" spans="1:38">
      <c r="AH57" s="861" t="str">
        <f>HYPERLINK("#A1：X54")</f>
        <v>#A1：X54</v>
      </c>
      <c r="AI57" s="862" t="s">
        <v>3466</v>
      </c>
      <c r="AJ57" s="863"/>
      <c r="AK57" s="863"/>
      <c r="AL57" s="863"/>
    </row>
    <row r="58" spans="1:38">
      <c r="B58" s="857" t="s">
        <v>3477</v>
      </c>
      <c r="F58" s="2264"/>
      <c r="G58" s="2264"/>
      <c r="H58" s="2264"/>
      <c r="I58" s="2264"/>
      <c r="J58" s="2264"/>
      <c r="K58" s="2264"/>
      <c r="L58" s="2264"/>
      <c r="M58" s="2264"/>
      <c r="N58" s="2264"/>
      <c r="O58" s="2264"/>
      <c r="P58" s="2264"/>
      <c r="Q58" s="2264"/>
      <c r="R58" s="2264"/>
      <c r="S58" s="2264"/>
      <c r="T58" s="2264"/>
      <c r="U58" s="2264"/>
      <c r="V58" s="2264"/>
      <c r="W58" s="2264"/>
      <c r="AH58" s="861" t="str">
        <f>HYPERLINK("#A55：X108")</f>
        <v>#A55：X108</v>
      </c>
      <c r="AI58" s="864" t="s">
        <v>3467</v>
      </c>
      <c r="AJ58" s="865"/>
      <c r="AK58" s="865"/>
      <c r="AL58" s="865"/>
    </row>
    <row r="59" spans="1:38">
      <c r="B59" s="857" t="s">
        <v>3478</v>
      </c>
      <c r="F59" s="2265"/>
      <c r="G59" s="2265"/>
      <c r="H59" s="2265"/>
      <c r="I59" s="2265"/>
      <c r="J59" s="2265"/>
      <c r="K59" s="2265"/>
      <c r="L59" s="2265"/>
      <c r="M59" s="2265"/>
      <c r="N59" s="2265"/>
      <c r="O59" s="2265"/>
      <c r="P59" s="2265"/>
      <c r="Q59" s="2265"/>
      <c r="R59" s="2265"/>
      <c r="S59" s="2265"/>
      <c r="T59" s="2265"/>
      <c r="U59" s="2265"/>
      <c r="V59" s="2265"/>
      <c r="W59" s="2265"/>
    </row>
    <row r="60" spans="1:38">
      <c r="B60" s="857" t="s">
        <v>3479</v>
      </c>
      <c r="F60" s="2257"/>
      <c r="G60" s="2257"/>
      <c r="H60" s="2257"/>
      <c r="I60" s="2257"/>
      <c r="J60" s="2257"/>
      <c r="K60" s="2257"/>
      <c r="L60" s="2257"/>
      <c r="M60" s="2257"/>
      <c r="N60" s="2257"/>
      <c r="O60" s="2257"/>
      <c r="P60" s="2257"/>
      <c r="Q60" s="2257"/>
      <c r="R60" s="2257"/>
      <c r="S60" s="2257"/>
      <c r="T60" s="2257"/>
      <c r="U60" s="2257"/>
      <c r="V60" s="2257"/>
      <c r="W60" s="2257"/>
      <c r="AH60" s="873"/>
      <c r="AI60" s="873"/>
      <c r="AJ60" s="873"/>
      <c r="AK60" s="873"/>
      <c r="AL60" s="873"/>
    </row>
    <row r="61" spans="1:38">
      <c r="F61" s="2257"/>
      <c r="G61" s="2257"/>
      <c r="H61" s="2257"/>
      <c r="I61" s="2257"/>
      <c r="J61" s="2257"/>
      <c r="K61" s="2257"/>
      <c r="L61" s="2257"/>
      <c r="M61" s="2257"/>
      <c r="N61" s="2257"/>
      <c r="O61" s="2257"/>
      <c r="P61" s="2257"/>
      <c r="Q61" s="2257"/>
      <c r="R61" s="2257"/>
      <c r="S61" s="2257"/>
      <c r="T61" s="2257"/>
      <c r="U61" s="2257"/>
      <c r="V61" s="2257"/>
      <c r="W61" s="2257"/>
      <c r="AH61" s="873"/>
      <c r="AI61" s="873"/>
      <c r="AJ61" s="873"/>
      <c r="AK61" s="873"/>
      <c r="AL61" s="873"/>
    </row>
    <row r="62" spans="1:38">
      <c r="AH62" s="873"/>
      <c r="AI62" s="873"/>
      <c r="AJ62" s="873"/>
      <c r="AK62" s="873"/>
      <c r="AL62" s="873"/>
    </row>
    <row r="63" spans="1:38">
      <c r="AH63" s="873"/>
      <c r="AI63" s="873"/>
      <c r="AJ63" s="873"/>
      <c r="AK63" s="873"/>
      <c r="AL63" s="873"/>
    </row>
    <row r="64" spans="1:38">
      <c r="AH64" s="873"/>
      <c r="AI64" s="873"/>
      <c r="AJ64" s="873"/>
      <c r="AK64" s="873"/>
      <c r="AL64" s="873"/>
    </row>
    <row r="65" spans="34:38">
      <c r="AH65" s="873"/>
      <c r="AI65" s="873"/>
      <c r="AJ65" s="873"/>
      <c r="AK65" s="873"/>
      <c r="AL65" s="873"/>
    </row>
    <row r="66" spans="34:38">
      <c r="AH66" s="873"/>
      <c r="AI66" s="873"/>
      <c r="AJ66" s="873"/>
      <c r="AK66" s="873"/>
      <c r="AL66" s="873"/>
    </row>
    <row r="67" spans="34:38">
      <c r="AH67" s="873"/>
      <c r="AI67" s="873"/>
      <c r="AJ67" s="873"/>
      <c r="AK67" s="873"/>
      <c r="AL67" s="873"/>
    </row>
    <row r="68" spans="34:38">
      <c r="AH68" s="873"/>
      <c r="AI68" s="873"/>
      <c r="AJ68" s="873"/>
      <c r="AK68" s="873"/>
      <c r="AL68" s="873"/>
    </row>
    <row r="69" spans="34:38">
      <c r="AH69" s="873"/>
      <c r="AI69" s="873"/>
      <c r="AJ69" s="873"/>
      <c r="AK69" s="873"/>
      <c r="AL69" s="873"/>
    </row>
    <row r="70" spans="34:38">
      <c r="AH70" s="873"/>
      <c r="AI70" s="873"/>
      <c r="AJ70" s="873"/>
      <c r="AK70" s="873"/>
      <c r="AL70" s="873"/>
    </row>
    <row r="71" spans="34:38">
      <c r="AH71" s="873"/>
      <c r="AI71" s="873"/>
      <c r="AJ71" s="873"/>
      <c r="AK71" s="873"/>
      <c r="AL71" s="873"/>
    </row>
    <row r="72" spans="34:38">
      <c r="AH72" s="873"/>
      <c r="AI72" s="873"/>
      <c r="AJ72" s="873"/>
      <c r="AK72" s="873"/>
      <c r="AL72" s="873"/>
    </row>
    <row r="73" spans="34:38">
      <c r="AH73" s="873"/>
      <c r="AI73" s="873"/>
      <c r="AJ73" s="873"/>
      <c r="AK73" s="873"/>
      <c r="AL73" s="873"/>
    </row>
    <row r="74" spans="34:38">
      <c r="AH74" s="873"/>
      <c r="AI74" s="873"/>
      <c r="AJ74" s="873"/>
      <c r="AK74" s="873"/>
      <c r="AL74" s="873"/>
    </row>
    <row r="75" spans="34:38">
      <c r="AH75" s="873"/>
      <c r="AI75" s="873"/>
      <c r="AJ75" s="873"/>
      <c r="AK75" s="873"/>
      <c r="AL75" s="873"/>
    </row>
    <row r="76" spans="34:38">
      <c r="AH76" s="873"/>
      <c r="AI76" s="873"/>
      <c r="AJ76" s="873"/>
      <c r="AK76" s="873"/>
      <c r="AL76" s="873"/>
    </row>
    <row r="77" spans="34:38">
      <c r="AH77" s="873"/>
      <c r="AI77" s="873"/>
      <c r="AJ77" s="873"/>
      <c r="AK77" s="873"/>
      <c r="AL77" s="873"/>
    </row>
    <row r="78" spans="34:38">
      <c r="AH78" s="873"/>
      <c r="AI78" s="873"/>
      <c r="AJ78" s="873"/>
      <c r="AK78" s="873"/>
      <c r="AL78" s="873"/>
    </row>
    <row r="79" spans="34:38">
      <c r="AH79" s="873"/>
      <c r="AI79" s="873"/>
      <c r="AJ79" s="873"/>
      <c r="AK79" s="873"/>
      <c r="AL79" s="873"/>
    </row>
    <row r="80" spans="34:38">
      <c r="AH80" s="873"/>
      <c r="AI80" s="873"/>
      <c r="AJ80" s="873"/>
      <c r="AK80" s="873"/>
      <c r="AL80" s="873"/>
    </row>
    <row r="81" spans="34:38">
      <c r="AH81" s="873"/>
      <c r="AI81" s="873"/>
      <c r="AJ81" s="873"/>
      <c r="AK81" s="873"/>
      <c r="AL81" s="873"/>
    </row>
    <row r="82" spans="34:38">
      <c r="AH82" s="873"/>
      <c r="AI82" s="873"/>
      <c r="AJ82" s="873"/>
      <c r="AK82" s="873"/>
      <c r="AL82" s="873"/>
    </row>
    <row r="83" spans="34:38">
      <c r="AH83" s="873"/>
      <c r="AI83" s="873"/>
      <c r="AJ83" s="873"/>
      <c r="AK83" s="873"/>
      <c r="AL83" s="873"/>
    </row>
    <row r="84" spans="34:38">
      <c r="AH84" s="873"/>
      <c r="AI84" s="873"/>
      <c r="AJ84" s="873"/>
      <c r="AK84" s="873"/>
      <c r="AL84" s="873"/>
    </row>
    <row r="85" spans="34:38">
      <c r="AH85" s="873"/>
      <c r="AI85" s="873"/>
      <c r="AJ85" s="873"/>
      <c r="AK85" s="873"/>
      <c r="AL85" s="873"/>
    </row>
    <row r="86" spans="34:38">
      <c r="AH86" s="873"/>
      <c r="AI86" s="873"/>
      <c r="AJ86" s="873"/>
      <c r="AK86" s="873"/>
      <c r="AL86" s="873"/>
    </row>
    <row r="87" spans="34:38">
      <c r="AH87" s="873"/>
      <c r="AI87" s="873"/>
      <c r="AJ87" s="873"/>
      <c r="AK87" s="873"/>
      <c r="AL87" s="873"/>
    </row>
    <row r="88" spans="34:38">
      <c r="AH88" s="873"/>
      <c r="AI88" s="873"/>
      <c r="AJ88" s="873"/>
      <c r="AK88" s="873"/>
      <c r="AL88" s="873"/>
    </row>
    <row r="89" spans="34:38">
      <c r="AH89" s="873"/>
      <c r="AI89" s="873"/>
      <c r="AJ89" s="873"/>
      <c r="AK89" s="873"/>
      <c r="AL89" s="873"/>
    </row>
    <row r="90" spans="34:38">
      <c r="AH90" s="873"/>
      <c r="AI90" s="873"/>
      <c r="AJ90" s="873"/>
      <c r="AK90" s="873"/>
      <c r="AL90" s="873"/>
    </row>
    <row r="91" spans="34:38">
      <c r="AH91" s="873"/>
      <c r="AI91" s="873"/>
      <c r="AJ91" s="873"/>
      <c r="AK91" s="873"/>
      <c r="AL91" s="873"/>
    </row>
    <row r="92" spans="34:38">
      <c r="AH92" s="873"/>
      <c r="AI92" s="873"/>
      <c r="AJ92" s="873"/>
      <c r="AK92" s="873"/>
      <c r="AL92" s="873"/>
    </row>
    <row r="93" spans="34:38">
      <c r="AH93" s="873"/>
      <c r="AI93" s="873"/>
      <c r="AJ93" s="873"/>
      <c r="AK93" s="873"/>
      <c r="AL93" s="873"/>
    </row>
    <row r="94" spans="34:38">
      <c r="AH94" s="873"/>
      <c r="AI94" s="873"/>
      <c r="AJ94" s="873"/>
      <c r="AK94" s="873"/>
      <c r="AL94" s="873"/>
    </row>
    <row r="95" spans="34:38">
      <c r="AH95" s="873"/>
      <c r="AI95" s="873"/>
      <c r="AJ95" s="873"/>
      <c r="AK95" s="873"/>
      <c r="AL95" s="873"/>
    </row>
    <row r="96" spans="34:38">
      <c r="AH96" s="873"/>
      <c r="AI96" s="873"/>
      <c r="AJ96" s="873"/>
      <c r="AK96" s="873"/>
      <c r="AL96" s="873"/>
    </row>
    <row r="97" spans="34:38">
      <c r="AH97" s="873"/>
      <c r="AI97" s="873"/>
      <c r="AJ97" s="873"/>
      <c r="AK97" s="873"/>
      <c r="AL97" s="873"/>
    </row>
    <row r="98" spans="34:38">
      <c r="AH98" s="873"/>
      <c r="AI98" s="873"/>
      <c r="AJ98" s="873"/>
      <c r="AK98" s="873"/>
      <c r="AL98" s="873"/>
    </row>
    <row r="99" spans="34:38">
      <c r="AH99" s="873"/>
      <c r="AI99" s="873"/>
      <c r="AJ99" s="873"/>
      <c r="AK99" s="873"/>
      <c r="AL99" s="873"/>
    </row>
    <row r="100" spans="34:38">
      <c r="AH100" s="873"/>
      <c r="AI100" s="873"/>
      <c r="AJ100" s="873"/>
      <c r="AK100" s="873"/>
      <c r="AL100" s="873"/>
    </row>
    <row r="101" spans="34:38">
      <c r="AH101" s="873"/>
      <c r="AI101" s="873"/>
      <c r="AJ101" s="873"/>
      <c r="AK101" s="873"/>
      <c r="AL101" s="873"/>
    </row>
    <row r="102" spans="34:38">
      <c r="AH102" s="873"/>
      <c r="AI102" s="873"/>
      <c r="AJ102" s="873"/>
      <c r="AK102" s="873"/>
      <c r="AL102" s="873"/>
    </row>
    <row r="103" spans="34:38">
      <c r="AH103" s="873"/>
      <c r="AI103" s="873"/>
      <c r="AJ103" s="873"/>
      <c r="AK103" s="873"/>
      <c r="AL103" s="873"/>
    </row>
    <row r="104" spans="34:38">
      <c r="AH104" s="873"/>
      <c r="AI104" s="873"/>
      <c r="AJ104" s="873"/>
      <c r="AK104" s="873"/>
      <c r="AL104" s="873"/>
    </row>
    <row r="105" spans="34:38">
      <c r="AH105" s="873"/>
      <c r="AI105" s="873"/>
      <c r="AJ105" s="873"/>
      <c r="AK105" s="873"/>
      <c r="AL105" s="873"/>
    </row>
    <row r="106" spans="34:38">
      <c r="AH106" s="873"/>
      <c r="AI106" s="873"/>
      <c r="AJ106" s="873"/>
      <c r="AK106" s="873"/>
      <c r="AL106" s="873"/>
    </row>
    <row r="107" spans="34:38">
      <c r="AH107" s="873"/>
      <c r="AI107" s="873"/>
      <c r="AJ107" s="873"/>
      <c r="AK107" s="873"/>
      <c r="AL107" s="873"/>
    </row>
    <row r="114" spans="34:38">
      <c r="AH114" s="873"/>
      <c r="AI114" s="873"/>
      <c r="AJ114" s="873"/>
      <c r="AK114" s="873"/>
      <c r="AL114" s="873"/>
    </row>
    <row r="115" spans="34:38">
      <c r="AH115" s="873"/>
      <c r="AI115" s="873"/>
      <c r="AJ115" s="873"/>
      <c r="AK115" s="873"/>
      <c r="AL115" s="873"/>
    </row>
    <row r="116" spans="34:38">
      <c r="AH116" s="873"/>
      <c r="AI116" s="873"/>
      <c r="AJ116" s="873"/>
      <c r="AK116" s="873"/>
      <c r="AL116" s="873"/>
    </row>
    <row r="117" spans="34:38">
      <c r="AH117" s="873"/>
      <c r="AI117" s="873"/>
      <c r="AJ117" s="873"/>
      <c r="AK117" s="873"/>
      <c r="AL117" s="873"/>
    </row>
    <row r="118" spans="34:38">
      <c r="AH118" s="873"/>
      <c r="AI118" s="873"/>
      <c r="AJ118" s="873"/>
      <c r="AK118" s="873"/>
      <c r="AL118" s="873"/>
    </row>
    <row r="119" spans="34:38">
      <c r="AH119" s="873"/>
      <c r="AI119" s="873"/>
      <c r="AJ119" s="873"/>
      <c r="AK119" s="873"/>
      <c r="AL119" s="873"/>
    </row>
    <row r="120" spans="34:38">
      <c r="AH120" s="873"/>
      <c r="AI120" s="873"/>
      <c r="AJ120" s="873"/>
      <c r="AK120" s="873"/>
      <c r="AL120" s="873"/>
    </row>
    <row r="121" spans="34:38">
      <c r="AH121" s="873"/>
      <c r="AI121" s="873"/>
      <c r="AJ121" s="873"/>
      <c r="AK121" s="873"/>
      <c r="AL121" s="873"/>
    </row>
    <row r="122" spans="34:38">
      <c r="AH122" s="873"/>
      <c r="AI122" s="873"/>
      <c r="AJ122" s="873"/>
      <c r="AK122" s="873"/>
      <c r="AL122" s="873"/>
    </row>
    <row r="123" spans="34:38">
      <c r="AH123" s="873"/>
      <c r="AI123" s="873"/>
      <c r="AJ123" s="873"/>
      <c r="AK123" s="873"/>
      <c r="AL123" s="873"/>
    </row>
  </sheetData>
  <mergeCells count="21">
    <mergeCell ref="Q18:W18"/>
    <mergeCell ref="A4:X5"/>
    <mergeCell ref="Q15:W15"/>
    <mergeCell ref="Q16:W16"/>
    <mergeCell ref="Q17:W17"/>
    <mergeCell ref="Q8:X8"/>
    <mergeCell ref="Q19:W19"/>
    <mergeCell ref="Q20:W20"/>
    <mergeCell ref="A22:X23"/>
    <mergeCell ref="A26:X26"/>
    <mergeCell ref="B29:H29"/>
    <mergeCell ref="K29:P29"/>
    <mergeCell ref="F59:W59"/>
    <mergeCell ref="F60:W61"/>
    <mergeCell ref="B32:H32"/>
    <mergeCell ref="J32:Q32"/>
    <mergeCell ref="B35:H35"/>
    <mergeCell ref="J35:W37"/>
    <mergeCell ref="A40:X41"/>
    <mergeCell ref="F58:W58"/>
    <mergeCell ref="O52:U52"/>
  </mergeCells>
  <phoneticPr fontId="165"/>
  <dataValidations count="1">
    <dataValidation allowBlank="1" showInputMessage="1" showErrorMessage="1" sqref="F59:W59 F65595:W65595 F131131:W131131 F196667:W196667 F262203:W262203 F327739:W327739 F393275:W393275 F458811:W458811 F524347:W524347 F589883:W589883 F655419:W655419 F720955:W720955 F786491:W786491 F852027:W852027 F917563:W917563 F983099:W983099 J32:Q32 J65568:Q65568 J131104:Q131104 J196640:Q196640 J262176:Q262176 J327712:Q327712 J393248:Q393248 J458784:Q458784 J524320:Q524320 J589856:Q589856 J655392:Q655392 J720928:Q720928 J786464:Q786464 J852000:Q852000 J917536:Q917536 J983072:Q983072 K29:P29 K65565:P65565 K131101:P131101 K196637:P196637 K262173:P262173 K327709:P327709 K393245:P393245 K458781:P458781 K524317:P524317 K589853:P589853 K655389:P655389 K720925:P720925 K786461:P786461 K851997:P851997 K917533:P917533 K983069:P983069 S65544 S131080 S196616 S262152 S327688 S393224 S458760 S524296 S589832 S655368 S720904 S786440 S851976 S917512 S983048 U65544 U131080 U196616 U262152 U327688 U393224 U458760 U524296 U589832 U655368 U720904 U786440 U851976 U917512 U983048 W65544 W131080 W196616 W262152 W327688 W393224 W458760 W524296 W589832 W655368 W720904 W786440 W851976 W917512 W983048 JB59:JS59 JB65595:JS65595 JB131131:JS131131 JB196667:JS196667 JB262203:JS262203 JB327739:JS327739 JB393275:JS393275 JB458811:JS458811 JB524347:JS524347 JB589883:JS589883 JB655419:JS655419 JB720955:JS720955 JB786491:JS786491 JB852027:JS852027 JB917563:JS917563 JB983099:JS983099 JF32:JM32 JF65568:JM65568 JF131104:JM131104 JF196640:JM196640 JF262176:JM262176 JF327712:JM327712 JF393248:JM393248 JF458784:JM458784 JF524320:JM524320 JF589856:JM589856 JF655392:JM655392 JF720928:JM720928 JF786464:JM786464 JF852000:JM852000 JF917536:JM917536 JF983072:JM983072 JG29:JL29 JG65565:JL65565 JG131101:JL131101 JG196637:JL196637 JG262173:JL262173 JG327709:JL327709 JG393245:JL393245 JG458781:JL458781 JG524317:JL524317 JG589853:JL589853 JG655389:JL655389 JG720925:JL720925 JG786461:JL786461 JG851997:JL851997 JG917533:JL917533 JG983069:JL983069 JO8 JO65544 JO131080 JO196616 JO262152 JO327688 JO393224 JO458760 JO524296 JO589832 JO655368 JO720904 JO786440 JO851976 JO917512 JO983048 JQ8 JQ65544 JQ131080 JQ196616 JQ262152 JQ327688 JQ393224 JQ458760 JQ524296 JQ589832 JQ655368 JQ720904 JQ786440 JQ851976 JQ917512 JQ983048 JS8 JS65544 JS131080 JS196616 JS262152 JS327688 JS393224 JS458760 JS524296 JS589832 JS655368 JS720904 JS786440 JS851976 JS917512 JS983048 SX59:TO59 SX65595:TO65595 SX131131:TO131131 SX196667:TO196667 SX262203:TO262203 SX327739:TO327739 SX393275:TO393275 SX458811:TO458811 SX524347:TO524347 SX589883:TO589883 SX655419:TO655419 SX720955:TO720955 SX786491:TO786491 SX852027:TO852027 SX917563:TO917563 SX983099:TO983099 TB32:TI32 TB65568:TI65568 TB131104:TI131104 TB196640:TI196640 TB262176:TI262176 TB327712:TI327712 TB393248:TI393248 TB458784:TI458784 TB524320:TI524320 TB589856:TI589856 TB655392:TI655392 TB720928:TI720928 TB786464:TI786464 TB852000:TI852000 TB917536:TI917536 TB983072:TI983072 TC29:TH29 TC65565:TH65565 TC131101:TH131101 TC196637:TH196637 TC262173:TH262173 TC327709:TH327709 TC393245:TH393245 TC458781:TH458781 TC524317:TH524317 TC589853:TH589853 TC655389:TH655389 TC720925:TH720925 TC786461:TH786461 TC851997:TH851997 TC917533:TH917533 TC983069:TH983069 TK8 TK65544 TK131080 TK196616 TK262152 TK327688 TK393224 TK458760 TK524296 TK589832 TK655368 TK720904 TK786440 TK851976 TK917512 TK983048 TM8 TM65544 TM131080 TM196616 TM262152 TM327688 TM393224 TM458760 TM524296 TM589832 TM655368 TM720904 TM786440 TM851976 TM917512 TM983048 TO8 TO65544 TO131080 TO196616 TO262152 TO327688 TO393224 TO458760 TO524296 TO589832 TO655368 TO720904 TO786440 TO851976 TO917512 TO983048 ACT59:ADK59 ACT65595:ADK65595 ACT131131:ADK131131 ACT196667:ADK196667 ACT262203:ADK262203 ACT327739:ADK327739 ACT393275:ADK393275 ACT458811:ADK458811 ACT524347:ADK524347 ACT589883:ADK589883 ACT655419:ADK655419 ACT720955:ADK720955 ACT786491:ADK786491 ACT852027:ADK852027 ACT917563:ADK917563 ACT983099:ADK983099 ACX32:ADE32 ACX65568:ADE65568 ACX131104:ADE131104 ACX196640:ADE196640 ACX262176:ADE262176 ACX327712:ADE327712 ACX393248:ADE393248 ACX458784:ADE458784 ACX524320:ADE524320 ACX589856:ADE589856 ACX655392:ADE655392 ACX720928:ADE720928 ACX786464:ADE786464 ACX852000:ADE852000 ACX917536:ADE917536 ACX983072:ADE983072 ACY29:ADD29 ACY65565:ADD65565 ACY131101:ADD131101 ACY196637:ADD196637 ACY262173:ADD262173 ACY327709:ADD327709 ACY393245:ADD393245 ACY458781:ADD458781 ACY524317:ADD524317 ACY589853:ADD589853 ACY655389:ADD655389 ACY720925:ADD720925 ACY786461:ADD786461 ACY851997:ADD851997 ACY917533:ADD917533 ACY983069:ADD983069 ADG8 ADG65544 ADG131080 ADG196616 ADG262152 ADG327688 ADG393224 ADG458760 ADG524296 ADG589832 ADG655368 ADG720904 ADG786440 ADG851976 ADG917512 ADG983048 ADI8 ADI65544 ADI131080 ADI196616 ADI262152 ADI327688 ADI393224 ADI458760 ADI524296 ADI589832 ADI655368 ADI720904 ADI786440 ADI851976 ADI917512 ADI983048 ADK8 ADK65544 ADK131080 ADK196616 ADK262152 ADK327688 ADK393224 ADK458760 ADK524296 ADK589832 ADK655368 ADK720904 ADK786440 ADK851976 ADK917512 ADK983048 AMP59:ANG59 AMP65595:ANG65595 AMP131131:ANG131131 AMP196667:ANG196667 AMP262203:ANG262203 AMP327739:ANG327739 AMP393275:ANG393275 AMP458811:ANG458811 AMP524347:ANG524347 AMP589883:ANG589883 AMP655419:ANG655419 AMP720955:ANG720955 AMP786491:ANG786491 AMP852027:ANG852027 AMP917563:ANG917563 AMP983099:ANG983099 AMT32:ANA32 AMT65568:ANA65568 AMT131104:ANA131104 AMT196640:ANA196640 AMT262176:ANA262176 AMT327712:ANA327712 AMT393248:ANA393248 AMT458784:ANA458784 AMT524320:ANA524320 AMT589856:ANA589856 AMT655392:ANA655392 AMT720928:ANA720928 AMT786464:ANA786464 AMT852000:ANA852000 AMT917536:ANA917536 AMT983072:ANA983072 AMU29:AMZ29 AMU65565:AMZ65565 AMU131101:AMZ131101 AMU196637:AMZ196637 AMU262173:AMZ262173 AMU327709:AMZ327709 AMU393245:AMZ393245 AMU458781:AMZ458781 AMU524317:AMZ524317 AMU589853:AMZ589853 AMU655389:AMZ655389 AMU720925:AMZ720925 AMU786461:AMZ786461 AMU851997:AMZ851997 AMU917533:AMZ917533 AMU983069:AMZ983069 ANC8 ANC65544 ANC131080 ANC196616 ANC262152 ANC327688 ANC393224 ANC458760 ANC524296 ANC589832 ANC655368 ANC720904 ANC786440 ANC851976 ANC917512 ANC983048 ANE8 ANE65544 ANE131080 ANE196616 ANE262152 ANE327688 ANE393224 ANE458760 ANE524296 ANE589832 ANE655368 ANE720904 ANE786440 ANE851976 ANE917512 ANE983048 ANG8 ANG65544 ANG131080 ANG196616 ANG262152 ANG327688 ANG393224 ANG458760 ANG524296 ANG589832 ANG655368 ANG720904 ANG786440 ANG851976 ANG917512 ANG983048 AWL59:AXC59 AWL65595:AXC65595 AWL131131:AXC131131 AWL196667:AXC196667 AWL262203:AXC262203 AWL327739:AXC327739 AWL393275:AXC393275 AWL458811:AXC458811 AWL524347:AXC524347 AWL589883:AXC589883 AWL655419:AXC655419 AWL720955:AXC720955 AWL786491:AXC786491 AWL852027:AXC852027 AWL917563:AXC917563 AWL983099:AXC983099 AWP32:AWW32 AWP65568:AWW65568 AWP131104:AWW131104 AWP196640:AWW196640 AWP262176:AWW262176 AWP327712:AWW327712 AWP393248:AWW393248 AWP458784:AWW458784 AWP524320:AWW524320 AWP589856:AWW589856 AWP655392:AWW655392 AWP720928:AWW720928 AWP786464:AWW786464 AWP852000:AWW852000 AWP917536:AWW917536 AWP983072:AWW983072 AWQ29:AWV29 AWQ65565:AWV65565 AWQ131101:AWV131101 AWQ196637:AWV196637 AWQ262173:AWV262173 AWQ327709:AWV327709 AWQ393245:AWV393245 AWQ458781:AWV458781 AWQ524317:AWV524317 AWQ589853:AWV589853 AWQ655389:AWV655389 AWQ720925:AWV720925 AWQ786461:AWV786461 AWQ851997:AWV851997 AWQ917533:AWV917533 AWQ983069:AWV983069 AWY8 AWY65544 AWY131080 AWY196616 AWY262152 AWY327688 AWY393224 AWY458760 AWY524296 AWY589832 AWY655368 AWY720904 AWY786440 AWY851976 AWY917512 AWY983048 AXA8 AXA65544 AXA131080 AXA196616 AXA262152 AXA327688 AXA393224 AXA458760 AXA524296 AXA589832 AXA655368 AXA720904 AXA786440 AXA851976 AXA917512 AXA983048 AXC8 AXC65544 AXC131080 AXC196616 AXC262152 AXC327688 AXC393224 AXC458760 AXC524296 AXC589832 AXC655368 AXC720904 AXC786440 AXC851976 AXC917512 AXC983048 BGH59:BGY59 BGH65595:BGY65595 BGH131131:BGY131131 BGH196667:BGY196667 BGH262203:BGY262203 BGH327739:BGY327739 BGH393275:BGY393275 BGH458811:BGY458811 BGH524347:BGY524347 BGH589883:BGY589883 BGH655419:BGY655419 BGH720955:BGY720955 BGH786491:BGY786491 BGH852027:BGY852027 BGH917563:BGY917563 BGH983099:BGY983099 BGL32:BGS32 BGL65568:BGS65568 BGL131104:BGS131104 BGL196640:BGS196640 BGL262176:BGS262176 BGL327712:BGS327712 BGL393248:BGS393248 BGL458784:BGS458784 BGL524320:BGS524320 BGL589856:BGS589856 BGL655392:BGS655392 BGL720928:BGS720928 BGL786464:BGS786464 BGL852000:BGS852000 BGL917536:BGS917536 BGL983072:BGS983072 BGM29:BGR29 BGM65565:BGR65565 BGM131101:BGR131101 BGM196637:BGR196637 BGM262173:BGR262173 BGM327709:BGR327709 BGM393245:BGR393245 BGM458781:BGR458781 BGM524317:BGR524317 BGM589853:BGR589853 BGM655389:BGR655389 BGM720925:BGR720925 BGM786461:BGR786461 BGM851997:BGR851997 BGM917533:BGR917533 BGM983069:BGR983069 BGU8 BGU65544 BGU131080 BGU196616 BGU262152 BGU327688 BGU393224 BGU458760 BGU524296 BGU589832 BGU655368 BGU720904 BGU786440 BGU851976 BGU917512 BGU983048 BGW8 BGW65544 BGW131080 BGW196616 BGW262152 BGW327688 BGW393224 BGW458760 BGW524296 BGW589832 BGW655368 BGW720904 BGW786440 BGW851976 BGW917512 BGW983048 BGY8 BGY65544 BGY131080 BGY196616 BGY262152 BGY327688 BGY393224 BGY458760 BGY524296 BGY589832 BGY655368 BGY720904 BGY786440 BGY851976 BGY917512 BGY983048 BQD59:BQU59 BQD65595:BQU65595 BQD131131:BQU131131 BQD196667:BQU196667 BQD262203:BQU262203 BQD327739:BQU327739 BQD393275:BQU393275 BQD458811:BQU458811 BQD524347:BQU524347 BQD589883:BQU589883 BQD655419:BQU655419 BQD720955:BQU720955 BQD786491:BQU786491 BQD852027:BQU852027 BQD917563:BQU917563 BQD983099:BQU983099 BQH32:BQO32 BQH65568:BQO65568 BQH131104:BQO131104 BQH196640:BQO196640 BQH262176:BQO262176 BQH327712:BQO327712 BQH393248:BQO393248 BQH458784:BQO458784 BQH524320:BQO524320 BQH589856:BQO589856 BQH655392:BQO655392 BQH720928:BQO720928 BQH786464:BQO786464 BQH852000:BQO852000 BQH917536:BQO917536 BQH983072:BQO983072 BQI29:BQN29 BQI65565:BQN65565 BQI131101:BQN131101 BQI196637:BQN196637 BQI262173:BQN262173 BQI327709:BQN327709 BQI393245:BQN393245 BQI458781:BQN458781 BQI524317:BQN524317 BQI589853:BQN589853 BQI655389:BQN655389 BQI720925:BQN720925 BQI786461:BQN786461 BQI851997:BQN851997 BQI917533:BQN917533 BQI983069:BQN983069 BQQ8 BQQ65544 BQQ131080 BQQ196616 BQQ262152 BQQ327688 BQQ393224 BQQ458760 BQQ524296 BQQ589832 BQQ655368 BQQ720904 BQQ786440 BQQ851976 BQQ917512 BQQ983048 BQS8 BQS65544 BQS131080 BQS196616 BQS262152 BQS327688 BQS393224 BQS458760 BQS524296 BQS589832 BQS655368 BQS720904 BQS786440 BQS851976 BQS917512 BQS983048 BQU8 BQU65544 BQU131080 BQU196616 BQU262152 BQU327688 BQU393224 BQU458760 BQU524296 BQU589832 BQU655368 BQU720904 BQU786440 BQU851976 BQU917512 BQU983048 BZZ59:CAQ59 BZZ65595:CAQ65595 BZZ131131:CAQ131131 BZZ196667:CAQ196667 BZZ262203:CAQ262203 BZZ327739:CAQ327739 BZZ393275:CAQ393275 BZZ458811:CAQ458811 BZZ524347:CAQ524347 BZZ589883:CAQ589883 BZZ655419:CAQ655419 BZZ720955:CAQ720955 BZZ786491:CAQ786491 BZZ852027:CAQ852027 BZZ917563:CAQ917563 BZZ983099:CAQ983099 CAD32:CAK32 CAD65568:CAK65568 CAD131104:CAK131104 CAD196640:CAK196640 CAD262176:CAK262176 CAD327712:CAK327712 CAD393248:CAK393248 CAD458784:CAK458784 CAD524320:CAK524320 CAD589856:CAK589856 CAD655392:CAK655392 CAD720928:CAK720928 CAD786464:CAK786464 CAD852000:CAK852000 CAD917536:CAK917536 CAD983072:CAK983072 CAE29:CAJ29 CAE65565:CAJ65565 CAE131101:CAJ131101 CAE196637:CAJ196637 CAE262173:CAJ262173 CAE327709:CAJ327709 CAE393245:CAJ393245 CAE458781:CAJ458781 CAE524317:CAJ524317 CAE589853:CAJ589853 CAE655389:CAJ655389 CAE720925:CAJ720925 CAE786461:CAJ786461 CAE851997:CAJ851997 CAE917533:CAJ917533 CAE983069:CAJ983069 CAM8 CAM65544 CAM131080 CAM196616 CAM262152 CAM327688 CAM393224 CAM458760 CAM524296 CAM589832 CAM655368 CAM720904 CAM786440 CAM851976 CAM917512 CAM983048 CAO8 CAO65544 CAO131080 CAO196616 CAO262152 CAO327688 CAO393224 CAO458760 CAO524296 CAO589832 CAO655368 CAO720904 CAO786440 CAO851976 CAO917512 CAO983048 CAQ8 CAQ65544 CAQ131080 CAQ196616 CAQ262152 CAQ327688 CAQ393224 CAQ458760 CAQ524296 CAQ589832 CAQ655368 CAQ720904 CAQ786440 CAQ851976 CAQ917512 CAQ983048 CJV59:CKM59 CJV65595:CKM65595 CJV131131:CKM131131 CJV196667:CKM196667 CJV262203:CKM262203 CJV327739:CKM327739 CJV393275:CKM393275 CJV458811:CKM458811 CJV524347:CKM524347 CJV589883:CKM589883 CJV655419:CKM655419 CJV720955:CKM720955 CJV786491:CKM786491 CJV852027:CKM852027 CJV917563:CKM917563 CJV983099:CKM983099 CJZ32:CKG32 CJZ65568:CKG65568 CJZ131104:CKG131104 CJZ196640:CKG196640 CJZ262176:CKG262176 CJZ327712:CKG327712 CJZ393248:CKG393248 CJZ458784:CKG458784 CJZ524320:CKG524320 CJZ589856:CKG589856 CJZ655392:CKG655392 CJZ720928:CKG720928 CJZ786464:CKG786464 CJZ852000:CKG852000 CJZ917536:CKG917536 CJZ983072:CKG983072 CKA29:CKF29 CKA65565:CKF65565 CKA131101:CKF131101 CKA196637:CKF196637 CKA262173:CKF262173 CKA327709:CKF327709 CKA393245:CKF393245 CKA458781:CKF458781 CKA524317:CKF524317 CKA589853:CKF589853 CKA655389:CKF655389 CKA720925:CKF720925 CKA786461:CKF786461 CKA851997:CKF851997 CKA917533:CKF917533 CKA983069:CKF983069 CKI8 CKI65544 CKI131080 CKI196616 CKI262152 CKI327688 CKI393224 CKI458760 CKI524296 CKI589832 CKI655368 CKI720904 CKI786440 CKI851976 CKI917512 CKI983048 CKK8 CKK65544 CKK131080 CKK196616 CKK262152 CKK327688 CKK393224 CKK458760 CKK524296 CKK589832 CKK655368 CKK720904 CKK786440 CKK851976 CKK917512 CKK983048 CKM8 CKM65544 CKM131080 CKM196616 CKM262152 CKM327688 CKM393224 CKM458760 CKM524296 CKM589832 CKM655368 CKM720904 CKM786440 CKM851976 CKM917512 CKM983048 CTR59:CUI59 CTR65595:CUI65595 CTR131131:CUI131131 CTR196667:CUI196667 CTR262203:CUI262203 CTR327739:CUI327739 CTR393275:CUI393275 CTR458811:CUI458811 CTR524347:CUI524347 CTR589883:CUI589883 CTR655419:CUI655419 CTR720955:CUI720955 CTR786491:CUI786491 CTR852027:CUI852027 CTR917563:CUI917563 CTR983099:CUI983099 CTV32:CUC32 CTV65568:CUC65568 CTV131104:CUC131104 CTV196640:CUC196640 CTV262176:CUC262176 CTV327712:CUC327712 CTV393248:CUC393248 CTV458784:CUC458784 CTV524320:CUC524320 CTV589856:CUC589856 CTV655392:CUC655392 CTV720928:CUC720928 CTV786464:CUC786464 CTV852000:CUC852000 CTV917536:CUC917536 CTV983072:CUC983072 CTW29:CUB29 CTW65565:CUB65565 CTW131101:CUB131101 CTW196637:CUB196637 CTW262173:CUB262173 CTW327709:CUB327709 CTW393245:CUB393245 CTW458781:CUB458781 CTW524317:CUB524317 CTW589853:CUB589853 CTW655389:CUB655389 CTW720925:CUB720925 CTW786461:CUB786461 CTW851997:CUB851997 CTW917533:CUB917533 CTW983069:CUB983069 CUE8 CUE65544 CUE131080 CUE196616 CUE262152 CUE327688 CUE393224 CUE458760 CUE524296 CUE589832 CUE655368 CUE720904 CUE786440 CUE851976 CUE917512 CUE983048 CUG8 CUG65544 CUG131080 CUG196616 CUG262152 CUG327688 CUG393224 CUG458760 CUG524296 CUG589832 CUG655368 CUG720904 CUG786440 CUG851976 CUG917512 CUG983048 CUI8 CUI65544 CUI131080 CUI196616 CUI262152 CUI327688 CUI393224 CUI458760 CUI524296 CUI589832 CUI655368 CUI720904 CUI786440 CUI851976 CUI917512 CUI983048 DDN59:DEE59 DDN65595:DEE65595 DDN131131:DEE131131 DDN196667:DEE196667 DDN262203:DEE262203 DDN327739:DEE327739 DDN393275:DEE393275 DDN458811:DEE458811 DDN524347:DEE524347 DDN589883:DEE589883 DDN655419:DEE655419 DDN720955:DEE720955 DDN786491:DEE786491 DDN852027:DEE852027 DDN917563:DEE917563 DDN983099:DEE983099 DDR32:DDY32 DDR65568:DDY65568 DDR131104:DDY131104 DDR196640:DDY196640 DDR262176:DDY262176 DDR327712:DDY327712 DDR393248:DDY393248 DDR458784:DDY458784 DDR524320:DDY524320 DDR589856:DDY589856 DDR655392:DDY655392 DDR720928:DDY720928 DDR786464:DDY786464 DDR852000:DDY852000 DDR917536:DDY917536 DDR983072:DDY983072 DDS29:DDX29 DDS65565:DDX65565 DDS131101:DDX131101 DDS196637:DDX196637 DDS262173:DDX262173 DDS327709:DDX327709 DDS393245:DDX393245 DDS458781:DDX458781 DDS524317:DDX524317 DDS589853:DDX589853 DDS655389:DDX655389 DDS720925:DDX720925 DDS786461:DDX786461 DDS851997:DDX851997 DDS917533:DDX917533 DDS983069:DDX983069 DEA8 DEA65544 DEA131080 DEA196616 DEA262152 DEA327688 DEA393224 DEA458760 DEA524296 DEA589832 DEA655368 DEA720904 DEA786440 DEA851976 DEA917512 DEA983048 DEC8 DEC65544 DEC131080 DEC196616 DEC262152 DEC327688 DEC393224 DEC458760 DEC524296 DEC589832 DEC655368 DEC720904 DEC786440 DEC851976 DEC917512 DEC983048 DEE8 DEE65544 DEE131080 DEE196616 DEE262152 DEE327688 DEE393224 DEE458760 DEE524296 DEE589832 DEE655368 DEE720904 DEE786440 DEE851976 DEE917512 DEE983048 DNJ59:DOA59 DNJ65595:DOA65595 DNJ131131:DOA131131 DNJ196667:DOA196667 DNJ262203:DOA262203 DNJ327739:DOA327739 DNJ393275:DOA393275 DNJ458811:DOA458811 DNJ524347:DOA524347 DNJ589883:DOA589883 DNJ655419:DOA655419 DNJ720955:DOA720955 DNJ786491:DOA786491 DNJ852027:DOA852027 DNJ917563:DOA917563 DNJ983099:DOA983099 DNN32:DNU32 DNN65568:DNU65568 DNN131104:DNU131104 DNN196640:DNU196640 DNN262176:DNU262176 DNN327712:DNU327712 DNN393248:DNU393248 DNN458784:DNU458784 DNN524320:DNU524320 DNN589856:DNU589856 DNN655392:DNU655392 DNN720928:DNU720928 DNN786464:DNU786464 DNN852000:DNU852000 DNN917536:DNU917536 DNN983072:DNU983072 DNO29:DNT29 DNO65565:DNT65565 DNO131101:DNT131101 DNO196637:DNT196637 DNO262173:DNT262173 DNO327709:DNT327709 DNO393245:DNT393245 DNO458781:DNT458781 DNO524317:DNT524317 DNO589853:DNT589853 DNO655389:DNT655389 DNO720925:DNT720925 DNO786461:DNT786461 DNO851997:DNT851997 DNO917533:DNT917533 DNO983069:DNT983069 DNW8 DNW65544 DNW131080 DNW196616 DNW262152 DNW327688 DNW393224 DNW458760 DNW524296 DNW589832 DNW655368 DNW720904 DNW786440 DNW851976 DNW917512 DNW983048 DNY8 DNY65544 DNY131080 DNY196616 DNY262152 DNY327688 DNY393224 DNY458760 DNY524296 DNY589832 DNY655368 DNY720904 DNY786440 DNY851976 DNY917512 DNY983048 DOA8 DOA65544 DOA131080 DOA196616 DOA262152 DOA327688 DOA393224 DOA458760 DOA524296 DOA589832 DOA655368 DOA720904 DOA786440 DOA851976 DOA917512 DOA983048 DXF59:DXW59 DXF65595:DXW65595 DXF131131:DXW131131 DXF196667:DXW196667 DXF262203:DXW262203 DXF327739:DXW327739 DXF393275:DXW393275 DXF458811:DXW458811 DXF524347:DXW524347 DXF589883:DXW589883 DXF655419:DXW655419 DXF720955:DXW720955 DXF786491:DXW786491 DXF852027:DXW852027 DXF917563:DXW917563 DXF983099:DXW983099 DXJ32:DXQ32 DXJ65568:DXQ65568 DXJ131104:DXQ131104 DXJ196640:DXQ196640 DXJ262176:DXQ262176 DXJ327712:DXQ327712 DXJ393248:DXQ393248 DXJ458784:DXQ458784 DXJ524320:DXQ524320 DXJ589856:DXQ589856 DXJ655392:DXQ655392 DXJ720928:DXQ720928 DXJ786464:DXQ786464 DXJ852000:DXQ852000 DXJ917536:DXQ917536 DXJ983072:DXQ983072 DXK29:DXP29 DXK65565:DXP65565 DXK131101:DXP131101 DXK196637:DXP196637 DXK262173:DXP262173 DXK327709:DXP327709 DXK393245:DXP393245 DXK458781:DXP458781 DXK524317:DXP524317 DXK589853:DXP589853 DXK655389:DXP655389 DXK720925:DXP720925 DXK786461:DXP786461 DXK851997:DXP851997 DXK917533:DXP917533 DXK983069:DXP983069 DXS8 DXS65544 DXS131080 DXS196616 DXS262152 DXS327688 DXS393224 DXS458760 DXS524296 DXS589832 DXS655368 DXS720904 DXS786440 DXS851976 DXS917512 DXS983048 DXU8 DXU65544 DXU131080 DXU196616 DXU262152 DXU327688 DXU393224 DXU458760 DXU524296 DXU589832 DXU655368 DXU720904 DXU786440 DXU851976 DXU917512 DXU983048 DXW8 DXW65544 DXW131080 DXW196616 DXW262152 DXW327688 DXW393224 DXW458760 DXW524296 DXW589832 DXW655368 DXW720904 DXW786440 DXW851976 DXW917512 DXW983048 EHB59:EHS59 EHB65595:EHS65595 EHB131131:EHS131131 EHB196667:EHS196667 EHB262203:EHS262203 EHB327739:EHS327739 EHB393275:EHS393275 EHB458811:EHS458811 EHB524347:EHS524347 EHB589883:EHS589883 EHB655419:EHS655419 EHB720955:EHS720955 EHB786491:EHS786491 EHB852027:EHS852027 EHB917563:EHS917563 EHB983099:EHS983099 EHF32:EHM32 EHF65568:EHM65568 EHF131104:EHM131104 EHF196640:EHM196640 EHF262176:EHM262176 EHF327712:EHM327712 EHF393248:EHM393248 EHF458784:EHM458784 EHF524320:EHM524320 EHF589856:EHM589856 EHF655392:EHM655392 EHF720928:EHM720928 EHF786464:EHM786464 EHF852000:EHM852000 EHF917536:EHM917536 EHF983072:EHM983072 EHG29:EHL29 EHG65565:EHL65565 EHG131101:EHL131101 EHG196637:EHL196637 EHG262173:EHL262173 EHG327709:EHL327709 EHG393245:EHL393245 EHG458781:EHL458781 EHG524317:EHL524317 EHG589853:EHL589853 EHG655389:EHL655389 EHG720925:EHL720925 EHG786461:EHL786461 EHG851997:EHL851997 EHG917533:EHL917533 EHG983069:EHL983069 EHO8 EHO65544 EHO131080 EHO196616 EHO262152 EHO327688 EHO393224 EHO458760 EHO524296 EHO589832 EHO655368 EHO720904 EHO786440 EHO851976 EHO917512 EHO983048 EHQ8 EHQ65544 EHQ131080 EHQ196616 EHQ262152 EHQ327688 EHQ393224 EHQ458760 EHQ524296 EHQ589832 EHQ655368 EHQ720904 EHQ786440 EHQ851976 EHQ917512 EHQ983048 EHS8 EHS65544 EHS131080 EHS196616 EHS262152 EHS327688 EHS393224 EHS458760 EHS524296 EHS589832 EHS655368 EHS720904 EHS786440 EHS851976 EHS917512 EHS983048 EQX59:ERO59 EQX65595:ERO65595 EQX131131:ERO131131 EQX196667:ERO196667 EQX262203:ERO262203 EQX327739:ERO327739 EQX393275:ERO393275 EQX458811:ERO458811 EQX524347:ERO524347 EQX589883:ERO589883 EQX655419:ERO655419 EQX720955:ERO720955 EQX786491:ERO786491 EQX852027:ERO852027 EQX917563:ERO917563 EQX983099:ERO983099 ERB32:ERI32 ERB65568:ERI65568 ERB131104:ERI131104 ERB196640:ERI196640 ERB262176:ERI262176 ERB327712:ERI327712 ERB393248:ERI393248 ERB458784:ERI458784 ERB524320:ERI524320 ERB589856:ERI589856 ERB655392:ERI655392 ERB720928:ERI720928 ERB786464:ERI786464 ERB852000:ERI852000 ERB917536:ERI917536 ERB983072:ERI983072 ERC29:ERH29 ERC65565:ERH65565 ERC131101:ERH131101 ERC196637:ERH196637 ERC262173:ERH262173 ERC327709:ERH327709 ERC393245:ERH393245 ERC458781:ERH458781 ERC524317:ERH524317 ERC589853:ERH589853 ERC655389:ERH655389 ERC720925:ERH720925 ERC786461:ERH786461 ERC851997:ERH851997 ERC917533:ERH917533 ERC983069:ERH983069 ERK8 ERK65544 ERK131080 ERK196616 ERK262152 ERK327688 ERK393224 ERK458760 ERK524296 ERK589832 ERK655368 ERK720904 ERK786440 ERK851976 ERK917512 ERK983048 ERM8 ERM65544 ERM131080 ERM196616 ERM262152 ERM327688 ERM393224 ERM458760 ERM524296 ERM589832 ERM655368 ERM720904 ERM786440 ERM851976 ERM917512 ERM983048 ERO8 ERO65544 ERO131080 ERO196616 ERO262152 ERO327688 ERO393224 ERO458760 ERO524296 ERO589832 ERO655368 ERO720904 ERO786440 ERO851976 ERO917512 ERO983048 FAT59:FBK59 FAT65595:FBK65595 FAT131131:FBK131131 FAT196667:FBK196667 FAT262203:FBK262203 FAT327739:FBK327739 FAT393275:FBK393275 FAT458811:FBK458811 FAT524347:FBK524347 FAT589883:FBK589883 FAT655419:FBK655419 FAT720955:FBK720955 FAT786491:FBK786491 FAT852027:FBK852027 FAT917563:FBK917563 FAT983099:FBK983099 FAX32:FBE32 FAX65568:FBE65568 FAX131104:FBE131104 FAX196640:FBE196640 FAX262176:FBE262176 FAX327712:FBE327712 FAX393248:FBE393248 FAX458784:FBE458784 FAX524320:FBE524320 FAX589856:FBE589856 FAX655392:FBE655392 FAX720928:FBE720928 FAX786464:FBE786464 FAX852000:FBE852000 FAX917536:FBE917536 FAX983072:FBE983072 FAY29:FBD29 FAY65565:FBD65565 FAY131101:FBD131101 FAY196637:FBD196637 FAY262173:FBD262173 FAY327709:FBD327709 FAY393245:FBD393245 FAY458781:FBD458781 FAY524317:FBD524317 FAY589853:FBD589853 FAY655389:FBD655389 FAY720925:FBD720925 FAY786461:FBD786461 FAY851997:FBD851997 FAY917533:FBD917533 FAY983069:FBD983069 FBG8 FBG65544 FBG131080 FBG196616 FBG262152 FBG327688 FBG393224 FBG458760 FBG524296 FBG589832 FBG655368 FBG720904 FBG786440 FBG851976 FBG917512 FBG983048 FBI8 FBI65544 FBI131080 FBI196616 FBI262152 FBI327688 FBI393224 FBI458760 FBI524296 FBI589832 FBI655368 FBI720904 FBI786440 FBI851976 FBI917512 FBI983048 FBK8 FBK65544 FBK131080 FBK196616 FBK262152 FBK327688 FBK393224 FBK458760 FBK524296 FBK589832 FBK655368 FBK720904 FBK786440 FBK851976 FBK917512 FBK983048 FKP59:FLG59 FKP65595:FLG65595 FKP131131:FLG131131 FKP196667:FLG196667 FKP262203:FLG262203 FKP327739:FLG327739 FKP393275:FLG393275 FKP458811:FLG458811 FKP524347:FLG524347 FKP589883:FLG589883 FKP655419:FLG655419 FKP720955:FLG720955 FKP786491:FLG786491 FKP852027:FLG852027 FKP917563:FLG917563 FKP983099:FLG983099 FKT32:FLA32 FKT65568:FLA65568 FKT131104:FLA131104 FKT196640:FLA196640 FKT262176:FLA262176 FKT327712:FLA327712 FKT393248:FLA393248 FKT458784:FLA458784 FKT524320:FLA524320 FKT589856:FLA589856 FKT655392:FLA655392 FKT720928:FLA720928 FKT786464:FLA786464 FKT852000:FLA852000 FKT917536:FLA917536 FKT983072:FLA983072 FKU29:FKZ29 FKU65565:FKZ65565 FKU131101:FKZ131101 FKU196637:FKZ196637 FKU262173:FKZ262173 FKU327709:FKZ327709 FKU393245:FKZ393245 FKU458781:FKZ458781 FKU524317:FKZ524317 FKU589853:FKZ589853 FKU655389:FKZ655389 FKU720925:FKZ720925 FKU786461:FKZ786461 FKU851997:FKZ851997 FKU917533:FKZ917533 FKU983069:FKZ983069 FLC8 FLC65544 FLC131080 FLC196616 FLC262152 FLC327688 FLC393224 FLC458760 FLC524296 FLC589832 FLC655368 FLC720904 FLC786440 FLC851976 FLC917512 FLC983048 FLE8 FLE65544 FLE131080 FLE196616 FLE262152 FLE327688 FLE393224 FLE458760 FLE524296 FLE589832 FLE655368 FLE720904 FLE786440 FLE851976 FLE917512 FLE983048 FLG8 FLG65544 FLG131080 FLG196616 FLG262152 FLG327688 FLG393224 FLG458760 FLG524296 FLG589832 FLG655368 FLG720904 FLG786440 FLG851976 FLG917512 FLG983048 FUL59:FVC59 FUL65595:FVC65595 FUL131131:FVC131131 FUL196667:FVC196667 FUL262203:FVC262203 FUL327739:FVC327739 FUL393275:FVC393275 FUL458811:FVC458811 FUL524347:FVC524347 FUL589883:FVC589883 FUL655419:FVC655419 FUL720955:FVC720955 FUL786491:FVC786491 FUL852027:FVC852027 FUL917563:FVC917563 FUL983099:FVC983099 FUP32:FUW32 FUP65568:FUW65568 FUP131104:FUW131104 FUP196640:FUW196640 FUP262176:FUW262176 FUP327712:FUW327712 FUP393248:FUW393248 FUP458784:FUW458784 FUP524320:FUW524320 FUP589856:FUW589856 FUP655392:FUW655392 FUP720928:FUW720928 FUP786464:FUW786464 FUP852000:FUW852000 FUP917536:FUW917536 FUP983072:FUW983072 FUQ29:FUV29 FUQ65565:FUV65565 FUQ131101:FUV131101 FUQ196637:FUV196637 FUQ262173:FUV262173 FUQ327709:FUV327709 FUQ393245:FUV393245 FUQ458781:FUV458781 FUQ524317:FUV524317 FUQ589853:FUV589853 FUQ655389:FUV655389 FUQ720925:FUV720925 FUQ786461:FUV786461 FUQ851997:FUV851997 FUQ917533:FUV917533 FUQ983069:FUV983069 FUY8 FUY65544 FUY131080 FUY196616 FUY262152 FUY327688 FUY393224 FUY458760 FUY524296 FUY589832 FUY655368 FUY720904 FUY786440 FUY851976 FUY917512 FUY983048 FVA8 FVA65544 FVA131080 FVA196616 FVA262152 FVA327688 FVA393224 FVA458760 FVA524296 FVA589832 FVA655368 FVA720904 FVA786440 FVA851976 FVA917512 FVA983048 FVC8 FVC65544 FVC131080 FVC196616 FVC262152 FVC327688 FVC393224 FVC458760 FVC524296 FVC589832 FVC655368 FVC720904 FVC786440 FVC851976 FVC917512 FVC983048 GEH59:GEY59 GEH65595:GEY65595 GEH131131:GEY131131 GEH196667:GEY196667 GEH262203:GEY262203 GEH327739:GEY327739 GEH393275:GEY393275 GEH458811:GEY458811 GEH524347:GEY524347 GEH589883:GEY589883 GEH655419:GEY655419 GEH720955:GEY720955 GEH786491:GEY786491 GEH852027:GEY852027 GEH917563:GEY917563 GEH983099:GEY983099 GEL32:GES32 GEL65568:GES65568 GEL131104:GES131104 GEL196640:GES196640 GEL262176:GES262176 GEL327712:GES327712 GEL393248:GES393248 GEL458784:GES458784 GEL524320:GES524320 GEL589856:GES589856 GEL655392:GES655392 GEL720928:GES720928 GEL786464:GES786464 GEL852000:GES852000 GEL917536:GES917536 GEL983072:GES983072 GEM29:GER29 GEM65565:GER65565 GEM131101:GER131101 GEM196637:GER196637 GEM262173:GER262173 GEM327709:GER327709 GEM393245:GER393245 GEM458781:GER458781 GEM524317:GER524317 GEM589853:GER589853 GEM655389:GER655389 GEM720925:GER720925 GEM786461:GER786461 GEM851997:GER851997 GEM917533:GER917533 GEM983069:GER983069 GEU8 GEU65544 GEU131080 GEU196616 GEU262152 GEU327688 GEU393224 GEU458760 GEU524296 GEU589832 GEU655368 GEU720904 GEU786440 GEU851976 GEU917512 GEU983048 GEW8 GEW65544 GEW131080 GEW196616 GEW262152 GEW327688 GEW393224 GEW458760 GEW524296 GEW589832 GEW655368 GEW720904 GEW786440 GEW851976 GEW917512 GEW983048 GEY8 GEY65544 GEY131080 GEY196616 GEY262152 GEY327688 GEY393224 GEY458760 GEY524296 GEY589832 GEY655368 GEY720904 GEY786440 GEY851976 GEY917512 GEY983048 GOD59:GOU59 GOD65595:GOU65595 GOD131131:GOU131131 GOD196667:GOU196667 GOD262203:GOU262203 GOD327739:GOU327739 GOD393275:GOU393275 GOD458811:GOU458811 GOD524347:GOU524347 GOD589883:GOU589883 GOD655419:GOU655419 GOD720955:GOU720955 GOD786491:GOU786491 GOD852027:GOU852027 GOD917563:GOU917563 GOD983099:GOU983099 GOH32:GOO32 GOH65568:GOO65568 GOH131104:GOO131104 GOH196640:GOO196640 GOH262176:GOO262176 GOH327712:GOO327712 GOH393248:GOO393248 GOH458784:GOO458784 GOH524320:GOO524320 GOH589856:GOO589856 GOH655392:GOO655392 GOH720928:GOO720928 GOH786464:GOO786464 GOH852000:GOO852000 GOH917536:GOO917536 GOH983072:GOO983072 GOI29:GON29 GOI65565:GON65565 GOI131101:GON131101 GOI196637:GON196637 GOI262173:GON262173 GOI327709:GON327709 GOI393245:GON393245 GOI458781:GON458781 GOI524317:GON524317 GOI589853:GON589853 GOI655389:GON655389 GOI720925:GON720925 GOI786461:GON786461 GOI851997:GON851997 GOI917533:GON917533 GOI983069:GON983069 GOQ8 GOQ65544 GOQ131080 GOQ196616 GOQ262152 GOQ327688 GOQ393224 GOQ458760 GOQ524296 GOQ589832 GOQ655368 GOQ720904 GOQ786440 GOQ851976 GOQ917512 GOQ983048 GOS8 GOS65544 GOS131080 GOS196616 GOS262152 GOS327688 GOS393224 GOS458760 GOS524296 GOS589832 GOS655368 GOS720904 GOS786440 GOS851976 GOS917512 GOS983048 GOU8 GOU65544 GOU131080 GOU196616 GOU262152 GOU327688 GOU393224 GOU458760 GOU524296 GOU589832 GOU655368 GOU720904 GOU786440 GOU851976 GOU917512 GOU983048 GXZ59:GYQ59 GXZ65595:GYQ65595 GXZ131131:GYQ131131 GXZ196667:GYQ196667 GXZ262203:GYQ262203 GXZ327739:GYQ327739 GXZ393275:GYQ393275 GXZ458811:GYQ458811 GXZ524347:GYQ524347 GXZ589883:GYQ589883 GXZ655419:GYQ655419 GXZ720955:GYQ720955 GXZ786491:GYQ786491 GXZ852027:GYQ852027 GXZ917563:GYQ917563 GXZ983099:GYQ983099 GYD32:GYK32 GYD65568:GYK65568 GYD131104:GYK131104 GYD196640:GYK196640 GYD262176:GYK262176 GYD327712:GYK327712 GYD393248:GYK393248 GYD458784:GYK458784 GYD524320:GYK524320 GYD589856:GYK589856 GYD655392:GYK655392 GYD720928:GYK720928 GYD786464:GYK786464 GYD852000:GYK852000 GYD917536:GYK917536 GYD983072:GYK983072 GYE29:GYJ29 GYE65565:GYJ65565 GYE131101:GYJ131101 GYE196637:GYJ196637 GYE262173:GYJ262173 GYE327709:GYJ327709 GYE393245:GYJ393245 GYE458781:GYJ458781 GYE524317:GYJ524317 GYE589853:GYJ589853 GYE655389:GYJ655389 GYE720925:GYJ720925 GYE786461:GYJ786461 GYE851997:GYJ851997 GYE917533:GYJ917533 GYE983069:GYJ983069 GYM8 GYM65544 GYM131080 GYM196616 GYM262152 GYM327688 GYM393224 GYM458760 GYM524296 GYM589832 GYM655368 GYM720904 GYM786440 GYM851976 GYM917512 GYM983048 GYO8 GYO65544 GYO131080 GYO196616 GYO262152 GYO327688 GYO393224 GYO458760 GYO524296 GYO589832 GYO655368 GYO720904 GYO786440 GYO851976 GYO917512 GYO983048 GYQ8 GYQ65544 GYQ131080 GYQ196616 GYQ262152 GYQ327688 GYQ393224 GYQ458760 GYQ524296 GYQ589832 GYQ655368 GYQ720904 GYQ786440 GYQ851976 GYQ917512 GYQ983048 HHV59:HIM59 HHV65595:HIM65595 HHV131131:HIM131131 HHV196667:HIM196667 HHV262203:HIM262203 HHV327739:HIM327739 HHV393275:HIM393275 HHV458811:HIM458811 HHV524347:HIM524347 HHV589883:HIM589883 HHV655419:HIM655419 HHV720955:HIM720955 HHV786491:HIM786491 HHV852027:HIM852027 HHV917563:HIM917563 HHV983099:HIM983099 HHZ32:HIG32 HHZ65568:HIG65568 HHZ131104:HIG131104 HHZ196640:HIG196640 HHZ262176:HIG262176 HHZ327712:HIG327712 HHZ393248:HIG393248 HHZ458784:HIG458784 HHZ524320:HIG524320 HHZ589856:HIG589856 HHZ655392:HIG655392 HHZ720928:HIG720928 HHZ786464:HIG786464 HHZ852000:HIG852000 HHZ917536:HIG917536 HHZ983072:HIG983072 HIA29:HIF29 HIA65565:HIF65565 HIA131101:HIF131101 HIA196637:HIF196637 HIA262173:HIF262173 HIA327709:HIF327709 HIA393245:HIF393245 HIA458781:HIF458781 HIA524317:HIF524317 HIA589853:HIF589853 HIA655389:HIF655389 HIA720925:HIF720925 HIA786461:HIF786461 HIA851997:HIF851997 HIA917533:HIF917533 HIA983069:HIF983069 HII8 HII65544 HII131080 HII196616 HII262152 HII327688 HII393224 HII458760 HII524296 HII589832 HII655368 HII720904 HII786440 HII851976 HII917512 HII983048 HIK8 HIK65544 HIK131080 HIK196616 HIK262152 HIK327688 HIK393224 HIK458760 HIK524296 HIK589832 HIK655368 HIK720904 HIK786440 HIK851976 HIK917512 HIK983048 HIM8 HIM65544 HIM131080 HIM196616 HIM262152 HIM327688 HIM393224 HIM458760 HIM524296 HIM589832 HIM655368 HIM720904 HIM786440 HIM851976 HIM917512 HIM983048 HRR59:HSI59 HRR65595:HSI65595 HRR131131:HSI131131 HRR196667:HSI196667 HRR262203:HSI262203 HRR327739:HSI327739 HRR393275:HSI393275 HRR458811:HSI458811 HRR524347:HSI524347 HRR589883:HSI589883 HRR655419:HSI655419 HRR720955:HSI720955 HRR786491:HSI786491 HRR852027:HSI852027 HRR917563:HSI917563 HRR983099:HSI983099 HRV32:HSC32 HRV65568:HSC65568 HRV131104:HSC131104 HRV196640:HSC196640 HRV262176:HSC262176 HRV327712:HSC327712 HRV393248:HSC393248 HRV458784:HSC458784 HRV524320:HSC524320 HRV589856:HSC589856 HRV655392:HSC655392 HRV720928:HSC720928 HRV786464:HSC786464 HRV852000:HSC852000 HRV917536:HSC917536 HRV983072:HSC983072 HRW29:HSB29 HRW65565:HSB65565 HRW131101:HSB131101 HRW196637:HSB196637 HRW262173:HSB262173 HRW327709:HSB327709 HRW393245:HSB393245 HRW458781:HSB458781 HRW524317:HSB524317 HRW589853:HSB589853 HRW655389:HSB655389 HRW720925:HSB720925 HRW786461:HSB786461 HRW851997:HSB851997 HRW917533:HSB917533 HRW983069:HSB983069 HSE8 HSE65544 HSE131080 HSE196616 HSE262152 HSE327688 HSE393224 HSE458760 HSE524296 HSE589832 HSE655368 HSE720904 HSE786440 HSE851976 HSE917512 HSE983048 HSG8 HSG65544 HSG131080 HSG196616 HSG262152 HSG327688 HSG393224 HSG458760 HSG524296 HSG589832 HSG655368 HSG720904 HSG786440 HSG851976 HSG917512 HSG983048 HSI8 HSI65544 HSI131080 HSI196616 HSI262152 HSI327688 HSI393224 HSI458760 HSI524296 HSI589832 HSI655368 HSI720904 HSI786440 HSI851976 HSI917512 HSI983048 IBN59:ICE59 IBN65595:ICE65595 IBN131131:ICE131131 IBN196667:ICE196667 IBN262203:ICE262203 IBN327739:ICE327739 IBN393275:ICE393275 IBN458811:ICE458811 IBN524347:ICE524347 IBN589883:ICE589883 IBN655419:ICE655419 IBN720955:ICE720955 IBN786491:ICE786491 IBN852027:ICE852027 IBN917563:ICE917563 IBN983099:ICE983099 IBR32:IBY32 IBR65568:IBY65568 IBR131104:IBY131104 IBR196640:IBY196640 IBR262176:IBY262176 IBR327712:IBY327712 IBR393248:IBY393248 IBR458784:IBY458784 IBR524320:IBY524320 IBR589856:IBY589856 IBR655392:IBY655392 IBR720928:IBY720928 IBR786464:IBY786464 IBR852000:IBY852000 IBR917536:IBY917536 IBR983072:IBY983072 IBS29:IBX29 IBS65565:IBX65565 IBS131101:IBX131101 IBS196637:IBX196637 IBS262173:IBX262173 IBS327709:IBX327709 IBS393245:IBX393245 IBS458781:IBX458781 IBS524317:IBX524317 IBS589853:IBX589853 IBS655389:IBX655389 IBS720925:IBX720925 IBS786461:IBX786461 IBS851997:IBX851997 IBS917533:IBX917533 IBS983069:IBX983069 ICA8 ICA65544 ICA131080 ICA196616 ICA262152 ICA327688 ICA393224 ICA458760 ICA524296 ICA589832 ICA655368 ICA720904 ICA786440 ICA851976 ICA917512 ICA983048 ICC8 ICC65544 ICC131080 ICC196616 ICC262152 ICC327688 ICC393224 ICC458760 ICC524296 ICC589832 ICC655368 ICC720904 ICC786440 ICC851976 ICC917512 ICC983048 ICE8 ICE65544 ICE131080 ICE196616 ICE262152 ICE327688 ICE393224 ICE458760 ICE524296 ICE589832 ICE655368 ICE720904 ICE786440 ICE851976 ICE917512 ICE983048 ILJ59:IMA59 ILJ65595:IMA65595 ILJ131131:IMA131131 ILJ196667:IMA196667 ILJ262203:IMA262203 ILJ327739:IMA327739 ILJ393275:IMA393275 ILJ458811:IMA458811 ILJ524347:IMA524347 ILJ589883:IMA589883 ILJ655419:IMA655419 ILJ720955:IMA720955 ILJ786491:IMA786491 ILJ852027:IMA852027 ILJ917563:IMA917563 ILJ983099:IMA983099 ILN32:ILU32 ILN65568:ILU65568 ILN131104:ILU131104 ILN196640:ILU196640 ILN262176:ILU262176 ILN327712:ILU327712 ILN393248:ILU393248 ILN458784:ILU458784 ILN524320:ILU524320 ILN589856:ILU589856 ILN655392:ILU655392 ILN720928:ILU720928 ILN786464:ILU786464 ILN852000:ILU852000 ILN917536:ILU917536 ILN983072:ILU983072 ILO29:ILT29 ILO65565:ILT65565 ILO131101:ILT131101 ILO196637:ILT196637 ILO262173:ILT262173 ILO327709:ILT327709 ILO393245:ILT393245 ILO458781:ILT458781 ILO524317:ILT524317 ILO589853:ILT589853 ILO655389:ILT655389 ILO720925:ILT720925 ILO786461:ILT786461 ILO851997:ILT851997 ILO917533:ILT917533 ILO983069:ILT983069 ILW8 ILW65544 ILW131080 ILW196616 ILW262152 ILW327688 ILW393224 ILW458760 ILW524296 ILW589832 ILW655368 ILW720904 ILW786440 ILW851976 ILW917512 ILW983048 ILY8 ILY65544 ILY131080 ILY196616 ILY262152 ILY327688 ILY393224 ILY458760 ILY524296 ILY589832 ILY655368 ILY720904 ILY786440 ILY851976 ILY917512 ILY983048 IMA8 IMA65544 IMA131080 IMA196616 IMA262152 IMA327688 IMA393224 IMA458760 IMA524296 IMA589832 IMA655368 IMA720904 IMA786440 IMA851976 IMA917512 IMA983048 IVF59:IVW59 IVF65595:IVW65595 IVF131131:IVW131131 IVF196667:IVW196667 IVF262203:IVW262203 IVF327739:IVW327739 IVF393275:IVW393275 IVF458811:IVW458811 IVF524347:IVW524347 IVF589883:IVW589883 IVF655419:IVW655419 IVF720955:IVW720955 IVF786491:IVW786491 IVF852027:IVW852027 IVF917563:IVW917563 IVF983099:IVW983099 IVJ32:IVQ32 IVJ65568:IVQ65568 IVJ131104:IVQ131104 IVJ196640:IVQ196640 IVJ262176:IVQ262176 IVJ327712:IVQ327712 IVJ393248:IVQ393248 IVJ458784:IVQ458784 IVJ524320:IVQ524320 IVJ589856:IVQ589856 IVJ655392:IVQ655392 IVJ720928:IVQ720928 IVJ786464:IVQ786464 IVJ852000:IVQ852000 IVJ917536:IVQ917536 IVJ983072:IVQ983072 IVK29:IVP29 IVK65565:IVP65565 IVK131101:IVP131101 IVK196637:IVP196637 IVK262173:IVP262173 IVK327709:IVP327709 IVK393245:IVP393245 IVK458781:IVP458781 IVK524317:IVP524317 IVK589853:IVP589853 IVK655389:IVP655389 IVK720925:IVP720925 IVK786461:IVP786461 IVK851997:IVP851997 IVK917533:IVP917533 IVK983069:IVP983069 IVS8 IVS65544 IVS131080 IVS196616 IVS262152 IVS327688 IVS393224 IVS458760 IVS524296 IVS589832 IVS655368 IVS720904 IVS786440 IVS851976 IVS917512 IVS983048 IVU8 IVU65544 IVU131080 IVU196616 IVU262152 IVU327688 IVU393224 IVU458760 IVU524296 IVU589832 IVU655368 IVU720904 IVU786440 IVU851976 IVU917512 IVU983048 IVW8 IVW65544 IVW131080 IVW196616 IVW262152 IVW327688 IVW393224 IVW458760 IVW524296 IVW589832 IVW655368 IVW720904 IVW786440 IVW851976 IVW917512 IVW983048 JFB59:JFS59 JFB65595:JFS65595 JFB131131:JFS131131 JFB196667:JFS196667 JFB262203:JFS262203 JFB327739:JFS327739 JFB393275:JFS393275 JFB458811:JFS458811 JFB524347:JFS524347 JFB589883:JFS589883 JFB655419:JFS655419 JFB720955:JFS720955 JFB786491:JFS786491 JFB852027:JFS852027 JFB917563:JFS917563 JFB983099:JFS983099 JFF32:JFM32 JFF65568:JFM65568 JFF131104:JFM131104 JFF196640:JFM196640 JFF262176:JFM262176 JFF327712:JFM327712 JFF393248:JFM393248 JFF458784:JFM458784 JFF524320:JFM524320 JFF589856:JFM589856 JFF655392:JFM655392 JFF720928:JFM720928 JFF786464:JFM786464 JFF852000:JFM852000 JFF917536:JFM917536 JFF983072:JFM983072 JFG29:JFL29 JFG65565:JFL65565 JFG131101:JFL131101 JFG196637:JFL196637 JFG262173:JFL262173 JFG327709:JFL327709 JFG393245:JFL393245 JFG458781:JFL458781 JFG524317:JFL524317 JFG589853:JFL589853 JFG655389:JFL655389 JFG720925:JFL720925 JFG786461:JFL786461 JFG851997:JFL851997 JFG917533:JFL917533 JFG983069:JFL983069 JFO8 JFO65544 JFO131080 JFO196616 JFO262152 JFO327688 JFO393224 JFO458760 JFO524296 JFO589832 JFO655368 JFO720904 JFO786440 JFO851976 JFO917512 JFO983048 JFQ8 JFQ65544 JFQ131080 JFQ196616 JFQ262152 JFQ327688 JFQ393224 JFQ458760 JFQ524296 JFQ589832 JFQ655368 JFQ720904 JFQ786440 JFQ851976 JFQ917512 JFQ983048 JFS8 JFS65544 JFS131080 JFS196616 JFS262152 JFS327688 JFS393224 JFS458760 JFS524296 JFS589832 JFS655368 JFS720904 JFS786440 JFS851976 JFS917512 JFS983048 JOX59:JPO59 JOX65595:JPO65595 JOX131131:JPO131131 JOX196667:JPO196667 JOX262203:JPO262203 JOX327739:JPO327739 JOX393275:JPO393275 JOX458811:JPO458811 JOX524347:JPO524347 JOX589883:JPO589883 JOX655419:JPO655419 JOX720955:JPO720955 JOX786491:JPO786491 JOX852027:JPO852027 JOX917563:JPO917563 JOX983099:JPO983099 JPB32:JPI32 JPB65568:JPI65568 JPB131104:JPI131104 JPB196640:JPI196640 JPB262176:JPI262176 JPB327712:JPI327712 JPB393248:JPI393248 JPB458784:JPI458784 JPB524320:JPI524320 JPB589856:JPI589856 JPB655392:JPI655392 JPB720928:JPI720928 JPB786464:JPI786464 JPB852000:JPI852000 JPB917536:JPI917536 JPB983072:JPI983072 JPC29:JPH29 JPC65565:JPH65565 JPC131101:JPH131101 JPC196637:JPH196637 JPC262173:JPH262173 JPC327709:JPH327709 JPC393245:JPH393245 JPC458781:JPH458781 JPC524317:JPH524317 JPC589853:JPH589853 JPC655389:JPH655389 JPC720925:JPH720925 JPC786461:JPH786461 JPC851997:JPH851997 JPC917533:JPH917533 JPC983069:JPH983069 JPK8 JPK65544 JPK131080 JPK196616 JPK262152 JPK327688 JPK393224 JPK458760 JPK524296 JPK589832 JPK655368 JPK720904 JPK786440 JPK851976 JPK917512 JPK983048 JPM8 JPM65544 JPM131080 JPM196616 JPM262152 JPM327688 JPM393224 JPM458760 JPM524296 JPM589832 JPM655368 JPM720904 JPM786440 JPM851976 JPM917512 JPM983048 JPO8 JPO65544 JPO131080 JPO196616 JPO262152 JPO327688 JPO393224 JPO458760 JPO524296 JPO589832 JPO655368 JPO720904 JPO786440 JPO851976 JPO917512 JPO983048 JYT59:JZK59 JYT65595:JZK65595 JYT131131:JZK131131 JYT196667:JZK196667 JYT262203:JZK262203 JYT327739:JZK327739 JYT393275:JZK393275 JYT458811:JZK458811 JYT524347:JZK524347 JYT589883:JZK589883 JYT655419:JZK655419 JYT720955:JZK720955 JYT786491:JZK786491 JYT852027:JZK852027 JYT917563:JZK917563 JYT983099:JZK983099 JYX32:JZE32 JYX65568:JZE65568 JYX131104:JZE131104 JYX196640:JZE196640 JYX262176:JZE262176 JYX327712:JZE327712 JYX393248:JZE393248 JYX458784:JZE458784 JYX524320:JZE524320 JYX589856:JZE589856 JYX655392:JZE655392 JYX720928:JZE720928 JYX786464:JZE786464 JYX852000:JZE852000 JYX917536:JZE917536 JYX983072:JZE983072 JYY29:JZD29 JYY65565:JZD65565 JYY131101:JZD131101 JYY196637:JZD196637 JYY262173:JZD262173 JYY327709:JZD327709 JYY393245:JZD393245 JYY458781:JZD458781 JYY524317:JZD524317 JYY589853:JZD589853 JYY655389:JZD655389 JYY720925:JZD720925 JYY786461:JZD786461 JYY851997:JZD851997 JYY917533:JZD917533 JYY983069:JZD983069 JZG8 JZG65544 JZG131080 JZG196616 JZG262152 JZG327688 JZG393224 JZG458760 JZG524296 JZG589832 JZG655368 JZG720904 JZG786440 JZG851976 JZG917512 JZG983048 JZI8 JZI65544 JZI131080 JZI196616 JZI262152 JZI327688 JZI393224 JZI458760 JZI524296 JZI589832 JZI655368 JZI720904 JZI786440 JZI851976 JZI917512 JZI983048 JZK8 JZK65544 JZK131080 JZK196616 JZK262152 JZK327688 JZK393224 JZK458760 JZK524296 JZK589832 JZK655368 JZK720904 JZK786440 JZK851976 JZK917512 JZK983048 KIP59:KJG59 KIP65595:KJG65595 KIP131131:KJG131131 KIP196667:KJG196667 KIP262203:KJG262203 KIP327739:KJG327739 KIP393275:KJG393275 KIP458811:KJG458811 KIP524347:KJG524347 KIP589883:KJG589883 KIP655419:KJG655419 KIP720955:KJG720955 KIP786491:KJG786491 KIP852027:KJG852027 KIP917563:KJG917563 KIP983099:KJG983099 KIT32:KJA32 KIT65568:KJA65568 KIT131104:KJA131104 KIT196640:KJA196640 KIT262176:KJA262176 KIT327712:KJA327712 KIT393248:KJA393248 KIT458784:KJA458784 KIT524320:KJA524320 KIT589856:KJA589856 KIT655392:KJA655392 KIT720928:KJA720928 KIT786464:KJA786464 KIT852000:KJA852000 KIT917536:KJA917536 KIT983072:KJA983072 KIU29:KIZ29 KIU65565:KIZ65565 KIU131101:KIZ131101 KIU196637:KIZ196637 KIU262173:KIZ262173 KIU327709:KIZ327709 KIU393245:KIZ393245 KIU458781:KIZ458781 KIU524317:KIZ524317 KIU589853:KIZ589853 KIU655389:KIZ655389 KIU720925:KIZ720925 KIU786461:KIZ786461 KIU851997:KIZ851997 KIU917533:KIZ917533 KIU983069:KIZ983069 KJC8 KJC65544 KJC131080 KJC196616 KJC262152 KJC327688 KJC393224 KJC458760 KJC524296 KJC589832 KJC655368 KJC720904 KJC786440 KJC851976 KJC917512 KJC983048 KJE8 KJE65544 KJE131080 KJE196616 KJE262152 KJE327688 KJE393224 KJE458760 KJE524296 KJE589832 KJE655368 KJE720904 KJE786440 KJE851976 KJE917512 KJE983048 KJG8 KJG65544 KJG131080 KJG196616 KJG262152 KJG327688 KJG393224 KJG458760 KJG524296 KJG589832 KJG655368 KJG720904 KJG786440 KJG851976 KJG917512 KJG983048 KSL59:KTC59 KSL65595:KTC65595 KSL131131:KTC131131 KSL196667:KTC196667 KSL262203:KTC262203 KSL327739:KTC327739 KSL393275:KTC393275 KSL458811:KTC458811 KSL524347:KTC524347 KSL589883:KTC589883 KSL655419:KTC655419 KSL720955:KTC720955 KSL786491:KTC786491 KSL852027:KTC852027 KSL917563:KTC917563 KSL983099:KTC983099 KSP32:KSW32 KSP65568:KSW65568 KSP131104:KSW131104 KSP196640:KSW196640 KSP262176:KSW262176 KSP327712:KSW327712 KSP393248:KSW393248 KSP458784:KSW458784 KSP524320:KSW524320 KSP589856:KSW589856 KSP655392:KSW655392 KSP720928:KSW720928 KSP786464:KSW786464 KSP852000:KSW852000 KSP917536:KSW917536 KSP983072:KSW983072 KSQ29:KSV29 KSQ65565:KSV65565 KSQ131101:KSV131101 KSQ196637:KSV196637 KSQ262173:KSV262173 KSQ327709:KSV327709 KSQ393245:KSV393245 KSQ458781:KSV458781 KSQ524317:KSV524317 KSQ589853:KSV589853 KSQ655389:KSV655389 KSQ720925:KSV720925 KSQ786461:KSV786461 KSQ851997:KSV851997 KSQ917533:KSV917533 KSQ983069:KSV983069 KSY8 KSY65544 KSY131080 KSY196616 KSY262152 KSY327688 KSY393224 KSY458760 KSY524296 KSY589832 KSY655368 KSY720904 KSY786440 KSY851976 KSY917512 KSY983048 KTA8 KTA65544 KTA131080 KTA196616 KTA262152 KTA327688 KTA393224 KTA458760 KTA524296 KTA589832 KTA655368 KTA720904 KTA786440 KTA851976 KTA917512 KTA983048 KTC8 KTC65544 KTC131080 KTC196616 KTC262152 KTC327688 KTC393224 KTC458760 KTC524296 KTC589832 KTC655368 KTC720904 KTC786440 KTC851976 KTC917512 KTC983048 LCH59:LCY59 LCH65595:LCY65595 LCH131131:LCY131131 LCH196667:LCY196667 LCH262203:LCY262203 LCH327739:LCY327739 LCH393275:LCY393275 LCH458811:LCY458811 LCH524347:LCY524347 LCH589883:LCY589883 LCH655419:LCY655419 LCH720955:LCY720955 LCH786491:LCY786491 LCH852027:LCY852027 LCH917563:LCY917563 LCH983099:LCY983099 LCL32:LCS32 LCL65568:LCS65568 LCL131104:LCS131104 LCL196640:LCS196640 LCL262176:LCS262176 LCL327712:LCS327712 LCL393248:LCS393248 LCL458784:LCS458784 LCL524320:LCS524320 LCL589856:LCS589856 LCL655392:LCS655392 LCL720928:LCS720928 LCL786464:LCS786464 LCL852000:LCS852000 LCL917536:LCS917536 LCL983072:LCS983072 LCM29:LCR29 LCM65565:LCR65565 LCM131101:LCR131101 LCM196637:LCR196637 LCM262173:LCR262173 LCM327709:LCR327709 LCM393245:LCR393245 LCM458781:LCR458781 LCM524317:LCR524317 LCM589853:LCR589853 LCM655389:LCR655389 LCM720925:LCR720925 LCM786461:LCR786461 LCM851997:LCR851997 LCM917533:LCR917533 LCM983069:LCR983069 LCU8 LCU65544 LCU131080 LCU196616 LCU262152 LCU327688 LCU393224 LCU458760 LCU524296 LCU589832 LCU655368 LCU720904 LCU786440 LCU851976 LCU917512 LCU983048 LCW8 LCW65544 LCW131080 LCW196616 LCW262152 LCW327688 LCW393224 LCW458760 LCW524296 LCW589832 LCW655368 LCW720904 LCW786440 LCW851976 LCW917512 LCW983048 LCY8 LCY65544 LCY131080 LCY196616 LCY262152 LCY327688 LCY393224 LCY458760 LCY524296 LCY589832 LCY655368 LCY720904 LCY786440 LCY851976 LCY917512 LCY983048 LMD59:LMU59 LMD65595:LMU65595 LMD131131:LMU131131 LMD196667:LMU196667 LMD262203:LMU262203 LMD327739:LMU327739 LMD393275:LMU393275 LMD458811:LMU458811 LMD524347:LMU524347 LMD589883:LMU589883 LMD655419:LMU655419 LMD720955:LMU720955 LMD786491:LMU786491 LMD852027:LMU852027 LMD917563:LMU917563 LMD983099:LMU983099 LMH32:LMO32 LMH65568:LMO65568 LMH131104:LMO131104 LMH196640:LMO196640 LMH262176:LMO262176 LMH327712:LMO327712 LMH393248:LMO393248 LMH458784:LMO458784 LMH524320:LMO524320 LMH589856:LMO589856 LMH655392:LMO655392 LMH720928:LMO720928 LMH786464:LMO786464 LMH852000:LMO852000 LMH917536:LMO917536 LMH983072:LMO983072 LMI29:LMN29 LMI65565:LMN65565 LMI131101:LMN131101 LMI196637:LMN196637 LMI262173:LMN262173 LMI327709:LMN327709 LMI393245:LMN393245 LMI458781:LMN458781 LMI524317:LMN524317 LMI589853:LMN589853 LMI655389:LMN655389 LMI720925:LMN720925 LMI786461:LMN786461 LMI851997:LMN851997 LMI917533:LMN917533 LMI983069:LMN983069 LMQ8 LMQ65544 LMQ131080 LMQ196616 LMQ262152 LMQ327688 LMQ393224 LMQ458760 LMQ524296 LMQ589832 LMQ655368 LMQ720904 LMQ786440 LMQ851976 LMQ917512 LMQ983048 LMS8 LMS65544 LMS131080 LMS196616 LMS262152 LMS327688 LMS393224 LMS458760 LMS524296 LMS589832 LMS655368 LMS720904 LMS786440 LMS851976 LMS917512 LMS983048 LMU8 LMU65544 LMU131080 LMU196616 LMU262152 LMU327688 LMU393224 LMU458760 LMU524296 LMU589832 LMU655368 LMU720904 LMU786440 LMU851976 LMU917512 LMU983048 LVZ59:LWQ59 LVZ65595:LWQ65595 LVZ131131:LWQ131131 LVZ196667:LWQ196667 LVZ262203:LWQ262203 LVZ327739:LWQ327739 LVZ393275:LWQ393275 LVZ458811:LWQ458811 LVZ524347:LWQ524347 LVZ589883:LWQ589883 LVZ655419:LWQ655419 LVZ720955:LWQ720955 LVZ786491:LWQ786491 LVZ852027:LWQ852027 LVZ917563:LWQ917563 LVZ983099:LWQ983099 LWD32:LWK32 LWD65568:LWK65568 LWD131104:LWK131104 LWD196640:LWK196640 LWD262176:LWK262176 LWD327712:LWK327712 LWD393248:LWK393248 LWD458784:LWK458784 LWD524320:LWK524320 LWD589856:LWK589856 LWD655392:LWK655392 LWD720928:LWK720928 LWD786464:LWK786464 LWD852000:LWK852000 LWD917536:LWK917536 LWD983072:LWK983072 LWE29:LWJ29 LWE65565:LWJ65565 LWE131101:LWJ131101 LWE196637:LWJ196637 LWE262173:LWJ262173 LWE327709:LWJ327709 LWE393245:LWJ393245 LWE458781:LWJ458781 LWE524317:LWJ524317 LWE589853:LWJ589853 LWE655389:LWJ655389 LWE720925:LWJ720925 LWE786461:LWJ786461 LWE851997:LWJ851997 LWE917533:LWJ917533 LWE983069:LWJ983069 LWM8 LWM65544 LWM131080 LWM196616 LWM262152 LWM327688 LWM393224 LWM458760 LWM524296 LWM589832 LWM655368 LWM720904 LWM786440 LWM851976 LWM917512 LWM983048 LWO8 LWO65544 LWO131080 LWO196616 LWO262152 LWO327688 LWO393224 LWO458760 LWO524296 LWO589832 LWO655368 LWO720904 LWO786440 LWO851976 LWO917512 LWO983048 LWQ8 LWQ65544 LWQ131080 LWQ196616 LWQ262152 LWQ327688 LWQ393224 LWQ458760 LWQ524296 LWQ589832 LWQ655368 LWQ720904 LWQ786440 LWQ851976 LWQ917512 LWQ983048 MFV59:MGM59 MFV65595:MGM65595 MFV131131:MGM131131 MFV196667:MGM196667 MFV262203:MGM262203 MFV327739:MGM327739 MFV393275:MGM393275 MFV458811:MGM458811 MFV524347:MGM524347 MFV589883:MGM589883 MFV655419:MGM655419 MFV720955:MGM720955 MFV786491:MGM786491 MFV852027:MGM852027 MFV917563:MGM917563 MFV983099:MGM983099 MFZ32:MGG32 MFZ65568:MGG65568 MFZ131104:MGG131104 MFZ196640:MGG196640 MFZ262176:MGG262176 MFZ327712:MGG327712 MFZ393248:MGG393248 MFZ458784:MGG458784 MFZ524320:MGG524320 MFZ589856:MGG589856 MFZ655392:MGG655392 MFZ720928:MGG720928 MFZ786464:MGG786464 MFZ852000:MGG852000 MFZ917536:MGG917536 MFZ983072:MGG983072 MGA29:MGF29 MGA65565:MGF65565 MGA131101:MGF131101 MGA196637:MGF196637 MGA262173:MGF262173 MGA327709:MGF327709 MGA393245:MGF393245 MGA458781:MGF458781 MGA524317:MGF524317 MGA589853:MGF589853 MGA655389:MGF655389 MGA720925:MGF720925 MGA786461:MGF786461 MGA851997:MGF851997 MGA917533:MGF917533 MGA983069:MGF983069 MGI8 MGI65544 MGI131080 MGI196616 MGI262152 MGI327688 MGI393224 MGI458760 MGI524296 MGI589832 MGI655368 MGI720904 MGI786440 MGI851976 MGI917512 MGI983048 MGK8 MGK65544 MGK131080 MGK196616 MGK262152 MGK327688 MGK393224 MGK458760 MGK524296 MGK589832 MGK655368 MGK720904 MGK786440 MGK851976 MGK917512 MGK983048 MGM8 MGM65544 MGM131080 MGM196616 MGM262152 MGM327688 MGM393224 MGM458760 MGM524296 MGM589832 MGM655368 MGM720904 MGM786440 MGM851976 MGM917512 MGM983048 MPR59:MQI59 MPR65595:MQI65595 MPR131131:MQI131131 MPR196667:MQI196667 MPR262203:MQI262203 MPR327739:MQI327739 MPR393275:MQI393275 MPR458811:MQI458811 MPR524347:MQI524347 MPR589883:MQI589883 MPR655419:MQI655419 MPR720955:MQI720955 MPR786491:MQI786491 MPR852027:MQI852027 MPR917563:MQI917563 MPR983099:MQI983099 MPV32:MQC32 MPV65568:MQC65568 MPV131104:MQC131104 MPV196640:MQC196640 MPV262176:MQC262176 MPV327712:MQC327712 MPV393248:MQC393248 MPV458784:MQC458784 MPV524320:MQC524320 MPV589856:MQC589856 MPV655392:MQC655392 MPV720928:MQC720928 MPV786464:MQC786464 MPV852000:MQC852000 MPV917536:MQC917536 MPV983072:MQC983072 MPW29:MQB29 MPW65565:MQB65565 MPW131101:MQB131101 MPW196637:MQB196637 MPW262173:MQB262173 MPW327709:MQB327709 MPW393245:MQB393245 MPW458781:MQB458781 MPW524317:MQB524317 MPW589853:MQB589853 MPW655389:MQB655389 MPW720925:MQB720925 MPW786461:MQB786461 MPW851997:MQB851997 MPW917533:MQB917533 MPW983069:MQB983069 MQE8 MQE65544 MQE131080 MQE196616 MQE262152 MQE327688 MQE393224 MQE458760 MQE524296 MQE589832 MQE655368 MQE720904 MQE786440 MQE851976 MQE917512 MQE983048 MQG8 MQG65544 MQG131080 MQG196616 MQG262152 MQG327688 MQG393224 MQG458760 MQG524296 MQG589832 MQG655368 MQG720904 MQG786440 MQG851976 MQG917512 MQG983048 MQI8 MQI65544 MQI131080 MQI196616 MQI262152 MQI327688 MQI393224 MQI458760 MQI524296 MQI589832 MQI655368 MQI720904 MQI786440 MQI851976 MQI917512 MQI983048 MZN59:NAE59 MZN65595:NAE65595 MZN131131:NAE131131 MZN196667:NAE196667 MZN262203:NAE262203 MZN327739:NAE327739 MZN393275:NAE393275 MZN458811:NAE458811 MZN524347:NAE524347 MZN589883:NAE589883 MZN655419:NAE655419 MZN720955:NAE720955 MZN786491:NAE786491 MZN852027:NAE852027 MZN917563:NAE917563 MZN983099:NAE983099 MZR32:MZY32 MZR65568:MZY65568 MZR131104:MZY131104 MZR196640:MZY196640 MZR262176:MZY262176 MZR327712:MZY327712 MZR393248:MZY393248 MZR458784:MZY458784 MZR524320:MZY524320 MZR589856:MZY589856 MZR655392:MZY655392 MZR720928:MZY720928 MZR786464:MZY786464 MZR852000:MZY852000 MZR917536:MZY917536 MZR983072:MZY983072 MZS29:MZX29 MZS65565:MZX65565 MZS131101:MZX131101 MZS196637:MZX196637 MZS262173:MZX262173 MZS327709:MZX327709 MZS393245:MZX393245 MZS458781:MZX458781 MZS524317:MZX524317 MZS589853:MZX589853 MZS655389:MZX655389 MZS720925:MZX720925 MZS786461:MZX786461 MZS851997:MZX851997 MZS917533:MZX917533 MZS983069:MZX983069 NAA8 NAA65544 NAA131080 NAA196616 NAA262152 NAA327688 NAA393224 NAA458760 NAA524296 NAA589832 NAA655368 NAA720904 NAA786440 NAA851976 NAA917512 NAA983048 NAC8 NAC65544 NAC131080 NAC196616 NAC262152 NAC327688 NAC393224 NAC458760 NAC524296 NAC589832 NAC655368 NAC720904 NAC786440 NAC851976 NAC917512 NAC983048 NAE8 NAE65544 NAE131080 NAE196616 NAE262152 NAE327688 NAE393224 NAE458760 NAE524296 NAE589832 NAE655368 NAE720904 NAE786440 NAE851976 NAE917512 NAE983048 NJJ59:NKA59 NJJ65595:NKA65595 NJJ131131:NKA131131 NJJ196667:NKA196667 NJJ262203:NKA262203 NJJ327739:NKA327739 NJJ393275:NKA393275 NJJ458811:NKA458811 NJJ524347:NKA524347 NJJ589883:NKA589883 NJJ655419:NKA655419 NJJ720955:NKA720955 NJJ786491:NKA786491 NJJ852027:NKA852027 NJJ917563:NKA917563 NJJ983099:NKA983099 NJN32:NJU32 NJN65568:NJU65568 NJN131104:NJU131104 NJN196640:NJU196640 NJN262176:NJU262176 NJN327712:NJU327712 NJN393248:NJU393248 NJN458784:NJU458784 NJN524320:NJU524320 NJN589856:NJU589856 NJN655392:NJU655392 NJN720928:NJU720928 NJN786464:NJU786464 NJN852000:NJU852000 NJN917536:NJU917536 NJN983072:NJU983072 NJO29:NJT29 NJO65565:NJT65565 NJO131101:NJT131101 NJO196637:NJT196637 NJO262173:NJT262173 NJO327709:NJT327709 NJO393245:NJT393245 NJO458781:NJT458781 NJO524317:NJT524317 NJO589853:NJT589853 NJO655389:NJT655389 NJO720925:NJT720925 NJO786461:NJT786461 NJO851997:NJT851997 NJO917533:NJT917533 NJO983069:NJT983069 NJW8 NJW65544 NJW131080 NJW196616 NJW262152 NJW327688 NJW393224 NJW458760 NJW524296 NJW589832 NJW655368 NJW720904 NJW786440 NJW851976 NJW917512 NJW983048 NJY8 NJY65544 NJY131080 NJY196616 NJY262152 NJY327688 NJY393224 NJY458760 NJY524296 NJY589832 NJY655368 NJY720904 NJY786440 NJY851976 NJY917512 NJY983048 NKA8 NKA65544 NKA131080 NKA196616 NKA262152 NKA327688 NKA393224 NKA458760 NKA524296 NKA589832 NKA655368 NKA720904 NKA786440 NKA851976 NKA917512 NKA983048 NTF59:NTW59 NTF65595:NTW65595 NTF131131:NTW131131 NTF196667:NTW196667 NTF262203:NTW262203 NTF327739:NTW327739 NTF393275:NTW393275 NTF458811:NTW458811 NTF524347:NTW524347 NTF589883:NTW589883 NTF655419:NTW655419 NTF720955:NTW720955 NTF786491:NTW786491 NTF852027:NTW852027 NTF917563:NTW917563 NTF983099:NTW983099 NTJ32:NTQ32 NTJ65568:NTQ65568 NTJ131104:NTQ131104 NTJ196640:NTQ196640 NTJ262176:NTQ262176 NTJ327712:NTQ327712 NTJ393248:NTQ393248 NTJ458784:NTQ458784 NTJ524320:NTQ524320 NTJ589856:NTQ589856 NTJ655392:NTQ655392 NTJ720928:NTQ720928 NTJ786464:NTQ786464 NTJ852000:NTQ852000 NTJ917536:NTQ917536 NTJ983072:NTQ983072 NTK29:NTP29 NTK65565:NTP65565 NTK131101:NTP131101 NTK196637:NTP196637 NTK262173:NTP262173 NTK327709:NTP327709 NTK393245:NTP393245 NTK458781:NTP458781 NTK524317:NTP524317 NTK589853:NTP589853 NTK655389:NTP655389 NTK720925:NTP720925 NTK786461:NTP786461 NTK851997:NTP851997 NTK917533:NTP917533 NTK983069:NTP983069 NTS8 NTS65544 NTS131080 NTS196616 NTS262152 NTS327688 NTS393224 NTS458760 NTS524296 NTS589832 NTS655368 NTS720904 NTS786440 NTS851976 NTS917512 NTS983048 NTU8 NTU65544 NTU131080 NTU196616 NTU262152 NTU327688 NTU393224 NTU458760 NTU524296 NTU589832 NTU655368 NTU720904 NTU786440 NTU851976 NTU917512 NTU983048 NTW8 NTW65544 NTW131080 NTW196616 NTW262152 NTW327688 NTW393224 NTW458760 NTW524296 NTW589832 NTW655368 NTW720904 NTW786440 NTW851976 NTW917512 NTW983048 ODB59:ODS59 ODB65595:ODS65595 ODB131131:ODS131131 ODB196667:ODS196667 ODB262203:ODS262203 ODB327739:ODS327739 ODB393275:ODS393275 ODB458811:ODS458811 ODB524347:ODS524347 ODB589883:ODS589883 ODB655419:ODS655419 ODB720955:ODS720955 ODB786491:ODS786491 ODB852027:ODS852027 ODB917563:ODS917563 ODB983099:ODS983099 ODF32:ODM32 ODF65568:ODM65568 ODF131104:ODM131104 ODF196640:ODM196640 ODF262176:ODM262176 ODF327712:ODM327712 ODF393248:ODM393248 ODF458784:ODM458784 ODF524320:ODM524320 ODF589856:ODM589856 ODF655392:ODM655392 ODF720928:ODM720928 ODF786464:ODM786464 ODF852000:ODM852000 ODF917536:ODM917536 ODF983072:ODM983072 ODG29:ODL29 ODG65565:ODL65565 ODG131101:ODL131101 ODG196637:ODL196637 ODG262173:ODL262173 ODG327709:ODL327709 ODG393245:ODL393245 ODG458781:ODL458781 ODG524317:ODL524317 ODG589853:ODL589853 ODG655389:ODL655389 ODG720925:ODL720925 ODG786461:ODL786461 ODG851997:ODL851997 ODG917533:ODL917533 ODG983069:ODL983069 ODO8 ODO65544 ODO131080 ODO196616 ODO262152 ODO327688 ODO393224 ODO458760 ODO524296 ODO589832 ODO655368 ODO720904 ODO786440 ODO851976 ODO917512 ODO983048 ODQ8 ODQ65544 ODQ131080 ODQ196616 ODQ262152 ODQ327688 ODQ393224 ODQ458760 ODQ524296 ODQ589832 ODQ655368 ODQ720904 ODQ786440 ODQ851976 ODQ917512 ODQ983048 ODS8 ODS65544 ODS131080 ODS196616 ODS262152 ODS327688 ODS393224 ODS458760 ODS524296 ODS589832 ODS655368 ODS720904 ODS786440 ODS851976 ODS917512 ODS983048 OMX59:ONO59 OMX65595:ONO65595 OMX131131:ONO131131 OMX196667:ONO196667 OMX262203:ONO262203 OMX327739:ONO327739 OMX393275:ONO393275 OMX458811:ONO458811 OMX524347:ONO524347 OMX589883:ONO589883 OMX655419:ONO655419 OMX720955:ONO720955 OMX786491:ONO786491 OMX852027:ONO852027 OMX917563:ONO917563 OMX983099:ONO983099 ONB32:ONI32 ONB65568:ONI65568 ONB131104:ONI131104 ONB196640:ONI196640 ONB262176:ONI262176 ONB327712:ONI327712 ONB393248:ONI393248 ONB458784:ONI458784 ONB524320:ONI524320 ONB589856:ONI589856 ONB655392:ONI655392 ONB720928:ONI720928 ONB786464:ONI786464 ONB852000:ONI852000 ONB917536:ONI917536 ONB983072:ONI983072 ONC29:ONH29 ONC65565:ONH65565 ONC131101:ONH131101 ONC196637:ONH196637 ONC262173:ONH262173 ONC327709:ONH327709 ONC393245:ONH393245 ONC458781:ONH458781 ONC524317:ONH524317 ONC589853:ONH589853 ONC655389:ONH655389 ONC720925:ONH720925 ONC786461:ONH786461 ONC851997:ONH851997 ONC917533:ONH917533 ONC983069:ONH983069 ONK8 ONK65544 ONK131080 ONK196616 ONK262152 ONK327688 ONK393224 ONK458760 ONK524296 ONK589832 ONK655368 ONK720904 ONK786440 ONK851976 ONK917512 ONK983048 ONM8 ONM65544 ONM131080 ONM196616 ONM262152 ONM327688 ONM393224 ONM458760 ONM524296 ONM589832 ONM655368 ONM720904 ONM786440 ONM851976 ONM917512 ONM983048 ONO8 ONO65544 ONO131080 ONO196616 ONO262152 ONO327688 ONO393224 ONO458760 ONO524296 ONO589832 ONO655368 ONO720904 ONO786440 ONO851976 ONO917512 ONO983048 OWT59:OXK59 OWT65595:OXK65595 OWT131131:OXK131131 OWT196667:OXK196667 OWT262203:OXK262203 OWT327739:OXK327739 OWT393275:OXK393275 OWT458811:OXK458811 OWT524347:OXK524347 OWT589883:OXK589883 OWT655419:OXK655419 OWT720955:OXK720955 OWT786491:OXK786491 OWT852027:OXK852027 OWT917563:OXK917563 OWT983099:OXK983099 OWX32:OXE32 OWX65568:OXE65568 OWX131104:OXE131104 OWX196640:OXE196640 OWX262176:OXE262176 OWX327712:OXE327712 OWX393248:OXE393248 OWX458784:OXE458784 OWX524320:OXE524320 OWX589856:OXE589856 OWX655392:OXE655392 OWX720928:OXE720928 OWX786464:OXE786464 OWX852000:OXE852000 OWX917536:OXE917536 OWX983072:OXE983072 OWY29:OXD29 OWY65565:OXD65565 OWY131101:OXD131101 OWY196637:OXD196637 OWY262173:OXD262173 OWY327709:OXD327709 OWY393245:OXD393245 OWY458781:OXD458781 OWY524317:OXD524317 OWY589853:OXD589853 OWY655389:OXD655389 OWY720925:OXD720925 OWY786461:OXD786461 OWY851997:OXD851997 OWY917533:OXD917533 OWY983069:OXD983069 OXG8 OXG65544 OXG131080 OXG196616 OXG262152 OXG327688 OXG393224 OXG458760 OXG524296 OXG589832 OXG655368 OXG720904 OXG786440 OXG851976 OXG917512 OXG983048 OXI8 OXI65544 OXI131080 OXI196616 OXI262152 OXI327688 OXI393224 OXI458760 OXI524296 OXI589832 OXI655368 OXI720904 OXI786440 OXI851976 OXI917512 OXI983048 OXK8 OXK65544 OXK131080 OXK196616 OXK262152 OXK327688 OXK393224 OXK458760 OXK524296 OXK589832 OXK655368 OXK720904 OXK786440 OXK851976 OXK917512 OXK983048 PGP59:PHG59 PGP65595:PHG65595 PGP131131:PHG131131 PGP196667:PHG196667 PGP262203:PHG262203 PGP327739:PHG327739 PGP393275:PHG393275 PGP458811:PHG458811 PGP524347:PHG524347 PGP589883:PHG589883 PGP655419:PHG655419 PGP720955:PHG720955 PGP786491:PHG786491 PGP852027:PHG852027 PGP917563:PHG917563 PGP983099:PHG983099 PGT32:PHA32 PGT65568:PHA65568 PGT131104:PHA131104 PGT196640:PHA196640 PGT262176:PHA262176 PGT327712:PHA327712 PGT393248:PHA393248 PGT458784:PHA458784 PGT524320:PHA524320 PGT589856:PHA589856 PGT655392:PHA655392 PGT720928:PHA720928 PGT786464:PHA786464 PGT852000:PHA852000 PGT917536:PHA917536 PGT983072:PHA983072 PGU29:PGZ29 PGU65565:PGZ65565 PGU131101:PGZ131101 PGU196637:PGZ196637 PGU262173:PGZ262173 PGU327709:PGZ327709 PGU393245:PGZ393245 PGU458781:PGZ458781 PGU524317:PGZ524317 PGU589853:PGZ589853 PGU655389:PGZ655389 PGU720925:PGZ720925 PGU786461:PGZ786461 PGU851997:PGZ851997 PGU917533:PGZ917533 PGU983069:PGZ983069 PHC8 PHC65544 PHC131080 PHC196616 PHC262152 PHC327688 PHC393224 PHC458760 PHC524296 PHC589832 PHC655368 PHC720904 PHC786440 PHC851976 PHC917512 PHC983048 PHE8 PHE65544 PHE131080 PHE196616 PHE262152 PHE327688 PHE393224 PHE458760 PHE524296 PHE589832 PHE655368 PHE720904 PHE786440 PHE851976 PHE917512 PHE983048 PHG8 PHG65544 PHG131080 PHG196616 PHG262152 PHG327688 PHG393224 PHG458760 PHG524296 PHG589832 PHG655368 PHG720904 PHG786440 PHG851976 PHG917512 PHG983048 PQL59:PRC59 PQL65595:PRC65595 PQL131131:PRC131131 PQL196667:PRC196667 PQL262203:PRC262203 PQL327739:PRC327739 PQL393275:PRC393275 PQL458811:PRC458811 PQL524347:PRC524347 PQL589883:PRC589883 PQL655419:PRC655419 PQL720955:PRC720955 PQL786491:PRC786491 PQL852027:PRC852027 PQL917563:PRC917563 PQL983099:PRC983099 PQP32:PQW32 PQP65568:PQW65568 PQP131104:PQW131104 PQP196640:PQW196640 PQP262176:PQW262176 PQP327712:PQW327712 PQP393248:PQW393248 PQP458784:PQW458784 PQP524320:PQW524320 PQP589856:PQW589856 PQP655392:PQW655392 PQP720928:PQW720928 PQP786464:PQW786464 PQP852000:PQW852000 PQP917536:PQW917536 PQP983072:PQW983072 PQQ29:PQV29 PQQ65565:PQV65565 PQQ131101:PQV131101 PQQ196637:PQV196637 PQQ262173:PQV262173 PQQ327709:PQV327709 PQQ393245:PQV393245 PQQ458781:PQV458781 PQQ524317:PQV524317 PQQ589853:PQV589853 PQQ655389:PQV655389 PQQ720925:PQV720925 PQQ786461:PQV786461 PQQ851997:PQV851997 PQQ917533:PQV917533 PQQ983069:PQV983069 PQY8 PQY65544 PQY131080 PQY196616 PQY262152 PQY327688 PQY393224 PQY458760 PQY524296 PQY589832 PQY655368 PQY720904 PQY786440 PQY851976 PQY917512 PQY983048 PRA8 PRA65544 PRA131080 PRA196616 PRA262152 PRA327688 PRA393224 PRA458760 PRA524296 PRA589832 PRA655368 PRA720904 PRA786440 PRA851976 PRA917512 PRA983048 PRC8 PRC65544 PRC131080 PRC196616 PRC262152 PRC327688 PRC393224 PRC458760 PRC524296 PRC589832 PRC655368 PRC720904 PRC786440 PRC851976 PRC917512 PRC983048 QAH59:QAY59 QAH65595:QAY65595 QAH131131:QAY131131 QAH196667:QAY196667 QAH262203:QAY262203 QAH327739:QAY327739 QAH393275:QAY393275 QAH458811:QAY458811 QAH524347:QAY524347 QAH589883:QAY589883 QAH655419:QAY655419 QAH720955:QAY720955 QAH786491:QAY786491 QAH852027:QAY852027 QAH917563:QAY917563 QAH983099:QAY983099 QAL32:QAS32 QAL65568:QAS65568 QAL131104:QAS131104 QAL196640:QAS196640 QAL262176:QAS262176 QAL327712:QAS327712 QAL393248:QAS393248 QAL458784:QAS458784 QAL524320:QAS524320 QAL589856:QAS589856 QAL655392:QAS655392 QAL720928:QAS720928 QAL786464:QAS786464 QAL852000:QAS852000 QAL917536:QAS917536 QAL983072:QAS983072 QAM29:QAR29 QAM65565:QAR65565 QAM131101:QAR131101 QAM196637:QAR196637 QAM262173:QAR262173 QAM327709:QAR327709 QAM393245:QAR393245 QAM458781:QAR458781 QAM524317:QAR524317 QAM589853:QAR589853 QAM655389:QAR655389 QAM720925:QAR720925 QAM786461:QAR786461 QAM851997:QAR851997 QAM917533:QAR917533 QAM983069:QAR983069 QAU8 QAU65544 QAU131080 QAU196616 QAU262152 QAU327688 QAU393224 QAU458760 QAU524296 QAU589832 QAU655368 QAU720904 QAU786440 QAU851976 QAU917512 QAU983048 QAW8 QAW65544 QAW131080 QAW196616 QAW262152 QAW327688 QAW393224 QAW458760 QAW524296 QAW589832 QAW655368 QAW720904 QAW786440 QAW851976 QAW917512 QAW983048 QAY8 QAY65544 QAY131080 QAY196616 QAY262152 QAY327688 QAY393224 QAY458760 QAY524296 QAY589832 QAY655368 QAY720904 QAY786440 QAY851976 QAY917512 QAY983048 QKD59:QKU59 QKD65595:QKU65595 QKD131131:QKU131131 QKD196667:QKU196667 QKD262203:QKU262203 QKD327739:QKU327739 QKD393275:QKU393275 QKD458811:QKU458811 QKD524347:QKU524347 QKD589883:QKU589883 QKD655419:QKU655419 QKD720955:QKU720955 QKD786491:QKU786491 QKD852027:QKU852027 QKD917563:QKU917563 QKD983099:QKU983099 QKH32:QKO32 QKH65568:QKO65568 QKH131104:QKO131104 QKH196640:QKO196640 QKH262176:QKO262176 QKH327712:QKO327712 QKH393248:QKO393248 QKH458784:QKO458784 QKH524320:QKO524320 QKH589856:QKO589856 QKH655392:QKO655392 QKH720928:QKO720928 QKH786464:QKO786464 QKH852000:QKO852000 QKH917536:QKO917536 QKH983072:QKO983072 QKI29:QKN29 QKI65565:QKN65565 QKI131101:QKN131101 QKI196637:QKN196637 QKI262173:QKN262173 QKI327709:QKN327709 QKI393245:QKN393245 QKI458781:QKN458781 QKI524317:QKN524317 QKI589853:QKN589853 QKI655389:QKN655389 QKI720925:QKN720925 QKI786461:QKN786461 QKI851997:QKN851997 QKI917533:QKN917533 QKI983069:QKN983069 QKQ8 QKQ65544 QKQ131080 QKQ196616 QKQ262152 QKQ327688 QKQ393224 QKQ458760 QKQ524296 QKQ589832 QKQ655368 QKQ720904 QKQ786440 QKQ851976 QKQ917512 QKQ983048 QKS8 QKS65544 QKS131080 QKS196616 QKS262152 QKS327688 QKS393224 QKS458760 QKS524296 QKS589832 QKS655368 QKS720904 QKS786440 QKS851976 QKS917512 QKS983048 QKU8 QKU65544 QKU131080 QKU196616 QKU262152 QKU327688 QKU393224 QKU458760 QKU524296 QKU589832 QKU655368 QKU720904 QKU786440 QKU851976 QKU917512 QKU983048 QTZ59:QUQ59 QTZ65595:QUQ65595 QTZ131131:QUQ131131 QTZ196667:QUQ196667 QTZ262203:QUQ262203 QTZ327739:QUQ327739 QTZ393275:QUQ393275 QTZ458811:QUQ458811 QTZ524347:QUQ524347 QTZ589883:QUQ589883 QTZ655419:QUQ655419 QTZ720955:QUQ720955 QTZ786491:QUQ786491 QTZ852027:QUQ852027 QTZ917563:QUQ917563 QTZ983099:QUQ983099 QUD32:QUK32 QUD65568:QUK65568 QUD131104:QUK131104 QUD196640:QUK196640 QUD262176:QUK262176 QUD327712:QUK327712 QUD393248:QUK393248 QUD458784:QUK458784 QUD524320:QUK524320 QUD589856:QUK589856 QUD655392:QUK655392 QUD720928:QUK720928 QUD786464:QUK786464 QUD852000:QUK852000 QUD917536:QUK917536 QUD983072:QUK983072 QUE29:QUJ29 QUE65565:QUJ65565 QUE131101:QUJ131101 QUE196637:QUJ196637 QUE262173:QUJ262173 QUE327709:QUJ327709 QUE393245:QUJ393245 QUE458781:QUJ458781 QUE524317:QUJ524317 QUE589853:QUJ589853 QUE655389:QUJ655389 QUE720925:QUJ720925 QUE786461:QUJ786461 QUE851997:QUJ851997 QUE917533:QUJ917533 QUE983069:QUJ983069 QUM8 QUM65544 QUM131080 QUM196616 QUM262152 QUM327688 QUM393224 QUM458760 QUM524296 QUM589832 QUM655368 QUM720904 QUM786440 QUM851976 QUM917512 QUM983048 QUO8 QUO65544 QUO131080 QUO196616 QUO262152 QUO327688 QUO393224 QUO458760 QUO524296 QUO589832 QUO655368 QUO720904 QUO786440 QUO851976 QUO917512 QUO983048 QUQ8 QUQ65544 QUQ131080 QUQ196616 QUQ262152 QUQ327688 QUQ393224 QUQ458760 QUQ524296 QUQ589832 QUQ655368 QUQ720904 QUQ786440 QUQ851976 QUQ917512 QUQ983048 RDV59:REM59 RDV65595:REM65595 RDV131131:REM131131 RDV196667:REM196667 RDV262203:REM262203 RDV327739:REM327739 RDV393275:REM393275 RDV458811:REM458811 RDV524347:REM524347 RDV589883:REM589883 RDV655419:REM655419 RDV720955:REM720955 RDV786491:REM786491 RDV852027:REM852027 RDV917563:REM917563 RDV983099:REM983099 RDZ32:REG32 RDZ65568:REG65568 RDZ131104:REG131104 RDZ196640:REG196640 RDZ262176:REG262176 RDZ327712:REG327712 RDZ393248:REG393248 RDZ458784:REG458784 RDZ524320:REG524320 RDZ589856:REG589856 RDZ655392:REG655392 RDZ720928:REG720928 RDZ786464:REG786464 RDZ852000:REG852000 RDZ917536:REG917536 RDZ983072:REG983072 REA29:REF29 REA65565:REF65565 REA131101:REF131101 REA196637:REF196637 REA262173:REF262173 REA327709:REF327709 REA393245:REF393245 REA458781:REF458781 REA524317:REF524317 REA589853:REF589853 REA655389:REF655389 REA720925:REF720925 REA786461:REF786461 REA851997:REF851997 REA917533:REF917533 REA983069:REF983069 REI8 REI65544 REI131080 REI196616 REI262152 REI327688 REI393224 REI458760 REI524296 REI589832 REI655368 REI720904 REI786440 REI851976 REI917512 REI983048 REK8 REK65544 REK131080 REK196616 REK262152 REK327688 REK393224 REK458760 REK524296 REK589832 REK655368 REK720904 REK786440 REK851976 REK917512 REK983048 REM8 REM65544 REM131080 REM196616 REM262152 REM327688 REM393224 REM458760 REM524296 REM589832 REM655368 REM720904 REM786440 REM851976 REM917512 REM983048 RNR59:ROI59 RNR65595:ROI65595 RNR131131:ROI131131 RNR196667:ROI196667 RNR262203:ROI262203 RNR327739:ROI327739 RNR393275:ROI393275 RNR458811:ROI458811 RNR524347:ROI524347 RNR589883:ROI589883 RNR655419:ROI655419 RNR720955:ROI720955 RNR786491:ROI786491 RNR852027:ROI852027 RNR917563:ROI917563 RNR983099:ROI983099 RNV32:ROC32 RNV65568:ROC65568 RNV131104:ROC131104 RNV196640:ROC196640 RNV262176:ROC262176 RNV327712:ROC327712 RNV393248:ROC393248 RNV458784:ROC458784 RNV524320:ROC524320 RNV589856:ROC589856 RNV655392:ROC655392 RNV720928:ROC720928 RNV786464:ROC786464 RNV852000:ROC852000 RNV917536:ROC917536 RNV983072:ROC983072 RNW29:ROB29 RNW65565:ROB65565 RNW131101:ROB131101 RNW196637:ROB196637 RNW262173:ROB262173 RNW327709:ROB327709 RNW393245:ROB393245 RNW458781:ROB458781 RNW524317:ROB524317 RNW589853:ROB589853 RNW655389:ROB655389 RNW720925:ROB720925 RNW786461:ROB786461 RNW851997:ROB851997 RNW917533:ROB917533 RNW983069:ROB983069 ROE8 ROE65544 ROE131080 ROE196616 ROE262152 ROE327688 ROE393224 ROE458760 ROE524296 ROE589832 ROE655368 ROE720904 ROE786440 ROE851976 ROE917512 ROE983048 ROG8 ROG65544 ROG131080 ROG196616 ROG262152 ROG327688 ROG393224 ROG458760 ROG524296 ROG589832 ROG655368 ROG720904 ROG786440 ROG851976 ROG917512 ROG983048 ROI8 ROI65544 ROI131080 ROI196616 ROI262152 ROI327688 ROI393224 ROI458760 ROI524296 ROI589832 ROI655368 ROI720904 ROI786440 ROI851976 ROI917512 ROI983048 RXN59:RYE59 RXN65595:RYE65595 RXN131131:RYE131131 RXN196667:RYE196667 RXN262203:RYE262203 RXN327739:RYE327739 RXN393275:RYE393275 RXN458811:RYE458811 RXN524347:RYE524347 RXN589883:RYE589883 RXN655419:RYE655419 RXN720955:RYE720955 RXN786491:RYE786491 RXN852027:RYE852027 RXN917563:RYE917563 RXN983099:RYE983099 RXR32:RXY32 RXR65568:RXY65568 RXR131104:RXY131104 RXR196640:RXY196640 RXR262176:RXY262176 RXR327712:RXY327712 RXR393248:RXY393248 RXR458784:RXY458784 RXR524320:RXY524320 RXR589856:RXY589856 RXR655392:RXY655392 RXR720928:RXY720928 RXR786464:RXY786464 RXR852000:RXY852000 RXR917536:RXY917536 RXR983072:RXY983072 RXS29:RXX29 RXS65565:RXX65565 RXS131101:RXX131101 RXS196637:RXX196637 RXS262173:RXX262173 RXS327709:RXX327709 RXS393245:RXX393245 RXS458781:RXX458781 RXS524317:RXX524317 RXS589853:RXX589853 RXS655389:RXX655389 RXS720925:RXX720925 RXS786461:RXX786461 RXS851997:RXX851997 RXS917533:RXX917533 RXS983069:RXX983069 RYA8 RYA65544 RYA131080 RYA196616 RYA262152 RYA327688 RYA393224 RYA458760 RYA524296 RYA589832 RYA655368 RYA720904 RYA786440 RYA851976 RYA917512 RYA983048 RYC8 RYC65544 RYC131080 RYC196616 RYC262152 RYC327688 RYC393224 RYC458760 RYC524296 RYC589832 RYC655368 RYC720904 RYC786440 RYC851976 RYC917512 RYC983048 RYE8 RYE65544 RYE131080 RYE196616 RYE262152 RYE327688 RYE393224 RYE458760 RYE524296 RYE589832 RYE655368 RYE720904 RYE786440 RYE851976 RYE917512 RYE983048 SHJ59:SIA59 SHJ65595:SIA65595 SHJ131131:SIA131131 SHJ196667:SIA196667 SHJ262203:SIA262203 SHJ327739:SIA327739 SHJ393275:SIA393275 SHJ458811:SIA458811 SHJ524347:SIA524347 SHJ589883:SIA589883 SHJ655419:SIA655419 SHJ720955:SIA720955 SHJ786491:SIA786491 SHJ852027:SIA852027 SHJ917563:SIA917563 SHJ983099:SIA983099 SHN32:SHU32 SHN65568:SHU65568 SHN131104:SHU131104 SHN196640:SHU196640 SHN262176:SHU262176 SHN327712:SHU327712 SHN393248:SHU393248 SHN458784:SHU458784 SHN524320:SHU524320 SHN589856:SHU589856 SHN655392:SHU655392 SHN720928:SHU720928 SHN786464:SHU786464 SHN852000:SHU852000 SHN917536:SHU917536 SHN983072:SHU983072 SHO29:SHT29 SHO65565:SHT65565 SHO131101:SHT131101 SHO196637:SHT196637 SHO262173:SHT262173 SHO327709:SHT327709 SHO393245:SHT393245 SHO458781:SHT458781 SHO524317:SHT524317 SHO589853:SHT589853 SHO655389:SHT655389 SHO720925:SHT720925 SHO786461:SHT786461 SHO851997:SHT851997 SHO917533:SHT917533 SHO983069:SHT983069 SHW8 SHW65544 SHW131080 SHW196616 SHW262152 SHW327688 SHW393224 SHW458760 SHW524296 SHW589832 SHW655368 SHW720904 SHW786440 SHW851976 SHW917512 SHW983048 SHY8 SHY65544 SHY131080 SHY196616 SHY262152 SHY327688 SHY393224 SHY458760 SHY524296 SHY589832 SHY655368 SHY720904 SHY786440 SHY851976 SHY917512 SHY983048 SIA8 SIA65544 SIA131080 SIA196616 SIA262152 SIA327688 SIA393224 SIA458760 SIA524296 SIA589832 SIA655368 SIA720904 SIA786440 SIA851976 SIA917512 SIA983048 SRF59:SRW59 SRF65595:SRW65595 SRF131131:SRW131131 SRF196667:SRW196667 SRF262203:SRW262203 SRF327739:SRW327739 SRF393275:SRW393275 SRF458811:SRW458811 SRF524347:SRW524347 SRF589883:SRW589883 SRF655419:SRW655419 SRF720955:SRW720955 SRF786491:SRW786491 SRF852027:SRW852027 SRF917563:SRW917563 SRF983099:SRW983099 SRJ32:SRQ32 SRJ65568:SRQ65568 SRJ131104:SRQ131104 SRJ196640:SRQ196640 SRJ262176:SRQ262176 SRJ327712:SRQ327712 SRJ393248:SRQ393248 SRJ458784:SRQ458784 SRJ524320:SRQ524320 SRJ589856:SRQ589856 SRJ655392:SRQ655392 SRJ720928:SRQ720928 SRJ786464:SRQ786464 SRJ852000:SRQ852000 SRJ917536:SRQ917536 SRJ983072:SRQ983072 SRK29:SRP29 SRK65565:SRP65565 SRK131101:SRP131101 SRK196637:SRP196637 SRK262173:SRP262173 SRK327709:SRP327709 SRK393245:SRP393245 SRK458781:SRP458781 SRK524317:SRP524317 SRK589853:SRP589853 SRK655389:SRP655389 SRK720925:SRP720925 SRK786461:SRP786461 SRK851997:SRP851997 SRK917533:SRP917533 SRK983069:SRP983069 SRS8 SRS65544 SRS131080 SRS196616 SRS262152 SRS327688 SRS393224 SRS458760 SRS524296 SRS589832 SRS655368 SRS720904 SRS786440 SRS851976 SRS917512 SRS983048 SRU8 SRU65544 SRU131080 SRU196616 SRU262152 SRU327688 SRU393224 SRU458760 SRU524296 SRU589832 SRU655368 SRU720904 SRU786440 SRU851976 SRU917512 SRU983048 SRW8 SRW65544 SRW131080 SRW196616 SRW262152 SRW327688 SRW393224 SRW458760 SRW524296 SRW589832 SRW655368 SRW720904 SRW786440 SRW851976 SRW917512 SRW983048 TBB59:TBS59 TBB65595:TBS65595 TBB131131:TBS131131 TBB196667:TBS196667 TBB262203:TBS262203 TBB327739:TBS327739 TBB393275:TBS393275 TBB458811:TBS458811 TBB524347:TBS524347 TBB589883:TBS589883 TBB655419:TBS655419 TBB720955:TBS720955 TBB786491:TBS786491 TBB852027:TBS852027 TBB917563:TBS917563 TBB983099:TBS983099 TBF32:TBM32 TBF65568:TBM65568 TBF131104:TBM131104 TBF196640:TBM196640 TBF262176:TBM262176 TBF327712:TBM327712 TBF393248:TBM393248 TBF458784:TBM458784 TBF524320:TBM524320 TBF589856:TBM589856 TBF655392:TBM655392 TBF720928:TBM720928 TBF786464:TBM786464 TBF852000:TBM852000 TBF917536:TBM917536 TBF983072:TBM983072 TBG29:TBL29 TBG65565:TBL65565 TBG131101:TBL131101 TBG196637:TBL196637 TBG262173:TBL262173 TBG327709:TBL327709 TBG393245:TBL393245 TBG458781:TBL458781 TBG524317:TBL524317 TBG589853:TBL589853 TBG655389:TBL655389 TBG720925:TBL720925 TBG786461:TBL786461 TBG851997:TBL851997 TBG917533:TBL917533 TBG983069:TBL983069 TBO8 TBO65544 TBO131080 TBO196616 TBO262152 TBO327688 TBO393224 TBO458760 TBO524296 TBO589832 TBO655368 TBO720904 TBO786440 TBO851976 TBO917512 TBO983048 TBQ8 TBQ65544 TBQ131080 TBQ196616 TBQ262152 TBQ327688 TBQ393224 TBQ458760 TBQ524296 TBQ589832 TBQ655368 TBQ720904 TBQ786440 TBQ851976 TBQ917512 TBQ983048 TBS8 TBS65544 TBS131080 TBS196616 TBS262152 TBS327688 TBS393224 TBS458760 TBS524296 TBS589832 TBS655368 TBS720904 TBS786440 TBS851976 TBS917512 TBS983048 TKX59:TLO59 TKX65595:TLO65595 TKX131131:TLO131131 TKX196667:TLO196667 TKX262203:TLO262203 TKX327739:TLO327739 TKX393275:TLO393275 TKX458811:TLO458811 TKX524347:TLO524347 TKX589883:TLO589883 TKX655419:TLO655419 TKX720955:TLO720955 TKX786491:TLO786491 TKX852027:TLO852027 TKX917563:TLO917563 TKX983099:TLO983099 TLB32:TLI32 TLB65568:TLI65568 TLB131104:TLI131104 TLB196640:TLI196640 TLB262176:TLI262176 TLB327712:TLI327712 TLB393248:TLI393248 TLB458784:TLI458784 TLB524320:TLI524320 TLB589856:TLI589856 TLB655392:TLI655392 TLB720928:TLI720928 TLB786464:TLI786464 TLB852000:TLI852000 TLB917536:TLI917536 TLB983072:TLI983072 TLC29:TLH29 TLC65565:TLH65565 TLC131101:TLH131101 TLC196637:TLH196637 TLC262173:TLH262173 TLC327709:TLH327709 TLC393245:TLH393245 TLC458781:TLH458781 TLC524317:TLH524317 TLC589853:TLH589853 TLC655389:TLH655389 TLC720925:TLH720925 TLC786461:TLH786461 TLC851997:TLH851997 TLC917533:TLH917533 TLC983069:TLH983069 TLK8 TLK65544 TLK131080 TLK196616 TLK262152 TLK327688 TLK393224 TLK458760 TLK524296 TLK589832 TLK655368 TLK720904 TLK786440 TLK851976 TLK917512 TLK983048 TLM8 TLM65544 TLM131080 TLM196616 TLM262152 TLM327688 TLM393224 TLM458760 TLM524296 TLM589832 TLM655368 TLM720904 TLM786440 TLM851976 TLM917512 TLM983048 TLO8 TLO65544 TLO131080 TLO196616 TLO262152 TLO327688 TLO393224 TLO458760 TLO524296 TLO589832 TLO655368 TLO720904 TLO786440 TLO851976 TLO917512 TLO983048 TUT59:TVK59 TUT65595:TVK65595 TUT131131:TVK131131 TUT196667:TVK196667 TUT262203:TVK262203 TUT327739:TVK327739 TUT393275:TVK393275 TUT458811:TVK458811 TUT524347:TVK524347 TUT589883:TVK589883 TUT655419:TVK655419 TUT720955:TVK720955 TUT786491:TVK786491 TUT852027:TVK852027 TUT917563:TVK917563 TUT983099:TVK983099 TUX32:TVE32 TUX65568:TVE65568 TUX131104:TVE131104 TUX196640:TVE196640 TUX262176:TVE262176 TUX327712:TVE327712 TUX393248:TVE393248 TUX458784:TVE458784 TUX524320:TVE524320 TUX589856:TVE589856 TUX655392:TVE655392 TUX720928:TVE720928 TUX786464:TVE786464 TUX852000:TVE852000 TUX917536:TVE917536 TUX983072:TVE983072 TUY29:TVD29 TUY65565:TVD65565 TUY131101:TVD131101 TUY196637:TVD196637 TUY262173:TVD262173 TUY327709:TVD327709 TUY393245:TVD393245 TUY458781:TVD458781 TUY524317:TVD524317 TUY589853:TVD589853 TUY655389:TVD655389 TUY720925:TVD720925 TUY786461:TVD786461 TUY851997:TVD851997 TUY917533:TVD917533 TUY983069:TVD983069 TVG8 TVG65544 TVG131080 TVG196616 TVG262152 TVG327688 TVG393224 TVG458760 TVG524296 TVG589832 TVG655368 TVG720904 TVG786440 TVG851976 TVG917512 TVG983048 TVI8 TVI65544 TVI131080 TVI196616 TVI262152 TVI327688 TVI393224 TVI458760 TVI524296 TVI589832 TVI655368 TVI720904 TVI786440 TVI851976 TVI917512 TVI983048 TVK8 TVK65544 TVK131080 TVK196616 TVK262152 TVK327688 TVK393224 TVK458760 TVK524296 TVK589832 TVK655368 TVK720904 TVK786440 TVK851976 TVK917512 TVK983048 UEP59:UFG59 UEP65595:UFG65595 UEP131131:UFG131131 UEP196667:UFG196667 UEP262203:UFG262203 UEP327739:UFG327739 UEP393275:UFG393275 UEP458811:UFG458811 UEP524347:UFG524347 UEP589883:UFG589883 UEP655419:UFG655419 UEP720955:UFG720955 UEP786491:UFG786491 UEP852027:UFG852027 UEP917563:UFG917563 UEP983099:UFG983099 UET32:UFA32 UET65568:UFA65568 UET131104:UFA131104 UET196640:UFA196640 UET262176:UFA262176 UET327712:UFA327712 UET393248:UFA393248 UET458784:UFA458784 UET524320:UFA524320 UET589856:UFA589856 UET655392:UFA655392 UET720928:UFA720928 UET786464:UFA786464 UET852000:UFA852000 UET917536:UFA917536 UET983072:UFA983072 UEU29:UEZ29 UEU65565:UEZ65565 UEU131101:UEZ131101 UEU196637:UEZ196637 UEU262173:UEZ262173 UEU327709:UEZ327709 UEU393245:UEZ393245 UEU458781:UEZ458781 UEU524317:UEZ524317 UEU589853:UEZ589853 UEU655389:UEZ655389 UEU720925:UEZ720925 UEU786461:UEZ786461 UEU851997:UEZ851997 UEU917533:UEZ917533 UEU983069:UEZ983069 UFC8 UFC65544 UFC131080 UFC196616 UFC262152 UFC327688 UFC393224 UFC458760 UFC524296 UFC589832 UFC655368 UFC720904 UFC786440 UFC851976 UFC917512 UFC983048 UFE8 UFE65544 UFE131080 UFE196616 UFE262152 UFE327688 UFE393224 UFE458760 UFE524296 UFE589832 UFE655368 UFE720904 UFE786440 UFE851976 UFE917512 UFE983048 UFG8 UFG65544 UFG131080 UFG196616 UFG262152 UFG327688 UFG393224 UFG458760 UFG524296 UFG589832 UFG655368 UFG720904 UFG786440 UFG851976 UFG917512 UFG983048 UOL59:UPC59 UOL65595:UPC65595 UOL131131:UPC131131 UOL196667:UPC196667 UOL262203:UPC262203 UOL327739:UPC327739 UOL393275:UPC393275 UOL458811:UPC458811 UOL524347:UPC524347 UOL589883:UPC589883 UOL655419:UPC655419 UOL720955:UPC720955 UOL786491:UPC786491 UOL852027:UPC852027 UOL917563:UPC917563 UOL983099:UPC983099 UOP32:UOW32 UOP65568:UOW65568 UOP131104:UOW131104 UOP196640:UOW196640 UOP262176:UOW262176 UOP327712:UOW327712 UOP393248:UOW393248 UOP458784:UOW458784 UOP524320:UOW524320 UOP589856:UOW589856 UOP655392:UOW655392 UOP720928:UOW720928 UOP786464:UOW786464 UOP852000:UOW852000 UOP917536:UOW917536 UOP983072:UOW983072 UOQ29:UOV29 UOQ65565:UOV65565 UOQ131101:UOV131101 UOQ196637:UOV196637 UOQ262173:UOV262173 UOQ327709:UOV327709 UOQ393245:UOV393245 UOQ458781:UOV458781 UOQ524317:UOV524317 UOQ589853:UOV589853 UOQ655389:UOV655389 UOQ720925:UOV720925 UOQ786461:UOV786461 UOQ851997:UOV851997 UOQ917533:UOV917533 UOQ983069:UOV983069 UOY8 UOY65544 UOY131080 UOY196616 UOY262152 UOY327688 UOY393224 UOY458760 UOY524296 UOY589832 UOY655368 UOY720904 UOY786440 UOY851976 UOY917512 UOY983048 UPA8 UPA65544 UPA131080 UPA196616 UPA262152 UPA327688 UPA393224 UPA458760 UPA524296 UPA589832 UPA655368 UPA720904 UPA786440 UPA851976 UPA917512 UPA983048 UPC8 UPC65544 UPC131080 UPC196616 UPC262152 UPC327688 UPC393224 UPC458760 UPC524296 UPC589832 UPC655368 UPC720904 UPC786440 UPC851976 UPC917512 UPC983048 UYH59:UYY59 UYH65595:UYY65595 UYH131131:UYY131131 UYH196667:UYY196667 UYH262203:UYY262203 UYH327739:UYY327739 UYH393275:UYY393275 UYH458811:UYY458811 UYH524347:UYY524347 UYH589883:UYY589883 UYH655419:UYY655419 UYH720955:UYY720955 UYH786491:UYY786491 UYH852027:UYY852027 UYH917563:UYY917563 UYH983099:UYY983099 UYL32:UYS32 UYL65568:UYS65568 UYL131104:UYS131104 UYL196640:UYS196640 UYL262176:UYS262176 UYL327712:UYS327712 UYL393248:UYS393248 UYL458784:UYS458784 UYL524320:UYS524320 UYL589856:UYS589856 UYL655392:UYS655392 UYL720928:UYS720928 UYL786464:UYS786464 UYL852000:UYS852000 UYL917536:UYS917536 UYL983072:UYS983072 UYM29:UYR29 UYM65565:UYR65565 UYM131101:UYR131101 UYM196637:UYR196637 UYM262173:UYR262173 UYM327709:UYR327709 UYM393245:UYR393245 UYM458781:UYR458781 UYM524317:UYR524317 UYM589853:UYR589853 UYM655389:UYR655389 UYM720925:UYR720925 UYM786461:UYR786461 UYM851997:UYR851997 UYM917533:UYR917533 UYM983069:UYR983069 UYU8 UYU65544 UYU131080 UYU196616 UYU262152 UYU327688 UYU393224 UYU458760 UYU524296 UYU589832 UYU655368 UYU720904 UYU786440 UYU851976 UYU917512 UYU983048 UYW8 UYW65544 UYW131080 UYW196616 UYW262152 UYW327688 UYW393224 UYW458760 UYW524296 UYW589832 UYW655368 UYW720904 UYW786440 UYW851976 UYW917512 UYW983048 UYY8 UYY65544 UYY131080 UYY196616 UYY262152 UYY327688 UYY393224 UYY458760 UYY524296 UYY589832 UYY655368 UYY720904 UYY786440 UYY851976 UYY917512 UYY983048 VID59:VIU59 VID65595:VIU65595 VID131131:VIU131131 VID196667:VIU196667 VID262203:VIU262203 VID327739:VIU327739 VID393275:VIU393275 VID458811:VIU458811 VID524347:VIU524347 VID589883:VIU589883 VID655419:VIU655419 VID720955:VIU720955 VID786491:VIU786491 VID852027:VIU852027 VID917563:VIU917563 VID983099:VIU983099 VIH32:VIO32 VIH65568:VIO65568 VIH131104:VIO131104 VIH196640:VIO196640 VIH262176:VIO262176 VIH327712:VIO327712 VIH393248:VIO393248 VIH458784:VIO458784 VIH524320:VIO524320 VIH589856:VIO589856 VIH655392:VIO655392 VIH720928:VIO720928 VIH786464:VIO786464 VIH852000:VIO852000 VIH917536:VIO917536 VIH983072:VIO983072 VII29:VIN29 VII65565:VIN65565 VII131101:VIN131101 VII196637:VIN196637 VII262173:VIN262173 VII327709:VIN327709 VII393245:VIN393245 VII458781:VIN458781 VII524317:VIN524317 VII589853:VIN589853 VII655389:VIN655389 VII720925:VIN720925 VII786461:VIN786461 VII851997:VIN851997 VII917533:VIN917533 VII983069:VIN983069 VIQ8 VIQ65544 VIQ131080 VIQ196616 VIQ262152 VIQ327688 VIQ393224 VIQ458760 VIQ524296 VIQ589832 VIQ655368 VIQ720904 VIQ786440 VIQ851976 VIQ917512 VIQ983048 VIS8 VIS65544 VIS131080 VIS196616 VIS262152 VIS327688 VIS393224 VIS458760 VIS524296 VIS589832 VIS655368 VIS720904 VIS786440 VIS851976 VIS917512 VIS983048 VIU8 VIU65544 VIU131080 VIU196616 VIU262152 VIU327688 VIU393224 VIU458760 VIU524296 VIU589832 VIU655368 VIU720904 VIU786440 VIU851976 VIU917512 VIU983048 VRZ59:VSQ59 VRZ65595:VSQ65595 VRZ131131:VSQ131131 VRZ196667:VSQ196667 VRZ262203:VSQ262203 VRZ327739:VSQ327739 VRZ393275:VSQ393275 VRZ458811:VSQ458811 VRZ524347:VSQ524347 VRZ589883:VSQ589883 VRZ655419:VSQ655419 VRZ720955:VSQ720955 VRZ786491:VSQ786491 VRZ852027:VSQ852027 VRZ917563:VSQ917563 VRZ983099:VSQ983099 VSD32:VSK32 VSD65568:VSK65568 VSD131104:VSK131104 VSD196640:VSK196640 VSD262176:VSK262176 VSD327712:VSK327712 VSD393248:VSK393248 VSD458784:VSK458784 VSD524320:VSK524320 VSD589856:VSK589856 VSD655392:VSK655392 VSD720928:VSK720928 VSD786464:VSK786464 VSD852000:VSK852000 VSD917536:VSK917536 VSD983072:VSK983072 VSE29:VSJ29 VSE65565:VSJ65565 VSE131101:VSJ131101 VSE196637:VSJ196637 VSE262173:VSJ262173 VSE327709:VSJ327709 VSE393245:VSJ393245 VSE458781:VSJ458781 VSE524317:VSJ524317 VSE589853:VSJ589853 VSE655389:VSJ655389 VSE720925:VSJ720925 VSE786461:VSJ786461 VSE851997:VSJ851997 VSE917533:VSJ917533 VSE983069:VSJ983069 VSM8 VSM65544 VSM131080 VSM196616 VSM262152 VSM327688 VSM393224 VSM458760 VSM524296 VSM589832 VSM655368 VSM720904 VSM786440 VSM851976 VSM917512 VSM983048 VSO8 VSO65544 VSO131080 VSO196616 VSO262152 VSO327688 VSO393224 VSO458760 VSO524296 VSO589832 VSO655368 VSO720904 VSO786440 VSO851976 VSO917512 VSO983048 VSQ8 VSQ65544 VSQ131080 VSQ196616 VSQ262152 VSQ327688 VSQ393224 VSQ458760 VSQ524296 VSQ589832 VSQ655368 VSQ720904 VSQ786440 VSQ851976 VSQ917512 VSQ983048 WBV59:WCM59 WBV65595:WCM65595 WBV131131:WCM131131 WBV196667:WCM196667 WBV262203:WCM262203 WBV327739:WCM327739 WBV393275:WCM393275 WBV458811:WCM458811 WBV524347:WCM524347 WBV589883:WCM589883 WBV655419:WCM655419 WBV720955:WCM720955 WBV786491:WCM786491 WBV852027:WCM852027 WBV917563:WCM917563 WBV983099:WCM983099 WBZ32:WCG32 WBZ65568:WCG65568 WBZ131104:WCG131104 WBZ196640:WCG196640 WBZ262176:WCG262176 WBZ327712:WCG327712 WBZ393248:WCG393248 WBZ458784:WCG458784 WBZ524320:WCG524320 WBZ589856:WCG589856 WBZ655392:WCG655392 WBZ720928:WCG720928 WBZ786464:WCG786464 WBZ852000:WCG852000 WBZ917536:WCG917536 WBZ983072:WCG983072 WCA29:WCF29 WCA65565:WCF65565 WCA131101:WCF131101 WCA196637:WCF196637 WCA262173:WCF262173 WCA327709:WCF327709 WCA393245:WCF393245 WCA458781:WCF458781 WCA524317:WCF524317 WCA589853:WCF589853 WCA655389:WCF655389 WCA720925:WCF720925 WCA786461:WCF786461 WCA851997:WCF851997 WCA917533:WCF917533 WCA983069:WCF983069 WCI8 WCI65544 WCI131080 WCI196616 WCI262152 WCI327688 WCI393224 WCI458760 WCI524296 WCI589832 WCI655368 WCI720904 WCI786440 WCI851976 WCI917512 WCI983048 WCK8 WCK65544 WCK131080 WCK196616 WCK262152 WCK327688 WCK393224 WCK458760 WCK524296 WCK589832 WCK655368 WCK720904 WCK786440 WCK851976 WCK917512 WCK983048 WCM8 WCM65544 WCM131080 WCM196616 WCM262152 WCM327688 WCM393224 WCM458760 WCM524296 WCM589832 WCM655368 WCM720904 WCM786440 WCM851976 WCM917512 WCM983048 WLR59:WMI59 WLR65595:WMI65595 WLR131131:WMI131131 WLR196667:WMI196667 WLR262203:WMI262203 WLR327739:WMI327739 WLR393275:WMI393275 WLR458811:WMI458811 WLR524347:WMI524347 WLR589883:WMI589883 WLR655419:WMI655419 WLR720955:WMI720955 WLR786491:WMI786491 WLR852027:WMI852027 WLR917563:WMI917563 WLR983099:WMI983099 WLV32:WMC32 WLV65568:WMC65568 WLV131104:WMC131104 WLV196640:WMC196640 WLV262176:WMC262176 WLV327712:WMC327712 WLV393248:WMC393248 WLV458784:WMC458784 WLV524320:WMC524320 WLV589856:WMC589856 WLV655392:WMC655392 WLV720928:WMC720928 WLV786464:WMC786464 WLV852000:WMC852000 WLV917536:WMC917536 WLV983072:WMC983072 WLW29:WMB29 WLW65565:WMB65565 WLW131101:WMB131101 WLW196637:WMB196637 WLW262173:WMB262173 WLW327709:WMB327709 WLW393245:WMB393245 WLW458781:WMB458781 WLW524317:WMB524317 WLW589853:WMB589853 WLW655389:WMB655389 WLW720925:WMB720925 WLW786461:WMB786461 WLW851997:WMB851997 WLW917533:WMB917533 WLW983069:WMB983069 WME8 WME65544 WME131080 WME196616 WME262152 WME327688 WME393224 WME458760 WME524296 WME589832 WME655368 WME720904 WME786440 WME851976 WME917512 WME983048 WMG8 WMG65544 WMG131080 WMG196616 WMG262152 WMG327688 WMG393224 WMG458760 WMG524296 WMG589832 WMG655368 WMG720904 WMG786440 WMG851976 WMG917512 WMG983048 WMI8 WMI65544 WMI131080 WMI196616 WMI262152 WMI327688 WMI393224 WMI458760 WMI524296 WMI589832 WMI655368 WMI720904 WMI786440 WMI851976 WMI917512 WMI983048 WVN59:WWE59 WVN65595:WWE65595 WVN131131:WWE131131 WVN196667:WWE196667 WVN262203:WWE262203 WVN327739:WWE327739 WVN393275:WWE393275 WVN458811:WWE458811 WVN524347:WWE524347 WVN589883:WWE589883 WVN655419:WWE655419 WVN720955:WWE720955 WVN786491:WWE786491 WVN852027:WWE852027 WVN917563:WWE917563 WVN983099:WWE983099 WVR32:WVY32 WVR65568:WVY65568 WVR131104:WVY131104 WVR196640:WVY196640 WVR262176:WVY262176 WVR327712:WVY327712 WVR393248:WVY393248 WVR458784:WVY458784 WVR524320:WVY524320 WVR589856:WVY589856 WVR655392:WVY655392 WVR720928:WVY720928 WVR786464:WVY786464 WVR852000:WVY852000 WVR917536:WVY917536 WVR983072:WVY983072 WVS29:WVX29 WVS65565:WVX65565 WVS131101:WVX131101 WVS196637:WVX196637 WVS262173:WVX262173 WVS327709:WVX327709 WVS393245:WVX393245 WVS458781:WVX458781 WVS524317:WVX524317 WVS589853:WVX589853 WVS655389:WVX655389 WVS720925:WVX720925 WVS786461:WVX786461 WVS851997:WVX851997 WVS917533:WVX917533 WVS983069:WVX983069 WWA8 WWA65544 WWA131080 WWA196616 WWA262152 WWA327688 WWA393224 WWA458760 WWA524296 WWA589832 WWA655368 WWA720904 WWA786440 WWA851976 WWA917512 WWA983048 WWC8 WWC65544 WWC131080 WWC196616 WWC262152 WWC327688 WWC393224 WWC458760 WWC524296 WWC589832 WWC655368 WWC720904 WWC786440 WWC851976 WWC917512 WWC983048 WWE8 WWE65544 WWE131080 WWE196616 WWE262152 WWE327688 WWE393224 WWE458760 WWE524296 WWE589832 WWE655368 WWE720904 WWE786440 WWE851976 WWE917512 WWE983048" xr:uid="{00000000-0002-0000-2700-000000000000}"/>
  </dataValidations>
  <pageMargins left="0.70866141732283472" right="0.70866141732283472" top="0.74803149606299213" bottom="0.74803149606299213" header="0.31496062992125984" footer="0.31496062992125984"/>
  <pageSetup paperSize="9" fitToHeight="0" orientation="portrait" blackAndWhite="1" r:id="rId1"/>
  <drawing r:id="rId2"/>
  <legacyDrawing r:id="rId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6" tint="0.79995117038483843"/>
    <pageSetUpPr fitToPage="1"/>
  </sheetPr>
  <dimension ref="A1:AL123"/>
  <sheetViews>
    <sheetView workbookViewId="0"/>
  </sheetViews>
  <sheetFormatPr defaultColWidth="3.625" defaultRowHeight="15" customHeight="1"/>
  <cols>
    <col min="1" max="33" width="3.625" style="857" customWidth="1"/>
    <col min="34" max="34" width="14" style="857" customWidth="1"/>
    <col min="35" max="289" width="3.625" style="857" customWidth="1"/>
    <col min="290" max="290" width="14" style="857" customWidth="1"/>
    <col min="291" max="545" width="3.625" style="857" customWidth="1"/>
    <col min="546" max="546" width="14" style="857" customWidth="1"/>
    <col min="547" max="801" width="3.625" style="857" customWidth="1"/>
    <col min="802" max="802" width="14" style="857" customWidth="1"/>
    <col min="803" max="1057" width="3.625" style="857" customWidth="1"/>
    <col min="1058" max="1058" width="14" style="857" customWidth="1"/>
    <col min="1059" max="1313" width="3.625" style="857" customWidth="1"/>
    <col min="1314" max="1314" width="14" style="857" customWidth="1"/>
    <col min="1315" max="1569" width="3.625" style="857" customWidth="1"/>
    <col min="1570" max="1570" width="14" style="857" customWidth="1"/>
    <col min="1571" max="1825" width="3.625" style="857" customWidth="1"/>
    <col min="1826" max="1826" width="14" style="857" customWidth="1"/>
    <col min="1827" max="2081" width="3.625" style="857" customWidth="1"/>
    <col min="2082" max="2082" width="14" style="857" customWidth="1"/>
    <col min="2083" max="2337" width="3.625" style="857" customWidth="1"/>
    <col min="2338" max="2338" width="14" style="857" customWidth="1"/>
    <col min="2339" max="2593" width="3.625" style="857" customWidth="1"/>
    <col min="2594" max="2594" width="14" style="857" customWidth="1"/>
    <col min="2595" max="2849" width="3.625" style="857" customWidth="1"/>
    <col min="2850" max="2850" width="14" style="857" customWidth="1"/>
    <col min="2851" max="3105" width="3.625" style="857" customWidth="1"/>
    <col min="3106" max="3106" width="14" style="857" customWidth="1"/>
    <col min="3107" max="3361" width="3.625" style="857" customWidth="1"/>
    <col min="3362" max="3362" width="14" style="857" customWidth="1"/>
    <col min="3363" max="3617" width="3.625" style="857" customWidth="1"/>
    <col min="3618" max="3618" width="14" style="857" customWidth="1"/>
    <col min="3619" max="3873" width="3.625" style="857" customWidth="1"/>
    <col min="3874" max="3874" width="14" style="857" customWidth="1"/>
    <col min="3875" max="4129" width="3.625" style="857" customWidth="1"/>
    <col min="4130" max="4130" width="14" style="857" customWidth="1"/>
    <col min="4131" max="4385" width="3.625" style="857" customWidth="1"/>
    <col min="4386" max="4386" width="14" style="857" customWidth="1"/>
    <col min="4387" max="4641" width="3.625" style="857" customWidth="1"/>
    <col min="4642" max="4642" width="14" style="857" customWidth="1"/>
    <col min="4643" max="4897" width="3.625" style="857" customWidth="1"/>
    <col min="4898" max="4898" width="14" style="857" customWidth="1"/>
    <col min="4899" max="5153" width="3.625" style="857" customWidth="1"/>
    <col min="5154" max="5154" width="14" style="857" customWidth="1"/>
    <col min="5155" max="5409" width="3.625" style="857" customWidth="1"/>
    <col min="5410" max="5410" width="14" style="857" customWidth="1"/>
    <col min="5411" max="5665" width="3.625" style="857" customWidth="1"/>
    <col min="5666" max="5666" width="14" style="857" customWidth="1"/>
    <col min="5667" max="5921" width="3.625" style="857" customWidth="1"/>
    <col min="5922" max="5922" width="14" style="857" customWidth="1"/>
    <col min="5923" max="6177" width="3.625" style="857" customWidth="1"/>
    <col min="6178" max="6178" width="14" style="857" customWidth="1"/>
    <col min="6179" max="6433" width="3.625" style="857" customWidth="1"/>
    <col min="6434" max="6434" width="14" style="857" customWidth="1"/>
    <col min="6435" max="6689" width="3.625" style="857" customWidth="1"/>
    <col min="6690" max="6690" width="14" style="857" customWidth="1"/>
    <col min="6691" max="6945" width="3.625" style="857" customWidth="1"/>
    <col min="6946" max="6946" width="14" style="857" customWidth="1"/>
    <col min="6947" max="7201" width="3.625" style="857" customWidth="1"/>
    <col min="7202" max="7202" width="14" style="857" customWidth="1"/>
    <col min="7203" max="7457" width="3.625" style="857" customWidth="1"/>
    <col min="7458" max="7458" width="14" style="857" customWidth="1"/>
    <col min="7459" max="7713" width="3.625" style="857" customWidth="1"/>
    <col min="7714" max="7714" width="14" style="857" customWidth="1"/>
    <col min="7715" max="7969" width="3.625" style="857" customWidth="1"/>
    <col min="7970" max="7970" width="14" style="857" customWidth="1"/>
    <col min="7971" max="8225" width="3.625" style="857" customWidth="1"/>
    <col min="8226" max="8226" width="14" style="857" customWidth="1"/>
    <col min="8227" max="8481" width="3.625" style="857" customWidth="1"/>
    <col min="8482" max="8482" width="14" style="857" customWidth="1"/>
    <col min="8483" max="8737" width="3.625" style="857" customWidth="1"/>
    <col min="8738" max="8738" width="14" style="857" customWidth="1"/>
    <col min="8739" max="8993" width="3.625" style="857" customWidth="1"/>
    <col min="8994" max="8994" width="14" style="857" customWidth="1"/>
    <col min="8995" max="9249" width="3.625" style="857" customWidth="1"/>
    <col min="9250" max="9250" width="14" style="857" customWidth="1"/>
    <col min="9251" max="9505" width="3.625" style="857" customWidth="1"/>
    <col min="9506" max="9506" width="14" style="857" customWidth="1"/>
    <col min="9507" max="9761" width="3.625" style="857" customWidth="1"/>
    <col min="9762" max="9762" width="14" style="857" customWidth="1"/>
    <col min="9763" max="10017" width="3.625" style="857" customWidth="1"/>
    <col min="10018" max="10018" width="14" style="857" customWidth="1"/>
    <col min="10019" max="10273" width="3.625" style="857" customWidth="1"/>
    <col min="10274" max="10274" width="14" style="857" customWidth="1"/>
    <col min="10275" max="10529" width="3.625" style="857" customWidth="1"/>
    <col min="10530" max="10530" width="14" style="857" customWidth="1"/>
    <col min="10531" max="10785" width="3.625" style="857" customWidth="1"/>
    <col min="10786" max="10786" width="14" style="857" customWidth="1"/>
    <col min="10787" max="11041" width="3.625" style="857" customWidth="1"/>
    <col min="11042" max="11042" width="14" style="857" customWidth="1"/>
    <col min="11043" max="11297" width="3.625" style="857" customWidth="1"/>
    <col min="11298" max="11298" width="14" style="857" customWidth="1"/>
    <col min="11299" max="11553" width="3.625" style="857" customWidth="1"/>
    <col min="11554" max="11554" width="14" style="857" customWidth="1"/>
    <col min="11555" max="11809" width="3.625" style="857" customWidth="1"/>
    <col min="11810" max="11810" width="14" style="857" customWidth="1"/>
    <col min="11811" max="12065" width="3.625" style="857" customWidth="1"/>
    <col min="12066" max="12066" width="14" style="857" customWidth="1"/>
    <col min="12067" max="12321" width="3.625" style="857" customWidth="1"/>
    <col min="12322" max="12322" width="14" style="857" customWidth="1"/>
    <col min="12323" max="12577" width="3.625" style="857" customWidth="1"/>
    <col min="12578" max="12578" width="14" style="857" customWidth="1"/>
    <col min="12579" max="12833" width="3.625" style="857" customWidth="1"/>
    <col min="12834" max="12834" width="14" style="857" customWidth="1"/>
    <col min="12835" max="13089" width="3.625" style="857" customWidth="1"/>
    <col min="13090" max="13090" width="14" style="857" customWidth="1"/>
    <col min="13091" max="13345" width="3.625" style="857" customWidth="1"/>
    <col min="13346" max="13346" width="14" style="857" customWidth="1"/>
    <col min="13347" max="13601" width="3.625" style="857" customWidth="1"/>
    <col min="13602" max="13602" width="14" style="857" customWidth="1"/>
    <col min="13603" max="13857" width="3.625" style="857" customWidth="1"/>
    <col min="13858" max="13858" width="14" style="857" customWidth="1"/>
    <col min="13859" max="14113" width="3.625" style="857" customWidth="1"/>
    <col min="14114" max="14114" width="14" style="857" customWidth="1"/>
    <col min="14115" max="14369" width="3.625" style="857" customWidth="1"/>
    <col min="14370" max="14370" width="14" style="857" customWidth="1"/>
    <col min="14371" max="14625" width="3.625" style="857" customWidth="1"/>
    <col min="14626" max="14626" width="14" style="857" customWidth="1"/>
    <col min="14627" max="14881" width="3.625" style="857" customWidth="1"/>
    <col min="14882" max="14882" width="14" style="857" customWidth="1"/>
    <col min="14883" max="15137" width="3.625" style="857" customWidth="1"/>
    <col min="15138" max="15138" width="14" style="857" customWidth="1"/>
    <col min="15139" max="15393" width="3.625" style="857" customWidth="1"/>
    <col min="15394" max="15394" width="14" style="857" customWidth="1"/>
    <col min="15395" max="15649" width="3.625" style="857" customWidth="1"/>
    <col min="15650" max="15650" width="14" style="857" customWidth="1"/>
    <col min="15651" max="15905" width="3.625" style="857" customWidth="1"/>
    <col min="15906" max="15906" width="14" style="857" customWidth="1"/>
    <col min="15907" max="16161" width="3.625" style="857" customWidth="1"/>
    <col min="16162" max="16162" width="14" style="857" customWidth="1"/>
    <col min="16163" max="16384" width="3.625" style="857" customWidth="1"/>
  </cols>
  <sheetData>
    <row r="1" spans="1:38">
      <c r="A1" s="857" t="s">
        <v>3566</v>
      </c>
      <c r="AH1" s="859" t="s">
        <v>3093</v>
      </c>
      <c r="AI1" s="859"/>
    </row>
    <row r="2" spans="1:38">
      <c r="AH2" s="860" t="s">
        <v>2845</v>
      </c>
      <c r="AI2" s="859"/>
    </row>
    <row r="3" spans="1:38">
      <c r="AH3" s="861" t="str">
        <f>HYPERLINK("#A1：X54")</f>
        <v>#A1：X54</v>
      </c>
      <c r="AI3" s="862" t="s">
        <v>3466</v>
      </c>
      <c r="AJ3" s="863"/>
      <c r="AK3" s="863"/>
      <c r="AL3" s="863"/>
    </row>
    <row r="4" spans="1:38">
      <c r="A4" s="2267" t="s">
        <v>2825</v>
      </c>
      <c r="B4" s="2267"/>
      <c r="C4" s="2267"/>
      <c r="D4" s="2267"/>
      <c r="E4" s="2267"/>
      <c r="F4" s="2267"/>
      <c r="G4" s="2267"/>
      <c r="H4" s="2267"/>
      <c r="I4" s="2267"/>
      <c r="J4" s="2267"/>
      <c r="K4" s="2267"/>
      <c r="L4" s="2267"/>
      <c r="M4" s="2267"/>
      <c r="N4" s="2267"/>
      <c r="O4" s="2267"/>
      <c r="P4" s="2267"/>
      <c r="Q4" s="2267"/>
      <c r="R4" s="2267"/>
      <c r="S4" s="2267"/>
      <c r="T4" s="2267"/>
      <c r="U4" s="2267"/>
      <c r="V4" s="2267"/>
      <c r="W4" s="2267"/>
      <c r="X4" s="2267"/>
      <c r="AH4" s="861" t="str">
        <f>HYPERLINK("#A55：X108")</f>
        <v>#A55：X108</v>
      </c>
      <c r="AI4" s="864" t="s">
        <v>3467</v>
      </c>
      <c r="AJ4" s="865"/>
      <c r="AK4" s="865"/>
      <c r="AL4" s="865"/>
    </row>
    <row r="5" spans="1:38">
      <c r="A5" s="2267"/>
      <c r="B5" s="2267"/>
      <c r="C5" s="2267"/>
      <c r="D5" s="2267"/>
      <c r="E5" s="2267"/>
      <c r="F5" s="2267"/>
      <c r="G5" s="2267"/>
      <c r="H5" s="2267"/>
      <c r="I5" s="2267"/>
      <c r="J5" s="2267"/>
      <c r="K5" s="2267"/>
      <c r="L5" s="2267"/>
      <c r="M5" s="2267"/>
      <c r="N5" s="2267"/>
      <c r="O5" s="2267"/>
      <c r="P5" s="2267"/>
      <c r="Q5" s="2267"/>
      <c r="R5" s="2267"/>
      <c r="S5" s="2267"/>
      <c r="T5" s="2267"/>
      <c r="U5" s="2267"/>
      <c r="V5" s="2267"/>
      <c r="W5" s="2267"/>
      <c r="X5" s="2267"/>
    </row>
    <row r="6" spans="1:38">
      <c r="A6" s="866"/>
      <c r="B6" s="866"/>
      <c r="C6" s="866"/>
      <c r="D6" s="866"/>
      <c r="E6" s="866"/>
      <c r="F6" s="866"/>
      <c r="G6" s="866"/>
      <c r="H6" s="866"/>
      <c r="I6" s="866"/>
      <c r="J6" s="866"/>
      <c r="K6" s="866"/>
      <c r="L6" s="866"/>
      <c r="M6" s="866"/>
      <c r="N6" s="866"/>
      <c r="O6" s="866"/>
      <c r="P6" s="866"/>
      <c r="Q6" s="866"/>
      <c r="R6" s="866"/>
      <c r="S6" s="866"/>
      <c r="T6" s="866"/>
      <c r="U6" s="866"/>
      <c r="V6" s="866"/>
      <c r="W6" s="866"/>
      <c r="X6" s="866"/>
    </row>
    <row r="8" spans="1:38">
      <c r="Q8" s="2286" t="s">
        <v>3729</v>
      </c>
      <c r="R8" s="2286"/>
      <c r="S8" s="2286"/>
      <c r="T8" s="2286"/>
      <c r="U8" s="2286"/>
      <c r="V8" s="2286"/>
      <c r="W8" s="2286"/>
      <c r="X8" s="2286"/>
    </row>
    <row r="9" spans="1:38">
      <c r="R9" s="868"/>
      <c r="S9" s="867"/>
      <c r="T9" s="867"/>
      <c r="U9" s="867"/>
      <c r="V9" s="867"/>
      <c r="W9" s="867"/>
      <c r="X9" s="867"/>
    </row>
    <row r="11" spans="1:38">
      <c r="A11" s="857" t="str">
        <f ca="1">cst_Pre_Corp__SHINSEI</f>
        <v>一般財団法人　岩手県建築住宅センター</v>
      </c>
    </row>
    <row r="12" spans="1:38">
      <c r="A12" s="857" t="str">
        <f ca="1">"　　"&amp;cst_Pre_Daihyou__SHINSEI&amp;"　様"</f>
        <v>　　理事長　　渡 邊 健 治　様</v>
      </c>
    </row>
    <row r="15" spans="1:38">
      <c r="Q15" s="2258" t="str">
        <f>cst_wskakunin_owner1_JIMU_NAME</f>
        <v/>
      </c>
      <c r="R15" s="2258"/>
      <c r="S15" s="2258"/>
      <c r="T15" s="2258"/>
      <c r="U15" s="2258"/>
      <c r="V15" s="2258"/>
      <c r="W15" s="2258"/>
    </row>
    <row r="16" spans="1:38">
      <c r="M16" s="857" t="s">
        <v>3468</v>
      </c>
      <c r="Q16" s="2258" t="str">
        <f>cst_wskakunin_owner1__space2</f>
        <v>松山　梨香子</v>
      </c>
      <c r="R16" s="2258"/>
      <c r="S16" s="2258"/>
      <c r="T16" s="2258"/>
      <c r="U16" s="2258"/>
      <c r="V16" s="2258"/>
      <c r="W16" s="2258"/>
    </row>
    <row r="17" spans="1:24">
      <c r="Q17" s="2258" t="str">
        <f>cst_wskakunin_owner2_JIMU_NAME</f>
        <v/>
      </c>
      <c r="R17" s="2258"/>
      <c r="S17" s="2258"/>
      <c r="T17" s="2258"/>
      <c r="U17" s="2258"/>
      <c r="V17" s="2258"/>
      <c r="W17" s="2258"/>
      <c r="X17" s="869"/>
    </row>
    <row r="18" spans="1:24">
      <c r="Q18" s="2258" t="str">
        <f>cst_wskakunin_owner2__space2</f>
        <v/>
      </c>
      <c r="R18" s="2258"/>
      <c r="S18" s="2258"/>
      <c r="T18" s="2258"/>
      <c r="U18" s="2258"/>
      <c r="V18" s="2258"/>
      <c r="W18" s="2258"/>
    </row>
    <row r="19" spans="1:24">
      <c r="Q19" s="2258" t="str">
        <f>cst_wskakunin_owner3_JIMU_NAME</f>
        <v/>
      </c>
      <c r="R19" s="2258"/>
      <c r="S19" s="2258"/>
      <c r="T19" s="2258"/>
      <c r="U19" s="2258"/>
      <c r="V19" s="2258"/>
      <c r="W19" s="2258"/>
      <c r="X19" s="870"/>
    </row>
    <row r="20" spans="1:24">
      <c r="Q20" s="2258" t="str">
        <f>cst_wskakunin_owner3__space2</f>
        <v/>
      </c>
      <c r="R20" s="2258"/>
      <c r="S20" s="2258"/>
      <c r="T20" s="2258"/>
      <c r="U20" s="2258"/>
      <c r="V20" s="2258"/>
      <c r="W20" s="2258"/>
    </row>
    <row r="22" spans="1:24">
      <c r="B22" s="2294" t="str">
        <f>cst_wskakunin_SHINSEI_DATE</f>
        <v/>
      </c>
      <c r="C22" s="2294"/>
      <c r="D22" s="2294"/>
      <c r="E22" s="2294"/>
      <c r="F22" s="2294"/>
      <c r="G22" s="2294"/>
      <c r="H22" s="2294"/>
      <c r="I22" s="2294"/>
      <c r="J22" s="857" t="s">
        <v>3567</v>
      </c>
    </row>
    <row r="23" spans="1:24">
      <c r="A23" s="857" t="s">
        <v>3568</v>
      </c>
    </row>
    <row r="26" spans="1:24">
      <c r="A26" s="2259" t="s">
        <v>0</v>
      </c>
      <c r="B26" s="2259"/>
      <c r="C26" s="2259"/>
      <c r="D26" s="2259"/>
      <c r="E26" s="2259"/>
      <c r="F26" s="2259"/>
      <c r="G26" s="2259"/>
      <c r="H26" s="2259"/>
      <c r="I26" s="2259"/>
      <c r="J26" s="2259"/>
      <c r="K26" s="2259"/>
      <c r="L26" s="2259"/>
      <c r="M26" s="2259"/>
      <c r="N26" s="2259"/>
      <c r="O26" s="2259"/>
      <c r="P26" s="2259"/>
      <c r="Q26" s="2259"/>
      <c r="R26" s="2259"/>
      <c r="S26" s="2259"/>
      <c r="T26" s="2259"/>
      <c r="U26" s="2259"/>
      <c r="V26" s="2259"/>
      <c r="W26" s="2259"/>
      <c r="X26" s="2259"/>
    </row>
    <row r="29" spans="1:24">
      <c r="B29" s="2261" t="s">
        <v>3563</v>
      </c>
      <c r="C29" s="2261"/>
      <c r="D29" s="2261"/>
      <c r="E29" s="2261"/>
      <c r="F29" s="2261"/>
      <c r="G29" s="2261"/>
      <c r="H29" s="2261"/>
      <c r="J29" s="871" t="s">
        <v>374</v>
      </c>
      <c r="K29" s="2295"/>
      <c r="L29" s="2295"/>
      <c r="M29" s="2295"/>
      <c r="N29" s="2295"/>
      <c r="O29" s="2295"/>
      <c r="P29" s="2295"/>
      <c r="Q29" s="868" t="s">
        <v>375</v>
      </c>
    </row>
    <row r="30" spans="1:24">
      <c r="B30" s="887"/>
      <c r="C30" s="887"/>
      <c r="D30" s="887"/>
      <c r="E30" s="887"/>
      <c r="F30" s="887"/>
      <c r="G30" s="887"/>
      <c r="H30" s="887"/>
      <c r="I30" s="887"/>
      <c r="J30" s="887"/>
      <c r="K30" s="887"/>
      <c r="L30" s="887"/>
      <c r="M30" s="887"/>
      <c r="N30" s="887"/>
      <c r="O30" s="887"/>
      <c r="P30" s="887"/>
      <c r="Q30" s="887"/>
      <c r="R30" s="887"/>
    </row>
    <row r="31" spans="1:24">
      <c r="B31" s="887"/>
      <c r="C31" s="887"/>
      <c r="D31" s="887"/>
      <c r="E31" s="887"/>
      <c r="F31" s="887"/>
      <c r="G31" s="887"/>
      <c r="H31" s="887"/>
      <c r="I31" s="887"/>
      <c r="J31" s="887"/>
      <c r="K31" s="887"/>
      <c r="L31" s="887"/>
      <c r="M31" s="887"/>
      <c r="N31" s="887"/>
      <c r="O31" s="887"/>
      <c r="P31" s="887"/>
      <c r="Q31" s="887"/>
      <c r="R31" s="887"/>
    </row>
    <row r="32" spans="1:24">
      <c r="B32" s="2260" t="s">
        <v>3564</v>
      </c>
      <c r="C32" s="2260"/>
      <c r="D32" s="2260"/>
      <c r="E32" s="2260"/>
      <c r="F32" s="2260"/>
      <c r="G32" s="2260"/>
      <c r="H32" s="2260"/>
      <c r="J32" s="2278"/>
      <c r="K32" s="2278"/>
      <c r="L32" s="2278"/>
      <c r="M32" s="2278"/>
      <c r="N32" s="2278"/>
      <c r="O32" s="2278"/>
      <c r="P32" s="2278"/>
      <c r="Q32" s="2278"/>
    </row>
    <row r="35" spans="1:24">
      <c r="B35" s="2260" t="s">
        <v>3473</v>
      </c>
      <c r="C35" s="2260"/>
      <c r="D35" s="2260"/>
      <c r="E35" s="2260"/>
      <c r="F35" s="2260"/>
      <c r="G35" s="2260"/>
      <c r="H35" s="2260"/>
      <c r="J35" s="2257"/>
      <c r="K35" s="2257"/>
      <c r="L35" s="2257"/>
      <c r="M35" s="2257"/>
      <c r="N35" s="2257"/>
      <c r="O35" s="2257"/>
      <c r="P35" s="2257"/>
      <c r="Q35" s="2257"/>
      <c r="R35" s="2257"/>
      <c r="S35" s="2257"/>
      <c r="T35" s="2257"/>
      <c r="U35" s="2257"/>
      <c r="V35" s="2257"/>
      <c r="W35" s="2257"/>
    </row>
    <row r="36" spans="1:24">
      <c r="J36" s="2257"/>
      <c r="K36" s="2257"/>
      <c r="L36" s="2257"/>
      <c r="M36" s="2257"/>
      <c r="N36" s="2257"/>
      <c r="O36" s="2257"/>
      <c r="P36" s="2257"/>
      <c r="Q36" s="2257"/>
      <c r="R36" s="2257"/>
      <c r="S36" s="2257"/>
      <c r="T36" s="2257"/>
      <c r="U36" s="2257"/>
      <c r="V36" s="2257"/>
      <c r="W36" s="2257"/>
    </row>
    <row r="37" spans="1:24">
      <c r="J37" s="2257"/>
      <c r="K37" s="2257"/>
      <c r="L37" s="2257"/>
      <c r="M37" s="2257"/>
      <c r="N37" s="2257"/>
      <c r="O37" s="2257"/>
      <c r="P37" s="2257"/>
      <c r="Q37" s="2257"/>
      <c r="R37" s="2257"/>
      <c r="S37" s="2257"/>
      <c r="T37" s="2257"/>
      <c r="U37" s="2257"/>
      <c r="V37" s="2257"/>
      <c r="W37" s="2257"/>
    </row>
    <row r="40" spans="1:24">
      <c r="A40" s="2263" t="s">
        <v>3474</v>
      </c>
      <c r="B40" s="2263"/>
      <c r="C40" s="2263"/>
      <c r="D40" s="2263"/>
      <c r="E40" s="2263"/>
      <c r="F40" s="2263"/>
      <c r="G40" s="2263"/>
      <c r="H40" s="2263"/>
      <c r="I40" s="2263"/>
      <c r="J40" s="2263"/>
      <c r="K40" s="2263"/>
      <c r="L40" s="2263"/>
      <c r="M40" s="2263"/>
      <c r="N40" s="2263"/>
      <c r="O40" s="2263"/>
      <c r="P40" s="2263"/>
      <c r="Q40" s="2263"/>
      <c r="R40" s="2263"/>
      <c r="S40" s="2263"/>
      <c r="T40" s="2263"/>
      <c r="U40" s="2263"/>
      <c r="V40" s="2263"/>
      <c r="W40" s="2263"/>
      <c r="X40" s="2263"/>
    </row>
    <row r="41" spans="1:24">
      <c r="A41" s="2263"/>
      <c r="B41" s="2263"/>
      <c r="C41" s="2263"/>
      <c r="D41" s="2263"/>
      <c r="E41" s="2263"/>
      <c r="F41" s="2263"/>
      <c r="G41" s="2263"/>
      <c r="H41" s="2263"/>
      <c r="I41" s="2263"/>
      <c r="J41" s="2263"/>
      <c r="K41" s="2263"/>
      <c r="L41" s="2263"/>
      <c r="M41" s="2263"/>
      <c r="N41" s="2263"/>
      <c r="O41" s="2263"/>
      <c r="P41" s="2263"/>
      <c r="Q41" s="2263"/>
      <c r="R41" s="2263"/>
      <c r="S41" s="2263"/>
      <c r="T41" s="2263"/>
      <c r="U41" s="2263"/>
      <c r="V41" s="2263"/>
      <c r="W41" s="2263"/>
      <c r="X41" s="2263"/>
    </row>
    <row r="50" spans="1:38">
      <c r="N50" s="857" t="s">
        <v>3475</v>
      </c>
    </row>
    <row r="52" spans="1:38">
      <c r="O52" s="2286" t="s">
        <v>3729</v>
      </c>
      <c r="P52" s="2286"/>
      <c r="Q52" s="2286"/>
      <c r="R52" s="2286"/>
      <c r="S52" s="2286"/>
      <c r="T52" s="2286"/>
      <c r="U52" s="2286"/>
    </row>
    <row r="53" spans="1:38">
      <c r="O53" s="857" t="str">
        <f ca="1">cst_Pre_Corp__SHINSEI</f>
        <v>一般財団法人　岩手県建築住宅センター</v>
      </c>
    </row>
    <row r="54" spans="1:38">
      <c r="O54" s="857" t="str">
        <f ca="1">"　　"&amp;cst_Pre_Daihyou__SHINSEI&amp;"　　印"</f>
        <v>　　理事長　　渡 邊 健 治　　印</v>
      </c>
      <c r="AH54" s="873"/>
      <c r="AI54" s="873"/>
      <c r="AJ54" s="873"/>
      <c r="AK54" s="873"/>
      <c r="AL54" s="873"/>
    </row>
    <row r="55" spans="1:38">
      <c r="A55" s="857" t="s">
        <v>3457</v>
      </c>
      <c r="AH55" s="859" t="s">
        <v>3093</v>
      </c>
      <c r="AI55" s="859"/>
    </row>
    <row r="56" spans="1:38">
      <c r="B56" s="857" t="s">
        <v>3476</v>
      </c>
      <c r="AH56" s="860" t="s">
        <v>2845</v>
      </c>
      <c r="AI56" s="859"/>
    </row>
    <row r="57" spans="1:38">
      <c r="AH57" s="861" t="str">
        <f>HYPERLINK("#A1：X54")</f>
        <v>#A1：X54</v>
      </c>
      <c r="AI57" s="862" t="s">
        <v>3466</v>
      </c>
      <c r="AJ57" s="863"/>
      <c r="AK57" s="863"/>
      <c r="AL57" s="863"/>
    </row>
    <row r="58" spans="1:38">
      <c r="B58" s="857" t="s">
        <v>3477</v>
      </c>
      <c r="F58" s="2264"/>
      <c r="G58" s="2264"/>
      <c r="H58" s="2264"/>
      <c r="I58" s="2264"/>
      <c r="J58" s="2264"/>
      <c r="K58" s="2264"/>
      <c r="L58" s="2264"/>
      <c r="M58" s="2264"/>
      <c r="N58" s="2264"/>
      <c r="O58" s="2264"/>
      <c r="P58" s="2264"/>
      <c r="Q58" s="2264"/>
      <c r="R58" s="2264"/>
      <c r="S58" s="2264"/>
      <c r="T58" s="2264"/>
      <c r="U58" s="2264"/>
      <c r="V58" s="2264"/>
      <c r="W58" s="2264"/>
      <c r="AH58" s="861" t="str">
        <f>HYPERLINK("#A55：X108")</f>
        <v>#A55：X108</v>
      </c>
      <c r="AI58" s="864" t="s">
        <v>3467</v>
      </c>
      <c r="AJ58" s="865"/>
      <c r="AK58" s="865"/>
      <c r="AL58" s="865"/>
    </row>
    <row r="59" spans="1:38">
      <c r="B59" s="857" t="s">
        <v>3478</v>
      </c>
      <c r="F59" s="2265"/>
      <c r="G59" s="2265"/>
      <c r="H59" s="2265"/>
      <c r="I59" s="2265"/>
      <c r="J59" s="2265"/>
      <c r="K59" s="2265"/>
      <c r="L59" s="2265"/>
      <c r="M59" s="2265"/>
      <c r="N59" s="2265"/>
      <c r="O59" s="2265"/>
      <c r="P59" s="2265"/>
      <c r="Q59" s="2265"/>
      <c r="R59" s="2265"/>
      <c r="S59" s="2265"/>
      <c r="T59" s="2265"/>
      <c r="U59" s="2265"/>
      <c r="V59" s="2265"/>
      <c r="W59" s="2265"/>
    </row>
    <row r="60" spans="1:38">
      <c r="B60" s="857" t="s">
        <v>3479</v>
      </c>
      <c r="F60" s="2257"/>
      <c r="G60" s="2257"/>
      <c r="H60" s="2257"/>
      <c r="I60" s="2257"/>
      <c r="J60" s="2257"/>
      <c r="K60" s="2257"/>
      <c r="L60" s="2257"/>
      <c r="M60" s="2257"/>
      <c r="N60" s="2257"/>
      <c r="O60" s="2257"/>
      <c r="P60" s="2257"/>
      <c r="Q60" s="2257"/>
      <c r="R60" s="2257"/>
      <c r="S60" s="2257"/>
      <c r="T60" s="2257"/>
      <c r="U60" s="2257"/>
      <c r="V60" s="2257"/>
      <c r="W60" s="2257"/>
      <c r="AH60" s="873"/>
      <c r="AI60" s="873"/>
      <c r="AJ60" s="873"/>
      <c r="AK60" s="873"/>
      <c r="AL60" s="873"/>
    </row>
    <row r="61" spans="1:38">
      <c r="F61" s="2257"/>
      <c r="G61" s="2257"/>
      <c r="H61" s="2257"/>
      <c r="I61" s="2257"/>
      <c r="J61" s="2257"/>
      <c r="K61" s="2257"/>
      <c r="L61" s="2257"/>
      <c r="M61" s="2257"/>
      <c r="N61" s="2257"/>
      <c r="O61" s="2257"/>
      <c r="P61" s="2257"/>
      <c r="Q61" s="2257"/>
      <c r="R61" s="2257"/>
      <c r="S61" s="2257"/>
      <c r="T61" s="2257"/>
      <c r="U61" s="2257"/>
      <c r="V61" s="2257"/>
      <c r="W61" s="2257"/>
      <c r="AH61" s="873"/>
      <c r="AI61" s="873"/>
      <c r="AJ61" s="873"/>
      <c r="AK61" s="873"/>
      <c r="AL61" s="873"/>
    </row>
    <row r="62" spans="1:38">
      <c r="AH62" s="873"/>
      <c r="AI62" s="873"/>
      <c r="AJ62" s="873"/>
      <c r="AK62" s="873"/>
      <c r="AL62" s="873"/>
    </row>
    <row r="63" spans="1:38">
      <c r="AH63" s="873"/>
      <c r="AI63" s="873"/>
      <c r="AJ63" s="873"/>
      <c r="AK63" s="873"/>
      <c r="AL63" s="873"/>
    </row>
    <row r="64" spans="1:38">
      <c r="AH64" s="873"/>
      <c r="AI64" s="873"/>
      <c r="AJ64" s="873"/>
      <c r="AK64" s="873"/>
      <c r="AL64" s="873"/>
    </row>
    <row r="65" spans="34:38">
      <c r="AH65" s="873"/>
      <c r="AI65" s="873"/>
      <c r="AJ65" s="873"/>
      <c r="AK65" s="873"/>
      <c r="AL65" s="873"/>
    </row>
    <row r="66" spans="34:38">
      <c r="AH66" s="873"/>
      <c r="AI66" s="873"/>
      <c r="AJ66" s="873"/>
      <c r="AK66" s="873"/>
      <c r="AL66" s="873"/>
    </row>
    <row r="67" spans="34:38">
      <c r="AH67" s="873"/>
      <c r="AI67" s="873"/>
      <c r="AJ67" s="873"/>
      <c r="AK67" s="873"/>
      <c r="AL67" s="873"/>
    </row>
    <row r="68" spans="34:38">
      <c r="AH68" s="873"/>
      <c r="AI68" s="873"/>
      <c r="AJ68" s="873"/>
      <c r="AK68" s="873"/>
      <c r="AL68" s="873"/>
    </row>
    <row r="69" spans="34:38">
      <c r="AH69" s="873"/>
      <c r="AI69" s="873"/>
      <c r="AJ69" s="873"/>
      <c r="AK69" s="873"/>
      <c r="AL69" s="873"/>
    </row>
    <row r="70" spans="34:38">
      <c r="AH70" s="873"/>
      <c r="AI70" s="873"/>
      <c r="AJ70" s="873"/>
      <c r="AK70" s="873"/>
      <c r="AL70" s="873"/>
    </row>
    <row r="71" spans="34:38">
      <c r="AH71" s="873"/>
      <c r="AI71" s="873"/>
      <c r="AJ71" s="873"/>
      <c r="AK71" s="873"/>
      <c r="AL71" s="873"/>
    </row>
    <row r="72" spans="34:38">
      <c r="AH72" s="873"/>
      <c r="AI72" s="873"/>
      <c r="AJ72" s="873"/>
      <c r="AK72" s="873"/>
      <c r="AL72" s="873"/>
    </row>
    <row r="73" spans="34:38">
      <c r="AH73" s="873"/>
      <c r="AI73" s="873"/>
      <c r="AJ73" s="873"/>
      <c r="AK73" s="873"/>
      <c r="AL73" s="873"/>
    </row>
    <row r="74" spans="34:38">
      <c r="AH74" s="873"/>
      <c r="AI74" s="873"/>
      <c r="AJ74" s="873"/>
      <c r="AK74" s="873"/>
      <c r="AL74" s="873"/>
    </row>
    <row r="75" spans="34:38">
      <c r="AH75" s="873"/>
      <c r="AI75" s="873"/>
      <c r="AJ75" s="873"/>
      <c r="AK75" s="873"/>
      <c r="AL75" s="873"/>
    </row>
    <row r="76" spans="34:38">
      <c r="AH76" s="873"/>
      <c r="AI76" s="873"/>
      <c r="AJ76" s="873"/>
      <c r="AK76" s="873"/>
      <c r="AL76" s="873"/>
    </row>
    <row r="77" spans="34:38">
      <c r="AH77" s="873"/>
      <c r="AI77" s="873"/>
      <c r="AJ77" s="873"/>
      <c r="AK77" s="873"/>
      <c r="AL77" s="873"/>
    </row>
    <row r="78" spans="34:38">
      <c r="AH78" s="873"/>
      <c r="AI78" s="873"/>
      <c r="AJ78" s="873"/>
      <c r="AK78" s="873"/>
      <c r="AL78" s="873"/>
    </row>
    <row r="79" spans="34:38">
      <c r="AH79" s="873"/>
      <c r="AI79" s="873"/>
      <c r="AJ79" s="873"/>
      <c r="AK79" s="873"/>
      <c r="AL79" s="873"/>
    </row>
    <row r="80" spans="34:38">
      <c r="AH80" s="873"/>
      <c r="AI80" s="873"/>
      <c r="AJ80" s="873"/>
      <c r="AK80" s="873"/>
      <c r="AL80" s="873"/>
    </row>
    <row r="81" spans="34:38">
      <c r="AH81" s="873"/>
      <c r="AI81" s="873"/>
      <c r="AJ81" s="873"/>
      <c r="AK81" s="873"/>
      <c r="AL81" s="873"/>
    </row>
    <row r="82" spans="34:38">
      <c r="AH82" s="873"/>
      <c r="AI82" s="873"/>
      <c r="AJ82" s="873"/>
      <c r="AK82" s="873"/>
      <c r="AL82" s="873"/>
    </row>
    <row r="83" spans="34:38">
      <c r="AH83" s="873"/>
      <c r="AI83" s="873"/>
      <c r="AJ83" s="873"/>
      <c r="AK83" s="873"/>
      <c r="AL83" s="873"/>
    </row>
    <row r="84" spans="34:38">
      <c r="AH84" s="873"/>
      <c r="AI84" s="873"/>
      <c r="AJ84" s="873"/>
      <c r="AK84" s="873"/>
      <c r="AL84" s="873"/>
    </row>
    <row r="85" spans="34:38">
      <c r="AH85" s="873"/>
      <c r="AI85" s="873"/>
      <c r="AJ85" s="873"/>
      <c r="AK85" s="873"/>
      <c r="AL85" s="873"/>
    </row>
    <row r="86" spans="34:38">
      <c r="AH86" s="873"/>
      <c r="AI86" s="873"/>
      <c r="AJ86" s="873"/>
      <c r="AK86" s="873"/>
      <c r="AL86" s="873"/>
    </row>
    <row r="87" spans="34:38">
      <c r="AH87" s="873"/>
      <c r="AI87" s="873"/>
      <c r="AJ87" s="873"/>
      <c r="AK87" s="873"/>
      <c r="AL87" s="873"/>
    </row>
    <row r="88" spans="34:38">
      <c r="AH88" s="873"/>
      <c r="AI88" s="873"/>
      <c r="AJ88" s="873"/>
      <c r="AK88" s="873"/>
      <c r="AL88" s="873"/>
    </row>
    <row r="89" spans="34:38">
      <c r="AH89" s="873"/>
      <c r="AI89" s="873"/>
      <c r="AJ89" s="873"/>
      <c r="AK89" s="873"/>
      <c r="AL89" s="873"/>
    </row>
    <row r="90" spans="34:38">
      <c r="AH90" s="873"/>
      <c r="AI90" s="873"/>
      <c r="AJ90" s="873"/>
      <c r="AK90" s="873"/>
      <c r="AL90" s="873"/>
    </row>
    <row r="91" spans="34:38">
      <c r="AH91" s="873"/>
      <c r="AI91" s="873"/>
      <c r="AJ91" s="873"/>
      <c r="AK91" s="873"/>
      <c r="AL91" s="873"/>
    </row>
    <row r="92" spans="34:38">
      <c r="AH92" s="873"/>
      <c r="AI92" s="873"/>
      <c r="AJ92" s="873"/>
      <c r="AK92" s="873"/>
      <c r="AL92" s="873"/>
    </row>
    <row r="93" spans="34:38">
      <c r="AH93" s="873"/>
      <c r="AI93" s="873"/>
      <c r="AJ93" s="873"/>
      <c r="AK93" s="873"/>
      <c r="AL93" s="873"/>
    </row>
    <row r="94" spans="34:38">
      <c r="AH94" s="873"/>
      <c r="AI94" s="873"/>
      <c r="AJ94" s="873"/>
      <c r="AK94" s="873"/>
      <c r="AL94" s="873"/>
    </row>
    <row r="95" spans="34:38">
      <c r="AH95" s="873"/>
      <c r="AI95" s="873"/>
      <c r="AJ95" s="873"/>
      <c r="AK95" s="873"/>
      <c r="AL95" s="873"/>
    </row>
    <row r="96" spans="34:38">
      <c r="AH96" s="873"/>
      <c r="AI96" s="873"/>
      <c r="AJ96" s="873"/>
      <c r="AK96" s="873"/>
      <c r="AL96" s="873"/>
    </row>
    <row r="97" spans="34:38">
      <c r="AH97" s="873"/>
      <c r="AI97" s="873"/>
      <c r="AJ97" s="873"/>
      <c r="AK97" s="873"/>
      <c r="AL97" s="873"/>
    </row>
    <row r="98" spans="34:38">
      <c r="AH98" s="873"/>
      <c r="AI98" s="873"/>
      <c r="AJ98" s="873"/>
      <c r="AK98" s="873"/>
      <c r="AL98" s="873"/>
    </row>
    <row r="99" spans="34:38">
      <c r="AH99" s="873"/>
      <c r="AI99" s="873"/>
      <c r="AJ99" s="873"/>
      <c r="AK99" s="873"/>
      <c r="AL99" s="873"/>
    </row>
    <row r="100" spans="34:38">
      <c r="AH100" s="873"/>
      <c r="AI100" s="873"/>
      <c r="AJ100" s="873"/>
      <c r="AK100" s="873"/>
      <c r="AL100" s="873"/>
    </row>
    <row r="101" spans="34:38">
      <c r="AH101" s="873"/>
      <c r="AI101" s="873"/>
      <c r="AJ101" s="873"/>
      <c r="AK101" s="873"/>
      <c r="AL101" s="873"/>
    </row>
    <row r="102" spans="34:38">
      <c r="AH102" s="873"/>
      <c r="AI102" s="873"/>
      <c r="AJ102" s="873"/>
      <c r="AK102" s="873"/>
      <c r="AL102" s="873"/>
    </row>
    <row r="103" spans="34:38">
      <c r="AH103" s="873"/>
      <c r="AI103" s="873"/>
      <c r="AJ103" s="873"/>
      <c r="AK103" s="873"/>
      <c r="AL103" s="873"/>
    </row>
    <row r="104" spans="34:38">
      <c r="AH104" s="873"/>
      <c r="AI104" s="873"/>
      <c r="AJ104" s="873"/>
      <c r="AK104" s="873"/>
      <c r="AL104" s="873"/>
    </row>
    <row r="105" spans="34:38">
      <c r="AH105" s="873"/>
      <c r="AI105" s="873"/>
      <c r="AJ105" s="873"/>
      <c r="AK105" s="873"/>
      <c r="AL105" s="873"/>
    </row>
    <row r="106" spans="34:38">
      <c r="AH106" s="873"/>
      <c r="AI106" s="873"/>
      <c r="AJ106" s="873"/>
      <c r="AK106" s="873"/>
      <c r="AL106" s="873"/>
    </row>
    <row r="107" spans="34:38">
      <c r="AH107" s="873"/>
      <c r="AI107" s="873"/>
      <c r="AJ107" s="873"/>
      <c r="AK107" s="873"/>
      <c r="AL107" s="873"/>
    </row>
    <row r="114" spans="34:38">
      <c r="AH114" s="873"/>
      <c r="AI114" s="873"/>
      <c r="AJ114" s="873"/>
      <c r="AK114" s="873"/>
      <c r="AL114" s="873"/>
    </row>
    <row r="115" spans="34:38">
      <c r="AH115" s="873"/>
      <c r="AI115" s="873"/>
      <c r="AJ115" s="873"/>
      <c r="AK115" s="873"/>
      <c r="AL115" s="873"/>
    </row>
    <row r="116" spans="34:38">
      <c r="AH116" s="873"/>
      <c r="AI116" s="873"/>
      <c r="AJ116" s="873"/>
      <c r="AK116" s="873"/>
      <c r="AL116" s="873"/>
    </row>
    <row r="117" spans="34:38">
      <c r="AH117" s="873"/>
      <c r="AI117" s="873"/>
      <c r="AJ117" s="873"/>
      <c r="AK117" s="873"/>
      <c r="AL117" s="873"/>
    </row>
    <row r="118" spans="34:38">
      <c r="AH118" s="873"/>
      <c r="AI118" s="873"/>
      <c r="AJ118" s="873"/>
      <c r="AK118" s="873"/>
      <c r="AL118" s="873"/>
    </row>
    <row r="119" spans="34:38">
      <c r="AH119" s="873"/>
      <c r="AI119" s="873"/>
      <c r="AJ119" s="873"/>
      <c r="AK119" s="873"/>
      <c r="AL119" s="873"/>
    </row>
    <row r="120" spans="34:38">
      <c r="AH120" s="873"/>
      <c r="AI120" s="873"/>
      <c r="AJ120" s="873"/>
      <c r="AK120" s="873"/>
      <c r="AL120" s="873"/>
    </row>
    <row r="121" spans="34:38">
      <c r="AH121" s="873"/>
      <c r="AI121" s="873"/>
      <c r="AJ121" s="873"/>
      <c r="AK121" s="873"/>
      <c r="AL121" s="873"/>
    </row>
    <row r="122" spans="34:38">
      <c r="AH122" s="873"/>
      <c r="AI122" s="873"/>
      <c r="AJ122" s="873"/>
      <c r="AK122" s="873"/>
      <c r="AL122" s="873"/>
    </row>
    <row r="123" spans="34:38">
      <c r="AH123" s="873"/>
      <c r="AI123" s="873"/>
      <c r="AJ123" s="873"/>
      <c r="AK123" s="873"/>
      <c r="AL123" s="873"/>
    </row>
  </sheetData>
  <mergeCells count="21">
    <mergeCell ref="Q18:W18"/>
    <mergeCell ref="A4:X5"/>
    <mergeCell ref="Q15:W15"/>
    <mergeCell ref="Q16:W16"/>
    <mergeCell ref="Q17:W17"/>
    <mergeCell ref="Q8:X8"/>
    <mergeCell ref="Q19:W19"/>
    <mergeCell ref="Q20:W20"/>
    <mergeCell ref="B22:I22"/>
    <mergeCell ref="A26:X26"/>
    <mergeCell ref="B29:H29"/>
    <mergeCell ref="K29:P29"/>
    <mergeCell ref="F59:W59"/>
    <mergeCell ref="F60:W61"/>
    <mergeCell ref="B32:H32"/>
    <mergeCell ref="J32:Q32"/>
    <mergeCell ref="B35:H35"/>
    <mergeCell ref="J35:W37"/>
    <mergeCell ref="A40:X41"/>
    <mergeCell ref="F58:W58"/>
    <mergeCell ref="O52:U52"/>
  </mergeCells>
  <phoneticPr fontId="165"/>
  <dataValidations count="1">
    <dataValidation allowBlank="1" showInputMessage="1" showErrorMessage="1" sqref="B22:I22 B65558:I65558 B131094:I131094 B196630:I196630 B262166:I262166 B327702:I327702 B393238:I393238 B458774:I458774 B524310:I524310 B589846:I589846 B655382:I655382 B720918:I720918 B786454:I786454 B851990:I851990 B917526:I917526 B983062:I983062 F59:W59 F65595:W65595 F131131:W131131 F196667:W196667 F262203:W262203 F327739:W327739 F393275:W393275 F458811:W458811 F524347:W524347 F589883:W589883 F655419:W655419 F720955:W720955 F786491:W786491 F852027:W852027 F917563:W917563 F983099:W983099 S65544 S131080 S196616 S262152 S327688 S393224 S458760 S524296 S589832 S655368 S720904 S786440 S851976 S917512 S983048 U65544 U131080 U196616 U262152 U327688 U393224 U458760 U524296 U589832 U655368 U720904 U786440 U851976 U917512 U983048 W65544 W131080 W196616 W262152 W327688 W393224 W458760 W524296 W589832 W655368 W720904 W786440 W851976 W917512 W983048 IX22:JE22 IX65558:JE65558 IX131094:JE131094 IX196630:JE196630 IX262166:JE262166 IX327702:JE327702 IX393238:JE393238 IX458774:JE458774 IX524310:JE524310 IX589846:JE589846 IX655382:JE655382 IX720918:JE720918 IX786454:JE786454 IX851990:JE851990 IX917526:JE917526 IX983062:JE983062 JB59:JS59 JB65595:JS65595 JB131131:JS131131 JB196667:JS196667 JB262203:JS262203 JB327739:JS327739 JB393275:JS393275 JB458811:JS458811 JB524347:JS524347 JB589883:JS589883 JB655419:JS655419 JB720955:JS720955 JB786491:JS786491 JB852027:JS852027 JB917563:JS917563 JB983099:JS983099 JO8 JO65544 JO131080 JO196616 JO262152 JO327688 JO393224 JO458760 JO524296 JO589832 JO655368 JO720904 JO786440 JO851976 JO917512 JO983048 JQ8 JQ65544 JQ131080 JQ196616 JQ262152 JQ327688 JQ393224 JQ458760 JQ524296 JQ589832 JQ655368 JQ720904 JQ786440 JQ851976 JQ917512 JQ983048 JS8 JS65544 JS131080 JS196616 JS262152 JS327688 JS393224 JS458760 JS524296 JS589832 JS655368 JS720904 JS786440 JS851976 JS917512 JS983048 ST22:TA22 ST65558:TA65558 ST131094:TA131094 ST196630:TA196630 ST262166:TA262166 ST327702:TA327702 ST393238:TA393238 ST458774:TA458774 ST524310:TA524310 ST589846:TA589846 ST655382:TA655382 ST720918:TA720918 ST786454:TA786454 ST851990:TA851990 ST917526:TA917526 ST983062:TA983062 SX59:TO59 SX65595:TO65595 SX131131:TO131131 SX196667:TO196667 SX262203:TO262203 SX327739:TO327739 SX393275:TO393275 SX458811:TO458811 SX524347:TO524347 SX589883:TO589883 SX655419:TO655419 SX720955:TO720955 SX786491:TO786491 SX852027:TO852027 SX917563:TO917563 SX983099:TO983099 TK8 TK65544 TK131080 TK196616 TK262152 TK327688 TK393224 TK458760 TK524296 TK589832 TK655368 TK720904 TK786440 TK851976 TK917512 TK983048 TM8 TM65544 TM131080 TM196616 TM262152 TM327688 TM393224 TM458760 TM524296 TM589832 TM655368 TM720904 TM786440 TM851976 TM917512 TM983048 TO8 TO65544 TO131080 TO196616 TO262152 TO327688 TO393224 TO458760 TO524296 TO589832 TO655368 TO720904 TO786440 TO851976 TO917512 TO983048 ACP22:ACW22 ACP65558:ACW65558 ACP131094:ACW131094 ACP196630:ACW196630 ACP262166:ACW262166 ACP327702:ACW327702 ACP393238:ACW393238 ACP458774:ACW458774 ACP524310:ACW524310 ACP589846:ACW589846 ACP655382:ACW655382 ACP720918:ACW720918 ACP786454:ACW786454 ACP851990:ACW851990 ACP917526:ACW917526 ACP983062:ACW983062 ACT59:ADK59 ACT65595:ADK65595 ACT131131:ADK131131 ACT196667:ADK196667 ACT262203:ADK262203 ACT327739:ADK327739 ACT393275:ADK393275 ACT458811:ADK458811 ACT524347:ADK524347 ACT589883:ADK589883 ACT655419:ADK655419 ACT720955:ADK720955 ACT786491:ADK786491 ACT852027:ADK852027 ACT917563:ADK917563 ACT983099:ADK983099 ADG8 ADG65544 ADG131080 ADG196616 ADG262152 ADG327688 ADG393224 ADG458760 ADG524296 ADG589832 ADG655368 ADG720904 ADG786440 ADG851976 ADG917512 ADG983048 ADI8 ADI65544 ADI131080 ADI196616 ADI262152 ADI327688 ADI393224 ADI458760 ADI524296 ADI589832 ADI655368 ADI720904 ADI786440 ADI851976 ADI917512 ADI983048 ADK8 ADK65544 ADK131080 ADK196616 ADK262152 ADK327688 ADK393224 ADK458760 ADK524296 ADK589832 ADK655368 ADK720904 ADK786440 ADK851976 ADK917512 ADK983048 AML22:AMS22 AML65558:AMS65558 AML131094:AMS131094 AML196630:AMS196630 AML262166:AMS262166 AML327702:AMS327702 AML393238:AMS393238 AML458774:AMS458774 AML524310:AMS524310 AML589846:AMS589846 AML655382:AMS655382 AML720918:AMS720918 AML786454:AMS786454 AML851990:AMS851990 AML917526:AMS917526 AML983062:AMS983062 AMP59:ANG59 AMP65595:ANG65595 AMP131131:ANG131131 AMP196667:ANG196667 AMP262203:ANG262203 AMP327739:ANG327739 AMP393275:ANG393275 AMP458811:ANG458811 AMP524347:ANG524347 AMP589883:ANG589883 AMP655419:ANG655419 AMP720955:ANG720955 AMP786491:ANG786491 AMP852027:ANG852027 AMP917563:ANG917563 AMP983099:ANG983099 ANC8 ANC65544 ANC131080 ANC196616 ANC262152 ANC327688 ANC393224 ANC458760 ANC524296 ANC589832 ANC655368 ANC720904 ANC786440 ANC851976 ANC917512 ANC983048 ANE8 ANE65544 ANE131080 ANE196616 ANE262152 ANE327688 ANE393224 ANE458760 ANE524296 ANE589832 ANE655368 ANE720904 ANE786440 ANE851976 ANE917512 ANE983048 ANG8 ANG65544 ANG131080 ANG196616 ANG262152 ANG327688 ANG393224 ANG458760 ANG524296 ANG589832 ANG655368 ANG720904 ANG786440 ANG851976 ANG917512 ANG983048 AWH22:AWO22 AWH65558:AWO65558 AWH131094:AWO131094 AWH196630:AWO196630 AWH262166:AWO262166 AWH327702:AWO327702 AWH393238:AWO393238 AWH458774:AWO458774 AWH524310:AWO524310 AWH589846:AWO589846 AWH655382:AWO655382 AWH720918:AWO720918 AWH786454:AWO786454 AWH851990:AWO851990 AWH917526:AWO917526 AWH983062:AWO983062 AWL59:AXC59 AWL65595:AXC65595 AWL131131:AXC131131 AWL196667:AXC196667 AWL262203:AXC262203 AWL327739:AXC327739 AWL393275:AXC393275 AWL458811:AXC458811 AWL524347:AXC524347 AWL589883:AXC589883 AWL655419:AXC655419 AWL720955:AXC720955 AWL786491:AXC786491 AWL852027:AXC852027 AWL917563:AXC917563 AWL983099:AXC983099 AWY8 AWY65544 AWY131080 AWY196616 AWY262152 AWY327688 AWY393224 AWY458760 AWY524296 AWY589832 AWY655368 AWY720904 AWY786440 AWY851976 AWY917512 AWY983048 AXA8 AXA65544 AXA131080 AXA196616 AXA262152 AXA327688 AXA393224 AXA458760 AXA524296 AXA589832 AXA655368 AXA720904 AXA786440 AXA851976 AXA917512 AXA983048 AXC8 AXC65544 AXC131080 AXC196616 AXC262152 AXC327688 AXC393224 AXC458760 AXC524296 AXC589832 AXC655368 AXC720904 AXC786440 AXC851976 AXC917512 AXC983048 BGD22:BGK22 BGD65558:BGK65558 BGD131094:BGK131094 BGD196630:BGK196630 BGD262166:BGK262166 BGD327702:BGK327702 BGD393238:BGK393238 BGD458774:BGK458774 BGD524310:BGK524310 BGD589846:BGK589846 BGD655382:BGK655382 BGD720918:BGK720918 BGD786454:BGK786454 BGD851990:BGK851990 BGD917526:BGK917526 BGD983062:BGK983062 BGH59:BGY59 BGH65595:BGY65595 BGH131131:BGY131131 BGH196667:BGY196667 BGH262203:BGY262203 BGH327739:BGY327739 BGH393275:BGY393275 BGH458811:BGY458811 BGH524347:BGY524347 BGH589883:BGY589883 BGH655419:BGY655419 BGH720955:BGY720955 BGH786491:BGY786491 BGH852027:BGY852027 BGH917563:BGY917563 BGH983099:BGY983099 BGU8 BGU65544 BGU131080 BGU196616 BGU262152 BGU327688 BGU393224 BGU458760 BGU524296 BGU589832 BGU655368 BGU720904 BGU786440 BGU851976 BGU917512 BGU983048 BGW8 BGW65544 BGW131080 BGW196616 BGW262152 BGW327688 BGW393224 BGW458760 BGW524296 BGW589832 BGW655368 BGW720904 BGW786440 BGW851976 BGW917512 BGW983048 BGY8 BGY65544 BGY131080 BGY196616 BGY262152 BGY327688 BGY393224 BGY458760 BGY524296 BGY589832 BGY655368 BGY720904 BGY786440 BGY851976 BGY917512 BGY983048 BPZ22:BQG22 BPZ65558:BQG65558 BPZ131094:BQG131094 BPZ196630:BQG196630 BPZ262166:BQG262166 BPZ327702:BQG327702 BPZ393238:BQG393238 BPZ458774:BQG458774 BPZ524310:BQG524310 BPZ589846:BQG589846 BPZ655382:BQG655382 BPZ720918:BQG720918 BPZ786454:BQG786454 BPZ851990:BQG851990 BPZ917526:BQG917526 BPZ983062:BQG983062 BQD59:BQU59 BQD65595:BQU65595 BQD131131:BQU131131 BQD196667:BQU196667 BQD262203:BQU262203 BQD327739:BQU327739 BQD393275:BQU393275 BQD458811:BQU458811 BQD524347:BQU524347 BQD589883:BQU589883 BQD655419:BQU655419 BQD720955:BQU720955 BQD786491:BQU786491 BQD852027:BQU852027 BQD917563:BQU917563 BQD983099:BQU983099 BQQ8 BQQ65544 BQQ131080 BQQ196616 BQQ262152 BQQ327688 BQQ393224 BQQ458760 BQQ524296 BQQ589832 BQQ655368 BQQ720904 BQQ786440 BQQ851976 BQQ917512 BQQ983048 BQS8 BQS65544 BQS131080 BQS196616 BQS262152 BQS327688 BQS393224 BQS458760 BQS524296 BQS589832 BQS655368 BQS720904 BQS786440 BQS851976 BQS917512 BQS983048 BQU8 BQU65544 BQU131080 BQU196616 BQU262152 BQU327688 BQU393224 BQU458760 BQU524296 BQU589832 BQU655368 BQU720904 BQU786440 BQU851976 BQU917512 BQU983048 BZV22:CAC22 BZV65558:CAC65558 BZV131094:CAC131094 BZV196630:CAC196630 BZV262166:CAC262166 BZV327702:CAC327702 BZV393238:CAC393238 BZV458774:CAC458774 BZV524310:CAC524310 BZV589846:CAC589846 BZV655382:CAC655382 BZV720918:CAC720918 BZV786454:CAC786454 BZV851990:CAC851990 BZV917526:CAC917526 BZV983062:CAC983062 BZZ59:CAQ59 BZZ65595:CAQ65595 BZZ131131:CAQ131131 BZZ196667:CAQ196667 BZZ262203:CAQ262203 BZZ327739:CAQ327739 BZZ393275:CAQ393275 BZZ458811:CAQ458811 BZZ524347:CAQ524347 BZZ589883:CAQ589883 BZZ655419:CAQ655419 BZZ720955:CAQ720955 BZZ786491:CAQ786491 BZZ852027:CAQ852027 BZZ917563:CAQ917563 BZZ983099:CAQ983099 CAM8 CAM65544 CAM131080 CAM196616 CAM262152 CAM327688 CAM393224 CAM458760 CAM524296 CAM589832 CAM655368 CAM720904 CAM786440 CAM851976 CAM917512 CAM983048 CAO8 CAO65544 CAO131080 CAO196616 CAO262152 CAO327688 CAO393224 CAO458760 CAO524296 CAO589832 CAO655368 CAO720904 CAO786440 CAO851976 CAO917512 CAO983048 CAQ8 CAQ65544 CAQ131080 CAQ196616 CAQ262152 CAQ327688 CAQ393224 CAQ458760 CAQ524296 CAQ589832 CAQ655368 CAQ720904 CAQ786440 CAQ851976 CAQ917512 CAQ983048 CJR22:CJY22 CJR65558:CJY65558 CJR131094:CJY131094 CJR196630:CJY196630 CJR262166:CJY262166 CJR327702:CJY327702 CJR393238:CJY393238 CJR458774:CJY458774 CJR524310:CJY524310 CJR589846:CJY589846 CJR655382:CJY655382 CJR720918:CJY720918 CJR786454:CJY786454 CJR851990:CJY851990 CJR917526:CJY917526 CJR983062:CJY983062 CJV59:CKM59 CJV65595:CKM65595 CJV131131:CKM131131 CJV196667:CKM196667 CJV262203:CKM262203 CJV327739:CKM327739 CJV393275:CKM393275 CJV458811:CKM458811 CJV524347:CKM524347 CJV589883:CKM589883 CJV655419:CKM655419 CJV720955:CKM720955 CJV786491:CKM786491 CJV852027:CKM852027 CJV917563:CKM917563 CJV983099:CKM983099 CKI8 CKI65544 CKI131080 CKI196616 CKI262152 CKI327688 CKI393224 CKI458760 CKI524296 CKI589832 CKI655368 CKI720904 CKI786440 CKI851976 CKI917512 CKI983048 CKK8 CKK65544 CKK131080 CKK196616 CKK262152 CKK327688 CKK393224 CKK458760 CKK524296 CKK589832 CKK655368 CKK720904 CKK786440 CKK851976 CKK917512 CKK983048 CKM8 CKM65544 CKM131080 CKM196616 CKM262152 CKM327688 CKM393224 CKM458760 CKM524296 CKM589832 CKM655368 CKM720904 CKM786440 CKM851976 CKM917512 CKM983048 CTN22:CTU22 CTN65558:CTU65558 CTN131094:CTU131094 CTN196630:CTU196630 CTN262166:CTU262166 CTN327702:CTU327702 CTN393238:CTU393238 CTN458774:CTU458774 CTN524310:CTU524310 CTN589846:CTU589846 CTN655382:CTU655382 CTN720918:CTU720918 CTN786454:CTU786454 CTN851990:CTU851990 CTN917526:CTU917526 CTN983062:CTU983062 CTR59:CUI59 CTR65595:CUI65595 CTR131131:CUI131131 CTR196667:CUI196667 CTR262203:CUI262203 CTR327739:CUI327739 CTR393275:CUI393275 CTR458811:CUI458811 CTR524347:CUI524347 CTR589883:CUI589883 CTR655419:CUI655419 CTR720955:CUI720955 CTR786491:CUI786491 CTR852027:CUI852027 CTR917563:CUI917563 CTR983099:CUI983099 CUE8 CUE65544 CUE131080 CUE196616 CUE262152 CUE327688 CUE393224 CUE458760 CUE524296 CUE589832 CUE655368 CUE720904 CUE786440 CUE851976 CUE917512 CUE983048 CUG8 CUG65544 CUG131080 CUG196616 CUG262152 CUG327688 CUG393224 CUG458760 CUG524296 CUG589832 CUG655368 CUG720904 CUG786440 CUG851976 CUG917512 CUG983048 CUI8 CUI65544 CUI131080 CUI196616 CUI262152 CUI327688 CUI393224 CUI458760 CUI524296 CUI589832 CUI655368 CUI720904 CUI786440 CUI851976 CUI917512 CUI983048 DDJ22:DDQ22 DDJ65558:DDQ65558 DDJ131094:DDQ131094 DDJ196630:DDQ196630 DDJ262166:DDQ262166 DDJ327702:DDQ327702 DDJ393238:DDQ393238 DDJ458774:DDQ458774 DDJ524310:DDQ524310 DDJ589846:DDQ589846 DDJ655382:DDQ655382 DDJ720918:DDQ720918 DDJ786454:DDQ786454 DDJ851990:DDQ851990 DDJ917526:DDQ917526 DDJ983062:DDQ983062 DDN59:DEE59 DDN65595:DEE65595 DDN131131:DEE131131 DDN196667:DEE196667 DDN262203:DEE262203 DDN327739:DEE327739 DDN393275:DEE393275 DDN458811:DEE458811 DDN524347:DEE524347 DDN589883:DEE589883 DDN655419:DEE655419 DDN720955:DEE720955 DDN786491:DEE786491 DDN852027:DEE852027 DDN917563:DEE917563 DDN983099:DEE983099 DEA8 DEA65544 DEA131080 DEA196616 DEA262152 DEA327688 DEA393224 DEA458760 DEA524296 DEA589832 DEA655368 DEA720904 DEA786440 DEA851976 DEA917512 DEA983048 DEC8 DEC65544 DEC131080 DEC196616 DEC262152 DEC327688 DEC393224 DEC458760 DEC524296 DEC589832 DEC655368 DEC720904 DEC786440 DEC851976 DEC917512 DEC983048 DEE8 DEE65544 DEE131080 DEE196616 DEE262152 DEE327688 DEE393224 DEE458760 DEE524296 DEE589832 DEE655368 DEE720904 DEE786440 DEE851976 DEE917512 DEE983048 DNF22:DNM22 DNF65558:DNM65558 DNF131094:DNM131094 DNF196630:DNM196630 DNF262166:DNM262166 DNF327702:DNM327702 DNF393238:DNM393238 DNF458774:DNM458774 DNF524310:DNM524310 DNF589846:DNM589846 DNF655382:DNM655382 DNF720918:DNM720918 DNF786454:DNM786454 DNF851990:DNM851990 DNF917526:DNM917526 DNF983062:DNM983062 DNJ59:DOA59 DNJ65595:DOA65595 DNJ131131:DOA131131 DNJ196667:DOA196667 DNJ262203:DOA262203 DNJ327739:DOA327739 DNJ393275:DOA393275 DNJ458811:DOA458811 DNJ524347:DOA524347 DNJ589883:DOA589883 DNJ655419:DOA655419 DNJ720955:DOA720955 DNJ786491:DOA786491 DNJ852027:DOA852027 DNJ917563:DOA917563 DNJ983099:DOA983099 DNW8 DNW65544 DNW131080 DNW196616 DNW262152 DNW327688 DNW393224 DNW458760 DNW524296 DNW589832 DNW655368 DNW720904 DNW786440 DNW851976 DNW917512 DNW983048 DNY8 DNY65544 DNY131080 DNY196616 DNY262152 DNY327688 DNY393224 DNY458760 DNY524296 DNY589832 DNY655368 DNY720904 DNY786440 DNY851976 DNY917512 DNY983048 DOA8 DOA65544 DOA131080 DOA196616 DOA262152 DOA327688 DOA393224 DOA458760 DOA524296 DOA589832 DOA655368 DOA720904 DOA786440 DOA851976 DOA917512 DOA983048 DXB22:DXI22 DXB65558:DXI65558 DXB131094:DXI131094 DXB196630:DXI196630 DXB262166:DXI262166 DXB327702:DXI327702 DXB393238:DXI393238 DXB458774:DXI458774 DXB524310:DXI524310 DXB589846:DXI589846 DXB655382:DXI655382 DXB720918:DXI720918 DXB786454:DXI786454 DXB851990:DXI851990 DXB917526:DXI917526 DXB983062:DXI983062 DXF59:DXW59 DXF65595:DXW65595 DXF131131:DXW131131 DXF196667:DXW196667 DXF262203:DXW262203 DXF327739:DXW327739 DXF393275:DXW393275 DXF458811:DXW458811 DXF524347:DXW524347 DXF589883:DXW589883 DXF655419:DXW655419 DXF720955:DXW720955 DXF786491:DXW786491 DXF852027:DXW852027 DXF917563:DXW917563 DXF983099:DXW983099 DXS8 DXS65544 DXS131080 DXS196616 DXS262152 DXS327688 DXS393224 DXS458760 DXS524296 DXS589832 DXS655368 DXS720904 DXS786440 DXS851976 DXS917512 DXS983048 DXU8 DXU65544 DXU131080 DXU196616 DXU262152 DXU327688 DXU393224 DXU458760 DXU524296 DXU589832 DXU655368 DXU720904 DXU786440 DXU851976 DXU917512 DXU983048 DXW8 DXW65544 DXW131080 DXW196616 DXW262152 DXW327688 DXW393224 DXW458760 DXW524296 DXW589832 DXW655368 DXW720904 DXW786440 DXW851976 DXW917512 DXW983048 EGX22:EHE22 EGX65558:EHE65558 EGX131094:EHE131094 EGX196630:EHE196630 EGX262166:EHE262166 EGX327702:EHE327702 EGX393238:EHE393238 EGX458774:EHE458774 EGX524310:EHE524310 EGX589846:EHE589846 EGX655382:EHE655382 EGX720918:EHE720918 EGX786454:EHE786454 EGX851990:EHE851990 EGX917526:EHE917526 EGX983062:EHE983062 EHB59:EHS59 EHB65595:EHS65595 EHB131131:EHS131131 EHB196667:EHS196667 EHB262203:EHS262203 EHB327739:EHS327739 EHB393275:EHS393275 EHB458811:EHS458811 EHB524347:EHS524347 EHB589883:EHS589883 EHB655419:EHS655419 EHB720955:EHS720955 EHB786491:EHS786491 EHB852027:EHS852027 EHB917563:EHS917563 EHB983099:EHS983099 EHO8 EHO65544 EHO131080 EHO196616 EHO262152 EHO327688 EHO393224 EHO458760 EHO524296 EHO589832 EHO655368 EHO720904 EHO786440 EHO851976 EHO917512 EHO983048 EHQ8 EHQ65544 EHQ131080 EHQ196616 EHQ262152 EHQ327688 EHQ393224 EHQ458760 EHQ524296 EHQ589832 EHQ655368 EHQ720904 EHQ786440 EHQ851976 EHQ917512 EHQ983048 EHS8 EHS65544 EHS131080 EHS196616 EHS262152 EHS327688 EHS393224 EHS458760 EHS524296 EHS589832 EHS655368 EHS720904 EHS786440 EHS851976 EHS917512 EHS983048 EQT22:ERA22 EQT65558:ERA65558 EQT131094:ERA131094 EQT196630:ERA196630 EQT262166:ERA262166 EQT327702:ERA327702 EQT393238:ERA393238 EQT458774:ERA458774 EQT524310:ERA524310 EQT589846:ERA589846 EQT655382:ERA655382 EQT720918:ERA720918 EQT786454:ERA786454 EQT851990:ERA851990 EQT917526:ERA917526 EQT983062:ERA983062 EQX59:ERO59 EQX65595:ERO65595 EQX131131:ERO131131 EQX196667:ERO196667 EQX262203:ERO262203 EQX327739:ERO327739 EQX393275:ERO393275 EQX458811:ERO458811 EQX524347:ERO524347 EQX589883:ERO589883 EQX655419:ERO655419 EQX720955:ERO720955 EQX786491:ERO786491 EQX852027:ERO852027 EQX917563:ERO917563 EQX983099:ERO983099 ERK8 ERK65544 ERK131080 ERK196616 ERK262152 ERK327688 ERK393224 ERK458760 ERK524296 ERK589832 ERK655368 ERK720904 ERK786440 ERK851976 ERK917512 ERK983048 ERM8 ERM65544 ERM131080 ERM196616 ERM262152 ERM327688 ERM393224 ERM458760 ERM524296 ERM589832 ERM655368 ERM720904 ERM786440 ERM851976 ERM917512 ERM983048 ERO8 ERO65544 ERO131080 ERO196616 ERO262152 ERO327688 ERO393224 ERO458760 ERO524296 ERO589832 ERO655368 ERO720904 ERO786440 ERO851976 ERO917512 ERO983048 FAP22:FAW22 FAP65558:FAW65558 FAP131094:FAW131094 FAP196630:FAW196630 FAP262166:FAW262166 FAP327702:FAW327702 FAP393238:FAW393238 FAP458774:FAW458774 FAP524310:FAW524310 FAP589846:FAW589846 FAP655382:FAW655382 FAP720918:FAW720918 FAP786454:FAW786454 FAP851990:FAW851990 FAP917526:FAW917526 FAP983062:FAW983062 FAT59:FBK59 FAT65595:FBK65595 FAT131131:FBK131131 FAT196667:FBK196667 FAT262203:FBK262203 FAT327739:FBK327739 FAT393275:FBK393275 FAT458811:FBK458811 FAT524347:FBK524347 FAT589883:FBK589883 FAT655419:FBK655419 FAT720955:FBK720955 FAT786491:FBK786491 FAT852027:FBK852027 FAT917563:FBK917563 FAT983099:FBK983099 FBG8 FBG65544 FBG131080 FBG196616 FBG262152 FBG327688 FBG393224 FBG458760 FBG524296 FBG589832 FBG655368 FBG720904 FBG786440 FBG851976 FBG917512 FBG983048 FBI8 FBI65544 FBI131080 FBI196616 FBI262152 FBI327688 FBI393224 FBI458760 FBI524296 FBI589832 FBI655368 FBI720904 FBI786440 FBI851976 FBI917512 FBI983048 FBK8 FBK65544 FBK131080 FBK196616 FBK262152 FBK327688 FBK393224 FBK458760 FBK524296 FBK589832 FBK655368 FBK720904 FBK786440 FBK851976 FBK917512 FBK983048 FKL22:FKS22 FKL65558:FKS65558 FKL131094:FKS131094 FKL196630:FKS196630 FKL262166:FKS262166 FKL327702:FKS327702 FKL393238:FKS393238 FKL458774:FKS458774 FKL524310:FKS524310 FKL589846:FKS589846 FKL655382:FKS655382 FKL720918:FKS720918 FKL786454:FKS786454 FKL851990:FKS851990 FKL917526:FKS917526 FKL983062:FKS983062 FKP59:FLG59 FKP65595:FLG65595 FKP131131:FLG131131 FKP196667:FLG196667 FKP262203:FLG262203 FKP327739:FLG327739 FKP393275:FLG393275 FKP458811:FLG458811 FKP524347:FLG524347 FKP589883:FLG589883 FKP655419:FLG655419 FKP720955:FLG720955 FKP786491:FLG786491 FKP852027:FLG852027 FKP917563:FLG917563 FKP983099:FLG983099 FLC8 FLC65544 FLC131080 FLC196616 FLC262152 FLC327688 FLC393224 FLC458760 FLC524296 FLC589832 FLC655368 FLC720904 FLC786440 FLC851976 FLC917512 FLC983048 FLE8 FLE65544 FLE131080 FLE196616 FLE262152 FLE327688 FLE393224 FLE458760 FLE524296 FLE589832 FLE655368 FLE720904 FLE786440 FLE851976 FLE917512 FLE983048 FLG8 FLG65544 FLG131080 FLG196616 FLG262152 FLG327688 FLG393224 FLG458760 FLG524296 FLG589832 FLG655368 FLG720904 FLG786440 FLG851976 FLG917512 FLG983048 FUH22:FUO22 FUH65558:FUO65558 FUH131094:FUO131094 FUH196630:FUO196630 FUH262166:FUO262166 FUH327702:FUO327702 FUH393238:FUO393238 FUH458774:FUO458774 FUH524310:FUO524310 FUH589846:FUO589846 FUH655382:FUO655382 FUH720918:FUO720918 FUH786454:FUO786454 FUH851990:FUO851990 FUH917526:FUO917526 FUH983062:FUO983062 FUL59:FVC59 FUL65595:FVC65595 FUL131131:FVC131131 FUL196667:FVC196667 FUL262203:FVC262203 FUL327739:FVC327739 FUL393275:FVC393275 FUL458811:FVC458811 FUL524347:FVC524347 FUL589883:FVC589883 FUL655419:FVC655419 FUL720955:FVC720955 FUL786491:FVC786491 FUL852027:FVC852027 FUL917563:FVC917563 FUL983099:FVC983099 FUY8 FUY65544 FUY131080 FUY196616 FUY262152 FUY327688 FUY393224 FUY458760 FUY524296 FUY589832 FUY655368 FUY720904 FUY786440 FUY851976 FUY917512 FUY983048 FVA8 FVA65544 FVA131080 FVA196616 FVA262152 FVA327688 FVA393224 FVA458760 FVA524296 FVA589832 FVA655368 FVA720904 FVA786440 FVA851976 FVA917512 FVA983048 FVC8 FVC65544 FVC131080 FVC196616 FVC262152 FVC327688 FVC393224 FVC458760 FVC524296 FVC589832 FVC655368 FVC720904 FVC786440 FVC851976 FVC917512 FVC983048 GED22:GEK22 GED65558:GEK65558 GED131094:GEK131094 GED196630:GEK196630 GED262166:GEK262166 GED327702:GEK327702 GED393238:GEK393238 GED458774:GEK458774 GED524310:GEK524310 GED589846:GEK589846 GED655382:GEK655382 GED720918:GEK720918 GED786454:GEK786454 GED851990:GEK851990 GED917526:GEK917526 GED983062:GEK983062 GEH59:GEY59 GEH65595:GEY65595 GEH131131:GEY131131 GEH196667:GEY196667 GEH262203:GEY262203 GEH327739:GEY327739 GEH393275:GEY393275 GEH458811:GEY458811 GEH524347:GEY524347 GEH589883:GEY589883 GEH655419:GEY655419 GEH720955:GEY720955 GEH786491:GEY786491 GEH852027:GEY852027 GEH917563:GEY917563 GEH983099:GEY983099 GEU8 GEU65544 GEU131080 GEU196616 GEU262152 GEU327688 GEU393224 GEU458760 GEU524296 GEU589832 GEU655368 GEU720904 GEU786440 GEU851976 GEU917512 GEU983048 GEW8 GEW65544 GEW131080 GEW196616 GEW262152 GEW327688 GEW393224 GEW458760 GEW524296 GEW589832 GEW655368 GEW720904 GEW786440 GEW851976 GEW917512 GEW983048 GEY8 GEY65544 GEY131080 GEY196616 GEY262152 GEY327688 GEY393224 GEY458760 GEY524296 GEY589832 GEY655368 GEY720904 GEY786440 GEY851976 GEY917512 GEY983048 GNZ22:GOG22 GNZ65558:GOG65558 GNZ131094:GOG131094 GNZ196630:GOG196630 GNZ262166:GOG262166 GNZ327702:GOG327702 GNZ393238:GOG393238 GNZ458774:GOG458774 GNZ524310:GOG524310 GNZ589846:GOG589846 GNZ655382:GOG655382 GNZ720918:GOG720918 GNZ786454:GOG786454 GNZ851990:GOG851990 GNZ917526:GOG917526 GNZ983062:GOG983062 GOD59:GOU59 GOD65595:GOU65595 GOD131131:GOU131131 GOD196667:GOU196667 GOD262203:GOU262203 GOD327739:GOU327739 GOD393275:GOU393275 GOD458811:GOU458811 GOD524347:GOU524347 GOD589883:GOU589883 GOD655419:GOU655419 GOD720955:GOU720955 GOD786491:GOU786491 GOD852027:GOU852027 GOD917563:GOU917563 GOD983099:GOU983099 GOQ8 GOQ65544 GOQ131080 GOQ196616 GOQ262152 GOQ327688 GOQ393224 GOQ458760 GOQ524296 GOQ589832 GOQ655368 GOQ720904 GOQ786440 GOQ851976 GOQ917512 GOQ983048 GOS8 GOS65544 GOS131080 GOS196616 GOS262152 GOS327688 GOS393224 GOS458760 GOS524296 GOS589832 GOS655368 GOS720904 GOS786440 GOS851976 GOS917512 GOS983048 GOU8 GOU65544 GOU131080 GOU196616 GOU262152 GOU327688 GOU393224 GOU458760 GOU524296 GOU589832 GOU655368 GOU720904 GOU786440 GOU851976 GOU917512 GOU983048 GXV22:GYC22 GXV65558:GYC65558 GXV131094:GYC131094 GXV196630:GYC196630 GXV262166:GYC262166 GXV327702:GYC327702 GXV393238:GYC393238 GXV458774:GYC458774 GXV524310:GYC524310 GXV589846:GYC589846 GXV655382:GYC655382 GXV720918:GYC720918 GXV786454:GYC786454 GXV851990:GYC851990 GXV917526:GYC917526 GXV983062:GYC983062 GXZ59:GYQ59 GXZ65595:GYQ65595 GXZ131131:GYQ131131 GXZ196667:GYQ196667 GXZ262203:GYQ262203 GXZ327739:GYQ327739 GXZ393275:GYQ393275 GXZ458811:GYQ458811 GXZ524347:GYQ524347 GXZ589883:GYQ589883 GXZ655419:GYQ655419 GXZ720955:GYQ720955 GXZ786491:GYQ786491 GXZ852027:GYQ852027 GXZ917563:GYQ917563 GXZ983099:GYQ983099 GYM8 GYM65544 GYM131080 GYM196616 GYM262152 GYM327688 GYM393224 GYM458760 GYM524296 GYM589832 GYM655368 GYM720904 GYM786440 GYM851976 GYM917512 GYM983048 GYO8 GYO65544 GYO131080 GYO196616 GYO262152 GYO327688 GYO393224 GYO458760 GYO524296 GYO589832 GYO655368 GYO720904 GYO786440 GYO851976 GYO917512 GYO983048 GYQ8 GYQ65544 GYQ131080 GYQ196616 GYQ262152 GYQ327688 GYQ393224 GYQ458760 GYQ524296 GYQ589832 GYQ655368 GYQ720904 GYQ786440 GYQ851976 GYQ917512 GYQ983048 HHR22:HHY22 HHR65558:HHY65558 HHR131094:HHY131094 HHR196630:HHY196630 HHR262166:HHY262166 HHR327702:HHY327702 HHR393238:HHY393238 HHR458774:HHY458774 HHR524310:HHY524310 HHR589846:HHY589846 HHR655382:HHY655382 HHR720918:HHY720918 HHR786454:HHY786454 HHR851990:HHY851990 HHR917526:HHY917526 HHR983062:HHY983062 HHV59:HIM59 HHV65595:HIM65595 HHV131131:HIM131131 HHV196667:HIM196667 HHV262203:HIM262203 HHV327739:HIM327739 HHV393275:HIM393275 HHV458811:HIM458811 HHV524347:HIM524347 HHV589883:HIM589883 HHV655419:HIM655419 HHV720955:HIM720955 HHV786491:HIM786491 HHV852027:HIM852027 HHV917563:HIM917563 HHV983099:HIM983099 HII8 HII65544 HII131080 HII196616 HII262152 HII327688 HII393224 HII458760 HII524296 HII589832 HII655368 HII720904 HII786440 HII851976 HII917512 HII983048 HIK8 HIK65544 HIK131080 HIK196616 HIK262152 HIK327688 HIK393224 HIK458760 HIK524296 HIK589832 HIK655368 HIK720904 HIK786440 HIK851976 HIK917512 HIK983048 HIM8 HIM65544 HIM131080 HIM196616 HIM262152 HIM327688 HIM393224 HIM458760 HIM524296 HIM589832 HIM655368 HIM720904 HIM786440 HIM851976 HIM917512 HIM983048 HRN22:HRU22 HRN65558:HRU65558 HRN131094:HRU131094 HRN196630:HRU196630 HRN262166:HRU262166 HRN327702:HRU327702 HRN393238:HRU393238 HRN458774:HRU458774 HRN524310:HRU524310 HRN589846:HRU589846 HRN655382:HRU655382 HRN720918:HRU720918 HRN786454:HRU786454 HRN851990:HRU851990 HRN917526:HRU917526 HRN983062:HRU983062 HRR59:HSI59 HRR65595:HSI65595 HRR131131:HSI131131 HRR196667:HSI196667 HRR262203:HSI262203 HRR327739:HSI327739 HRR393275:HSI393275 HRR458811:HSI458811 HRR524347:HSI524347 HRR589883:HSI589883 HRR655419:HSI655419 HRR720955:HSI720955 HRR786491:HSI786491 HRR852027:HSI852027 HRR917563:HSI917563 HRR983099:HSI983099 HSE8 HSE65544 HSE131080 HSE196616 HSE262152 HSE327688 HSE393224 HSE458760 HSE524296 HSE589832 HSE655368 HSE720904 HSE786440 HSE851976 HSE917512 HSE983048 HSG8 HSG65544 HSG131080 HSG196616 HSG262152 HSG327688 HSG393224 HSG458760 HSG524296 HSG589832 HSG655368 HSG720904 HSG786440 HSG851976 HSG917512 HSG983048 HSI8 HSI65544 HSI131080 HSI196616 HSI262152 HSI327688 HSI393224 HSI458760 HSI524296 HSI589832 HSI655368 HSI720904 HSI786440 HSI851976 HSI917512 HSI983048 IBJ22:IBQ22 IBJ65558:IBQ65558 IBJ131094:IBQ131094 IBJ196630:IBQ196630 IBJ262166:IBQ262166 IBJ327702:IBQ327702 IBJ393238:IBQ393238 IBJ458774:IBQ458774 IBJ524310:IBQ524310 IBJ589846:IBQ589846 IBJ655382:IBQ655382 IBJ720918:IBQ720918 IBJ786454:IBQ786454 IBJ851990:IBQ851990 IBJ917526:IBQ917526 IBJ983062:IBQ983062 IBN59:ICE59 IBN65595:ICE65595 IBN131131:ICE131131 IBN196667:ICE196667 IBN262203:ICE262203 IBN327739:ICE327739 IBN393275:ICE393275 IBN458811:ICE458811 IBN524347:ICE524347 IBN589883:ICE589883 IBN655419:ICE655419 IBN720955:ICE720955 IBN786491:ICE786491 IBN852027:ICE852027 IBN917563:ICE917563 IBN983099:ICE983099 ICA8 ICA65544 ICA131080 ICA196616 ICA262152 ICA327688 ICA393224 ICA458760 ICA524296 ICA589832 ICA655368 ICA720904 ICA786440 ICA851976 ICA917512 ICA983048 ICC8 ICC65544 ICC131080 ICC196616 ICC262152 ICC327688 ICC393224 ICC458760 ICC524296 ICC589832 ICC655368 ICC720904 ICC786440 ICC851976 ICC917512 ICC983048 ICE8 ICE65544 ICE131080 ICE196616 ICE262152 ICE327688 ICE393224 ICE458760 ICE524296 ICE589832 ICE655368 ICE720904 ICE786440 ICE851976 ICE917512 ICE983048 ILF22:ILM22 ILF65558:ILM65558 ILF131094:ILM131094 ILF196630:ILM196630 ILF262166:ILM262166 ILF327702:ILM327702 ILF393238:ILM393238 ILF458774:ILM458774 ILF524310:ILM524310 ILF589846:ILM589846 ILF655382:ILM655382 ILF720918:ILM720918 ILF786454:ILM786454 ILF851990:ILM851990 ILF917526:ILM917526 ILF983062:ILM983062 ILJ59:IMA59 ILJ65595:IMA65595 ILJ131131:IMA131131 ILJ196667:IMA196667 ILJ262203:IMA262203 ILJ327739:IMA327739 ILJ393275:IMA393275 ILJ458811:IMA458811 ILJ524347:IMA524347 ILJ589883:IMA589883 ILJ655419:IMA655419 ILJ720955:IMA720955 ILJ786491:IMA786491 ILJ852027:IMA852027 ILJ917563:IMA917563 ILJ983099:IMA983099 ILW8 ILW65544 ILW131080 ILW196616 ILW262152 ILW327688 ILW393224 ILW458760 ILW524296 ILW589832 ILW655368 ILW720904 ILW786440 ILW851976 ILW917512 ILW983048 ILY8 ILY65544 ILY131080 ILY196616 ILY262152 ILY327688 ILY393224 ILY458760 ILY524296 ILY589832 ILY655368 ILY720904 ILY786440 ILY851976 ILY917512 ILY983048 IMA8 IMA65544 IMA131080 IMA196616 IMA262152 IMA327688 IMA393224 IMA458760 IMA524296 IMA589832 IMA655368 IMA720904 IMA786440 IMA851976 IMA917512 IMA983048 IVB22:IVI22 IVB65558:IVI65558 IVB131094:IVI131094 IVB196630:IVI196630 IVB262166:IVI262166 IVB327702:IVI327702 IVB393238:IVI393238 IVB458774:IVI458774 IVB524310:IVI524310 IVB589846:IVI589846 IVB655382:IVI655382 IVB720918:IVI720918 IVB786454:IVI786454 IVB851990:IVI851990 IVB917526:IVI917526 IVB983062:IVI983062 IVF59:IVW59 IVF65595:IVW65595 IVF131131:IVW131131 IVF196667:IVW196667 IVF262203:IVW262203 IVF327739:IVW327739 IVF393275:IVW393275 IVF458811:IVW458811 IVF524347:IVW524347 IVF589883:IVW589883 IVF655419:IVW655419 IVF720955:IVW720955 IVF786491:IVW786491 IVF852027:IVW852027 IVF917563:IVW917563 IVF983099:IVW983099 IVS8 IVS65544 IVS131080 IVS196616 IVS262152 IVS327688 IVS393224 IVS458760 IVS524296 IVS589832 IVS655368 IVS720904 IVS786440 IVS851976 IVS917512 IVS983048 IVU8 IVU65544 IVU131080 IVU196616 IVU262152 IVU327688 IVU393224 IVU458760 IVU524296 IVU589832 IVU655368 IVU720904 IVU786440 IVU851976 IVU917512 IVU983048 IVW8 IVW65544 IVW131080 IVW196616 IVW262152 IVW327688 IVW393224 IVW458760 IVW524296 IVW589832 IVW655368 IVW720904 IVW786440 IVW851976 IVW917512 IVW983048 JEX22:JFE22 JEX65558:JFE65558 JEX131094:JFE131094 JEX196630:JFE196630 JEX262166:JFE262166 JEX327702:JFE327702 JEX393238:JFE393238 JEX458774:JFE458774 JEX524310:JFE524310 JEX589846:JFE589846 JEX655382:JFE655382 JEX720918:JFE720918 JEX786454:JFE786454 JEX851990:JFE851990 JEX917526:JFE917526 JEX983062:JFE983062 JFB59:JFS59 JFB65595:JFS65595 JFB131131:JFS131131 JFB196667:JFS196667 JFB262203:JFS262203 JFB327739:JFS327739 JFB393275:JFS393275 JFB458811:JFS458811 JFB524347:JFS524347 JFB589883:JFS589883 JFB655419:JFS655419 JFB720955:JFS720955 JFB786491:JFS786491 JFB852027:JFS852027 JFB917563:JFS917563 JFB983099:JFS983099 JFO8 JFO65544 JFO131080 JFO196616 JFO262152 JFO327688 JFO393224 JFO458760 JFO524296 JFO589832 JFO655368 JFO720904 JFO786440 JFO851976 JFO917512 JFO983048 JFQ8 JFQ65544 JFQ131080 JFQ196616 JFQ262152 JFQ327688 JFQ393224 JFQ458760 JFQ524296 JFQ589832 JFQ655368 JFQ720904 JFQ786440 JFQ851976 JFQ917512 JFQ983048 JFS8 JFS65544 JFS131080 JFS196616 JFS262152 JFS327688 JFS393224 JFS458760 JFS524296 JFS589832 JFS655368 JFS720904 JFS786440 JFS851976 JFS917512 JFS983048 JOT22:JPA22 JOT65558:JPA65558 JOT131094:JPA131094 JOT196630:JPA196630 JOT262166:JPA262166 JOT327702:JPA327702 JOT393238:JPA393238 JOT458774:JPA458774 JOT524310:JPA524310 JOT589846:JPA589846 JOT655382:JPA655382 JOT720918:JPA720918 JOT786454:JPA786454 JOT851990:JPA851990 JOT917526:JPA917526 JOT983062:JPA983062 JOX59:JPO59 JOX65595:JPO65595 JOX131131:JPO131131 JOX196667:JPO196667 JOX262203:JPO262203 JOX327739:JPO327739 JOX393275:JPO393275 JOX458811:JPO458811 JOX524347:JPO524347 JOX589883:JPO589883 JOX655419:JPO655419 JOX720955:JPO720955 JOX786491:JPO786491 JOX852027:JPO852027 JOX917563:JPO917563 JOX983099:JPO983099 JPK8 JPK65544 JPK131080 JPK196616 JPK262152 JPK327688 JPK393224 JPK458760 JPK524296 JPK589832 JPK655368 JPK720904 JPK786440 JPK851976 JPK917512 JPK983048 JPM8 JPM65544 JPM131080 JPM196616 JPM262152 JPM327688 JPM393224 JPM458760 JPM524296 JPM589832 JPM655368 JPM720904 JPM786440 JPM851976 JPM917512 JPM983048 JPO8 JPO65544 JPO131080 JPO196616 JPO262152 JPO327688 JPO393224 JPO458760 JPO524296 JPO589832 JPO655368 JPO720904 JPO786440 JPO851976 JPO917512 JPO983048 JYP22:JYW22 JYP65558:JYW65558 JYP131094:JYW131094 JYP196630:JYW196630 JYP262166:JYW262166 JYP327702:JYW327702 JYP393238:JYW393238 JYP458774:JYW458774 JYP524310:JYW524310 JYP589846:JYW589846 JYP655382:JYW655382 JYP720918:JYW720918 JYP786454:JYW786454 JYP851990:JYW851990 JYP917526:JYW917526 JYP983062:JYW983062 JYT59:JZK59 JYT65595:JZK65595 JYT131131:JZK131131 JYT196667:JZK196667 JYT262203:JZK262203 JYT327739:JZK327739 JYT393275:JZK393275 JYT458811:JZK458811 JYT524347:JZK524347 JYT589883:JZK589883 JYT655419:JZK655419 JYT720955:JZK720955 JYT786491:JZK786491 JYT852027:JZK852027 JYT917563:JZK917563 JYT983099:JZK983099 JZG8 JZG65544 JZG131080 JZG196616 JZG262152 JZG327688 JZG393224 JZG458760 JZG524296 JZG589832 JZG655368 JZG720904 JZG786440 JZG851976 JZG917512 JZG983048 JZI8 JZI65544 JZI131080 JZI196616 JZI262152 JZI327688 JZI393224 JZI458760 JZI524296 JZI589832 JZI655368 JZI720904 JZI786440 JZI851976 JZI917512 JZI983048 JZK8 JZK65544 JZK131080 JZK196616 JZK262152 JZK327688 JZK393224 JZK458760 JZK524296 JZK589832 JZK655368 JZK720904 JZK786440 JZK851976 JZK917512 JZK983048 KIL22:KIS22 KIL65558:KIS65558 KIL131094:KIS131094 KIL196630:KIS196630 KIL262166:KIS262166 KIL327702:KIS327702 KIL393238:KIS393238 KIL458774:KIS458774 KIL524310:KIS524310 KIL589846:KIS589846 KIL655382:KIS655382 KIL720918:KIS720918 KIL786454:KIS786454 KIL851990:KIS851990 KIL917526:KIS917526 KIL983062:KIS983062 KIP59:KJG59 KIP65595:KJG65595 KIP131131:KJG131131 KIP196667:KJG196667 KIP262203:KJG262203 KIP327739:KJG327739 KIP393275:KJG393275 KIP458811:KJG458811 KIP524347:KJG524347 KIP589883:KJG589883 KIP655419:KJG655419 KIP720955:KJG720955 KIP786491:KJG786491 KIP852027:KJG852027 KIP917563:KJG917563 KIP983099:KJG983099 KJC8 KJC65544 KJC131080 KJC196616 KJC262152 KJC327688 KJC393224 KJC458760 KJC524296 KJC589832 KJC655368 KJC720904 KJC786440 KJC851976 KJC917512 KJC983048 KJE8 KJE65544 KJE131080 KJE196616 KJE262152 KJE327688 KJE393224 KJE458760 KJE524296 KJE589832 KJE655368 KJE720904 KJE786440 KJE851976 KJE917512 KJE983048 KJG8 KJG65544 KJG131080 KJG196616 KJG262152 KJG327688 KJG393224 KJG458760 KJG524296 KJG589832 KJG655368 KJG720904 KJG786440 KJG851976 KJG917512 KJG983048 KSH22:KSO22 KSH65558:KSO65558 KSH131094:KSO131094 KSH196630:KSO196630 KSH262166:KSO262166 KSH327702:KSO327702 KSH393238:KSO393238 KSH458774:KSO458774 KSH524310:KSO524310 KSH589846:KSO589846 KSH655382:KSO655382 KSH720918:KSO720918 KSH786454:KSO786454 KSH851990:KSO851990 KSH917526:KSO917526 KSH983062:KSO983062 KSL59:KTC59 KSL65595:KTC65595 KSL131131:KTC131131 KSL196667:KTC196667 KSL262203:KTC262203 KSL327739:KTC327739 KSL393275:KTC393275 KSL458811:KTC458811 KSL524347:KTC524347 KSL589883:KTC589883 KSL655419:KTC655419 KSL720955:KTC720955 KSL786491:KTC786491 KSL852027:KTC852027 KSL917563:KTC917563 KSL983099:KTC983099 KSY8 KSY65544 KSY131080 KSY196616 KSY262152 KSY327688 KSY393224 KSY458760 KSY524296 KSY589832 KSY655368 KSY720904 KSY786440 KSY851976 KSY917512 KSY983048 KTA8 KTA65544 KTA131080 KTA196616 KTA262152 KTA327688 KTA393224 KTA458760 KTA524296 KTA589832 KTA655368 KTA720904 KTA786440 KTA851976 KTA917512 KTA983048 KTC8 KTC65544 KTC131080 KTC196616 KTC262152 KTC327688 KTC393224 KTC458760 KTC524296 KTC589832 KTC655368 KTC720904 KTC786440 KTC851976 KTC917512 KTC983048 LCD22:LCK22 LCD65558:LCK65558 LCD131094:LCK131094 LCD196630:LCK196630 LCD262166:LCK262166 LCD327702:LCK327702 LCD393238:LCK393238 LCD458774:LCK458774 LCD524310:LCK524310 LCD589846:LCK589846 LCD655382:LCK655382 LCD720918:LCK720918 LCD786454:LCK786454 LCD851990:LCK851990 LCD917526:LCK917526 LCD983062:LCK983062 LCH59:LCY59 LCH65595:LCY65595 LCH131131:LCY131131 LCH196667:LCY196667 LCH262203:LCY262203 LCH327739:LCY327739 LCH393275:LCY393275 LCH458811:LCY458811 LCH524347:LCY524347 LCH589883:LCY589883 LCH655419:LCY655419 LCH720955:LCY720955 LCH786491:LCY786491 LCH852027:LCY852027 LCH917563:LCY917563 LCH983099:LCY983099 LCU8 LCU65544 LCU131080 LCU196616 LCU262152 LCU327688 LCU393224 LCU458760 LCU524296 LCU589832 LCU655368 LCU720904 LCU786440 LCU851976 LCU917512 LCU983048 LCW8 LCW65544 LCW131080 LCW196616 LCW262152 LCW327688 LCW393224 LCW458760 LCW524296 LCW589832 LCW655368 LCW720904 LCW786440 LCW851976 LCW917512 LCW983048 LCY8 LCY65544 LCY131080 LCY196616 LCY262152 LCY327688 LCY393224 LCY458760 LCY524296 LCY589832 LCY655368 LCY720904 LCY786440 LCY851976 LCY917512 LCY983048 LLZ22:LMG22 LLZ65558:LMG65558 LLZ131094:LMG131094 LLZ196630:LMG196630 LLZ262166:LMG262166 LLZ327702:LMG327702 LLZ393238:LMG393238 LLZ458774:LMG458774 LLZ524310:LMG524310 LLZ589846:LMG589846 LLZ655382:LMG655382 LLZ720918:LMG720918 LLZ786454:LMG786454 LLZ851990:LMG851990 LLZ917526:LMG917526 LLZ983062:LMG983062 LMD59:LMU59 LMD65595:LMU65595 LMD131131:LMU131131 LMD196667:LMU196667 LMD262203:LMU262203 LMD327739:LMU327739 LMD393275:LMU393275 LMD458811:LMU458811 LMD524347:LMU524347 LMD589883:LMU589883 LMD655419:LMU655419 LMD720955:LMU720955 LMD786491:LMU786491 LMD852027:LMU852027 LMD917563:LMU917563 LMD983099:LMU983099 LMQ8 LMQ65544 LMQ131080 LMQ196616 LMQ262152 LMQ327688 LMQ393224 LMQ458760 LMQ524296 LMQ589832 LMQ655368 LMQ720904 LMQ786440 LMQ851976 LMQ917512 LMQ983048 LMS8 LMS65544 LMS131080 LMS196616 LMS262152 LMS327688 LMS393224 LMS458760 LMS524296 LMS589832 LMS655368 LMS720904 LMS786440 LMS851976 LMS917512 LMS983048 LMU8 LMU65544 LMU131080 LMU196616 LMU262152 LMU327688 LMU393224 LMU458760 LMU524296 LMU589832 LMU655368 LMU720904 LMU786440 LMU851976 LMU917512 LMU983048 LVV22:LWC22 LVV65558:LWC65558 LVV131094:LWC131094 LVV196630:LWC196630 LVV262166:LWC262166 LVV327702:LWC327702 LVV393238:LWC393238 LVV458774:LWC458774 LVV524310:LWC524310 LVV589846:LWC589846 LVV655382:LWC655382 LVV720918:LWC720918 LVV786454:LWC786454 LVV851990:LWC851990 LVV917526:LWC917526 LVV983062:LWC983062 LVZ59:LWQ59 LVZ65595:LWQ65595 LVZ131131:LWQ131131 LVZ196667:LWQ196667 LVZ262203:LWQ262203 LVZ327739:LWQ327739 LVZ393275:LWQ393275 LVZ458811:LWQ458811 LVZ524347:LWQ524347 LVZ589883:LWQ589883 LVZ655419:LWQ655419 LVZ720955:LWQ720955 LVZ786491:LWQ786491 LVZ852027:LWQ852027 LVZ917563:LWQ917563 LVZ983099:LWQ983099 LWM8 LWM65544 LWM131080 LWM196616 LWM262152 LWM327688 LWM393224 LWM458760 LWM524296 LWM589832 LWM655368 LWM720904 LWM786440 LWM851976 LWM917512 LWM983048 LWO8 LWO65544 LWO131080 LWO196616 LWO262152 LWO327688 LWO393224 LWO458760 LWO524296 LWO589832 LWO655368 LWO720904 LWO786440 LWO851976 LWO917512 LWO983048 LWQ8 LWQ65544 LWQ131080 LWQ196616 LWQ262152 LWQ327688 LWQ393224 LWQ458760 LWQ524296 LWQ589832 LWQ655368 LWQ720904 LWQ786440 LWQ851976 LWQ917512 LWQ983048 MFR22:MFY22 MFR65558:MFY65558 MFR131094:MFY131094 MFR196630:MFY196630 MFR262166:MFY262166 MFR327702:MFY327702 MFR393238:MFY393238 MFR458774:MFY458774 MFR524310:MFY524310 MFR589846:MFY589846 MFR655382:MFY655382 MFR720918:MFY720918 MFR786454:MFY786454 MFR851990:MFY851990 MFR917526:MFY917526 MFR983062:MFY983062 MFV59:MGM59 MFV65595:MGM65595 MFV131131:MGM131131 MFV196667:MGM196667 MFV262203:MGM262203 MFV327739:MGM327739 MFV393275:MGM393275 MFV458811:MGM458811 MFV524347:MGM524347 MFV589883:MGM589883 MFV655419:MGM655419 MFV720955:MGM720955 MFV786491:MGM786491 MFV852027:MGM852027 MFV917563:MGM917563 MFV983099:MGM983099 MGI8 MGI65544 MGI131080 MGI196616 MGI262152 MGI327688 MGI393224 MGI458760 MGI524296 MGI589832 MGI655368 MGI720904 MGI786440 MGI851976 MGI917512 MGI983048 MGK8 MGK65544 MGK131080 MGK196616 MGK262152 MGK327688 MGK393224 MGK458760 MGK524296 MGK589832 MGK655368 MGK720904 MGK786440 MGK851976 MGK917512 MGK983048 MGM8 MGM65544 MGM131080 MGM196616 MGM262152 MGM327688 MGM393224 MGM458760 MGM524296 MGM589832 MGM655368 MGM720904 MGM786440 MGM851976 MGM917512 MGM983048 MPN22:MPU22 MPN65558:MPU65558 MPN131094:MPU131094 MPN196630:MPU196630 MPN262166:MPU262166 MPN327702:MPU327702 MPN393238:MPU393238 MPN458774:MPU458774 MPN524310:MPU524310 MPN589846:MPU589846 MPN655382:MPU655382 MPN720918:MPU720918 MPN786454:MPU786454 MPN851990:MPU851990 MPN917526:MPU917526 MPN983062:MPU983062 MPR59:MQI59 MPR65595:MQI65595 MPR131131:MQI131131 MPR196667:MQI196667 MPR262203:MQI262203 MPR327739:MQI327739 MPR393275:MQI393275 MPR458811:MQI458811 MPR524347:MQI524347 MPR589883:MQI589883 MPR655419:MQI655419 MPR720955:MQI720955 MPR786491:MQI786491 MPR852027:MQI852027 MPR917563:MQI917563 MPR983099:MQI983099 MQE8 MQE65544 MQE131080 MQE196616 MQE262152 MQE327688 MQE393224 MQE458760 MQE524296 MQE589832 MQE655368 MQE720904 MQE786440 MQE851976 MQE917512 MQE983048 MQG8 MQG65544 MQG131080 MQG196616 MQG262152 MQG327688 MQG393224 MQG458760 MQG524296 MQG589832 MQG655368 MQG720904 MQG786440 MQG851976 MQG917512 MQG983048 MQI8 MQI65544 MQI131080 MQI196616 MQI262152 MQI327688 MQI393224 MQI458760 MQI524296 MQI589832 MQI655368 MQI720904 MQI786440 MQI851976 MQI917512 MQI983048 MZJ22:MZQ22 MZJ65558:MZQ65558 MZJ131094:MZQ131094 MZJ196630:MZQ196630 MZJ262166:MZQ262166 MZJ327702:MZQ327702 MZJ393238:MZQ393238 MZJ458774:MZQ458774 MZJ524310:MZQ524310 MZJ589846:MZQ589846 MZJ655382:MZQ655382 MZJ720918:MZQ720918 MZJ786454:MZQ786454 MZJ851990:MZQ851990 MZJ917526:MZQ917526 MZJ983062:MZQ983062 MZN59:NAE59 MZN65595:NAE65595 MZN131131:NAE131131 MZN196667:NAE196667 MZN262203:NAE262203 MZN327739:NAE327739 MZN393275:NAE393275 MZN458811:NAE458811 MZN524347:NAE524347 MZN589883:NAE589883 MZN655419:NAE655419 MZN720955:NAE720955 MZN786491:NAE786491 MZN852027:NAE852027 MZN917563:NAE917563 MZN983099:NAE983099 NAA8 NAA65544 NAA131080 NAA196616 NAA262152 NAA327688 NAA393224 NAA458760 NAA524296 NAA589832 NAA655368 NAA720904 NAA786440 NAA851976 NAA917512 NAA983048 NAC8 NAC65544 NAC131080 NAC196616 NAC262152 NAC327688 NAC393224 NAC458760 NAC524296 NAC589832 NAC655368 NAC720904 NAC786440 NAC851976 NAC917512 NAC983048 NAE8 NAE65544 NAE131080 NAE196616 NAE262152 NAE327688 NAE393224 NAE458760 NAE524296 NAE589832 NAE655368 NAE720904 NAE786440 NAE851976 NAE917512 NAE983048 NJF22:NJM22 NJF65558:NJM65558 NJF131094:NJM131094 NJF196630:NJM196630 NJF262166:NJM262166 NJF327702:NJM327702 NJF393238:NJM393238 NJF458774:NJM458774 NJF524310:NJM524310 NJF589846:NJM589846 NJF655382:NJM655382 NJF720918:NJM720918 NJF786454:NJM786454 NJF851990:NJM851990 NJF917526:NJM917526 NJF983062:NJM983062 NJJ59:NKA59 NJJ65595:NKA65595 NJJ131131:NKA131131 NJJ196667:NKA196667 NJJ262203:NKA262203 NJJ327739:NKA327739 NJJ393275:NKA393275 NJJ458811:NKA458811 NJJ524347:NKA524347 NJJ589883:NKA589883 NJJ655419:NKA655419 NJJ720955:NKA720955 NJJ786491:NKA786491 NJJ852027:NKA852027 NJJ917563:NKA917563 NJJ983099:NKA983099 NJW8 NJW65544 NJW131080 NJW196616 NJW262152 NJW327688 NJW393224 NJW458760 NJW524296 NJW589832 NJW655368 NJW720904 NJW786440 NJW851976 NJW917512 NJW983048 NJY8 NJY65544 NJY131080 NJY196616 NJY262152 NJY327688 NJY393224 NJY458760 NJY524296 NJY589832 NJY655368 NJY720904 NJY786440 NJY851976 NJY917512 NJY983048 NKA8 NKA65544 NKA131080 NKA196616 NKA262152 NKA327688 NKA393224 NKA458760 NKA524296 NKA589832 NKA655368 NKA720904 NKA786440 NKA851976 NKA917512 NKA983048 NTB22:NTI22 NTB65558:NTI65558 NTB131094:NTI131094 NTB196630:NTI196630 NTB262166:NTI262166 NTB327702:NTI327702 NTB393238:NTI393238 NTB458774:NTI458774 NTB524310:NTI524310 NTB589846:NTI589846 NTB655382:NTI655382 NTB720918:NTI720918 NTB786454:NTI786454 NTB851990:NTI851990 NTB917526:NTI917526 NTB983062:NTI983062 NTF59:NTW59 NTF65595:NTW65595 NTF131131:NTW131131 NTF196667:NTW196667 NTF262203:NTW262203 NTF327739:NTW327739 NTF393275:NTW393275 NTF458811:NTW458811 NTF524347:NTW524347 NTF589883:NTW589883 NTF655419:NTW655419 NTF720955:NTW720955 NTF786491:NTW786491 NTF852027:NTW852027 NTF917563:NTW917563 NTF983099:NTW983099 NTS8 NTS65544 NTS131080 NTS196616 NTS262152 NTS327688 NTS393224 NTS458760 NTS524296 NTS589832 NTS655368 NTS720904 NTS786440 NTS851976 NTS917512 NTS983048 NTU8 NTU65544 NTU131080 NTU196616 NTU262152 NTU327688 NTU393224 NTU458760 NTU524296 NTU589832 NTU655368 NTU720904 NTU786440 NTU851976 NTU917512 NTU983048 NTW8 NTW65544 NTW131080 NTW196616 NTW262152 NTW327688 NTW393224 NTW458760 NTW524296 NTW589832 NTW655368 NTW720904 NTW786440 NTW851976 NTW917512 NTW983048 OCX22:ODE22 OCX65558:ODE65558 OCX131094:ODE131094 OCX196630:ODE196630 OCX262166:ODE262166 OCX327702:ODE327702 OCX393238:ODE393238 OCX458774:ODE458774 OCX524310:ODE524310 OCX589846:ODE589846 OCX655382:ODE655382 OCX720918:ODE720918 OCX786454:ODE786454 OCX851990:ODE851990 OCX917526:ODE917526 OCX983062:ODE983062 ODB59:ODS59 ODB65595:ODS65595 ODB131131:ODS131131 ODB196667:ODS196667 ODB262203:ODS262203 ODB327739:ODS327739 ODB393275:ODS393275 ODB458811:ODS458811 ODB524347:ODS524347 ODB589883:ODS589883 ODB655419:ODS655419 ODB720955:ODS720955 ODB786491:ODS786491 ODB852027:ODS852027 ODB917563:ODS917563 ODB983099:ODS983099 ODO8 ODO65544 ODO131080 ODO196616 ODO262152 ODO327688 ODO393224 ODO458760 ODO524296 ODO589832 ODO655368 ODO720904 ODO786440 ODO851976 ODO917512 ODO983048 ODQ8 ODQ65544 ODQ131080 ODQ196616 ODQ262152 ODQ327688 ODQ393224 ODQ458760 ODQ524296 ODQ589832 ODQ655368 ODQ720904 ODQ786440 ODQ851976 ODQ917512 ODQ983048 ODS8 ODS65544 ODS131080 ODS196616 ODS262152 ODS327688 ODS393224 ODS458760 ODS524296 ODS589832 ODS655368 ODS720904 ODS786440 ODS851976 ODS917512 ODS983048 OMT22:ONA22 OMT65558:ONA65558 OMT131094:ONA131094 OMT196630:ONA196630 OMT262166:ONA262166 OMT327702:ONA327702 OMT393238:ONA393238 OMT458774:ONA458774 OMT524310:ONA524310 OMT589846:ONA589846 OMT655382:ONA655382 OMT720918:ONA720918 OMT786454:ONA786454 OMT851990:ONA851990 OMT917526:ONA917526 OMT983062:ONA983062 OMX59:ONO59 OMX65595:ONO65595 OMX131131:ONO131131 OMX196667:ONO196667 OMX262203:ONO262203 OMX327739:ONO327739 OMX393275:ONO393275 OMX458811:ONO458811 OMX524347:ONO524347 OMX589883:ONO589883 OMX655419:ONO655419 OMX720955:ONO720955 OMX786491:ONO786491 OMX852027:ONO852027 OMX917563:ONO917563 OMX983099:ONO983099 ONK8 ONK65544 ONK131080 ONK196616 ONK262152 ONK327688 ONK393224 ONK458760 ONK524296 ONK589832 ONK655368 ONK720904 ONK786440 ONK851976 ONK917512 ONK983048 ONM8 ONM65544 ONM131080 ONM196616 ONM262152 ONM327688 ONM393224 ONM458760 ONM524296 ONM589832 ONM655368 ONM720904 ONM786440 ONM851976 ONM917512 ONM983048 ONO8 ONO65544 ONO131080 ONO196616 ONO262152 ONO327688 ONO393224 ONO458760 ONO524296 ONO589832 ONO655368 ONO720904 ONO786440 ONO851976 ONO917512 ONO983048 OWP22:OWW22 OWP65558:OWW65558 OWP131094:OWW131094 OWP196630:OWW196630 OWP262166:OWW262166 OWP327702:OWW327702 OWP393238:OWW393238 OWP458774:OWW458774 OWP524310:OWW524310 OWP589846:OWW589846 OWP655382:OWW655382 OWP720918:OWW720918 OWP786454:OWW786454 OWP851990:OWW851990 OWP917526:OWW917526 OWP983062:OWW983062 OWT59:OXK59 OWT65595:OXK65595 OWT131131:OXK131131 OWT196667:OXK196667 OWT262203:OXK262203 OWT327739:OXK327739 OWT393275:OXK393275 OWT458811:OXK458811 OWT524347:OXK524347 OWT589883:OXK589883 OWT655419:OXK655419 OWT720955:OXK720955 OWT786491:OXK786491 OWT852027:OXK852027 OWT917563:OXK917563 OWT983099:OXK983099 OXG8 OXG65544 OXG131080 OXG196616 OXG262152 OXG327688 OXG393224 OXG458760 OXG524296 OXG589832 OXG655368 OXG720904 OXG786440 OXG851976 OXG917512 OXG983048 OXI8 OXI65544 OXI131080 OXI196616 OXI262152 OXI327688 OXI393224 OXI458760 OXI524296 OXI589832 OXI655368 OXI720904 OXI786440 OXI851976 OXI917512 OXI983048 OXK8 OXK65544 OXK131080 OXK196616 OXK262152 OXK327688 OXK393224 OXK458760 OXK524296 OXK589832 OXK655368 OXK720904 OXK786440 OXK851976 OXK917512 OXK983048 PGL22:PGS22 PGL65558:PGS65558 PGL131094:PGS131094 PGL196630:PGS196630 PGL262166:PGS262166 PGL327702:PGS327702 PGL393238:PGS393238 PGL458774:PGS458774 PGL524310:PGS524310 PGL589846:PGS589846 PGL655382:PGS655382 PGL720918:PGS720918 PGL786454:PGS786454 PGL851990:PGS851990 PGL917526:PGS917526 PGL983062:PGS983062 PGP59:PHG59 PGP65595:PHG65595 PGP131131:PHG131131 PGP196667:PHG196667 PGP262203:PHG262203 PGP327739:PHG327739 PGP393275:PHG393275 PGP458811:PHG458811 PGP524347:PHG524347 PGP589883:PHG589883 PGP655419:PHG655419 PGP720955:PHG720955 PGP786491:PHG786491 PGP852027:PHG852027 PGP917563:PHG917563 PGP983099:PHG983099 PHC8 PHC65544 PHC131080 PHC196616 PHC262152 PHC327688 PHC393224 PHC458760 PHC524296 PHC589832 PHC655368 PHC720904 PHC786440 PHC851976 PHC917512 PHC983048 PHE8 PHE65544 PHE131080 PHE196616 PHE262152 PHE327688 PHE393224 PHE458760 PHE524296 PHE589832 PHE655368 PHE720904 PHE786440 PHE851976 PHE917512 PHE983048 PHG8 PHG65544 PHG131080 PHG196616 PHG262152 PHG327688 PHG393224 PHG458760 PHG524296 PHG589832 PHG655368 PHG720904 PHG786440 PHG851976 PHG917512 PHG983048 PQH22:PQO22 PQH65558:PQO65558 PQH131094:PQO131094 PQH196630:PQO196630 PQH262166:PQO262166 PQH327702:PQO327702 PQH393238:PQO393238 PQH458774:PQO458774 PQH524310:PQO524310 PQH589846:PQO589846 PQH655382:PQO655382 PQH720918:PQO720918 PQH786454:PQO786454 PQH851990:PQO851990 PQH917526:PQO917526 PQH983062:PQO983062 PQL59:PRC59 PQL65595:PRC65595 PQL131131:PRC131131 PQL196667:PRC196667 PQL262203:PRC262203 PQL327739:PRC327739 PQL393275:PRC393275 PQL458811:PRC458811 PQL524347:PRC524347 PQL589883:PRC589883 PQL655419:PRC655419 PQL720955:PRC720955 PQL786491:PRC786491 PQL852027:PRC852027 PQL917563:PRC917563 PQL983099:PRC983099 PQY8 PQY65544 PQY131080 PQY196616 PQY262152 PQY327688 PQY393224 PQY458760 PQY524296 PQY589832 PQY655368 PQY720904 PQY786440 PQY851976 PQY917512 PQY983048 PRA8 PRA65544 PRA131080 PRA196616 PRA262152 PRA327688 PRA393224 PRA458760 PRA524296 PRA589832 PRA655368 PRA720904 PRA786440 PRA851976 PRA917512 PRA983048 PRC8 PRC65544 PRC131080 PRC196616 PRC262152 PRC327688 PRC393224 PRC458760 PRC524296 PRC589832 PRC655368 PRC720904 PRC786440 PRC851976 PRC917512 PRC983048 QAD22:QAK22 QAD65558:QAK65558 QAD131094:QAK131094 QAD196630:QAK196630 QAD262166:QAK262166 QAD327702:QAK327702 QAD393238:QAK393238 QAD458774:QAK458774 QAD524310:QAK524310 QAD589846:QAK589846 QAD655382:QAK655382 QAD720918:QAK720918 QAD786454:QAK786454 QAD851990:QAK851990 QAD917526:QAK917526 QAD983062:QAK983062 QAH59:QAY59 QAH65595:QAY65595 QAH131131:QAY131131 QAH196667:QAY196667 QAH262203:QAY262203 QAH327739:QAY327739 QAH393275:QAY393275 QAH458811:QAY458811 QAH524347:QAY524347 QAH589883:QAY589883 QAH655419:QAY655419 QAH720955:QAY720955 QAH786491:QAY786491 QAH852027:QAY852027 QAH917563:QAY917563 QAH983099:QAY983099 QAU8 QAU65544 QAU131080 QAU196616 QAU262152 QAU327688 QAU393224 QAU458760 QAU524296 QAU589832 QAU655368 QAU720904 QAU786440 QAU851976 QAU917512 QAU983048 QAW8 QAW65544 QAW131080 QAW196616 QAW262152 QAW327688 QAW393224 QAW458760 QAW524296 QAW589832 QAW655368 QAW720904 QAW786440 QAW851976 QAW917512 QAW983048 QAY8 QAY65544 QAY131080 QAY196616 QAY262152 QAY327688 QAY393224 QAY458760 QAY524296 QAY589832 QAY655368 QAY720904 QAY786440 QAY851976 QAY917512 QAY983048 QJZ22:QKG22 QJZ65558:QKG65558 QJZ131094:QKG131094 QJZ196630:QKG196630 QJZ262166:QKG262166 QJZ327702:QKG327702 QJZ393238:QKG393238 QJZ458774:QKG458774 QJZ524310:QKG524310 QJZ589846:QKG589846 QJZ655382:QKG655382 QJZ720918:QKG720918 QJZ786454:QKG786454 QJZ851990:QKG851990 QJZ917526:QKG917526 QJZ983062:QKG983062 QKD59:QKU59 QKD65595:QKU65595 QKD131131:QKU131131 QKD196667:QKU196667 QKD262203:QKU262203 QKD327739:QKU327739 QKD393275:QKU393275 QKD458811:QKU458811 QKD524347:QKU524347 QKD589883:QKU589883 QKD655419:QKU655419 QKD720955:QKU720955 QKD786491:QKU786491 QKD852027:QKU852027 QKD917563:QKU917563 QKD983099:QKU983099 QKQ8 QKQ65544 QKQ131080 QKQ196616 QKQ262152 QKQ327688 QKQ393224 QKQ458760 QKQ524296 QKQ589832 QKQ655368 QKQ720904 QKQ786440 QKQ851976 QKQ917512 QKQ983048 QKS8 QKS65544 QKS131080 QKS196616 QKS262152 QKS327688 QKS393224 QKS458760 QKS524296 QKS589832 QKS655368 QKS720904 QKS786440 QKS851976 QKS917512 QKS983048 QKU8 QKU65544 QKU131080 QKU196616 QKU262152 QKU327688 QKU393224 QKU458760 QKU524296 QKU589832 QKU655368 QKU720904 QKU786440 QKU851976 QKU917512 QKU983048 QTV22:QUC22 QTV65558:QUC65558 QTV131094:QUC131094 QTV196630:QUC196630 QTV262166:QUC262166 QTV327702:QUC327702 QTV393238:QUC393238 QTV458774:QUC458774 QTV524310:QUC524310 QTV589846:QUC589846 QTV655382:QUC655382 QTV720918:QUC720918 QTV786454:QUC786454 QTV851990:QUC851990 QTV917526:QUC917526 QTV983062:QUC983062 QTZ59:QUQ59 QTZ65595:QUQ65595 QTZ131131:QUQ131131 QTZ196667:QUQ196667 QTZ262203:QUQ262203 QTZ327739:QUQ327739 QTZ393275:QUQ393275 QTZ458811:QUQ458811 QTZ524347:QUQ524347 QTZ589883:QUQ589883 QTZ655419:QUQ655419 QTZ720955:QUQ720955 QTZ786491:QUQ786491 QTZ852027:QUQ852027 QTZ917563:QUQ917563 QTZ983099:QUQ983099 QUM8 QUM65544 QUM131080 QUM196616 QUM262152 QUM327688 QUM393224 QUM458760 QUM524296 QUM589832 QUM655368 QUM720904 QUM786440 QUM851976 QUM917512 QUM983048 QUO8 QUO65544 QUO131080 QUO196616 QUO262152 QUO327688 QUO393224 QUO458760 QUO524296 QUO589832 QUO655368 QUO720904 QUO786440 QUO851976 QUO917512 QUO983048 QUQ8 QUQ65544 QUQ131080 QUQ196616 QUQ262152 QUQ327688 QUQ393224 QUQ458760 QUQ524296 QUQ589832 QUQ655368 QUQ720904 QUQ786440 QUQ851976 QUQ917512 QUQ983048 RDR22:RDY22 RDR65558:RDY65558 RDR131094:RDY131094 RDR196630:RDY196630 RDR262166:RDY262166 RDR327702:RDY327702 RDR393238:RDY393238 RDR458774:RDY458774 RDR524310:RDY524310 RDR589846:RDY589846 RDR655382:RDY655382 RDR720918:RDY720918 RDR786454:RDY786454 RDR851990:RDY851990 RDR917526:RDY917526 RDR983062:RDY983062 RDV59:REM59 RDV65595:REM65595 RDV131131:REM131131 RDV196667:REM196667 RDV262203:REM262203 RDV327739:REM327739 RDV393275:REM393275 RDV458811:REM458811 RDV524347:REM524347 RDV589883:REM589883 RDV655419:REM655419 RDV720955:REM720955 RDV786491:REM786491 RDV852027:REM852027 RDV917563:REM917563 RDV983099:REM983099 REI8 REI65544 REI131080 REI196616 REI262152 REI327688 REI393224 REI458760 REI524296 REI589832 REI655368 REI720904 REI786440 REI851976 REI917512 REI983048 REK8 REK65544 REK131080 REK196616 REK262152 REK327688 REK393224 REK458760 REK524296 REK589832 REK655368 REK720904 REK786440 REK851976 REK917512 REK983048 REM8 REM65544 REM131080 REM196616 REM262152 REM327688 REM393224 REM458760 REM524296 REM589832 REM655368 REM720904 REM786440 REM851976 REM917512 REM983048 RNN22:RNU22 RNN65558:RNU65558 RNN131094:RNU131094 RNN196630:RNU196630 RNN262166:RNU262166 RNN327702:RNU327702 RNN393238:RNU393238 RNN458774:RNU458774 RNN524310:RNU524310 RNN589846:RNU589846 RNN655382:RNU655382 RNN720918:RNU720918 RNN786454:RNU786454 RNN851990:RNU851990 RNN917526:RNU917526 RNN983062:RNU983062 RNR59:ROI59 RNR65595:ROI65595 RNR131131:ROI131131 RNR196667:ROI196667 RNR262203:ROI262203 RNR327739:ROI327739 RNR393275:ROI393275 RNR458811:ROI458811 RNR524347:ROI524347 RNR589883:ROI589883 RNR655419:ROI655419 RNR720955:ROI720955 RNR786491:ROI786491 RNR852027:ROI852027 RNR917563:ROI917563 RNR983099:ROI983099 ROE8 ROE65544 ROE131080 ROE196616 ROE262152 ROE327688 ROE393224 ROE458760 ROE524296 ROE589832 ROE655368 ROE720904 ROE786440 ROE851976 ROE917512 ROE983048 ROG8 ROG65544 ROG131080 ROG196616 ROG262152 ROG327688 ROG393224 ROG458760 ROG524296 ROG589832 ROG655368 ROG720904 ROG786440 ROG851976 ROG917512 ROG983048 ROI8 ROI65544 ROI131080 ROI196616 ROI262152 ROI327688 ROI393224 ROI458760 ROI524296 ROI589832 ROI655368 ROI720904 ROI786440 ROI851976 ROI917512 ROI983048 RXJ22:RXQ22 RXJ65558:RXQ65558 RXJ131094:RXQ131094 RXJ196630:RXQ196630 RXJ262166:RXQ262166 RXJ327702:RXQ327702 RXJ393238:RXQ393238 RXJ458774:RXQ458774 RXJ524310:RXQ524310 RXJ589846:RXQ589846 RXJ655382:RXQ655382 RXJ720918:RXQ720918 RXJ786454:RXQ786454 RXJ851990:RXQ851990 RXJ917526:RXQ917526 RXJ983062:RXQ983062 RXN59:RYE59 RXN65595:RYE65595 RXN131131:RYE131131 RXN196667:RYE196667 RXN262203:RYE262203 RXN327739:RYE327739 RXN393275:RYE393275 RXN458811:RYE458811 RXN524347:RYE524347 RXN589883:RYE589883 RXN655419:RYE655419 RXN720955:RYE720955 RXN786491:RYE786491 RXN852027:RYE852027 RXN917563:RYE917563 RXN983099:RYE983099 RYA8 RYA65544 RYA131080 RYA196616 RYA262152 RYA327688 RYA393224 RYA458760 RYA524296 RYA589832 RYA655368 RYA720904 RYA786440 RYA851976 RYA917512 RYA983048 RYC8 RYC65544 RYC131080 RYC196616 RYC262152 RYC327688 RYC393224 RYC458760 RYC524296 RYC589832 RYC655368 RYC720904 RYC786440 RYC851976 RYC917512 RYC983048 RYE8 RYE65544 RYE131080 RYE196616 RYE262152 RYE327688 RYE393224 RYE458760 RYE524296 RYE589832 RYE655368 RYE720904 RYE786440 RYE851976 RYE917512 RYE983048 SHF22:SHM22 SHF65558:SHM65558 SHF131094:SHM131094 SHF196630:SHM196630 SHF262166:SHM262166 SHF327702:SHM327702 SHF393238:SHM393238 SHF458774:SHM458774 SHF524310:SHM524310 SHF589846:SHM589846 SHF655382:SHM655382 SHF720918:SHM720918 SHF786454:SHM786454 SHF851990:SHM851990 SHF917526:SHM917526 SHF983062:SHM983062 SHJ59:SIA59 SHJ65595:SIA65595 SHJ131131:SIA131131 SHJ196667:SIA196667 SHJ262203:SIA262203 SHJ327739:SIA327739 SHJ393275:SIA393275 SHJ458811:SIA458811 SHJ524347:SIA524347 SHJ589883:SIA589883 SHJ655419:SIA655419 SHJ720955:SIA720955 SHJ786491:SIA786491 SHJ852027:SIA852027 SHJ917563:SIA917563 SHJ983099:SIA983099 SHW8 SHW65544 SHW131080 SHW196616 SHW262152 SHW327688 SHW393224 SHW458760 SHW524296 SHW589832 SHW655368 SHW720904 SHW786440 SHW851976 SHW917512 SHW983048 SHY8 SHY65544 SHY131080 SHY196616 SHY262152 SHY327688 SHY393224 SHY458760 SHY524296 SHY589832 SHY655368 SHY720904 SHY786440 SHY851976 SHY917512 SHY983048 SIA8 SIA65544 SIA131080 SIA196616 SIA262152 SIA327688 SIA393224 SIA458760 SIA524296 SIA589832 SIA655368 SIA720904 SIA786440 SIA851976 SIA917512 SIA983048 SRB22:SRI22 SRB65558:SRI65558 SRB131094:SRI131094 SRB196630:SRI196630 SRB262166:SRI262166 SRB327702:SRI327702 SRB393238:SRI393238 SRB458774:SRI458774 SRB524310:SRI524310 SRB589846:SRI589846 SRB655382:SRI655382 SRB720918:SRI720918 SRB786454:SRI786454 SRB851990:SRI851990 SRB917526:SRI917526 SRB983062:SRI983062 SRF59:SRW59 SRF65595:SRW65595 SRF131131:SRW131131 SRF196667:SRW196667 SRF262203:SRW262203 SRF327739:SRW327739 SRF393275:SRW393275 SRF458811:SRW458811 SRF524347:SRW524347 SRF589883:SRW589883 SRF655419:SRW655419 SRF720955:SRW720955 SRF786491:SRW786491 SRF852027:SRW852027 SRF917563:SRW917563 SRF983099:SRW983099 SRS8 SRS65544 SRS131080 SRS196616 SRS262152 SRS327688 SRS393224 SRS458760 SRS524296 SRS589832 SRS655368 SRS720904 SRS786440 SRS851976 SRS917512 SRS983048 SRU8 SRU65544 SRU131080 SRU196616 SRU262152 SRU327688 SRU393224 SRU458760 SRU524296 SRU589832 SRU655368 SRU720904 SRU786440 SRU851976 SRU917512 SRU983048 SRW8 SRW65544 SRW131080 SRW196616 SRW262152 SRW327688 SRW393224 SRW458760 SRW524296 SRW589832 SRW655368 SRW720904 SRW786440 SRW851976 SRW917512 SRW983048 TAX22:TBE22 TAX65558:TBE65558 TAX131094:TBE131094 TAX196630:TBE196630 TAX262166:TBE262166 TAX327702:TBE327702 TAX393238:TBE393238 TAX458774:TBE458774 TAX524310:TBE524310 TAX589846:TBE589846 TAX655382:TBE655382 TAX720918:TBE720918 TAX786454:TBE786454 TAX851990:TBE851990 TAX917526:TBE917526 TAX983062:TBE983062 TBB59:TBS59 TBB65595:TBS65595 TBB131131:TBS131131 TBB196667:TBS196667 TBB262203:TBS262203 TBB327739:TBS327739 TBB393275:TBS393275 TBB458811:TBS458811 TBB524347:TBS524347 TBB589883:TBS589883 TBB655419:TBS655419 TBB720955:TBS720955 TBB786491:TBS786491 TBB852027:TBS852027 TBB917563:TBS917563 TBB983099:TBS983099 TBO8 TBO65544 TBO131080 TBO196616 TBO262152 TBO327688 TBO393224 TBO458760 TBO524296 TBO589832 TBO655368 TBO720904 TBO786440 TBO851976 TBO917512 TBO983048 TBQ8 TBQ65544 TBQ131080 TBQ196616 TBQ262152 TBQ327688 TBQ393224 TBQ458760 TBQ524296 TBQ589832 TBQ655368 TBQ720904 TBQ786440 TBQ851976 TBQ917512 TBQ983048 TBS8 TBS65544 TBS131080 TBS196616 TBS262152 TBS327688 TBS393224 TBS458760 TBS524296 TBS589832 TBS655368 TBS720904 TBS786440 TBS851976 TBS917512 TBS983048 TKT22:TLA22 TKT65558:TLA65558 TKT131094:TLA131094 TKT196630:TLA196630 TKT262166:TLA262166 TKT327702:TLA327702 TKT393238:TLA393238 TKT458774:TLA458774 TKT524310:TLA524310 TKT589846:TLA589846 TKT655382:TLA655382 TKT720918:TLA720918 TKT786454:TLA786454 TKT851990:TLA851990 TKT917526:TLA917526 TKT983062:TLA983062 TKX59:TLO59 TKX65595:TLO65595 TKX131131:TLO131131 TKX196667:TLO196667 TKX262203:TLO262203 TKX327739:TLO327739 TKX393275:TLO393275 TKX458811:TLO458811 TKX524347:TLO524347 TKX589883:TLO589883 TKX655419:TLO655419 TKX720955:TLO720955 TKX786491:TLO786491 TKX852027:TLO852027 TKX917563:TLO917563 TKX983099:TLO983099 TLK8 TLK65544 TLK131080 TLK196616 TLK262152 TLK327688 TLK393224 TLK458760 TLK524296 TLK589832 TLK655368 TLK720904 TLK786440 TLK851976 TLK917512 TLK983048 TLM8 TLM65544 TLM131080 TLM196616 TLM262152 TLM327688 TLM393224 TLM458760 TLM524296 TLM589832 TLM655368 TLM720904 TLM786440 TLM851976 TLM917512 TLM983048 TLO8 TLO65544 TLO131080 TLO196616 TLO262152 TLO327688 TLO393224 TLO458760 TLO524296 TLO589832 TLO655368 TLO720904 TLO786440 TLO851976 TLO917512 TLO983048 TUP22:TUW22 TUP65558:TUW65558 TUP131094:TUW131094 TUP196630:TUW196630 TUP262166:TUW262166 TUP327702:TUW327702 TUP393238:TUW393238 TUP458774:TUW458774 TUP524310:TUW524310 TUP589846:TUW589846 TUP655382:TUW655382 TUP720918:TUW720918 TUP786454:TUW786454 TUP851990:TUW851990 TUP917526:TUW917526 TUP983062:TUW983062 TUT59:TVK59 TUT65595:TVK65595 TUT131131:TVK131131 TUT196667:TVK196667 TUT262203:TVK262203 TUT327739:TVK327739 TUT393275:TVK393275 TUT458811:TVK458811 TUT524347:TVK524347 TUT589883:TVK589883 TUT655419:TVK655419 TUT720955:TVK720955 TUT786491:TVK786491 TUT852027:TVK852027 TUT917563:TVK917563 TUT983099:TVK983099 TVG8 TVG65544 TVG131080 TVG196616 TVG262152 TVG327688 TVG393224 TVG458760 TVG524296 TVG589832 TVG655368 TVG720904 TVG786440 TVG851976 TVG917512 TVG983048 TVI8 TVI65544 TVI131080 TVI196616 TVI262152 TVI327688 TVI393224 TVI458760 TVI524296 TVI589832 TVI655368 TVI720904 TVI786440 TVI851976 TVI917512 TVI983048 TVK8 TVK65544 TVK131080 TVK196616 TVK262152 TVK327688 TVK393224 TVK458760 TVK524296 TVK589832 TVK655368 TVK720904 TVK786440 TVK851976 TVK917512 TVK983048 UEL22:UES22 UEL65558:UES65558 UEL131094:UES131094 UEL196630:UES196630 UEL262166:UES262166 UEL327702:UES327702 UEL393238:UES393238 UEL458774:UES458774 UEL524310:UES524310 UEL589846:UES589846 UEL655382:UES655382 UEL720918:UES720918 UEL786454:UES786454 UEL851990:UES851990 UEL917526:UES917526 UEL983062:UES983062 UEP59:UFG59 UEP65595:UFG65595 UEP131131:UFG131131 UEP196667:UFG196667 UEP262203:UFG262203 UEP327739:UFG327739 UEP393275:UFG393275 UEP458811:UFG458811 UEP524347:UFG524347 UEP589883:UFG589883 UEP655419:UFG655419 UEP720955:UFG720955 UEP786491:UFG786491 UEP852027:UFG852027 UEP917563:UFG917563 UEP983099:UFG983099 UFC8 UFC65544 UFC131080 UFC196616 UFC262152 UFC327688 UFC393224 UFC458760 UFC524296 UFC589832 UFC655368 UFC720904 UFC786440 UFC851976 UFC917512 UFC983048 UFE8 UFE65544 UFE131080 UFE196616 UFE262152 UFE327688 UFE393224 UFE458760 UFE524296 UFE589832 UFE655368 UFE720904 UFE786440 UFE851976 UFE917512 UFE983048 UFG8 UFG65544 UFG131080 UFG196616 UFG262152 UFG327688 UFG393224 UFG458760 UFG524296 UFG589832 UFG655368 UFG720904 UFG786440 UFG851976 UFG917512 UFG983048 UOH22:UOO22 UOH65558:UOO65558 UOH131094:UOO131094 UOH196630:UOO196630 UOH262166:UOO262166 UOH327702:UOO327702 UOH393238:UOO393238 UOH458774:UOO458774 UOH524310:UOO524310 UOH589846:UOO589846 UOH655382:UOO655382 UOH720918:UOO720918 UOH786454:UOO786454 UOH851990:UOO851990 UOH917526:UOO917526 UOH983062:UOO983062 UOL59:UPC59 UOL65595:UPC65595 UOL131131:UPC131131 UOL196667:UPC196667 UOL262203:UPC262203 UOL327739:UPC327739 UOL393275:UPC393275 UOL458811:UPC458811 UOL524347:UPC524347 UOL589883:UPC589883 UOL655419:UPC655419 UOL720955:UPC720955 UOL786491:UPC786491 UOL852027:UPC852027 UOL917563:UPC917563 UOL983099:UPC983099 UOY8 UOY65544 UOY131080 UOY196616 UOY262152 UOY327688 UOY393224 UOY458760 UOY524296 UOY589832 UOY655368 UOY720904 UOY786440 UOY851976 UOY917512 UOY983048 UPA8 UPA65544 UPA131080 UPA196616 UPA262152 UPA327688 UPA393224 UPA458760 UPA524296 UPA589832 UPA655368 UPA720904 UPA786440 UPA851976 UPA917512 UPA983048 UPC8 UPC65544 UPC131080 UPC196616 UPC262152 UPC327688 UPC393224 UPC458760 UPC524296 UPC589832 UPC655368 UPC720904 UPC786440 UPC851976 UPC917512 UPC983048 UYD22:UYK22 UYD65558:UYK65558 UYD131094:UYK131094 UYD196630:UYK196630 UYD262166:UYK262166 UYD327702:UYK327702 UYD393238:UYK393238 UYD458774:UYK458774 UYD524310:UYK524310 UYD589846:UYK589846 UYD655382:UYK655382 UYD720918:UYK720918 UYD786454:UYK786454 UYD851990:UYK851990 UYD917526:UYK917526 UYD983062:UYK983062 UYH59:UYY59 UYH65595:UYY65595 UYH131131:UYY131131 UYH196667:UYY196667 UYH262203:UYY262203 UYH327739:UYY327739 UYH393275:UYY393275 UYH458811:UYY458811 UYH524347:UYY524347 UYH589883:UYY589883 UYH655419:UYY655419 UYH720955:UYY720955 UYH786491:UYY786491 UYH852027:UYY852027 UYH917563:UYY917563 UYH983099:UYY983099 UYU8 UYU65544 UYU131080 UYU196616 UYU262152 UYU327688 UYU393224 UYU458760 UYU524296 UYU589832 UYU655368 UYU720904 UYU786440 UYU851976 UYU917512 UYU983048 UYW8 UYW65544 UYW131080 UYW196616 UYW262152 UYW327688 UYW393224 UYW458760 UYW524296 UYW589832 UYW655368 UYW720904 UYW786440 UYW851976 UYW917512 UYW983048 UYY8 UYY65544 UYY131080 UYY196616 UYY262152 UYY327688 UYY393224 UYY458760 UYY524296 UYY589832 UYY655368 UYY720904 UYY786440 UYY851976 UYY917512 UYY983048 VHZ22:VIG22 VHZ65558:VIG65558 VHZ131094:VIG131094 VHZ196630:VIG196630 VHZ262166:VIG262166 VHZ327702:VIG327702 VHZ393238:VIG393238 VHZ458774:VIG458774 VHZ524310:VIG524310 VHZ589846:VIG589846 VHZ655382:VIG655382 VHZ720918:VIG720918 VHZ786454:VIG786454 VHZ851990:VIG851990 VHZ917526:VIG917526 VHZ983062:VIG983062 VID59:VIU59 VID65595:VIU65595 VID131131:VIU131131 VID196667:VIU196667 VID262203:VIU262203 VID327739:VIU327739 VID393275:VIU393275 VID458811:VIU458811 VID524347:VIU524347 VID589883:VIU589883 VID655419:VIU655419 VID720955:VIU720955 VID786491:VIU786491 VID852027:VIU852027 VID917563:VIU917563 VID983099:VIU983099 VIQ8 VIQ65544 VIQ131080 VIQ196616 VIQ262152 VIQ327688 VIQ393224 VIQ458760 VIQ524296 VIQ589832 VIQ655368 VIQ720904 VIQ786440 VIQ851976 VIQ917512 VIQ983048 VIS8 VIS65544 VIS131080 VIS196616 VIS262152 VIS327688 VIS393224 VIS458760 VIS524296 VIS589832 VIS655368 VIS720904 VIS786440 VIS851976 VIS917512 VIS983048 VIU8 VIU65544 VIU131080 VIU196616 VIU262152 VIU327688 VIU393224 VIU458760 VIU524296 VIU589832 VIU655368 VIU720904 VIU786440 VIU851976 VIU917512 VIU983048 VRV22:VSC22 VRV65558:VSC65558 VRV131094:VSC131094 VRV196630:VSC196630 VRV262166:VSC262166 VRV327702:VSC327702 VRV393238:VSC393238 VRV458774:VSC458774 VRV524310:VSC524310 VRV589846:VSC589846 VRV655382:VSC655382 VRV720918:VSC720918 VRV786454:VSC786454 VRV851990:VSC851990 VRV917526:VSC917526 VRV983062:VSC983062 VRZ59:VSQ59 VRZ65595:VSQ65595 VRZ131131:VSQ131131 VRZ196667:VSQ196667 VRZ262203:VSQ262203 VRZ327739:VSQ327739 VRZ393275:VSQ393275 VRZ458811:VSQ458811 VRZ524347:VSQ524347 VRZ589883:VSQ589883 VRZ655419:VSQ655419 VRZ720955:VSQ720955 VRZ786491:VSQ786491 VRZ852027:VSQ852027 VRZ917563:VSQ917563 VRZ983099:VSQ983099 VSM8 VSM65544 VSM131080 VSM196616 VSM262152 VSM327688 VSM393224 VSM458760 VSM524296 VSM589832 VSM655368 VSM720904 VSM786440 VSM851976 VSM917512 VSM983048 VSO8 VSO65544 VSO131080 VSO196616 VSO262152 VSO327688 VSO393224 VSO458760 VSO524296 VSO589832 VSO655368 VSO720904 VSO786440 VSO851976 VSO917512 VSO983048 VSQ8 VSQ65544 VSQ131080 VSQ196616 VSQ262152 VSQ327688 VSQ393224 VSQ458760 VSQ524296 VSQ589832 VSQ655368 VSQ720904 VSQ786440 VSQ851976 VSQ917512 VSQ983048 WBR22:WBY22 WBR65558:WBY65558 WBR131094:WBY131094 WBR196630:WBY196630 WBR262166:WBY262166 WBR327702:WBY327702 WBR393238:WBY393238 WBR458774:WBY458774 WBR524310:WBY524310 WBR589846:WBY589846 WBR655382:WBY655382 WBR720918:WBY720918 WBR786454:WBY786454 WBR851990:WBY851990 WBR917526:WBY917526 WBR983062:WBY983062 WBV59:WCM59 WBV65595:WCM65595 WBV131131:WCM131131 WBV196667:WCM196667 WBV262203:WCM262203 WBV327739:WCM327739 WBV393275:WCM393275 WBV458811:WCM458811 WBV524347:WCM524347 WBV589883:WCM589883 WBV655419:WCM655419 WBV720955:WCM720955 WBV786491:WCM786491 WBV852027:WCM852027 WBV917563:WCM917563 WBV983099:WCM983099 WCI8 WCI65544 WCI131080 WCI196616 WCI262152 WCI327688 WCI393224 WCI458760 WCI524296 WCI589832 WCI655368 WCI720904 WCI786440 WCI851976 WCI917512 WCI983048 WCK8 WCK65544 WCK131080 WCK196616 WCK262152 WCK327688 WCK393224 WCK458760 WCK524296 WCK589832 WCK655368 WCK720904 WCK786440 WCK851976 WCK917512 WCK983048 WCM8 WCM65544 WCM131080 WCM196616 WCM262152 WCM327688 WCM393224 WCM458760 WCM524296 WCM589832 WCM655368 WCM720904 WCM786440 WCM851976 WCM917512 WCM983048 WLN22:WLU22 WLN65558:WLU65558 WLN131094:WLU131094 WLN196630:WLU196630 WLN262166:WLU262166 WLN327702:WLU327702 WLN393238:WLU393238 WLN458774:WLU458774 WLN524310:WLU524310 WLN589846:WLU589846 WLN655382:WLU655382 WLN720918:WLU720918 WLN786454:WLU786454 WLN851990:WLU851990 WLN917526:WLU917526 WLN983062:WLU983062 WLR59:WMI59 WLR65595:WMI65595 WLR131131:WMI131131 WLR196667:WMI196667 WLR262203:WMI262203 WLR327739:WMI327739 WLR393275:WMI393275 WLR458811:WMI458811 WLR524347:WMI524347 WLR589883:WMI589883 WLR655419:WMI655419 WLR720955:WMI720955 WLR786491:WMI786491 WLR852027:WMI852027 WLR917563:WMI917563 WLR983099:WMI983099 WME8 WME65544 WME131080 WME196616 WME262152 WME327688 WME393224 WME458760 WME524296 WME589832 WME655368 WME720904 WME786440 WME851976 WME917512 WME983048 WMG8 WMG65544 WMG131080 WMG196616 WMG262152 WMG327688 WMG393224 WMG458760 WMG524296 WMG589832 WMG655368 WMG720904 WMG786440 WMG851976 WMG917512 WMG983048 WMI8 WMI65544 WMI131080 WMI196616 WMI262152 WMI327688 WMI393224 WMI458760 WMI524296 WMI589832 WMI655368 WMI720904 WMI786440 WMI851976 WMI917512 WMI983048 WVJ22:WVQ22 WVJ65558:WVQ65558 WVJ131094:WVQ131094 WVJ196630:WVQ196630 WVJ262166:WVQ262166 WVJ327702:WVQ327702 WVJ393238:WVQ393238 WVJ458774:WVQ458774 WVJ524310:WVQ524310 WVJ589846:WVQ589846 WVJ655382:WVQ655382 WVJ720918:WVQ720918 WVJ786454:WVQ786454 WVJ851990:WVQ851990 WVJ917526:WVQ917526 WVJ983062:WVQ983062 WVN59:WWE59 WVN65595:WWE65595 WVN131131:WWE131131 WVN196667:WWE196667 WVN262203:WWE262203 WVN327739:WWE327739 WVN393275:WWE393275 WVN458811:WWE458811 WVN524347:WWE524347 WVN589883:WWE589883 WVN655419:WWE655419 WVN720955:WWE720955 WVN786491:WWE786491 WVN852027:WWE852027 WVN917563:WWE917563 WVN983099:WWE983099 WWA8 WWA65544 WWA131080 WWA196616 WWA262152 WWA327688 WWA393224 WWA458760 WWA524296 WWA589832 WWA655368 WWA720904 WWA786440 WWA851976 WWA917512 WWA983048 WWC8 WWC65544 WWC131080 WWC196616 WWC262152 WWC327688 WWC393224 WWC458760 WWC524296 WWC589832 WWC655368 WWC720904 WWC786440 WWC851976 WWC917512 WWC983048 WWE8 WWE65544 WWE131080 WWE196616 WWE262152 WWE327688 WWE393224 WWE458760 WWE524296 WWE589832 WWE655368 WWE720904 WWE786440 WWE851976 WWE917512 WWE983048" xr:uid="{00000000-0002-0000-2800-000000000000}"/>
  </dataValidations>
  <pageMargins left="0.70866141732283472" right="0.70866141732283472" top="0.74803149606299213" bottom="0.74803149606299213" header="0.31496062992125984" footer="0.31496062992125984"/>
  <pageSetup paperSize="9" fitToHeight="0" orientation="portrait" blackAndWhite="1" r:id="rId1"/>
  <drawing r:id="rId2"/>
  <legacyDrawing r:id="rId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6" tint="0.79995117038483843"/>
    <pageSetUpPr fitToPage="1"/>
  </sheetPr>
  <dimension ref="A1:AL123"/>
  <sheetViews>
    <sheetView workbookViewId="0"/>
  </sheetViews>
  <sheetFormatPr defaultColWidth="3.625" defaultRowHeight="15" customHeight="1"/>
  <cols>
    <col min="1" max="33" width="3.625" style="857" customWidth="1"/>
    <col min="34" max="34" width="14" style="857" customWidth="1"/>
    <col min="35" max="289" width="3.625" style="857" customWidth="1"/>
    <col min="290" max="290" width="14" style="857" customWidth="1"/>
    <col min="291" max="545" width="3.625" style="857" customWidth="1"/>
    <col min="546" max="546" width="14" style="857" customWidth="1"/>
    <col min="547" max="801" width="3.625" style="857" customWidth="1"/>
    <col min="802" max="802" width="14" style="857" customWidth="1"/>
    <col min="803" max="1057" width="3.625" style="857" customWidth="1"/>
    <col min="1058" max="1058" width="14" style="857" customWidth="1"/>
    <col min="1059" max="1313" width="3.625" style="857" customWidth="1"/>
    <col min="1314" max="1314" width="14" style="857" customWidth="1"/>
    <col min="1315" max="1569" width="3.625" style="857" customWidth="1"/>
    <col min="1570" max="1570" width="14" style="857" customWidth="1"/>
    <col min="1571" max="1825" width="3.625" style="857" customWidth="1"/>
    <col min="1826" max="1826" width="14" style="857" customWidth="1"/>
    <col min="1827" max="2081" width="3.625" style="857" customWidth="1"/>
    <col min="2082" max="2082" width="14" style="857" customWidth="1"/>
    <col min="2083" max="2337" width="3.625" style="857" customWidth="1"/>
    <col min="2338" max="2338" width="14" style="857" customWidth="1"/>
    <col min="2339" max="2593" width="3.625" style="857" customWidth="1"/>
    <col min="2594" max="2594" width="14" style="857" customWidth="1"/>
    <col min="2595" max="2849" width="3.625" style="857" customWidth="1"/>
    <col min="2850" max="2850" width="14" style="857" customWidth="1"/>
    <col min="2851" max="3105" width="3.625" style="857" customWidth="1"/>
    <col min="3106" max="3106" width="14" style="857" customWidth="1"/>
    <col min="3107" max="3361" width="3.625" style="857" customWidth="1"/>
    <col min="3362" max="3362" width="14" style="857" customWidth="1"/>
    <col min="3363" max="3617" width="3.625" style="857" customWidth="1"/>
    <col min="3618" max="3618" width="14" style="857" customWidth="1"/>
    <col min="3619" max="3873" width="3.625" style="857" customWidth="1"/>
    <col min="3874" max="3874" width="14" style="857" customWidth="1"/>
    <col min="3875" max="4129" width="3.625" style="857" customWidth="1"/>
    <col min="4130" max="4130" width="14" style="857" customWidth="1"/>
    <col min="4131" max="4385" width="3.625" style="857" customWidth="1"/>
    <col min="4386" max="4386" width="14" style="857" customWidth="1"/>
    <col min="4387" max="4641" width="3.625" style="857" customWidth="1"/>
    <col min="4642" max="4642" width="14" style="857" customWidth="1"/>
    <col min="4643" max="4897" width="3.625" style="857" customWidth="1"/>
    <col min="4898" max="4898" width="14" style="857" customWidth="1"/>
    <col min="4899" max="5153" width="3.625" style="857" customWidth="1"/>
    <col min="5154" max="5154" width="14" style="857" customWidth="1"/>
    <col min="5155" max="5409" width="3.625" style="857" customWidth="1"/>
    <col min="5410" max="5410" width="14" style="857" customWidth="1"/>
    <col min="5411" max="5665" width="3.625" style="857" customWidth="1"/>
    <col min="5666" max="5666" width="14" style="857" customWidth="1"/>
    <col min="5667" max="5921" width="3.625" style="857" customWidth="1"/>
    <col min="5922" max="5922" width="14" style="857" customWidth="1"/>
    <col min="5923" max="6177" width="3.625" style="857" customWidth="1"/>
    <col min="6178" max="6178" width="14" style="857" customWidth="1"/>
    <col min="6179" max="6433" width="3.625" style="857" customWidth="1"/>
    <col min="6434" max="6434" width="14" style="857" customWidth="1"/>
    <col min="6435" max="6689" width="3.625" style="857" customWidth="1"/>
    <col min="6690" max="6690" width="14" style="857" customWidth="1"/>
    <col min="6691" max="6945" width="3.625" style="857" customWidth="1"/>
    <col min="6946" max="6946" width="14" style="857" customWidth="1"/>
    <col min="6947" max="7201" width="3.625" style="857" customWidth="1"/>
    <col min="7202" max="7202" width="14" style="857" customWidth="1"/>
    <col min="7203" max="7457" width="3.625" style="857" customWidth="1"/>
    <col min="7458" max="7458" width="14" style="857" customWidth="1"/>
    <col min="7459" max="7713" width="3.625" style="857" customWidth="1"/>
    <col min="7714" max="7714" width="14" style="857" customWidth="1"/>
    <col min="7715" max="7969" width="3.625" style="857" customWidth="1"/>
    <col min="7970" max="7970" width="14" style="857" customWidth="1"/>
    <col min="7971" max="8225" width="3.625" style="857" customWidth="1"/>
    <col min="8226" max="8226" width="14" style="857" customWidth="1"/>
    <col min="8227" max="8481" width="3.625" style="857" customWidth="1"/>
    <col min="8482" max="8482" width="14" style="857" customWidth="1"/>
    <col min="8483" max="8737" width="3.625" style="857" customWidth="1"/>
    <col min="8738" max="8738" width="14" style="857" customWidth="1"/>
    <col min="8739" max="8993" width="3.625" style="857" customWidth="1"/>
    <col min="8994" max="8994" width="14" style="857" customWidth="1"/>
    <col min="8995" max="9249" width="3.625" style="857" customWidth="1"/>
    <col min="9250" max="9250" width="14" style="857" customWidth="1"/>
    <col min="9251" max="9505" width="3.625" style="857" customWidth="1"/>
    <col min="9506" max="9506" width="14" style="857" customWidth="1"/>
    <col min="9507" max="9761" width="3.625" style="857" customWidth="1"/>
    <col min="9762" max="9762" width="14" style="857" customWidth="1"/>
    <col min="9763" max="10017" width="3.625" style="857" customWidth="1"/>
    <col min="10018" max="10018" width="14" style="857" customWidth="1"/>
    <col min="10019" max="10273" width="3.625" style="857" customWidth="1"/>
    <col min="10274" max="10274" width="14" style="857" customWidth="1"/>
    <col min="10275" max="10529" width="3.625" style="857" customWidth="1"/>
    <col min="10530" max="10530" width="14" style="857" customWidth="1"/>
    <col min="10531" max="10785" width="3.625" style="857" customWidth="1"/>
    <col min="10786" max="10786" width="14" style="857" customWidth="1"/>
    <col min="10787" max="11041" width="3.625" style="857" customWidth="1"/>
    <col min="11042" max="11042" width="14" style="857" customWidth="1"/>
    <col min="11043" max="11297" width="3.625" style="857" customWidth="1"/>
    <col min="11298" max="11298" width="14" style="857" customWidth="1"/>
    <col min="11299" max="11553" width="3.625" style="857" customWidth="1"/>
    <col min="11554" max="11554" width="14" style="857" customWidth="1"/>
    <col min="11555" max="11809" width="3.625" style="857" customWidth="1"/>
    <col min="11810" max="11810" width="14" style="857" customWidth="1"/>
    <col min="11811" max="12065" width="3.625" style="857" customWidth="1"/>
    <col min="12066" max="12066" width="14" style="857" customWidth="1"/>
    <col min="12067" max="12321" width="3.625" style="857" customWidth="1"/>
    <col min="12322" max="12322" width="14" style="857" customWidth="1"/>
    <col min="12323" max="12577" width="3.625" style="857" customWidth="1"/>
    <col min="12578" max="12578" width="14" style="857" customWidth="1"/>
    <col min="12579" max="12833" width="3.625" style="857" customWidth="1"/>
    <col min="12834" max="12834" width="14" style="857" customWidth="1"/>
    <col min="12835" max="13089" width="3.625" style="857" customWidth="1"/>
    <col min="13090" max="13090" width="14" style="857" customWidth="1"/>
    <col min="13091" max="13345" width="3.625" style="857" customWidth="1"/>
    <col min="13346" max="13346" width="14" style="857" customWidth="1"/>
    <col min="13347" max="13601" width="3.625" style="857" customWidth="1"/>
    <col min="13602" max="13602" width="14" style="857" customWidth="1"/>
    <col min="13603" max="13857" width="3.625" style="857" customWidth="1"/>
    <col min="13858" max="13858" width="14" style="857" customWidth="1"/>
    <col min="13859" max="14113" width="3.625" style="857" customWidth="1"/>
    <col min="14114" max="14114" width="14" style="857" customWidth="1"/>
    <col min="14115" max="14369" width="3.625" style="857" customWidth="1"/>
    <col min="14370" max="14370" width="14" style="857" customWidth="1"/>
    <col min="14371" max="14625" width="3.625" style="857" customWidth="1"/>
    <col min="14626" max="14626" width="14" style="857" customWidth="1"/>
    <col min="14627" max="14881" width="3.625" style="857" customWidth="1"/>
    <col min="14882" max="14882" width="14" style="857" customWidth="1"/>
    <col min="14883" max="15137" width="3.625" style="857" customWidth="1"/>
    <col min="15138" max="15138" width="14" style="857" customWidth="1"/>
    <col min="15139" max="15393" width="3.625" style="857" customWidth="1"/>
    <col min="15394" max="15394" width="14" style="857" customWidth="1"/>
    <col min="15395" max="15649" width="3.625" style="857" customWidth="1"/>
    <col min="15650" max="15650" width="14" style="857" customWidth="1"/>
    <col min="15651" max="15905" width="3.625" style="857" customWidth="1"/>
    <col min="15906" max="15906" width="14" style="857" customWidth="1"/>
    <col min="15907" max="16161" width="3.625" style="857" customWidth="1"/>
    <col min="16162" max="16162" width="14" style="857" customWidth="1"/>
    <col min="16163" max="16384" width="3.625" style="857" customWidth="1"/>
  </cols>
  <sheetData>
    <row r="1" spans="1:38">
      <c r="A1" s="857" t="s">
        <v>3566</v>
      </c>
      <c r="AH1" s="859" t="s">
        <v>3093</v>
      </c>
      <c r="AI1" s="859"/>
    </row>
    <row r="2" spans="1:38">
      <c r="AH2" s="860" t="s">
        <v>2845</v>
      </c>
      <c r="AI2" s="859"/>
    </row>
    <row r="3" spans="1:38">
      <c r="AH3" s="861" t="str">
        <f>HYPERLINK("#A1：X54")</f>
        <v>#A1：X54</v>
      </c>
      <c r="AI3" s="862" t="s">
        <v>3466</v>
      </c>
      <c r="AJ3" s="863"/>
      <c r="AK3" s="863"/>
      <c r="AL3" s="863"/>
    </row>
    <row r="4" spans="1:38">
      <c r="A4" s="2267" t="s">
        <v>2825</v>
      </c>
      <c r="B4" s="2267"/>
      <c r="C4" s="2267"/>
      <c r="D4" s="2267"/>
      <c r="E4" s="2267"/>
      <c r="F4" s="2267"/>
      <c r="G4" s="2267"/>
      <c r="H4" s="2267"/>
      <c r="I4" s="2267"/>
      <c r="J4" s="2267"/>
      <c r="K4" s="2267"/>
      <c r="L4" s="2267"/>
      <c r="M4" s="2267"/>
      <c r="N4" s="2267"/>
      <c r="O4" s="2267"/>
      <c r="P4" s="2267"/>
      <c r="Q4" s="2267"/>
      <c r="R4" s="2267"/>
      <c r="S4" s="2267"/>
      <c r="T4" s="2267"/>
      <c r="U4" s="2267"/>
      <c r="V4" s="2267"/>
      <c r="W4" s="2267"/>
      <c r="X4" s="2267"/>
      <c r="AH4" s="861" t="str">
        <f>HYPERLINK("#A55：X108")</f>
        <v>#A55：X108</v>
      </c>
      <c r="AI4" s="864" t="s">
        <v>3467</v>
      </c>
      <c r="AJ4" s="865"/>
      <c r="AK4" s="865"/>
      <c r="AL4" s="865"/>
    </row>
    <row r="5" spans="1:38">
      <c r="A5" s="2267"/>
      <c r="B5" s="2267"/>
      <c r="C5" s="2267"/>
      <c r="D5" s="2267"/>
      <c r="E5" s="2267"/>
      <c r="F5" s="2267"/>
      <c r="G5" s="2267"/>
      <c r="H5" s="2267"/>
      <c r="I5" s="2267"/>
      <c r="J5" s="2267"/>
      <c r="K5" s="2267"/>
      <c r="L5" s="2267"/>
      <c r="M5" s="2267"/>
      <c r="N5" s="2267"/>
      <c r="O5" s="2267"/>
      <c r="P5" s="2267"/>
      <c r="Q5" s="2267"/>
      <c r="R5" s="2267"/>
      <c r="S5" s="2267"/>
      <c r="T5" s="2267"/>
      <c r="U5" s="2267"/>
      <c r="V5" s="2267"/>
      <c r="W5" s="2267"/>
      <c r="X5" s="2267"/>
    </row>
    <row r="6" spans="1:38">
      <c r="A6" s="866"/>
      <c r="B6" s="866"/>
      <c r="C6" s="866"/>
      <c r="D6" s="866"/>
      <c r="E6" s="866"/>
      <c r="F6" s="866"/>
      <c r="G6" s="866"/>
      <c r="H6" s="866"/>
      <c r="I6" s="866"/>
      <c r="J6" s="866"/>
      <c r="K6" s="866"/>
      <c r="L6" s="866"/>
      <c r="M6" s="866"/>
      <c r="N6" s="866"/>
      <c r="O6" s="866"/>
      <c r="P6" s="866"/>
      <c r="Q6" s="866"/>
      <c r="R6" s="866"/>
      <c r="S6" s="866"/>
      <c r="T6" s="866"/>
      <c r="U6" s="866"/>
      <c r="V6" s="866"/>
      <c r="W6" s="866"/>
      <c r="X6" s="866"/>
    </row>
    <row r="8" spans="1:38">
      <c r="Q8" s="2286" t="s">
        <v>3729</v>
      </c>
      <c r="R8" s="2286"/>
      <c r="S8" s="2286"/>
      <c r="T8" s="2286"/>
      <c r="U8" s="2286"/>
      <c r="V8" s="2286"/>
      <c r="W8" s="2286"/>
      <c r="X8" s="2286"/>
    </row>
    <row r="9" spans="1:38">
      <c r="R9" s="868"/>
      <c r="S9" s="867"/>
      <c r="T9" s="867"/>
      <c r="U9" s="867"/>
      <c r="V9" s="867"/>
      <c r="W9" s="867"/>
      <c r="X9" s="867"/>
    </row>
    <row r="11" spans="1:38">
      <c r="A11" s="857" t="str">
        <f ca="1">cst_Pre_Corp__SHINSEI</f>
        <v>一般財団法人　岩手県建築住宅センター</v>
      </c>
    </row>
    <row r="12" spans="1:38">
      <c r="A12" s="857" t="str">
        <f ca="1">"　　"&amp;cst_Pre_Daihyou__SHINSEI&amp;"　様"</f>
        <v>　　理事長　　渡 邊 健 治　様</v>
      </c>
    </row>
    <row r="15" spans="1:38">
      <c r="Q15" s="2258" t="str">
        <f>cst_wskakunin_owner1_JIMU_NAME</f>
        <v/>
      </c>
      <c r="R15" s="2258"/>
      <c r="S15" s="2258"/>
      <c r="T15" s="2258"/>
      <c r="U15" s="2258"/>
      <c r="V15" s="2258"/>
      <c r="W15" s="2258"/>
    </row>
    <row r="16" spans="1:38">
      <c r="M16" s="857" t="s">
        <v>3468</v>
      </c>
      <c r="Q16" s="2258" t="str">
        <f>cst_wskakunin_owner1__space2</f>
        <v>松山　梨香子</v>
      </c>
      <c r="R16" s="2258"/>
      <c r="S16" s="2258"/>
      <c r="T16" s="2258"/>
      <c r="U16" s="2258"/>
      <c r="V16" s="2258"/>
      <c r="W16" s="2258"/>
    </row>
    <row r="17" spans="1:24">
      <c r="Q17" s="2258" t="str">
        <f>cst_wskakunin_owner2_JIMU_NAME</f>
        <v/>
      </c>
      <c r="R17" s="2258"/>
      <c r="S17" s="2258"/>
      <c r="T17" s="2258"/>
      <c r="U17" s="2258"/>
      <c r="V17" s="2258"/>
      <c r="W17" s="2258"/>
      <c r="X17" s="869"/>
    </row>
    <row r="18" spans="1:24">
      <c r="Q18" s="2258" t="str">
        <f>cst_wskakunin_owner2__space2</f>
        <v/>
      </c>
      <c r="R18" s="2258"/>
      <c r="S18" s="2258"/>
      <c r="T18" s="2258"/>
      <c r="U18" s="2258"/>
      <c r="V18" s="2258"/>
      <c r="W18" s="2258"/>
    </row>
    <row r="19" spans="1:24">
      <c r="Q19" s="2258" t="str">
        <f>cst_wskakunin_owner3_JIMU_NAME</f>
        <v/>
      </c>
      <c r="R19" s="2258"/>
      <c r="S19" s="2258"/>
      <c r="T19" s="2258"/>
      <c r="U19" s="2258"/>
      <c r="V19" s="2258"/>
      <c r="W19" s="2258"/>
      <c r="X19" s="870"/>
    </row>
    <row r="20" spans="1:24">
      <c r="Q20" s="2258" t="str">
        <f>cst_wskakunin_owner3__space2</f>
        <v/>
      </c>
      <c r="R20" s="2258"/>
      <c r="S20" s="2258"/>
      <c r="T20" s="2258"/>
      <c r="U20" s="2258"/>
      <c r="V20" s="2258"/>
      <c r="W20" s="2258"/>
    </row>
    <row r="22" spans="1:24">
      <c r="B22" s="2294" t="str">
        <f>cst_wskakunin_SHINSEI_DATE</f>
        <v/>
      </c>
      <c r="C22" s="2294"/>
      <c r="D22" s="2294"/>
      <c r="E22" s="2294"/>
      <c r="F22" s="2294"/>
      <c r="G22" s="2294"/>
      <c r="H22" s="2294"/>
      <c r="I22" s="2294"/>
      <c r="J22" s="857" t="s">
        <v>3567</v>
      </c>
    </row>
    <row r="23" spans="1:24">
      <c r="A23" s="857" t="s">
        <v>3568</v>
      </c>
    </row>
    <row r="26" spans="1:24">
      <c r="A26" s="2259" t="s">
        <v>0</v>
      </c>
      <c r="B26" s="2259"/>
      <c r="C26" s="2259"/>
      <c r="D26" s="2259"/>
      <c r="E26" s="2259"/>
      <c r="F26" s="2259"/>
      <c r="G26" s="2259"/>
      <c r="H26" s="2259"/>
      <c r="I26" s="2259"/>
      <c r="J26" s="2259"/>
      <c r="K26" s="2259"/>
      <c r="L26" s="2259"/>
      <c r="M26" s="2259"/>
      <c r="N26" s="2259"/>
      <c r="O26" s="2259"/>
      <c r="P26" s="2259"/>
      <c r="Q26" s="2259"/>
      <c r="R26" s="2259"/>
      <c r="S26" s="2259"/>
      <c r="T26" s="2259"/>
      <c r="U26" s="2259"/>
      <c r="V26" s="2259"/>
      <c r="W26" s="2259"/>
      <c r="X26" s="2259"/>
    </row>
    <row r="29" spans="1:24">
      <c r="B29" s="2261" t="s">
        <v>3563</v>
      </c>
      <c r="C29" s="2261"/>
      <c r="D29" s="2261"/>
      <c r="E29" s="2261"/>
      <c r="F29" s="2261"/>
      <c r="G29" s="2261"/>
      <c r="H29" s="2261"/>
      <c r="J29" s="871" t="s">
        <v>374</v>
      </c>
      <c r="K29" s="2288" t="str">
        <f>IF(目次・入力シート!$BK$31="","＜目次・入力シートに入力してください＞",目次・入力シート!$BK$31)</f>
        <v>＜目次・入力シートに入力してください＞</v>
      </c>
      <c r="L29" s="2288"/>
      <c r="M29" s="2288"/>
      <c r="N29" s="2288"/>
      <c r="O29" s="2288"/>
      <c r="P29" s="2288"/>
      <c r="Q29" s="868" t="s">
        <v>375</v>
      </c>
    </row>
    <row r="30" spans="1:24">
      <c r="B30" s="887"/>
      <c r="C30" s="887"/>
      <c r="D30" s="887"/>
      <c r="E30" s="887"/>
      <c r="F30" s="887"/>
      <c r="G30" s="887"/>
      <c r="H30" s="887"/>
      <c r="I30" s="887"/>
      <c r="J30" s="887"/>
      <c r="K30" s="887"/>
      <c r="L30" s="887"/>
      <c r="M30" s="887"/>
      <c r="N30" s="887"/>
      <c r="O30" s="887"/>
      <c r="P30" s="887"/>
      <c r="Q30" s="887"/>
      <c r="R30" s="887"/>
    </row>
    <row r="31" spans="1:24">
      <c r="B31" s="887"/>
      <c r="C31" s="887"/>
      <c r="D31" s="887"/>
      <c r="E31" s="887"/>
      <c r="F31" s="887"/>
      <c r="G31" s="887"/>
      <c r="H31" s="887"/>
      <c r="I31" s="887"/>
      <c r="J31" s="887"/>
      <c r="K31" s="887"/>
      <c r="L31" s="887"/>
      <c r="M31" s="887"/>
      <c r="N31" s="887"/>
      <c r="O31" s="887"/>
      <c r="P31" s="887"/>
      <c r="Q31" s="887"/>
      <c r="R31" s="887"/>
    </row>
    <row r="32" spans="1:24">
      <c r="B32" s="2260" t="s">
        <v>3564</v>
      </c>
      <c r="C32" s="2260"/>
      <c r="D32" s="2260"/>
      <c r="E32" s="2260"/>
      <c r="F32" s="2260"/>
      <c r="G32" s="2260"/>
      <c r="H32" s="2260"/>
      <c r="J32" s="2296" t="str">
        <f>IF(目次・入力シート!$BJ$33="","＜目次・入力シートに入力してください＞",目次・入力シート!$BJ$33)</f>
        <v>＜目次・入力シートに入力してください＞</v>
      </c>
      <c r="K32" s="2296"/>
      <c r="L32" s="2296"/>
      <c r="M32" s="2296"/>
      <c r="N32" s="2296"/>
      <c r="O32" s="2296"/>
      <c r="P32" s="2296"/>
      <c r="Q32" s="2296"/>
    </row>
    <row r="35" spans="1:24">
      <c r="B35" s="2260" t="s">
        <v>3473</v>
      </c>
      <c r="C35" s="2260"/>
      <c r="D35" s="2260"/>
      <c r="E35" s="2260"/>
      <c r="F35" s="2260"/>
      <c r="G35" s="2260"/>
      <c r="H35" s="2260"/>
      <c r="J35" s="2257"/>
      <c r="K35" s="2257"/>
      <c r="L35" s="2257"/>
      <c r="M35" s="2257"/>
      <c r="N35" s="2257"/>
      <c r="O35" s="2257"/>
      <c r="P35" s="2257"/>
      <c r="Q35" s="2257"/>
      <c r="R35" s="2257"/>
      <c r="S35" s="2257"/>
      <c r="T35" s="2257"/>
      <c r="U35" s="2257"/>
      <c r="V35" s="2257"/>
      <c r="W35" s="2257"/>
    </row>
    <row r="36" spans="1:24">
      <c r="J36" s="2257"/>
      <c r="K36" s="2257"/>
      <c r="L36" s="2257"/>
      <c r="M36" s="2257"/>
      <c r="N36" s="2257"/>
      <c r="O36" s="2257"/>
      <c r="P36" s="2257"/>
      <c r="Q36" s="2257"/>
      <c r="R36" s="2257"/>
      <c r="S36" s="2257"/>
      <c r="T36" s="2257"/>
      <c r="U36" s="2257"/>
      <c r="V36" s="2257"/>
      <c r="W36" s="2257"/>
    </row>
    <row r="37" spans="1:24">
      <c r="J37" s="2257"/>
      <c r="K37" s="2257"/>
      <c r="L37" s="2257"/>
      <c r="M37" s="2257"/>
      <c r="N37" s="2257"/>
      <c r="O37" s="2257"/>
      <c r="P37" s="2257"/>
      <c r="Q37" s="2257"/>
      <c r="R37" s="2257"/>
      <c r="S37" s="2257"/>
      <c r="T37" s="2257"/>
      <c r="U37" s="2257"/>
      <c r="V37" s="2257"/>
      <c r="W37" s="2257"/>
    </row>
    <row r="40" spans="1:24">
      <c r="A40" s="2263" t="s">
        <v>3474</v>
      </c>
      <c r="B40" s="2263"/>
      <c r="C40" s="2263"/>
      <c r="D40" s="2263"/>
      <c r="E40" s="2263"/>
      <c r="F40" s="2263"/>
      <c r="G40" s="2263"/>
      <c r="H40" s="2263"/>
      <c r="I40" s="2263"/>
      <c r="J40" s="2263"/>
      <c r="K40" s="2263"/>
      <c r="L40" s="2263"/>
      <c r="M40" s="2263"/>
      <c r="N40" s="2263"/>
      <c r="O40" s="2263"/>
      <c r="P40" s="2263"/>
      <c r="Q40" s="2263"/>
      <c r="R40" s="2263"/>
      <c r="S40" s="2263"/>
      <c r="T40" s="2263"/>
      <c r="U40" s="2263"/>
      <c r="V40" s="2263"/>
      <c r="W40" s="2263"/>
      <c r="X40" s="2263"/>
    </row>
    <row r="41" spans="1:24">
      <c r="A41" s="2263"/>
      <c r="B41" s="2263"/>
      <c r="C41" s="2263"/>
      <c r="D41" s="2263"/>
      <c r="E41" s="2263"/>
      <c r="F41" s="2263"/>
      <c r="G41" s="2263"/>
      <c r="H41" s="2263"/>
      <c r="I41" s="2263"/>
      <c r="J41" s="2263"/>
      <c r="K41" s="2263"/>
      <c r="L41" s="2263"/>
      <c r="M41" s="2263"/>
      <c r="N41" s="2263"/>
      <c r="O41" s="2263"/>
      <c r="P41" s="2263"/>
      <c r="Q41" s="2263"/>
      <c r="R41" s="2263"/>
      <c r="S41" s="2263"/>
      <c r="T41" s="2263"/>
      <c r="U41" s="2263"/>
      <c r="V41" s="2263"/>
      <c r="W41" s="2263"/>
      <c r="X41" s="2263"/>
    </row>
    <row r="50" spans="1:38">
      <c r="N50" s="857" t="s">
        <v>3475</v>
      </c>
    </row>
    <row r="52" spans="1:38">
      <c r="O52" s="2286" t="s">
        <v>3729</v>
      </c>
      <c r="P52" s="2286"/>
      <c r="Q52" s="2286"/>
      <c r="R52" s="2286"/>
      <c r="S52" s="2286"/>
      <c r="T52" s="2286"/>
      <c r="U52" s="2286"/>
    </row>
    <row r="53" spans="1:38">
      <c r="O53" s="857" t="str">
        <f ca="1">cst_Pre_Corp__SHINSEI</f>
        <v>一般財団法人　岩手県建築住宅センター</v>
      </c>
    </row>
    <row r="54" spans="1:38">
      <c r="O54" s="857" t="str">
        <f ca="1">"　　"&amp;cst_Pre_Daihyou__SHINSEI&amp;"　　印"</f>
        <v>　　理事長　　渡 邊 健 治　　印</v>
      </c>
      <c r="AH54" s="873"/>
      <c r="AI54" s="873"/>
      <c r="AJ54" s="873"/>
      <c r="AK54" s="873"/>
      <c r="AL54" s="873"/>
    </row>
    <row r="55" spans="1:38">
      <c r="A55" s="857" t="s">
        <v>3457</v>
      </c>
      <c r="AH55" s="859" t="s">
        <v>3093</v>
      </c>
      <c r="AI55" s="859"/>
    </row>
    <row r="56" spans="1:38">
      <c r="B56" s="857" t="s">
        <v>3476</v>
      </c>
      <c r="AH56" s="860" t="s">
        <v>2845</v>
      </c>
      <c r="AI56" s="859"/>
    </row>
    <row r="57" spans="1:38">
      <c r="AH57" s="861" t="str">
        <f>HYPERLINK("#A1：X54")</f>
        <v>#A1：X54</v>
      </c>
      <c r="AI57" s="862" t="s">
        <v>3466</v>
      </c>
      <c r="AJ57" s="863"/>
      <c r="AK57" s="863"/>
      <c r="AL57" s="863"/>
    </row>
    <row r="58" spans="1:38">
      <c r="B58" s="857" t="s">
        <v>3477</v>
      </c>
      <c r="F58" s="2264"/>
      <c r="G58" s="2264"/>
      <c r="H58" s="2264"/>
      <c r="I58" s="2264"/>
      <c r="J58" s="2264"/>
      <c r="K58" s="2264"/>
      <c r="L58" s="2264"/>
      <c r="M58" s="2264"/>
      <c r="N58" s="2264"/>
      <c r="O58" s="2264"/>
      <c r="P58" s="2264"/>
      <c r="Q58" s="2264"/>
      <c r="R58" s="2264"/>
      <c r="S58" s="2264"/>
      <c r="T58" s="2264"/>
      <c r="U58" s="2264"/>
      <c r="V58" s="2264"/>
      <c r="W58" s="2264"/>
      <c r="AH58" s="861" t="str">
        <f>HYPERLINK("#A55：X108")</f>
        <v>#A55：X108</v>
      </c>
      <c r="AI58" s="864" t="s">
        <v>3467</v>
      </c>
      <c r="AJ58" s="865"/>
      <c r="AK58" s="865"/>
      <c r="AL58" s="865"/>
    </row>
    <row r="59" spans="1:38">
      <c r="B59" s="857" t="s">
        <v>3478</v>
      </c>
      <c r="F59" s="2265"/>
      <c r="G59" s="2265"/>
      <c r="H59" s="2265"/>
      <c r="I59" s="2265"/>
      <c r="J59" s="2265"/>
      <c r="K59" s="2265"/>
      <c r="L59" s="2265"/>
      <c r="M59" s="2265"/>
      <c r="N59" s="2265"/>
      <c r="O59" s="2265"/>
      <c r="P59" s="2265"/>
      <c r="Q59" s="2265"/>
      <c r="R59" s="2265"/>
      <c r="S59" s="2265"/>
      <c r="T59" s="2265"/>
      <c r="U59" s="2265"/>
      <c r="V59" s="2265"/>
      <c r="W59" s="2265"/>
    </row>
    <row r="60" spans="1:38">
      <c r="B60" s="857" t="s">
        <v>3479</v>
      </c>
      <c r="F60" s="2257"/>
      <c r="G60" s="2257"/>
      <c r="H60" s="2257"/>
      <c r="I60" s="2257"/>
      <c r="J60" s="2257"/>
      <c r="K60" s="2257"/>
      <c r="L60" s="2257"/>
      <c r="M60" s="2257"/>
      <c r="N60" s="2257"/>
      <c r="O60" s="2257"/>
      <c r="P60" s="2257"/>
      <c r="Q60" s="2257"/>
      <c r="R60" s="2257"/>
      <c r="S60" s="2257"/>
      <c r="T60" s="2257"/>
      <c r="U60" s="2257"/>
      <c r="V60" s="2257"/>
      <c r="W60" s="2257"/>
      <c r="AH60" s="873"/>
      <c r="AI60" s="873"/>
      <c r="AJ60" s="873"/>
      <c r="AK60" s="873"/>
      <c r="AL60" s="873"/>
    </row>
    <row r="61" spans="1:38">
      <c r="F61" s="2257"/>
      <c r="G61" s="2257"/>
      <c r="H61" s="2257"/>
      <c r="I61" s="2257"/>
      <c r="J61" s="2257"/>
      <c r="K61" s="2257"/>
      <c r="L61" s="2257"/>
      <c r="M61" s="2257"/>
      <c r="N61" s="2257"/>
      <c r="O61" s="2257"/>
      <c r="P61" s="2257"/>
      <c r="Q61" s="2257"/>
      <c r="R61" s="2257"/>
      <c r="S61" s="2257"/>
      <c r="T61" s="2257"/>
      <c r="U61" s="2257"/>
      <c r="V61" s="2257"/>
      <c r="W61" s="2257"/>
      <c r="AH61" s="873"/>
      <c r="AI61" s="873"/>
      <c r="AJ61" s="873"/>
      <c r="AK61" s="873"/>
      <c r="AL61" s="873"/>
    </row>
    <row r="62" spans="1:38">
      <c r="AH62" s="873"/>
      <c r="AI62" s="873"/>
      <c r="AJ62" s="873"/>
      <c r="AK62" s="873"/>
      <c r="AL62" s="873"/>
    </row>
    <row r="63" spans="1:38">
      <c r="AH63" s="873"/>
      <c r="AI63" s="873"/>
      <c r="AJ63" s="873"/>
      <c r="AK63" s="873"/>
      <c r="AL63" s="873"/>
    </row>
    <row r="64" spans="1:38">
      <c r="AH64" s="873"/>
      <c r="AI64" s="873"/>
      <c r="AJ64" s="873"/>
      <c r="AK64" s="873"/>
      <c r="AL64" s="873"/>
    </row>
    <row r="65" spans="34:38">
      <c r="AH65" s="873"/>
      <c r="AI65" s="873"/>
      <c r="AJ65" s="873"/>
      <c r="AK65" s="873"/>
      <c r="AL65" s="873"/>
    </row>
    <row r="66" spans="34:38">
      <c r="AH66" s="873"/>
      <c r="AI66" s="873"/>
      <c r="AJ66" s="873"/>
      <c r="AK66" s="873"/>
      <c r="AL66" s="873"/>
    </row>
    <row r="67" spans="34:38">
      <c r="AH67" s="873"/>
      <c r="AI67" s="873"/>
      <c r="AJ67" s="873"/>
      <c r="AK67" s="873"/>
      <c r="AL67" s="873"/>
    </row>
    <row r="68" spans="34:38">
      <c r="AH68" s="873"/>
      <c r="AI68" s="873"/>
      <c r="AJ68" s="873"/>
      <c r="AK68" s="873"/>
      <c r="AL68" s="873"/>
    </row>
    <row r="69" spans="34:38">
      <c r="AH69" s="873"/>
      <c r="AI69" s="873"/>
      <c r="AJ69" s="873"/>
      <c r="AK69" s="873"/>
      <c r="AL69" s="873"/>
    </row>
    <row r="70" spans="34:38">
      <c r="AH70" s="873"/>
      <c r="AI70" s="873"/>
      <c r="AJ70" s="873"/>
      <c r="AK70" s="873"/>
      <c r="AL70" s="873"/>
    </row>
    <row r="71" spans="34:38">
      <c r="AH71" s="873"/>
      <c r="AI71" s="873"/>
      <c r="AJ71" s="873"/>
      <c r="AK71" s="873"/>
      <c r="AL71" s="873"/>
    </row>
    <row r="72" spans="34:38">
      <c r="AH72" s="873"/>
      <c r="AI72" s="873"/>
      <c r="AJ72" s="873"/>
      <c r="AK72" s="873"/>
      <c r="AL72" s="873"/>
    </row>
    <row r="73" spans="34:38">
      <c r="AH73" s="873"/>
      <c r="AI73" s="873"/>
      <c r="AJ73" s="873"/>
      <c r="AK73" s="873"/>
      <c r="AL73" s="873"/>
    </row>
    <row r="74" spans="34:38">
      <c r="AH74" s="873"/>
      <c r="AI74" s="873"/>
      <c r="AJ74" s="873"/>
      <c r="AK74" s="873"/>
      <c r="AL74" s="873"/>
    </row>
    <row r="75" spans="34:38">
      <c r="AH75" s="873"/>
      <c r="AI75" s="873"/>
      <c r="AJ75" s="873"/>
      <c r="AK75" s="873"/>
      <c r="AL75" s="873"/>
    </row>
    <row r="76" spans="34:38">
      <c r="AH76" s="873"/>
      <c r="AI76" s="873"/>
      <c r="AJ76" s="873"/>
      <c r="AK76" s="873"/>
      <c r="AL76" s="873"/>
    </row>
    <row r="77" spans="34:38">
      <c r="AH77" s="873"/>
      <c r="AI77" s="873"/>
      <c r="AJ77" s="873"/>
      <c r="AK77" s="873"/>
      <c r="AL77" s="873"/>
    </row>
    <row r="78" spans="34:38">
      <c r="AH78" s="873"/>
      <c r="AI78" s="873"/>
      <c r="AJ78" s="873"/>
      <c r="AK78" s="873"/>
      <c r="AL78" s="873"/>
    </row>
    <row r="79" spans="34:38">
      <c r="AH79" s="873"/>
      <c r="AI79" s="873"/>
      <c r="AJ79" s="873"/>
      <c r="AK79" s="873"/>
      <c r="AL79" s="873"/>
    </row>
    <row r="80" spans="34:38">
      <c r="AH80" s="873"/>
      <c r="AI80" s="873"/>
      <c r="AJ80" s="873"/>
      <c r="AK80" s="873"/>
      <c r="AL80" s="873"/>
    </row>
    <row r="81" spans="34:38">
      <c r="AH81" s="873"/>
      <c r="AI81" s="873"/>
      <c r="AJ81" s="873"/>
      <c r="AK81" s="873"/>
      <c r="AL81" s="873"/>
    </row>
    <row r="82" spans="34:38">
      <c r="AH82" s="873"/>
      <c r="AI82" s="873"/>
      <c r="AJ82" s="873"/>
      <c r="AK82" s="873"/>
      <c r="AL82" s="873"/>
    </row>
    <row r="83" spans="34:38">
      <c r="AH83" s="873"/>
      <c r="AI83" s="873"/>
      <c r="AJ83" s="873"/>
      <c r="AK83" s="873"/>
      <c r="AL83" s="873"/>
    </row>
    <row r="84" spans="34:38">
      <c r="AH84" s="873"/>
      <c r="AI84" s="873"/>
      <c r="AJ84" s="873"/>
      <c r="AK84" s="873"/>
      <c r="AL84" s="873"/>
    </row>
    <row r="85" spans="34:38">
      <c r="AH85" s="873"/>
      <c r="AI85" s="873"/>
      <c r="AJ85" s="873"/>
      <c r="AK85" s="873"/>
      <c r="AL85" s="873"/>
    </row>
    <row r="86" spans="34:38">
      <c r="AH86" s="873"/>
      <c r="AI86" s="873"/>
      <c r="AJ86" s="873"/>
      <c r="AK86" s="873"/>
      <c r="AL86" s="873"/>
    </row>
    <row r="87" spans="34:38">
      <c r="AH87" s="873"/>
      <c r="AI87" s="873"/>
      <c r="AJ87" s="873"/>
      <c r="AK87" s="873"/>
      <c r="AL87" s="873"/>
    </row>
    <row r="88" spans="34:38">
      <c r="AH88" s="873"/>
      <c r="AI88" s="873"/>
      <c r="AJ88" s="873"/>
      <c r="AK88" s="873"/>
      <c r="AL88" s="873"/>
    </row>
    <row r="89" spans="34:38">
      <c r="AH89" s="873"/>
      <c r="AI89" s="873"/>
      <c r="AJ89" s="873"/>
      <c r="AK89" s="873"/>
      <c r="AL89" s="873"/>
    </row>
    <row r="90" spans="34:38">
      <c r="AH90" s="873"/>
      <c r="AI90" s="873"/>
      <c r="AJ90" s="873"/>
      <c r="AK90" s="873"/>
      <c r="AL90" s="873"/>
    </row>
    <row r="91" spans="34:38">
      <c r="AH91" s="873"/>
      <c r="AI91" s="873"/>
      <c r="AJ91" s="873"/>
      <c r="AK91" s="873"/>
      <c r="AL91" s="873"/>
    </row>
    <row r="92" spans="34:38">
      <c r="AH92" s="873"/>
      <c r="AI92" s="873"/>
      <c r="AJ92" s="873"/>
      <c r="AK92" s="873"/>
      <c r="AL92" s="873"/>
    </row>
    <row r="93" spans="34:38">
      <c r="AH93" s="873"/>
      <c r="AI93" s="873"/>
      <c r="AJ93" s="873"/>
      <c r="AK93" s="873"/>
      <c r="AL93" s="873"/>
    </row>
    <row r="94" spans="34:38">
      <c r="AH94" s="873"/>
      <c r="AI94" s="873"/>
      <c r="AJ94" s="873"/>
      <c r="AK94" s="873"/>
      <c r="AL94" s="873"/>
    </row>
    <row r="95" spans="34:38">
      <c r="AH95" s="873"/>
      <c r="AI95" s="873"/>
      <c r="AJ95" s="873"/>
      <c r="AK95" s="873"/>
      <c r="AL95" s="873"/>
    </row>
    <row r="96" spans="34:38">
      <c r="AH96" s="873"/>
      <c r="AI96" s="873"/>
      <c r="AJ96" s="873"/>
      <c r="AK96" s="873"/>
      <c r="AL96" s="873"/>
    </row>
    <row r="97" spans="34:38">
      <c r="AH97" s="873"/>
      <c r="AI97" s="873"/>
      <c r="AJ97" s="873"/>
      <c r="AK97" s="873"/>
      <c r="AL97" s="873"/>
    </row>
    <row r="98" spans="34:38">
      <c r="AH98" s="873"/>
      <c r="AI98" s="873"/>
      <c r="AJ98" s="873"/>
      <c r="AK98" s="873"/>
      <c r="AL98" s="873"/>
    </row>
    <row r="99" spans="34:38">
      <c r="AH99" s="873"/>
      <c r="AI99" s="873"/>
      <c r="AJ99" s="873"/>
      <c r="AK99" s="873"/>
      <c r="AL99" s="873"/>
    </row>
    <row r="100" spans="34:38">
      <c r="AH100" s="873"/>
      <c r="AI100" s="873"/>
      <c r="AJ100" s="873"/>
      <c r="AK100" s="873"/>
      <c r="AL100" s="873"/>
    </row>
    <row r="101" spans="34:38">
      <c r="AH101" s="873"/>
      <c r="AI101" s="873"/>
      <c r="AJ101" s="873"/>
      <c r="AK101" s="873"/>
      <c r="AL101" s="873"/>
    </row>
    <row r="102" spans="34:38">
      <c r="AH102" s="873"/>
      <c r="AI102" s="873"/>
      <c r="AJ102" s="873"/>
      <c r="AK102" s="873"/>
      <c r="AL102" s="873"/>
    </row>
    <row r="103" spans="34:38">
      <c r="AH103" s="873"/>
      <c r="AI103" s="873"/>
      <c r="AJ103" s="873"/>
      <c r="AK103" s="873"/>
      <c r="AL103" s="873"/>
    </row>
    <row r="104" spans="34:38">
      <c r="AH104" s="873"/>
      <c r="AI104" s="873"/>
      <c r="AJ104" s="873"/>
      <c r="AK104" s="873"/>
      <c r="AL104" s="873"/>
    </row>
    <row r="105" spans="34:38">
      <c r="AH105" s="873"/>
      <c r="AI105" s="873"/>
      <c r="AJ105" s="873"/>
      <c r="AK105" s="873"/>
      <c r="AL105" s="873"/>
    </row>
    <row r="106" spans="34:38">
      <c r="AH106" s="873"/>
      <c r="AI106" s="873"/>
      <c r="AJ106" s="873"/>
      <c r="AK106" s="873"/>
      <c r="AL106" s="873"/>
    </row>
    <row r="107" spans="34:38">
      <c r="AH107" s="873"/>
      <c r="AI107" s="873"/>
      <c r="AJ107" s="873"/>
      <c r="AK107" s="873"/>
      <c r="AL107" s="873"/>
    </row>
    <row r="114" spans="34:38">
      <c r="AH114" s="873"/>
      <c r="AI114" s="873"/>
      <c r="AJ114" s="873"/>
      <c r="AK114" s="873"/>
      <c r="AL114" s="873"/>
    </row>
    <row r="115" spans="34:38">
      <c r="AH115" s="873"/>
      <c r="AI115" s="873"/>
      <c r="AJ115" s="873"/>
      <c r="AK115" s="873"/>
      <c r="AL115" s="873"/>
    </row>
    <row r="116" spans="34:38">
      <c r="AH116" s="873"/>
      <c r="AI116" s="873"/>
      <c r="AJ116" s="873"/>
      <c r="AK116" s="873"/>
      <c r="AL116" s="873"/>
    </row>
    <row r="117" spans="34:38">
      <c r="AH117" s="873"/>
      <c r="AI117" s="873"/>
      <c r="AJ117" s="873"/>
      <c r="AK117" s="873"/>
      <c r="AL117" s="873"/>
    </row>
    <row r="118" spans="34:38">
      <c r="AH118" s="873"/>
      <c r="AI118" s="873"/>
      <c r="AJ118" s="873"/>
      <c r="AK118" s="873"/>
      <c r="AL118" s="873"/>
    </row>
    <row r="119" spans="34:38">
      <c r="AH119" s="873"/>
      <c r="AI119" s="873"/>
      <c r="AJ119" s="873"/>
      <c r="AK119" s="873"/>
      <c r="AL119" s="873"/>
    </row>
    <row r="120" spans="34:38">
      <c r="AH120" s="873"/>
      <c r="AI120" s="873"/>
      <c r="AJ120" s="873"/>
      <c r="AK120" s="873"/>
      <c r="AL120" s="873"/>
    </row>
    <row r="121" spans="34:38">
      <c r="AH121" s="873"/>
      <c r="AI121" s="873"/>
      <c r="AJ121" s="873"/>
      <c r="AK121" s="873"/>
      <c r="AL121" s="873"/>
    </row>
    <row r="122" spans="34:38">
      <c r="AH122" s="873"/>
      <c r="AI122" s="873"/>
      <c r="AJ122" s="873"/>
      <c r="AK122" s="873"/>
      <c r="AL122" s="873"/>
    </row>
    <row r="123" spans="34:38">
      <c r="AH123" s="873"/>
      <c r="AI123" s="873"/>
      <c r="AJ123" s="873"/>
      <c r="AK123" s="873"/>
      <c r="AL123" s="873"/>
    </row>
  </sheetData>
  <mergeCells count="21">
    <mergeCell ref="F58:W58"/>
    <mergeCell ref="F59:W59"/>
    <mergeCell ref="F60:W61"/>
    <mergeCell ref="B32:H32"/>
    <mergeCell ref="J32:Q32"/>
    <mergeCell ref="B35:H35"/>
    <mergeCell ref="J35:W37"/>
    <mergeCell ref="A40:X41"/>
    <mergeCell ref="O52:U52"/>
    <mergeCell ref="Q19:W19"/>
    <mergeCell ref="Q20:W20"/>
    <mergeCell ref="B22:I22"/>
    <mergeCell ref="A26:X26"/>
    <mergeCell ref="B29:H29"/>
    <mergeCell ref="K29:P29"/>
    <mergeCell ref="Q18:W18"/>
    <mergeCell ref="A4:X5"/>
    <mergeCell ref="Q8:X8"/>
    <mergeCell ref="Q15:W15"/>
    <mergeCell ref="Q16:W16"/>
    <mergeCell ref="Q17:W17"/>
  </mergeCells>
  <phoneticPr fontId="165"/>
  <dataValidations count="1">
    <dataValidation allowBlank="1" showInputMessage="1" showErrorMessage="1" sqref="B22:I22 B65558:I65558 B131094:I131094 B196630:I196630 B262166:I262166 B327702:I327702 B393238:I393238 B458774:I458774 B524310:I524310 B589846:I589846 B655382:I655382 B720918:I720918 B786454:I786454 B851990:I851990 B917526:I917526 B983062:I983062 F59:W59 F65595:W65595 F131131:W131131 F196667:W196667 F262203:W262203 F327739:W327739 F393275:W393275 F458811:W458811 F524347:W524347 F589883:W589883 F655419:W655419 F720955:W720955 F786491:W786491 F852027:W852027 F917563:W917563 F983099:W983099 S65544 S131080 S196616 S262152 S327688 S393224 S458760 S524296 S589832 S655368 S720904 S786440 S851976 S917512 S983048 U65544 U131080 U196616 U262152 U327688 U393224 U458760 U524296 U589832 U655368 U720904 U786440 U851976 U917512 U983048 W65544 W131080 W196616 W262152 W327688 W393224 W458760 W524296 W589832 W655368 W720904 W786440 W851976 W917512 W983048 IX22:JE22 IX65558:JE65558 IX131094:JE131094 IX196630:JE196630 IX262166:JE262166 IX327702:JE327702 IX393238:JE393238 IX458774:JE458774 IX524310:JE524310 IX589846:JE589846 IX655382:JE655382 IX720918:JE720918 IX786454:JE786454 IX851990:JE851990 IX917526:JE917526 IX983062:JE983062 JB59:JS59 JB65595:JS65595 JB131131:JS131131 JB196667:JS196667 JB262203:JS262203 JB327739:JS327739 JB393275:JS393275 JB458811:JS458811 JB524347:JS524347 JB589883:JS589883 JB655419:JS655419 JB720955:JS720955 JB786491:JS786491 JB852027:JS852027 JB917563:JS917563 JB983099:JS983099 JO8 JO65544 JO131080 JO196616 JO262152 JO327688 JO393224 JO458760 JO524296 JO589832 JO655368 JO720904 JO786440 JO851976 JO917512 JO983048 JQ8 JQ65544 JQ131080 JQ196616 JQ262152 JQ327688 JQ393224 JQ458760 JQ524296 JQ589832 JQ655368 JQ720904 JQ786440 JQ851976 JQ917512 JQ983048 JS8 JS65544 JS131080 JS196616 JS262152 JS327688 JS393224 JS458760 JS524296 JS589832 JS655368 JS720904 JS786440 JS851976 JS917512 JS983048 ST22:TA22 ST65558:TA65558 ST131094:TA131094 ST196630:TA196630 ST262166:TA262166 ST327702:TA327702 ST393238:TA393238 ST458774:TA458774 ST524310:TA524310 ST589846:TA589846 ST655382:TA655382 ST720918:TA720918 ST786454:TA786454 ST851990:TA851990 ST917526:TA917526 ST983062:TA983062 SX59:TO59 SX65595:TO65595 SX131131:TO131131 SX196667:TO196667 SX262203:TO262203 SX327739:TO327739 SX393275:TO393275 SX458811:TO458811 SX524347:TO524347 SX589883:TO589883 SX655419:TO655419 SX720955:TO720955 SX786491:TO786491 SX852027:TO852027 SX917563:TO917563 SX983099:TO983099 TK8 TK65544 TK131080 TK196616 TK262152 TK327688 TK393224 TK458760 TK524296 TK589832 TK655368 TK720904 TK786440 TK851976 TK917512 TK983048 TM8 TM65544 TM131080 TM196616 TM262152 TM327688 TM393224 TM458760 TM524296 TM589832 TM655368 TM720904 TM786440 TM851976 TM917512 TM983048 TO8 TO65544 TO131080 TO196616 TO262152 TO327688 TO393224 TO458760 TO524296 TO589832 TO655368 TO720904 TO786440 TO851976 TO917512 TO983048 ACP22:ACW22 ACP65558:ACW65558 ACP131094:ACW131094 ACP196630:ACW196630 ACP262166:ACW262166 ACP327702:ACW327702 ACP393238:ACW393238 ACP458774:ACW458774 ACP524310:ACW524310 ACP589846:ACW589846 ACP655382:ACW655382 ACP720918:ACW720918 ACP786454:ACW786454 ACP851990:ACW851990 ACP917526:ACW917526 ACP983062:ACW983062 ACT59:ADK59 ACT65595:ADK65595 ACT131131:ADK131131 ACT196667:ADK196667 ACT262203:ADK262203 ACT327739:ADK327739 ACT393275:ADK393275 ACT458811:ADK458811 ACT524347:ADK524347 ACT589883:ADK589883 ACT655419:ADK655419 ACT720955:ADK720955 ACT786491:ADK786491 ACT852027:ADK852027 ACT917563:ADK917563 ACT983099:ADK983099 ADG8 ADG65544 ADG131080 ADG196616 ADG262152 ADG327688 ADG393224 ADG458760 ADG524296 ADG589832 ADG655368 ADG720904 ADG786440 ADG851976 ADG917512 ADG983048 ADI8 ADI65544 ADI131080 ADI196616 ADI262152 ADI327688 ADI393224 ADI458760 ADI524296 ADI589832 ADI655368 ADI720904 ADI786440 ADI851976 ADI917512 ADI983048 ADK8 ADK65544 ADK131080 ADK196616 ADK262152 ADK327688 ADK393224 ADK458760 ADK524296 ADK589832 ADK655368 ADK720904 ADK786440 ADK851976 ADK917512 ADK983048 AML22:AMS22 AML65558:AMS65558 AML131094:AMS131094 AML196630:AMS196630 AML262166:AMS262166 AML327702:AMS327702 AML393238:AMS393238 AML458774:AMS458774 AML524310:AMS524310 AML589846:AMS589846 AML655382:AMS655382 AML720918:AMS720918 AML786454:AMS786454 AML851990:AMS851990 AML917526:AMS917526 AML983062:AMS983062 AMP59:ANG59 AMP65595:ANG65595 AMP131131:ANG131131 AMP196667:ANG196667 AMP262203:ANG262203 AMP327739:ANG327739 AMP393275:ANG393275 AMP458811:ANG458811 AMP524347:ANG524347 AMP589883:ANG589883 AMP655419:ANG655419 AMP720955:ANG720955 AMP786491:ANG786491 AMP852027:ANG852027 AMP917563:ANG917563 AMP983099:ANG983099 ANC8 ANC65544 ANC131080 ANC196616 ANC262152 ANC327688 ANC393224 ANC458760 ANC524296 ANC589832 ANC655368 ANC720904 ANC786440 ANC851976 ANC917512 ANC983048 ANE8 ANE65544 ANE131080 ANE196616 ANE262152 ANE327688 ANE393224 ANE458760 ANE524296 ANE589832 ANE655368 ANE720904 ANE786440 ANE851976 ANE917512 ANE983048 ANG8 ANG65544 ANG131080 ANG196616 ANG262152 ANG327688 ANG393224 ANG458760 ANG524296 ANG589832 ANG655368 ANG720904 ANG786440 ANG851976 ANG917512 ANG983048 AWH22:AWO22 AWH65558:AWO65558 AWH131094:AWO131094 AWH196630:AWO196630 AWH262166:AWO262166 AWH327702:AWO327702 AWH393238:AWO393238 AWH458774:AWO458774 AWH524310:AWO524310 AWH589846:AWO589846 AWH655382:AWO655382 AWH720918:AWO720918 AWH786454:AWO786454 AWH851990:AWO851990 AWH917526:AWO917526 AWH983062:AWO983062 AWL59:AXC59 AWL65595:AXC65595 AWL131131:AXC131131 AWL196667:AXC196667 AWL262203:AXC262203 AWL327739:AXC327739 AWL393275:AXC393275 AWL458811:AXC458811 AWL524347:AXC524347 AWL589883:AXC589883 AWL655419:AXC655419 AWL720955:AXC720955 AWL786491:AXC786491 AWL852027:AXC852027 AWL917563:AXC917563 AWL983099:AXC983099 AWY8 AWY65544 AWY131080 AWY196616 AWY262152 AWY327688 AWY393224 AWY458760 AWY524296 AWY589832 AWY655368 AWY720904 AWY786440 AWY851976 AWY917512 AWY983048 AXA8 AXA65544 AXA131080 AXA196616 AXA262152 AXA327688 AXA393224 AXA458760 AXA524296 AXA589832 AXA655368 AXA720904 AXA786440 AXA851976 AXA917512 AXA983048 AXC8 AXC65544 AXC131080 AXC196616 AXC262152 AXC327688 AXC393224 AXC458760 AXC524296 AXC589832 AXC655368 AXC720904 AXC786440 AXC851976 AXC917512 AXC983048 BGD22:BGK22 BGD65558:BGK65558 BGD131094:BGK131094 BGD196630:BGK196630 BGD262166:BGK262166 BGD327702:BGK327702 BGD393238:BGK393238 BGD458774:BGK458774 BGD524310:BGK524310 BGD589846:BGK589846 BGD655382:BGK655382 BGD720918:BGK720918 BGD786454:BGK786454 BGD851990:BGK851990 BGD917526:BGK917526 BGD983062:BGK983062 BGH59:BGY59 BGH65595:BGY65595 BGH131131:BGY131131 BGH196667:BGY196667 BGH262203:BGY262203 BGH327739:BGY327739 BGH393275:BGY393275 BGH458811:BGY458811 BGH524347:BGY524347 BGH589883:BGY589883 BGH655419:BGY655419 BGH720955:BGY720955 BGH786491:BGY786491 BGH852027:BGY852027 BGH917563:BGY917563 BGH983099:BGY983099 BGU8 BGU65544 BGU131080 BGU196616 BGU262152 BGU327688 BGU393224 BGU458760 BGU524296 BGU589832 BGU655368 BGU720904 BGU786440 BGU851976 BGU917512 BGU983048 BGW8 BGW65544 BGW131080 BGW196616 BGW262152 BGW327688 BGW393224 BGW458760 BGW524296 BGW589832 BGW655368 BGW720904 BGW786440 BGW851976 BGW917512 BGW983048 BGY8 BGY65544 BGY131080 BGY196616 BGY262152 BGY327688 BGY393224 BGY458760 BGY524296 BGY589832 BGY655368 BGY720904 BGY786440 BGY851976 BGY917512 BGY983048 BPZ22:BQG22 BPZ65558:BQG65558 BPZ131094:BQG131094 BPZ196630:BQG196630 BPZ262166:BQG262166 BPZ327702:BQG327702 BPZ393238:BQG393238 BPZ458774:BQG458774 BPZ524310:BQG524310 BPZ589846:BQG589846 BPZ655382:BQG655382 BPZ720918:BQG720918 BPZ786454:BQG786454 BPZ851990:BQG851990 BPZ917526:BQG917526 BPZ983062:BQG983062 BQD59:BQU59 BQD65595:BQU65595 BQD131131:BQU131131 BQD196667:BQU196667 BQD262203:BQU262203 BQD327739:BQU327739 BQD393275:BQU393275 BQD458811:BQU458811 BQD524347:BQU524347 BQD589883:BQU589883 BQD655419:BQU655419 BQD720955:BQU720955 BQD786491:BQU786491 BQD852027:BQU852027 BQD917563:BQU917563 BQD983099:BQU983099 BQQ8 BQQ65544 BQQ131080 BQQ196616 BQQ262152 BQQ327688 BQQ393224 BQQ458760 BQQ524296 BQQ589832 BQQ655368 BQQ720904 BQQ786440 BQQ851976 BQQ917512 BQQ983048 BQS8 BQS65544 BQS131080 BQS196616 BQS262152 BQS327688 BQS393224 BQS458760 BQS524296 BQS589832 BQS655368 BQS720904 BQS786440 BQS851976 BQS917512 BQS983048 BQU8 BQU65544 BQU131080 BQU196616 BQU262152 BQU327688 BQU393224 BQU458760 BQU524296 BQU589832 BQU655368 BQU720904 BQU786440 BQU851976 BQU917512 BQU983048 BZV22:CAC22 BZV65558:CAC65558 BZV131094:CAC131094 BZV196630:CAC196630 BZV262166:CAC262166 BZV327702:CAC327702 BZV393238:CAC393238 BZV458774:CAC458774 BZV524310:CAC524310 BZV589846:CAC589846 BZV655382:CAC655382 BZV720918:CAC720918 BZV786454:CAC786454 BZV851990:CAC851990 BZV917526:CAC917526 BZV983062:CAC983062 BZZ59:CAQ59 BZZ65595:CAQ65595 BZZ131131:CAQ131131 BZZ196667:CAQ196667 BZZ262203:CAQ262203 BZZ327739:CAQ327739 BZZ393275:CAQ393275 BZZ458811:CAQ458811 BZZ524347:CAQ524347 BZZ589883:CAQ589883 BZZ655419:CAQ655419 BZZ720955:CAQ720955 BZZ786491:CAQ786491 BZZ852027:CAQ852027 BZZ917563:CAQ917563 BZZ983099:CAQ983099 CAM8 CAM65544 CAM131080 CAM196616 CAM262152 CAM327688 CAM393224 CAM458760 CAM524296 CAM589832 CAM655368 CAM720904 CAM786440 CAM851976 CAM917512 CAM983048 CAO8 CAO65544 CAO131080 CAO196616 CAO262152 CAO327688 CAO393224 CAO458760 CAO524296 CAO589832 CAO655368 CAO720904 CAO786440 CAO851976 CAO917512 CAO983048 CAQ8 CAQ65544 CAQ131080 CAQ196616 CAQ262152 CAQ327688 CAQ393224 CAQ458760 CAQ524296 CAQ589832 CAQ655368 CAQ720904 CAQ786440 CAQ851976 CAQ917512 CAQ983048 CJR22:CJY22 CJR65558:CJY65558 CJR131094:CJY131094 CJR196630:CJY196630 CJR262166:CJY262166 CJR327702:CJY327702 CJR393238:CJY393238 CJR458774:CJY458774 CJR524310:CJY524310 CJR589846:CJY589846 CJR655382:CJY655382 CJR720918:CJY720918 CJR786454:CJY786454 CJR851990:CJY851990 CJR917526:CJY917526 CJR983062:CJY983062 CJV59:CKM59 CJV65595:CKM65595 CJV131131:CKM131131 CJV196667:CKM196667 CJV262203:CKM262203 CJV327739:CKM327739 CJV393275:CKM393275 CJV458811:CKM458811 CJV524347:CKM524347 CJV589883:CKM589883 CJV655419:CKM655419 CJV720955:CKM720955 CJV786491:CKM786491 CJV852027:CKM852027 CJV917563:CKM917563 CJV983099:CKM983099 CKI8 CKI65544 CKI131080 CKI196616 CKI262152 CKI327688 CKI393224 CKI458760 CKI524296 CKI589832 CKI655368 CKI720904 CKI786440 CKI851976 CKI917512 CKI983048 CKK8 CKK65544 CKK131080 CKK196616 CKK262152 CKK327688 CKK393224 CKK458760 CKK524296 CKK589832 CKK655368 CKK720904 CKK786440 CKK851976 CKK917512 CKK983048 CKM8 CKM65544 CKM131080 CKM196616 CKM262152 CKM327688 CKM393224 CKM458760 CKM524296 CKM589832 CKM655368 CKM720904 CKM786440 CKM851976 CKM917512 CKM983048 CTN22:CTU22 CTN65558:CTU65558 CTN131094:CTU131094 CTN196630:CTU196630 CTN262166:CTU262166 CTN327702:CTU327702 CTN393238:CTU393238 CTN458774:CTU458774 CTN524310:CTU524310 CTN589846:CTU589846 CTN655382:CTU655382 CTN720918:CTU720918 CTN786454:CTU786454 CTN851990:CTU851990 CTN917526:CTU917526 CTN983062:CTU983062 CTR59:CUI59 CTR65595:CUI65595 CTR131131:CUI131131 CTR196667:CUI196667 CTR262203:CUI262203 CTR327739:CUI327739 CTR393275:CUI393275 CTR458811:CUI458811 CTR524347:CUI524347 CTR589883:CUI589883 CTR655419:CUI655419 CTR720955:CUI720955 CTR786491:CUI786491 CTR852027:CUI852027 CTR917563:CUI917563 CTR983099:CUI983099 CUE8 CUE65544 CUE131080 CUE196616 CUE262152 CUE327688 CUE393224 CUE458760 CUE524296 CUE589832 CUE655368 CUE720904 CUE786440 CUE851976 CUE917512 CUE983048 CUG8 CUG65544 CUG131080 CUG196616 CUG262152 CUG327688 CUG393224 CUG458760 CUG524296 CUG589832 CUG655368 CUG720904 CUG786440 CUG851976 CUG917512 CUG983048 CUI8 CUI65544 CUI131080 CUI196616 CUI262152 CUI327688 CUI393224 CUI458760 CUI524296 CUI589832 CUI655368 CUI720904 CUI786440 CUI851976 CUI917512 CUI983048 DDJ22:DDQ22 DDJ65558:DDQ65558 DDJ131094:DDQ131094 DDJ196630:DDQ196630 DDJ262166:DDQ262166 DDJ327702:DDQ327702 DDJ393238:DDQ393238 DDJ458774:DDQ458774 DDJ524310:DDQ524310 DDJ589846:DDQ589846 DDJ655382:DDQ655382 DDJ720918:DDQ720918 DDJ786454:DDQ786454 DDJ851990:DDQ851990 DDJ917526:DDQ917526 DDJ983062:DDQ983062 DDN59:DEE59 DDN65595:DEE65595 DDN131131:DEE131131 DDN196667:DEE196667 DDN262203:DEE262203 DDN327739:DEE327739 DDN393275:DEE393275 DDN458811:DEE458811 DDN524347:DEE524347 DDN589883:DEE589883 DDN655419:DEE655419 DDN720955:DEE720955 DDN786491:DEE786491 DDN852027:DEE852027 DDN917563:DEE917563 DDN983099:DEE983099 DEA8 DEA65544 DEA131080 DEA196616 DEA262152 DEA327688 DEA393224 DEA458760 DEA524296 DEA589832 DEA655368 DEA720904 DEA786440 DEA851976 DEA917512 DEA983048 DEC8 DEC65544 DEC131080 DEC196616 DEC262152 DEC327688 DEC393224 DEC458760 DEC524296 DEC589832 DEC655368 DEC720904 DEC786440 DEC851976 DEC917512 DEC983048 DEE8 DEE65544 DEE131080 DEE196616 DEE262152 DEE327688 DEE393224 DEE458760 DEE524296 DEE589832 DEE655368 DEE720904 DEE786440 DEE851976 DEE917512 DEE983048 DNF22:DNM22 DNF65558:DNM65558 DNF131094:DNM131094 DNF196630:DNM196630 DNF262166:DNM262166 DNF327702:DNM327702 DNF393238:DNM393238 DNF458774:DNM458774 DNF524310:DNM524310 DNF589846:DNM589846 DNF655382:DNM655382 DNF720918:DNM720918 DNF786454:DNM786454 DNF851990:DNM851990 DNF917526:DNM917526 DNF983062:DNM983062 DNJ59:DOA59 DNJ65595:DOA65595 DNJ131131:DOA131131 DNJ196667:DOA196667 DNJ262203:DOA262203 DNJ327739:DOA327739 DNJ393275:DOA393275 DNJ458811:DOA458811 DNJ524347:DOA524347 DNJ589883:DOA589883 DNJ655419:DOA655419 DNJ720955:DOA720955 DNJ786491:DOA786491 DNJ852027:DOA852027 DNJ917563:DOA917563 DNJ983099:DOA983099 DNW8 DNW65544 DNW131080 DNW196616 DNW262152 DNW327688 DNW393224 DNW458760 DNW524296 DNW589832 DNW655368 DNW720904 DNW786440 DNW851976 DNW917512 DNW983048 DNY8 DNY65544 DNY131080 DNY196616 DNY262152 DNY327688 DNY393224 DNY458760 DNY524296 DNY589832 DNY655368 DNY720904 DNY786440 DNY851976 DNY917512 DNY983048 DOA8 DOA65544 DOA131080 DOA196616 DOA262152 DOA327688 DOA393224 DOA458760 DOA524296 DOA589832 DOA655368 DOA720904 DOA786440 DOA851976 DOA917512 DOA983048 DXB22:DXI22 DXB65558:DXI65558 DXB131094:DXI131094 DXB196630:DXI196630 DXB262166:DXI262166 DXB327702:DXI327702 DXB393238:DXI393238 DXB458774:DXI458774 DXB524310:DXI524310 DXB589846:DXI589846 DXB655382:DXI655382 DXB720918:DXI720918 DXB786454:DXI786454 DXB851990:DXI851990 DXB917526:DXI917526 DXB983062:DXI983062 DXF59:DXW59 DXF65595:DXW65595 DXF131131:DXW131131 DXF196667:DXW196667 DXF262203:DXW262203 DXF327739:DXW327739 DXF393275:DXW393275 DXF458811:DXW458811 DXF524347:DXW524347 DXF589883:DXW589883 DXF655419:DXW655419 DXF720955:DXW720955 DXF786491:DXW786491 DXF852027:DXW852027 DXF917563:DXW917563 DXF983099:DXW983099 DXS8 DXS65544 DXS131080 DXS196616 DXS262152 DXS327688 DXS393224 DXS458760 DXS524296 DXS589832 DXS655368 DXS720904 DXS786440 DXS851976 DXS917512 DXS983048 DXU8 DXU65544 DXU131080 DXU196616 DXU262152 DXU327688 DXU393224 DXU458760 DXU524296 DXU589832 DXU655368 DXU720904 DXU786440 DXU851976 DXU917512 DXU983048 DXW8 DXW65544 DXW131080 DXW196616 DXW262152 DXW327688 DXW393224 DXW458760 DXW524296 DXW589832 DXW655368 DXW720904 DXW786440 DXW851976 DXW917512 DXW983048 EGX22:EHE22 EGX65558:EHE65558 EGX131094:EHE131094 EGX196630:EHE196630 EGX262166:EHE262166 EGX327702:EHE327702 EGX393238:EHE393238 EGX458774:EHE458774 EGX524310:EHE524310 EGX589846:EHE589846 EGX655382:EHE655382 EGX720918:EHE720918 EGX786454:EHE786454 EGX851990:EHE851990 EGX917526:EHE917526 EGX983062:EHE983062 EHB59:EHS59 EHB65595:EHS65595 EHB131131:EHS131131 EHB196667:EHS196667 EHB262203:EHS262203 EHB327739:EHS327739 EHB393275:EHS393275 EHB458811:EHS458811 EHB524347:EHS524347 EHB589883:EHS589883 EHB655419:EHS655419 EHB720955:EHS720955 EHB786491:EHS786491 EHB852027:EHS852027 EHB917563:EHS917563 EHB983099:EHS983099 EHO8 EHO65544 EHO131080 EHO196616 EHO262152 EHO327688 EHO393224 EHO458760 EHO524296 EHO589832 EHO655368 EHO720904 EHO786440 EHO851976 EHO917512 EHO983048 EHQ8 EHQ65544 EHQ131080 EHQ196616 EHQ262152 EHQ327688 EHQ393224 EHQ458760 EHQ524296 EHQ589832 EHQ655368 EHQ720904 EHQ786440 EHQ851976 EHQ917512 EHQ983048 EHS8 EHS65544 EHS131080 EHS196616 EHS262152 EHS327688 EHS393224 EHS458760 EHS524296 EHS589832 EHS655368 EHS720904 EHS786440 EHS851976 EHS917512 EHS983048 EQT22:ERA22 EQT65558:ERA65558 EQT131094:ERA131094 EQT196630:ERA196630 EQT262166:ERA262166 EQT327702:ERA327702 EQT393238:ERA393238 EQT458774:ERA458774 EQT524310:ERA524310 EQT589846:ERA589846 EQT655382:ERA655382 EQT720918:ERA720918 EQT786454:ERA786454 EQT851990:ERA851990 EQT917526:ERA917526 EQT983062:ERA983062 EQX59:ERO59 EQX65595:ERO65595 EQX131131:ERO131131 EQX196667:ERO196667 EQX262203:ERO262203 EQX327739:ERO327739 EQX393275:ERO393275 EQX458811:ERO458811 EQX524347:ERO524347 EQX589883:ERO589883 EQX655419:ERO655419 EQX720955:ERO720955 EQX786491:ERO786491 EQX852027:ERO852027 EQX917563:ERO917563 EQX983099:ERO983099 ERK8 ERK65544 ERK131080 ERK196616 ERK262152 ERK327688 ERK393224 ERK458760 ERK524296 ERK589832 ERK655368 ERK720904 ERK786440 ERK851976 ERK917512 ERK983048 ERM8 ERM65544 ERM131080 ERM196616 ERM262152 ERM327688 ERM393224 ERM458760 ERM524296 ERM589832 ERM655368 ERM720904 ERM786440 ERM851976 ERM917512 ERM983048 ERO8 ERO65544 ERO131080 ERO196616 ERO262152 ERO327688 ERO393224 ERO458760 ERO524296 ERO589832 ERO655368 ERO720904 ERO786440 ERO851976 ERO917512 ERO983048 FAP22:FAW22 FAP65558:FAW65558 FAP131094:FAW131094 FAP196630:FAW196630 FAP262166:FAW262166 FAP327702:FAW327702 FAP393238:FAW393238 FAP458774:FAW458774 FAP524310:FAW524310 FAP589846:FAW589846 FAP655382:FAW655382 FAP720918:FAW720918 FAP786454:FAW786454 FAP851990:FAW851990 FAP917526:FAW917526 FAP983062:FAW983062 FAT59:FBK59 FAT65595:FBK65595 FAT131131:FBK131131 FAT196667:FBK196667 FAT262203:FBK262203 FAT327739:FBK327739 FAT393275:FBK393275 FAT458811:FBK458811 FAT524347:FBK524347 FAT589883:FBK589883 FAT655419:FBK655419 FAT720955:FBK720955 FAT786491:FBK786491 FAT852027:FBK852027 FAT917563:FBK917563 FAT983099:FBK983099 FBG8 FBG65544 FBG131080 FBG196616 FBG262152 FBG327688 FBG393224 FBG458760 FBG524296 FBG589832 FBG655368 FBG720904 FBG786440 FBG851976 FBG917512 FBG983048 FBI8 FBI65544 FBI131080 FBI196616 FBI262152 FBI327688 FBI393224 FBI458760 FBI524296 FBI589832 FBI655368 FBI720904 FBI786440 FBI851976 FBI917512 FBI983048 FBK8 FBK65544 FBK131080 FBK196616 FBK262152 FBK327688 FBK393224 FBK458760 FBK524296 FBK589832 FBK655368 FBK720904 FBK786440 FBK851976 FBK917512 FBK983048 FKL22:FKS22 FKL65558:FKS65558 FKL131094:FKS131094 FKL196630:FKS196630 FKL262166:FKS262166 FKL327702:FKS327702 FKL393238:FKS393238 FKL458774:FKS458774 FKL524310:FKS524310 FKL589846:FKS589846 FKL655382:FKS655382 FKL720918:FKS720918 FKL786454:FKS786454 FKL851990:FKS851990 FKL917526:FKS917526 FKL983062:FKS983062 FKP59:FLG59 FKP65595:FLG65595 FKP131131:FLG131131 FKP196667:FLG196667 FKP262203:FLG262203 FKP327739:FLG327739 FKP393275:FLG393275 FKP458811:FLG458811 FKP524347:FLG524347 FKP589883:FLG589883 FKP655419:FLG655419 FKP720955:FLG720955 FKP786491:FLG786491 FKP852027:FLG852027 FKP917563:FLG917563 FKP983099:FLG983099 FLC8 FLC65544 FLC131080 FLC196616 FLC262152 FLC327688 FLC393224 FLC458760 FLC524296 FLC589832 FLC655368 FLC720904 FLC786440 FLC851976 FLC917512 FLC983048 FLE8 FLE65544 FLE131080 FLE196616 FLE262152 FLE327688 FLE393224 FLE458760 FLE524296 FLE589832 FLE655368 FLE720904 FLE786440 FLE851976 FLE917512 FLE983048 FLG8 FLG65544 FLG131080 FLG196616 FLG262152 FLG327688 FLG393224 FLG458760 FLG524296 FLG589832 FLG655368 FLG720904 FLG786440 FLG851976 FLG917512 FLG983048 FUH22:FUO22 FUH65558:FUO65558 FUH131094:FUO131094 FUH196630:FUO196630 FUH262166:FUO262166 FUH327702:FUO327702 FUH393238:FUO393238 FUH458774:FUO458774 FUH524310:FUO524310 FUH589846:FUO589846 FUH655382:FUO655382 FUH720918:FUO720918 FUH786454:FUO786454 FUH851990:FUO851990 FUH917526:FUO917526 FUH983062:FUO983062 FUL59:FVC59 FUL65595:FVC65595 FUL131131:FVC131131 FUL196667:FVC196667 FUL262203:FVC262203 FUL327739:FVC327739 FUL393275:FVC393275 FUL458811:FVC458811 FUL524347:FVC524347 FUL589883:FVC589883 FUL655419:FVC655419 FUL720955:FVC720955 FUL786491:FVC786491 FUL852027:FVC852027 FUL917563:FVC917563 FUL983099:FVC983099 FUY8 FUY65544 FUY131080 FUY196616 FUY262152 FUY327688 FUY393224 FUY458760 FUY524296 FUY589832 FUY655368 FUY720904 FUY786440 FUY851976 FUY917512 FUY983048 FVA8 FVA65544 FVA131080 FVA196616 FVA262152 FVA327688 FVA393224 FVA458760 FVA524296 FVA589832 FVA655368 FVA720904 FVA786440 FVA851976 FVA917512 FVA983048 FVC8 FVC65544 FVC131080 FVC196616 FVC262152 FVC327688 FVC393224 FVC458760 FVC524296 FVC589832 FVC655368 FVC720904 FVC786440 FVC851976 FVC917512 FVC983048 GED22:GEK22 GED65558:GEK65558 GED131094:GEK131094 GED196630:GEK196630 GED262166:GEK262166 GED327702:GEK327702 GED393238:GEK393238 GED458774:GEK458774 GED524310:GEK524310 GED589846:GEK589846 GED655382:GEK655382 GED720918:GEK720918 GED786454:GEK786454 GED851990:GEK851990 GED917526:GEK917526 GED983062:GEK983062 GEH59:GEY59 GEH65595:GEY65595 GEH131131:GEY131131 GEH196667:GEY196667 GEH262203:GEY262203 GEH327739:GEY327739 GEH393275:GEY393275 GEH458811:GEY458811 GEH524347:GEY524347 GEH589883:GEY589883 GEH655419:GEY655419 GEH720955:GEY720955 GEH786491:GEY786491 GEH852027:GEY852027 GEH917563:GEY917563 GEH983099:GEY983099 GEU8 GEU65544 GEU131080 GEU196616 GEU262152 GEU327688 GEU393224 GEU458760 GEU524296 GEU589832 GEU655368 GEU720904 GEU786440 GEU851976 GEU917512 GEU983048 GEW8 GEW65544 GEW131080 GEW196616 GEW262152 GEW327688 GEW393224 GEW458760 GEW524296 GEW589832 GEW655368 GEW720904 GEW786440 GEW851976 GEW917512 GEW983048 GEY8 GEY65544 GEY131080 GEY196616 GEY262152 GEY327688 GEY393224 GEY458760 GEY524296 GEY589832 GEY655368 GEY720904 GEY786440 GEY851976 GEY917512 GEY983048 GNZ22:GOG22 GNZ65558:GOG65558 GNZ131094:GOG131094 GNZ196630:GOG196630 GNZ262166:GOG262166 GNZ327702:GOG327702 GNZ393238:GOG393238 GNZ458774:GOG458774 GNZ524310:GOG524310 GNZ589846:GOG589846 GNZ655382:GOG655382 GNZ720918:GOG720918 GNZ786454:GOG786454 GNZ851990:GOG851990 GNZ917526:GOG917526 GNZ983062:GOG983062 GOD59:GOU59 GOD65595:GOU65595 GOD131131:GOU131131 GOD196667:GOU196667 GOD262203:GOU262203 GOD327739:GOU327739 GOD393275:GOU393275 GOD458811:GOU458811 GOD524347:GOU524347 GOD589883:GOU589883 GOD655419:GOU655419 GOD720955:GOU720955 GOD786491:GOU786491 GOD852027:GOU852027 GOD917563:GOU917563 GOD983099:GOU983099 GOQ8 GOQ65544 GOQ131080 GOQ196616 GOQ262152 GOQ327688 GOQ393224 GOQ458760 GOQ524296 GOQ589832 GOQ655368 GOQ720904 GOQ786440 GOQ851976 GOQ917512 GOQ983048 GOS8 GOS65544 GOS131080 GOS196616 GOS262152 GOS327688 GOS393224 GOS458760 GOS524296 GOS589832 GOS655368 GOS720904 GOS786440 GOS851976 GOS917512 GOS983048 GOU8 GOU65544 GOU131080 GOU196616 GOU262152 GOU327688 GOU393224 GOU458760 GOU524296 GOU589832 GOU655368 GOU720904 GOU786440 GOU851976 GOU917512 GOU983048 GXV22:GYC22 GXV65558:GYC65558 GXV131094:GYC131094 GXV196630:GYC196630 GXV262166:GYC262166 GXV327702:GYC327702 GXV393238:GYC393238 GXV458774:GYC458774 GXV524310:GYC524310 GXV589846:GYC589846 GXV655382:GYC655382 GXV720918:GYC720918 GXV786454:GYC786454 GXV851990:GYC851990 GXV917526:GYC917526 GXV983062:GYC983062 GXZ59:GYQ59 GXZ65595:GYQ65595 GXZ131131:GYQ131131 GXZ196667:GYQ196667 GXZ262203:GYQ262203 GXZ327739:GYQ327739 GXZ393275:GYQ393275 GXZ458811:GYQ458811 GXZ524347:GYQ524347 GXZ589883:GYQ589883 GXZ655419:GYQ655419 GXZ720955:GYQ720955 GXZ786491:GYQ786491 GXZ852027:GYQ852027 GXZ917563:GYQ917563 GXZ983099:GYQ983099 GYM8 GYM65544 GYM131080 GYM196616 GYM262152 GYM327688 GYM393224 GYM458760 GYM524296 GYM589832 GYM655368 GYM720904 GYM786440 GYM851976 GYM917512 GYM983048 GYO8 GYO65544 GYO131080 GYO196616 GYO262152 GYO327688 GYO393224 GYO458760 GYO524296 GYO589832 GYO655368 GYO720904 GYO786440 GYO851976 GYO917512 GYO983048 GYQ8 GYQ65544 GYQ131080 GYQ196616 GYQ262152 GYQ327688 GYQ393224 GYQ458760 GYQ524296 GYQ589832 GYQ655368 GYQ720904 GYQ786440 GYQ851976 GYQ917512 GYQ983048 HHR22:HHY22 HHR65558:HHY65558 HHR131094:HHY131094 HHR196630:HHY196630 HHR262166:HHY262166 HHR327702:HHY327702 HHR393238:HHY393238 HHR458774:HHY458774 HHR524310:HHY524310 HHR589846:HHY589846 HHR655382:HHY655382 HHR720918:HHY720918 HHR786454:HHY786454 HHR851990:HHY851990 HHR917526:HHY917526 HHR983062:HHY983062 HHV59:HIM59 HHV65595:HIM65595 HHV131131:HIM131131 HHV196667:HIM196667 HHV262203:HIM262203 HHV327739:HIM327739 HHV393275:HIM393275 HHV458811:HIM458811 HHV524347:HIM524347 HHV589883:HIM589883 HHV655419:HIM655419 HHV720955:HIM720955 HHV786491:HIM786491 HHV852027:HIM852027 HHV917563:HIM917563 HHV983099:HIM983099 HII8 HII65544 HII131080 HII196616 HII262152 HII327688 HII393224 HII458760 HII524296 HII589832 HII655368 HII720904 HII786440 HII851976 HII917512 HII983048 HIK8 HIK65544 HIK131080 HIK196616 HIK262152 HIK327688 HIK393224 HIK458760 HIK524296 HIK589832 HIK655368 HIK720904 HIK786440 HIK851976 HIK917512 HIK983048 HIM8 HIM65544 HIM131080 HIM196616 HIM262152 HIM327688 HIM393224 HIM458760 HIM524296 HIM589832 HIM655368 HIM720904 HIM786440 HIM851976 HIM917512 HIM983048 HRN22:HRU22 HRN65558:HRU65558 HRN131094:HRU131094 HRN196630:HRU196630 HRN262166:HRU262166 HRN327702:HRU327702 HRN393238:HRU393238 HRN458774:HRU458774 HRN524310:HRU524310 HRN589846:HRU589846 HRN655382:HRU655382 HRN720918:HRU720918 HRN786454:HRU786454 HRN851990:HRU851990 HRN917526:HRU917526 HRN983062:HRU983062 HRR59:HSI59 HRR65595:HSI65595 HRR131131:HSI131131 HRR196667:HSI196667 HRR262203:HSI262203 HRR327739:HSI327739 HRR393275:HSI393275 HRR458811:HSI458811 HRR524347:HSI524347 HRR589883:HSI589883 HRR655419:HSI655419 HRR720955:HSI720955 HRR786491:HSI786491 HRR852027:HSI852027 HRR917563:HSI917563 HRR983099:HSI983099 HSE8 HSE65544 HSE131080 HSE196616 HSE262152 HSE327688 HSE393224 HSE458760 HSE524296 HSE589832 HSE655368 HSE720904 HSE786440 HSE851976 HSE917512 HSE983048 HSG8 HSG65544 HSG131080 HSG196616 HSG262152 HSG327688 HSG393224 HSG458760 HSG524296 HSG589832 HSG655368 HSG720904 HSG786440 HSG851976 HSG917512 HSG983048 HSI8 HSI65544 HSI131080 HSI196616 HSI262152 HSI327688 HSI393224 HSI458760 HSI524296 HSI589832 HSI655368 HSI720904 HSI786440 HSI851976 HSI917512 HSI983048 IBJ22:IBQ22 IBJ65558:IBQ65558 IBJ131094:IBQ131094 IBJ196630:IBQ196630 IBJ262166:IBQ262166 IBJ327702:IBQ327702 IBJ393238:IBQ393238 IBJ458774:IBQ458774 IBJ524310:IBQ524310 IBJ589846:IBQ589846 IBJ655382:IBQ655382 IBJ720918:IBQ720918 IBJ786454:IBQ786454 IBJ851990:IBQ851990 IBJ917526:IBQ917526 IBJ983062:IBQ983062 IBN59:ICE59 IBN65595:ICE65595 IBN131131:ICE131131 IBN196667:ICE196667 IBN262203:ICE262203 IBN327739:ICE327739 IBN393275:ICE393275 IBN458811:ICE458811 IBN524347:ICE524347 IBN589883:ICE589883 IBN655419:ICE655419 IBN720955:ICE720955 IBN786491:ICE786491 IBN852027:ICE852027 IBN917563:ICE917563 IBN983099:ICE983099 ICA8 ICA65544 ICA131080 ICA196616 ICA262152 ICA327688 ICA393224 ICA458760 ICA524296 ICA589832 ICA655368 ICA720904 ICA786440 ICA851976 ICA917512 ICA983048 ICC8 ICC65544 ICC131080 ICC196616 ICC262152 ICC327688 ICC393224 ICC458760 ICC524296 ICC589832 ICC655368 ICC720904 ICC786440 ICC851976 ICC917512 ICC983048 ICE8 ICE65544 ICE131080 ICE196616 ICE262152 ICE327688 ICE393224 ICE458760 ICE524296 ICE589832 ICE655368 ICE720904 ICE786440 ICE851976 ICE917512 ICE983048 ILF22:ILM22 ILF65558:ILM65558 ILF131094:ILM131094 ILF196630:ILM196630 ILF262166:ILM262166 ILF327702:ILM327702 ILF393238:ILM393238 ILF458774:ILM458774 ILF524310:ILM524310 ILF589846:ILM589846 ILF655382:ILM655382 ILF720918:ILM720918 ILF786454:ILM786454 ILF851990:ILM851990 ILF917526:ILM917526 ILF983062:ILM983062 ILJ59:IMA59 ILJ65595:IMA65595 ILJ131131:IMA131131 ILJ196667:IMA196667 ILJ262203:IMA262203 ILJ327739:IMA327739 ILJ393275:IMA393275 ILJ458811:IMA458811 ILJ524347:IMA524347 ILJ589883:IMA589883 ILJ655419:IMA655419 ILJ720955:IMA720955 ILJ786491:IMA786491 ILJ852027:IMA852027 ILJ917563:IMA917563 ILJ983099:IMA983099 ILW8 ILW65544 ILW131080 ILW196616 ILW262152 ILW327688 ILW393224 ILW458760 ILW524296 ILW589832 ILW655368 ILW720904 ILW786440 ILW851976 ILW917512 ILW983048 ILY8 ILY65544 ILY131080 ILY196616 ILY262152 ILY327688 ILY393224 ILY458760 ILY524296 ILY589832 ILY655368 ILY720904 ILY786440 ILY851976 ILY917512 ILY983048 IMA8 IMA65544 IMA131080 IMA196616 IMA262152 IMA327688 IMA393224 IMA458760 IMA524296 IMA589832 IMA655368 IMA720904 IMA786440 IMA851976 IMA917512 IMA983048 IVB22:IVI22 IVB65558:IVI65558 IVB131094:IVI131094 IVB196630:IVI196630 IVB262166:IVI262166 IVB327702:IVI327702 IVB393238:IVI393238 IVB458774:IVI458774 IVB524310:IVI524310 IVB589846:IVI589846 IVB655382:IVI655382 IVB720918:IVI720918 IVB786454:IVI786454 IVB851990:IVI851990 IVB917526:IVI917526 IVB983062:IVI983062 IVF59:IVW59 IVF65595:IVW65595 IVF131131:IVW131131 IVF196667:IVW196667 IVF262203:IVW262203 IVF327739:IVW327739 IVF393275:IVW393275 IVF458811:IVW458811 IVF524347:IVW524347 IVF589883:IVW589883 IVF655419:IVW655419 IVF720955:IVW720955 IVF786491:IVW786491 IVF852027:IVW852027 IVF917563:IVW917563 IVF983099:IVW983099 IVS8 IVS65544 IVS131080 IVS196616 IVS262152 IVS327688 IVS393224 IVS458760 IVS524296 IVS589832 IVS655368 IVS720904 IVS786440 IVS851976 IVS917512 IVS983048 IVU8 IVU65544 IVU131080 IVU196616 IVU262152 IVU327688 IVU393224 IVU458760 IVU524296 IVU589832 IVU655368 IVU720904 IVU786440 IVU851976 IVU917512 IVU983048 IVW8 IVW65544 IVW131080 IVW196616 IVW262152 IVW327688 IVW393224 IVW458760 IVW524296 IVW589832 IVW655368 IVW720904 IVW786440 IVW851976 IVW917512 IVW983048 JEX22:JFE22 JEX65558:JFE65558 JEX131094:JFE131094 JEX196630:JFE196630 JEX262166:JFE262166 JEX327702:JFE327702 JEX393238:JFE393238 JEX458774:JFE458774 JEX524310:JFE524310 JEX589846:JFE589846 JEX655382:JFE655382 JEX720918:JFE720918 JEX786454:JFE786454 JEX851990:JFE851990 JEX917526:JFE917526 JEX983062:JFE983062 JFB59:JFS59 JFB65595:JFS65595 JFB131131:JFS131131 JFB196667:JFS196667 JFB262203:JFS262203 JFB327739:JFS327739 JFB393275:JFS393275 JFB458811:JFS458811 JFB524347:JFS524347 JFB589883:JFS589883 JFB655419:JFS655419 JFB720955:JFS720955 JFB786491:JFS786491 JFB852027:JFS852027 JFB917563:JFS917563 JFB983099:JFS983099 JFO8 JFO65544 JFO131080 JFO196616 JFO262152 JFO327688 JFO393224 JFO458760 JFO524296 JFO589832 JFO655368 JFO720904 JFO786440 JFO851976 JFO917512 JFO983048 JFQ8 JFQ65544 JFQ131080 JFQ196616 JFQ262152 JFQ327688 JFQ393224 JFQ458760 JFQ524296 JFQ589832 JFQ655368 JFQ720904 JFQ786440 JFQ851976 JFQ917512 JFQ983048 JFS8 JFS65544 JFS131080 JFS196616 JFS262152 JFS327688 JFS393224 JFS458760 JFS524296 JFS589832 JFS655368 JFS720904 JFS786440 JFS851976 JFS917512 JFS983048 JOT22:JPA22 JOT65558:JPA65558 JOT131094:JPA131094 JOT196630:JPA196630 JOT262166:JPA262166 JOT327702:JPA327702 JOT393238:JPA393238 JOT458774:JPA458774 JOT524310:JPA524310 JOT589846:JPA589846 JOT655382:JPA655382 JOT720918:JPA720918 JOT786454:JPA786454 JOT851990:JPA851990 JOT917526:JPA917526 JOT983062:JPA983062 JOX59:JPO59 JOX65595:JPO65595 JOX131131:JPO131131 JOX196667:JPO196667 JOX262203:JPO262203 JOX327739:JPO327739 JOX393275:JPO393275 JOX458811:JPO458811 JOX524347:JPO524347 JOX589883:JPO589883 JOX655419:JPO655419 JOX720955:JPO720955 JOX786491:JPO786491 JOX852027:JPO852027 JOX917563:JPO917563 JOX983099:JPO983099 JPK8 JPK65544 JPK131080 JPK196616 JPK262152 JPK327688 JPK393224 JPK458760 JPK524296 JPK589832 JPK655368 JPK720904 JPK786440 JPK851976 JPK917512 JPK983048 JPM8 JPM65544 JPM131080 JPM196616 JPM262152 JPM327688 JPM393224 JPM458760 JPM524296 JPM589832 JPM655368 JPM720904 JPM786440 JPM851976 JPM917512 JPM983048 JPO8 JPO65544 JPO131080 JPO196616 JPO262152 JPO327688 JPO393224 JPO458760 JPO524296 JPO589832 JPO655368 JPO720904 JPO786440 JPO851976 JPO917512 JPO983048 JYP22:JYW22 JYP65558:JYW65558 JYP131094:JYW131094 JYP196630:JYW196630 JYP262166:JYW262166 JYP327702:JYW327702 JYP393238:JYW393238 JYP458774:JYW458774 JYP524310:JYW524310 JYP589846:JYW589846 JYP655382:JYW655382 JYP720918:JYW720918 JYP786454:JYW786454 JYP851990:JYW851990 JYP917526:JYW917526 JYP983062:JYW983062 JYT59:JZK59 JYT65595:JZK65595 JYT131131:JZK131131 JYT196667:JZK196667 JYT262203:JZK262203 JYT327739:JZK327739 JYT393275:JZK393275 JYT458811:JZK458811 JYT524347:JZK524347 JYT589883:JZK589883 JYT655419:JZK655419 JYT720955:JZK720955 JYT786491:JZK786491 JYT852027:JZK852027 JYT917563:JZK917563 JYT983099:JZK983099 JZG8 JZG65544 JZG131080 JZG196616 JZG262152 JZG327688 JZG393224 JZG458760 JZG524296 JZG589832 JZG655368 JZG720904 JZG786440 JZG851976 JZG917512 JZG983048 JZI8 JZI65544 JZI131080 JZI196616 JZI262152 JZI327688 JZI393224 JZI458760 JZI524296 JZI589832 JZI655368 JZI720904 JZI786440 JZI851976 JZI917512 JZI983048 JZK8 JZK65544 JZK131080 JZK196616 JZK262152 JZK327688 JZK393224 JZK458760 JZK524296 JZK589832 JZK655368 JZK720904 JZK786440 JZK851976 JZK917512 JZK983048 KIL22:KIS22 KIL65558:KIS65558 KIL131094:KIS131094 KIL196630:KIS196630 KIL262166:KIS262166 KIL327702:KIS327702 KIL393238:KIS393238 KIL458774:KIS458774 KIL524310:KIS524310 KIL589846:KIS589846 KIL655382:KIS655382 KIL720918:KIS720918 KIL786454:KIS786454 KIL851990:KIS851990 KIL917526:KIS917526 KIL983062:KIS983062 KIP59:KJG59 KIP65595:KJG65595 KIP131131:KJG131131 KIP196667:KJG196667 KIP262203:KJG262203 KIP327739:KJG327739 KIP393275:KJG393275 KIP458811:KJG458811 KIP524347:KJG524347 KIP589883:KJG589883 KIP655419:KJG655419 KIP720955:KJG720955 KIP786491:KJG786491 KIP852027:KJG852027 KIP917563:KJG917563 KIP983099:KJG983099 KJC8 KJC65544 KJC131080 KJC196616 KJC262152 KJC327688 KJC393224 KJC458760 KJC524296 KJC589832 KJC655368 KJC720904 KJC786440 KJC851976 KJC917512 KJC983048 KJE8 KJE65544 KJE131080 KJE196616 KJE262152 KJE327688 KJE393224 KJE458760 KJE524296 KJE589832 KJE655368 KJE720904 KJE786440 KJE851976 KJE917512 KJE983048 KJG8 KJG65544 KJG131080 KJG196616 KJG262152 KJG327688 KJG393224 KJG458760 KJG524296 KJG589832 KJG655368 KJG720904 KJG786440 KJG851976 KJG917512 KJG983048 KSH22:KSO22 KSH65558:KSO65558 KSH131094:KSO131094 KSH196630:KSO196630 KSH262166:KSO262166 KSH327702:KSO327702 KSH393238:KSO393238 KSH458774:KSO458774 KSH524310:KSO524310 KSH589846:KSO589846 KSH655382:KSO655382 KSH720918:KSO720918 KSH786454:KSO786454 KSH851990:KSO851990 KSH917526:KSO917526 KSH983062:KSO983062 KSL59:KTC59 KSL65595:KTC65595 KSL131131:KTC131131 KSL196667:KTC196667 KSL262203:KTC262203 KSL327739:KTC327739 KSL393275:KTC393275 KSL458811:KTC458811 KSL524347:KTC524347 KSL589883:KTC589883 KSL655419:KTC655419 KSL720955:KTC720955 KSL786491:KTC786491 KSL852027:KTC852027 KSL917563:KTC917563 KSL983099:KTC983099 KSY8 KSY65544 KSY131080 KSY196616 KSY262152 KSY327688 KSY393224 KSY458760 KSY524296 KSY589832 KSY655368 KSY720904 KSY786440 KSY851976 KSY917512 KSY983048 KTA8 KTA65544 KTA131080 KTA196616 KTA262152 KTA327688 KTA393224 KTA458760 KTA524296 KTA589832 KTA655368 KTA720904 KTA786440 KTA851976 KTA917512 KTA983048 KTC8 KTC65544 KTC131080 KTC196616 KTC262152 KTC327688 KTC393224 KTC458760 KTC524296 KTC589832 KTC655368 KTC720904 KTC786440 KTC851976 KTC917512 KTC983048 LCD22:LCK22 LCD65558:LCK65558 LCD131094:LCK131094 LCD196630:LCK196630 LCD262166:LCK262166 LCD327702:LCK327702 LCD393238:LCK393238 LCD458774:LCK458774 LCD524310:LCK524310 LCD589846:LCK589846 LCD655382:LCK655382 LCD720918:LCK720918 LCD786454:LCK786454 LCD851990:LCK851990 LCD917526:LCK917526 LCD983062:LCK983062 LCH59:LCY59 LCH65595:LCY65595 LCH131131:LCY131131 LCH196667:LCY196667 LCH262203:LCY262203 LCH327739:LCY327739 LCH393275:LCY393275 LCH458811:LCY458811 LCH524347:LCY524347 LCH589883:LCY589883 LCH655419:LCY655419 LCH720955:LCY720955 LCH786491:LCY786491 LCH852027:LCY852027 LCH917563:LCY917563 LCH983099:LCY983099 LCU8 LCU65544 LCU131080 LCU196616 LCU262152 LCU327688 LCU393224 LCU458760 LCU524296 LCU589832 LCU655368 LCU720904 LCU786440 LCU851976 LCU917512 LCU983048 LCW8 LCW65544 LCW131080 LCW196616 LCW262152 LCW327688 LCW393224 LCW458760 LCW524296 LCW589832 LCW655368 LCW720904 LCW786440 LCW851976 LCW917512 LCW983048 LCY8 LCY65544 LCY131080 LCY196616 LCY262152 LCY327688 LCY393224 LCY458760 LCY524296 LCY589832 LCY655368 LCY720904 LCY786440 LCY851976 LCY917512 LCY983048 LLZ22:LMG22 LLZ65558:LMG65558 LLZ131094:LMG131094 LLZ196630:LMG196630 LLZ262166:LMG262166 LLZ327702:LMG327702 LLZ393238:LMG393238 LLZ458774:LMG458774 LLZ524310:LMG524310 LLZ589846:LMG589846 LLZ655382:LMG655382 LLZ720918:LMG720918 LLZ786454:LMG786454 LLZ851990:LMG851990 LLZ917526:LMG917526 LLZ983062:LMG983062 LMD59:LMU59 LMD65595:LMU65595 LMD131131:LMU131131 LMD196667:LMU196667 LMD262203:LMU262203 LMD327739:LMU327739 LMD393275:LMU393275 LMD458811:LMU458811 LMD524347:LMU524347 LMD589883:LMU589883 LMD655419:LMU655419 LMD720955:LMU720955 LMD786491:LMU786491 LMD852027:LMU852027 LMD917563:LMU917563 LMD983099:LMU983099 LMQ8 LMQ65544 LMQ131080 LMQ196616 LMQ262152 LMQ327688 LMQ393224 LMQ458760 LMQ524296 LMQ589832 LMQ655368 LMQ720904 LMQ786440 LMQ851976 LMQ917512 LMQ983048 LMS8 LMS65544 LMS131080 LMS196616 LMS262152 LMS327688 LMS393224 LMS458760 LMS524296 LMS589832 LMS655368 LMS720904 LMS786440 LMS851976 LMS917512 LMS983048 LMU8 LMU65544 LMU131080 LMU196616 LMU262152 LMU327688 LMU393224 LMU458760 LMU524296 LMU589832 LMU655368 LMU720904 LMU786440 LMU851976 LMU917512 LMU983048 LVV22:LWC22 LVV65558:LWC65558 LVV131094:LWC131094 LVV196630:LWC196630 LVV262166:LWC262166 LVV327702:LWC327702 LVV393238:LWC393238 LVV458774:LWC458774 LVV524310:LWC524310 LVV589846:LWC589846 LVV655382:LWC655382 LVV720918:LWC720918 LVV786454:LWC786454 LVV851990:LWC851990 LVV917526:LWC917526 LVV983062:LWC983062 LVZ59:LWQ59 LVZ65595:LWQ65595 LVZ131131:LWQ131131 LVZ196667:LWQ196667 LVZ262203:LWQ262203 LVZ327739:LWQ327739 LVZ393275:LWQ393275 LVZ458811:LWQ458811 LVZ524347:LWQ524347 LVZ589883:LWQ589883 LVZ655419:LWQ655419 LVZ720955:LWQ720955 LVZ786491:LWQ786491 LVZ852027:LWQ852027 LVZ917563:LWQ917563 LVZ983099:LWQ983099 LWM8 LWM65544 LWM131080 LWM196616 LWM262152 LWM327688 LWM393224 LWM458760 LWM524296 LWM589832 LWM655368 LWM720904 LWM786440 LWM851976 LWM917512 LWM983048 LWO8 LWO65544 LWO131080 LWO196616 LWO262152 LWO327688 LWO393224 LWO458760 LWO524296 LWO589832 LWO655368 LWO720904 LWO786440 LWO851976 LWO917512 LWO983048 LWQ8 LWQ65544 LWQ131080 LWQ196616 LWQ262152 LWQ327688 LWQ393224 LWQ458760 LWQ524296 LWQ589832 LWQ655368 LWQ720904 LWQ786440 LWQ851976 LWQ917512 LWQ983048 MFR22:MFY22 MFR65558:MFY65558 MFR131094:MFY131094 MFR196630:MFY196630 MFR262166:MFY262166 MFR327702:MFY327702 MFR393238:MFY393238 MFR458774:MFY458774 MFR524310:MFY524310 MFR589846:MFY589846 MFR655382:MFY655382 MFR720918:MFY720918 MFR786454:MFY786454 MFR851990:MFY851990 MFR917526:MFY917526 MFR983062:MFY983062 MFV59:MGM59 MFV65595:MGM65595 MFV131131:MGM131131 MFV196667:MGM196667 MFV262203:MGM262203 MFV327739:MGM327739 MFV393275:MGM393275 MFV458811:MGM458811 MFV524347:MGM524347 MFV589883:MGM589883 MFV655419:MGM655419 MFV720955:MGM720955 MFV786491:MGM786491 MFV852027:MGM852027 MFV917563:MGM917563 MFV983099:MGM983099 MGI8 MGI65544 MGI131080 MGI196616 MGI262152 MGI327688 MGI393224 MGI458760 MGI524296 MGI589832 MGI655368 MGI720904 MGI786440 MGI851976 MGI917512 MGI983048 MGK8 MGK65544 MGK131080 MGK196616 MGK262152 MGK327688 MGK393224 MGK458760 MGK524296 MGK589832 MGK655368 MGK720904 MGK786440 MGK851976 MGK917512 MGK983048 MGM8 MGM65544 MGM131080 MGM196616 MGM262152 MGM327688 MGM393224 MGM458760 MGM524296 MGM589832 MGM655368 MGM720904 MGM786440 MGM851976 MGM917512 MGM983048 MPN22:MPU22 MPN65558:MPU65558 MPN131094:MPU131094 MPN196630:MPU196630 MPN262166:MPU262166 MPN327702:MPU327702 MPN393238:MPU393238 MPN458774:MPU458774 MPN524310:MPU524310 MPN589846:MPU589846 MPN655382:MPU655382 MPN720918:MPU720918 MPN786454:MPU786454 MPN851990:MPU851990 MPN917526:MPU917526 MPN983062:MPU983062 MPR59:MQI59 MPR65595:MQI65595 MPR131131:MQI131131 MPR196667:MQI196667 MPR262203:MQI262203 MPR327739:MQI327739 MPR393275:MQI393275 MPR458811:MQI458811 MPR524347:MQI524347 MPR589883:MQI589883 MPR655419:MQI655419 MPR720955:MQI720955 MPR786491:MQI786491 MPR852027:MQI852027 MPR917563:MQI917563 MPR983099:MQI983099 MQE8 MQE65544 MQE131080 MQE196616 MQE262152 MQE327688 MQE393224 MQE458760 MQE524296 MQE589832 MQE655368 MQE720904 MQE786440 MQE851976 MQE917512 MQE983048 MQG8 MQG65544 MQG131080 MQG196616 MQG262152 MQG327688 MQG393224 MQG458760 MQG524296 MQG589832 MQG655368 MQG720904 MQG786440 MQG851976 MQG917512 MQG983048 MQI8 MQI65544 MQI131080 MQI196616 MQI262152 MQI327688 MQI393224 MQI458760 MQI524296 MQI589832 MQI655368 MQI720904 MQI786440 MQI851976 MQI917512 MQI983048 MZJ22:MZQ22 MZJ65558:MZQ65558 MZJ131094:MZQ131094 MZJ196630:MZQ196630 MZJ262166:MZQ262166 MZJ327702:MZQ327702 MZJ393238:MZQ393238 MZJ458774:MZQ458774 MZJ524310:MZQ524310 MZJ589846:MZQ589846 MZJ655382:MZQ655382 MZJ720918:MZQ720918 MZJ786454:MZQ786454 MZJ851990:MZQ851990 MZJ917526:MZQ917526 MZJ983062:MZQ983062 MZN59:NAE59 MZN65595:NAE65595 MZN131131:NAE131131 MZN196667:NAE196667 MZN262203:NAE262203 MZN327739:NAE327739 MZN393275:NAE393275 MZN458811:NAE458811 MZN524347:NAE524347 MZN589883:NAE589883 MZN655419:NAE655419 MZN720955:NAE720955 MZN786491:NAE786491 MZN852027:NAE852027 MZN917563:NAE917563 MZN983099:NAE983099 NAA8 NAA65544 NAA131080 NAA196616 NAA262152 NAA327688 NAA393224 NAA458760 NAA524296 NAA589832 NAA655368 NAA720904 NAA786440 NAA851976 NAA917512 NAA983048 NAC8 NAC65544 NAC131080 NAC196616 NAC262152 NAC327688 NAC393224 NAC458760 NAC524296 NAC589832 NAC655368 NAC720904 NAC786440 NAC851976 NAC917512 NAC983048 NAE8 NAE65544 NAE131080 NAE196616 NAE262152 NAE327688 NAE393224 NAE458760 NAE524296 NAE589832 NAE655368 NAE720904 NAE786440 NAE851976 NAE917512 NAE983048 NJF22:NJM22 NJF65558:NJM65558 NJF131094:NJM131094 NJF196630:NJM196630 NJF262166:NJM262166 NJF327702:NJM327702 NJF393238:NJM393238 NJF458774:NJM458774 NJF524310:NJM524310 NJF589846:NJM589846 NJF655382:NJM655382 NJF720918:NJM720918 NJF786454:NJM786454 NJF851990:NJM851990 NJF917526:NJM917526 NJF983062:NJM983062 NJJ59:NKA59 NJJ65595:NKA65595 NJJ131131:NKA131131 NJJ196667:NKA196667 NJJ262203:NKA262203 NJJ327739:NKA327739 NJJ393275:NKA393275 NJJ458811:NKA458811 NJJ524347:NKA524347 NJJ589883:NKA589883 NJJ655419:NKA655419 NJJ720955:NKA720955 NJJ786491:NKA786491 NJJ852027:NKA852027 NJJ917563:NKA917563 NJJ983099:NKA983099 NJW8 NJW65544 NJW131080 NJW196616 NJW262152 NJW327688 NJW393224 NJW458760 NJW524296 NJW589832 NJW655368 NJW720904 NJW786440 NJW851976 NJW917512 NJW983048 NJY8 NJY65544 NJY131080 NJY196616 NJY262152 NJY327688 NJY393224 NJY458760 NJY524296 NJY589832 NJY655368 NJY720904 NJY786440 NJY851976 NJY917512 NJY983048 NKA8 NKA65544 NKA131080 NKA196616 NKA262152 NKA327688 NKA393224 NKA458760 NKA524296 NKA589832 NKA655368 NKA720904 NKA786440 NKA851976 NKA917512 NKA983048 NTB22:NTI22 NTB65558:NTI65558 NTB131094:NTI131094 NTB196630:NTI196630 NTB262166:NTI262166 NTB327702:NTI327702 NTB393238:NTI393238 NTB458774:NTI458774 NTB524310:NTI524310 NTB589846:NTI589846 NTB655382:NTI655382 NTB720918:NTI720918 NTB786454:NTI786454 NTB851990:NTI851990 NTB917526:NTI917526 NTB983062:NTI983062 NTF59:NTW59 NTF65595:NTW65595 NTF131131:NTW131131 NTF196667:NTW196667 NTF262203:NTW262203 NTF327739:NTW327739 NTF393275:NTW393275 NTF458811:NTW458811 NTF524347:NTW524347 NTF589883:NTW589883 NTF655419:NTW655419 NTF720955:NTW720955 NTF786491:NTW786491 NTF852027:NTW852027 NTF917563:NTW917563 NTF983099:NTW983099 NTS8 NTS65544 NTS131080 NTS196616 NTS262152 NTS327688 NTS393224 NTS458760 NTS524296 NTS589832 NTS655368 NTS720904 NTS786440 NTS851976 NTS917512 NTS983048 NTU8 NTU65544 NTU131080 NTU196616 NTU262152 NTU327688 NTU393224 NTU458760 NTU524296 NTU589832 NTU655368 NTU720904 NTU786440 NTU851976 NTU917512 NTU983048 NTW8 NTW65544 NTW131080 NTW196616 NTW262152 NTW327688 NTW393224 NTW458760 NTW524296 NTW589832 NTW655368 NTW720904 NTW786440 NTW851976 NTW917512 NTW983048 OCX22:ODE22 OCX65558:ODE65558 OCX131094:ODE131094 OCX196630:ODE196630 OCX262166:ODE262166 OCX327702:ODE327702 OCX393238:ODE393238 OCX458774:ODE458774 OCX524310:ODE524310 OCX589846:ODE589846 OCX655382:ODE655382 OCX720918:ODE720918 OCX786454:ODE786454 OCX851990:ODE851990 OCX917526:ODE917526 OCX983062:ODE983062 ODB59:ODS59 ODB65595:ODS65595 ODB131131:ODS131131 ODB196667:ODS196667 ODB262203:ODS262203 ODB327739:ODS327739 ODB393275:ODS393275 ODB458811:ODS458811 ODB524347:ODS524347 ODB589883:ODS589883 ODB655419:ODS655419 ODB720955:ODS720955 ODB786491:ODS786491 ODB852027:ODS852027 ODB917563:ODS917563 ODB983099:ODS983099 ODO8 ODO65544 ODO131080 ODO196616 ODO262152 ODO327688 ODO393224 ODO458760 ODO524296 ODO589832 ODO655368 ODO720904 ODO786440 ODO851976 ODO917512 ODO983048 ODQ8 ODQ65544 ODQ131080 ODQ196616 ODQ262152 ODQ327688 ODQ393224 ODQ458760 ODQ524296 ODQ589832 ODQ655368 ODQ720904 ODQ786440 ODQ851976 ODQ917512 ODQ983048 ODS8 ODS65544 ODS131080 ODS196616 ODS262152 ODS327688 ODS393224 ODS458760 ODS524296 ODS589832 ODS655368 ODS720904 ODS786440 ODS851976 ODS917512 ODS983048 OMT22:ONA22 OMT65558:ONA65558 OMT131094:ONA131094 OMT196630:ONA196630 OMT262166:ONA262166 OMT327702:ONA327702 OMT393238:ONA393238 OMT458774:ONA458774 OMT524310:ONA524310 OMT589846:ONA589846 OMT655382:ONA655382 OMT720918:ONA720918 OMT786454:ONA786454 OMT851990:ONA851990 OMT917526:ONA917526 OMT983062:ONA983062 OMX59:ONO59 OMX65595:ONO65595 OMX131131:ONO131131 OMX196667:ONO196667 OMX262203:ONO262203 OMX327739:ONO327739 OMX393275:ONO393275 OMX458811:ONO458811 OMX524347:ONO524347 OMX589883:ONO589883 OMX655419:ONO655419 OMX720955:ONO720955 OMX786491:ONO786491 OMX852027:ONO852027 OMX917563:ONO917563 OMX983099:ONO983099 ONK8 ONK65544 ONK131080 ONK196616 ONK262152 ONK327688 ONK393224 ONK458760 ONK524296 ONK589832 ONK655368 ONK720904 ONK786440 ONK851976 ONK917512 ONK983048 ONM8 ONM65544 ONM131080 ONM196616 ONM262152 ONM327688 ONM393224 ONM458760 ONM524296 ONM589832 ONM655368 ONM720904 ONM786440 ONM851976 ONM917512 ONM983048 ONO8 ONO65544 ONO131080 ONO196616 ONO262152 ONO327688 ONO393224 ONO458760 ONO524296 ONO589832 ONO655368 ONO720904 ONO786440 ONO851976 ONO917512 ONO983048 OWP22:OWW22 OWP65558:OWW65558 OWP131094:OWW131094 OWP196630:OWW196630 OWP262166:OWW262166 OWP327702:OWW327702 OWP393238:OWW393238 OWP458774:OWW458774 OWP524310:OWW524310 OWP589846:OWW589846 OWP655382:OWW655382 OWP720918:OWW720918 OWP786454:OWW786454 OWP851990:OWW851990 OWP917526:OWW917526 OWP983062:OWW983062 OWT59:OXK59 OWT65595:OXK65595 OWT131131:OXK131131 OWT196667:OXK196667 OWT262203:OXK262203 OWT327739:OXK327739 OWT393275:OXK393275 OWT458811:OXK458811 OWT524347:OXK524347 OWT589883:OXK589883 OWT655419:OXK655419 OWT720955:OXK720955 OWT786491:OXK786491 OWT852027:OXK852027 OWT917563:OXK917563 OWT983099:OXK983099 OXG8 OXG65544 OXG131080 OXG196616 OXG262152 OXG327688 OXG393224 OXG458760 OXG524296 OXG589832 OXG655368 OXG720904 OXG786440 OXG851976 OXG917512 OXG983048 OXI8 OXI65544 OXI131080 OXI196616 OXI262152 OXI327688 OXI393224 OXI458760 OXI524296 OXI589832 OXI655368 OXI720904 OXI786440 OXI851976 OXI917512 OXI983048 OXK8 OXK65544 OXK131080 OXK196616 OXK262152 OXK327688 OXK393224 OXK458760 OXK524296 OXK589832 OXK655368 OXK720904 OXK786440 OXK851976 OXK917512 OXK983048 PGL22:PGS22 PGL65558:PGS65558 PGL131094:PGS131094 PGL196630:PGS196630 PGL262166:PGS262166 PGL327702:PGS327702 PGL393238:PGS393238 PGL458774:PGS458774 PGL524310:PGS524310 PGL589846:PGS589846 PGL655382:PGS655382 PGL720918:PGS720918 PGL786454:PGS786454 PGL851990:PGS851990 PGL917526:PGS917526 PGL983062:PGS983062 PGP59:PHG59 PGP65595:PHG65595 PGP131131:PHG131131 PGP196667:PHG196667 PGP262203:PHG262203 PGP327739:PHG327739 PGP393275:PHG393275 PGP458811:PHG458811 PGP524347:PHG524347 PGP589883:PHG589883 PGP655419:PHG655419 PGP720955:PHG720955 PGP786491:PHG786491 PGP852027:PHG852027 PGP917563:PHG917563 PGP983099:PHG983099 PHC8 PHC65544 PHC131080 PHC196616 PHC262152 PHC327688 PHC393224 PHC458760 PHC524296 PHC589832 PHC655368 PHC720904 PHC786440 PHC851976 PHC917512 PHC983048 PHE8 PHE65544 PHE131080 PHE196616 PHE262152 PHE327688 PHE393224 PHE458760 PHE524296 PHE589832 PHE655368 PHE720904 PHE786440 PHE851976 PHE917512 PHE983048 PHG8 PHG65544 PHG131080 PHG196616 PHG262152 PHG327688 PHG393224 PHG458760 PHG524296 PHG589832 PHG655368 PHG720904 PHG786440 PHG851976 PHG917512 PHG983048 PQH22:PQO22 PQH65558:PQO65558 PQH131094:PQO131094 PQH196630:PQO196630 PQH262166:PQO262166 PQH327702:PQO327702 PQH393238:PQO393238 PQH458774:PQO458774 PQH524310:PQO524310 PQH589846:PQO589846 PQH655382:PQO655382 PQH720918:PQO720918 PQH786454:PQO786454 PQH851990:PQO851990 PQH917526:PQO917526 PQH983062:PQO983062 PQL59:PRC59 PQL65595:PRC65595 PQL131131:PRC131131 PQL196667:PRC196667 PQL262203:PRC262203 PQL327739:PRC327739 PQL393275:PRC393275 PQL458811:PRC458811 PQL524347:PRC524347 PQL589883:PRC589883 PQL655419:PRC655419 PQL720955:PRC720955 PQL786491:PRC786491 PQL852027:PRC852027 PQL917563:PRC917563 PQL983099:PRC983099 PQY8 PQY65544 PQY131080 PQY196616 PQY262152 PQY327688 PQY393224 PQY458760 PQY524296 PQY589832 PQY655368 PQY720904 PQY786440 PQY851976 PQY917512 PQY983048 PRA8 PRA65544 PRA131080 PRA196616 PRA262152 PRA327688 PRA393224 PRA458760 PRA524296 PRA589832 PRA655368 PRA720904 PRA786440 PRA851976 PRA917512 PRA983048 PRC8 PRC65544 PRC131080 PRC196616 PRC262152 PRC327688 PRC393224 PRC458760 PRC524296 PRC589832 PRC655368 PRC720904 PRC786440 PRC851976 PRC917512 PRC983048 QAD22:QAK22 QAD65558:QAK65558 QAD131094:QAK131094 QAD196630:QAK196630 QAD262166:QAK262166 QAD327702:QAK327702 QAD393238:QAK393238 QAD458774:QAK458774 QAD524310:QAK524310 QAD589846:QAK589846 QAD655382:QAK655382 QAD720918:QAK720918 QAD786454:QAK786454 QAD851990:QAK851990 QAD917526:QAK917526 QAD983062:QAK983062 QAH59:QAY59 QAH65595:QAY65595 QAH131131:QAY131131 QAH196667:QAY196667 QAH262203:QAY262203 QAH327739:QAY327739 QAH393275:QAY393275 QAH458811:QAY458811 QAH524347:QAY524347 QAH589883:QAY589883 QAH655419:QAY655419 QAH720955:QAY720955 QAH786491:QAY786491 QAH852027:QAY852027 QAH917563:QAY917563 QAH983099:QAY983099 QAU8 QAU65544 QAU131080 QAU196616 QAU262152 QAU327688 QAU393224 QAU458760 QAU524296 QAU589832 QAU655368 QAU720904 QAU786440 QAU851976 QAU917512 QAU983048 QAW8 QAW65544 QAW131080 QAW196616 QAW262152 QAW327688 QAW393224 QAW458760 QAW524296 QAW589832 QAW655368 QAW720904 QAW786440 QAW851976 QAW917512 QAW983048 QAY8 QAY65544 QAY131080 QAY196616 QAY262152 QAY327688 QAY393224 QAY458760 QAY524296 QAY589832 QAY655368 QAY720904 QAY786440 QAY851976 QAY917512 QAY983048 QJZ22:QKG22 QJZ65558:QKG65558 QJZ131094:QKG131094 QJZ196630:QKG196630 QJZ262166:QKG262166 QJZ327702:QKG327702 QJZ393238:QKG393238 QJZ458774:QKG458774 QJZ524310:QKG524310 QJZ589846:QKG589846 QJZ655382:QKG655382 QJZ720918:QKG720918 QJZ786454:QKG786454 QJZ851990:QKG851990 QJZ917526:QKG917526 QJZ983062:QKG983062 QKD59:QKU59 QKD65595:QKU65595 QKD131131:QKU131131 QKD196667:QKU196667 QKD262203:QKU262203 QKD327739:QKU327739 QKD393275:QKU393275 QKD458811:QKU458811 QKD524347:QKU524347 QKD589883:QKU589883 QKD655419:QKU655419 QKD720955:QKU720955 QKD786491:QKU786491 QKD852027:QKU852027 QKD917563:QKU917563 QKD983099:QKU983099 QKQ8 QKQ65544 QKQ131080 QKQ196616 QKQ262152 QKQ327688 QKQ393224 QKQ458760 QKQ524296 QKQ589832 QKQ655368 QKQ720904 QKQ786440 QKQ851976 QKQ917512 QKQ983048 QKS8 QKS65544 QKS131080 QKS196616 QKS262152 QKS327688 QKS393224 QKS458760 QKS524296 QKS589832 QKS655368 QKS720904 QKS786440 QKS851976 QKS917512 QKS983048 QKU8 QKU65544 QKU131080 QKU196616 QKU262152 QKU327688 QKU393224 QKU458760 QKU524296 QKU589832 QKU655368 QKU720904 QKU786440 QKU851976 QKU917512 QKU983048 QTV22:QUC22 QTV65558:QUC65558 QTV131094:QUC131094 QTV196630:QUC196630 QTV262166:QUC262166 QTV327702:QUC327702 QTV393238:QUC393238 QTV458774:QUC458774 QTV524310:QUC524310 QTV589846:QUC589846 QTV655382:QUC655382 QTV720918:QUC720918 QTV786454:QUC786454 QTV851990:QUC851990 QTV917526:QUC917526 QTV983062:QUC983062 QTZ59:QUQ59 QTZ65595:QUQ65595 QTZ131131:QUQ131131 QTZ196667:QUQ196667 QTZ262203:QUQ262203 QTZ327739:QUQ327739 QTZ393275:QUQ393275 QTZ458811:QUQ458811 QTZ524347:QUQ524347 QTZ589883:QUQ589883 QTZ655419:QUQ655419 QTZ720955:QUQ720955 QTZ786491:QUQ786491 QTZ852027:QUQ852027 QTZ917563:QUQ917563 QTZ983099:QUQ983099 QUM8 QUM65544 QUM131080 QUM196616 QUM262152 QUM327688 QUM393224 QUM458760 QUM524296 QUM589832 QUM655368 QUM720904 QUM786440 QUM851976 QUM917512 QUM983048 QUO8 QUO65544 QUO131080 QUO196616 QUO262152 QUO327688 QUO393224 QUO458760 QUO524296 QUO589832 QUO655368 QUO720904 QUO786440 QUO851976 QUO917512 QUO983048 QUQ8 QUQ65544 QUQ131080 QUQ196616 QUQ262152 QUQ327688 QUQ393224 QUQ458760 QUQ524296 QUQ589832 QUQ655368 QUQ720904 QUQ786440 QUQ851976 QUQ917512 QUQ983048 RDR22:RDY22 RDR65558:RDY65558 RDR131094:RDY131094 RDR196630:RDY196630 RDR262166:RDY262166 RDR327702:RDY327702 RDR393238:RDY393238 RDR458774:RDY458774 RDR524310:RDY524310 RDR589846:RDY589846 RDR655382:RDY655382 RDR720918:RDY720918 RDR786454:RDY786454 RDR851990:RDY851990 RDR917526:RDY917526 RDR983062:RDY983062 RDV59:REM59 RDV65595:REM65595 RDV131131:REM131131 RDV196667:REM196667 RDV262203:REM262203 RDV327739:REM327739 RDV393275:REM393275 RDV458811:REM458811 RDV524347:REM524347 RDV589883:REM589883 RDV655419:REM655419 RDV720955:REM720955 RDV786491:REM786491 RDV852027:REM852027 RDV917563:REM917563 RDV983099:REM983099 REI8 REI65544 REI131080 REI196616 REI262152 REI327688 REI393224 REI458760 REI524296 REI589832 REI655368 REI720904 REI786440 REI851976 REI917512 REI983048 REK8 REK65544 REK131080 REK196616 REK262152 REK327688 REK393224 REK458760 REK524296 REK589832 REK655368 REK720904 REK786440 REK851976 REK917512 REK983048 REM8 REM65544 REM131080 REM196616 REM262152 REM327688 REM393224 REM458760 REM524296 REM589832 REM655368 REM720904 REM786440 REM851976 REM917512 REM983048 RNN22:RNU22 RNN65558:RNU65558 RNN131094:RNU131094 RNN196630:RNU196630 RNN262166:RNU262166 RNN327702:RNU327702 RNN393238:RNU393238 RNN458774:RNU458774 RNN524310:RNU524310 RNN589846:RNU589846 RNN655382:RNU655382 RNN720918:RNU720918 RNN786454:RNU786454 RNN851990:RNU851990 RNN917526:RNU917526 RNN983062:RNU983062 RNR59:ROI59 RNR65595:ROI65595 RNR131131:ROI131131 RNR196667:ROI196667 RNR262203:ROI262203 RNR327739:ROI327739 RNR393275:ROI393275 RNR458811:ROI458811 RNR524347:ROI524347 RNR589883:ROI589883 RNR655419:ROI655419 RNR720955:ROI720955 RNR786491:ROI786491 RNR852027:ROI852027 RNR917563:ROI917563 RNR983099:ROI983099 ROE8 ROE65544 ROE131080 ROE196616 ROE262152 ROE327688 ROE393224 ROE458760 ROE524296 ROE589832 ROE655368 ROE720904 ROE786440 ROE851976 ROE917512 ROE983048 ROG8 ROG65544 ROG131080 ROG196616 ROG262152 ROG327688 ROG393224 ROG458760 ROG524296 ROG589832 ROG655368 ROG720904 ROG786440 ROG851976 ROG917512 ROG983048 ROI8 ROI65544 ROI131080 ROI196616 ROI262152 ROI327688 ROI393224 ROI458760 ROI524296 ROI589832 ROI655368 ROI720904 ROI786440 ROI851976 ROI917512 ROI983048 RXJ22:RXQ22 RXJ65558:RXQ65558 RXJ131094:RXQ131094 RXJ196630:RXQ196630 RXJ262166:RXQ262166 RXJ327702:RXQ327702 RXJ393238:RXQ393238 RXJ458774:RXQ458774 RXJ524310:RXQ524310 RXJ589846:RXQ589846 RXJ655382:RXQ655382 RXJ720918:RXQ720918 RXJ786454:RXQ786454 RXJ851990:RXQ851990 RXJ917526:RXQ917526 RXJ983062:RXQ983062 RXN59:RYE59 RXN65595:RYE65595 RXN131131:RYE131131 RXN196667:RYE196667 RXN262203:RYE262203 RXN327739:RYE327739 RXN393275:RYE393275 RXN458811:RYE458811 RXN524347:RYE524347 RXN589883:RYE589883 RXN655419:RYE655419 RXN720955:RYE720955 RXN786491:RYE786491 RXN852027:RYE852027 RXN917563:RYE917563 RXN983099:RYE983099 RYA8 RYA65544 RYA131080 RYA196616 RYA262152 RYA327688 RYA393224 RYA458760 RYA524296 RYA589832 RYA655368 RYA720904 RYA786440 RYA851976 RYA917512 RYA983048 RYC8 RYC65544 RYC131080 RYC196616 RYC262152 RYC327688 RYC393224 RYC458760 RYC524296 RYC589832 RYC655368 RYC720904 RYC786440 RYC851976 RYC917512 RYC983048 RYE8 RYE65544 RYE131080 RYE196616 RYE262152 RYE327688 RYE393224 RYE458760 RYE524296 RYE589832 RYE655368 RYE720904 RYE786440 RYE851976 RYE917512 RYE983048 SHF22:SHM22 SHF65558:SHM65558 SHF131094:SHM131094 SHF196630:SHM196630 SHF262166:SHM262166 SHF327702:SHM327702 SHF393238:SHM393238 SHF458774:SHM458774 SHF524310:SHM524310 SHF589846:SHM589846 SHF655382:SHM655382 SHF720918:SHM720918 SHF786454:SHM786454 SHF851990:SHM851990 SHF917526:SHM917526 SHF983062:SHM983062 SHJ59:SIA59 SHJ65595:SIA65595 SHJ131131:SIA131131 SHJ196667:SIA196667 SHJ262203:SIA262203 SHJ327739:SIA327739 SHJ393275:SIA393275 SHJ458811:SIA458811 SHJ524347:SIA524347 SHJ589883:SIA589883 SHJ655419:SIA655419 SHJ720955:SIA720955 SHJ786491:SIA786491 SHJ852027:SIA852027 SHJ917563:SIA917563 SHJ983099:SIA983099 SHW8 SHW65544 SHW131080 SHW196616 SHW262152 SHW327688 SHW393224 SHW458760 SHW524296 SHW589832 SHW655368 SHW720904 SHW786440 SHW851976 SHW917512 SHW983048 SHY8 SHY65544 SHY131080 SHY196616 SHY262152 SHY327688 SHY393224 SHY458760 SHY524296 SHY589832 SHY655368 SHY720904 SHY786440 SHY851976 SHY917512 SHY983048 SIA8 SIA65544 SIA131080 SIA196616 SIA262152 SIA327688 SIA393224 SIA458760 SIA524296 SIA589832 SIA655368 SIA720904 SIA786440 SIA851976 SIA917512 SIA983048 SRB22:SRI22 SRB65558:SRI65558 SRB131094:SRI131094 SRB196630:SRI196630 SRB262166:SRI262166 SRB327702:SRI327702 SRB393238:SRI393238 SRB458774:SRI458774 SRB524310:SRI524310 SRB589846:SRI589846 SRB655382:SRI655382 SRB720918:SRI720918 SRB786454:SRI786454 SRB851990:SRI851990 SRB917526:SRI917526 SRB983062:SRI983062 SRF59:SRW59 SRF65595:SRW65595 SRF131131:SRW131131 SRF196667:SRW196667 SRF262203:SRW262203 SRF327739:SRW327739 SRF393275:SRW393275 SRF458811:SRW458811 SRF524347:SRW524347 SRF589883:SRW589883 SRF655419:SRW655419 SRF720955:SRW720955 SRF786491:SRW786491 SRF852027:SRW852027 SRF917563:SRW917563 SRF983099:SRW983099 SRS8 SRS65544 SRS131080 SRS196616 SRS262152 SRS327688 SRS393224 SRS458760 SRS524296 SRS589832 SRS655368 SRS720904 SRS786440 SRS851976 SRS917512 SRS983048 SRU8 SRU65544 SRU131080 SRU196616 SRU262152 SRU327688 SRU393224 SRU458760 SRU524296 SRU589832 SRU655368 SRU720904 SRU786440 SRU851976 SRU917512 SRU983048 SRW8 SRW65544 SRW131080 SRW196616 SRW262152 SRW327688 SRW393224 SRW458760 SRW524296 SRW589832 SRW655368 SRW720904 SRW786440 SRW851976 SRW917512 SRW983048 TAX22:TBE22 TAX65558:TBE65558 TAX131094:TBE131094 TAX196630:TBE196630 TAX262166:TBE262166 TAX327702:TBE327702 TAX393238:TBE393238 TAX458774:TBE458774 TAX524310:TBE524310 TAX589846:TBE589846 TAX655382:TBE655382 TAX720918:TBE720918 TAX786454:TBE786454 TAX851990:TBE851990 TAX917526:TBE917526 TAX983062:TBE983062 TBB59:TBS59 TBB65595:TBS65595 TBB131131:TBS131131 TBB196667:TBS196667 TBB262203:TBS262203 TBB327739:TBS327739 TBB393275:TBS393275 TBB458811:TBS458811 TBB524347:TBS524347 TBB589883:TBS589883 TBB655419:TBS655419 TBB720955:TBS720955 TBB786491:TBS786491 TBB852027:TBS852027 TBB917563:TBS917563 TBB983099:TBS983099 TBO8 TBO65544 TBO131080 TBO196616 TBO262152 TBO327688 TBO393224 TBO458760 TBO524296 TBO589832 TBO655368 TBO720904 TBO786440 TBO851976 TBO917512 TBO983048 TBQ8 TBQ65544 TBQ131080 TBQ196616 TBQ262152 TBQ327688 TBQ393224 TBQ458760 TBQ524296 TBQ589832 TBQ655368 TBQ720904 TBQ786440 TBQ851976 TBQ917512 TBQ983048 TBS8 TBS65544 TBS131080 TBS196616 TBS262152 TBS327688 TBS393224 TBS458760 TBS524296 TBS589832 TBS655368 TBS720904 TBS786440 TBS851976 TBS917512 TBS983048 TKT22:TLA22 TKT65558:TLA65558 TKT131094:TLA131094 TKT196630:TLA196630 TKT262166:TLA262166 TKT327702:TLA327702 TKT393238:TLA393238 TKT458774:TLA458774 TKT524310:TLA524310 TKT589846:TLA589846 TKT655382:TLA655382 TKT720918:TLA720918 TKT786454:TLA786454 TKT851990:TLA851990 TKT917526:TLA917526 TKT983062:TLA983062 TKX59:TLO59 TKX65595:TLO65595 TKX131131:TLO131131 TKX196667:TLO196667 TKX262203:TLO262203 TKX327739:TLO327739 TKX393275:TLO393275 TKX458811:TLO458811 TKX524347:TLO524347 TKX589883:TLO589883 TKX655419:TLO655419 TKX720955:TLO720955 TKX786491:TLO786491 TKX852027:TLO852027 TKX917563:TLO917563 TKX983099:TLO983099 TLK8 TLK65544 TLK131080 TLK196616 TLK262152 TLK327688 TLK393224 TLK458760 TLK524296 TLK589832 TLK655368 TLK720904 TLK786440 TLK851976 TLK917512 TLK983048 TLM8 TLM65544 TLM131080 TLM196616 TLM262152 TLM327688 TLM393224 TLM458760 TLM524296 TLM589832 TLM655368 TLM720904 TLM786440 TLM851976 TLM917512 TLM983048 TLO8 TLO65544 TLO131080 TLO196616 TLO262152 TLO327688 TLO393224 TLO458760 TLO524296 TLO589832 TLO655368 TLO720904 TLO786440 TLO851976 TLO917512 TLO983048 TUP22:TUW22 TUP65558:TUW65558 TUP131094:TUW131094 TUP196630:TUW196630 TUP262166:TUW262166 TUP327702:TUW327702 TUP393238:TUW393238 TUP458774:TUW458774 TUP524310:TUW524310 TUP589846:TUW589846 TUP655382:TUW655382 TUP720918:TUW720918 TUP786454:TUW786454 TUP851990:TUW851990 TUP917526:TUW917526 TUP983062:TUW983062 TUT59:TVK59 TUT65595:TVK65595 TUT131131:TVK131131 TUT196667:TVK196667 TUT262203:TVK262203 TUT327739:TVK327739 TUT393275:TVK393275 TUT458811:TVK458811 TUT524347:TVK524347 TUT589883:TVK589883 TUT655419:TVK655419 TUT720955:TVK720955 TUT786491:TVK786491 TUT852027:TVK852027 TUT917563:TVK917563 TUT983099:TVK983099 TVG8 TVG65544 TVG131080 TVG196616 TVG262152 TVG327688 TVG393224 TVG458760 TVG524296 TVG589832 TVG655368 TVG720904 TVG786440 TVG851976 TVG917512 TVG983048 TVI8 TVI65544 TVI131080 TVI196616 TVI262152 TVI327688 TVI393224 TVI458760 TVI524296 TVI589832 TVI655368 TVI720904 TVI786440 TVI851976 TVI917512 TVI983048 TVK8 TVK65544 TVK131080 TVK196616 TVK262152 TVK327688 TVK393224 TVK458760 TVK524296 TVK589832 TVK655368 TVK720904 TVK786440 TVK851976 TVK917512 TVK983048 UEL22:UES22 UEL65558:UES65558 UEL131094:UES131094 UEL196630:UES196630 UEL262166:UES262166 UEL327702:UES327702 UEL393238:UES393238 UEL458774:UES458774 UEL524310:UES524310 UEL589846:UES589846 UEL655382:UES655382 UEL720918:UES720918 UEL786454:UES786454 UEL851990:UES851990 UEL917526:UES917526 UEL983062:UES983062 UEP59:UFG59 UEP65595:UFG65595 UEP131131:UFG131131 UEP196667:UFG196667 UEP262203:UFG262203 UEP327739:UFG327739 UEP393275:UFG393275 UEP458811:UFG458811 UEP524347:UFG524347 UEP589883:UFG589883 UEP655419:UFG655419 UEP720955:UFG720955 UEP786491:UFG786491 UEP852027:UFG852027 UEP917563:UFG917563 UEP983099:UFG983099 UFC8 UFC65544 UFC131080 UFC196616 UFC262152 UFC327688 UFC393224 UFC458760 UFC524296 UFC589832 UFC655368 UFC720904 UFC786440 UFC851976 UFC917512 UFC983048 UFE8 UFE65544 UFE131080 UFE196616 UFE262152 UFE327688 UFE393224 UFE458760 UFE524296 UFE589832 UFE655368 UFE720904 UFE786440 UFE851976 UFE917512 UFE983048 UFG8 UFG65544 UFG131080 UFG196616 UFG262152 UFG327688 UFG393224 UFG458760 UFG524296 UFG589832 UFG655368 UFG720904 UFG786440 UFG851976 UFG917512 UFG983048 UOH22:UOO22 UOH65558:UOO65558 UOH131094:UOO131094 UOH196630:UOO196630 UOH262166:UOO262166 UOH327702:UOO327702 UOH393238:UOO393238 UOH458774:UOO458774 UOH524310:UOO524310 UOH589846:UOO589846 UOH655382:UOO655382 UOH720918:UOO720918 UOH786454:UOO786454 UOH851990:UOO851990 UOH917526:UOO917526 UOH983062:UOO983062 UOL59:UPC59 UOL65595:UPC65595 UOL131131:UPC131131 UOL196667:UPC196667 UOL262203:UPC262203 UOL327739:UPC327739 UOL393275:UPC393275 UOL458811:UPC458811 UOL524347:UPC524347 UOL589883:UPC589883 UOL655419:UPC655419 UOL720955:UPC720955 UOL786491:UPC786491 UOL852027:UPC852027 UOL917563:UPC917563 UOL983099:UPC983099 UOY8 UOY65544 UOY131080 UOY196616 UOY262152 UOY327688 UOY393224 UOY458760 UOY524296 UOY589832 UOY655368 UOY720904 UOY786440 UOY851976 UOY917512 UOY983048 UPA8 UPA65544 UPA131080 UPA196616 UPA262152 UPA327688 UPA393224 UPA458760 UPA524296 UPA589832 UPA655368 UPA720904 UPA786440 UPA851976 UPA917512 UPA983048 UPC8 UPC65544 UPC131080 UPC196616 UPC262152 UPC327688 UPC393224 UPC458760 UPC524296 UPC589832 UPC655368 UPC720904 UPC786440 UPC851976 UPC917512 UPC983048 UYD22:UYK22 UYD65558:UYK65558 UYD131094:UYK131094 UYD196630:UYK196630 UYD262166:UYK262166 UYD327702:UYK327702 UYD393238:UYK393238 UYD458774:UYK458774 UYD524310:UYK524310 UYD589846:UYK589846 UYD655382:UYK655382 UYD720918:UYK720918 UYD786454:UYK786454 UYD851990:UYK851990 UYD917526:UYK917526 UYD983062:UYK983062 UYH59:UYY59 UYH65595:UYY65595 UYH131131:UYY131131 UYH196667:UYY196667 UYH262203:UYY262203 UYH327739:UYY327739 UYH393275:UYY393275 UYH458811:UYY458811 UYH524347:UYY524347 UYH589883:UYY589883 UYH655419:UYY655419 UYH720955:UYY720955 UYH786491:UYY786491 UYH852027:UYY852027 UYH917563:UYY917563 UYH983099:UYY983099 UYU8 UYU65544 UYU131080 UYU196616 UYU262152 UYU327688 UYU393224 UYU458760 UYU524296 UYU589832 UYU655368 UYU720904 UYU786440 UYU851976 UYU917512 UYU983048 UYW8 UYW65544 UYW131080 UYW196616 UYW262152 UYW327688 UYW393224 UYW458760 UYW524296 UYW589832 UYW655368 UYW720904 UYW786440 UYW851976 UYW917512 UYW983048 UYY8 UYY65544 UYY131080 UYY196616 UYY262152 UYY327688 UYY393224 UYY458760 UYY524296 UYY589832 UYY655368 UYY720904 UYY786440 UYY851976 UYY917512 UYY983048 VHZ22:VIG22 VHZ65558:VIG65558 VHZ131094:VIG131094 VHZ196630:VIG196630 VHZ262166:VIG262166 VHZ327702:VIG327702 VHZ393238:VIG393238 VHZ458774:VIG458774 VHZ524310:VIG524310 VHZ589846:VIG589846 VHZ655382:VIG655382 VHZ720918:VIG720918 VHZ786454:VIG786454 VHZ851990:VIG851990 VHZ917526:VIG917526 VHZ983062:VIG983062 VID59:VIU59 VID65595:VIU65595 VID131131:VIU131131 VID196667:VIU196667 VID262203:VIU262203 VID327739:VIU327739 VID393275:VIU393275 VID458811:VIU458811 VID524347:VIU524347 VID589883:VIU589883 VID655419:VIU655419 VID720955:VIU720955 VID786491:VIU786491 VID852027:VIU852027 VID917563:VIU917563 VID983099:VIU983099 VIQ8 VIQ65544 VIQ131080 VIQ196616 VIQ262152 VIQ327688 VIQ393224 VIQ458760 VIQ524296 VIQ589832 VIQ655368 VIQ720904 VIQ786440 VIQ851976 VIQ917512 VIQ983048 VIS8 VIS65544 VIS131080 VIS196616 VIS262152 VIS327688 VIS393224 VIS458760 VIS524296 VIS589832 VIS655368 VIS720904 VIS786440 VIS851976 VIS917512 VIS983048 VIU8 VIU65544 VIU131080 VIU196616 VIU262152 VIU327688 VIU393224 VIU458760 VIU524296 VIU589832 VIU655368 VIU720904 VIU786440 VIU851976 VIU917512 VIU983048 VRV22:VSC22 VRV65558:VSC65558 VRV131094:VSC131094 VRV196630:VSC196630 VRV262166:VSC262166 VRV327702:VSC327702 VRV393238:VSC393238 VRV458774:VSC458774 VRV524310:VSC524310 VRV589846:VSC589846 VRV655382:VSC655382 VRV720918:VSC720918 VRV786454:VSC786454 VRV851990:VSC851990 VRV917526:VSC917526 VRV983062:VSC983062 VRZ59:VSQ59 VRZ65595:VSQ65595 VRZ131131:VSQ131131 VRZ196667:VSQ196667 VRZ262203:VSQ262203 VRZ327739:VSQ327739 VRZ393275:VSQ393275 VRZ458811:VSQ458811 VRZ524347:VSQ524347 VRZ589883:VSQ589883 VRZ655419:VSQ655419 VRZ720955:VSQ720955 VRZ786491:VSQ786491 VRZ852027:VSQ852027 VRZ917563:VSQ917563 VRZ983099:VSQ983099 VSM8 VSM65544 VSM131080 VSM196616 VSM262152 VSM327688 VSM393224 VSM458760 VSM524296 VSM589832 VSM655368 VSM720904 VSM786440 VSM851976 VSM917512 VSM983048 VSO8 VSO65544 VSO131080 VSO196616 VSO262152 VSO327688 VSO393224 VSO458760 VSO524296 VSO589832 VSO655368 VSO720904 VSO786440 VSO851976 VSO917512 VSO983048 VSQ8 VSQ65544 VSQ131080 VSQ196616 VSQ262152 VSQ327688 VSQ393224 VSQ458760 VSQ524296 VSQ589832 VSQ655368 VSQ720904 VSQ786440 VSQ851976 VSQ917512 VSQ983048 WBR22:WBY22 WBR65558:WBY65558 WBR131094:WBY131094 WBR196630:WBY196630 WBR262166:WBY262166 WBR327702:WBY327702 WBR393238:WBY393238 WBR458774:WBY458774 WBR524310:WBY524310 WBR589846:WBY589846 WBR655382:WBY655382 WBR720918:WBY720918 WBR786454:WBY786454 WBR851990:WBY851990 WBR917526:WBY917526 WBR983062:WBY983062 WBV59:WCM59 WBV65595:WCM65595 WBV131131:WCM131131 WBV196667:WCM196667 WBV262203:WCM262203 WBV327739:WCM327739 WBV393275:WCM393275 WBV458811:WCM458811 WBV524347:WCM524347 WBV589883:WCM589883 WBV655419:WCM655419 WBV720955:WCM720955 WBV786491:WCM786491 WBV852027:WCM852027 WBV917563:WCM917563 WBV983099:WCM983099 WCI8 WCI65544 WCI131080 WCI196616 WCI262152 WCI327688 WCI393224 WCI458760 WCI524296 WCI589832 WCI655368 WCI720904 WCI786440 WCI851976 WCI917512 WCI983048 WCK8 WCK65544 WCK131080 WCK196616 WCK262152 WCK327688 WCK393224 WCK458760 WCK524296 WCK589832 WCK655368 WCK720904 WCK786440 WCK851976 WCK917512 WCK983048 WCM8 WCM65544 WCM131080 WCM196616 WCM262152 WCM327688 WCM393224 WCM458760 WCM524296 WCM589832 WCM655368 WCM720904 WCM786440 WCM851976 WCM917512 WCM983048 WLN22:WLU22 WLN65558:WLU65558 WLN131094:WLU131094 WLN196630:WLU196630 WLN262166:WLU262166 WLN327702:WLU327702 WLN393238:WLU393238 WLN458774:WLU458774 WLN524310:WLU524310 WLN589846:WLU589846 WLN655382:WLU655382 WLN720918:WLU720918 WLN786454:WLU786454 WLN851990:WLU851990 WLN917526:WLU917526 WLN983062:WLU983062 WLR59:WMI59 WLR65595:WMI65595 WLR131131:WMI131131 WLR196667:WMI196667 WLR262203:WMI262203 WLR327739:WMI327739 WLR393275:WMI393275 WLR458811:WMI458811 WLR524347:WMI524347 WLR589883:WMI589883 WLR655419:WMI655419 WLR720955:WMI720955 WLR786491:WMI786491 WLR852027:WMI852027 WLR917563:WMI917563 WLR983099:WMI983099 WME8 WME65544 WME131080 WME196616 WME262152 WME327688 WME393224 WME458760 WME524296 WME589832 WME655368 WME720904 WME786440 WME851976 WME917512 WME983048 WMG8 WMG65544 WMG131080 WMG196616 WMG262152 WMG327688 WMG393224 WMG458760 WMG524296 WMG589832 WMG655368 WMG720904 WMG786440 WMG851976 WMG917512 WMG983048 WMI8 WMI65544 WMI131080 WMI196616 WMI262152 WMI327688 WMI393224 WMI458760 WMI524296 WMI589832 WMI655368 WMI720904 WMI786440 WMI851976 WMI917512 WMI983048 WVJ22:WVQ22 WVJ65558:WVQ65558 WVJ131094:WVQ131094 WVJ196630:WVQ196630 WVJ262166:WVQ262166 WVJ327702:WVQ327702 WVJ393238:WVQ393238 WVJ458774:WVQ458774 WVJ524310:WVQ524310 WVJ589846:WVQ589846 WVJ655382:WVQ655382 WVJ720918:WVQ720918 WVJ786454:WVQ786454 WVJ851990:WVQ851990 WVJ917526:WVQ917526 WVJ983062:WVQ983062 WVN59:WWE59 WVN65595:WWE65595 WVN131131:WWE131131 WVN196667:WWE196667 WVN262203:WWE262203 WVN327739:WWE327739 WVN393275:WWE393275 WVN458811:WWE458811 WVN524347:WWE524347 WVN589883:WWE589883 WVN655419:WWE655419 WVN720955:WWE720955 WVN786491:WWE786491 WVN852027:WWE852027 WVN917563:WWE917563 WVN983099:WWE983099 WWA8 WWA65544 WWA131080 WWA196616 WWA262152 WWA327688 WWA393224 WWA458760 WWA524296 WWA589832 WWA655368 WWA720904 WWA786440 WWA851976 WWA917512 WWA983048 WWC8 WWC65544 WWC131080 WWC196616 WWC262152 WWC327688 WWC393224 WWC458760 WWC524296 WWC589832 WWC655368 WWC720904 WWC786440 WWC851976 WWC917512 WWC983048 WWE8 WWE65544 WWE131080 WWE196616 WWE262152 WWE327688 WWE393224 WWE458760 WWE524296 WWE589832 WWE655368 WWE720904 WWE786440 WWE851976 WWE917512 WWE983048" xr:uid="{00000000-0002-0000-2900-000000000000}"/>
  </dataValidations>
  <pageMargins left="0.70866141732283472" right="0.70866141732283472" top="0.74803149606299213" bottom="0.74803149606299213" header="0.31496062992125984" footer="0.31496062992125984"/>
  <pageSetup paperSize="9" fitToHeight="0" orientation="portrait" blackAndWhite="1" r:id="rId1"/>
  <drawing r:id="rId2"/>
  <legacy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6" tint="0.79995117038483843"/>
  </sheetPr>
  <dimension ref="A1:AL123"/>
  <sheetViews>
    <sheetView workbookViewId="0"/>
  </sheetViews>
  <sheetFormatPr defaultColWidth="3.625" defaultRowHeight="15" customHeight="1"/>
  <cols>
    <col min="1" max="33" width="3.625" style="888" customWidth="1"/>
    <col min="34" max="34" width="14" style="888" customWidth="1"/>
    <col min="35" max="289" width="3.625" style="888" customWidth="1"/>
    <col min="290" max="290" width="14" style="888" customWidth="1"/>
    <col min="291" max="545" width="3.625" style="888" customWidth="1"/>
    <col min="546" max="546" width="14" style="888" customWidth="1"/>
    <col min="547" max="801" width="3.625" style="888" customWidth="1"/>
    <col min="802" max="802" width="14" style="888" customWidth="1"/>
    <col min="803" max="1057" width="3.625" style="888" customWidth="1"/>
    <col min="1058" max="1058" width="14" style="888" customWidth="1"/>
    <col min="1059" max="1313" width="3.625" style="888" customWidth="1"/>
    <col min="1314" max="1314" width="14" style="888" customWidth="1"/>
    <col min="1315" max="1569" width="3.625" style="888" customWidth="1"/>
    <col min="1570" max="1570" width="14" style="888" customWidth="1"/>
    <col min="1571" max="1825" width="3.625" style="888" customWidth="1"/>
    <col min="1826" max="1826" width="14" style="888" customWidth="1"/>
    <col min="1827" max="2081" width="3.625" style="888" customWidth="1"/>
    <col min="2082" max="2082" width="14" style="888" customWidth="1"/>
    <col min="2083" max="2337" width="3.625" style="888" customWidth="1"/>
    <col min="2338" max="2338" width="14" style="888" customWidth="1"/>
    <col min="2339" max="2593" width="3.625" style="888" customWidth="1"/>
    <col min="2594" max="2594" width="14" style="888" customWidth="1"/>
    <col min="2595" max="2849" width="3.625" style="888" customWidth="1"/>
    <col min="2850" max="2850" width="14" style="888" customWidth="1"/>
    <col min="2851" max="3105" width="3.625" style="888" customWidth="1"/>
    <col min="3106" max="3106" width="14" style="888" customWidth="1"/>
    <col min="3107" max="3361" width="3.625" style="888" customWidth="1"/>
    <col min="3362" max="3362" width="14" style="888" customWidth="1"/>
    <col min="3363" max="3617" width="3.625" style="888" customWidth="1"/>
    <col min="3618" max="3618" width="14" style="888" customWidth="1"/>
    <col min="3619" max="3873" width="3.625" style="888" customWidth="1"/>
    <col min="3874" max="3874" width="14" style="888" customWidth="1"/>
    <col min="3875" max="4129" width="3.625" style="888" customWidth="1"/>
    <col min="4130" max="4130" width="14" style="888" customWidth="1"/>
    <col min="4131" max="4385" width="3.625" style="888" customWidth="1"/>
    <col min="4386" max="4386" width="14" style="888" customWidth="1"/>
    <col min="4387" max="4641" width="3.625" style="888" customWidth="1"/>
    <col min="4642" max="4642" width="14" style="888" customWidth="1"/>
    <col min="4643" max="4897" width="3.625" style="888" customWidth="1"/>
    <col min="4898" max="4898" width="14" style="888" customWidth="1"/>
    <col min="4899" max="5153" width="3.625" style="888" customWidth="1"/>
    <col min="5154" max="5154" width="14" style="888" customWidth="1"/>
    <col min="5155" max="5409" width="3.625" style="888" customWidth="1"/>
    <col min="5410" max="5410" width="14" style="888" customWidth="1"/>
    <col min="5411" max="5665" width="3.625" style="888" customWidth="1"/>
    <col min="5666" max="5666" width="14" style="888" customWidth="1"/>
    <col min="5667" max="5921" width="3.625" style="888" customWidth="1"/>
    <col min="5922" max="5922" width="14" style="888" customWidth="1"/>
    <col min="5923" max="6177" width="3.625" style="888" customWidth="1"/>
    <col min="6178" max="6178" width="14" style="888" customWidth="1"/>
    <col min="6179" max="6433" width="3.625" style="888" customWidth="1"/>
    <col min="6434" max="6434" width="14" style="888" customWidth="1"/>
    <col min="6435" max="6689" width="3.625" style="888" customWidth="1"/>
    <col min="6690" max="6690" width="14" style="888" customWidth="1"/>
    <col min="6691" max="6945" width="3.625" style="888" customWidth="1"/>
    <col min="6946" max="6946" width="14" style="888" customWidth="1"/>
    <col min="6947" max="7201" width="3.625" style="888" customWidth="1"/>
    <col min="7202" max="7202" width="14" style="888" customWidth="1"/>
    <col min="7203" max="7457" width="3.625" style="888" customWidth="1"/>
    <col min="7458" max="7458" width="14" style="888" customWidth="1"/>
    <col min="7459" max="7713" width="3.625" style="888" customWidth="1"/>
    <col min="7714" max="7714" width="14" style="888" customWidth="1"/>
    <col min="7715" max="7969" width="3.625" style="888" customWidth="1"/>
    <col min="7970" max="7970" width="14" style="888" customWidth="1"/>
    <col min="7971" max="8225" width="3.625" style="888" customWidth="1"/>
    <col min="8226" max="8226" width="14" style="888" customWidth="1"/>
    <col min="8227" max="8481" width="3.625" style="888" customWidth="1"/>
    <col min="8482" max="8482" width="14" style="888" customWidth="1"/>
    <col min="8483" max="8737" width="3.625" style="888" customWidth="1"/>
    <col min="8738" max="8738" width="14" style="888" customWidth="1"/>
    <col min="8739" max="8993" width="3.625" style="888" customWidth="1"/>
    <col min="8994" max="8994" width="14" style="888" customWidth="1"/>
    <col min="8995" max="9249" width="3.625" style="888" customWidth="1"/>
    <col min="9250" max="9250" width="14" style="888" customWidth="1"/>
    <col min="9251" max="9505" width="3.625" style="888" customWidth="1"/>
    <col min="9506" max="9506" width="14" style="888" customWidth="1"/>
    <col min="9507" max="9761" width="3.625" style="888" customWidth="1"/>
    <col min="9762" max="9762" width="14" style="888" customWidth="1"/>
    <col min="9763" max="10017" width="3.625" style="888" customWidth="1"/>
    <col min="10018" max="10018" width="14" style="888" customWidth="1"/>
    <col min="10019" max="10273" width="3.625" style="888" customWidth="1"/>
    <col min="10274" max="10274" width="14" style="888" customWidth="1"/>
    <col min="10275" max="10529" width="3.625" style="888" customWidth="1"/>
    <col min="10530" max="10530" width="14" style="888" customWidth="1"/>
    <col min="10531" max="10785" width="3.625" style="888" customWidth="1"/>
    <col min="10786" max="10786" width="14" style="888" customWidth="1"/>
    <col min="10787" max="11041" width="3.625" style="888" customWidth="1"/>
    <col min="11042" max="11042" width="14" style="888" customWidth="1"/>
    <col min="11043" max="11297" width="3.625" style="888" customWidth="1"/>
    <col min="11298" max="11298" width="14" style="888" customWidth="1"/>
    <col min="11299" max="11553" width="3.625" style="888" customWidth="1"/>
    <col min="11554" max="11554" width="14" style="888" customWidth="1"/>
    <col min="11555" max="11809" width="3.625" style="888" customWidth="1"/>
    <col min="11810" max="11810" width="14" style="888" customWidth="1"/>
    <col min="11811" max="12065" width="3.625" style="888" customWidth="1"/>
    <col min="12066" max="12066" width="14" style="888" customWidth="1"/>
    <col min="12067" max="12321" width="3.625" style="888" customWidth="1"/>
    <col min="12322" max="12322" width="14" style="888" customWidth="1"/>
    <col min="12323" max="12577" width="3.625" style="888" customWidth="1"/>
    <col min="12578" max="12578" width="14" style="888" customWidth="1"/>
    <col min="12579" max="12833" width="3.625" style="888" customWidth="1"/>
    <col min="12834" max="12834" width="14" style="888" customWidth="1"/>
    <col min="12835" max="13089" width="3.625" style="888" customWidth="1"/>
    <col min="13090" max="13090" width="14" style="888" customWidth="1"/>
    <col min="13091" max="13345" width="3.625" style="888" customWidth="1"/>
    <col min="13346" max="13346" width="14" style="888" customWidth="1"/>
    <col min="13347" max="13601" width="3.625" style="888" customWidth="1"/>
    <col min="13602" max="13602" width="14" style="888" customWidth="1"/>
    <col min="13603" max="13857" width="3.625" style="888" customWidth="1"/>
    <col min="13858" max="13858" width="14" style="888" customWidth="1"/>
    <col min="13859" max="14113" width="3.625" style="888" customWidth="1"/>
    <col min="14114" max="14114" width="14" style="888" customWidth="1"/>
    <col min="14115" max="14369" width="3.625" style="888" customWidth="1"/>
    <col min="14370" max="14370" width="14" style="888" customWidth="1"/>
    <col min="14371" max="14625" width="3.625" style="888" customWidth="1"/>
    <col min="14626" max="14626" width="14" style="888" customWidth="1"/>
    <col min="14627" max="14881" width="3.625" style="888" customWidth="1"/>
    <col min="14882" max="14882" width="14" style="888" customWidth="1"/>
    <col min="14883" max="15137" width="3.625" style="888" customWidth="1"/>
    <col min="15138" max="15138" width="14" style="888" customWidth="1"/>
    <col min="15139" max="15393" width="3.625" style="888" customWidth="1"/>
    <col min="15394" max="15394" width="14" style="888" customWidth="1"/>
    <col min="15395" max="15649" width="3.625" style="888" customWidth="1"/>
    <col min="15650" max="15650" width="14" style="888" customWidth="1"/>
    <col min="15651" max="15905" width="3.625" style="888" customWidth="1"/>
    <col min="15906" max="15906" width="14" style="888" customWidth="1"/>
    <col min="15907" max="16161" width="3.625" style="888" customWidth="1"/>
    <col min="16162" max="16162" width="14" style="888" customWidth="1"/>
    <col min="16163" max="16384" width="3.625" style="888" customWidth="1"/>
  </cols>
  <sheetData>
    <row r="1" spans="1:38" ht="15" customHeight="1">
      <c r="A1" s="888" t="s">
        <v>3569</v>
      </c>
      <c r="AH1" s="889" t="s">
        <v>3093</v>
      </c>
      <c r="AI1" s="889"/>
    </row>
    <row r="2" spans="1:38" ht="15" customHeight="1">
      <c r="AH2" s="890" t="s">
        <v>2845</v>
      </c>
      <c r="AI2" s="889"/>
    </row>
    <row r="3" spans="1:38" ht="15" customHeight="1">
      <c r="AH3" s="891" t="str">
        <f>HYPERLINK("#A1：X54")</f>
        <v>#A1：X54</v>
      </c>
      <c r="AI3" s="892" t="s">
        <v>3466</v>
      </c>
      <c r="AJ3" s="893"/>
      <c r="AK3" s="893"/>
      <c r="AL3" s="893"/>
    </row>
    <row r="4" spans="1:38" ht="15" customHeight="1">
      <c r="A4" s="2304" t="s">
        <v>3570</v>
      </c>
      <c r="B4" s="2304"/>
      <c r="C4" s="2304"/>
      <c r="D4" s="2304"/>
      <c r="E4" s="2304"/>
      <c r="F4" s="2304"/>
      <c r="G4" s="2304"/>
      <c r="H4" s="2304"/>
      <c r="I4" s="2304"/>
      <c r="J4" s="2304"/>
      <c r="K4" s="2304"/>
      <c r="L4" s="2304"/>
      <c r="M4" s="2304"/>
      <c r="N4" s="2304"/>
      <c r="O4" s="2304"/>
      <c r="P4" s="2304"/>
      <c r="Q4" s="2304"/>
      <c r="R4" s="2304"/>
      <c r="S4" s="2304"/>
      <c r="T4" s="2304"/>
      <c r="U4" s="2304"/>
      <c r="V4" s="2304"/>
      <c r="W4" s="2304"/>
      <c r="X4" s="2304"/>
      <c r="AH4" s="891" t="str">
        <f>HYPERLINK("#A55：X108")</f>
        <v>#A55：X108</v>
      </c>
      <c r="AI4" s="894" t="s">
        <v>3467</v>
      </c>
      <c r="AJ4" s="895"/>
      <c r="AK4" s="895"/>
      <c r="AL4" s="895"/>
    </row>
    <row r="5" spans="1:38" ht="15" customHeight="1">
      <c r="A5" s="2304"/>
      <c r="B5" s="2304"/>
      <c r="C5" s="2304"/>
      <c r="D5" s="2304"/>
      <c r="E5" s="2304"/>
      <c r="F5" s="2304"/>
      <c r="G5" s="2304"/>
      <c r="H5" s="2304"/>
      <c r="I5" s="2304"/>
      <c r="J5" s="2304"/>
      <c r="K5" s="2304"/>
      <c r="L5" s="2304"/>
      <c r="M5" s="2304"/>
      <c r="N5" s="2304"/>
      <c r="O5" s="2304"/>
      <c r="P5" s="2304"/>
      <c r="Q5" s="2304"/>
      <c r="R5" s="2304"/>
      <c r="S5" s="2304"/>
      <c r="T5" s="2304"/>
      <c r="U5" s="2304"/>
      <c r="V5" s="2304"/>
      <c r="W5" s="2304"/>
      <c r="X5" s="2304"/>
    </row>
    <row r="6" spans="1:38" ht="15" customHeight="1">
      <c r="A6" s="896"/>
      <c r="B6" s="896"/>
      <c r="C6" s="896"/>
      <c r="D6" s="896"/>
      <c r="E6" s="896"/>
      <c r="F6" s="896"/>
      <c r="G6" s="896"/>
      <c r="H6" s="896"/>
      <c r="I6" s="896"/>
      <c r="J6" s="896"/>
      <c r="K6" s="896"/>
      <c r="L6" s="896"/>
      <c r="M6" s="896"/>
      <c r="N6" s="896"/>
      <c r="O6" s="896"/>
      <c r="P6" s="896"/>
      <c r="Q6" s="896"/>
      <c r="R6" s="896"/>
      <c r="S6" s="896"/>
      <c r="T6" s="896"/>
      <c r="U6" s="896"/>
      <c r="V6" s="896"/>
      <c r="W6" s="896"/>
      <c r="X6" s="896"/>
    </row>
    <row r="7" spans="1:38" ht="15" customHeight="1">
      <c r="Q7" s="2305" t="s">
        <v>3089</v>
      </c>
      <c r="R7" s="2305"/>
      <c r="S7" s="897"/>
      <c r="T7" s="898" t="s">
        <v>371</v>
      </c>
      <c r="U7" s="897"/>
      <c r="V7" s="898" t="s">
        <v>4</v>
      </c>
      <c r="W7" s="897"/>
      <c r="X7" s="898" t="s">
        <v>373</v>
      </c>
    </row>
    <row r="8" spans="1:38" ht="15" customHeight="1">
      <c r="R8" s="899"/>
      <c r="S8" s="898"/>
      <c r="T8" s="898"/>
      <c r="U8" s="898"/>
      <c r="V8" s="898"/>
      <c r="W8" s="898"/>
      <c r="X8" s="898"/>
    </row>
    <row r="9" spans="1:38" ht="15" customHeight="1">
      <c r="A9" s="888" t="str">
        <f ca="1">cst_Pre_Corp__SHINSEI</f>
        <v>一般財団法人　岩手県建築住宅センター</v>
      </c>
    </row>
    <row r="10" spans="1:38" ht="15" customHeight="1">
      <c r="A10" s="888" t="str">
        <f ca="1">"　　"&amp;cst_Pre_Daihyou__SHINSEI&amp;"　様"</f>
        <v>　　理事長　　渡 邊 健 治　様</v>
      </c>
    </row>
    <row r="12" spans="1:38" ht="15" customHeight="1">
      <c r="O12" s="899" t="s">
        <v>3571</v>
      </c>
      <c r="Q12" s="2302"/>
      <c r="R12" s="2302"/>
      <c r="S12" s="2302"/>
      <c r="T12" s="2302"/>
      <c r="U12" s="2302"/>
      <c r="V12" s="2302"/>
      <c r="W12" s="2302"/>
      <c r="X12" s="898" t="s">
        <v>372</v>
      </c>
    </row>
    <row r="13" spans="1:38" ht="15" customHeight="1">
      <c r="Q13" s="2302"/>
      <c r="R13" s="2302"/>
      <c r="S13" s="2302"/>
      <c r="T13" s="2302"/>
      <c r="U13" s="2302"/>
      <c r="V13" s="2302"/>
      <c r="W13" s="2302"/>
    </row>
    <row r="14" spans="1:38" ht="15" customHeight="1">
      <c r="O14" s="899" t="s">
        <v>21</v>
      </c>
      <c r="Q14" s="2302"/>
      <c r="R14" s="2302"/>
      <c r="S14" s="2302"/>
      <c r="T14" s="2302"/>
      <c r="U14" s="2302"/>
      <c r="V14" s="2302"/>
      <c r="W14" s="2302"/>
    </row>
    <row r="15" spans="1:38" ht="15" customHeight="1">
      <c r="Q15" s="2302"/>
      <c r="R15" s="2302"/>
      <c r="S15" s="2302"/>
      <c r="T15" s="2302"/>
      <c r="U15" s="2302"/>
      <c r="V15" s="2302"/>
      <c r="W15" s="2302"/>
    </row>
    <row r="16" spans="1:38" ht="15" customHeight="1">
      <c r="O16" s="899" t="s">
        <v>3572</v>
      </c>
      <c r="Q16" s="2306"/>
      <c r="R16" s="2306"/>
      <c r="S16" s="2306"/>
      <c r="T16" s="2306"/>
      <c r="U16" s="2306"/>
      <c r="V16" s="2306"/>
      <c r="W16" s="2306"/>
    </row>
    <row r="18" spans="1:24" ht="15" customHeight="1">
      <c r="O18" s="899" t="s">
        <v>3573</v>
      </c>
      <c r="Q18" s="2302"/>
      <c r="R18" s="2302"/>
      <c r="S18" s="2302"/>
      <c r="T18" s="2302"/>
      <c r="U18" s="2302"/>
      <c r="V18" s="2302"/>
      <c r="W18" s="2302"/>
      <c r="X18" s="898" t="s">
        <v>3574</v>
      </c>
    </row>
    <row r="19" spans="1:24" ht="15" customHeight="1">
      <c r="Q19" s="2302"/>
      <c r="R19" s="2302"/>
      <c r="S19" s="2302"/>
      <c r="T19" s="2302"/>
      <c r="U19" s="2302"/>
      <c r="V19" s="2302"/>
      <c r="W19" s="2302"/>
      <c r="X19" s="898"/>
    </row>
    <row r="20" spans="1:24" ht="15" customHeight="1">
      <c r="O20" s="899" t="s">
        <v>3575</v>
      </c>
      <c r="Q20" s="2307"/>
      <c r="R20" s="2307"/>
      <c r="S20" s="2307"/>
      <c r="T20" s="2307"/>
      <c r="U20" s="2307"/>
      <c r="V20" s="2307"/>
      <c r="W20" s="2307"/>
      <c r="X20" s="899" t="s">
        <v>3576</v>
      </c>
    </row>
    <row r="23" spans="1:24" ht="15" customHeight="1">
      <c r="O23" s="899"/>
      <c r="X23" s="899"/>
    </row>
    <row r="25" spans="1:24" ht="15" customHeight="1">
      <c r="A25" s="2308" t="s">
        <v>3577</v>
      </c>
      <c r="B25" s="2308"/>
      <c r="C25" s="2308"/>
      <c r="D25" s="2308"/>
      <c r="E25" s="2308"/>
      <c r="F25" s="2308"/>
      <c r="G25" s="2308"/>
      <c r="H25" s="2308"/>
      <c r="I25" s="2308"/>
      <c r="J25" s="2308"/>
      <c r="K25" s="2308"/>
      <c r="L25" s="2308"/>
      <c r="M25" s="2308"/>
      <c r="N25" s="2308"/>
      <c r="O25" s="2308"/>
      <c r="P25" s="2308"/>
      <c r="Q25" s="2308"/>
      <c r="R25" s="2308"/>
      <c r="S25" s="2308"/>
      <c r="T25" s="2308"/>
      <c r="U25" s="2308"/>
      <c r="V25" s="2308"/>
      <c r="W25" s="2308"/>
      <c r="X25" s="2308"/>
    </row>
    <row r="26" spans="1:24" ht="15" customHeight="1">
      <c r="A26" s="2308"/>
      <c r="B26" s="2308"/>
      <c r="C26" s="2308"/>
      <c r="D26" s="2308"/>
      <c r="E26" s="2308"/>
      <c r="F26" s="2308"/>
      <c r="G26" s="2308"/>
      <c r="H26" s="2308"/>
      <c r="I26" s="2308"/>
      <c r="J26" s="2308"/>
      <c r="K26" s="2308"/>
      <c r="L26" s="2308"/>
      <c r="M26" s="2308"/>
      <c r="N26" s="2308"/>
      <c r="O26" s="2308"/>
      <c r="P26" s="2308"/>
      <c r="Q26" s="2308"/>
      <c r="R26" s="2308"/>
      <c r="S26" s="2308"/>
      <c r="T26" s="2308"/>
      <c r="U26" s="2308"/>
      <c r="V26" s="2308"/>
      <c r="W26" s="2308"/>
      <c r="X26" s="2308"/>
    </row>
    <row r="28" spans="1:24" ht="15" customHeight="1">
      <c r="A28" s="2309" t="s">
        <v>0</v>
      </c>
      <c r="B28" s="2309"/>
      <c r="C28" s="2309"/>
      <c r="D28" s="2309"/>
      <c r="E28" s="2309"/>
      <c r="F28" s="2309"/>
      <c r="G28" s="2309"/>
      <c r="H28" s="2309"/>
      <c r="I28" s="2309"/>
      <c r="J28" s="2309"/>
      <c r="K28" s="2309"/>
      <c r="L28" s="2309"/>
      <c r="M28" s="2309"/>
      <c r="N28" s="2309"/>
      <c r="O28" s="2309"/>
      <c r="P28" s="2309"/>
      <c r="Q28" s="2309"/>
      <c r="R28" s="2309"/>
      <c r="S28" s="2309"/>
      <c r="T28" s="2309"/>
      <c r="U28" s="2309"/>
      <c r="V28" s="2309"/>
      <c r="W28" s="2309"/>
      <c r="X28" s="2309"/>
    </row>
    <row r="30" spans="1:24" ht="15" customHeight="1">
      <c r="B30" s="888" t="s">
        <v>3578</v>
      </c>
    </row>
    <row r="31" spans="1:24" ht="15" customHeight="1">
      <c r="C31" s="888" t="s">
        <v>3579</v>
      </c>
      <c r="G31" s="900" t="s">
        <v>3089</v>
      </c>
      <c r="H31" s="900"/>
      <c r="I31" s="901"/>
      <c r="J31" s="902" t="s">
        <v>371</v>
      </c>
      <c r="K31" s="901"/>
      <c r="L31" s="902" t="s">
        <v>4</v>
      </c>
      <c r="M31" s="901"/>
      <c r="N31" s="902" t="s">
        <v>373</v>
      </c>
      <c r="O31" s="900"/>
      <c r="P31" s="903" t="s">
        <v>374</v>
      </c>
      <c r="Q31" s="2310"/>
      <c r="R31" s="2310"/>
      <c r="S31" s="2310"/>
      <c r="T31" s="2310"/>
      <c r="U31" s="2310"/>
      <c r="V31" s="2310"/>
      <c r="W31" s="902" t="s">
        <v>375</v>
      </c>
    </row>
    <row r="32" spans="1:24" ht="15" customHeight="1">
      <c r="C32" s="888" t="s">
        <v>3580</v>
      </c>
      <c r="G32" s="900" t="s">
        <v>3089</v>
      </c>
      <c r="H32" s="900"/>
      <c r="I32" s="901"/>
      <c r="J32" s="902" t="s">
        <v>371</v>
      </c>
      <c r="K32" s="901"/>
      <c r="L32" s="902" t="s">
        <v>4</v>
      </c>
      <c r="M32" s="901"/>
      <c r="N32" s="902" t="s">
        <v>373</v>
      </c>
      <c r="O32" s="900"/>
      <c r="P32" s="903" t="s">
        <v>374</v>
      </c>
      <c r="Q32" s="2310"/>
      <c r="R32" s="2310"/>
      <c r="S32" s="2310"/>
      <c r="T32" s="2310"/>
      <c r="U32" s="2310"/>
      <c r="V32" s="2310"/>
      <c r="W32" s="902" t="s">
        <v>375</v>
      </c>
    </row>
    <row r="33" spans="2:23" ht="15" customHeight="1">
      <c r="G33" s="904"/>
      <c r="H33" s="904"/>
      <c r="I33" s="904"/>
      <c r="J33" s="904"/>
      <c r="K33" s="904"/>
      <c r="L33" s="904"/>
      <c r="M33" s="904"/>
      <c r="N33" s="904"/>
      <c r="O33" s="904"/>
      <c r="P33" s="904"/>
      <c r="Q33" s="904"/>
      <c r="R33" s="904"/>
      <c r="S33" s="904"/>
      <c r="T33" s="904"/>
      <c r="U33" s="904"/>
      <c r="V33" s="904"/>
      <c r="W33" s="898"/>
    </row>
    <row r="34" spans="2:23" ht="15" customHeight="1">
      <c r="B34" s="888" t="s">
        <v>3581</v>
      </c>
    </row>
    <row r="35" spans="2:23" ht="15" customHeight="1">
      <c r="D35" s="2302"/>
      <c r="E35" s="2302"/>
      <c r="F35" s="2302"/>
      <c r="G35" s="2302"/>
      <c r="H35" s="2302"/>
      <c r="I35" s="2302"/>
      <c r="J35" s="2302"/>
      <c r="K35" s="2302"/>
      <c r="L35" s="2302"/>
      <c r="M35" s="2302"/>
      <c r="N35" s="2302"/>
      <c r="O35" s="2302"/>
      <c r="P35" s="2302"/>
      <c r="Q35" s="2302"/>
      <c r="R35" s="2302"/>
      <c r="S35" s="2302"/>
      <c r="T35" s="2302"/>
      <c r="U35" s="2302"/>
      <c r="V35" s="2302"/>
      <c r="W35" s="2302"/>
    </row>
    <row r="36" spans="2:23" ht="15" customHeight="1">
      <c r="D36" s="2303"/>
      <c r="E36" s="2303"/>
      <c r="F36" s="2303"/>
      <c r="G36" s="2303"/>
      <c r="H36" s="2303"/>
      <c r="I36" s="2303"/>
      <c r="J36" s="2303"/>
      <c r="K36" s="2303"/>
      <c r="L36" s="2303"/>
      <c r="M36" s="2303"/>
      <c r="N36" s="2303"/>
      <c r="O36" s="2303"/>
      <c r="P36" s="2303"/>
      <c r="Q36" s="2303"/>
      <c r="R36" s="2303"/>
      <c r="S36" s="2303"/>
      <c r="T36" s="2303"/>
      <c r="U36" s="2303"/>
      <c r="V36" s="2303"/>
      <c r="W36" s="2303"/>
    </row>
    <row r="38" spans="2:23" ht="15" customHeight="1">
      <c r="B38" s="888" t="s">
        <v>3582</v>
      </c>
    </row>
    <row r="39" spans="2:23" ht="15" customHeight="1">
      <c r="C39" s="888" t="s">
        <v>3579</v>
      </c>
      <c r="H39" s="905"/>
      <c r="I39" s="888" t="s">
        <v>3583</v>
      </c>
    </row>
    <row r="40" spans="2:23" ht="15" customHeight="1">
      <c r="C40" s="888" t="s">
        <v>3580</v>
      </c>
      <c r="H40" s="905"/>
      <c r="I40" s="888" t="s">
        <v>3583</v>
      </c>
    </row>
    <row r="42" spans="2:23" ht="15" customHeight="1">
      <c r="B42" s="888" t="s">
        <v>3584</v>
      </c>
    </row>
    <row r="43" spans="2:23" ht="15" customHeight="1">
      <c r="D43" s="2297"/>
      <c r="E43" s="2297"/>
      <c r="F43" s="2297"/>
      <c r="G43" s="2297"/>
      <c r="H43" s="2297"/>
      <c r="I43" s="2297"/>
      <c r="J43" s="2297"/>
      <c r="K43" s="2297"/>
      <c r="L43" s="2297"/>
      <c r="M43" s="2297"/>
      <c r="N43" s="2297"/>
      <c r="O43" s="2297"/>
      <c r="P43" s="2297"/>
      <c r="Q43" s="2297"/>
      <c r="R43" s="2297"/>
      <c r="S43" s="2297"/>
      <c r="T43" s="2297"/>
      <c r="U43" s="2297"/>
      <c r="V43" s="2297"/>
      <c r="W43" s="2297"/>
    </row>
    <row r="44" spans="2:23" ht="15" customHeight="1">
      <c r="D44" s="2297"/>
      <c r="E44" s="2297"/>
      <c r="F44" s="2297"/>
      <c r="G44" s="2297"/>
      <c r="H44" s="2297"/>
      <c r="I44" s="2297"/>
      <c r="J44" s="2297"/>
      <c r="K44" s="2297"/>
      <c r="L44" s="2297"/>
      <c r="M44" s="2297"/>
      <c r="N44" s="2297"/>
      <c r="O44" s="2297"/>
      <c r="P44" s="2297"/>
      <c r="Q44" s="2297"/>
      <c r="R44" s="2297"/>
      <c r="S44" s="2297"/>
      <c r="T44" s="2297"/>
      <c r="U44" s="2297"/>
      <c r="V44" s="2297"/>
      <c r="W44" s="2297"/>
    </row>
    <row r="45" spans="2:23" ht="15" customHeight="1">
      <c r="D45" s="2298"/>
      <c r="E45" s="2298"/>
      <c r="F45" s="2298"/>
      <c r="G45" s="2298"/>
      <c r="H45" s="2298"/>
      <c r="I45" s="2298"/>
      <c r="J45" s="2298"/>
      <c r="K45" s="2298"/>
      <c r="L45" s="2298"/>
      <c r="M45" s="2298"/>
      <c r="N45" s="2298"/>
      <c r="O45" s="2298"/>
      <c r="P45" s="2298"/>
      <c r="Q45" s="2298"/>
      <c r="R45" s="2298"/>
      <c r="S45" s="2298"/>
      <c r="T45" s="2298"/>
      <c r="U45" s="2298"/>
      <c r="V45" s="2298"/>
      <c r="W45" s="2298"/>
    </row>
    <row r="51" spans="1:38" ht="15" customHeight="1">
      <c r="A51" s="898" t="s">
        <v>417</v>
      </c>
      <c r="B51" s="2299" t="s">
        <v>3585</v>
      </c>
      <c r="C51" s="2299"/>
      <c r="D51" s="2299"/>
      <c r="E51" s="2299"/>
      <c r="F51" s="2299"/>
      <c r="G51" s="2299"/>
      <c r="H51" s="2299"/>
      <c r="I51" s="2299"/>
      <c r="J51" s="2299"/>
      <c r="K51" s="2299"/>
      <c r="L51" s="2299"/>
      <c r="M51" s="2299"/>
      <c r="N51" s="2299"/>
      <c r="O51" s="2299"/>
      <c r="P51" s="2299"/>
      <c r="Q51" s="2299"/>
      <c r="R51" s="2299"/>
      <c r="S51" s="2299"/>
      <c r="T51" s="2299"/>
      <c r="U51" s="2299"/>
      <c r="V51" s="2299"/>
      <c r="W51" s="2299"/>
      <c r="X51" s="2299"/>
    </row>
    <row r="52" spans="1:38" ht="15" customHeight="1">
      <c r="B52" s="2299"/>
      <c r="C52" s="2299"/>
      <c r="D52" s="2299"/>
      <c r="E52" s="2299"/>
      <c r="F52" s="2299"/>
      <c r="G52" s="2299"/>
      <c r="H52" s="2299"/>
      <c r="I52" s="2299"/>
      <c r="J52" s="2299"/>
      <c r="K52" s="2299"/>
      <c r="L52" s="2299"/>
      <c r="M52" s="2299"/>
      <c r="N52" s="2299"/>
      <c r="O52" s="2299"/>
      <c r="P52" s="2299"/>
      <c r="Q52" s="2299"/>
      <c r="R52" s="2299"/>
      <c r="S52" s="2299"/>
      <c r="T52" s="2299"/>
      <c r="U52" s="2299"/>
      <c r="V52" s="2299"/>
      <c r="W52" s="2299"/>
      <c r="X52" s="2299"/>
    </row>
    <row r="53" spans="1:38" s="906" customFormat="1" ht="15" customHeight="1">
      <c r="B53" s="2299"/>
      <c r="C53" s="2299"/>
      <c r="D53" s="2299"/>
      <c r="E53" s="2299"/>
      <c r="F53" s="2299"/>
      <c r="G53" s="2299"/>
      <c r="H53" s="2299"/>
      <c r="I53" s="2299"/>
      <c r="J53" s="2299"/>
      <c r="K53" s="2299"/>
      <c r="L53" s="2299"/>
      <c r="M53" s="2299"/>
      <c r="N53" s="2299"/>
      <c r="O53" s="2299"/>
      <c r="P53" s="2299"/>
      <c r="Q53" s="2299"/>
      <c r="R53" s="2299"/>
      <c r="S53" s="2299"/>
      <c r="T53" s="2299"/>
      <c r="U53" s="2299"/>
      <c r="V53" s="2299"/>
      <c r="W53" s="2299"/>
      <c r="X53" s="2299"/>
      <c r="AH53" s="888"/>
      <c r="AI53" s="888"/>
      <c r="AJ53" s="888"/>
      <c r="AK53" s="888"/>
      <c r="AL53" s="888"/>
    </row>
    <row r="54" spans="1:38" s="906" customFormat="1" ht="15" customHeight="1">
      <c r="B54" s="2299"/>
      <c r="C54" s="2299"/>
      <c r="D54" s="2299"/>
      <c r="E54" s="2299"/>
      <c r="F54" s="2299"/>
      <c r="G54" s="2299"/>
      <c r="H54" s="2299"/>
      <c r="I54" s="2299"/>
      <c r="J54" s="2299"/>
      <c r="K54" s="2299"/>
      <c r="L54" s="2299"/>
      <c r="M54" s="2299"/>
      <c r="N54" s="2299"/>
      <c r="O54" s="2299"/>
      <c r="P54" s="2299"/>
      <c r="Q54" s="2299"/>
      <c r="R54" s="2299"/>
      <c r="S54" s="2299"/>
      <c r="T54" s="2299"/>
      <c r="U54" s="2299"/>
      <c r="V54" s="2299"/>
      <c r="W54" s="2299"/>
      <c r="X54" s="2299"/>
    </row>
    <row r="55" spans="1:38" ht="15" customHeight="1">
      <c r="A55" s="888" t="s">
        <v>3457</v>
      </c>
      <c r="AH55" s="889" t="s">
        <v>3093</v>
      </c>
      <c r="AI55" s="889"/>
    </row>
    <row r="56" spans="1:38" ht="15" customHeight="1">
      <c r="B56" s="888" t="s">
        <v>3476</v>
      </c>
      <c r="AH56" s="890" t="s">
        <v>2845</v>
      </c>
      <c r="AI56" s="889"/>
    </row>
    <row r="57" spans="1:38" ht="15" customHeight="1">
      <c r="AH57" s="891" t="str">
        <f>HYPERLINK("#A1：X54")</f>
        <v>#A1：X54</v>
      </c>
      <c r="AI57" s="892" t="s">
        <v>3466</v>
      </c>
      <c r="AJ57" s="893"/>
      <c r="AK57" s="893"/>
      <c r="AL57" s="893"/>
    </row>
    <row r="58" spans="1:38" ht="15" customHeight="1">
      <c r="B58" s="888" t="s">
        <v>3477</v>
      </c>
      <c r="F58" s="2300"/>
      <c r="G58" s="2300"/>
      <c r="H58" s="2300"/>
      <c r="I58" s="2300"/>
      <c r="J58" s="2300"/>
      <c r="K58" s="2300"/>
      <c r="L58" s="2300"/>
      <c r="M58" s="2300"/>
      <c r="N58" s="2300"/>
      <c r="O58" s="2300"/>
      <c r="P58" s="2300"/>
      <c r="Q58" s="2300"/>
      <c r="R58" s="2300"/>
      <c r="S58" s="2300"/>
      <c r="T58" s="2300"/>
      <c r="U58" s="2300"/>
      <c r="V58" s="2300"/>
      <c r="W58" s="2300"/>
      <c r="AH58" s="891" t="str">
        <f>HYPERLINK("#A55：X108")</f>
        <v>#A55：X108</v>
      </c>
      <c r="AI58" s="894" t="s">
        <v>3467</v>
      </c>
      <c r="AJ58" s="895"/>
      <c r="AK58" s="895"/>
      <c r="AL58" s="895"/>
    </row>
    <row r="59" spans="1:38" ht="15" customHeight="1">
      <c r="B59" s="888" t="s">
        <v>3478</v>
      </c>
      <c r="F59" s="2301"/>
      <c r="G59" s="2301"/>
      <c r="H59" s="2301"/>
      <c r="I59" s="2301"/>
      <c r="J59" s="2301"/>
      <c r="K59" s="2301"/>
      <c r="L59" s="2301"/>
      <c r="M59" s="2301"/>
      <c r="N59" s="2301"/>
      <c r="O59" s="2301"/>
      <c r="P59" s="2301"/>
      <c r="Q59" s="2301"/>
      <c r="R59" s="2301"/>
      <c r="S59" s="2301"/>
      <c r="T59" s="2301"/>
      <c r="U59" s="2301"/>
      <c r="V59" s="2301"/>
      <c r="W59" s="2301"/>
    </row>
    <row r="60" spans="1:38" ht="15" customHeight="1">
      <c r="B60" s="888" t="s">
        <v>3479</v>
      </c>
      <c r="F60" s="2297"/>
      <c r="G60" s="2297"/>
      <c r="H60" s="2297"/>
      <c r="I60" s="2297"/>
      <c r="J60" s="2297"/>
      <c r="K60" s="2297"/>
      <c r="L60" s="2297"/>
      <c r="M60" s="2297"/>
      <c r="N60" s="2297"/>
      <c r="O60" s="2297"/>
      <c r="P60" s="2297"/>
      <c r="Q60" s="2297"/>
      <c r="R60" s="2297"/>
      <c r="S60" s="2297"/>
      <c r="T60" s="2297"/>
      <c r="U60" s="2297"/>
      <c r="V60" s="2297"/>
      <c r="W60" s="2297"/>
      <c r="AH60" s="906"/>
      <c r="AI60" s="906"/>
      <c r="AJ60" s="906"/>
      <c r="AK60" s="906"/>
      <c r="AL60" s="906"/>
    </row>
    <row r="61" spans="1:38" ht="15" customHeight="1">
      <c r="F61" s="2297"/>
      <c r="G61" s="2297"/>
      <c r="H61" s="2297"/>
      <c r="I61" s="2297"/>
      <c r="J61" s="2297"/>
      <c r="K61" s="2297"/>
      <c r="L61" s="2297"/>
      <c r="M61" s="2297"/>
      <c r="N61" s="2297"/>
      <c r="O61" s="2297"/>
      <c r="P61" s="2297"/>
      <c r="Q61" s="2297"/>
      <c r="R61" s="2297"/>
      <c r="S61" s="2297"/>
      <c r="T61" s="2297"/>
      <c r="U61" s="2297"/>
      <c r="V61" s="2297"/>
      <c r="W61" s="2297"/>
      <c r="AH61" s="906"/>
      <c r="AI61" s="906"/>
      <c r="AJ61" s="906"/>
      <c r="AK61" s="906"/>
      <c r="AL61" s="906"/>
    </row>
    <row r="62" spans="1:38" s="906" customFormat="1" ht="15" customHeight="1"/>
    <row r="63" spans="1:38" s="906" customFormat="1" ht="15" customHeight="1"/>
    <row r="64" spans="1:38" s="906" customFormat="1" ht="15" customHeight="1"/>
    <row r="65" spans="34:38" s="906" customFormat="1" ht="15" customHeight="1"/>
    <row r="66" spans="34:38" s="906" customFormat="1" ht="15" customHeight="1"/>
    <row r="67" spans="34:38" s="906" customFormat="1" ht="15" customHeight="1"/>
    <row r="68" spans="34:38" s="906" customFormat="1" ht="15" customHeight="1"/>
    <row r="69" spans="34:38" s="906" customFormat="1" ht="15" customHeight="1"/>
    <row r="70" spans="34:38" s="906" customFormat="1" ht="15" customHeight="1"/>
    <row r="71" spans="34:38" s="906" customFormat="1" ht="15" customHeight="1"/>
    <row r="72" spans="34:38" s="906" customFormat="1" ht="15" customHeight="1"/>
    <row r="73" spans="34:38" s="906" customFormat="1" ht="15" customHeight="1"/>
    <row r="74" spans="34:38" s="906" customFormat="1" ht="15" customHeight="1"/>
    <row r="75" spans="34:38" s="906" customFormat="1" ht="15" customHeight="1"/>
    <row r="76" spans="34:38" s="906" customFormat="1" ht="15" customHeight="1"/>
    <row r="77" spans="34:38" s="906" customFormat="1" ht="15" customHeight="1"/>
    <row r="78" spans="34:38" ht="15" customHeight="1">
      <c r="AH78" s="906"/>
      <c r="AI78" s="906"/>
      <c r="AJ78" s="906"/>
      <c r="AK78" s="906"/>
      <c r="AL78" s="906"/>
    </row>
    <row r="79" spans="34:38" ht="15" customHeight="1">
      <c r="AH79" s="906"/>
      <c r="AI79" s="906"/>
      <c r="AJ79" s="906"/>
      <c r="AK79" s="906"/>
      <c r="AL79" s="906"/>
    </row>
    <row r="80" spans="34:38" ht="15" customHeight="1">
      <c r="AH80" s="906"/>
      <c r="AI80" s="906"/>
      <c r="AJ80" s="906"/>
      <c r="AK80" s="906"/>
      <c r="AL80" s="906"/>
    </row>
    <row r="81" spans="34:38" ht="15" customHeight="1">
      <c r="AH81" s="906"/>
      <c r="AI81" s="906"/>
      <c r="AJ81" s="906"/>
      <c r="AK81" s="906"/>
      <c r="AL81" s="906"/>
    </row>
    <row r="82" spans="34:38" ht="15" customHeight="1">
      <c r="AH82" s="906"/>
      <c r="AI82" s="906"/>
      <c r="AJ82" s="906"/>
      <c r="AK82" s="906"/>
      <c r="AL82" s="906"/>
    </row>
    <row r="83" spans="34:38" ht="15" customHeight="1">
      <c r="AH83" s="906"/>
      <c r="AI83" s="906"/>
      <c r="AJ83" s="906"/>
      <c r="AK83" s="906"/>
      <c r="AL83" s="906"/>
    </row>
    <row r="84" spans="34:38" ht="15" customHeight="1">
      <c r="AH84" s="906"/>
      <c r="AI84" s="906"/>
      <c r="AJ84" s="906"/>
      <c r="AK84" s="906"/>
      <c r="AL84" s="906"/>
    </row>
    <row r="85" spans="34:38" ht="15" customHeight="1">
      <c r="AH85" s="906"/>
      <c r="AI85" s="906"/>
      <c r="AJ85" s="906"/>
      <c r="AK85" s="906"/>
      <c r="AL85" s="906"/>
    </row>
    <row r="86" spans="34:38" ht="15" customHeight="1">
      <c r="AH86" s="906"/>
      <c r="AI86" s="906"/>
      <c r="AJ86" s="906"/>
      <c r="AK86" s="906"/>
      <c r="AL86" s="906"/>
    </row>
    <row r="87" spans="34:38" ht="15" customHeight="1">
      <c r="AH87" s="906"/>
      <c r="AI87" s="906"/>
      <c r="AJ87" s="906"/>
      <c r="AK87" s="906"/>
      <c r="AL87" s="906"/>
    </row>
    <row r="88" spans="34:38" ht="15" customHeight="1">
      <c r="AH88" s="906"/>
      <c r="AI88" s="906"/>
      <c r="AJ88" s="906"/>
      <c r="AK88" s="906"/>
      <c r="AL88" s="906"/>
    </row>
    <row r="89" spans="34:38" ht="15" customHeight="1">
      <c r="AH89" s="906"/>
      <c r="AI89" s="906"/>
      <c r="AJ89" s="906"/>
      <c r="AK89" s="906"/>
      <c r="AL89" s="906"/>
    </row>
    <row r="90" spans="34:38" ht="15" customHeight="1">
      <c r="AH90" s="906"/>
      <c r="AI90" s="906"/>
      <c r="AJ90" s="906"/>
      <c r="AK90" s="906"/>
      <c r="AL90" s="906"/>
    </row>
    <row r="91" spans="34:38" ht="15" customHeight="1">
      <c r="AH91" s="906"/>
      <c r="AI91" s="906"/>
      <c r="AJ91" s="906"/>
      <c r="AK91" s="906"/>
      <c r="AL91" s="906"/>
    </row>
    <row r="92" spans="34:38" ht="15" customHeight="1">
      <c r="AH92" s="906"/>
      <c r="AI92" s="906"/>
      <c r="AJ92" s="906"/>
      <c r="AK92" s="906"/>
      <c r="AL92" s="906"/>
    </row>
    <row r="93" spans="34:38" ht="15" customHeight="1">
      <c r="AH93" s="906"/>
      <c r="AI93" s="906"/>
      <c r="AJ93" s="906"/>
      <c r="AK93" s="906"/>
      <c r="AL93" s="906"/>
    </row>
    <row r="94" spans="34:38" ht="15" customHeight="1">
      <c r="AH94" s="906"/>
      <c r="AI94" s="906"/>
      <c r="AJ94" s="906"/>
      <c r="AK94" s="906"/>
      <c r="AL94" s="906"/>
    </row>
    <row r="95" spans="34:38" ht="15" customHeight="1">
      <c r="AH95" s="906"/>
      <c r="AI95" s="906"/>
      <c r="AJ95" s="906"/>
      <c r="AK95" s="906"/>
      <c r="AL95" s="906"/>
    </row>
    <row r="96" spans="34:38" ht="15" customHeight="1">
      <c r="AH96" s="906"/>
      <c r="AI96" s="906"/>
      <c r="AJ96" s="906"/>
      <c r="AK96" s="906"/>
      <c r="AL96" s="906"/>
    </row>
    <row r="97" spans="34:38" ht="15" customHeight="1">
      <c r="AH97" s="906"/>
      <c r="AI97" s="906"/>
      <c r="AJ97" s="906"/>
      <c r="AK97" s="906"/>
      <c r="AL97" s="906"/>
    </row>
    <row r="98" spans="34:38" ht="15" customHeight="1">
      <c r="AH98" s="906"/>
      <c r="AI98" s="906"/>
      <c r="AJ98" s="906"/>
      <c r="AK98" s="906"/>
      <c r="AL98" s="906"/>
    </row>
    <row r="99" spans="34:38" ht="15" customHeight="1">
      <c r="AH99" s="906"/>
      <c r="AI99" s="906"/>
      <c r="AJ99" s="906"/>
      <c r="AK99" s="906"/>
      <c r="AL99" s="906"/>
    </row>
    <row r="100" spans="34:38" ht="15" customHeight="1">
      <c r="AH100" s="906"/>
      <c r="AI100" s="906"/>
      <c r="AJ100" s="906"/>
      <c r="AK100" s="906"/>
      <c r="AL100" s="906"/>
    </row>
    <row r="101" spans="34:38" ht="15" customHeight="1">
      <c r="AH101" s="906"/>
      <c r="AI101" s="906"/>
      <c r="AJ101" s="906"/>
      <c r="AK101" s="906"/>
      <c r="AL101" s="906"/>
    </row>
    <row r="102" spans="34:38" ht="15" customHeight="1">
      <c r="AH102" s="906"/>
      <c r="AI102" s="906"/>
      <c r="AJ102" s="906"/>
      <c r="AK102" s="906"/>
      <c r="AL102" s="906"/>
    </row>
    <row r="103" spans="34:38" ht="15" customHeight="1">
      <c r="AH103" s="906"/>
      <c r="AI103" s="906"/>
      <c r="AJ103" s="906"/>
      <c r="AK103" s="906"/>
      <c r="AL103" s="906"/>
    </row>
    <row r="104" spans="34:38" ht="15" customHeight="1">
      <c r="AH104" s="906"/>
      <c r="AI104" s="906"/>
      <c r="AJ104" s="906"/>
      <c r="AK104" s="906"/>
      <c r="AL104" s="906"/>
    </row>
    <row r="105" spans="34:38" ht="15" customHeight="1">
      <c r="AH105" s="906"/>
      <c r="AI105" s="906"/>
      <c r="AJ105" s="906"/>
      <c r="AK105" s="906"/>
      <c r="AL105" s="906"/>
    </row>
    <row r="106" spans="34:38" ht="15" customHeight="1">
      <c r="AH106" s="906"/>
      <c r="AI106" s="906"/>
      <c r="AJ106" s="906"/>
      <c r="AK106" s="906"/>
      <c r="AL106" s="906"/>
    </row>
    <row r="107" spans="34:38" ht="15" customHeight="1">
      <c r="AH107" s="906"/>
      <c r="AI107" s="906"/>
      <c r="AJ107" s="906"/>
      <c r="AK107" s="906"/>
      <c r="AL107" s="906"/>
    </row>
    <row r="114" spans="34:38" ht="15" customHeight="1">
      <c r="AH114" s="906"/>
      <c r="AI114" s="906"/>
      <c r="AJ114" s="906"/>
      <c r="AK114" s="906"/>
      <c r="AL114" s="906"/>
    </row>
    <row r="115" spans="34:38" ht="15" customHeight="1">
      <c r="AH115" s="906"/>
      <c r="AI115" s="906"/>
      <c r="AJ115" s="906"/>
      <c r="AK115" s="906"/>
      <c r="AL115" s="906"/>
    </row>
    <row r="116" spans="34:38" ht="15" customHeight="1">
      <c r="AH116" s="906"/>
      <c r="AI116" s="906"/>
      <c r="AJ116" s="906"/>
      <c r="AK116" s="906"/>
      <c r="AL116" s="906"/>
    </row>
    <row r="117" spans="34:38" ht="15" customHeight="1">
      <c r="AH117" s="906"/>
      <c r="AI117" s="906"/>
      <c r="AJ117" s="906"/>
      <c r="AK117" s="906"/>
      <c r="AL117" s="906"/>
    </row>
    <row r="118" spans="34:38" ht="15" customHeight="1">
      <c r="AH118" s="906"/>
      <c r="AI118" s="906"/>
      <c r="AJ118" s="906"/>
      <c r="AK118" s="906"/>
      <c r="AL118" s="906"/>
    </row>
    <row r="119" spans="34:38" ht="15" customHeight="1">
      <c r="AH119" s="906"/>
      <c r="AI119" s="906"/>
      <c r="AJ119" s="906"/>
      <c r="AK119" s="906"/>
      <c r="AL119" s="906"/>
    </row>
    <row r="120" spans="34:38" ht="15" customHeight="1">
      <c r="AH120" s="906"/>
      <c r="AI120" s="906"/>
      <c r="AJ120" s="906"/>
      <c r="AK120" s="906"/>
      <c r="AL120" s="906"/>
    </row>
    <row r="121" spans="34:38" ht="15" customHeight="1">
      <c r="AH121" s="906"/>
      <c r="AI121" s="906"/>
      <c r="AJ121" s="906"/>
      <c r="AK121" s="906"/>
      <c r="AL121" s="906"/>
    </row>
    <row r="122" spans="34:38" ht="15" customHeight="1">
      <c r="AH122" s="906"/>
      <c r="AI122" s="906"/>
      <c r="AJ122" s="906"/>
      <c r="AK122" s="906"/>
      <c r="AL122" s="906"/>
    </row>
    <row r="123" spans="34:38" ht="15" customHeight="1">
      <c r="AH123" s="906"/>
      <c r="AI123" s="906"/>
      <c r="AJ123" s="906"/>
      <c r="AK123" s="906"/>
      <c r="AL123" s="906"/>
    </row>
  </sheetData>
  <mergeCells count="17">
    <mergeCell ref="D35:W36"/>
    <mergeCell ref="A4:X5"/>
    <mergeCell ref="Q7:R7"/>
    <mergeCell ref="Q12:W13"/>
    <mergeCell ref="Q14:W15"/>
    <mergeCell ref="Q16:W16"/>
    <mergeCell ref="Q18:W19"/>
    <mergeCell ref="Q20:W20"/>
    <mergeCell ref="A25:X26"/>
    <mergeCell ref="A28:X28"/>
    <mergeCell ref="Q31:V31"/>
    <mergeCell ref="Q32:V32"/>
    <mergeCell ref="D43:W45"/>
    <mergeCell ref="B51:X54"/>
    <mergeCell ref="F58:W58"/>
    <mergeCell ref="F59:W59"/>
    <mergeCell ref="F60:W61"/>
  </mergeCells>
  <phoneticPr fontId="165"/>
  <pageMargins left="0.70866141732283472" right="0.70866141732283472" top="0.74803149606299213" bottom="0.74803149606299213" header="0.31496062992125984" footer="0.31496062992125984"/>
  <pageSetup paperSize="9" orientation="portrait" blackAndWhite="1" r:id="rId1"/>
  <drawing r:id="rId2"/>
  <extLst>
    <ext xmlns:x14="http://schemas.microsoft.com/office/spreadsheetml/2009/9/main" uri="{CCE6A557-97BC-4b89-ADB6-D9C93CAAB3DF}">
      <x14:dataValidations xmlns:xm="http://schemas.microsoft.com/office/excel/2006/main" count="1">
        <x14:dataValidation imeMode="halfAlpha" allowBlank="1" showInputMessage="1" showErrorMessage="1" xr:uid="{00000000-0002-0000-1D00-000000000000}">
          <xm:sqref>F59:W59 JB59:JS59 SX59:TO59 ACT59:ADK59 AMP59:ANG59 AWL59:AXC59 BGH59:BGY59 BQD59:BQU59 BZZ59:CAQ59 CJV59:CKM59 CTR59:CUI59 DDN59:DEE59 DNJ59:DOA59 DXF59:DXW59 EHB59:EHS59 EQX59:ERO59 FAT59:FBK59 FKP59:FLG59 FUL59:FVC59 GEH59:GEY59 GOD59:GOU59 GXZ59:GYQ59 HHV59:HIM59 HRR59:HSI59 IBN59:ICE59 ILJ59:IMA59 IVF59:IVW59 JFB59:JFS59 JOX59:JPO59 JYT59:JZK59 KIP59:KJG59 KSL59:KTC59 LCH59:LCY59 LMD59:LMU59 LVZ59:LWQ59 MFV59:MGM59 MPR59:MQI59 MZN59:NAE59 NJJ59:NKA59 NTF59:NTW59 ODB59:ODS59 OMX59:ONO59 OWT59:OXK59 PGP59:PHG59 PQL59:PRC59 QAH59:QAY59 QKD59:QKU59 QTZ59:QUQ59 RDV59:REM59 RNR59:ROI59 RXN59:RYE59 SHJ59:SIA59 SRF59:SRW59 TBB59:TBS59 TKX59:TLO59 TUT59:TVK59 UEP59:UFG59 UOL59:UPC59 UYH59:UYY59 VID59:VIU59 VRZ59:VSQ59 WBV59:WCM59 WLR59:WMI59 WVN59:WWE59 F65595:W65595 JB65595:JS65595 SX65595:TO65595 ACT65595:ADK65595 AMP65595:ANG65595 AWL65595:AXC65595 BGH65595:BGY65595 BQD65595:BQU65595 BZZ65595:CAQ65595 CJV65595:CKM65595 CTR65595:CUI65595 DDN65595:DEE65595 DNJ65595:DOA65595 DXF65595:DXW65595 EHB65595:EHS65595 EQX65595:ERO65595 FAT65595:FBK65595 FKP65595:FLG65595 FUL65595:FVC65595 GEH65595:GEY65595 GOD65595:GOU65595 GXZ65595:GYQ65595 HHV65595:HIM65595 HRR65595:HSI65595 IBN65595:ICE65595 ILJ65595:IMA65595 IVF65595:IVW65595 JFB65595:JFS65595 JOX65595:JPO65595 JYT65595:JZK65595 KIP65595:KJG65595 KSL65595:KTC65595 LCH65595:LCY65595 LMD65595:LMU65595 LVZ65595:LWQ65595 MFV65595:MGM65595 MPR65595:MQI65595 MZN65595:NAE65595 NJJ65595:NKA65595 NTF65595:NTW65595 ODB65595:ODS65595 OMX65595:ONO65595 OWT65595:OXK65595 PGP65595:PHG65595 PQL65595:PRC65595 QAH65595:QAY65595 QKD65595:QKU65595 QTZ65595:QUQ65595 RDV65595:REM65595 RNR65595:ROI65595 RXN65595:RYE65595 SHJ65595:SIA65595 SRF65595:SRW65595 TBB65595:TBS65595 TKX65595:TLO65595 TUT65595:TVK65595 UEP65595:UFG65595 UOL65595:UPC65595 UYH65595:UYY65595 VID65595:VIU65595 VRZ65595:VSQ65595 WBV65595:WCM65595 WLR65595:WMI65595 WVN65595:WWE65595 F131131:W131131 JB131131:JS131131 SX131131:TO131131 ACT131131:ADK131131 AMP131131:ANG131131 AWL131131:AXC131131 BGH131131:BGY131131 BQD131131:BQU131131 BZZ131131:CAQ131131 CJV131131:CKM131131 CTR131131:CUI131131 DDN131131:DEE131131 DNJ131131:DOA131131 DXF131131:DXW131131 EHB131131:EHS131131 EQX131131:ERO131131 FAT131131:FBK131131 FKP131131:FLG131131 FUL131131:FVC131131 GEH131131:GEY131131 GOD131131:GOU131131 GXZ131131:GYQ131131 HHV131131:HIM131131 HRR131131:HSI131131 IBN131131:ICE131131 ILJ131131:IMA131131 IVF131131:IVW131131 JFB131131:JFS131131 JOX131131:JPO131131 JYT131131:JZK131131 KIP131131:KJG131131 KSL131131:KTC131131 LCH131131:LCY131131 LMD131131:LMU131131 LVZ131131:LWQ131131 MFV131131:MGM131131 MPR131131:MQI131131 MZN131131:NAE131131 NJJ131131:NKA131131 NTF131131:NTW131131 ODB131131:ODS131131 OMX131131:ONO131131 OWT131131:OXK131131 PGP131131:PHG131131 PQL131131:PRC131131 QAH131131:QAY131131 QKD131131:QKU131131 QTZ131131:QUQ131131 RDV131131:REM131131 RNR131131:ROI131131 RXN131131:RYE131131 SHJ131131:SIA131131 SRF131131:SRW131131 TBB131131:TBS131131 TKX131131:TLO131131 TUT131131:TVK131131 UEP131131:UFG131131 UOL131131:UPC131131 UYH131131:UYY131131 VID131131:VIU131131 VRZ131131:VSQ131131 WBV131131:WCM131131 WLR131131:WMI131131 WVN131131:WWE131131 F196667:W196667 JB196667:JS196667 SX196667:TO196667 ACT196667:ADK196667 AMP196667:ANG196667 AWL196667:AXC196667 BGH196667:BGY196667 BQD196667:BQU196667 BZZ196667:CAQ196667 CJV196667:CKM196667 CTR196667:CUI196667 DDN196667:DEE196667 DNJ196667:DOA196667 DXF196667:DXW196667 EHB196667:EHS196667 EQX196667:ERO196667 FAT196667:FBK196667 FKP196667:FLG196667 FUL196667:FVC196667 GEH196667:GEY196667 GOD196667:GOU196667 GXZ196667:GYQ196667 HHV196667:HIM196667 HRR196667:HSI196667 IBN196667:ICE196667 ILJ196667:IMA196667 IVF196667:IVW196667 JFB196667:JFS196667 JOX196667:JPO196667 JYT196667:JZK196667 KIP196667:KJG196667 KSL196667:KTC196667 LCH196667:LCY196667 LMD196667:LMU196667 LVZ196667:LWQ196667 MFV196667:MGM196667 MPR196667:MQI196667 MZN196667:NAE196667 NJJ196667:NKA196667 NTF196667:NTW196667 ODB196667:ODS196667 OMX196667:ONO196667 OWT196667:OXK196667 PGP196667:PHG196667 PQL196667:PRC196667 QAH196667:QAY196667 QKD196667:QKU196667 QTZ196667:QUQ196667 RDV196667:REM196667 RNR196667:ROI196667 RXN196667:RYE196667 SHJ196667:SIA196667 SRF196667:SRW196667 TBB196667:TBS196667 TKX196667:TLO196667 TUT196667:TVK196667 UEP196667:UFG196667 UOL196667:UPC196667 UYH196667:UYY196667 VID196667:VIU196667 VRZ196667:VSQ196667 WBV196667:WCM196667 WLR196667:WMI196667 WVN196667:WWE196667 F262203:W262203 JB262203:JS262203 SX262203:TO262203 ACT262203:ADK262203 AMP262203:ANG262203 AWL262203:AXC262203 BGH262203:BGY262203 BQD262203:BQU262203 BZZ262203:CAQ262203 CJV262203:CKM262203 CTR262203:CUI262203 DDN262203:DEE262203 DNJ262203:DOA262203 DXF262203:DXW262203 EHB262203:EHS262203 EQX262203:ERO262203 FAT262203:FBK262203 FKP262203:FLG262203 FUL262203:FVC262203 GEH262203:GEY262203 GOD262203:GOU262203 GXZ262203:GYQ262203 HHV262203:HIM262203 HRR262203:HSI262203 IBN262203:ICE262203 ILJ262203:IMA262203 IVF262203:IVW262203 JFB262203:JFS262203 JOX262203:JPO262203 JYT262203:JZK262203 KIP262203:KJG262203 KSL262203:KTC262203 LCH262203:LCY262203 LMD262203:LMU262203 LVZ262203:LWQ262203 MFV262203:MGM262203 MPR262203:MQI262203 MZN262203:NAE262203 NJJ262203:NKA262203 NTF262203:NTW262203 ODB262203:ODS262203 OMX262203:ONO262203 OWT262203:OXK262203 PGP262203:PHG262203 PQL262203:PRC262203 QAH262203:QAY262203 QKD262203:QKU262203 QTZ262203:QUQ262203 RDV262203:REM262203 RNR262203:ROI262203 RXN262203:RYE262203 SHJ262203:SIA262203 SRF262203:SRW262203 TBB262203:TBS262203 TKX262203:TLO262203 TUT262203:TVK262203 UEP262203:UFG262203 UOL262203:UPC262203 UYH262203:UYY262203 VID262203:VIU262203 VRZ262203:VSQ262203 WBV262203:WCM262203 WLR262203:WMI262203 WVN262203:WWE262203 F327739:W327739 JB327739:JS327739 SX327739:TO327739 ACT327739:ADK327739 AMP327739:ANG327739 AWL327739:AXC327739 BGH327739:BGY327739 BQD327739:BQU327739 BZZ327739:CAQ327739 CJV327739:CKM327739 CTR327739:CUI327739 DDN327739:DEE327739 DNJ327739:DOA327739 DXF327739:DXW327739 EHB327739:EHS327739 EQX327739:ERO327739 FAT327739:FBK327739 FKP327739:FLG327739 FUL327739:FVC327739 GEH327739:GEY327739 GOD327739:GOU327739 GXZ327739:GYQ327739 HHV327739:HIM327739 HRR327739:HSI327739 IBN327739:ICE327739 ILJ327739:IMA327739 IVF327739:IVW327739 JFB327739:JFS327739 JOX327739:JPO327739 JYT327739:JZK327739 KIP327739:KJG327739 KSL327739:KTC327739 LCH327739:LCY327739 LMD327739:LMU327739 LVZ327739:LWQ327739 MFV327739:MGM327739 MPR327739:MQI327739 MZN327739:NAE327739 NJJ327739:NKA327739 NTF327739:NTW327739 ODB327739:ODS327739 OMX327739:ONO327739 OWT327739:OXK327739 PGP327739:PHG327739 PQL327739:PRC327739 QAH327739:QAY327739 QKD327739:QKU327739 QTZ327739:QUQ327739 RDV327739:REM327739 RNR327739:ROI327739 RXN327739:RYE327739 SHJ327739:SIA327739 SRF327739:SRW327739 TBB327739:TBS327739 TKX327739:TLO327739 TUT327739:TVK327739 UEP327739:UFG327739 UOL327739:UPC327739 UYH327739:UYY327739 VID327739:VIU327739 VRZ327739:VSQ327739 WBV327739:WCM327739 WLR327739:WMI327739 WVN327739:WWE327739 F393275:W393275 JB393275:JS393275 SX393275:TO393275 ACT393275:ADK393275 AMP393275:ANG393275 AWL393275:AXC393275 BGH393275:BGY393275 BQD393275:BQU393275 BZZ393275:CAQ393275 CJV393275:CKM393275 CTR393275:CUI393275 DDN393275:DEE393275 DNJ393275:DOA393275 DXF393275:DXW393275 EHB393275:EHS393275 EQX393275:ERO393275 FAT393275:FBK393275 FKP393275:FLG393275 FUL393275:FVC393275 GEH393275:GEY393275 GOD393275:GOU393275 GXZ393275:GYQ393275 HHV393275:HIM393275 HRR393275:HSI393275 IBN393275:ICE393275 ILJ393275:IMA393275 IVF393275:IVW393275 JFB393275:JFS393275 JOX393275:JPO393275 JYT393275:JZK393275 KIP393275:KJG393275 KSL393275:KTC393275 LCH393275:LCY393275 LMD393275:LMU393275 LVZ393275:LWQ393275 MFV393275:MGM393275 MPR393275:MQI393275 MZN393275:NAE393275 NJJ393275:NKA393275 NTF393275:NTW393275 ODB393275:ODS393275 OMX393275:ONO393275 OWT393275:OXK393275 PGP393275:PHG393275 PQL393275:PRC393275 QAH393275:QAY393275 QKD393275:QKU393275 QTZ393275:QUQ393275 RDV393275:REM393275 RNR393275:ROI393275 RXN393275:RYE393275 SHJ393275:SIA393275 SRF393275:SRW393275 TBB393275:TBS393275 TKX393275:TLO393275 TUT393275:TVK393275 UEP393275:UFG393275 UOL393275:UPC393275 UYH393275:UYY393275 VID393275:VIU393275 VRZ393275:VSQ393275 WBV393275:WCM393275 WLR393275:WMI393275 WVN393275:WWE393275 F458811:W458811 JB458811:JS458811 SX458811:TO458811 ACT458811:ADK458811 AMP458811:ANG458811 AWL458811:AXC458811 BGH458811:BGY458811 BQD458811:BQU458811 BZZ458811:CAQ458811 CJV458811:CKM458811 CTR458811:CUI458811 DDN458811:DEE458811 DNJ458811:DOA458811 DXF458811:DXW458811 EHB458811:EHS458811 EQX458811:ERO458811 FAT458811:FBK458811 FKP458811:FLG458811 FUL458811:FVC458811 GEH458811:GEY458811 GOD458811:GOU458811 GXZ458811:GYQ458811 HHV458811:HIM458811 HRR458811:HSI458811 IBN458811:ICE458811 ILJ458811:IMA458811 IVF458811:IVW458811 JFB458811:JFS458811 JOX458811:JPO458811 JYT458811:JZK458811 KIP458811:KJG458811 KSL458811:KTC458811 LCH458811:LCY458811 LMD458811:LMU458811 LVZ458811:LWQ458811 MFV458811:MGM458811 MPR458811:MQI458811 MZN458811:NAE458811 NJJ458811:NKA458811 NTF458811:NTW458811 ODB458811:ODS458811 OMX458811:ONO458811 OWT458811:OXK458811 PGP458811:PHG458811 PQL458811:PRC458811 QAH458811:QAY458811 QKD458811:QKU458811 QTZ458811:QUQ458811 RDV458811:REM458811 RNR458811:ROI458811 RXN458811:RYE458811 SHJ458811:SIA458811 SRF458811:SRW458811 TBB458811:TBS458811 TKX458811:TLO458811 TUT458811:TVK458811 UEP458811:UFG458811 UOL458811:UPC458811 UYH458811:UYY458811 VID458811:VIU458811 VRZ458811:VSQ458811 WBV458811:WCM458811 WLR458811:WMI458811 WVN458811:WWE458811 F524347:W524347 JB524347:JS524347 SX524347:TO524347 ACT524347:ADK524347 AMP524347:ANG524347 AWL524347:AXC524347 BGH524347:BGY524347 BQD524347:BQU524347 BZZ524347:CAQ524347 CJV524347:CKM524347 CTR524347:CUI524347 DDN524347:DEE524347 DNJ524347:DOA524347 DXF524347:DXW524347 EHB524347:EHS524347 EQX524347:ERO524347 FAT524347:FBK524347 FKP524347:FLG524347 FUL524347:FVC524347 GEH524347:GEY524347 GOD524347:GOU524347 GXZ524347:GYQ524347 HHV524347:HIM524347 HRR524347:HSI524347 IBN524347:ICE524347 ILJ524347:IMA524347 IVF524347:IVW524347 JFB524347:JFS524347 JOX524347:JPO524347 JYT524347:JZK524347 KIP524347:KJG524347 KSL524347:KTC524347 LCH524347:LCY524347 LMD524347:LMU524347 LVZ524347:LWQ524347 MFV524347:MGM524347 MPR524347:MQI524347 MZN524347:NAE524347 NJJ524347:NKA524347 NTF524347:NTW524347 ODB524347:ODS524347 OMX524347:ONO524347 OWT524347:OXK524347 PGP524347:PHG524347 PQL524347:PRC524347 QAH524347:QAY524347 QKD524347:QKU524347 QTZ524347:QUQ524347 RDV524347:REM524347 RNR524347:ROI524347 RXN524347:RYE524347 SHJ524347:SIA524347 SRF524347:SRW524347 TBB524347:TBS524347 TKX524347:TLO524347 TUT524347:TVK524347 UEP524347:UFG524347 UOL524347:UPC524347 UYH524347:UYY524347 VID524347:VIU524347 VRZ524347:VSQ524347 WBV524347:WCM524347 WLR524347:WMI524347 WVN524347:WWE524347 F589883:W589883 JB589883:JS589883 SX589883:TO589883 ACT589883:ADK589883 AMP589883:ANG589883 AWL589883:AXC589883 BGH589883:BGY589883 BQD589883:BQU589883 BZZ589883:CAQ589883 CJV589883:CKM589883 CTR589883:CUI589883 DDN589883:DEE589883 DNJ589883:DOA589883 DXF589883:DXW589883 EHB589883:EHS589883 EQX589883:ERO589883 FAT589883:FBK589883 FKP589883:FLG589883 FUL589883:FVC589883 GEH589883:GEY589883 GOD589883:GOU589883 GXZ589883:GYQ589883 HHV589883:HIM589883 HRR589883:HSI589883 IBN589883:ICE589883 ILJ589883:IMA589883 IVF589883:IVW589883 JFB589883:JFS589883 JOX589883:JPO589883 JYT589883:JZK589883 KIP589883:KJG589883 KSL589883:KTC589883 LCH589883:LCY589883 LMD589883:LMU589883 LVZ589883:LWQ589883 MFV589883:MGM589883 MPR589883:MQI589883 MZN589883:NAE589883 NJJ589883:NKA589883 NTF589883:NTW589883 ODB589883:ODS589883 OMX589883:ONO589883 OWT589883:OXK589883 PGP589883:PHG589883 PQL589883:PRC589883 QAH589883:QAY589883 QKD589883:QKU589883 QTZ589883:QUQ589883 RDV589883:REM589883 RNR589883:ROI589883 RXN589883:RYE589883 SHJ589883:SIA589883 SRF589883:SRW589883 TBB589883:TBS589883 TKX589883:TLO589883 TUT589883:TVK589883 UEP589883:UFG589883 UOL589883:UPC589883 UYH589883:UYY589883 VID589883:VIU589883 VRZ589883:VSQ589883 WBV589883:WCM589883 WLR589883:WMI589883 WVN589883:WWE589883 F655419:W655419 JB655419:JS655419 SX655419:TO655419 ACT655419:ADK655419 AMP655419:ANG655419 AWL655419:AXC655419 BGH655419:BGY655419 BQD655419:BQU655419 BZZ655419:CAQ655419 CJV655419:CKM655419 CTR655419:CUI655419 DDN655419:DEE655419 DNJ655419:DOA655419 DXF655419:DXW655419 EHB655419:EHS655419 EQX655419:ERO655419 FAT655419:FBK655419 FKP655419:FLG655419 FUL655419:FVC655419 GEH655419:GEY655419 GOD655419:GOU655419 GXZ655419:GYQ655419 HHV655419:HIM655419 HRR655419:HSI655419 IBN655419:ICE655419 ILJ655419:IMA655419 IVF655419:IVW655419 JFB655419:JFS655419 JOX655419:JPO655419 JYT655419:JZK655419 KIP655419:KJG655419 KSL655419:KTC655419 LCH655419:LCY655419 LMD655419:LMU655419 LVZ655419:LWQ655419 MFV655419:MGM655419 MPR655419:MQI655419 MZN655419:NAE655419 NJJ655419:NKA655419 NTF655419:NTW655419 ODB655419:ODS655419 OMX655419:ONO655419 OWT655419:OXK655419 PGP655419:PHG655419 PQL655419:PRC655419 QAH655419:QAY655419 QKD655419:QKU655419 QTZ655419:QUQ655419 RDV655419:REM655419 RNR655419:ROI655419 RXN655419:RYE655419 SHJ655419:SIA655419 SRF655419:SRW655419 TBB655419:TBS655419 TKX655419:TLO655419 TUT655419:TVK655419 UEP655419:UFG655419 UOL655419:UPC655419 UYH655419:UYY655419 VID655419:VIU655419 VRZ655419:VSQ655419 WBV655419:WCM655419 WLR655419:WMI655419 WVN655419:WWE655419 F720955:W720955 JB720955:JS720955 SX720955:TO720955 ACT720955:ADK720955 AMP720955:ANG720955 AWL720955:AXC720955 BGH720955:BGY720955 BQD720955:BQU720955 BZZ720955:CAQ720955 CJV720955:CKM720955 CTR720955:CUI720955 DDN720955:DEE720955 DNJ720955:DOA720955 DXF720955:DXW720955 EHB720955:EHS720955 EQX720955:ERO720955 FAT720955:FBK720955 FKP720955:FLG720955 FUL720955:FVC720955 GEH720955:GEY720955 GOD720955:GOU720955 GXZ720955:GYQ720955 HHV720955:HIM720955 HRR720955:HSI720955 IBN720955:ICE720955 ILJ720955:IMA720955 IVF720955:IVW720955 JFB720955:JFS720955 JOX720955:JPO720955 JYT720955:JZK720955 KIP720955:KJG720955 KSL720955:KTC720955 LCH720955:LCY720955 LMD720955:LMU720955 LVZ720955:LWQ720955 MFV720955:MGM720955 MPR720955:MQI720955 MZN720955:NAE720955 NJJ720955:NKA720955 NTF720955:NTW720955 ODB720955:ODS720955 OMX720955:ONO720955 OWT720955:OXK720955 PGP720955:PHG720955 PQL720955:PRC720955 QAH720955:QAY720955 QKD720955:QKU720955 QTZ720955:QUQ720955 RDV720955:REM720955 RNR720955:ROI720955 RXN720955:RYE720955 SHJ720955:SIA720955 SRF720955:SRW720955 TBB720955:TBS720955 TKX720955:TLO720955 TUT720955:TVK720955 UEP720955:UFG720955 UOL720955:UPC720955 UYH720955:UYY720955 VID720955:VIU720955 VRZ720955:VSQ720955 WBV720955:WCM720955 WLR720955:WMI720955 WVN720955:WWE720955 F786491:W786491 JB786491:JS786491 SX786491:TO786491 ACT786491:ADK786491 AMP786491:ANG786491 AWL786491:AXC786491 BGH786491:BGY786491 BQD786491:BQU786491 BZZ786491:CAQ786491 CJV786491:CKM786491 CTR786491:CUI786491 DDN786491:DEE786491 DNJ786491:DOA786491 DXF786491:DXW786491 EHB786491:EHS786491 EQX786491:ERO786491 FAT786491:FBK786491 FKP786491:FLG786491 FUL786491:FVC786491 GEH786491:GEY786491 GOD786491:GOU786491 GXZ786491:GYQ786491 HHV786491:HIM786491 HRR786491:HSI786491 IBN786491:ICE786491 ILJ786491:IMA786491 IVF786491:IVW786491 JFB786491:JFS786491 JOX786491:JPO786491 JYT786491:JZK786491 KIP786491:KJG786491 KSL786491:KTC786491 LCH786491:LCY786491 LMD786491:LMU786491 LVZ786491:LWQ786491 MFV786491:MGM786491 MPR786491:MQI786491 MZN786491:NAE786491 NJJ786491:NKA786491 NTF786491:NTW786491 ODB786491:ODS786491 OMX786491:ONO786491 OWT786491:OXK786491 PGP786491:PHG786491 PQL786491:PRC786491 QAH786491:QAY786491 QKD786491:QKU786491 QTZ786491:QUQ786491 RDV786491:REM786491 RNR786491:ROI786491 RXN786491:RYE786491 SHJ786491:SIA786491 SRF786491:SRW786491 TBB786491:TBS786491 TKX786491:TLO786491 TUT786491:TVK786491 UEP786491:UFG786491 UOL786491:UPC786491 UYH786491:UYY786491 VID786491:VIU786491 VRZ786491:VSQ786491 WBV786491:WCM786491 WLR786491:WMI786491 WVN786491:WWE786491 F852027:W852027 JB852027:JS852027 SX852027:TO852027 ACT852027:ADK852027 AMP852027:ANG852027 AWL852027:AXC852027 BGH852027:BGY852027 BQD852027:BQU852027 BZZ852027:CAQ852027 CJV852027:CKM852027 CTR852027:CUI852027 DDN852027:DEE852027 DNJ852027:DOA852027 DXF852027:DXW852027 EHB852027:EHS852027 EQX852027:ERO852027 FAT852027:FBK852027 FKP852027:FLG852027 FUL852027:FVC852027 GEH852027:GEY852027 GOD852027:GOU852027 GXZ852027:GYQ852027 HHV852027:HIM852027 HRR852027:HSI852027 IBN852027:ICE852027 ILJ852027:IMA852027 IVF852027:IVW852027 JFB852027:JFS852027 JOX852027:JPO852027 JYT852027:JZK852027 KIP852027:KJG852027 KSL852027:KTC852027 LCH852027:LCY852027 LMD852027:LMU852027 LVZ852027:LWQ852027 MFV852027:MGM852027 MPR852027:MQI852027 MZN852027:NAE852027 NJJ852027:NKA852027 NTF852027:NTW852027 ODB852027:ODS852027 OMX852027:ONO852027 OWT852027:OXK852027 PGP852027:PHG852027 PQL852027:PRC852027 QAH852027:QAY852027 QKD852027:QKU852027 QTZ852027:QUQ852027 RDV852027:REM852027 RNR852027:ROI852027 RXN852027:RYE852027 SHJ852027:SIA852027 SRF852027:SRW852027 TBB852027:TBS852027 TKX852027:TLO852027 TUT852027:TVK852027 UEP852027:UFG852027 UOL852027:UPC852027 UYH852027:UYY852027 VID852027:VIU852027 VRZ852027:VSQ852027 WBV852027:WCM852027 WLR852027:WMI852027 WVN852027:WWE852027 F917563:W917563 JB917563:JS917563 SX917563:TO917563 ACT917563:ADK917563 AMP917563:ANG917563 AWL917563:AXC917563 BGH917563:BGY917563 BQD917563:BQU917563 BZZ917563:CAQ917563 CJV917563:CKM917563 CTR917563:CUI917563 DDN917563:DEE917563 DNJ917563:DOA917563 DXF917563:DXW917563 EHB917563:EHS917563 EQX917563:ERO917563 FAT917563:FBK917563 FKP917563:FLG917563 FUL917563:FVC917563 GEH917563:GEY917563 GOD917563:GOU917563 GXZ917563:GYQ917563 HHV917563:HIM917563 HRR917563:HSI917563 IBN917563:ICE917563 ILJ917563:IMA917563 IVF917563:IVW917563 JFB917563:JFS917563 JOX917563:JPO917563 JYT917563:JZK917563 KIP917563:KJG917563 KSL917563:KTC917563 LCH917563:LCY917563 LMD917563:LMU917563 LVZ917563:LWQ917563 MFV917563:MGM917563 MPR917563:MQI917563 MZN917563:NAE917563 NJJ917563:NKA917563 NTF917563:NTW917563 ODB917563:ODS917563 OMX917563:ONO917563 OWT917563:OXK917563 PGP917563:PHG917563 PQL917563:PRC917563 QAH917563:QAY917563 QKD917563:QKU917563 QTZ917563:QUQ917563 RDV917563:REM917563 RNR917563:ROI917563 RXN917563:RYE917563 SHJ917563:SIA917563 SRF917563:SRW917563 TBB917563:TBS917563 TKX917563:TLO917563 TUT917563:TVK917563 UEP917563:UFG917563 UOL917563:UPC917563 UYH917563:UYY917563 VID917563:VIU917563 VRZ917563:VSQ917563 WBV917563:WCM917563 WLR917563:WMI917563 WVN917563:WWE917563 F983099:W983099 JB983099:JS983099 SX983099:TO983099 ACT983099:ADK983099 AMP983099:ANG983099 AWL983099:AXC983099 BGH983099:BGY983099 BQD983099:BQU983099 BZZ983099:CAQ983099 CJV983099:CKM983099 CTR983099:CUI983099 DDN983099:DEE983099 DNJ983099:DOA983099 DXF983099:DXW983099 EHB983099:EHS983099 EQX983099:ERO983099 FAT983099:FBK983099 FKP983099:FLG983099 FUL983099:FVC983099 GEH983099:GEY983099 GOD983099:GOU983099 GXZ983099:GYQ983099 HHV983099:HIM983099 HRR983099:HSI983099 IBN983099:ICE983099 ILJ983099:IMA983099 IVF983099:IVW983099 JFB983099:JFS983099 JOX983099:JPO983099 JYT983099:JZK983099 KIP983099:KJG983099 KSL983099:KTC983099 LCH983099:LCY983099 LMD983099:LMU983099 LVZ983099:LWQ983099 MFV983099:MGM983099 MPR983099:MQI983099 MZN983099:NAE983099 NJJ983099:NKA983099 NTF983099:NTW983099 ODB983099:ODS983099 OMX983099:ONO983099 OWT983099:OXK983099 PGP983099:PHG983099 PQL983099:PRC983099 QAH983099:QAY983099 QKD983099:QKU983099 QTZ983099:QUQ983099 RDV983099:REM983099 RNR983099:ROI983099 RXN983099:RYE983099 SHJ983099:SIA983099 SRF983099:SRW983099 TBB983099:TBS983099 TKX983099:TLO983099 TUT983099:TVK983099 UEP983099:UFG983099 UOL983099:UPC983099 UYH983099:UYY983099 VID983099:VIU983099 VRZ983099:VSQ983099 WBV983099:WCM983099 WLR983099:WMI983099 WVN983099:WWE983099 S7 JO7 TK7 ADG7 ANC7 AWY7 BGU7 BQQ7 CAM7 CKI7 CUE7 DEA7 DNW7 DXS7 EHO7 ERK7 FBG7 FLC7 FUY7 GEU7 GOQ7 GYM7 HII7 HSE7 ICA7 ILW7 IVS7 JFO7 JPK7 JZG7 KJC7 KSY7 LCU7 LMQ7 LWM7 MGI7 MQE7 NAA7 NJW7 NTS7 ODO7 ONK7 OXG7 PHC7 PQY7 QAU7 QKQ7 QUM7 REI7 ROE7 RYA7 SHW7 SRS7 TBO7 TLK7 TVG7 UFC7 UOY7 UYU7 VIQ7 VSM7 WCI7 WME7 WWA7 S65543 JO65543 TK65543 ADG65543 ANC65543 AWY65543 BGU65543 BQQ65543 CAM65543 CKI65543 CUE65543 DEA65543 DNW65543 DXS65543 EHO65543 ERK65543 FBG65543 FLC65543 FUY65543 GEU65543 GOQ65543 GYM65543 HII65543 HSE65543 ICA65543 ILW65543 IVS65543 JFO65543 JPK65543 JZG65543 KJC65543 KSY65543 LCU65543 LMQ65543 LWM65543 MGI65543 MQE65543 NAA65543 NJW65543 NTS65543 ODO65543 ONK65543 OXG65543 PHC65543 PQY65543 QAU65543 QKQ65543 QUM65543 REI65543 ROE65543 RYA65543 SHW65543 SRS65543 TBO65543 TLK65543 TVG65543 UFC65543 UOY65543 UYU65543 VIQ65543 VSM65543 WCI65543 WME65543 WWA65543 S131079 JO131079 TK131079 ADG131079 ANC131079 AWY131079 BGU131079 BQQ131079 CAM131079 CKI131079 CUE131079 DEA131079 DNW131079 DXS131079 EHO131079 ERK131079 FBG131079 FLC131079 FUY131079 GEU131079 GOQ131079 GYM131079 HII131079 HSE131079 ICA131079 ILW131079 IVS131079 JFO131079 JPK131079 JZG131079 KJC131079 KSY131079 LCU131079 LMQ131079 LWM131079 MGI131079 MQE131079 NAA131079 NJW131079 NTS131079 ODO131079 ONK131079 OXG131079 PHC131079 PQY131079 QAU131079 QKQ131079 QUM131079 REI131079 ROE131079 RYA131079 SHW131079 SRS131079 TBO131079 TLK131079 TVG131079 UFC131079 UOY131079 UYU131079 VIQ131079 VSM131079 WCI131079 WME131079 WWA131079 S196615 JO196615 TK196615 ADG196615 ANC196615 AWY196615 BGU196615 BQQ196615 CAM196615 CKI196615 CUE196615 DEA196615 DNW196615 DXS196615 EHO196615 ERK196615 FBG196615 FLC196615 FUY196615 GEU196615 GOQ196615 GYM196615 HII196615 HSE196615 ICA196615 ILW196615 IVS196615 JFO196615 JPK196615 JZG196615 KJC196615 KSY196615 LCU196615 LMQ196615 LWM196615 MGI196615 MQE196615 NAA196615 NJW196615 NTS196615 ODO196615 ONK196615 OXG196615 PHC196615 PQY196615 QAU196615 QKQ196615 QUM196615 REI196615 ROE196615 RYA196615 SHW196615 SRS196615 TBO196615 TLK196615 TVG196615 UFC196615 UOY196615 UYU196615 VIQ196615 VSM196615 WCI196615 WME196615 WWA196615 S262151 JO262151 TK262151 ADG262151 ANC262151 AWY262151 BGU262151 BQQ262151 CAM262151 CKI262151 CUE262151 DEA262151 DNW262151 DXS262151 EHO262151 ERK262151 FBG262151 FLC262151 FUY262151 GEU262151 GOQ262151 GYM262151 HII262151 HSE262151 ICA262151 ILW262151 IVS262151 JFO262151 JPK262151 JZG262151 KJC262151 KSY262151 LCU262151 LMQ262151 LWM262151 MGI262151 MQE262151 NAA262151 NJW262151 NTS262151 ODO262151 ONK262151 OXG262151 PHC262151 PQY262151 QAU262151 QKQ262151 QUM262151 REI262151 ROE262151 RYA262151 SHW262151 SRS262151 TBO262151 TLK262151 TVG262151 UFC262151 UOY262151 UYU262151 VIQ262151 VSM262151 WCI262151 WME262151 WWA262151 S327687 JO327687 TK327687 ADG327687 ANC327687 AWY327687 BGU327687 BQQ327687 CAM327687 CKI327687 CUE327687 DEA327687 DNW327687 DXS327687 EHO327687 ERK327687 FBG327687 FLC327687 FUY327687 GEU327687 GOQ327687 GYM327687 HII327687 HSE327687 ICA327687 ILW327687 IVS327687 JFO327687 JPK327687 JZG327687 KJC327687 KSY327687 LCU327687 LMQ327687 LWM327687 MGI327687 MQE327687 NAA327687 NJW327687 NTS327687 ODO327687 ONK327687 OXG327687 PHC327687 PQY327687 QAU327687 QKQ327687 QUM327687 REI327687 ROE327687 RYA327687 SHW327687 SRS327687 TBO327687 TLK327687 TVG327687 UFC327687 UOY327687 UYU327687 VIQ327687 VSM327687 WCI327687 WME327687 WWA327687 S393223 JO393223 TK393223 ADG393223 ANC393223 AWY393223 BGU393223 BQQ393223 CAM393223 CKI393223 CUE393223 DEA393223 DNW393223 DXS393223 EHO393223 ERK393223 FBG393223 FLC393223 FUY393223 GEU393223 GOQ393223 GYM393223 HII393223 HSE393223 ICA393223 ILW393223 IVS393223 JFO393223 JPK393223 JZG393223 KJC393223 KSY393223 LCU393223 LMQ393223 LWM393223 MGI393223 MQE393223 NAA393223 NJW393223 NTS393223 ODO393223 ONK393223 OXG393223 PHC393223 PQY393223 QAU393223 QKQ393223 QUM393223 REI393223 ROE393223 RYA393223 SHW393223 SRS393223 TBO393223 TLK393223 TVG393223 UFC393223 UOY393223 UYU393223 VIQ393223 VSM393223 WCI393223 WME393223 WWA393223 S458759 JO458759 TK458759 ADG458759 ANC458759 AWY458759 BGU458759 BQQ458759 CAM458759 CKI458759 CUE458759 DEA458759 DNW458759 DXS458759 EHO458759 ERK458759 FBG458759 FLC458759 FUY458759 GEU458759 GOQ458759 GYM458759 HII458759 HSE458759 ICA458759 ILW458759 IVS458759 JFO458759 JPK458759 JZG458759 KJC458759 KSY458759 LCU458759 LMQ458759 LWM458759 MGI458759 MQE458759 NAA458759 NJW458759 NTS458759 ODO458759 ONK458759 OXG458759 PHC458759 PQY458759 QAU458759 QKQ458759 QUM458759 REI458759 ROE458759 RYA458759 SHW458759 SRS458759 TBO458759 TLK458759 TVG458759 UFC458759 UOY458759 UYU458759 VIQ458759 VSM458759 WCI458759 WME458759 WWA458759 S524295 JO524295 TK524295 ADG524295 ANC524295 AWY524295 BGU524295 BQQ524295 CAM524295 CKI524295 CUE524295 DEA524295 DNW524295 DXS524295 EHO524295 ERK524295 FBG524295 FLC524295 FUY524295 GEU524295 GOQ524295 GYM524295 HII524295 HSE524295 ICA524295 ILW524295 IVS524295 JFO524295 JPK524295 JZG524295 KJC524295 KSY524295 LCU524295 LMQ524295 LWM524295 MGI524295 MQE524295 NAA524295 NJW524295 NTS524295 ODO524295 ONK524295 OXG524295 PHC524295 PQY524295 QAU524295 QKQ524295 QUM524295 REI524295 ROE524295 RYA524295 SHW524295 SRS524295 TBO524295 TLK524295 TVG524295 UFC524295 UOY524295 UYU524295 VIQ524295 VSM524295 WCI524295 WME524295 WWA524295 S589831 JO589831 TK589831 ADG589831 ANC589831 AWY589831 BGU589831 BQQ589831 CAM589831 CKI589831 CUE589831 DEA589831 DNW589831 DXS589831 EHO589831 ERK589831 FBG589831 FLC589831 FUY589831 GEU589831 GOQ589831 GYM589831 HII589831 HSE589831 ICA589831 ILW589831 IVS589831 JFO589831 JPK589831 JZG589831 KJC589831 KSY589831 LCU589831 LMQ589831 LWM589831 MGI589831 MQE589831 NAA589831 NJW589831 NTS589831 ODO589831 ONK589831 OXG589831 PHC589831 PQY589831 QAU589831 QKQ589831 QUM589831 REI589831 ROE589831 RYA589831 SHW589831 SRS589831 TBO589831 TLK589831 TVG589831 UFC589831 UOY589831 UYU589831 VIQ589831 VSM589831 WCI589831 WME589831 WWA589831 S655367 JO655367 TK655367 ADG655367 ANC655367 AWY655367 BGU655367 BQQ655367 CAM655367 CKI655367 CUE655367 DEA655367 DNW655367 DXS655367 EHO655367 ERK655367 FBG655367 FLC655367 FUY655367 GEU655367 GOQ655367 GYM655367 HII655367 HSE655367 ICA655367 ILW655367 IVS655367 JFO655367 JPK655367 JZG655367 KJC655367 KSY655367 LCU655367 LMQ655367 LWM655367 MGI655367 MQE655367 NAA655367 NJW655367 NTS655367 ODO655367 ONK655367 OXG655367 PHC655367 PQY655367 QAU655367 QKQ655367 QUM655367 REI655367 ROE655367 RYA655367 SHW655367 SRS655367 TBO655367 TLK655367 TVG655367 UFC655367 UOY655367 UYU655367 VIQ655367 VSM655367 WCI655367 WME655367 WWA655367 S720903 JO720903 TK720903 ADG720903 ANC720903 AWY720903 BGU720903 BQQ720903 CAM720903 CKI720903 CUE720903 DEA720903 DNW720903 DXS720903 EHO720903 ERK720903 FBG720903 FLC720903 FUY720903 GEU720903 GOQ720903 GYM720903 HII720903 HSE720903 ICA720903 ILW720903 IVS720903 JFO720903 JPK720903 JZG720903 KJC720903 KSY720903 LCU720903 LMQ720903 LWM720903 MGI720903 MQE720903 NAA720903 NJW720903 NTS720903 ODO720903 ONK720903 OXG720903 PHC720903 PQY720903 QAU720903 QKQ720903 QUM720903 REI720903 ROE720903 RYA720903 SHW720903 SRS720903 TBO720903 TLK720903 TVG720903 UFC720903 UOY720903 UYU720903 VIQ720903 VSM720903 WCI720903 WME720903 WWA720903 S786439 JO786439 TK786439 ADG786439 ANC786439 AWY786439 BGU786439 BQQ786439 CAM786439 CKI786439 CUE786439 DEA786439 DNW786439 DXS786439 EHO786439 ERK786439 FBG786439 FLC786439 FUY786439 GEU786439 GOQ786439 GYM786439 HII786439 HSE786439 ICA786439 ILW786439 IVS786439 JFO786439 JPK786439 JZG786439 KJC786439 KSY786439 LCU786439 LMQ786439 LWM786439 MGI786439 MQE786439 NAA786439 NJW786439 NTS786439 ODO786439 ONK786439 OXG786439 PHC786439 PQY786439 QAU786439 QKQ786439 QUM786439 REI786439 ROE786439 RYA786439 SHW786439 SRS786439 TBO786439 TLK786439 TVG786439 UFC786439 UOY786439 UYU786439 VIQ786439 VSM786439 WCI786439 WME786439 WWA786439 S851975 JO851975 TK851975 ADG851975 ANC851975 AWY851975 BGU851975 BQQ851975 CAM851975 CKI851975 CUE851975 DEA851975 DNW851975 DXS851975 EHO851975 ERK851975 FBG851975 FLC851975 FUY851975 GEU851975 GOQ851975 GYM851975 HII851975 HSE851975 ICA851975 ILW851975 IVS851975 JFO851975 JPK851975 JZG851975 KJC851975 KSY851975 LCU851975 LMQ851975 LWM851975 MGI851975 MQE851975 NAA851975 NJW851975 NTS851975 ODO851975 ONK851975 OXG851975 PHC851975 PQY851975 QAU851975 QKQ851975 QUM851975 REI851975 ROE851975 RYA851975 SHW851975 SRS851975 TBO851975 TLK851975 TVG851975 UFC851975 UOY851975 UYU851975 VIQ851975 VSM851975 WCI851975 WME851975 WWA851975 S917511 JO917511 TK917511 ADG917511 ANC917511 AWY917511 BGU917511 BQQ917511 CAM917511 CKI917511 CUE917511 DEA917511 DNW917511 DXS917511 EHO917511 ERK917511 FBG917511 FLC917511 FUY917511 GEU917511 GOQ917511 GYM917511 HII917511 HSE917511 ICA917511 ILW917511 IVS917511 JFO917511 JPK917511 JZG917511 KJC917511 KSY917511 LCU917511 LMQ917511 LWM917511 MGI917511 MQE917511 NAA917511 NJW917511 NTS917511 ODO917511 ONK917511 OXG917511 PHC917511 PQY917511 QAU917511 QKQ917511 QUM917511 REI917511 ROE917511 RYA917511 SHW917511 SRS917511 TBO917511 TLK917511 TVG917511 UFC917511 UOY917511 UYU917511 VIQ917511 VSM917511 WCI917511 WME917511 WWA917511 S983047 JO983047 TK983047 ADG983047 ANC983047 AWY983047 BGU983047 BQQ983047 CAM983047 CKI983047 CUE983047 DEA983047 DNW983047 DXS983047 EHO983047 ERK983047 FBG983047 FLC983047 FUY983047 GEU983047 GOQ983047 GYM983047 HII983047 HSE983047 ICA983047 ILW983047 IVS983047 JFO983047 JPK983047 JZG983047 KJC983047 KSY983047 LCU983047 LMQ983047 LWM983047 MGI983047 MQE983047 NAA983047 NJW983047 NTS983047 ODO983047 ONK983047 OXG983047 PHC983047 PQY983047 QAU983047 QKQ983047 QUM983047 REI983047 ROE983047 RYA983047 SHW983047 SRS983047 TBO983047 TLK983047 TVG983047 UFC983047 UOY983047 UYU983047 VIQ983047 VSM983047 WCI983047 WME983047 WWA983047 W7 JS7 TO7 ADK7 ANG7 AXC7 BGY7 BQU7 CAQ7 CKM7 CUI7 DEE7 DOA7 DXW7 EHS7 ERO7 FBK7 FLG7 FVC7 GEY7 GOU7 GYQ7 HIM7 HSI7 ICE7 IMA7 IVW7 JFS7 JPO7 JZK7 KJG7 KTC7 LCY7 LMU7 LWQ7 MGM7 MQI7 NAE7 NKA7 NTW7 ODS7 ONO7 OXK7 PHG7 PRC7 QAY7 QKU7 QUQ7 REM7 ROI7 RYE7 SIA7 SRW7 TBS7 TLO7 TVK7 UFG7 UPC7 UYY7 VIU7 VSQ7 WCM7 WMI7 WWE7 W65543 JS65543 TO65543 ADK65543 ANG65543 AXC65543 BGY65543 BQU65543 CAQ65543 CKM65543 CUI65543 DEE65543 DOA65543 DXW65543 EHS65543 ERO65543 FBK65543 FLG65543 FVC65543 GEY65543 GOU65543 GYQ65543 HIM65543 HSI65543 ICE65543 IMA65543 IVW65543 JFS65543 JPO65543 JZK65543 KJG65543 KTC65543 LCY65543 LMU65543 LWQ65543 MGM65543 MQI65543 NAE65543 NKA65543 NTW65543 ODS65543 ONO65543 OXK65543 PHG65543 PRC65543 QAY65543 QKU65543 QUQ65543 REM65543 ROI65543 RYE65543 SIA65543 SRW65543 TBS65543 TLO65543 TVK65543 UFG65543 UPC65543 UYY65543 VIU65543 VSQ65543 WCM65543 WMI65543 WWE65543 W131079 JS131079 TO131079 ADK131079 ANG131079 AXC131079 BGY131079 BQU131079 CAQ131079 CKM131079 CUI131079 DEE131079 DOA131079 DXW131079 EHS131079 ERO131079 FBK131079 FLG131079 FVC131079 GEY131079 GOU131079 GYQ131079 HIM131079 HSI131079 ICE131079 IMA131079 IVW131079 JFS131079 JPO131079 JZK131079 KJG131079 KTC131079 LCY131079 LMU131079 LWQ131079 MGM131079 MQI131079 NAE131079 NKA131079 NTW131079 ODS131079 ONO131079 OXK131079 PHG131079 PRC131079 QAY131079 QKU131079 QUQ131079 REM131079 ROI131079 RYE131079 SIA131079 SRW131079 TBS131079 TLO131079 TVK131079 UFG131079 UPC131079 UYY131079 VIU131079 VSQ131079 WCM131079 WMI131079 WWE131079 W196615 JS196615 TO196615 ADK196615 ANG196615 AXC196615 BGY196615 BQU196615 CAQ196615 CKM196615 CUI196615 DEE196615 DOA196615 DXW196615 EHS196615 ERO196615 FBK196615 FLG196615 FVC196615 GEY196615 GOU196615 GYQ196615 HIM196615 HSI196615 ICE196615 IMA196615 IVW196615 JFS196615 JPO196615 JZK196615 KJG196615 KTC196615 LCY196615 LMU196615 LWQ196615 MGM196615 MQI196615 NAE196615 NKA196615 NTW196615 ODS196615 ONO196615 OXK196615 PHG196615 PRC196615 QAY196615 QKU196615 QUQ196615 REM196615 ROI196615 RYE196615 SIA196615 SRW196615 TBS196615 TLO196615 TVK196615 UFG196615 UPC196615 UYY196615 VIU196615 VSQ196615 WCM196615 WMI196615 WWE196615 W262151 JS262151 TO262151 ADK262151 ANG262151 AXC262151 BGY262151 BQU262151 CAQ262151 CKM262151 CUI262151 DEE262151 DOA262151 DXW262151 EHS262151 ERO262151 FBK262151 FLG262151 FVC262151 GEY262151 GOU262151 GYQ262151 HIM262151 HSI262151 ICE262151 IMA262151 IVW262151 JFS262151 JPO262151 JZK262151 KJG262151 KTC262151 LCY262151 LMU262151 LWQ262151 MGM262151 MQI262151 NAE262151 NKA262151 NTW262151 ODS262151 ONO262151 OXK262151 PHG262151 PRC262151 QAY262151 QKU262151 QUQ262151 REM262151 ROI262151 RYE262151 SIA262151 SRW262151 TBS262151 TLO262151 TVK262151 UFG262151 UPC262151 UYY262151 VIU262151 VSQ262151 WCM262151 WMI262151 WWE262151 W327687 JS327687 TO327687 ADK327687 ANG327687 AXC327687 BGY327687 BQU327687 CAQ327687 CKM327687 CUI327687 DEE327687 DOA327687 DXW327687 EHS327687 ERO327687 FBK327687 FLG327687 FVC327687 GEY327687 GOU327687 GYQ327687 HIM327687 HSI327687 ICE327687 IMA327687 IVW327687 JFS327687 JPO327687 JZK327687 KJG327687 KTC327687 LCY327687 LMU327687 LWQ327687 MGM327687 MQI327687 NAE327687 NKA327687 NTW327687 ODS327687 ONO327687 OXK327687 PHG327687 PRC327687 QAY327687 QKU327687 QUQ327687 REM327687 ROI327687 RYE327687 SIA327687 SRW327687 TBS327687 TLO327687 TVK327687 UFG327687 UPC327687 UYY327687 VIU327687 VSQ327687 WCM327687 WMI327687 WWE327687 W393223 JS393223 TO393223 ADK393223 ANG393223 AXC393223 BGY393223 BQU393223 CAQ393223 CKM393223 CUI393223 DEE393223 DOA393223 DXW393223 EHS393223 ERO393223 FBK393223 FLG393223 FVC393223 GEY393223 GOU393223 GYQ393223 HIM393223 HSI393223 ICE393223 IMA393223 IVW393223 JFS393223 JPO393223 JZK393223 KJG393223 KTC393223 LCY393223 LMU393223 LWQ393223 MGM393223 MQI393223 NAE393223 NKA393223 NTW393223 ODS393223 ONO393223 OXK393223 PHG393223 PRC393223 QAY393223 QKU393223 QUQ393223 REM393223 ROI393223 RYE393223 SIA393223 SRW393223 TBS393223 TLO393223 TVK393223 UFG393223 UPC393223 UYY393223 VIU393223 VSQ393223 WCM393223 WMI393223 WWE393223 W458759 JS458759 TO458759 ADK458759 ANG458759 AXC458759 BGY458759 BQU458759 CAQ458759 CKM458759 CUI458759 DEE458759 DOA458759 DXW458759 EHS458759 ERO458759 FBK458759 FLG458759 FVC458759 GEY458759 GOU458759 GYQ458759 HIM458759 HSI458759 ICE458759 IMA458759 IVW458759 JFS458759 JPO458759 JZK458759 KJG458759 KTC458759 LCY458759 LMU458759 LWQ458759 MGM458759 MQI458759 NAE458759 NKA458759 NTW458759 ODS458759 ONO458759 OXK458759 PHG458759 PRC458759 QAY458759 QKU458759 QUQ458759 REM458759 ROI458759 RYE458759 SIA458759 SRW458759 TBS458759 TLO458759 TVK458759 UFG458759 UPC458759 UYY458759 VIU458759 VSQ458759 WCM458759 WMI458759 WWE458759 W524295 JS524295 TO524295 ADK524295 ANG524295 AXC524295 BGY524295 BQU524295 CAQ524295 CKM524295 CUI524295 DEE524295 DOA524295 DXW524295 EHS524295 ERO524295 FBK524295 FLG524295 FVC524295 GEY524295 GOU524295 GYQ524295 HIM524295 HSI524295 ICE524295 IMA524295 IVW524295 JFS524295 JPO524295 JZK524295 KJG524295 KTC524295 LCY524295 LMU524295 LWQ524295 MGM524295 MQI524295 NAE524295 NKA524295 NTW524295 ODS524295 ONO524295 OXK524295 PHG524295 PRC524295 QAY524295 QKU524295 QUQ524295 REM524295 ROI524295 RYE524295 SIA524295 SRW524295 TBS524295 TLO524295 TVK524295 UFG524295 UPC524295 UYY524295 VIU524295 VSQ524295 WCM524295 WMI524295 WWE524295 W589831 JS589831 TO589831 ADK589831 ANG589831 AXC589831 BGY589831 BQU589831 CAQ589831 CKM589831 CUI589831 DEE589831 DOA589831 DXW589831 EHS589831 ERO589831 FBK589831 FLG589831 FVC589831 GEY589831 GOU589831 GYQ589831 HIM589831 HSI589831 ICE589831 IMA589831 IVW589831 JFS589831 JPO589831 JZK589831 KJG589831 KTC589831 LCY589831 LMU589831 LWQ589831 MGM589831 MQI589831 NAE589831 NKA589831 NTW589831 ODS589831 ONO589831 OXK589831 PHG589831 PRC589831 QAY589831 QKU589831 QUQ589831 REM589831 ROI589831 RYE589831 SIA589831 SRW589831 TBS589831 TLO589831 TVK589831 UFG589831 UPC589831 UYY589831 VIU589831 VSQ589831 WCM589831 WMI589831 WWE589831 W655367 JS655367 TO655367 ADK655367 ANG655367 AXC655367 BGY655367 BQU655367 CAQ655367 CKM655367 CUI655367 DEE655367 DOA655367 DXW655367 EHS655367 ERO655367 FBK655367 FLG655367 FVC655367 GEY655367 GOU655367 GYQ655367 HIM655367 HSI655367 ICE655367 IMA655367 IVW655367 JFS655367 JPO655367 JZK655367 KJG655367 KTC655367 LCY655367 LMU655367 LWQ655367 MGM655367 MQI655367 NAE655367 NKA655367 NTW655367 ODS655367 ONO655367 OXK655367 PHG655367 PRC655367 QAY655367 QKU655367 QUQ655367 REM655367 ROI655367 RYE655367 SIA655367 SRW655367 TBS655367 TLO655367 TVK655367 UFG655367 UPC655367 UYY655367 VIU655367 VSQ655367 WCM655367 WMI655367 WWE655367 W720903 JS720903 TO720903 ADK720903 ANG720903 AXC720903 BGY720903 BQU720903 CAQ720903 CKM720903 CUI720903 DEE720903 DOA720903 DXW720903 EHS720903 ERO720903 FBK720903 FLG720903 FVC720903 GEY720903 GOU720903 GYQ720903 HIM720903 HSI720903 ICE720903 IMA720903 IVW720903 JFS720903 JPO720903 JZK720903 KJG720903 KTC720903 LCY720903 LMU720903 LWQ720903 MGM720903 MQI720903 NAE720903 NKA720903 NTW720903 ODS720903 ONO720903 OXK720903 PHG720903 PRC720903 QAY720903 QKU720903 QUQ720903 REM720903 ROI720903 RYE720903 SIA720903 SRW720903 TBS720903 TLO720903 TVK720903 UFG720903 UPC720903 UYY720903 VIU720903 VSQ720903 WCM720903 WMI720903 WWE720903 W786439 JS786439 TO786439 ADK786439 ANG786439 AXC786439 BGY786439 BQU786439 CAQ786439 CKM786439 CUI786439 DEE786439 DOA786439 DXW786439 EHS786439 ERO786439 FBK786439 FLG786439 FVC786439 GEY786439 GOU786439 GYQ786439 HIM786439 HSI786439 ICE786439 IMA786439 IVW786439 JFS786439 JPO786439 JZK786439 KJG786439 KTC786439 LCY786439 LMU786439 LWQ786439 MGM786439 MQI786439 NAE786439 NKA786439 NTW786439 ODS786439 ONO786439 OXK786439 PHG786439 PRC786439 QAY786439 QKU786439 QUQ786439 REM786439 ROI786439 RYE786439 SIA786439 SRW786439 TBS786439 TLO786439 TVK786439 UFG786439 UPC786439 UYY786439 VIU786439 VSQ786439 WCM786439 WMI786439 WWE786439 W851975 JS851975 TO851975 ADK851975 ANG851975 AXC851975 BGY851975 BQU851975 CAQ851975 CKM851975 CUI851975 DEE851975 DOA851975 DXW851975 EHS851975 ERO851975 FBK851975 FLG851975 FVC851975 GEY851975 GOU851975 GYQ851975 HIM851975 HSI851975 ICE851975 IMA851975 IVW851975 JFS851975 JPO851975 JZK851975 KJG851975 KTC851975 LCY851975 LMU851975 LWQ851975 MGM851975 MQI851975 NAE851975 NKA851975 NTW851975 ODS851975 ONO851975 OXK851975 PHG851975 PRC851975 QAY851975 QKU851975 QUQ851975 REM851975 ROI851975 RYE851975 SIA851975 SRW851975 TBS851975 TLO851975 TVK851975 UFG851975 UPC851975 UYY851975 VIU851975 VSQ851975 WCM851975 WMI851975 WWE851975 W917511 JS917511 TO917511 ADK917511 ANG917511 AXC917511 BGY917511 BQU917511 CAQ917511 CKM917511 CUI917511 DEE917511 DOA917511 DXW917511 EHS917511 ERO917511 FBK917511 FLG917511 FVC917511 GEY917511 GOU917511 GYQ917511 HIM917511 HSI917511 ICE917511 IMA917511 IVW917511 JFS917511 JPO917511 JZK917511 KJG917511 KTC917511 LCY917511 LMU917511 LWQ917511 MGM917511 MQI917511 NAE917511 NKA917511 NTW917511 ODS917511 ONO917511 OXK917511 PHG917511 PRC917511 QAY917511 QKU917511 QUQ917511 REM917511 ROI917511 RYE917511 SIA917511 SRW917511 TBS917511 TLO917511 TVK917511 UFG917511 UPC917511 UYY917511 VIU917511 VSQ917511 WCM917511 WMI917511 WWE917511 W983047 JS983047 TO983047 ADK983047 ANG983047 AXC983047 BGY983047 BQU983047 CAQ983047 CKM983047 CUI983047 DEE983047 DOA983047 DXW983047 EHS983047 ERO983047 FBK983047 FLG983047 FVC983047 GEY983047 GOU983047 GYQ983047 HIM983047 HSI983047 ICE983047 IMA983047 IVW983047 JFS983047 JPO983047 JZK983047 KJG983047 KTC983047 LCY983047 LMU983047 LWQ983047 MGM983047 MQI983047 NAE983047 NKA983047 NTW983047 ODS983047 ONO983047 OXK983047 PHG983047 PRC983047 QAY983047 QKU983047 QUQ983047 REM983047 ROI983047 RYE983047 SIA983047 SRW983047 TBS983047 TLO983047 TVK983047 UFG983047 UPC983047 UYY983047 VIU983047 VSQ983047 WCM983047 WMI983047 WWE983047 U7 JQ7 TM7 ADI7 ANE7 AXA7 BGW7 BQS7 CAO7 CKK7 CUG7 DEC7 DNY7 DXU7 EHQ7 ERM7 FBI7 FLE7 FVA7 GEW7 GOS7 GYO7 HIK7 HSG7 ICC7 ILY7 IVU7 JFQ7 JPM7 JZI7 KJE7 KTA7 LCW7 LMS7 LWO7 MGK7 MQG7 NAC7 NJY7 NTU7 ODQ7 ONM7 OXI7 PHE7 PRA7 QAW7 QKS7 QUO7 REK7 ROG7 RYC7 SHY7 SRU7 TBQ7 TLM7 TVI7 UFE7 UPA7 UYW7 VIS7 VSO7 WCK7 WMG7 WWC7 U65543 JQ65543 TM65543 ADI65543 ANE65543 AXA65543 BGW65543 BQS65543 CAO65543 CKK65543 CUG65543 DEC65543 DNY65543 DXU65543 EHQ65543 ERM65543 FBI65543 FLE65543 FVA65543 GEW65543 GOS65543 GYO65543 HIK65543 HSG65543 ICC65543 ILY65543 IVU65543 JFQ65543 JPM65543 JZI65543 KJE65543 KTA65543 LCW65543 LMS65543 LWO65543 MGK65543 MQG65543 NAC65543 NJY65543 NTU65543 ODQ65543 ONM65543 OXI65543 PHE65543 PRA65543 QAW65543 QKS65543 QUO65543 REK65543 ROG65543 RYC65543 SHY65543 SRU65543 TBQ65543 TLM65543 TVI65543 UFE65543 UPA65543 UYW65543 VIS65543 VSO65543 WCK65543 WMG65543 WWC65543 U131079 JQ131079 TM131079 ADI131079 ANE131079 AXA131079 BGW131079 BQS131079 CAO131079 CKK131079 CUG131079 DEC131079 DNY131079 DXU131079 EHQ131079 ERM131079 FBI131079 FLE131079 FVA131079 GEW131079 GOS131079 GYO131079 HIK131079 HSG131079 ICC131079 ILY131079 IVU131079 JFQ131079 JPM131079 JZI131079 KJE131079 KTA131079 LCW131079 LMS131079 LWO131079 MGK131079 MQG131079 NAC131079 NJY131079 NTU131079 ODQ131079 ONM131079 OXI131079 PHE131079 PRA131079 QAW131079 QKS131079 QUO131079 REK131079 ROG131079 RYC131079 SHY131079 SRU131079 TBQ131079 TLM131079 TVI131079 UFE131079 UPA131079 UYW131079 VIS131079 VSO131079 WCK131079 WMG131079 WWC131079 U196615 JQ196615 TM196615 ADI196615 ANE196615 AXA196615 BGW196615 BQS196615 CAO196615 CKK196615 CUG196615 DEC196615 DNY196615 DXU196615 EHQ196615 ERM196615 FBI196615 FLE196615 FVA196615 GEW196615 GOS196615 GYO196615 HIK196615 HSG196615 ICC196615 ILY196615 IVU196615 JFQ196615 JPM196615 JZI196615 KJE196615 KTA196615 LCW196615 LMS196615 LWO196615 MGK196615 MQG196615 NAC196615 NJY196615 NTU196615 ODQ196615 ONM196615 OXI196615 PHE196615 PRA196615 QAW196615 QKS196615 QUO196615 REK196615 ROG196615 RYC196615 SHY196615 SRU196615 TBQ196615 TLM196615 TVI196615 UFE196615 UPA196615 UYW196615 VIS196615 VSO196615 WCK196615 WMG196615 WWC196615 U262151 JQ262151 TM262151 ADI262151 ANE262151 AXA262151 BGW262151 BQS262151 CAO262151 CKK262151 CUG262151 DEC262151 DNY262151 DXU262151 EHQ262151 ERM262151 FBI262151 FLE262151 FVA262151 GEW262151 GOS262151 GYO262151 HIK262151 HSG262151 ICC262151 ILY262151 IVU262151 JFQ262151 JPM262151 JZI262151 KJE262151 KTA262151 LCW262151 LMS262151 LWO262151 MGK262151 MQG262151 NAC262151 NJY262151 NTU262151 ODQ262151 ONM262151 OXI262151 PHE262151 PRA262151 QAW262151 QKS262151 QUO262151 REK262151 ROG262151 RYC262151 SHY262151 SRU262151 TBQ262151 TLM262151 TVI262151 UFE262151 UPA262151 UYW262151 VIS262151 VSO262151 WCK262151 WMG262151 WWC262151 U327687 JQ327687 TM327687 ADI327687 ANE327687 AXA327687 BGW327687 BQS327687 CAO327687 CKK327687 CUG327687 DEC327687 DNY327687 DXU327687 EHQ327687 ERM327687 FBI327687 FLE327687 FVA327687 GEW327687 GOS327687 GYO327687 HIK327687 HSG327687 ICC327687 ILY327687 IVU327687 JFQ327687 JPM327687 JZI327687 KJE327687 KTA327687 LCW327687 LMS327687 LWO327687 MGK327687 MQG327687 NAC327687 NJY327687 NTU327687 ODQ327687 ONM327687 OXI327687 PHE327687 PRA327687 QAW327687 QKS327687 QUO327687 REK327687 ROG327687 RYC327687 SHY327687 SRU327687 TBQ327687 TLM327687 TVI327687 UFE327687 UPA327687 UYW327687 VIS327687 VSO327687 WCK327687 WMG327687 WWC327687 U393223 JQ393223 TM393223 ADI393223 ANE393223 AXA393223 BGW393223 BQS393223 CAO393223 CKK393223 CUG393223 DEC393223 DNY393223 DXU393223 EHQ393223 ERM393223 FBI393223 FLE393223 FVA393223 GEW393223 GOS393223 GYO393223 HIK393223 HSG393223 ICC393223 ILY393223 IVU393223 JFQ393223 JPM393223 JZI393223 KJE393223 KTA393223 LCW393223 LMS393223 LWO393223 MGK393223 MQG393223 NAC393223 NJY393223 NTU393223 ODQ393223 ONM393223 OXI393223 PHE393223 PRA393223 QAW393223 QKS393223 QUO393223 REK393223 ROG393223 RYC393223 SHY393223 SRU393223 TBQ393223 TLM393223 TVI393223 UFE393223 UPA393223 UYW393223 VIS393223 VSO393223 WCK393223 WMG393223 WWC393223 U458759 JQ458759 TM458759 ADI458759 ANE458759 AXA458759 BGW458759 BQS458759 CAO458759 CKK458759 CUG458759 DEC458759 DNY458759 DXU458759 EHQ458759 ERM458759 FBI458759 FLE458759 FVA458759 GEW458759 GOS458759 GYO458759 HIK458759 HSG458759 ICC458759 ILY458759 IVU458759 JFQ458759 JPM458759 JZI458759 KJE458759 KTA458759 LCW458759 LMS458759 LWO458759 MGK458759 MQG458759 NAC458759 NJY458759 NTU458759 ODQ458759 ONM458759 OXI458759 PHE458759 PRA458759 QAW458759 QKS458759 QUO458759 REK458759 ROG458759 RYC458759 SHY458759 SRU458759 TBQ458759 TLM458759 TVI458759 UFE458759 UPA458759 UYW458759 VIS458759 VSO458759 WCK458759 WMG458759 WWC458759 U524295 JQ524295 TM524295 ADI524295 ANE524295 AXA524295 BGW524295 BQS524295 CAO524295 CKK524295 CUG524295 DEC524295 DNY524295 DXU524295 EHQ524295 ERM524295 FBI524295 FLE524295 FVA524295 GEW524295 GOS524295 GYO524295 HIK524295 HSG524295 ICC524295 ILY524295 IVU524295 JFQ524295 JPM524295 JZI524295 KJE524295 KTA524295 LCW524295 LMS524295 LWO524295 MGK524295 MQG524295 NAC524295 NJY524295 NTU524295 ODQ524295 ONM524295 OXI524295 PHE524295 PRA524295 QAW524295 QKS524295 QUO524295 REK524295 ROG524295 RYC524295 SHY524295 SRU524295 TBQ524295 TLM524295 TVI524295 UFE524295 UPA524295 UYW524295 VIS524295 VSO524295 WCK524295 WMG524295 WWC524295 U589831 JQ589831 TM589831 ADI589831 ANE589831 AXA589831 BGW589831 BQS589831 CAO589831 CKK589831 CUG589831 DEC589831 DNY589831 DXU589831 EHQ589831 ERM589831 FBI589831 FLE589831 FVA589831 GEW589831 GOS589831 GYO589831 HIK589831 HSG589831 ICC589831 ILY589831 IVU589831 JFQ589831 JPM589831 JZI589831 KJE589831 KTA589831 LCW589831 LMS589831 LWO589831 MGK589831 MQG589831 NAC589831 NJY589831 NTU589831 ODQ589831 ONM589831 OXI589831 PHE589831 PRA589831 QAW589831 QKS589831 QUO589831 REK589831 ROG589831 RYC589831 SHY589831 SRU589831 TBQ589831 TLM589831 TVI589831 UFE589831 UPA589831 UYW589831 VIS589831 VSO589831 WCK589831 WMG589831 WWC589831 U655367 JQ655367 TM655367 ADI655367 ANE655367 AXA655367 BGW655367 BQS655367 CAO655367 CKK655367 CUG655367 DEC655367 DNY655367 DXU655367 EHQ655367 ERM655367 FBI655367 FLE655367 FVA655367 GEW655367 GOS655367 GYO655367 HIK655367 HSG655367 ICC655367 ILY655367 IVU655367 JFQ655367 JPM655367 JZI655367 KJE655367 KTA655367 LCW655367 LMS655367 LWO655367 MGK655367 MQG655367 NAC655367 NJY655367 NTU655367 ODQ655367 ONM655367 OXI655367 PHE655367 PRA655367 QAW655367 QKS655367 QUO655367 REK655367 ROG655367 RYC655367 SHY655367 SRU655367 TBQ655367 TLM655367 TVI655367 UFE655367 UPA655367 UYW655367 VIS655367 VSO655367 WCK655367 WMG655367 WWC655367 U720903 JQ720903 TM720903 ADI720903 ANE720903 AXA720903 BGW720903 BQS720903 CAO720903 CKK720903 CUG720903 DEC720903 DNY720903 DXU720903 EHQ720903 ERM720903 FBI720903 FLE720903 FVA720903 GEW720903 GOS720903 GYO720903 HIK720903 HSG720903 ICC720903 ILY720903 IVU720903 JFQ720903 JPM720903 JZI720903 KJE720903 KTA720903 LCW720903 LMS720903 LWO720903 MGK720903 MQG720903 NAC720903 NJY720903 NTU720903 ODQ720903 ONM720903 OXI720903 PHE720903 PRA720903 QAW720903 QKS720903 QUO720903 REK720903 ROG720903 RYC720903 SHY720903 SRU720903 TBQ720903 TLM720903 TVI720903 UFE720903 UPA720903 UYW720903 VIS720903 VSO720903 WCK720903 WMG720903 WWC720903 U786439 JQ786439 TM786439 ADI786439 ANE786439 AXA786439 BGW786439 BQS786439 CAO786439 CKK786439 CUG786439 DEC786439 DNY786439 DXU786439 EHQ786439 ERM786439 FBI786439 FLE786439 FVA786439 GEW786439 GOS786439 GYO786439 HIK786439 HSG786439 ICC786439 ILY786439 IVU786439 JFQ786439 JPM786439 JZI786439 KJE786439 KTA786439 LCW786439 LMS786439 LWO786439 MGK786439 MQG786439 NAC786439 NJY786439 NTU786439 ODQ786439 ONM786439 OXI786439 PHE786439 PRA786439 QAW786439 QKS786439 QUO786439 REK786439 ROG786439 RYC786439 SHY786439 SRU786439 TBQ786439 TLM786439 TVI786439 UFE786439 UPA786439 UYW786439 VIS786439 VSO786439 WCK786439 WMG786439 WWC786439 U851975 JQ851975 TM851975 ADI851975 ANE851975 AXA851975 BGW851975 BQS851975 CAO851975 CKK851975 CUG851975 DEC851975 DNY851975 DXU851975 EHQ851975 ERM851975 FBI851975 FLE851975 FVA851975 GEW851975 GOS851975 GYO851975 HIK851975 HSG851975 ICC851975 ILY851975 IVU851975 JFQ851975 JPM851975 JZI851975 KJE851975 KTA851975 LCW851975 LMS851975 LWO851975 MGK851975 MQG851975 NAC851975 NJY851975 NTU851975 ODQ851975 ONM851975 OXI851975 PHE851975 PRA851975 QAW851975 QKS851975 QUO851975 REK851975 ROG851975 RYC851975 SHY851975 SRU851975 TBQ851975 TLM851975 TVI851975 UFE851975 UPA851975 UYW851975 VIS851975 VSO851975 WCK851975 WMG851975 WWC851975 U917511 JQ917511 TM917511 ADI917511 ANE917511 AXA917511 BGW917511 BQS917511 CAO917511 CKK917511 CUG917511 DEC917511 DNY917511 DXU917511 EHQ917511 ERM917511 FBI917511 FLE917511 FVA917511 GEW917511 GOS917511 GYO917511 HIK917511 HSG917511 ICC917511 ILY917511 IVU917511 JFQ917511 JPM917511 JZI917511 KJE917511 KTA917511 LCW917511 LMS917511 LWO917511 MGK917511 MQG917511 NAC917511 NJY917511 NTU917511 ODQ917511 ONM917511 OXI917511 PHE917511 PRA917511 QAW917511 QKS917511 QUO917511 REK917511 ROG917511 RYC917511 SHY917511 SRU917511 TBQ917511 TLM917511 TVI917511 UFE917511 UPA917511 UYW917511 VIS917511 VSO917511 WCK917511 WMG917511 WWC917511 U983047 JQ983047 TM983047 ADI983047 ANE983047 AXA983047 BGW983047 BQS983047 CAO983047 CKK983047 CUG983047 DEC983047 DNY983047 DXU983047 EHQ983047 ERM983047 FBI983047 FLE983047 FVA983047 GEW983047 GOS983047 GYO983047 HIK983047 HSG983047 ICC983047 ILY983047 IVU983047 JFQ983047 JPM983047 JZI983047 KJE983047 KTA983047 LCW983047 LMS983047 LWO983047 MGK983047 MQG983047 NAC983047 NJY983047 NTU983047 ODQ983047 ONM983047 OXI983047 PHE983047 PRA983047 QAW983047 QKS983047 QUO983047 REK983047 ROG983047 RYC983047 SHY983047 SRU983047 TBQ983047 TLM983047 TVI983047 UFE983047 UPA983047 UYW983047 VIS983047 VSO983047 WCK983047 WMG983047 WWC983047 H39:H40 JD39:JD40 SZ39:SZ40 ACV39:ACV40 AMR39:AMR40 AWN39:AWN40 BGJ39:BGJ40 BQF39:BQF40 CAB39:CAB40 CJX39:CJX40 CTT39:CTT40 DDP39:DDP40 DNL39:DNL40 DXH39:DXH40 EHD39:EHD40 EQZ39:EQZ40 FAV39:FAV40 FKR39:FKR40 FUN39:FUN40 GEJ39:GEJ40 GOF39:GOF40 GYB39:GYB40 HHX39:HHX40 HRT39:HRT40 IBP39:IBP40 ILL39:ILL40 IVH39:IVH40 JFD39:JFD40 JOZ39:JOZ40 JYV39:JYV40 KIR39:KIR40 KSN39:KSN40 LCJ39:LCJ40 LMF39:LMF40 LWB39:LWB40 MFX39:MFX40 MPT39:MPT40 MZP39:MZP40 NJL39:NJL40 NTH39:NTH40 ODD39:ODD40 OMZ39:OMZ40 OWV39:OWV40 PGR39:PGR40 PQN39:PQN40 QAJ39:QAJ40 QKF39:QKF40 QUB39:QUB40 RDX39:RDX40 RNT39:RNT40 RXP39:RXP40 SHL39:SHL40 SRH39:SRH40 TBD39:TBD40 TKZ39:TKZ40 TUV39:TUV40 UER39:UER40 UON39:UON40 UYJ39:UYJ40 VIF39:VIF40 VSB39:VSB40 WBX39:WBX40 WLT39:WLT40 WVP39:WVP40 H65575:H65576 JD65575:JD65576 SZ65575:SZ65576 ACV65575:ACV65576 AMR65575:AMR65576 AWN65575:AWN65576 BGJ65575:BGJ65576 BQF65575:BQF65576 CAB65575:CAB65576 CJX65575:CJX65576 CTT65575:CTT65576 DDP65575:DDP65576 DNL65575:DNL65576 DXH65575:DXH65576 EHD65575:EHD65576 EQZ65575:EQZ65576 FAV65575:FAV65576 FKR65575:FKR65576 FUN65575:FUN65576 GEJ65575:GEJ65576 GOF65575:GOF65576 GYB65575:GYB65576 HHX65575:HHX65576 HRT65575:HRT65576 IBP65575:IBP65576 ILL65575:ILL65576 IVH65575:IVH65576 JFD65575:JFD65576 JOZ65575:JOZ65576 JYV65575:JYV65576 KIR65575:KIR65576 KSN65575:KSN65576 LCJ65575:LCJ65576 LMF65575:LMF65576 LWB65575:LWB65576 MFX65575:MFX65576 MPT65575:MPT65576 MZP65575:MZP65576 NJL65575:NJL65576 NTH65575:NTH65576 ODD65575:ODD65576 OMZ65575:OMZ65576 OWV65575:OWV65576 PGR65575:PGR65576 PQN65575:PQN65576 QAJ65575:QAJ65576 QKF65575:QKF65576 QUB65575:QUB65576 RDX65575:RDX65576 RNT65575:RNT65576 RXP65575:RXP65576 SHL65575:SHL65576 SRH65575:SRH65576 TBD65575:TBD65576 TKZ65575:TKZ65576 TUV65575:TUV65576 UER65575:UER65576 UON65575:UON65576 UYJ65575:UYJ65576 VIF65575:VIF65576 VSB65575:VSB65576 WBX65575:WBX65576 WLT65575:WLT65576 WVP65575:WVP65576 H131111:H131112 JD131111:JD131112 SZ131111:SZ131112 ACV131111:ACV131112 AMR131111:AMR131112 AWN131111:AWN131112 BGJ131111:BGJ131112 BQF131111:BQF131112 CAB131111:CAB131112 CJX131111:CJX131112 CTT131111:CTT131112 DDP131111:DDP131112 DNL131111:DNL131112 DXH131111:DXH131112 EHD131111:EHD131112 EQZ131111:EQZ131112 FAV131111:FAV131112 FKR131111:FKR131112 FUN131111:FUN131112 GEJ131111:GEJ131112 GOF131111:GOF131112 GYB131111:GYB131112 HHX131111:HHX131112 HRT131111:HRT131112 IBP131111:IBP131112 ILL131111:ILL131112 IVH131111:IVH131112 JFD131111:JFD131112 JOZ131111:JOZ131112 JYV131111:JYV131112 KIR131111:KIR131112 KSN131111:KSN131112 LCJ131111:LCJ131112 LMF131111:LMF131112 LWB131111:LWB131112 MFX131111:MFX131112 MPT131111:MPT131112 MZP131111:MZP131112 NJL131111:NJL131112 NTH131111:NTH131112 ODD131111:ODD131112 OMZ131111:OMZ131112 OWV131111:OWV131112 PGR131111:PGR131112 PQN131111:PQN131112 QAJ131111:QAJ131112 QKF131111:QKF131112 QUB131111:QUB131112 RDX131111:RDX131112 RNT131111:RNT131112 RXP131111:RXP131112 SHL131111:SHL131112 SRH131111:SRH131112 TBD131111:TBD131112 TKZ131111:TKZ131112 TUV131111:TUV131112 UER131111:UER131112 UON131111:UON131112 UYJ131111:UYJ131112 VIF131111:VIF131112 VSB131111:VSB131112 WBX131111:WBX131112 WLT131111:WLT131112 WVP131111:WVP131112 H196647:H196648 JD196647:JD196648 SZ196647:SZ196648 ACV196647:ACV196648 AMR196647:AMR196648 AWN196647:AWN196648 BGJ196647:BGJ196648 BQF196647:BQF196648 CAB196647:CAB196648 CJX196647:CJX196648 CTT196647:CTT196648 DDP196647:DDP196648 DNL196647:DNL196648 DXH196647:DXH196648 EHD196647:EHD196648 EQZ196647:EQZ196648 FAV196647:FAV196648 FKR196647:FKR196648 FUN196647:FUN196648 GEJ196647:GEJ196648 GOF196647:GOF196648 GYB196647:GYB196648 HHX196647:HHX196648 HRT196647:HRT196648 IBP196647:IBP196648 ILL196647:ILL196648 IVH196647:IVH196648 JFD196647:JFD196648 JOZ196647:JOZ196648 JYV196647:JYV196648 KIR196647:KIR196648 KSN196647:KSN196648 LCJ196647:LCJ196648 LMF196647:LMF196648 LWB196647:LWB196648 MFX196647:MFX196648 MPT196647:MPT196648 MZP196647:MZP196648 NJL196647:NJL196648 NTH196647:NTH196648 ODD196647:ODD196648 OMZ196647:OMZ196648 OWV196647:OWV196648 PGR196647:PGR196648 PQN196647:PQN196648 QAJ196647:QAJ196648 QKF196647:QKF196648 QUB196647:QUB196648 RDX196647:RDX196648 RNT196647:RNT196648 RXP196647:RXP196648 SHL196647:SHL196648 SRH196647:SRH196648 TBD196647:TBD196648 TKZ196647:TKZ196648 TUV196647:TUV196648 UER196647:UER196648 UON196647:UON196648 UYJ196647:UYJ196648 VIF196647:VIF196648 VSB196647:VSB196648 WBX196647:WBX196648 WLT196647:WLT196648 WVP196647:WVP196648 H262183:H262184 JD262183:JD262184 SZ262183:SZ262184 ACV262183:ACV262184 AMR262183:AMR262184 AWN262183:AWN262184 BGJ262183:BGJ262184 BQF262183:BQF262184 CAB262183:CAB262184 CJX262183:CJX262184 CTT262183:CTT262184 DDP262183:DDP262184 DNL262183:DNL262184 DXH262183:DXH262184 EHD262183:EHD262184 EQZ262183:EQZ262184 FAV262183:FAV262184 FKR262183:FKR262184 FUN262183:FUN262184 GEJ262183:GEJ262184 GOF262183:GOF262184 GYB262183:GYB262184 HHX262183:HHX262184 HRT262183:HRT262184 IBP262183:IBP262184 ILL262183:ILL262184 IVH262183:IVH262184 JFD262183:JFD262184 JOZ262183:JOZ262184 JYV262183:JYV262184 KIR262183:KIR262184 KSN262183:KSN262184 LCJ262183:LCJ262184 LMF262183:LMF262184 LWB262183:LWB262184 MFX262183:MFX262184 MPT262183:MPT262184 MZP262183:MZP262184 NJL262183:NJL262184 NTH262183:NTH262184 ODD262183:ODD262184 OMZ262183:OMZ262184 OWV262183:OWV262184 PGR262183:PGR262184 PQN262183:PQN262184 QAJ262183:QAJ262184 QKF262183:QKF262184 QUB262183:QUB262184 RDX262183:RDX262184 RNT262183:RNT262184 RXP262183:RXP262184 SHL262183:SHL262184 SRH262183:SRH262184 TBD262183:TBD262184 TKZ262183:TKZ262184 TUV262183:TUV262184 UER262183:UER262184 UON262183:UON262184 UYJ262183:UYJ262184 VIF262183:VIF262184 VSB262183:VSB262184 WBX262183:WBX262184 WLT262183:WLT262184 WVP262183:WVP262184 H327719:H327720 JD327719:JD327720 SZ327719:SZ327720 ACV327719:ACV327720 AMR327719:AMR327720 AWN327719:AWN327720 BGJ327719:BGJ327720 BQF327719:BQF327720 CAB327719:CAB327720 CJX327719:CJX327720 CTT327719:CTT327720 DDP327719:DDP327720 DNL327719:DNL327720 DXH327719:DXH327720 EHD327719:EHD327720 EQZ327719:EQZ327720 FAV327719:FAV327720 FKR327719:FKR327720 FUN327719:FUN327720 GEJ327719:GEJ327720 GOF327719:GOF327720 GYB327719:GYB327720 HHX327719:HHX327720 HRT327719:HRT327720 IBP327719:IBP327720 ILL327719:ILL327720 IVH327719:IVH327720 JFD327719:JFD327720 JOZ327719:JOZ327720 JYV327719:JYV327720 KIR327719:KIR327720 KSN327719:KSN327720 LCJ327719:LCJ327720 LMF327719:LMF327720 LWB327719:LWB327720 MFX327719:MFX327720 MPT327719:MPT327720 MZP327719:MZP327720 NJL327719:NJL327720 NTH327719:NTH327720 ODD327719:ODD327720 OMZ327719:OMZ327720 OWV327719:OWV327720 PGR327719:PGR327720 PQN327719:PQN327720 QAJ327719:QAJ327720 QKF327719:QKF327720 QUB327719:QUB327720 RDX327719:RDX327720 RNT327719:RNT327720 RXP327719:RXP327720 SHL327719:SHL327720 SRH327719:SRH327720 TBD327719:TBD327720 TKZ327719:TKZ327720 TUV327719:TUV327720 UER327719:UER327720 UON327719:UON327720 UYJ327719:UYJ327720 VIF327719:VIF327720 VSB327719:VSB327720 WBX327719:WBX327720 WLT327719:WLT327720 WVP327719:WVP327720 H393255:H393256 JD393255:JD393256 SZ393255:SZ393256 ACV393255:ACV393256 AMR393255:AMR393256 AWN393255:AWN393256 BGJ393255:BGJ393256 BQF393255:BQF393256 CAB393255:CAB393256 CJX393255:CJX393256 CTT393255:CTT393256 DDP393255:DDP393256 DNL393255:DNL393256 DXH393255:DXH393256 EHD393255:EHD393256 EQZ393255:EQZ393256 FAV393255:FAV393256 FKR393255:FKR393256 FUN393255:FUN393256 GEJ393255:GEJ393256 GOF393255:GOF393256 GYB393255:GYB393256 HHX393255:HHX393256 HRT393255:HRT393256 IBP393255:IBP393256 ILL393255:ILL393256 IVH393255:IVH393256 JFD393255:JFD393256 JOZ393255:JOZ393256 JYV393255:JYV393256 KIR393255:KIR393256 KSN393255:KSN393256 LCJ393255:LCJ393256 LMF393255:LMF393256 LWB393255:LWB393256 MFX393255:MFX393256 MPT393255:MPT393256 MZP393255:MZP393256 NJL393255:NJL393256 NTH393255:NTH393256 ODD393255:ODD393256 OMZ393255:OMZ393256 OWV393255:OWV393256 PGR393255:PGR393256 PQN393255:PQN393256 QAJ393255:QAJ393256 QKF393255:QKF393256 QUB393255:QUB393256 RDX393255:RDX393256 RNT393255:RNT393256 RXP393255:RXP393256 SHL393255:SHL393256 SRH393255:SRH393256 TBD393255:TBD393256 TKZ393255:TKZ393256 TUV393255:TUV393256 UER393255:UER393256 UON393255:UON393256 UYJ393255:UYJ393256 VIF393255:VIF393256 VSB393255:VSB393256 WBX393255:WBX393256 WLT393255:WLT393256 WVP393255:WVP393256 H458791:H458792 JD458791:JD458792 SZ458791:SZ458792 ACV458791:ACV458792 AMR458791:AMR458792 AWN458791:AWN458792 BGJ458791:BGJ458792 BQF458791:BQF458792 CAB458791:CAB458792 CJX458791:CJX458792 CTT458791:CTT458792 DDP458791:DDP458792 DNL458791:DNL458792 DXH458791:DXH458792 EHD458791:EHD458792 EQZ458791:EQZ458792 FAV458791:FAV458792 FKR458791:FKR458792 FUN458791:FUN458792 GEJ458791:GEJ458792 GOF458791:GOF458792 GYB458791:GYB458792 HHX458791:HHX458792 HRT458791:HRT458792 IBP458791:IBP458792 ILL458791:ILL458792 IVH458791:IVH458792 JFD458791:JFD458792 JOZ458791:JOZ458792 JYV458791:JYV458792 KIR458791:KIR458792 KSN458791:KSN458792 LCJ458791:LCJ458792 LMF458791:LMF458792 LWB458791:LWB458792 MFX458791:MFX458792 MPT458791:MPT458792 MZP458791:MZP458792 NJL458791:NJL458792 NTH458791:NTH458792 ODD458791:ODD458792 OMZ458791:OMZ458792 OWV458791:OWV458792 PGR458791:PGR458792 PQN458791:PQN458792 QAJ458791:QAJ458792 QKF458791:QKF458792 QUB458791:QUB458792 RDX458791:RDX458792 RNT458791:RNT458792 RXP458791:RXP458792 SHL458791:SHL458792 SRH458791:SRH458792 TBD458791:TBD458792 TKZ458791:TKZ458792 TUV458791:TUV458792 UER458791:UER458792 UON458791:UON458792 UYJ458791:UYJ458792 VIF458791:VIF458792 VSB458791:VSB458792 WBX458791:WBX458792 WLT458791:WLT458792 WVP458791:WVP458792 H524327:H524328 JD524327:JD524328 SZ524327:SZ524328 ACV524327:ACV524328 AMR524327:AMR524328 AWN524327:AWN524328 BGJ524327:BGJ524328 BQF524327:BQF524328 CAB524327:CAB524328 CJX524327:CJX524328 CTT524327:CTT524328 DDP524327:DDP524328 DNL524327:DNL524328 DXH524327:DXH524328 EHD524327:EHD524328 EQZ524327:EQZ524328 FAV524327:FAV524328 FKR524327:FKR524328 FUN524327:FUN524328 GEJ524327:GEJ524328 GOF524327:GOF524328 GYB524327:GYB524328 HHX524327:HHX524328 HRT524327:HRT524328 IBP524327:IBP524328 ILL524327:ILL524328 IVH524327:IVH524328 JFD524327:JFD524328 JOZ524327:JOZ524328 JYV524327:JYV524328 KIR524327:KIR524328 KSN524327:KSN524328 LCJ524327:LCJ524328 LMF524327:LMF524328 LWB524327:LWB524328 MFX524327:MFX524328 MPT524327:MPT524328 MZP524327:MZP524328 NJL524327:NJL524328 NTH524327:NTH524328 ODD524327:ODD524328 OMZ524327:OMZ524328 OWV524327:OWV524328 PGR524327:PGR524328 PQN524327:PQN524328 QAJ524327:QAJ524328 QKF524327:QKF524328 QUB524327:QUB524328 RDX524327:RDX524328 RNT524327:RNT524328 RXP524327:RXP524328 SHL524327:SHL524328 SRH524327:SRH524328 TBD524327:TBD524328 TKZ524327:TKZ524328 TUV524327:TUV524328 UER524327:UER524328 UON524327:UON524328 UYJ524327:UYJ524328 VIF524327:VIF524328 VSB524327:VSB524328 WBX524327:WBX524328 WLT524327:WLT524328 WVP524327:WVP524328 H589863:H589864 JD589863:JD589864 SZ589863:SZ589864 ACV589863:ACV589864 AMR589863:AMR589864 AWN589863:AWN589864 BGJ589863:BGJ589864 BQF589863:BQF589864 CAB589863:CAB589864 CJX589863:CJX589864 CTT589863:CTT589864 DDP589863:DDP589864 DNL589863:DNL589864 DXH589863:DXH589864 EHD589863:EHD589864 EQZ589863:EQZ589864 FAV589863:FAV589864 FKR589863:FKR589864 FUN589863:FUN589864 GEJ589863:GEJ589864 GOF589863:GOF589864 GYB589863:GYB589864 HHX589863:HHX589864 HRT589863:HRT589864 IBP589863:IBP589864 ILL589863:ILL589864 IVH589863:IVH589864 JFD589863:JFD589864 JOZ589863:JOZ589864 JYV589863:JYV589864 KIR589863:KIR589864 KSN589863:KSN589864 LCJ589863:LCJ589864 LMF589863:LMF589864 LWB589863:LWB589864 MFX589863:MFX589864 MPT589863:MPT589864 MZP589863:MZP589864 NJL589863:NJL589864 NTH589863:NTH589864 ODD589863:ODD589864 OMZ589863:OMZ589864 OWV589863:OWV589864 PGR589863:PGR589864 PQN589863:PQN589864 QAJ589863:QAJ589864 QKF589863:QKF589864 QUB589863:QUB589864 RDX589863:RDX589864 RNT589863:RNT589864 RXP589863:RXP589864 SHL589863:SHL589864 SRH589863:SRH589864 TBD589863:TBD589864 TKZ589863:TKZ589864 TUV589863:TUV589864 UER589863:UER589864 UON589863:UON589864 UYJ589863:UYJ589864 VIF589863:VIF589864 VSB589863:VSB589864 WBX589863:WBX589864 WLT589863:WLT589864 WVP589863:WVP589864 H655399:H655400 JD655399:JD655400 SZ655399:SZ655400 ACV655399:ACV655400 AMR655399:AMR655400 AWN655399:AWN655400 BGJ655399:BGJ655400 BQF655399:BQF655400 CAB655399:CAB655400 CJX655399:CJX655400 CTT655399:CTT655400 DDP655399:DDP655400 DNL655399:DNL655400 DXH655399:DXH655400 EHD655399:EHD655400 EQZ655399:EQZ655400 FAV655399:FAV655400 FKR655399:FKR655400 FUN655399:FUN655400 GEJ655399:GEJ655400 GOF655399:GOF655400 GYB655399:GYB655400 HHX655399:HHX655400 HRT655399:HRT655400 IBP655399:IBP655400 ILL655399:ILL655400 IVH655399:IVH655400 JFD655399:JFD655400 JOZ655399:JOZ655400 JYV655399:JYV655400 KIR655399:KIR655400 KSN655399:KSN655400 LCJ655399:LCJ655400 LMF655399:LMF655400 LWB655399:LWB655400 MFX655399:MFX655400 MPT655399:MPT655400 MZP655399:MZP655400 NJL655399:NJL655400 NTH655399:NTH655400 ODD655399:ODD655400 OMZ655399:OMZ655400 OWV655399:OWV655400 PGR655399:PGR655400 PQN655399:PQN655400 QAJ655399:QAJ655400 QKF655399:QKF655400 QUB655399:QUB655400 RDX655399:RDX655400 RNT655399:RNT655400 RXP655399:RXP655400 SHL655399:SHL655400 SRH655399:SRH655400 TBD655399:TBD655400 TKZ655399:TKZ655400 TUV655399:TUV655400 UER655399:UER655400 UON655399:UON655400 UYJ655399:UYJ655400 VIF655399:VIF655400 VSB655399:VSB655400 WBX655399:WBX655400 WLT655399:WLT655400 WVP655399:WVP655400 H720935:H720936 JD720935:JD720936 SZ720935:SZ720936 ACV720935:ACV720936 AMR720935:AMR720936 AWN720935:AWN720936 BGJ720935:BGJ720936 BQF720935:BQF720936 CAB720935:CAB720936 CJX720935:CJX720936 CTT720935:CTT720936 DDP720935:DDP720936 DNL720935:DNL720936 DXH720935:DXH720936 EHD720935:EHD720936 EQZ720935:EQZ720936 FAV720935:FAV720936 FKR720935:FKR720936 FUN720935:FUN720936 GEJ720935:GEJ720936 GOF720935:GOF720936 GYB720935:GYB720936 HHX720935:HHX720936 HRT720935:HRT720936 IBP720935:IBP720936 ILL720935:ILL720936 IVH720935:IVH720936 JFD720935:JFD720936 JOZ720935:JOZ720936 JYV720935:JYV720936 KIR720935:KIR720936 KSN720935:KSN720936 LCJ720935:LCJ720936 LMF720935:LMF720936 LWB720935:LWB720936 MFX720935:MFX720936 MPT720935:MPT720936 MZP720935:MZP720936 NJL720935:NJL720936 NTH720935:NTH720936 ODD720935:ODD720936 OMZ720935:OMZ720936 OWV720935:OWV720936 PGR720935:PGR720936 PQN720935:PQN720936 QAJ720935:QAJ720936 QKF720935:QKF720936 QUB720935:QUB720936 RDX720935:RDX720936 RNT720935:RNT720936 RXP720935:RXP720936 SHL720935:SHL720936 SRH720935:SRH720936 TBD720935:TBD720936 TKZ720935:TKZ720936 TUV720935:TUV720936 UER720935:UER720936 UON720935:UON720936 UYJ720935:UYJ720936 VIF720935:VIF720936 VSB720935:VSB720936 WBX720935:WBX720936 WLT720935:WLT720936 WVP720935:WVP720936 H786471:H786472 JD786471:JD786472 SZ786471:SZ786472 ACV786471:ACV786472 AMR786471:AMR786472 AWN786471:AWN786472 BGJ786471:BGJ786472 BQF786471:BQF786472 CAB786471:CAB786472 CJX786471:CJX786472 CTT786471:CTT786472 DDP786471:DDP786472 DNL786471:DNL786472 DXH786471:DXH786472 EHD786471:EHD786472 EQZ786471:EQZ786472 FAV786471:FAV786472 FKR786471:FKR786472 FUN786471:FUN786472 GEJ786471:GEJ786472 GOF786471:GOF786472 GYB786471:GYB786472 HHX786471:HHX786472 HRT786471:HRT786472 IBP786471:IBP786472 ILL786471:ILL786472 IVH786471:IVH786472 JFD786471:JFD786472 JOZ786471:JOZ786472 JYV786471:JYV786472 KIR786471:KIR786472 KSN786471:KSN786472 LCJ786471:LCJ786472 LMF786471:LMF786472 LWB786471:LWB786472 MFX786471:MFX786472 MPT786471:MPT786472 MZP786471:MZP786472 NJL786471:NJL786472 NTH786471:NTH786472 ODD786471:ODD786472 OMZ786471:OMZ786472 OWV786471:OWV786472 PGR786471:PGR786472 PQN786471:PQN786472 QAJ786471:QAJ786472 QKF786471:QKF786472 QUB786471:QUB786472 RDX786471:RDX786472 RNT786471:RNT786472 RXP786471:RXP786472 SHL786471:SHL786472 SRH786471:SRH786472 TBD786471:TBD786472 TKZ786471:TKZ786472 TUV786471:TUV786472 UER786471:UER786472 UON786471:UON786472 UYJ786471:UYJ786472 VIF786471:VIF786472 VSB786471:VSB786472 WBX786471:WBX786472 WLT786471:WLT786472 WVP786471:WVP786472 H852007:H852008 JD852007:JD852008 SZ852007:SZ852008 ACV852007:ACV852008 AMR852007:AMR852008 AWN852007:AWN852008 BGJ852007:BGJ852008 BQF852007:BQF852008 CAB852007:CAB852008 CJX852007:CJX852008 CTT852007:CTT852008 DDP852007:DDP852008 DNL852007:DNL852008 DXH852007:DXH852008 EHD852007:EHD852008 EQZ852007:EQZ852008 FAV852007:FAV852008 FKR852007:FKR852008 FUN852007:FUN852008 GEJ852007:GEJ852008 GOF852007:GOF852008 GYB852007:GYB852008 HHX852007:HHX852008 HRT852007:HRT852008 IBP852007:IBP852008 ILL852007:ILL852008 IVH852007:IVH852008 JFD852007:JFD852008 JOZ852007:JOZ852008 JYV852007:JYV852008 KIR852007:KIR852008 KSN852007:KSN852008 LCJ852007:LCJ852008 LMF852007:LMF852008 LWB852007:LWB852008 MFX852007:MFX852008 MPT852007:MPT852008 MZP852007:MZP852008 NJL852007:NJL852008 NTH852007:NTH852008 ODD852007:ODD852008 OMZ852007:OMZ852008 OWV852007:OWV852008 PGR852007:PGR852008 PQN852007:PQN852008 QAJ852007:QAJ852008 QKF852007:QKF852008 QUB852007:QUB852008 RDX852007:RDX852008 RNT852007:RNT852008 RXP852007:RXP852008 SHL852007:SHL852008 SRH852007:SRH852008 TBD852007:TBD852008 TKZ852007:TKZ852008 TUV852007:TUV852008 UER852007:UER852008 UON852007:UON852008 UYJ852007:UYJ852008 VIF852007:VIF852008 VSB852007:VSB852008 WBX852007:WBX852008 WLT852007:WLT852008 WVP852007:WVP852008 H917543:H917544 JD917543:JD917544 SZ917543:SZ917544 ACV917543:ACV917544 AMR917543:AMR917544 AWN917543:AWN917544 BGJ917543:BGJ917544 BQF917543:BQF917544 CAB917543:CAB917544 CJX917543:CJX917544 CTT917543:CTT917544 DDP917543:DDP917544 DNL917543:DNL917544 DXH917543:DXH917544 EHD917543:EHD917544 EQZ917543:EQZ917544 FAV917543:FAV917544 FKR917543:FKR917544 FUN917543:FUN917544 GEJ917543:GEJ917544 GOF917543:GOF917544 GYB917543:GYB917544 HHX917543:HHX917544 HRT917543:HRT917544 IBP917543:IBP917544 ILL917543:ILL917544 IVH917543:IVH917544 JFD917543:JFD917544 JOZ917543:JOZ917544 JYV917543:JYV917544 KIR917543:KIR917544 KSN917543:KSN917544 LCJ917543:LCJ917544 LMF917543:LMF917544 LWB917543:LWB917544 MFX917543:MFX917544 MPT917543:MPT917544 MZP917543:MZP917544 NJL917543:NJL917544 NTH917543:NTH917544 ODD917543:ODD917544 OMZ917543:OMZ917544 OWV917543:OWV917544 PGR917543:PGR917544 PQN917543:PQN917544 QAJ917543:QAJ917544 QKF917543:QKF917544 QUB917543:QUB917544 RDX917543:RDX917544 RNT917543:RNT917544 RXP917543:RXP917544 SHL917543:SHL917544 SRH917543:SRH917544 TBD917543:TBD917544 TKZ917543:TKZ917544 TUV917543:TUV917544 UER917543:UER917544 UON917543:UON917544 UYJ917543:UYJ917544 VIF917543:VIF917544 VSB917543:VSB917544 WBX917543:WBX917544 WLT917543:WLT917544 WVP917543:WVP917544 H983079:H983080 JD983079:JD983080 SZ983079:SZ983080 ACV983079:ACV983080 AMR983079:AMR983080 AWN983079:AWN983080 BGJ983079:BGJ983080 BQF983079:BQF983080 CAB983079:CAB983080 CJX983079:CJX983080 CTT983079:CTT983080 DDP983079:DDP983080 DNL983079:DNL983080 DXH983079:DXH983080 EHD983079:EHD983080 EQZ983079:EQZ983080 FAV983079:FAV983080 FKR983079:FKR983080 FUN983079:FUN983080 GEJ983079:GEJ983080 GOF983079:GOF983080 GYB983079:GYB983080 HHX983079:HHX983080 HRT983079:HRT983080 IBP983079:IBP983080 ILL983079:ILL983080 IVH983079:IVH983080 JFD983079:JFD983080 JOZ983079:JOZ983080 JYV983079:JYV983080 KIR983079:KIR983080 KSN983079:KSN983080 LCJ983079:LCJ983080 LMF983079:LMF983080 LWB983079:LWB983080 MFX983079:MFX983080 MPT983079:MPT983080 MZP983079:MZP983080 NJL983079:NJL983080 NTH983079:NTH983080 ODD983079:ODD983080 OMZ983079:OMZ983080 OWV983079:OWV983080 PGR983079:PGR983080 PQN983079:PQN983080 QAJ983079:QAJ983080 QKF983079:QKF983080 QUB983079:QUB983080 RDX983079:RDX983080 RNT983079:RNT983080 RXP983079:RXP983080 SHL983079:SHL983080 SRH983079:SRH983080 TBD983079:TBD983080 TKZ983079:TKZ983080 TUV983079:TUV983080 UER983079:UER983080 UON983079:UON983080 UYJ983079:UYJ983080 VIF983079:VIF983080 VSB983079:VSB983080 WBX983079:WBX983080 WLT983079:WLT983080 WVP983079:WVP983080 I31:I32 JE31:JE32 TA31:TA32 ACW31:ACW32 AMS31:AMS32 AWO31:AWO32 BGK31:BGK32 BQG31:BQG32 CAC31:CAC32 CJY31:CJY32 CTU31:CTU32 DDQ31:DDQ32 DNM31:DNM32 DXI31:DXI32 EHE31:EHE32 ERA31:ERA32 FAW31:FAW32 FKS31:FKS32 FUO31:FUO32 GEK31:GEK32 GOG31:GOG32 GYC31:GYC32 HHY31:HHY32 HRU31:HRU32 IBQ31:IBQ32 ILM31:ILM32 IVI31:IVI32 JFE31:JFE32 JPA31:JPA32 JYW31:JYW32 KIS31:KIS32 KSO31:KSO32 LCK31:LCK32 LMG31:LMG32 LWC31:LWC32 MFY31:MFY32 MPU31:MPU32 MZQ31:MZQ32 NJM31:NJM32 NTI31:NTI32 ODE31:ODE32 ONA31:ONA32 OWW31:OWW32 PGS31:PGS32 PQO31:PQO32 QAK31:QAK32 QKG31:QKG32 QUC31:QUC32 RDY31:RDY32 RNU31:RNU32 RXQ31:RXQ32 SHM31:SHM32 SRI31:SRI32 TBE31:TBE32 TLA31:TLA32 TUW31:TUW32 UES31:UES32 UOO31:UOO32 UYK31:UYK32 VIG31:VIG32 VSC31:VSC32 WBY31:WBY32 WLU31:WLU32 WVQ31:WVQ32 I65567:I65568 JE65567:JE65568 TA65567:TA65568 ACW65567:ACW65568 AMS65567:AMS65568 AWO65567:AWO65568 BGK65567:BGK65568 BQG65567:BQG65568 CAC65567:CAC65568 CJY65567:CJY65568 CTU65567:CTU65568 DDQ65567:DDQ65568 DNM65567:DNM65568 DXI65567:DXI65568 EHE65567:EHE65568 ERA65567:ERA65568 FAW65567:FAW65568 FKS65567:FKS65568 FUO65567:FUO65568 GEK65567:GEK65568 GOG65567:GOG65568 GYC65567:GYC65568 HHY65567:HHY65568 HRU65567:HRU65568 IBQ65567:IBQ65568 ILM65567:ILM65568 IVI65567:IVI65568 JFE65567:JFE65568 JPA65567:JPA65568 JYW65567:JYW65568 KIS65567:KIS65568 KSO65567:KSO65568 LCK65567:LCK65568 LMG65567:LMG65568 LWC65567:LWC65568 MFY65567:MFY65568 MPU65567:MPU65568 MZQ65567:MZQ65568 NJM65567:NJM65568 NTI65567:NTI65568 ODE65567:ODE65568 ONA65567:ONA65568 OWW65567:OWW65568 PGS65567:PGS65568 PQO65567:PQO65568 QAK65567:QAK65568 QKG65567:QKG65568 QUC65567:QUC65568 RDY65567:RDY65568 RNU65567:RNU65568 RXQ65567:RXQ65568 SHM65567:SHM65568 SRI65567:SRI65568 TBE65567:TBE65568 TLA65567:TLA65568 TUW65567:TUW65568 UES65567:UES65568 UOO65567:UOO65568 UYK65567:UYK65568 VIG65567:VIG65568 VSC65567:VSC65568 WBY65567:WBY65568 WLU65567:WLU65568 WVQ65567:WVQ65568 I131103:I131104 JE131103:JE131104 TA131103:TA131104 ACW131103:ACW131104 AMS131103:AMS131104 AWO131103:AWO131104 BGK131103:BGK131104 BQG131103:BQG131104 CAC131103:CAC131104 CJY131103:CJY131104 CTU131103:CTU131104 DDQ131103:DDQ131104 DNM131103:DNM131104 DXI131103:DXI131104 EHE131103:EHE131104 ERA131103:ERA131104 FAW131103:FAW131104 FKS131103:FKS131104 FUO131103:FUO131104 GEK131103:GEK131104 GOG131103:GOG131104 GYC131103:GYC131104 HHY131103:HHY131104 HRU131103:HRU131104 IBQ131103:IBQ131104 ILM131103:ILM131104 IVI131103:IVI131104 JFE131103:JFE131104 JPA131103:JPA131104 JYW131103:JYW131104 KIS131103:KIS131104 KSO131103:KSO131104 LCK131103:LCK131104 LMG131103:LMG131104 LWC131103:LWC131104 MFY131103:MFY131104 MPU131103:MPU131104 MZQ131103:MZQ131104 NJM131103:NJM131104 NTI131103:NTI131104 ODE131103:ODE131104 ONA131103:ONA131104 OWW131103:OWW131104 PGS131103:PGS131104 PQO131103:PQO131104 QAK131103:QAK131104 QKG131103:QKG131104 QUC131103:QUC131104 RDY131103:RDY131104 RNU131103:RNU131104 RXQ131103:RXQ131104 SHM131103:SHM131104 SRI131103:SRI131104 TBE131103:TBE131104 TLA131103:TLA131104 TUW131103:TUW131104 UES131103:UES131104 UOO131103:UOO131104 UYK131103:UYK131104 VIG131103:VIG131104 VSC131103:VSC131104 WBY131103:WBY131104 WLU131103:WLU131104 WVQ131103:WVQ131104 I196639:I196640 JE196639:JE196640 TA196639:TA196640 ACW196639:ACW196640 AMS196639:AMS196640 AWO196639:AWO196640 BGK196639:BGK196640 BQG196639:BQG196640 CAC196639:CAC196640 CJY196639:CJY196640 CTU196639:CTU196640 DDQ196639:DDQ196640 DNM196639:DNM196640 DXI196639:DXI196640 EHE196639:EHE196640 ERA196639:ERA196640 FAW196639:FAW196640 FKS196639:FKS196640 FUO196639:FUO196640 GEK196639:GEK196640 GOG196639:GOG196640 GYC196639:GYC196640 HHY196639:HHY196640 HRU196639:HRU196640 IBQ196639:IBQ196640 ILM196639:ILM196640 IVI196639:IVI196640 JFE196639:JFE196640 JPA196639:JPA196640 JYW196639:JYW196640 KIS196639:KIS196640 KSO196639:KSO196640 LCK196639:LCK196640 LMG196639:LMG196640 LWC196639:LWC196640 MFY196639:MFY196640 MPU196639:MPU196640 MZQ196639:MZQ196640 NJM196639:NJM196640 NTI196639:NTI196640 ODE196639:ODE196640 ONA196639:ONA196640 OWW196639:OWW196640 PGS196639:PGS196640 PQO196639:PQO196640 QAK196639:QAK196640 QKG196639:QKG196640 QUC196639:QUC196640 RDY196639:RDY196640 RNU196639:RNU196640 RXQ196639:RXQ196640 SHM196639:SHM196640 SRI196639:SRI196640 TBE196639:TBE196640 TLA196639:TLA196640 TUW196639:TUW196640 UES196639:UES196640 UOO196639:UOO196640 UYK196639:UYK196640 VIG196639:VIG196640 VSC196639:VSC196640 WBY196639:WBY196640 WLU196639:WLU196640 WVQ196639:WVQ196640 I262175:I262176 JE262175:JE262176 TA262175:TA262176 ACW262175:ACW262176 AMS262175:AMS262176 AWO262175:AWO262176 BGK262175:BGK262176 BQG262175:BQG262176 CAC262175:CAC262176 CJY262175:CJY262176 CTU262175:CTU262176 DDQ262175:DDQ262176 DNM262175:DNM262176 DXI262175:DXI262176 EHE262175:EHE262176 ERA262175:ERA262176 FAW262175:FAW262176 FKS262175:FKS262176 FUO262175:FUO262176 GEK262175:GEK262176 GOG262175:GOG262176 GYC262175:GYC262176 HHY262175:HHY262176 HRU262175:HRU262176 IBQ262175:IBQ262176 ILM262175:ILM262176 IVI262175:IVI262176 JFE262175:JFE262176 JPA262175:JPA262176 JYW262175:JYW262176 KIS262175:KIS262176 KSO262175:KSO262176 LCK262175:LCK262176 LMG262175:LMG262176 LWC262175:LWC262176 MFY262175:MFY262176 MPU262175:MPU262176 MZQ262175:MZQ262176 NJM262175:NJM262176 NTI262175:NTI262176 ODE262175:ODE262176 ONA262175:ONA262176 OWW262175:OWW262176 PGS262175:PGS262176 PQO262175:PQO262176 QAK262175:QAK262176 QKG262175:QKG262176 QUC262175:QUC262176 RDY262175:RDY262176 RNU262175:RNU262176 RXQ262175:RXQ262176 SHM262175:SHM262176 SRI262175:SRI262176 TBE262175:TBE262176 TLA262175:TLA262176 TUW262175:TUW262176 UES262175:UES262176 UOO262175:UOO262176 UYK262175:UYK262176 VIG262175:VIG262176 VSC262175:VSC262176 WBY262175:WBY262176 WLU262175:WLU262176 WVQ262175:WVQ262176 I327711:I327712 JE327711:JE327712 TA327711:TA327712 ACW327711:ACW327712 AMS327711:AMS327712 AWO327711:AWO327712 BGK327711:BGK327712 BQG327711:BQG327712 CAC327711:CAC327712 CJY327711:CJY327712 CTU327711:CTU327712 DDQ327711:DDQ327712 DNM327711:DNM327712 DXI327711:DXI327712 EHE327711:EHE327712 ERA327711:ERA327712 FAW327711:FAW327712 FKS327711:FKS327712 FUO327711:FUO327712 GEK327711:GEK327712 GOG327711:GOG327712 GYC327711:GYC327712 HHY327711:HHY327712 HRU327711:HRU327712 IBQ327711:IBQ327712 ILM327711:ILM327712 IVI327711:IVI327712 JFE327711:JFE327712 JPA327711:JPA327712 JYW327711:JYW327712 KIS327711:KIS327712 KSO327711:KSO327712 LCK327711:LCK327712 LMG327711:LMG327712 LWC327711:LWC327712 MFY327711:MFY327712 MPU327711:MPU327712 MZQ327711:MZQ327712 NJM327711:NJM327712 NTI327711:NTI327712 ODE327711:ODE327712 ONA327711:ONA327712 OWW327711:OWW327712 PGS327711:PGS327712 PQO327711:PQO327712 QAK327711:QAK327712 QKG327711:QKG327712 QUC327711:QUC327712 RDY327711:RDY327712 RNU327711:RNU327712 RXQ327711:RXQ327712 SHM327711:SHM327712 SRI327711:SRI327712 TBE327711:TBE327712 TLA327711:TLA327712 TUW327711:TUW327712 UES327711:UES327712 UOO327711:UOO327712 UYK327711:UYK327712 VIG327711:VIG327712 VSC327711:VSC327712 WBY327711:WBY327712 WLU327711:WLU327712 WVQ327711:WVQ327712 I393247:I393248 JE393247:JE393248 TA393247:TA393248 ACW393247:ACW393248 AMS393247:AMS393248 AWO393247:AWO393248 BGK393247:BGK393248 BQG393247:BQG393248 CAC393247:CAC393248 CJY393247:CJY393248 CTU393247:CTU393248 DDQ393247:DDQ393248 DNM393247:DNM393248 DXI393247:DXI393248 EHE393247:EHE393248 ERA393247:ERA393248 FAW393247:FAW393248 FKS393247:FKS393248 FUO393247:FUO393248 GEK393247:GEK393248 GOG393247:GOG393248 GYC393247:GYC393248 HHY393247:HHY393248 HRU393247:HRU393248 IBQ393247:IBQ393248 ILM393247:ILM393248 IVI393247:IVI393248 JFE393247:JFE393248 JPA393247:JPA393248 JYW393247:JYW393248 KIS393247:KIS393248 KSO393247:KSO393248 LCK393247:LCK393248 LMG393247:LMG393248 LWC393247:LWC393248 MFY393247:MFY393248 MPU393247:MPU393248 MZQ393247:MZQ393248 NJM393247:NJM393248 NTI393247:NTI393248 ODE393247:ODE393248 ONA393247:ONA393248 OWW393247:OWW393248 PGS393247:PGS393248 PQO393247:PQO393248 QAK393247:QAK393248 QKG393247:QKG393248 QUC393247:QUC393248 RDY393247:RDY393248 RNU393247:RNU393248 RXQ393247:RXQ393248 SHM393247:SHM393248 SRI393247:SRI393248 TBE393247:TBE393248 TLA393247:TLA393248 TUW393247:TUW393248 UES393247:UES393248 UOO393247:UOO393248 UYK393247:UYK393248 VIG393247:VIG393248 VSC393247:VSC393248 WBY393247:WBY393248 WLU393247:WLU393248 WVQ393247:WVQ393248 I458783:I458784 JE458783:JE458784 TA458783:TA458784 ACW458783:ACW458784 AMS458783:AMS458784 AWO458783:AWO458784 BGK458783:BGK458784 BQG458783:BQG458784 CAC458783:CAC458784 CJY458783:CJY458784 CTU458783:CTU458784 DDQ458783:DDQ458784 DNM458783:DNM458784 DXI458783:DXI458784 EHE458783:EHE458784 ERA458783:ERA458784 FAW458783:FAW458784 FKS458783:FKS458784 FUO458783:FUO458784 GEK458783:GEK458784 GOG458783:GOG458784 GYC458783:GYC458784 HHY458783:HHY458784 HRU458783:HRU458784 IBQ458783:IBQ458784 ILM458783:ILM458784 IVI458783:IVI458784 JFE458783:JFE458784 JPA458783:JPA458784 JYW458783:JYW458784 KIS458783:KIS458784 KSO458783:KSO458784 LCK458783:LCK458784 LMG458783:LMG458784 LWC458783:LWC458784 MFY458783:MFY458784 MPU458783:MPU458784 MZQ458783:MZQ458784 NJM458783:NJM458784 NTI458783:NTI458784 ODE458783:ODE458784 ONA458783:ONA458784 OWW458783:OWW458784 PGS458783:PGS458784 PQO458783:PQO458784 QAK458783:QAK458784 QKG458783:QKG458784 QUC458783:QUC458784 RDY458783:RDY458784 RNU458783:RNU458784 RXQ458783:RXQ458784 SHM458783:SHM458784 SRI458783:SRI458784 TBE458783:TBE458784 TLA458783:TLA458784 TUW458783:TUW458784 UES458783:UES458784 UOO458783:UOO458784 UYK458783:UYK458784 VIG458783:VIG458784 VSC458783:VSC458784 WBY458783:WBY458784 WLU458783:WLU458784 WVQ458783:WVQ458784 I524319:I524320 JE524319:JE524320 TA524319:TA524320 ACW524319:ACW524320 AMS524319:AMS524320 AWO524319:AWO524320 BGK524319:BGK524320 BQG524319:BQG524320 CAC524319:CAC524320 CJY524319:CJY524320 CTU524319:CTU524320 DDQ524319:DDQ524320 DNM524319:DNM524320 DXI524319:DXI524320 EHE524319:EHE524320 ERA524319:ERA524320 FAW524319:FAW524320 FKS524319:FKS524320 FUO524319:FUO524320 GEK524319:GEK524320 GOG524319:GOG524320 GYC524319:GYC524320 HHY524319:HHY524320 HRU524319:HRU524320 IBQ524319:IBQ524320 ILM524319:ILM524320 IVI524319:IVI524320 JFE524319:JFE524320 JPA524319:JPA524320 JYW524319:JYW524320 KIS524319:KIS524320 KSO524319:KSO524320 LCK524319:LCK524320 LMG524319:LMG524320 LWC524319:LWC524320 MFY524319:MFY524320 MPU524319:MPU524320 MZQ524319:MZQ524320 NJM524319:NJM524320 NTI524319:NTI524320 ODE524319:ODE524320 ONA524319:ONA524320 OWW524319:OWW524320 PGS524319:PGS524320 PQO524319:PQO524320 QAK524319:QAK524320 QKG524319:QKG524320 QUC524319:QUC524320 RDY524319:RDY524320 RNU524319:RNU524320 RXQ524319:RXQ524320 SHM524319:SHM524320 SRI524319:SRI524320 TBE524319:TBE524320 TLA524319:TLA524320 TUW524319:TUW524320 UES524319:UES524320 UOO524319:UOO524320 UYK524319:UYK524320 VIG524319:VIG524320 VSC524319:VSC524320 WBY524319:WBY524320 WLU524319:WLU524320 WVQ524319:WVQ524320 I589855:I589856 JE589855:JE589856 TA589855:TA589856 ACW589855:ACW589856 AMS589855:AMS589856 AWO589855:AWO589856 BGK589855:BGK589856 BQG589855:BQG589856 CAC589855:CAC589856 CJY589855:CJY589856 CTU589855:CTU589856 DDQ589855:DDQ589856 DNM589855:DNM589856 DXI589855:DXI589856 EHE589855:EHE589856 ERA589855:ERA589856 FAW589855:FAW589856 FKS589855:FKS589856 FUO589855:FUO589856 GEK589855:GEK589856 GOG589855:GOG589856 GYC589855:GYC589856 HHY589855:HHY589856 HRU589855:HRU589856 IBQ589855:IBQ589856 ILM589855:ILM589856 IVI589855:IVI589856 JFE589855:JFE589856 JPA589855:JPA589856 JYW589855:JYW589856 KIS589855:KIS589856 KSO589855:KSO589856 LCK589855:LCK589856 LMG589855:LMG589856 LWC589855:LWC589856 MFY589855:MFY589856 MPU589855:MPU589856 MZQ589855:MZQ589856 NJM589855:NJM589856 NTI589855:NTI589856 ODE589855:ODE589856 ONA589855:ONA589856 OWW589855:OWW589856 PGS589855:PGS589856 PQO589855:PQO589856 QAK589855:QAK589856 QKG589855:QKG589856 QUC589855:QUC589856 RDY589855:RDY589856 RNU589855:RNU589856 RXQ589855:RXQ589856 SHM589855:SHM589856 SRI589855:SRI589856 TBE589855:TBE589856 TLA589855:TLA589856 TUW589855:TUW589856 UES589855:UES589856 UOO589855:UOO589856 UYK589855:UYK589856 VIG589855:VIG589856 VSC589855:VSC589856 WBY589855:WBY589856 WLU589855:WLU589856 WVQ589855:WVQ589856 I655391:I655392 JE655391:JE655392 TA655391:TA655392 ACW655391:ACW655392 AMS655391:AMS655392 AWO655391:AWO655392 BGK655391:BGK655392 BQG655391:BQG655392 CAC655391:CAC655392 CJY655391:CJY655392 CTU655391:CTU655392 DDQ655391:DDQ655392 DNM655391:DNM655392 DXI655391:DXI655392 EHE655391:EHE655392 ERA655391:ERA655392 FAW655391:FAW655392 FKS655391:FKS655392 FUO655391:FUO655392 GEK655391:GEK655392 GOG655391:GOG655392 GYC655391:GYC655392 HHY655391:HHY655392 HRU655391:HRU655392 IBQ655391:IBQ655392 ILM655391:ILM655392 IVI655391:IVI655392 JFE655391:JFE655392 JPA655391:JPA655392 JYW655391:JYW655392 KIS655391:KIS655392 KSO655391:KSO655392 LCK655391:LCK655392 LMG655391:LMG655392 LWC655391:LWC655392 MFY655391:MFY655392 MPU655391:MPU655392 MZQ655391:MZQ655392 NJM655391:NJM655392 NTI655391:NTI655392 ODE655391:ODE655392 ONA655391:ONA655392 OWW655391:OWW655392 PGS655391:PGS655392 PQO655391:PQO655392 QAK655391:QAK655392 QKG655391:QKG655392 QUC655391:QUC655392 RDY655391:RDY655392 RNU655391:RNU655392 RXQ655391:RXQ655392 SHM655391:SHM655392 SRI655391:SRI655392 TBE655391:TBE655392 TLA655391:TLA655392 TUW655391:TUW655392 UES655391:UES655392 UOO655391:UOO655392 UYK655391:UYK655392 VIG655391:VIG655392 VSC655391:VSC655392 WBY655391:WBY655392 WLU655391:WLU655392 WVQ655391:WVQ655392 I720927:I720928 JE720927:JE720928 TA720927:TA720928 ACW720927:ACW720928 AMS720927:AMS720928 AWO720927:AWO720928 BGK720927:BGK720928 BQG720927:BQG720928 CAC720927:CAC720928 CJY720927:CJY720928 CTU720927:CTU720928 DDQ720927:DDQ720928 DNM720927:DNM720928 DXI720927:DXI720928 EHE720927:EHE720928 ERA720927:ERA720928 FAW720927:FAW720928 FKS720927:FKS720928 FUO720927:FUO720928 GEK720927:GEK720928 GOG720927:GOG720928 GYC720927:GYC720928 HHY720927:HHY720928 HRU720927:HRU720928 IBQ720927:IBQ720928 ILM720927:ILM720928 IVI720927:IVI720928 JFE720927:JFE720928 JPA720927:JPA720928 JYW720927:JYW720928 KIS720927:KIS720928 KSO720927:KSO720928 LCK720927:LCK720928 LMG720927:LMG720928 LWC720927:LWC720928 MFY720927:MFY720928 MPU720927:MPU720928 MZQ720927:MZQ720928 NJM720927:NJM720928 NTI720927:NTI720928 ODE720927:ODE720928 ONA720927:ONA720928 OWW720927:OWW720928 PGS720927:PGS720928 PQO720927:PQO720928 QAK720927:QAK720928 QKG720927:QKG720928 QUC720927:QUC720928 RDY720927:RDY720928 RNU720927:RNU720928 RXQ720927:RXQ720928 SHM720927:SHM720928 SRI720927:SRI720928 TBE720927:TBE720928 TLA720927:TLA720928 TUW720927:TUW720928 UES720927:UES720928 UOO720927:UOO720928 UYK720927:UYK720928 VIG720927:VIG720928 VSC720927:VSC720928 WBY720927:WBY720928 WLU720927:WLU720928 WVQ720927:WVQ720928 I786463:I786464 JE786463:JE786464 TA786463:TA786464 ACW786463:ACW786464 AMS786463:AMS786464 AWO786463:AWO786464 BGK786463:BGK786464 BQG786463:BQG786464 CAC786463:CAC786464 CJY786463:CJY786464 CTU786463:CTU786464 DDQ786463:DDQ786464 DNM786463:DNM786464 DXI786463:DXI786464 EHE786463:EHE786464 ERA786463:ERA786464 FAW786463:FAW786464 FKS786463:FKS786464 FUO786463:FUO786464 GEK786463:GEK786464 GOG786463:GOG786464 GYC786463:GYC786464 HHY786463:HHY786464 HRU786463:HRU786464 IBQ786463:IBQ786464 ILM786463:ILM786464 IVI786463:IVI786464 JFE786463:JFE786464 JPA786463:JPA786464 JYW786463:JYW786464 KIS786463:KIS786464 KSO786463:KSO786464 LCK786463:LCK786464 LMG786463:LMG786464 LWC786463:LWC786464 MFY786463:MFY786464 MPU786463:MPU786464 MZQ786463:MZQ786464 NJM786463:NJM786464 NTI786463:NTI786464 ODE786463:ODE786464 ONA786463:ONA786464 OWW786463:OWW786464 PGS786463:PGS786464 PQO786463:PQO786464 QAK786463:QAK786464 QKG786463:QKG786464 QUC786463:QUC786464 RDY786463:RDY786464 RNU786463:RNU786464 RXQ786463:RXQ786464 SHM786463:SHM786464 SRI786463:SRI786464 TBE786463:TBE786464 TLA786463:TLA786464 TUW786463:TUW786464 UES786463:UES786464 UOO786463:UOO786464 UYK786463:UYK786464 VIG786463:VIG786464 VSC786463:VSC786464 WBY786463:WBY786464 WLU786463:WLU786464 WVQ786463:WVQ786464 I851999:I852000 JE851999:JE852000 TA851999:TA852000 ACW851999:ACW852000 AMS851999:AMS852000 AWO851999:AWO852000 BGK851999:BGK852000 BQG851999:BQG852000 CAC851999:CAC852000 CJY851999:CJY852000 CTU851999:CTU852000 DDQ851999:DDQ852000 DNM851999:DNM852000 DXI851999:DXI852000 EHE851999:EHE852000 ERA851999:ERA852000 FAW851999:FAW852000 FKS851999:FKS852000 FUO851999:FUO852000 GEK851999:GEK852000 GOG851999:GOG852000 GYC851999:GYC852000 HHY851999:HHY852000 HRU851999:HRU852000 IBQ851999:IBQ852000 ILM851999:ILM852000 IVI851999:IVI852000 JFE851999:JFE852000 JPA851999:JPA852000 JYW851999:JYW852000 KIS851999:KIS852000 KSO851999:KSO852000 LCK851999:LCK852000 LMG851999:LMG852000 LWC851999:LWC852000 MFY851999:MFY852000 MPU851999:MPU852000 MZQ851999:MZQ852000 NJM851999:NJM852000 NTI851999:NTI852000 ODE851999:ODE852000 ONA851999:ONA852000 OWW851999:OWW852000 PGS851999:PGS852000 PQO851999:PQO852000 QAK851999:QAK852000 QKG851999:QKG852000 QUC851999:QUC852000 RDY851999:RDY852000 RNU851999:RNU852000 RXQ851999:RXQ852000 SHM851999:SHM852000 SRI851999:SRI852000 TBE851999:TBE852000 TLA851999:TLA852000 TUW851999:TUW852000 UES851999:UES852000 UOO851999:UOO852000 UYK851999:UYK852000 VIG851999:VIG852000 VSC851999:VSC852000 WBY851999:WBY852000 WLU851999:WLU852000 WVQ851999:WVQ852000 I917535:I917536 JE917535:JE917536 TA917535:TA917536 ACW917535:ACW917536 AMS917535:AMS917536 AWO917535:AWO917536 BGK917535:BGK917536 BQG917535:BQG917536 CAC917535:CAC917536 CJY917535:CJY917536 CTU917535:CTU917536 DDQ917535:DDQ917536 DNM917535:DNM917536 DXI917535:DXI917536 EHE917535:EHE917536 ERA917535:ERA917536 FAW917535:FAW917536 FKS917535:FKS917536 FUO917535:FUO917536 GEK917535:GEK917536 GOG917535:GOG917536 GYC917535:GYC917536 HHY917535:HHY917536 HRU917535:HRU917536 IBQ917535:IBQ917536 ILM917535:ILM917536 IVI917535:IVI917536 JFE917535:JFE917536 JPA917535:JPA917536 JYW917535:JYW917536 KIS917535:KIS917536 KSO917535:KSO917536 LCK917535:LCK917536 LMG917535:LMG917536 LWC917535:LWC917536 MFY917535:MFY917536 MPU917535:MPU917536 MZQ917535:MZQ917536 NJM917535:NJM917536 NTI917535:NTI917536 ODE917535:ODE917536 ONA917535:ONA917536 OWW917535:OWW917536 PGS917535:PGS917536 PQO917535:PQO917536 QAK917535:QAK917536 QKG917535:QKG917536 QUC917535:QUC917536 RDY917535:RDY917536 RNU917535:RNU917536 RXQ917535:RXQ917536 SHM917535:SHM917536 SRI917535:SRI917536 TBE917535:TBE917536 TLA917535:TLA917536 TUW917535:TUW917536 UES917535:UES917536 UOO917535:UOO917536 UYK917535:UYK917536 VIG917535:VIG917536 VSC917535:VSC917536 WBY917535:WBY917536 WLU917535:WLU917536 WVQ917535:WVQ917536 I983071:I983072 JE983071:JE983072 TA983071:TA983072 ACW983071:ACW983072 AMS983071:AMS983072 AWO983071:AWO983072 BGK983071:BGK983072 BQG983071:BQG983072 CAC983071:CAC983072 CJY983071:CJY983072 CTU983071:CTU983072 DDQ983071:DDQ983072 DNM983071:DNM983072 DXI983071:DXI983072 EHE983071:EHE983072 ERA983071:ERA983072 FAW983071:FAW983072 FKS983071:FKS983072 FUO983071:FUO983072 GEK983071:GEK983072 GOG983071:GOG983072 GYC983071:GYC983072 HHY983071:HHY983072 HRU983071:HRU983072 IBQ983071:IBQ983072 ILM983071:ILM983072 IVI983071:IVI983072 JFE983071:JFE983072 JPA983071:JPA983072 JYW983071:JYW983072 KIS983071:KIS983072 KSO983071:KSO983072 LCK983071:LCK983072 LMG983071:LMG983072 LWC983071:LWC983072 MFY983071:MFY983072 MPU983071:MPU983072 MZQ983071:MZQ983072 NJM983071:NJM983072 NTI983071:NTI983072 ODE983071:ODE983072 ONA983071:ONA983072 OWW983071:OWW983072 PGS983071:PGS983072 PQO983071:PQO983072 QAK983071:QAK983072 QKG983071:QKG983072 QUC983071:QUC983072 RDY983071:RDY983072 RNU983071:RNU983072 RXQ983071:RXQ983072 SHM983071:SHM983072 SRI983071:SRI983072 TBE983071:TBE983072 TLA983071:TLA983072 TUW983071:TUW983072 UES983071:UES983072 UOO983071:UOO983072 UYK983071:UYK983072 VIG983071:VIG983072 VSC983071:VSC983072 WBY983071:WBY983072 WLU983071:WLU983072 WVQ983071:WVQ983072 K31:K32 JG31:JG32 TC31:TC32 ACY31:ACY32 AMU31:AMU32 AWQ31:AWQ32 BGM31:BGM32 BQI31:BQI32 CAE31:CAE32 CKA31:CKA32 CTW31:CTW32 DDS31:DDS32 DNO31:DNO32 DXK31:DXK32 EHG31:EHG32 ERC31:ERC32 FAY31:FAY32 FKU31:FKU32 FUQ31:FUQ32 GEM31:GEM32 GOI31:GOI32 GYE31:GYE32 HIA31:HIA32 HRW31:HRW32 IBS31:IBS32 ILO31:ILO32 IVK31:IVK32 JFG31:JFG32 JPC31:JPC32 JYY31:JYY32 KIU31:KIU32 KSQ31:KSQ32 LCM31:LCM32 LMI31:LMI32 LWE31:LWE32 MGA31:MGA32 MPW31:MPW32 MZS31:MZS32 NJO31:NJO32 NTK31:NTK32 ODG31:ODG32 ONC31:ONC32 OWY31:OWY32 PGU31:PGU32 PQQ31:PQQ32 QAM31:QAM32 QKI31:QKI32 QUE31:QUE32 REA31:REA32 RNW31:RNW32 RXS31:RXS32 SHO31:SHO32 SRK31:SRK32 TBG31:TBG32 TLC31:TLC32 TUY31:TUY32 UEU31:UEU32 UOQ31:UOQ32 UYM31:UYM32 VII31:VII32 VSE31:VSE32 WCA31:WCA32 WLW31:WLW32 WVS31:WVS32 K65567:K65568 JG65567:JG65568 TC65567:TC65568 ACY65567:ACY65568 AMU65567:AMU65568 AWQ65567:AWQ65568 BGM65567:BGM65568 BQI65567:BQI65568 CAE65567:CAE65568 CKA65567:CKA65568 CTW65567:CTW65568 DDS65567:DDS65568 DNO65567:DNO65568 DXK65567:DXK65568 EHG65567:EHG65568 ERC65567:ERC65568 FAY65567:FAY65568 FKU65567:FKU65568 FUQ65567:FUQ65568 GEM65567:GEM65568 GOI65567:GOI65568 GYE65567:GYE65568 HIA65567:HIA65568 HRW65567:HRW65568 IBS65567:IBS65568 ILO65567:ILO65568 IVK65567:IVK65568 JFG65567:JFG65568 JPC65567:JPC65568 JYY65567:JYY65568 KIU65567:KIU65568 KSQ65567:KSQ65568 LCM65567:LCM65568 LMI65567:LMI65568 LWE65567:LWE65568 MGA65567:MGA65568 MPW65567:MPW65568 MZS65567:MZS65568 NJO65567:NJO65568 NTK65567:NTK65568 ODG65567:ODG65568 ONC65567:ONC65568 OWY65567:OWY65568 PGU65567:PGU65568 PQQ65567:PQQ65568 QAM65567:QAM65568 QKI65567:QKI65568 QUE65567:QUE65568 REA65567:REA65568 RNW65567:RNW65568 RXS65567:RXS65568 SHO65567:SHO65568 SRK65567:SRK65568 TBG65567:TBG65568 TLC65567:TLC65568 TUY65567:TUY65568 UEU65567:UEU65568 UOQ65567:UOQ65568 UYM65567:UYM65568 VII65567:VII65568 VSE65567:VSE65568 WCA65567:WCA65568 WLW65567:WLW65568 WVS65567:WVS65568 K131103:K131104 JG131103:JG131104 TC131103:TC131104 ACY131103:ACY131104 AMU131103:AMU131104 AWQ131103:AWQ131104 BGM131103:BGM131104 BQI131103:BQI131104 CAE131103:CAE131104 CKA131103:CKA131104 CTW131103:CTW131104 DDS131103:DDS131104 DNO131103:DNO131104 DXK131103:DXK131104 EHG131103:EHG131104 ERC131103:ERC131104 FAY131103:FAY131104 FKU131103:FKU131104 FUQ131103:FUQ131104 GEM131103:GEM131104 GOI131103:GOI131104 GYE131103:GYE131104 HIA131103:HIA131104 HRW131103:HRW131104 IBS131103:IBS131104 ILO131103:ILO131104 IVK131103:IVK131104 JFG131103:JFG131104 JPC131103:JPC131104 JYY131103:JYY131104 KIU131103:KIU131104 KSQ131103:KSQ131104 LCM131103:LCM131104 LMI131103:LMI131104 LWE131103:LWE131104 MGA131103:MGA131104 MPW131103:MPW131104 MZS131103:MZS131104 NJO131103:NJO131104 NTK131103:NTK131104 ODG131103:ODG131104 ONC131103:ONC131104 OWY131103:OWY131104 PGU131103:PGU131104 PQQ131103:PQQ131104 QAM131103:QAM131104 QKI131103:QKI131104 QUE131103:QUE131104 REA131103:REA131104 RNW131103:RNW131104 RXS131103:RXS131104 SHO131103:SHO131104 SRK131103:SRK131104 TBG131103:TBG131104 TLC131103:TLC131104 TUY131103:TUY131104 UEU131103:UEU131104 UOQ131103:UOQ131104 UYM131103:UYM131104 VII131103:VII131104 VSE131103:VSE131104 WCA131103:WCA131104 WLW131103:WLW131104 WVS131103:WVS131104 K196639:K196640 JG196639:JG196640 TC196639:TC196640 ACY196639:ACY196640 AMU196639:AMU196640 AWQ196639:AWQ196640 BGM196639:BGM196640 BQI196639:BQI196640 CAE196639:CAE196640 CKA196639:CKA196640 CTW196639:CTW196640 DDS196639:DDS196640 DNO196639:DNO196640 DXK196639:DXK196640 EHG196639:EHG196640 ERC196639:ERC196640 FAY196639:FAY196640 FKU196639:FKU196640 FUQ196639:FUQ196640 GEM196639:GEM196640 GOI196639:GOI196640 GYE196639:GYE196640 HIA196639:HIA196640 HRW196639:HRW196640 IBS196639:IBS196640 ILO196639:ILO196640 IVK196639:IVK196640 JFG196639:JFG196640 JPC196639:JPC196640 JYY196639:JYY196640 KIU196639:KIU196640 KSQ196639:KSQ196640 LCM196639:LCM196640 LMI196639:LMI196640 LWE196639:LWE196640 MGA196639:MGA196640 MPW196639:MPW196640 MZS196639:MZS196640 NJO196639:NJO196640 NTK196639:NTK196640 ODG196639:ODG196640 ONC196639:ONC196640 OWY196639:OWY196640 PGU196639:PGU196640 PQQ196639:PQQ196640 QAM196639:QAM196640 QKI196639:QKI196640 QUE196639:QUE196640 REA196639:REA196640 RNW196639:RNW196640 RXS196639:RXS196640 SHO196639:SHO196640 SRK196639:SRK196640 TBG196639:TBG196640 TLC196639:TLC196640 TUY196639:TUY196640 UEU196639:UEU196640 UOQ196639:UOQ196640 UYM196639:UYM196640 VII196639:VII196640 VSE196639:VSE196640 WCA196639:WCA196640 WLW196639:WLW196640 WVS196639:WVS196640 K262175:K262176 JG262175:JG262176 TC262175:TC262176 ACY262175:ACY262176 AMU262175:AMU262176 AWQ262175:AWQ262176 BGM262175:BGM262176 BQI262175:BQI262176 CAE262175:CAE262176 CKA262175:CKA262176 CTW262175:CTW262176 DDS262175:DDS262176 DNO262175:DNO262176 DXK262175:DXK262176 EHG262175:EHG262176 ERC262175:ERC262176 FAY262175:FAY262176 FKU262175:FKU262176 FUQ262175:FUQ262176 GEM262175:GEM262176 GOI262175:GOI262176 GYE262175:GYE262176 HIA262175:HIA262176 HRW262175:HRW262176 IBS262175:IBS262176 ILO262175:ILO262176 IVK262175:IVK262176 JFG262175:JFG262176 JPC262175:JPC262176 JYY262175:JYY262176 KIU262175:KIU262176 KSQ262175:KSQ262176 LCM262175:LCM262176 LMI262175:LMI262176 LWE262175:LWE262176 MGA262175:MGA262176 MPW262175:MPW262176 MZS262175:MZS262176 NJO262175:NJO262176 NTK262175:NTK262176 ODG262175:ODG262176 ONC262175:ONC262176 OWY262175:OWY262176 PGU262175:PGU262176 PQQ262175:PQQ262176 QAM262175:QAM262176 QKI262175:QKI262176 QUE262175:QUE262176 REA262175:REA262176 RNW262175:RNW262176 RXS262175:RXS262176 SHO262175:SHO262176 SRK262175:SRK262176 TBG262175:TBG262176 TLC262175:TLC262176 TUY262175:TUY262176 UEU262175:UEU262176 UOQ262175:UOQ262176 UYM262175:UYM262176 VII262175:VII262176 VSE262175:VSE262176 WCA262175:WCA262176 WLW262175:WLW262176 WVS262175:WVS262176 K327711:K327712 JG327711:JG327712 TC327711:TC327712 ACY327711:ACY327712 AMU327711:AMU327712 AWQ327711:AWQ327712 BGM327711:BGM327712 BQI327711:BQI327712 CAE327711:CAE327712 CKA327711:CKA327712 CTW327711:CTW327712 DDS327711:DDS327712 DNO327711:DNO327712 DXK327711:DXK327712 EHG327711:EHG327712 ERC327711:ERC327712 FAY327711:FAY327712 FKU327711:FKU327712 FUQ327711:FUQ327712 GEM327711:GEM327712 GOI327711:GOI327712 GYE327711:GYE327712 HIA327711:HIA327712 HRW327711:HRW327712 IBS327711:IBS327712 ILO327711:ILO327712 IVK327711:IVK327712 JFG327711:JFG327712 JPC327711:JPC327712 JYY327711:JYY327712 KIU327711:KIU327712 KSQ327711:KSQ327712 LCM327711:LCM327712 LMI327711:LMI327712 LWE327711:LWE327712 MGA327711:MGA327712 MPW327711:MPW327712 MZS327711:MZS327712 NJO327711:NJO327712 NTK327711:NTK327712 ODG327711:ODG327712 ONC327711:ONC327712 OWY327711:OWY327712 PGU327711:PGU327712 PQQ327711:PQQ327712 QAM327711:QAM327712 QKI327711:QKI327712 QUE327711:QUE327712 REA327711:REA327712 RNW327711:RNW327712 RXS327711:RXS327712 SHO327711:SHO327712 SRK327711:SRK327712 TBG327711:TBG327712 TLC327711:TLC327712 TUY327711:TUY327712 UEU327711:UEU327712 UOQ327711:UOQ327712 UYM327711:UYM327712 VII327711:VII327712 VSE327711:VSE327712 WCA327711:WCA327712 WLW327711:WLW327712 WVS327711:WVS327712 K393247:K393248 JG393247:JG393248 TC393247:TC393248 ACY393247:ACY393248 AMU393247:AMU393248 AWQ393247:AWQ393248 BGM393247:BGM393248 BQI393247:BQI393248 CAE393247:CAE393248 CKA393247:CKA393248 CTW393247:CTW393248 DDS393247:DDS393248 DNO393247:DNO393248 DXK393247:DXK393248 EHG393247:EHG393248 ERC393247:ERC393248 FAY393247:FAY393248 FKU393247:FKU393248 FUQ393247:FUQ393248 GEM393247:GEM393248 GOI393247:GOI393248 GYE393247:GYE393248 HIA393247:HIA393248 HRW393247:HRW393248 IBS393247:IBS393248 ILO393247:ILO393248 IVK393247:IVK393248 JFG393247:JFG393248 JPC393247:JPC393248 JYY393247:JYY393248 KIU393247:KIU393248 KSQ393247:KSQ393248 LCM393247:LCM393248 LMI393247:LMI393248 LWE393247:LWE393248 MGA393247:MGA393248 MPW393247:MPW393248 MZS393247:MZS393248 NJO393247:NJO393248 NTK393247:NTK393248 ODG393247:ODG393248 ONC393247:ONC393248 OWY393247:OWY393248 PGU393247:PGU393248 PQQ393247:PQQ393248 QAM393247:QAM393248 QKI393247:QKI393248 QUE393247:QUE393248 REA393247:REA393248 RNW393247:RNW393248 RXS393247:RXS393248 SHO393247:SHO393248 SRK393247:SRK393248 TBG393247:TBG393248 TLC393247:TLC393248 TUY393247:TUY393248 UEU393247:UEU393248 UOQ393247:UOQ393248 UYM393247:UYM393248 VII393247:VII393248 VSE393247:VSE393248 WCA393247:WCA393248 WLW393247:WLW393248 WVS393247:WVS393248 K458783:K458784 JG458783:JG458784 TC458783:TC458784 ACY458783:ACY458784 AMU458783:AMU458784 AWQ458783:AWQ458784 BGM458783:BGM458784 BQI458783:BQI458784 CAE458783:CAE458784 CKA458783:CKA458784 CTW458783:CTW458784 DDS458783:DDS458784 DNO458783:DNO458784 DXK458783:DXK458784 EHG458783:EHG458784 ERC458783:ERC458784 FAY458783:FAY458784 FKU458783:FKU458784 FUQ458783:FUQ458784 GEM458783:GEM458784 GOI458783:GOI458784 GYE458783:GYE458784 HIA458783:HIA458784 HRW458783:HRW458784 IBS458783:IBS458784 ILO458783:ILO458784 IVK458783:IVK458784 JFG458783:JFG458784 JPC458783:JPC458784 JYY458783:JYY458784 KIU458783:KIU458784 KSQ458783:KSQ458784 LCM458783:LCM458784 LMI458783:LMI458784 LWE458783:LWE458784 MGA458783:MGA458784 MPW458783:MPW458784 MZS458783:MZS458784 NJO458783:NJO458784 NTK458783:NTK458784 ODG458783:ODG458784 ONC458783:ONC458784 OWY458783:OWY458784 PGU458783:PGU458784 PQQ458783:PQQ458784 QAM458783:QAM458784 QKI458783:QKI458784 QUE458783:QUE458784 REA458783:REA458784 RNW458783:RNW458784 RXS458783:RXS458784 SHO458783:SHO458784 SRK458783:SRK458784 TBG458783:TBG458784 TLC458783:TLC458784 TUY458783:TUY458784 UEU458783:UEU458784 UOQ458783:UOQ458784 UYM458783:UYM458784 VII458783:VII458784 VSE458783:VSE458784 WCA458783:WCA458784 WLW458783:WLW458784 WVS458783:WVS458784 K524319:K524320 JG524319:JG524320 TC524319:TC524320 ACY524319:ACY524320 AMU524319:AMU524320 AWQ524319:AWQ524320 BGM524319:BGM524320 BQI524319:BQI524320 CAE524319:CAE524320 CKA524319:CKA524320 CTW524319:CTW524320 DDS524319:DDS524320 DNO524319:DNO524320 DXK524319:DXK524320 EHG524319:EHG524320 ERC524319:ERC524320 FAY524319:FAY524320 FKU524319:FKU524320 FUQ524319:FUQ524320 GEM524319:GEM524320 GOI524319:GOI524320 GYE524319:GYE524320 HIA524319:HIA524320 HRW524319:HRW524320 IBS524319:IBS524320 ILO524319:ILO524320 IVK524319:IVK524320 JFG524319:JFG524320 JPC524319:JPC524320 JYY524319:JYY524320 KIU524319:KIU524320 KSQ524319:KSQ524320 LCM524319:LCM524320 LMI524319:LMI524320 LWE524319:LWE524320 MGA524319:MGA524320 MPW524319:MPW524320 MZS524319:MZS524320 NJO524319:NJO524320 NTK524319:NTK524320 ODG524319:ODG524320 ONC524319:ONC524320 OWY524319:OWY524320 PGU524319:PGU524320 PQQ524319:PQQ524320 QAM524319:QAM524320 QKI524319:QKI524320 QUE524319:QUE524320 REA524319:REA524320 RNW524319:RNW524320 RXS524319:RXS524320 SHO524319:SHO524320 SRK524319:SRK524320 TBG524319:TBG524320 TLC524319:TLC524320 TUY524319:TUY524320 UEU524319:UEU524320 UOQ524319:UOQ524320 UYM524319:UYM524320 VII524319:VII524320 VSE524319:VSE524320 WCA524319:WCA524320 WLW524319:WLW524320 WVS524319:WVS524320 K589855:K589856 JG589855:JG589856 TC589855:TC589856 ACY589855:ACY589856 AMU589855:AMU589856 AWQ589855:AWQ589856 BGM589855:BGM589856 BQI589855:BQI589856 CAE589855:CAE589856 CKA589855:CKA589856 CTW589855:CTW589856 DDS589855:DDS589856 DNO589855:DNO589856 DXK589855:DXK589856 EHG589855:EHG589856 ERC589855:ERC589856 FAY589855:FAY589856 FKU589855:FKU589856 FUQ589855:FUQ589856 GEM589855:GEM589856 GOI589855:GOI589856 GYE589855:GYE589856 HIA589855:HIA589856 HRW589855:HRW589856 IBS589855:IBS589856 ILO589855:ILO589856 IVK589855:IVK589856 JFG589855:JFG589856 JPC589855:JPC589856 JYY589855:JYY589856 KIU589855:KIU589856 KSQ589855:KSQ589856 LCM589855:LCM589856 LMI589855:LMI589856 LWE589855:LWE589856 MGA589855:MGA589856 MPW589855:MPW589856 MZS589855:MZS589856 NJO589855:NJO589856 NTK589855:NTK589856 ODG589855:ODG589856 ONC589855:ONC589856 OWY589855:OWY589856 PGU589855:PGU589856 PQQ589855:PQQ589856 QAM589855:QAM589856 QKI589855:QKI589856 QUE589855:QUE589856 REA589855:REA589856 RNW589855:RNW589856 RXS589855:RXS589856 SHO589855:SHO589856 SRK589855:SRK589856 TBG589855:TBG589856 TLC589855:TLC589856 TUY589855:TUY589856 UEU589855:UEU589856 UOQ589855:UOQ589856 UYM589855:UYM589856 VII589855:VII589856 VSE589855:VSE589856 WCA589855:WCA589856 WLW589855:WLW589856 WVS589855:WVS589856 K655391:K655392 JG655391:JG655392 TC655391:TC655392 ACY655391:ACY655392 AMU655391:AMU655392 AWQ655391:AWQ655392 BGM655391:BGM655392 BQI655391:BQI655392 CAE655391:CAE655392 CKA655391:CKA655392 CTW655391:CTW655392 DDS655391:DDS655392 DNO655391:DNO655392 DXK655391:DXK655392 EHG655391:EHG655392 ERC655391:ERC655392 FAY655391:FAY655392 FKU655391:FKU655392 FUQ655391:FUQ655392 GEM655391:GEM655392 GOI655391:GOI655392 GYE655391:GYE655392 HIA655391:HIA655392 HRW655391:HRW655392 IBS655391:IBS655392 ILO655391:ILO655392 IVK655391:IVK655392 JFG655391:JFG655392 JPC655391:JPC655392 JYY655391:JYY655392 KIU655391:KIU655392 KSQ655391:KSQ655392 LCM655391:LCM655392 LMI655391:LMI655392 LWE655391:LWE655392 MGA655391:MGA655392 MPW655391:MPW655392 MZS655391:MZS655392 NJO655391:NJO655392 NTK655391:NTK655392 ODG655391:ODG655392 ONC655391:ONC655392 OWY655391:OWY655392 PGU655391:PGU655392 PQQ655391:PQQ655392 QAM655391:QAM655392 QKI655391:QKI655392 QUE655391:QUE655392 REA655391:REA655392 RNW655391:RNW655392 RXS655391:RXS655392 SHO655391:SHO655392 SRK655391:SRK655392 TBG655391:TBG655392 TLC655391:TLC655392 TUY655391:TUY655392 UEU655391:UEU655392 UOQ655391:UOQ655392 UYM655391:UYM655392 VII655391:VII655392 VSE655391:VSE655392 WCA655391:WCA655392 WLW655391:WLW655392 WVS655391:WVS655392 K720927:K720928 JG720927:JG720928 TC720927:TC720928 ACY720927:ACY720928 AMU720927:AMU720928 AWQ720927:AWQ720928 BGM720927:BGM720928 BQI720927:BQI720928 CAE720927:CAE720928 CKA720927:CKA720928 CTW720927:CTW720928 DDS720927:DDS720928 DNO720927:DNO720928 DXK720927:DXK720928 EHG720927:EHG720928 ERC720927:ERC720928 FAY720927:FAY720928 FKU720927:FKU720928 FUQ720927:FUQ720928 GEM720927:GEM720928 GOI720927:GOI720928 GYE720927:GYE720928 HIA720927:HIA720928 HRW720927:HRW720928 IBS720927:IBS720928 ILO720927:ILO720928 IVK720927:IVK720928 JFG720927:JFG720928 JPC720927:JPC720928 JYY720927:JYY720928 KIU720927:KIU720928 KSQ720927:KSQ720928 LCM720927:LCM720928 LMI720927:LMI720928 LWE720927:LWE720928 MGA720927:MGA720928 MPW720927:MPW720928 MZS720927:MZS720928 NJO720927:NJO720928 NTK720927:NTK720928 ODG720927:ODG720928 ONC720927:ONC720928 OWY720927:OWY720928 PGU720927:PGU720928 PQQ720927:PQQ720928 QAM720927:QAM720928 QKI720927:QKI720928 QUE720927:QUE720928 REA720927:REA720928 RNW720927:RNW720928 RXS720927:RXS720928 SHO720927:SHO720928 SRK720927:SRK720928 TBG720927:TBG720928 TLC720927:TLC720928 TUY720927:TUY720928 UEU720927:UEU720928 UOQ720927:UOQ720928 UYM720927:UYM720928 VII720927:VII720928 VSE720927:VSE720928 WCA720927:WCA720928 WLW720927:WLW720928 WVS720927:WVS720928 K786463:K786464 JG786463:JG786464 TC786463:TC786464 ACY786463:ACY786464 AMU786463:AMU786464 AWQ786463:AWQ786464 BGM786463:BGM786464 BQI786463:BQI786464 CAE786463:CAE786464 CKA786463:CKA786464 CTW786463:CTW786464 DDS786463:DDS786464 DNO786463:DNO786464 DXK786463:DXK786464 EHG786463:EHG786464 ERC786463:ERC786464 FAY786463:FAY786464 FKU786463:FKU786464 FUQ786463:FUQ786464 GEM786463:GEM786464 GOI786463:GOI786464 GYE786463:GYE786464 HIA786463:HIA786464 HRW786463:HRW786464 IBS786463:IBS786464 ILO786463:ILO786464 IVK786463:IVK786464 JFG786463:JFG786464 JPC786463:JPC786464 JYY786463:JYY786464 KIU786463:KIU786464 KSQ786463:KSQ786464 LCM786463:LCM786464 LMI786463:LMI786464 LWE786463:LWE786464 MGA786463:MGA786464 MPW786463:MPW786464 MZS786463:MZS786464 NJO786463:NJO786464 NTK786463:NTK786464 ODG786463:ODG786464 ONC786463:ONC786464 OWY786463:OWY786464 PGU786463:PGU786464 PQQ786463:PQQ786464 QAM786463:QAM786464 QKI786463:QKI786464 QUE786463:QUE786464 REA786463:REA786464 RNW786463:RNW786464 RXS786463:RXS786464 SHO786463:SHO786464 SRK786463:SRK786464 TBG786463:TBG786464 TLC786463:TLC786464 TUY786463:TUY786464 UEU786463:UEU786464 UOQ786463:UOQ786464 UYM786463:UYM786464 VII786463:VII786464 VSE786463:VSE786464 WCA786463:WCA786464 WLW786463:WLW786464 WVS786463:WVS786464 K851999:K852000 JG851999:JG852000 TC851999:TC852000 ACY851999:ACY852000 AMU851999:AMU852000 AWQ851999:AWQ852000 BGM851999:BGM852000 BQI851999:BQI852000 CAE851999:CAE852000 CKA851999:CKA852000 CTW851999:CTW852000 DDS851999:DDS852000 DNO851999:DNO852000 DXK851999:DXK852000 EHG851999:EHG852000 ERC851999:ERC852000 FAY851999:FAY852000 FKU851999:FKU852000 FUQ851999:FUQ852000 GEM851999:GEM852000 GOI851999:GOI852000 GYE851999:GYE852000 HIA851999:HIA852000 HRW851999:HRW852000 IBS851999:IBS852000 ILO851999:ILO852000 IVK851999:IVK852000 JFG851999:JFG852000 JPC851999:JPC852000 JYY851999:JYY852000 KIU851999:KIU852000 KSQ851999:KSQ852000 LCM851999:LCM852000 LMI851999:LMI852000 LWE851999:LWE852000 MGA851999:MGA852000 MPW851999:MPW852000 MZS851999:MZS852000 NJO851999:NJO852000 NTK851999:NTK852000 ODG851999:ODG852000 ONC851999:ONC852000 OWY851999:OWY852000 PGU851999:PGU852000 PQQ851999:PQQ852000 QAM851999:QAM852000 QKI851999:QKI852000 QUE851999:QUE852000 REA851999:REA852000 RNW851999:RNW852000 RXS851999:RXS852000 SHO851999:SHO852000 SRK851999:SRK852000 TBG851999:TBG852000 TLC851999:TLC852000 TUY851999:TUY852000 UEU851999:UEU852000 UOQ851999:UOQ852000 UYM851999:UYM852000 VII851999:VII852000 VSE851999:VSE852000 WCA851999:WCA852000 WLW851999:WLW852000 WVS851999:WVS852000 K917535:K917536 JG917535:JG917536 TC917535:TC917536 ACY917535:ACY917536 AMU917535:AMU917536 AWQ917535:AWQ917536 BGM917535:BGM917536 BQI917535:BQI917536 CAE917535:CAE917536 CKA917535:CKA917536 CTW917535:CTW917536 DDS917535:DDS917536 DNO917535:DNO917536 DXK917535:DXK917536 EHG917535:EHG917536 ERC917535:ERC917536 FAY917535:FAY917536 FKU917535:FKU917536 FUQ917535:FUQ917536 GEM917535:GEM917536 GOI917535:GOI917536 GYE917535:GYE917536 HIA917535:HIA917536 HRW917535:HRW917536 IBS917535:IBS917536 ILO917535:ILO917536 IVK917535:IVK917536 JFG917535:JFG917536 JPC917535:JPC917536 JYY917535:JYY917536 KIU917535:KIU917536 KSQ917535:KSQ917536 LCM917535:LCM917536 LMI917535:LMI917536 LWE917535:LWE917536 MGA917535:MGA917536 MPW917535:MPW917536 MZS917535:MZS917536 NJO917535:NJO917536 NTK917535:NTK917536 ODG917535:ODG917536 ONC917535:ONC917536 OWY917535:OWY917536 PGU917535:PGU917536 PQQ917535:PQQ917536 QAM917535:QAM917536 QKI917535:QKI917536 QUE917535:QUE917536 REA917535:REA917536 RNW917535:RNW917536 RXS917535:RXS917536 SHO917535:SHO917536 SRK917535:SRK917536 TBG917535:TBG917536 TLC917535:TLC917536 TUY917535:TUY917536 UEU917535:UEU917536 UOQ917535:UOQ917536 UYM917535:UYM917536 VII917535:VII917536 VSE917535:VSE917536 WCA917535:WCA917536 WLW917535:WLW917536 WVS917535:WVS917536 K983071:K983072 JG983071:JG983072 TC983071:TC983072 ACY983071:ACY983072 AMU983071:AMU983072 AWQ983071:AWQ983072 BGM983071:BGM983072 BQI983071:BQI983072 CAE983071:CAE983072 CKA983071:CKA983072 CTW983071:CTW983072 DDS983071:DDS983072 DNO983071:DNO983072 DXK983071:DXK983072 EHG983071:EHG983072 ERC983071:ERC983072 FAY983071:FAY983072 FKU983071:FKU983072 FUQ983071:FUQ983072 GEM983071:GEM983072 GOI983071:GOI983072 GYE983071:GYE983072 HIA983071:HIA983072 HRW983071:HRW983072 IBS983071:IBS983072 ILO983071:ILO983072 IVK983071:IVK983072 JFG983071:JFG983072 JPC983071:JPC983072 JYY983071:JYY983072 KIU983071:KIU983072 KSQ983071:KSQ983072 LCM983071:LCM983072 LMI983071:LMI983072 LWE983071:LWE983072 MGA983071:MGA983072 MPW983071:MPW983072 MZS983071:MZS983072 NJO983071:NJO983072 NTK983071:NTK983072 ODG983071:ODG983072 ONC983071:ONC983072 OWY983071:OWY983072 PGU983071:PGU983072 PQQ983071:PQQ983072 QAM983071:QAM983072 QKI983071:QKI983072 QUE983071:QUE983072 REA983071:REA983072 RNW983071:RNW983072 RXS983071:RXS983072 SHO983071:SHO983072 SRK983071:SRK983072 TBG983071:TBG983072 TLC983071:TLC983072 TUY983071:TUY983072 UEU983071:UEU983072 UOQ983071:UOQ983072 UYM983071:UYM983072 VII983071:VII983072 VSE983071:VSE983072 WCA983071:WCA983072 WLW983071:WLW983072 WVS983071:WVS983072 M31:M32 JI31:JI32 TE31:TE32 ADA31:ADA32 AMW31:AMW32 AWS31:AWS32 BGO31:BGO32 BQK31:BQK32 CAG31:CAG32 CKC31:CKC32 CTY31:CTY32 DDU31:DDU32 DNQ31:DNQ32 DXM31:DXM32 EHI31:EHI32 ERE31:ERE32 FBA31:FBA32 FKW31:FKW32 FUS31:FUS32 GEO31:GEO32 GOK31:GOK32 GYG31:GYG32 HIC31:HIC32 HRY31:HRY32 IBU31:IBU32 ILQ31:ILQ32 IVM31:IVM32 JFI31:JFI32 JPE31:JPE32 JZA31:JZA32 KIW31:KIW32 KSS31:KSS32 LCO31:LCO32 LMK31:LMK32 LWG31:LWG32 MGC31:MGC32 MPY31:MPY32 MZU31:MZU32 NJQ31:NJQ32 NTM31:NTM32 ODI31:ODI32 ONE31:ONE32 OXA31:OXA32 PGW31:PGW32 PQS31:PQS32 QAO31:QAO32 QKK31:QKK32 QUG31:QUG32 REC31:REC32 RNY31:RNY32 RXU31:RXU32 SHQ31:SHQ32 SRM31:SRM32 TBI31:TBI32 TLE31:TLE32 TVA31:TVA32 UEW31:UEW32 UOS31:UOS32 UYO31:UYO32 VIK31:VIK32 VSG31:VSG32 WCC31:WCC32 WLY31:WLY32 WVU31:WVU32 M65567:M65568 JI65567:JI65568 TE65567:TE65568 ADA65567:ADA65568 AMW65567:AMW65568 AWS65567:AWS65568 BGO65567:BGO65568 BQK65567:BQK65568 CAG65567:CAG65568 CKC65567:CKC65568 CTY65567:CTY65568 DDU65567:DDU65568 DNQ65567:DNQ65568 DXM65567:DXM65568 EHI65567:EHI65568 ERE65567:ERE65568 FBA65567:FBA65568 FKW65567:FKW65568 FUS65567:FUS65568 GEO65567:GEO65568 GOK65567:GOK65568 GYG65567:GYG65568 HIC65567:HIC65568 HRY65567:HRY65568 IBU65567:IBU65568 ILQ65567:ILQ65568 IVM65567:IVM65568 JFI65567:JFI65568 JPE65567:JPE65568 JZA65567:JZA65568 KIW65567:KIW65568 KSS65567:KSS65568 LCO65567:LCO65568 LMK65567:LMK65568 LWG65567:LWG65568 MGC65567:MGC65568 MPY65567:MPY65568 MZU65567:MZU65568 NJQ65567:NJQ65568 NTM65567:NTM65568 ODI65567:ODI65568 ONE65567:ONE65568 OXA65567:OXA65568 PGW65567:PGW65568 PQS65567:PQS65568 QAO65567:QAO65568 QKK65567:QKK65568 QUG65567:QUG65568 REC65567:REC65568 RNY65567:RNY65568 RXU65567:RXU65568 SHQ65567:SHQ65568 SRM65567:SRM65568 TBI65567:TBI65568 TLE65567:TLE65568 TVA65567:TVA65568 UEW65567:UEW65568 UOS65567:UOS65568 UYO65567:UYO65568 VIK65567:VIK65568 VSG65567:VSG65568 WCC65567:WCC65568 WLY65567:WLY65568 WVU65567:WVU65568 M131103:M131104 JI131103:JI131104 TE131103:TE131104 ADA131103:ADA131104 AMW131103:AMW131104 AWS131103:AWS131104 BGO131103:BGO131104 BQK131103:BQK131104 CAG131103:CAG131104 CKC131103:CKC131104 CTY131103:CTY131104 DDU131103:DDU131104 DNQ131103:DNQ131104 DXM131103:DXM131104 EHI131103:EHI131104 ERE131103:ERE131104 FBA131103:FBA131104 FKW131103:FKW131104 FUS131103:FUS131104 GEO131103:GEO131104 GOK131103:GOK131104 GYG131103:GYG131104 HIC131103:HIC131104 HRY131103:HRY131104 IBU131103:IBU131104 ILQ131103:ILQ131104 IVM131103:IVM131104 JFI131103:JFI131104 JPE131103:JPE131104 JZA131103:JZA131104 KIW131103:KIW131104 KSS131103:KSS131104 LCO131103:LCO131104 LMK131103:LMK131104 LWG131103:LWG131104 MGC131103:MGC131104 MPY131103:MPY131104 MZU131103:MZU131104 NJQ131103:NJQ131104 NTM131103:NTM131104 ODI131103:ODI131104 ONE131103:ONE131104 OXA131103:OXA131104 PGW131103:PGW131104 PQS131103:PQS131104 QAO131103:QAO131104 QKK131103:QKK131104 QUG131103:QUG131104 REC131103:REC131104 RNY131103:RNY131104 RXU131103:RXU131104 SHQ131103:SHQ131104 SRM131103:SRM131104 TBI131103:TBI131104 TLE131103:TLE131104 TVA131103:TVA131104 UEW131103:UEW131104 UOS131103:UOS131104 UYO131103:UYO131104 VIK131103:VIK131104 VSG131103:VSG131104 WCC131103:WCC131104 WLY131103:WLY131104 WVU131103:WVU131104 M196639:M196640 JI196639:JI196640 TE196639:TE196640 ADA196639:ADA196640 AMW196639:AMW196640 AWS196639:AWS196640 BGO196639:BGO196640 BQK196639:BQK196640 CAG196639:CAG196640 CKC196639:CKC196640 CTY196639:CTY196640 DDU196639:DDU196640 DNQ196639:DNQ196640 DXM196639:DXM196640 EHI196639:EHI196640 ERE196639:ERE196640 FBA196639:FBA196640 FKW196639:FKW196640 FUS196639:FUS196640 GEO196639:GEO196640 GOK196639:GOK196640 GYG196639:GYG196640 HIC196639:HIC196640 HRY196639:HRY196640 IBU196639:IBU196640 ILQ196639:ILQ196640 IVM196639:IVM196640 JFI196639:JFI196640 JPE196639:JPE196640 JZA196639:JZA196640 KIW196639:KIW196640 KSS196639:KSS196640 LCO196639:LCO196640 LMK196639:LMK196640 LWG196639:LWG196640 MGC196639:MGC196640 MPY196639:MPY196640 MZU196639:MZU196640 NJQ196639:NJQ196640 NTM196639:NTM196640 ODI196639:ODI196640 ONE196639:ONE196640 OXA196639:OXA196640 PGW196639:PGW196640 PQS196639:PQS196640 QAO196639:QAO196640 QKK196639:QKK196640 QUG196639:QUG196640 REC196639:REC196640 RNY196639:RNY196640 RXU196639:RXU196640 SHQ196639:SHQ196640 SRM196639:SRM196640 TBI196639:TBI196640 TLE196639:TLE196640 TVA196639:TVA196640 UEW196639:UEW196640 UOS196639:UOS196640 UYO196639:UYO196640 VIK196639:VIK196640 VSG196639:VSG196640 WCC196639:WCC196640 WLY196639:WLY196640 WVU196639:WVU196640 M262175:M262176 JI262175:JI262176 TE262175:TE262176 ADA262175:ADA262176 AMW262175:AMW262176 AWS262175:AWS262176 BGO262175:BGO262176 BQK262175:BQK262176 CAG262175:CAG262176 CKC262175:CKC262176 CTY262175:CTY262176 DDU262175:DDU262176 DNQ262175:DNQ262176 DXM262175:DXM262176 EHI262175:EHI262176 ERE262175:ERE262176 FBA262175:FBA262176 FKW262175:FKW262176 FUS262175:FUS262176 GEO262175:GEO262176 GOK262175:GOK262176 GYG262175:GYG262176 HIC262175:HIC262176 HRY262175:HRY262176 IBU262175:IBU262176 ILQ262175:ILQ262176 IVM262175:IVM262176 JFI262175:JFI262176 JPE262175:JPE262176 JZA262175:JZA262176 KIW262175:KIW262176 KSS262175:KSS262176 LCO262175:LCO262176 LMK262175:LMK262176 LWG262175:LWG262176 MGC262175:MGC262176 MPY262175:MPY262176 MZU262175:MZU262176 NJQ262175:NJQ262176 NTM262175:NTM262176 ODI262175:ODI262176 ONE262175:ONE262176 OXA262175:OXA262176 PGW262175:PGW262176 PQS262175:PQS262176 QAO262175:QAO262176 QKK262175:QKK262176 QUG262175:QUG262176 REC262175:REC262176 RNY262175:RNY262176 RXU262175:RXU262176 SHQ262175:SHQ262176 SRM262175:SRM262176 TBI262175:TBI262176 TLE262175:TLE262176 TVA262175:TVA262176 UEW262175:UEW262176 UOS262175:UOS262176 UYO262175:UYO262176 VIK262175:VIK262176 VSG262175:VSG262176 WCC262175:WCC262176 WLY262175:WLY262176 WVU262175:WVU262176 M327711:M327712 JI327711:JI327712 TE327711:TE327712 ADA327711:ADA327712 AMW327711:AMW327712 AWS327711:AWS327712 BGO327711:BGO327712 BQK327711:BQK327712 CAG327711:CAG327712 CKC327711:CKC327712 CTY327711:CTY327712 DDU327711:DDU327712 DNQ327711:DNQ327712 DXM327711:DXM327712 EHI327711:EHI327712 ERE327711:ERE327712 FBA327711:FBA327712 FKW327711:FKW327712 FUS327711:FUS327712 GEO327711:GEO327712 GOK327711:GOK327712 GYG327711:GYG327712 HIC327711:HIC327712 HRY327711:HRY327712 IBU327711:IBU327712 ILQ327711:ILQ327712 IVM327711:IVM327712 JFI327711:JFI327712 JPE327711:JPE327712 JZA327711:JZA327712 KIW327711:KIW327712 KSS327711:KSS327712 LCO327711:LCO327712 LMK327711:LMK327712 LWG327711:LWG327712 MGC327711:MGC327712 MPY327711:MPY327712 MZU327711:MZU327712 NJQ327711:NJQ327712 NTM327711:NTM327712 ODI327711:ODI327712 ONE327711:ONE327712 OXA327711:OXA327712 PGW327711:PGW327712 PQS327711:PQS327712 QAO327711:QAO327712 QKK327711:QKK327712 QUG327711:QUG327712 REC327711:REC327712 RNY327711:RNY327712 RXU327711:RXU327712 SHQ327711:SHQ327712 SRM327711:SRM327712 TBI327711:TBI327712 TLE327711:TLE327712 TVA327711:TVA327712 UEW327711:UEW327712 UOS327711:UOS327712 UYO327711:UYO327712 VIK327711:VIK327712 VSG327711:VSG327712 WCC327711:WCC327712 WLY327711:WLY327712 WVU327711:WVU327712 M393247:M393248 JI393247:JI393248 TE393247:TE393248 ADA393247:ADA393248 AMW393247:AMW393248 AWS393247:AWS393248 BGO393247:BGO393248 BQK393247:BQK393248 CAG393247:CAG393248 CKC393247:CKC393248 CTY393247:CTY393248 DDU393247:DDU393248 DNQ393247:DNQ393248 DXM393247:DXM393248 EHI393247:EHI393248 ERE393247:ERE393248 FBA393247:FBA393248 FKW393247:FKW393248 FUS393247:FUS393248 GEO393247:GEO393248 GOK393247:GOK393248 GYG393247:GYG393248 HIC393247:HIC393248 HRY393247:HRY393248 IBU393247:IBU393248 ILQ393247:ILQ393248 IVM393247:IVM393248 JFI393247:JFI393248 JPE393247:JPE393248 JZA393247:JZA393248 KIW393247:KIW393248 KSS393247:KSS393248 LCO393247:LCO393248 LMK393247:LMK393248 LWG393247:LWG393248 MGC393247:MGC393248 MPY393247:MPY393248 MZU393247:MZU393248 NJQ393247:NJQ393248 NTM393247:NTM393248 ODI393247:ODI393248 ONE393247:ONE393248 OXA393247:OXA393248 PGW393247:PGW393248 PQS393247:PQS393248 QAO393247:QAO393248 QKK393247:QKK393248 QUG393247:QUG393248 REC393247:REC393248 RNY393247:RNY393248 RXU393247:RXU393248 SHQ393247:SHQ393248 SRM393247:SRM393248 TBI393247:TBI393248 TLE393247:TLE393248 TVA393247:TVA393248 UEW393247:UEW393248 UOS393247:UOS393248 UYO393247:UYO393248 VIK393247:VIK393248 VSG393247:VSG393248 WCC393247:WCC393248 WLY393247:WLY393248 WVU393247:WVU393248 M458783:M458784 JI458783:JI458784 TE458783:TE458784 ADA458783:ADA458784 AMW458783:AMW458784 AWS458783:AWS458784 BGO458783:BGO458784 BQK458783:BQK458784 CAG458783:CAG458784 CKC458783:CKC458784 CTY458783:CTY458784 DDU458783:DDU458784 DNQ458783:DNQ458784 DXM458783:DXM458784 EHI458783:EHI458784 ERE458783:ERE458784 FBA458783:FBA458784 FKW458783:FKW458784 FUS458783:FUS458784 GEO458783:GEO458784 GOK458783:GOK458784 GYG458783:GYG458784 HIC458783:HIC458784 HRY458783:HRY458784 IBU458783:IBU458784 ILQ458783:ILQ458784 IVM458783:IVM458784 JFI458783:JFI458784 JPE458783:JPE458784 JZA458783:JZA458784 KIW458783:KIW458784 KSS458783:KSS458784 LCO458783:LCO458784 LMK458783:LMK458784 LWG458783:LWG458784 MGC458783:MGC458784 MPY458783:MPY458784 MZU458783:MZU458784 NJQ458783:NJQ458784 NTM458783:NTM458784 ODI458783:ODI458784 ONE458783:ONE458784 OXA458783:OXA458784 PGW458783:PGW458784 PQS458783:PQS458784 QAO458783:QAO458784 QKK458783:QKK458784 QUG458783:QUG458784 REC458783:REC458784 RNY458783:RNY458784 RXU458783:RXU458784 SHQ458783:SHQ458784 SRM458783:SRM458784 TBI458783:TBI458784 TLE458783:TLE458784 TVA458783:TVA458784 UEW458783:UEW458784 UOS458783:UOS458784 UYO458783:UYO458784 VIK458783:VIK458784 VSG458783:VSG458784 WCC458783:WCC458784 WLY458783:WLY458784 WVU458783:WVU458784 M524319:M524320 JI524319:JI524320 TE524319:TE524320 ADA524319:ADA524320 AMW524319:AMW524320 AWS524319:AWS524320 BGO524319:BGO524320 BQK524319:BQK524320 CAG524319:CAG524320 CKC524319:CKC524320 CTY524319:CTY524320 DDU524319:DDU524320 DNQ524319:DNQ524320 DXM524319:DXM524320 EHI524319:EHI524320 ERE524319:ERE524320 FBA524319:FBA524320 FKW524319:FKW524320 FUS524319:FUS524320 GEO524319:GEO524320 GOK524319:GOK524320 GYG524319:GYG524320 HIC524319:HIC524320 HRY524319:HRY524320 IBU524319:IBU524320 ILQ524319:ILQ524320 IVM524319:IVM524320 JFI524319:JFI524320 JPE524319:JPE524320 JZA524319:JZA524320 KIW524319:KIW524320 KSS524319:KSS524320 LCO524319:LCO524320 LMK524319:LMK524320 LWG524319:LWG524320 MGC524319:MGC524320 MPY524319:MPY524320 MZU524319:MZU524320 NJQ524319:NJQ524320 NTM524319:NTM524320 ODI524319:ODI524320 ONE524319:ONE524320 OXA524319:OXA524320 PGW524319:PGW524320 PQS524319:PQS524320 QAO524319:QAO524320 QKK524319:QKK524320 QUG524319:QUG524320 REC524319:REC524320 RNY524319:RNY524320 RXU524319:RXU524320 SHQ524319:SHQ524320 SRM524319:SRM524320 TBI524319:TBI524320 TLE524319:TLE524320 TVA524319:TVA524320 UEW524319:UEW524320 UOS524319:UOS524320 UYO524319:UYO524320 VIK524319:VIK524320 VSG524319:VSG524320 WCC524319:WCC524320 WLY524319:WLY524320 WVU524319:WVU524320 M589855:M589856 JI589855:JI589856 TE589855:TE589856 ADA589855:ADA589856 AMW589855:AMW589856 AWS589855:AWS589856 BGO589855:BGO589856 BQK589855:BQK589856 CAG589855:CAG589856 CKC589855:CKC589856 CTY589855:CTY589856 DDU589855:DDU589856 DNQ589855:DNQ589856 DXM589855:DXM589856 EHI589855:EHI589856 ERE589855:ERE589856 FBA589855:FBA589856 FKW589855:FKW589856 FUS589855:FUS589856 GEO589855:GEO589856 GOK589855:GOK589856 GYG589855:GYG589856 HIC589855:HIC589856 HRY589855:HRY589856 IBU589855:IBU589856 ILQ589855:ILQ589856 IVM589855:IVM589856 JFI589855:JFI589856 JPE589855:JPE589856 JZA589855:JZA589856 KIW589855:KIW589856 KSS589855:KSS589856 LCO589855:LCO589856 LMK589855:LMK589856 LWG589855:LWG589856 MGC589855:MGC589856 MPY589855:MPY589856 MZU589855:MZU589856 NJQ589855:NJQ589856 NTM589855:NTM589856 ODI589855:ODI589856 ONE589855:ONE589856 OXA589855:OXA589856 PGW589855:PGW589856 PQS589855:PQS589856 QAO589855:QAO589856 QKK589855:QKK589856 QUG589855:QUG589856 REC589855:REC589856 RNY589855:RNY589856 RXU589855:RXU589856 SHQ589855:SHQ589856 SRM589855:SRM589856 TBI589855:TBI589856 TLE589855:TLE589856 TVA589855:TVA589856 UEW589855:UEW589856 UOS589855:UOS589856 UYO589855:UYO589856 VIK589855:VIK589856 VSG589855:VSG589856 WCC589855:WCC589856 WLY589855:WLY589856 WVU589855:WVU589856 M655391:M655392 JI655391:JI655392 TE655391:TE655392 ADA655391:ADA655392 AMW655391:AMW655392 AWS655391:AWS655392 BGO655391:BGO655392 BQK655391:BQK655392 CAG655391:CAG655392 CKC655391:CKC655392 CTY655391:CTY655392 DDU655391:DDU655392 DNQ655391:DNQ655392 DXM655391:DXM655392 EHI655391:EHI655392 ERE655391:ERE655392 FBA655391:FBA655392 FKW655391:FKW655392 FUS655391:FUS655392 GEO655391:GEO655392 GOK655391:GOK655392 GYG655391:GYG655392 HIC655391:HIC655392 HRY655391:HRY655392 IBU655391:IBU655392 ILQ655391:ILQ655392 IVM655391:IVM655392 JFI655391:JFI655392 JPE655391:JPE655392 JZA655391:JZA655392 KIW655391:KIW655392 KSS655391:KSS655392 LCO655391:LCO655392 LMK655391:LMK655392 LWG655391:LWG655392 MGC655391:MGC655392 MPY655391:MPY655392 MZU655391:MZU655392 NJQ655391:NJQ655392 NTM655391:NTM655392 ODI655391:ODI655392 ONE655391:ONE655392 OXA655391:OXA655392 PGW655391:PGW655392 PQS655391:PQS655392 QAO655391:QAO655392 QKK655391:QKK655392 QUG655391:QUG655392 REC655391:REC655392 RNY655391:RNY655392 RXU655391:RXU655392 SHQ655391:SHQ655392 SRM655391:SRM655392 TBI655391:TBI655392 TLE655391:TLE655392 TVA655391:TVA655392 UEW655391:UEW655392 UOS655391:UOS655392 UYO655391:UYO655392 VIK655391:VIK655392 VSG655391:VSG655392 WCC655391:WCC655392 WLY655391:WLY655392 WVU655391:WVU655392 M720927:M720928 JI720927:JI720928 TE720927:TE720928 ADA720927:ADA720928 AMW720927:AMW720928 AWS720927:AWS720928 BGO720927:BGO720928 BQK720927:BQK720928 CAG720927:CAG720928 CKC720927:CKC720928 CTY720927:CTY720928 DDU720927:DDU720928 DNQ720927:DNQ720928 DXM720927:DXM720928 EHI720927:EHI720928 ERE720927:ERE720928 FBA720927:FBA720928 FKW720927:FKW720928 FUS720927:FUS720928 GEO720927:GEO720928 GOK720927:GOK720928 GYG720927:GYG720928 HIC720927:HIC720928 HRY720927:HRY720928 IBU720927:IBU720928 ILQ720927:ILQ720928 IVM720927:IVM720928 JFI720927:JFI720928 JPE720927:JPE720928 JZA720927:JZA720928 KIW720927:KIW720928 KSS720927:KSS720928 LCO720927:LCO720928 LMK720927:LMK720928 LWG720927:LWG720928 MGC720927:MGC720928 MPY720927:MPY720928 MZU720927:MZU720928 NJQ720927:NJQ720928 NTM720927:NTM720928 ODI720927:ODI720928 ONE720927:ONE720928 OXA720927:OXA720928 PGW720927:PGW720928 PQS720927:PQS720928 QAO720927:QAO720928 QKK720927:QKK720928 QUG720927:QUG720928 REC720927:REC720928 RNY720927:RNY720928 RXU720927:RXU720928 SHQ720927:SHQ720928 SRM720927:SRM720928 TBI720927:TBI720928 TLE720927:TLE720928 TVA720927:TVA720928 UEW720927:UEW720928 UOS720927:UOS720928 UYO720927:UYO720928 VIK720927:VIK720928 VSG720927:VSG720928 WCC720927:WCC720928 WLY720927:WLY720928 WVU720927:WVU720928 M786463:M786464 JI786463:JI786464 TE786463:TE786464 ADA786463:ADA786464 AMW786463:AMW786464 AWS786463:AWS786464 BGO786463:BGO786464 BQK786463:BQK786464 CAG786463:CAG786464 CKC786463:CKC786464 CTY786463:CTY786464 DDU786463:DDU786464 DNQ786463:DNQ786464 DXM786463:DXM786464 EHI786463:EHI786464 ERE786463:ERE786464 FBA786463:FBA786464 FKW786463:FKW786464 FUS786463:FUS786464 GEO786463:GEO786464 GOK786463:GOK786464 GYG786463:GYG786464 HIC786463:HIC786464 HRY786463:HRY786464 IBU786463:IBU786464 ILQ786463:ILQ786464 IVM786463:IVM786464 JFI786463:JFI786464 JPE786463:JPE786464 JZA786463:JZA786464 KIW786463:KIW786464 KSS786463:KSS786464 LCO786463:LCO786464 LMK786463:LMK786464 LWG786463:LWG786464 MGC786463:MGC786464 MPY786463:MPY786464 MZU786463:MZU786464 NJQ786463:NJQ786464 NTM786463:NTM786464 ODI786463:ODI786464 ONE786463:ONE786464 OXA786463:OXA786464 PGW786463:PGW786464 PQS786463:PQS786464 QAO786463:QAO786464 QKK786463:QKK786464 QUG786463:QUG786464 REC786463:REC786464 RNY786463:RNY786464 RXU786463:RXU786464 SHQ786463:SHQ786464 SRM786463:SRM786464 TBI786463:TBI786464 TLE786463:TLE786464 TVA786463:TVA786464 UEW786463:UEW786464 UOS786463:UOS786464 UYO786463:UYO786464 VIK786463:VIK786464 VSG786463:VSG786464 WCC786463:WCC786464 WLY786463:WLY786464 WVU786463:WVU786464 M851999:M852000 JI851999:JI852000 TE851999:TE852000 ADA851999:ADA852000 AMW851999:AMW852000 AWS851999:AWS852000 BGO851999:BGO852000 BQK851999:BQK852000 CAG851999:CAG852000 CKC851999:CKC852000 CTY851999:CTY852000 DDU851999:DDU852000 DNQ851999:DNQ852000 DXM851999:DXM852000 EHI851999:EHI852000 ERE851999:ERE852000 FBA851999:FBA852000 FKW851999:FKW852000 FUS851999:FUS852000 GEO851999:GEO852000 GOK851999:GOK852000 GYG851999:GYG852000 HIC851999:HIC852000 HRY851999:HRY852000 IBU851999:IBU852000 ILQ851999:ILQ852000 IVM851999:IVM852000 JFI851999:JFI852000 JPE851999:JPE852000 JZA851999:JZA852000 KIW851999:KIW852000 KSS851999:KSS852000 LCO851999:LCO852000 LMK851999:LMK852000 LWG851999:LWG852000 MGC851999:MGC852000 MPY851999:MPY852000 MZU851999:MZU852000 NJQ851999:NJQ852000 NTM851999:NTM852000 ODI851999:ODI852000 ONE851999:ONE852000 OXA851999:OXA852000 PGW851999:PGW852000 PQS851999:PQS852000 QAO851999:QAO852000 QKK851999:QKK852000 QUG851999:QUG852000 REC851999:REC852000 RNY851999:RNY852000 RXU851999:RXU852000 SHQ851999:SHQ852000 SRM851999:SRM852000 TBI851999:TBI852000 TLE851999:TLE852000 TVA851999:TVA852000 UEW851999:UEW852000 UOS851999:UOS852000 UYO851999:UYO852000 VIK851999:VIK852000 VSG851999:VSG852000 WCC851999:WCC852000 WLY851999:WLY852000 WVU851999:WVU852000 M917535:M917536 JI917535:JI917536 TE917535:TE917536 ADA917535:ADA917536 AMW917535:AMW917536 AWS917535:AWS917536 BGO917535:BGO917536 BQK917535:BQK917536 CAG917535:CAG917536 CKC917535:CKC917536 CTY917535:CTY917536 DDU917535:DDU917536 DNQ917535:DNQ917536 DXM917535:DXM917536 EHI917535:EHI917536 ERE917535:ERE917536 FBA917535:FBA917536 FKW917535:FKW917536 FUS917535:FUS917536 GEO917535:GEO917536 GOK917535:GOK917536 GYG917535:GYG917536 HIC917535:HIC917536 HRY917535:HRY917536 IBU917535:IBU917536 ILQ917535:ILQ917536 IVM917535:IVM917536 JFI917535:JFI917536 JPE917535:JPE917536 JZA917535:JZA917536 KIW917535:KIW917536 KSS917535:KSS917536 LCO917535:LCO917536 LMK917535:LMK917536 LWG917535:LWG917536 MGC917535:MGC917536 MPY917535:MPY917536 MZU917535:MZU917536 NJQ917535:NJQ917536 NTM917535:NTM917536 ODI917535:ODI917536 ONE917535:ONE917536 OXA917535:OXA917536 PGW917535:PGW917536 PQS917535:PQS917536 QAO917535:QAO917536 QKK917535:QKK917536 QUG917535:QUG917536 REC917535:REC917536 RNY917535:RNY917536 RXU917535:RXU917536 SHQ917535:SHQ917536 SRM917535:SRM917536 TBI917535:TBI917536 TLE917535:TLE917536 TVA917535:TVA917536 UEW917535:UEW917536 UOS917535:UOS917536 UYO917535:UYO917536 VIK917535:VIK917536 VSG917535:VSG917536 WCC917535:WCC917536 WLY917535:WLY917536 WVU917535:WVU917536 M983071:M983072 JI983071:JI983072 TE983071:TE983072 ADA983071:ADA983072 AMW983071:AMW983072 AWS983071:AWS983072 BGO983071:BGO983072 BQK983071:BQK983072 CAG983071:CAG983072 CKC983071:CKC983072 CTY983071:CTY983072 DDU983071:DDU983072 DNQ983071:DNQ983072 DXM983071:DXM983072 EHI983071:EHI983072 ERE983071:ERE983072 FBA983071:FBA983072 FKW983071:FKW983072 FUS983071:FUS983072 GEO983071:GEO983072 GOK983071:GOK983072 GYG983071:GYG983072 HIC983071:HIC983072 HRY983071:HRY983072 IBU983071:IBU983072 ILQ983071:ILQ983072 IVM983071:IVM983072 JFI983071:JFI983072 JPE983071:JPE983072 JZA983071:JZA983072 KIW983071:KIW983072 KSS983071:KSS983072 LCO983071:LCO983072 LMK983071:LMK983072 LWG983071:LWG983072 MGC983071:MGC983072 MPY983071:MPY983072 MZU983071:MZU983072 NJQ983071:NJQ983072 NTM983071:NTM983072 ODI983071:ODI983072 ONE983071:ONE983072 OXA983071:OXA983072 PGW983071:PGW983072 PQS983071:PQS983072 QAO983071:QAO983072 QKK983071:QKK983072 QUG983071:QUG983072 REC983071:REC983072 RNY983071:RNY983072 RXU983071:RXU983072 SHQ983071:SHQ983072 SRM983071:SRM983072 TBI983071:TBI983072 TLE983071:TLE983072 TVA983071:TVA983072 UEW983071:UEW983072 UOS983071:UOS983072 UYO983071:UYO983072 VIK983071:VIK983072 VSG983071:VSG983072 WCC983071:WCC983072 WLY983071:WLY983072 WVU983071:WVU983072 Q16:W16 JM16:JS16 TI16:TO16 ADE16:ADK16 ANA16:ANG16 AWW16:AXC16 BGS16:BGY16 BQO16:BQU16 CAK16:CAQ16 CKG16:CKM16 CUC16:CUI16 DDY16:DEE16 DNU16:DOA16 DXQ16:DXW16 EHM16:EHS16 ERI16:ERO16 FBE16:FBK16 FLA16:FLG16 FUW16:FVC16 GES16:GEY16 GOO16:GOU16 GYK16:GYQ16 HIG16:HIM16 HSC16:HSI16 IBY16:ICE16 ILU16:IMA16 IVQ16:IVW16 JFM16:JFS16 JPI16:JPO16 JZE16:JZK16 KJA16:KJG16 KSW16:KTC16 LCS16:LCY16 LMO16:LMU16 LWK16:LWQ16 MGG16:MGM16 MQC16:MQI16 MZY16:NAE16 NJU16:NKA16 NTQ16:NTW16 ODM16:ODS16 ONI16:ONO16 OXE16:OXK16 PHA16:PHG16 PQW16:PRC16 QAS16:QAY16 QKO16:QKU16 QUK16:QUQ16 REG16:REM16 ROC16:ROI16 RXY16:RYE16 SHU16:SIA16 SRQ16:SRW16 TBM16:TBS16 TLI16:TLO16 TVE16:TVK16 UFA16:UFG16 UOW16:UPC16 UYS16:UYY16 VIO16:VIU16 VSK16:VSQ16 WCG16:WCM16 WMC16:WMI16 WVY16:WWE16 Q65552:W65552 JM65552:JS65552 TI65552:TO65552 ADE65552:ADK65552 ANA65552:ANG65552 AWW65552:AXC65552 BGS65552:BGY65552 BQO65552:BQU65552 CAK65552:CAQ65552 CKG65552:CKM65552 CUC65552:CUI65552 DDY65552:DEE65552 DNU65552:DOA65552 DXQ65552:DXW65552 EHM65552:EHS65552 ERI65552:ERO65552 FBE65552:FBK65552 FLA65552:FLG65552 FUW65552:FVC65552 GES65552:GEY65552 GOO65552:GOU65552 GYK65552:GYQ65552 HIG65552:HIM65552 HSC65552:HSI65552 IBY65552:ICE65552 ILU65552:IMA65552 IVQ65552:IVW65552 JFM65552:JFS65552 JPI65552:JPO65552 JZE65552:JZK65552 KJA65552:KJG65552 KSW65552:KTC65552 LCS65552:LCY65552 LMO65552:LMU65552 LWK65552:LWQ65552 MGG65552:MGM65552 MQC65552:MQI65552 MZY65552:NAE65552 NJU65552:NKA65552 NTQ65552:NTW65552 ODM65552:ODS65552 ONI65552:ONO65552 OXE65552:OXK65552 PHA65552:PHG65552 PQW65552:PRC65552 QAS65552:QAY65552 QKO65552:QKU65552 QUK65552:QUQ65552 REG65552:REM65552 ROC65552:ROI65552 RXY65552:RYE65552 SHU65552:SIA65552 SRQ65552:SRW65552 TBM65552:TBS65552 TLI65552:TLO65552 TVE65552:TVK65552 UFA65552:UFG65552 UOW65552:UPC65552 UYS65552:UYY65552 VIO65552:VIU65552 VSK65552:VSQ65552 WCG65552:WCM65552 WMC65552:WMI65552 WVY65552:WWE65552 Q131088:W131088 JM131088:JS131088 TI131088:TO131088 ADE131088:ADK131088 ANA131088:ANG131088 AWW131088:AXC131088 BGS131088:BGY131088 BQO131088:BQU131088 CAK131088:CAQ131088 CKG131088:CKM131088 CUC131088:CUI131088 DDY131088:DEE131088 DNU131088:DOA131088 DXQ131088:DXW131088 EHM131088:EHS131088 ERI131088:ERO131088 FBE131088:FBK131088 FLA131088:FLG131088 FUW131088:FVC131088 GES131088:GEY131088 GOO131088:GOU131088 GYK131088:GYQ131088 HIG131088:HIM131088 HSC131088:HSI131088 IBY131088:ICE131088 ILU131088:IMA131088 IVQ131088:IVW131088 JFM131088:JFS131088 JPI131088:JPO131088 JZE131088:JZK131088 KJA131088:KJG131088 KSW131088:KTC131088 LCS131088:LCY131088 LMO131088:LMU131088 LWK131088:LWQ131088 MGG131088:MGM131088 MQC131088:MQI131088 MZY131088:NAE131088 NJU131088:NKA131088 NTQ131088:NTW131088 ODM131088:ODS131088 ONI131088:ONO131088 OXE131088:OXK131088 PHA131088:PHG131088 PQW131088:PRC131088 QAS131088:QAY131088 QKO131088:QKU131088 QUK131088:QUQ131088 REG131088:REM131088 ROC131088:ROI131088 RXY131088:RYE131088 SHU131088:SIA131088 SRQ131088:SRW131088 TBM131088:TBS131088 TLI131088:TLO131088 TVE131088:TVK131088 UFA131088:UFG131088 UOW131088:UPC131088 UYS131088:UYY131088 VIO131088:VIU131088 VSK131088:VSQ131088 WCG131088:WCM131088 WMC131088:WMI131088 WVY131088:WWE131088 Q196624:W196624 JM196624:JS196624 TI196624:TO196624 ADE196624:ADK196624 ANA196624:ANG196624 AWW196624:AXC196624 BGS196624:BGY196624 BQO196624:BQU196624 CAK196624:CAQ196624 CKG196624:CKM196624 CUC196624:CUI196624 DDY196624:DEE196624 DNU196624:DOA196624 DXQ196624:DXW196624 EHM196624:EHS196624 ERI196624:ERO196624 FBE196624:FBK196624 FLA196624:FLG196624 FUW196624:FVC196624 GES196624:GEY196624 GOO196624:GOU196624 GYK196624:GYQ196624 HIG196624:HIM196624 HSC196624:HSI196624 IBY196624:ICE196624 ILU196624:IMA196624 IVQ196624:IVW196624 JFM196624:JFS196624 JPI196624:JPO196624 JZE196624:JZK196624 KJA196624:KJG196624 KSW196624:KTC196624 LCS196624:LCY196624 LMO196624:LMU196624 LWK196624:LWQ196624 MGG196624:MGM196624 MQC196624:MQI196624 MZY196624:NAE196624 NJU196624:NKA196624 NTQ196624:NTW196624 ODM196624:ODS196624 ONI196624:ONO196624 OXE196624:OXK196624 PHA196624:PHG196624 PQW196624:PRC196624 QAS196624:QAY196624 QKO196624:QKU196624 QUK196624:QUQ196624 REG196624:REM196624 ROC196624:ROI196624 RXY196624:RYE196624 SHU196624:SIA196624 SRQ196624:SRW196624 TBM196624:TBS196624 TLI196624:TLO196624 TVE196624:TVK196624 UFA196624:UFG196624 UOW196624:UPC196624 UYS196624:UYY196624 VIO196624:VIU196624 VSK196624:VSQ196624 WCG196624:WCM196624 WMC196624:WMI196624 WVY196624:WWE196624 Q262160:W262160 JM262160:JS262160 TI262160:TO262160 ADE262160:ADK262160 ANA262160:ANG262160 AWW262160:AXC262160 BGS262160:BGY262160 BQO262160:BQU262160 CAK262160:CAQ262160 CKG262160:CKM262160 CUC262160:CUI262160 DDY262160:DEE262160 DNU262160:DOA262160 DXQ262160:DXW262160 EHM262160:EHS262160 ERI262160:ERO262160 FBE262160:FBK262160 FLA262160:FLG262160 FUW262160:FVC262160 GES262160:GEY262160 GOO262160:GOU262160 GYK262160:GYQ262160 HIG262160:HIM262160 HSC262160:HSI262160 IBY262160:ICE262160 ILU262160:IMA262160 IVQ262160:IVW262160 JFM262160:JFS262160 JPI262160:JPO262160 JZE262160:JZK262160 KJA262160:KJG262160 KSW262160:KTC262160 LCS262160:LCY262160 LMO262160:LMU262160 LWK262160:LWQ262160 MGG262160:MGM262160 MQC262160:MQI262160 MZY262160:NAE262160 NJU262160:NKA262160 NTQ262160:NTW262160 ODM262160:ODS262160 ONI262160:ONO262160 OXE262160:OXK262160 PHA262160:PHG262160 PQW262160:PRC262160 QAS262160:QAY262160 QKO262160:QKU262160 QUK262160:QUQ262160 REG262160:REM262160 ROC262160:ROI262160 RXY262160:RYE262160 SHU262160:SIA262160 SRQ262160:SRW262160 TBM262160:TBS262160 TLI262160:TLO262160 TVE262160:TVK262160 UFA262160:UFG262160 UOW262160:UPC262160 UYS262160:UYY262160 VIO262160:VIU262160 VSK262160:VSQ262160 WCG262160:WCM262160 WMC262160:WMI262160 WVY262160:WWE262160 Q327696:W327696 JM327696:JS327696 TI327696:TO327696 ADE327696:ADK327696 ANA327696:ANG327696 AWW327696:AXC327696 BGS327696:BGY327696 BQO327696:BQU327696 CAK327696:CAQ327696 CKG327696:CKM327696 CUC327696:CUI327696 DDY327696:DEE327696 DNU327696:DOA327696 DXQ327696:DXW327696 EHM327696:EHS327696 ERI327696:ERO327696 FBE327696:FBK327696 FLA327696:FLG327696 FUW327696:FVC327696 GES327696:GEY327696 GOO327696:GOU327696 GYK327696:GYQ327696 HIG327696:HIM327696 HSC327696:HSI327696 IBY327696:ICE327696 ILU327696:IMA327696 IVQ327696:IVW327696 JFM327696:JFS327696 JPI327696:JPO327696 JZE327696:JZK327696 KJA327696:KJG327696 KSW327696:KTC327696 LCS327696:LCY327696 LMO327696:LMU327696 LWK327696:LWQ327696 MGG327696:MGM327696 MQC327696:MQI327696 MZY327696:NAE327696 NJU327696:NKA327696 NTQ327696:NTW327696 ODM327696:ODS327696 ONI327696:ONO327696 OXE327696:OXK327696 PHA327696:PHG327696 PQW327696:PRC327696 QAS327696:QAY327696 QKO327696:QKU327696 QUK327696:QUQ327696 REG327696:REM327696 ROC327696:ROI327696 RXY327696:RYE327696 SHU327696:SIA327696 SRQ327696:SRW327696 TBM327696:TBS327696 TLI327696:TLO327696 TVE327696:TVK327696 UFA327696:UFG327696 UOW327696:UPC327696 UYS327696:UYY327696 VIO327696:VIU327696 VSK327696:VSQ327696 WCG327696:WCM327696 WMC327696:WMI327696 WVY327696:WWE327696 Q393232:W393232 JM393232:JS393232 TI393232:TO393232 ADE393232:ADK393232 ANA393232:ANG393232 AWW393232:AXC393232 BGS393232:BGY393232 BQO393232:BQU393232 CAK393232:CAQ393232 CKG393232:CKM393232 CUC393232:CUI393232 DDY393232:DEE393232 DNU393232:DOA393232 DXQ393232:DXW393232 EHM393232:EHS393232 ERI393232:ERO393232 FBE393232:FBK393232 FLA393232:FLG393232 FUW393232:FVC393232 GES393232:GEY393232 GOO393232:GOU393232 GYK393232:GYQ393232 HIG393232:HIM393232 HSC393232:HSI393232 IBY393232:ICE393232 ILU393232:IMA393232 IVQ393232:IVW393232 JFM393232:JFS393232 JPI393232:JPO393232 JZE393232:JZK393232 KJA393232:KJG393232 KSW393232:KTC393232 LCS393232:LCY393232 LMO393232:LMU393232 LWK393232:LWQ393232 MGG393232:MGM393232 MQC393232:MQI393232 MZY393232:NAE393232 NJU393232:NKA393232 NTQ393232:NTW393232 ODM393232:ODS393232 ONI393232:ONO393232 OXE393232:OXK393232 PHA393232:PHG393232 PQW393232:PRC393232 QAS393232:QAY393232 QKO393232:QKU393232 QUK393232:QUQ393232 REG393232:REM393232 ROC393232:ROI393232 RXY393232:RYE393232 SHU393232:SIA393232 SRQ393232:SRW393232 TBM393232:TBS393232 TLI393232:TLO393232 TVE393232:TVK393232 UFA393232:UFG393232 UOW393232:UPC393232 UYS393232:UYY393232 VIO393232:VIU393232 VSK393232:VSQ393232 WCG393232:WCM393232 WMC393232:WMI393232 WVY393232:WWE393232 Q458768:W458768 JM458768:JS458768 TI458768:TO458768 ADE458768:ADK458768 ANA458768:ANG458768 AWW458768:AXC458768 BGS458768:BGY458768 BQO458768:BQU458768 CAK458768:CAQ458768 CKG458768:CKM458768 CUC458768:CUI458768 DDY458768:DEE458768 DNU458768:DOA458768 DXQ458768:DXW458768 EHM458768:EHS458768 ERI458768:ERO458768 FBE458768:FBK458768 FLA458768:FLG458768 FUW458768:FVC458768 GES458768:GEY458768 GOO458768:GOU458768 GYK458768:GYQ458768 HIG458768:HIM458768 HSC458768:HSI458768 IBY458768:ICE458768 ILU458768:IMA458768 IVQ458768:IVW458768 JFM458768:JFS458768 JPI458768:JPO458768 JZE458768:JZK458768 KJA458768:KJG458768 KSW458768:KTC458768 LCS458768:LCY458768 LMO458768:LMU458768 LWK458768:LWQ458768 MGG458768:MGM458768 MQC458768:MQI458768 MZY458768:NAE458768 NJU458768:NKA458768 NTQ458768:NTW458768 ODM458768:ODS458768 ONI458768:ONO458768 OXE458768:OXK458768 PHA458768:PHG458768 PQW458768:PRC458768 QAS458768:QAY458768 QKO458768:QKU458768 QUK458768:QUQ458768 REG458768:REM458768 ROC458768:ROI458768 RXY458768:RYE458768 SHU458768:SIA458768 SRQ458768:SRW458768 TBM458768:TBS458768 TLI458768:TLO458768 TVE458768:TVK458768 UFA458768:UFG458768 UOW458768:UPC458768 UYS458768:UYY458768 VIO458768:VIU458768 VSK458768:VSQ458768 WCG458768:WCM458768 WMC458768:WMI458768 WVY458768:WWE458768 Q524304:W524304 JM524304:JS524304 TI524304:TO524304 ADE524304:ADK524304 ANA524304:ANG524304 AWW524304:AXC524304 BGS524304:BGY524304 BQO524304:BQU524304 CAK524304:CAQ524304 CKG524304:CKM524304 CUC524304:CUI524304 DDY524304:DEE524304 DNU524304:DOA524304 DXQ524304:DXW524304 EHM524304:EHS524304 ERI524304:ERO524304 FBE524304:FBK524304 FLA524304:FLG524304 FUW524304:FVC524304 GES524304:GEY524304 GOO524304:GOU524304 GYK524304:GYQ524304 HIG524304:HIM524304 HSC524304:HSI524304 IBY524304:ICE524304 ILU524304:IMA524304 IVQ524304:IVW524304 JFM524304:JFS524304 JPI524304:JPO524304 JZE524304:JZK524304 KJA524304:KJG524304 KSW524304:KTC524304 LCS524304:LCY524304 LMO524304:LMU524304 LWK524304:LWQ524304 MGG524304:MGM524304 MQC524304:MQI524304 MZY524304:NAE524304 NJU524304:NKA524304 NTQ524304:NTW524304 ODM524304:ODS524304 ONI524304:ONO524304 OXE524304:OXK524304 PHA524304:PHG524304 PQW524304:PRC524304 QAS524304:QAY524304 QKO524304:QKU524304 QUK524304:QUQ524304 REG524304:REM524304 ROC524304:ROI524304 RXY524304:RYE524304 SHU524304:SIA524304 SRQ524304:SRW524304 TBM524304:TBS524304 TLI524304:TLO524304 TVE524304:TVK524304 UFA524304:UFG524304 UOW524304:UPC524304 UYS524304:UYY524304 VIO524304:VIU524304 VSK524304:VSQ524304 WCG524304:WCM524304 WMC524304:WMI524304 WVY524304:WWE524304 Q589840:W589840 JM589840:JS589840 TI589840:TO589840 ADE589840:ADK589840 ANA589840:ANG589840 AWW589840:AXC589840 BGS589840:BGY589840 BQO589840:BQU589840 CAK589840:CAQ589840 CKG589840:CKM589840 CUC589840:CUI589840 DDY589840:DEE589840 DNU589840:DOA589840 DXQ589840:DXW589840 EHM589840:EHS589840 ERI589840:ERO589840 FBE589840:FBK589840 FLA589840:FLG589840 FUW589840:FVC589840 GES589840:GEY589840 GOO589840:GOU589840 GYK589840:GYQ589840 HIG589840:HIM589840 HSC589840:HSI589840 IBY589840:ICE589840 ILU589840:IMA589840 IVQ589840:IVW589840 JFM589840:JFS589840 JPI589840:JPO589840 JZE589840:JZK589840 KJA589840:KJG589840 KSW589840:KTC589840 LCS589840:LCY589840 LMO589840:LMU589840 LWK589840:LWQ589840 MGG589840:MGM589840 MQC589840:MQI589840 MZY589840:NAE589840 NJU589840:NKA589840 NTQ589840:NTW589840 ODM589840:ODS589840 ONI589840:ONO589840 OXE589840:OXK589840 PHA589840:PHG589840 PQW589840:PRC589840 QAS589840:QAY589840 QKO589840:QKU589840 QUK589840:QUQ589840 REG589840:REM589840 ROC589840:ROI589840 RXY589840:RYE589840 SHU589840:SIA589840 SRQ589840:SRW589840 TBM589840:TBS589840 TLI589840:TLO589840 TVE589840:TVK589840 UFA589840:UFG589840 UOW589840:UPC589840 UYS589840:UYY589840 VIO589840:VIU589840 VSK589840:VSQ589840 WCG589840:WCM589840 WMC589840:WMI589840 WVY589840:WWE589840 Q655376:W655376 JM655376:JS655376 TI655376:TO655376 ADE655376:ADK655376 ANA655376:ANG655376 AWW655376:AXC655376 BGS655376:BGY655376 BQO655376:BQU655376 CAK655376:CAQ655376 CKG655376:CKM655376 CUC655376:CUI655376 DDY655376:DEE655376 DNU655376:DOA655376 DXQ655376:DXW655376 EHM655376:EHS655376 ERI655376:ERO655376 FBE655376:FBK655376 FLA655376:FLG655376 FUW655376:FVC655376 GES655376:GEY655376 GOO655376:GOU655376 GYK655376:GYQ655376 HIG655376:HIM655376 HSC655376:HSI655376 IBY655376:ICE655376 ILU655376:IMA655376 IVQ655376:IVW655376 JFM655376:JFS655376 JPI655376:JPO655376 JZE655376:JZK655376 KJA655376:KJG655376 KSW655376:KTC655376 LCS655376:LCY655376 LMO655376:LMU655376 LWK655376:LWQ655376 MGG655376:MGM655376 MQC655376:MQI655376 MZY655376:NAE655376 NJU655376:NKA655376 NTQ655376:NTW655376 ODM655376:ODS655376 ONI655376:ONO655376 OXE655376:OXK655376 PHA655376:PHG655376 PQW655376:PRC655376 QAS655376:QAY655376 QKO655376:QKU655376 QUK655376:QUQ655376 REG655376:REM655376 ROC655376:ROI655376 RXY655376:RYE655376 SHU655376:SIA655376 SRQ655376:SRW655376 TBM655376:TBS655376 TLI655376:TLO655376 TVE655376:TVK655376 UFA655376:UFG655376 UOW655376:UPC655376 UYS655376:UYY655376 VIO655376:VIU655376 VSK655376:VSQ655376 WCG655376:WCM655376 WMC655376:WMI655376 WVY655376:WWE655376 Q720912:W720912 JM720912:JS720912 TI720912:TO720912 ADE720912:ADK720912 ANA720912:ANG720912 AWW720912:AXC720912 BGS720912:BGY720912 BQO720912:BQU720912 CAK720912:CAQ720912 CKG720912:CKM720912 CUC720912:CUI720912 DDY720912:DEE720912 DNU720912:DOA720912 DXQ720912:DXW720912 EHM720912:EHS720912 ERI720912:ERO720912 FBE720912:FBK720912 FLA720912:FLG720912 FUW720912:FVC720912 GES720912:GEY720912 GOO720912:GOU720912 GYK720912:GYQ720912 HIG720912:HIM720912 HSC720912:HSI720912 IBY720912:ICE720912 ILU720912:IMA720912 IVQ720912:IVW720912 JFM720912:JFS720912 JPI720912:JPO720912 JZE720912:JZK720912 KJA720912:KJG720912 KSW720912:KTC720912 LCS720912:LCY720912 LMO720912:LMU720912 LWK720912:LWQ720912 MGG720912:MGM720912 MQC720912:MQI720912 MZY720912:NAE720912 NJU720912:NKA720912 NTQ720912:NTW720912 ODM720912:ODS720912 ONI720912:ONO720912 OXE720912:OXK720912 PHA720912:PHG720912 PQW720912:PRC720912 QAS720912:QAY720912 QKO720912:QKU720912 QUK720912:QUQ720912 REG720912:REM720912 ROC720912:ROI720912 RXY720912:RYE720912 SHU720912:SIA720912 SRQ720912:SRW720912 TBM720912:TBS720912 TLI720912:TLO720912 TVE720912:TVK720912 UFA720912:UFG720912 UOW720912:UPC720912 UYS720912:UYY720912 VIO720912:VIU720912 VSK720912:VSQ720912 WCG720912:WCM720912 WMC720912:WMI720912 WVY720912:WWE720912 Q786448:W786448 JM786448:JS786448 TI786448:TO786448 ADE786448:ADK786448 ANA786448:ANG786448 AWW786448:AXC786448 BGS786448:BGY786448 BQO786448:BQU786448 CAK786448:CAQ786448 CKG786448:CKM786448 CUC786448:CUI786448 DDY786448:DEE786448 DNU786448:DOA786448 DXQ786448:DXW786448 EHM786448:EHS786448 ERI786448:ERO786448 FBE786448:FBK786448 FLA786448:FLG786448 FUW786448:FVC786448 GES786448:GEY786448 GOO786448:GOU786448 GYK786448:GYQ786448 HIG786448:HIM786448 HSC786448:HSI786448 IBY786448:ICE786448 ILU786448:IMA786448 IVQ786448:IVW786448 JFM786448:JFS786448 JPI786448:JPO786448 JZE786448:JZK786448 KJA786448:KJG786448 KSW786448:KTC786448 LCS786448:LCY786448 LMO786448:LMU786448 LWK786448:LWQ786448 MGG786448:MGM786448 MQC786448:MQI786448 MZY786448:NAE786448 NJU786448:NKA786448 NTQ786448:NTW786448 ODM786448:ODS786448 ONI786448:ONO786448 OXE786448:OXK786448 PHA786448:PHG786448 PQW786448:PRC786448 QAS786448:QAY786448 QKO786448:QKU786448 QUK786448:QUQ786448 REG786448:REM786448 ROC786448:ROI786448 RXY786448:RYE786448 SHU786448:SIA786448 SRQ786448:SRW786448 TBM786448:TBS786448 TLI786448:TLO786448 TVE786448:TVK786448 UFA786448:UFG786448 UOW786448:UPC786448 UYS786448:UYY786448 VIO786448:VIU786448 VSK786448:VSQ786448 WCG786448:WCM786448 WMC786448:WMI786448 WVY786448:WWE786448 Q851984:W851984 JM851984:JS851984 TI851984:TO851984 ADE851984:ADK851984 ANA851984:ANG851984 AWW851984:AXC851984 BGS851984:BGY851984 BQO851984:BQU851984 CAK851984:CAQ851984 CKG851984:CKM851984 CUC851984:CUI851984 DDY851984:DEE851984 DNU851984:DOA851984 DXQ851984:DXW851984 EHM851984:EHS851984 ERI851984:ERO851984 FBE851984:FBK851984 FLA851984:FLG851984 FUW851984:FVC851984 GES851984:GEY851984 GOO851984:GOU851984 GYK851984:GYQ851984 HIG851984:HIM851984 HSC851984:HSI851984 IBY851984:ICE851984 ILU851984:IMA851984 IVQ851984:IVW851984 JFM851984:JFS851984 JPI851984:JPO851984 JZE851984:JZK851984 KJA851984:KJG851984 KSW851984:KTC851984 LCS851984:LCY851984 LMO851984:LMU851984 LWK851984:LWQ851984 MGG851984:MGM851984 MQC851984:MQI851984 MZY851984:NAE851984 NJU851984:NKA851984 NTQ851984:NTW851984 ODM851984:ODS851984 ONI851984:ONO851984 OXE851984:OXK851984 PHA851984:PHG851984 PQW851984:PRC851984 QAS851984:QAY851984 QKO851984:QKU851984 QUK851984:QUQ851984 REG851984:REM851984 ROC851984:ROI851984 RXY851984:RYE851984 SHU851984:SIA851984 SRQ851984:SRW851984 TBM851984:TBS851984 TLI851984:TLO851984 TVE851984:TVK851984 UFA851984:UFG851984 UOW851984:UPC851984 UYS851984:UYY851984 VIO851984:VIU851984 VSK851984:VSQ851984 WCG851984:WCM851984 WMC851984:WMI851984 WVY851984:WWE851984 Q917520:W917520 JM917520:JS917520 TI917520:TO917520 ADE917520:ADK917520 ANA917520:ANG917520 AWW917520:AXC917520 BGS917520:BGY917520 BQO917520:BQU917520 CAK917520:CAQ917520 CKG917520:CKM917520 CUC917520:CUI917520 DDY917520:DEE917520 DNU917520:DOA917520 DXQ917520:DXW917520 EHM917520:EHS917520 ERI917520:ERO917520 FBE917520:FBK917520 FLA917520:FLG917520 FUW917520:FVC917520 GES917520:GEY917520 GOO917520:GOU917520 GYK917520:GYQ917520 HIG917520:HIM917520 HSC917520:HSI917520 IBY917520:ICE917520 ILU917520:IMA917520 IVQ917520:IVW917520 JFM917520:JFS917520 JPI917520:JPO917520 JZE917520:JZK917520 KJA917520:KJG917520 KSW917520:KTC917520 LCS917520:LCY917520 LMO917520:LMU917520 LWK917520:LWQ917520 MGG917520:MGM917520 MQC917520:MQI917520 MZY917520:NAE917520 NJU917520:NKA917520 NTQ917520:NTW917520 ODM917520:ODS917520 ONI917520:ONO917520 OXE917520:OXK917520 PHA917520:PHG917520 PQW917520:PRC917520 QAS917520:QAY917520 QKO917520:QKU917520 QUK917520:QUQ917520 REG917520:REM917520 ROC917520:ROI917520 RXY917520:RYE917520 SHU917520:SIA917520 SRQ917520:SRW917520 TBM917520:TBS917520 TLI917520:TLO917520 TVE917520:TVK917520 UFA917520:UFG917520 UOW917520:UPC917520 UYS917520:UYY917520 VIO917520:VIU917520 VSK917520:VSQ917520 WCG917520:WCM917520 WMC917520:WMI917520 WVY917520:WWE917520 Q983056:W983056 JM983056:JS983056 TI983056:TO983056 ADE983056:ADK983056 ANA983056:ANG983056 AWW983056:AXC983056 BGS983056:BGY983056 BQO983056:BQU983056 CAK983056:CAQ983056 CKG983056:CKM983056 CUC983056:CUI983056 DDY983056:DEE983056 DNU983056:DOA983056 DXQ983056:DXW983056 EHM983056:EHS983056 ERI983056:ERO983056 FBE983056:FBK983056 FLA983056:FLG983056 FUW983056:FVC983056 GES983056:GEY983056 GOO983056:GOU983056 GYK983056:GYQ983056 HIG983056:HIM983056 HSC983056:HSI983056 IBY983056:ICE983056 ILU983056:IMA983056 IVQ983056:IVW983056 JFM983056:JFS983056 JPI983056:JPO983056 JZE983056:JZK983056 KJA983056:KJG983056 KSW983056:KTC983056 LCS983056:LCY983056 LMO983056:LMU983056 LWK983056:LWQ983056 MGG983056:MGM983056 MQC983056:MQI983056 MZY983056:NAE983056 NJU983056:NKA983056 NTQ983056:NTW983056 ODM983056:ODS983056 ONI983056:ONO983056 OXE983056:OXK983056 PHA983056:PHG983056 PQW983056:PRC983056 QAS983056:QAY983056 QKO983056:QKU983056 QUK983056:QUQ983056 REG983056:REM983056 ROC983056:ROI983056 RXY983056:RYE983056 SHU983056:SIA983056 SRQ983056:SRW983056 TBM983056:TBS983056 TLI983056:TLO983056 TVE983056:TVK983056 UFA983056:UFG983056 UOW983056:UPC983056 UYS983056:UYY983056 VIO983056:VIU983056 VSK983056:VSQ983056 WCG983056:WCM983056 WMC983056:WMI983056 WVY983056:WWE983056 Q31:V32 JM31:JR32 TI31:TN32 ADE31:ADJ32 ANA31:ANF32 AWW31:AXB32 BGS31:BGX32 BQO31:BQT32 CAK31:CAP32 CKG31:CKL32 CUC31:CUH32 DDY31:DED32 DNU31:DNZ32 DXQ31:DXV32 EHM31:EHR32 ERI31:ERN32 FBE31:FBJ32 FLA31:FLF32 FUW31:FVB32 GES31:GEX32 GOO31:GOT32 GYK31:GYP32 HIG31:HIL32 HSC31:HSH32 IBY31:ICD32 ILU31:ILZ32 IVQ31:IVV32 JFM31:JFR32 JPI31:JPN32 JZE31:JZJ32 KJA31:KJF32 KSW31:KTB32 LCS31:LCX32 LMO31:LMT32 LWK31:LWP32 MGG31:MGL32 MQC31:MQH32 MZY31:NAD32 NJU31:NJZ32 NTQ31:NTV32 ODM31:ODR32 ONI31:ONN32 OXE31:OXJ32 PHA31:PHF32 PQW31:PRB32 QAS31:QAX32 QKO31:QKT32 QUK31:QUP32 REG31:REL32 ROC31:ROH32 RXY31:RYD32 SHU31:SHZ32 SRQ31:SRV32 TBM31:TBR32 TLI31:TLN32 TVE31:TVJ32 UFA31:UFF32 UOW31:UPB32 UYS31:UYX32 VIO31:VIT32 VSK31:VSP32 WCG31:WCL32 WMC31:WMH32 WVY31:WWD32 Q65567:V65568 JM65567:JR65568 TI65567:TN65568 ADE65567:ADJ65568 ANA65567:ANF65568 AWW65567:AXB65568 BGS65567:BGX65568 BQO65567:BQT65568 CAK65567:CAP65568 CKG65567:CKL65568 CUC65567:CUH65568 DDY65567:DED65568 DNU65567:DNZ65568 DXQ65567:DXV65568 EHM65567:EHR65568 ERI65567:ERN65568 FBE65567:FBJ65568 FLA65567:FLF65568 FUW65567:FVB65568 GES65567:GEX65568 GOO65567:GOT65568 GYK65567:GYP65568 HIG65567:HIL65568 HSC65567:HSH65568 IBY65567:ICD65568 ILU65567:ILZ65568 IVQ65567:IVV65568 JFM65567:JFR65568 JPI65567:JPN65568 JZE65567:JZJ65568 KJA65567:KJF65568 KSW65567:KTB65568 LCS65567:LCX65568 LMO65567:LMT65568 LWK65567:LWP65568 MGG65567:MGL65568 MQC65567:MQH65568 MZY65567:NAD65568 NJU65567:NJZ65568 NTQ65567:NTV65568 ODM65567:ODR65568 ONI65567:ONN65568 OXE65567:OXJ65568 PHA65567:PHF65568 PQW65567:PRB65568 QAS65567:QAX65568 QKO65567:QKT65568 QUK65567:QUP65568 REG65567:REL65568 ROC65567:ROH65568 RXY65567:RYD65568 SHU65567:SHZ65568 SRQ65567:SRV65568 TBM65567:TBR65568 TLI65567:TLN65568 TVE65567:TVJ65568 UFA65567:UFF65568 UOW65567:UPB65568 UYS65567:UYX65568 VIO65567:VIT65568 VSK65567:VSP65568 WCG65567:WCL65568 WMC65567:WMH65568 WVY65567:WWD65568 Q131103:V131104 JM131103:JR131104 TI131103:TN131104 ADE131103:ADJ131104 ANA131103:ANF131104 AWW131103:AXB131104 BGS131103:BGX131104 BQO131103:BQT131104 CAK131103:CAP131104 CKG131103:CKL131104 CUC131103:CUH131104 DDY131103:DED131104 DNU131103:DNZ131104 DXQ131103:DXV131104 EHM131103:EHR131104 ERI131103:ERN131104 FBE131103:FBJ131104 FLA131103:FLF131104 FUW131103:FVB131104 GES131103:GEX131104 GOO131103:GOT131104 GYK131103:GYP131104 HIG131103:HIL131104 HSC131103:HSH131104 IBY131103:ICD131104 ILU131103:ILZ131104 IVQ131103:IVV131104 JFM131103:JFR131104 JPI131103:JPN131104 JZE131103:JZJ131104 KJA131103:KJF131104 KSW131103:KTB131104 LCS131103:LCX131104 LMO131103:LMT131104 LWK131103:LWP131104 MGG131103:MGL131104 MQC131103:MQH131104 MZY131103:NAD131104 NJU131103:NJZ131104 NTQ131103:NTV131104 ODM131103:ODR131104 ONI131103:ONN131104 OXE131103:OXJ131104 PHA131103:PHF131104 PQW131103:PRB131104 QAS131103:QAX131104 QKO131103:QKT131104 QUK131103:QUP131104 REG131103:REL131104 ROC131103:ROH131104 RXY131103:RYD131104 SHU131103:SHZ131104 SRQ131103:SRV131104 TBM131103:TBR131104 TLI131103:TLN131104 TVE131103:TVJ131104 UFA131103:UFF131104 UOW131103:UPB131104 UYS131103:UYX131104 VIO131103:VIT131104 VSK131103:VSP131104 WCG131103:WCL131104 WMC131103:WMH131104 WVY131103:WWD131104 Q196639:V196640 JM196639:JR196640 TI196639:TN196640 ADE196639:ADJ196640 ANA196639:ANF196640 AWW196639:AXB196640 BGS196639:BGX196640 BQO196639:BQT196640 CAK196639:CAP196640 CKG196639:CKL196640 CUC196639:CUH196640 DDY196639:DED196640 DNU196639:DNZ196640 DXQ196639:DXV196640 EHM196639:EHR196640 ERI196639:ERN196640 FBE196639:FBJ196640 FLA196639:FLF196640 FUW196639:FVB196640 GES196639:GEX196640 GOO196639:GOT196640 GYK196639:GYP196640 HIG196639:HIL196640 HSC196639:HSH196640 IBY196639:ICD196640 ILU196639:ILZ196640 IVQ196639:IVV196640 JFM196639:JFR196640 JPI196639:JPN196640 JZE196639:JZJ196640 KJA196639:KJF196640 KSW196639:KTB196640 LCS196639:LCX196640 LMO196639:LMT196640 LWK196639:LWP196640 MGG196639:MGL196640 MQC196639:MQH196640 MZY196639:NAD196640 NJU196639:NJZ196640 NTQ196639:NTV196640 ODM196639:ODR196640 ONI196639:ONN196640 OXE196639:OXJ196640 PHA196639:PHF196640 PQW196639:PRB196640 QAS196639:QAX196640 QKO196639:QKT196640 QUK196639:QUP196640 REG196639:REL196640 ROC196639:ROH196640 RXY196639:RYD196640 SHU196639:SHZ196640 SRQ196639:SRV196640 TBM196639:TBR196640 TLI196639:TLN196640 TVE196639:TVJ196640 UFA196639:UFF196640 UOW196639:UPB196640 UYS196639:UYX196640 VIO196639:VIT196640 VSK196639:VSP196640 WCG196639:WCL196640 WMC196639:WMH196640 WVY196639:WWD196640 Q262175:V262176 JM262175:JR262176 TI262175:TN262176 ADE262175:ADJ262176 ANA262175:ANF262176 AWW262175:AXB262176 BGS262175:BGX262176 BQO262175:BQT262176 CAK262175:CAP262176 CKG262175:CKL262176 CUC262175:CUH262176 DDY262175:DED262176 DNU262175:DNZ262176 DXQ262175:DXV262176 EHM262175:EHR262176 ERI262175:ERN262176 FBE262175:FBJ262176 FLA262175:FLF262176 FUW262175:FVB262176 GES262175:GEX262176 GOO262175:GOT262176 GYK262175:GYP262176 HIG262175:HIL262176 HSC262175:HSH262176 IBY262175:ICD262176 ILU262175:ILZ262176 IVQ262175:IVV262176 JFM262175:JFR262176 JPI262175:JPN262176 JZE262175:JZJ262176 KJA262175:KJF262176 KSW262175:KTB262176 LCS262175:LCX262176 LMO262175:LMT262176 LWK262175:LWP262176 MGG262175:MGL262176 MQC262175:MQH262176 MZY262175:NAD262176 NJU262175:NJZ262176 NTQ262175:NTV262176 ODM262175:ODR262176 ONI262175:ONN262176 OXE262175:OXJ262176 PHA262175:PHF262176 PQW262175:PRB262176 QAS262175:QAX262176 QKO262175:QKT262176 QUK262175:QUP262176 REG262175:REL262176 ROC262175:ROH262176 RXY262175:RYD262176 SHU262175:SHZ262176 SRQ262175:SRV262176 TBM262175:TBR262176 TLI262175:TLN262176 TVE262175:TVJ262176 UFA262175:UFF262176 UOW262175:UPB262176 UYS262175:UYX262176 VIO262175:VIT262176 VSK262175:VSP262176 WCG262175:WCL262176 WMC262175:WMH262176 WVY262175:WWD262176 Q327711:V327712 JM327711:JR327712 TI327711:TN327712 ADE327711:ADJ327712 ANA327711:ANF327712 AWW327711:AXB327712 BGS327711:BGX327712 BQO327711:BQT327712 CAK327711:CAP327712 CKG327711:CKL327712 CUC327711:CUH327712 DDY327711:DED327712 DNU327711:DNZ327712 DXQ327711:DXV327712 EHM327711:EHR327712 ERI327711:ERN327712 FBE327711:FBJ327712 FLA327711:FLF327712 FUW327711:FVB327712 GES327711:GEX327712 GOO327711:GOT327712 GYK327711:GYP327712 HIG327711:HIL327712 HSC327711:HSH327712 IBY327711:ICD327712 ILU327711:ILZ327712 IVQ327711:IVV327712 JFM327711:JFR327712 JPI327711:JPN327712 JZE327711:JZJ327712 KJA327711:KJF327712 KSW327711:KTB327712 LCS327711:LCX327712 LMO327711:LMT327712 LWK327711:LWP327712 MGG327711:MGL327712 MQC327711:MQH327712 MZY327711:NAD327712 NJU327711:NJZ327712 NTQ327711:NTV327712 ODM327711:ODR327712 ONI327711:ONN327712 OXE327711:OXJ327712 PHA327711:PHF327712 PQW327711:PRB327712 QAS327711:QAX327712 QKO327711:QKT327712 QUK327711:QUP327712 REG327711:REL327712 ROC327711:ROH327712 RXY327711:RYD327712 SHU327711:SHZ327712 SRQ327711:SRV327712 TBM327711:TBR327712 TLI327711:TLN327712 TVE327711:TVJ327712 UFA327711:UFF327712 UOW327711:UPB327712 UYS327711:UYX327712 VIO327711:VIT327712 VSK327711:VSP327712 WCG327711:WCL327712 WMC327711:WMH327712 WVY327711:WWD327712 Q393247:V393248 JM393247:JR393248 TI393247:TN393248 ADE393247:ADJ393248 ANA393247:ANF393248 AWW393247:AXB393248 BGS393247:BGX393248 BQO393247:BQT393248 CAK393247:CAP393248 CKG393247:CKL393248 CUC393247:CUH393248 DDY393247:DED393248 DNU393247:DNZ393248 DXQ393247:DXV393248 EHM393247:EHR393248 ERI393247:ERN393248 FBE393247:FBJ393248 FLA393247:FLF393248 FUW393247:FVB393248 GES393247:GEX393248 GOO393247:GOT393248 GYK393247:GYP393248 HIG393247:HIL393248 HSC393247:HSH393248 IBY393247:ICD393248 ILU393247:ILZ393248 IVQ393247:IVV393248 JFM393247:JFR393248 JPI393247:JPN393248 JZE393247:JZJ393248 KJA393247:KJF393248 KSW393247:KTB393248 LCS393247:LCX393248 LMO393247:LMT393248 LWK393247:LWP393248 MGG393247:MGL393248 MQC393247:MQH393248 MZY393247:NAD393248 NJU393247:NJZ393248 NTQ393247:NTV393248 ODM393247:ODR393248 ONI393247:ONN393248 OXE393247:OXJ393248 PHA393247:PHF393248 PQW393247:PRB393248 QAS393247:QAX393248 QKO393247:QKT393248 QUK393247:QUP393248 REG393247:REL393248 ROC393247:ROH393248 RXY393247:RYD393248 SHU393247:SHZ393248 SRQ393247:SRV393248 TBM393247:TBR393248 TLI393247:TLN393248 TVE393247:TVJ393248 UFA393247:UFF393248 UOW393247:UPB393248 UYS393247:UYX393248 VIO393247:VIT393248 VSK393247:VSP393248 WCG393247:WCL393248 WMC393247:WMH393248 WVY393247:WWD393248 Q458783:V458784 JM458783:JR458784 TI458783:TN458784 ADE458783:ADJ458784 ANA458783:ANF458784 AWW458783:AXB458784 BGS458783:BGX458784 BQO458783:BQT458784 CAK458783:CAP458784 CKG458783:CKL458784 CUC458783:CUH458784 DDY458783:DED458784 DNU458783:DNZ458784 DXQ458783:DXV458784 EHM458783:EHR458784 ERI458783:ERN458784 FBE458783:FBJ458784 FLA458783:FLF458784 FUW458783:FVB458784 GES458783:GEX458784 GOO458783:GOT458784 GYK458783:GYP458784 HIG458783:HIL458784 HSC458783:HSH458784 IBY458783:ICD458784 ILU458783:ILZ458784 IVQ458783:IVV458784 JFM458783:JFR458784 JPI458783:JPN458784 JZE458783:JZJ458784 KJA458783:KJF458784 KSW458783:KTB458784 LCS458783:LCX458784 LMO458783:LMT458784 LWK458783:LWP458784 MGG458783:MGL458784 MQC458783:MQH458784 MZY458783:NAD458784 NJU458783:NJZ458784 NTQ458783:NTV458784 ODM458783:ODR458784 ONI458783:ONN458784 OXE458783:OXJ458784 PHA458783:PHF458784 PQW458783:PRB458784 QAS458783:QAX458784 QKO458783:QKT458784 QUK458783:QUP458784 REG458783:REL458784 ROC458783:ROH458784 RXY458783:RYD458784 SHU458783:SHZ458784 SRQ458783:SRV458784 TBM458783:TBR458784 TLI458783:TLN458784 TVE458783:TVJ458784 UFA458783:UFF458784 UOW458783:UPB458784 UYS458783:UYX458784 VIO458783:VIT458784 VSK458783:VSP458784 WCG458783:WCL458784 WMC458783:WMH458784 WVY458783:WWD458784 Q524319:V524320 JM524319:JR524320 TI524319:TN524320 ADE524319:ADJ524320 ANA524319:ANF524320 AWW524319:AXB524320 BGS524319:BGX524320 BQO524319:BQT524320 CAK524319:CAP524320 CKG524319:CKL524320 CUC524319:CUH524320 DDY524319:DED524320 DNU524319:DNZ524320 DXQ524319:DXV524320 EHM524319:EHR524320 ERI524319:ERN524320 FBE524319:FBJ524320 FLA524319:FLF524320 FUW524319:FVB524320 GES524319:GEX524320 GOO524319:GOT524320 GYK524319:GYP524320 HIG524319:HIL524320 HSC524319:HSH524320 IBY524319:ICD524320 ILU524319:ILZ524320 IVQ524319:IVV524320 JFM524319:JFR524320 JPI524319:JPN524320 JZE524319:JZJ524320 KJA524319:KJF524320 KSW524319:KTB524320 LCS524319:LCX524320 LMO524319:LMT524320 LWK524319:LWP524320 MGG524319:MGL524320 MQC524319:MQH524320 MZY524319:NAD524320 NJU524319:NJZ524320 NTQ524319:NTV524320 ODM524319:ODR524320 ONI524319:ONN524320 OXE524319:OXJ524320 PHA524319:PHF524320 PQW524319:PRB524320 QAS524319:QAX524320 QKO524319:QKT524320 QUK524319:QUP524320 REG524319:REL524320 ROC524319:ROH524320 RXY524319:RYD524320 SHU524319:SHZ524320 SRQ524319:SRV524320 TBM524319:TBR524320 TLI524319:TLN524320 TVE524319:TVJ524320 UFA524319:UFF524320 UOW524319:UPB524320 UYS524319:UYX524320 VIO524319:VIT524320 VSK524319:VSP524320 WCG524319:WCL524320 WMC524319:WMH524320 WVY524319:WWD524320 Q589855:V589856 JM589855:JR589856 TI589855:TN589856 ADE589855:ADJ589856 ANA589855:ANF589856 AWW589855:AXB589856 BGS589855:BGX589856 BQO589855:BQT589856 CAK589855:CAP589856 CKG589855:CKL589856 CUC589855:CUH589856 DDY589855:DED589856 DNU589855:DNZ589856 DXQ589855:DXV589856 EHM589855:EHR589856 ERI589855:ERN589856 FBE589855:FBJ589856 FLA589855:FLF589856 FUW589855:FVB589856 GES589855:GEX589856 GOO589855:GOT589856 GYK589855:GYP589856 HIG589855:HIL589856 HSC589855:HSH589856 IBY589855:ICD589856 ILU589855:ILZ589856 IVQ589855:IVV589856 JFM589855:JFR589856 JPI589855:JPN589856 JZE589855:JZJ589856 KJA589855:KJF589856 KSW589855:KTB589856 LCS589855:LCX589856 LMO589855:LMT589856 LWK589855:LWP589856 MGG589855:MGL589856 MQC589855:MQH589856 MZY589855:NAD589856 NJU589855:NJZ589856 NTQ589855:NTV589856 ODM589855:ODR589856 ONI589855:ONN589856 OXE589855:OXJ589856 PHA589855:PHF589856 PQW589855:PRB589856 QAS589855:QAX589856 QKO589855:QKT589856 QUK589855:QUP589856 REG589855:REL589856 ROC589855:ROH589856 RXY589855:RYD589856 SHU589855:SHZ589856 SRQ589855:SRV589856 TBM589855:TBR589856 TLI589855:TLN589856 TVE589855:TVJ589856 UFA589855:UFF589856 UOW589855:UPB589856 UYS589855:UYX589856 VIO589855:VIT589856 VSK589855:VSP589856 WCG589855:WCL589856 WMC589855:WMH589856 WVY589855:WWD589856 Q655391:V655392 JM655391:JR655392 TI655391:TN655392 ADE655391:ADJ655392 ANA655391:ANF655392 AWW655391:AXB655392 BGS655391:BGX655392 BQO655391:BQT655392 CAK655391:CAP655392 CKG655391:CKL655392 CUC655391:CUH655392 DDY655391:DED655392 DNU655391:DNZ655392 DXQ655391:DXV655392 EHM655391:EHR655392 ERI655391:ERN655392 FBE655391:FBJ655392 FLA655391:FLF655392 FUW655391:FVB655392 GES655391:GEX655392 GOO655391:GOT655392 GYK655391:GYP655392 HIG655391:HIL655392 HSC655391:HSH655392 IBY655391:ICD655392 ILU655391:ILZ655392 IVQ655391:IVV655392 JFM655391:JFR655392 JPI655391:JPN655392 JZE655391:JZJ655392 KJA655391:KJF655392 KSW655391:KTB655392 LCS655391:LCX655392 LMO655391:LMT655392 LWK655391:LWP655392 MGG655391:MGL655392 MQC655391:MQH655392 MZY655391:NAD655392 NJU655391:NJZ655392 NTQ655391:NTV655392 ODM655391:ODR655392 ONI655391:ONN655392 OXE655391:OXJ655392 PHA655391:PHF655392 PQW655391:PRB655392 QAS655391:QAX655392 QKO655391:QKT655392 QUK655391:QUP655392 REG655391:REL655392 ROC655391:ROH655392 RXY655391:RYD655392 SHU655391:SHZ655392 SRQ655391:SRV655392 TBM655391:TBR655392 TLI655391:TLN655392 TVE655391:TVJ655392 UFA655391:UFF655392 UOW655391:UPB655392 UYS655391:UYX655392 VIO655391:VIT655392 VSK655391:VSP655392 WCG655391:WCL655392 WMC655391:WMH655392 WVY655391:WWD655392 Q720927:V720928 JM720927:JR720928 TI720927:TN720928 ADE720927:ADJ720928 ANA720927:ANF720928 AWW720927:AXB720928 BGS720927:BGX720928 BQO720927:BQT720928 CAK720927:CAP720928 CKG720927:CKL720928 CUC720927:CUH720928 DDY720927:DED720928 DNU720927:DNZ720928 DXQ720927:DXV720928 EHM720927:EHR720928 ERI720927:ERN720928 FBE720927:FBJ720928 FLA720927:FLF720928 FUW720927:FVB720928 GES720927:GEX720928 GOO720927:GOT720928 GYK720927:GYP720928 HIG720927:HIL720928 HSC720927:HSH720928 IBY720927:ICD720928 ILU720927:ILZ720928 IVQ720927:IVV720928 JFM720927:JFR720928 JPI720927:JPN720928 JZE720927:JZJ720928 KJA720927:KJF720928 KSW720927:KTB720928 LCS720927:LCX720928 LMO720927:LMT720928 LWK720927:LWP720928 MGG720927:MGL720928 MQC720927:MQH720928 MZY720927:NAD720928 NJU720927:NJZ720928 NTQ720927:NTV720928 ODM720927:ODR720928 ONI720927:ONN720928 OXE720927:OXJ720928 PHA720927:PHF720928 PQW720927:PRB720928 QAS720927:QAX720928 QKO720927:QKT720928 QUK720927:QUP720928 REG720927:REL720928 ROC720927:ROH720928 RXY720927:RYD720928 SHU720927:SHZ720928 SRQ720927:SRV720928 TBM720927:TBR720928 TLI720927:TLN720928 TVE720927:TVJ720928 UFA720927:UFF720928 UOW720927:UPB720928 UYS720927:UYX720928 VIO720927:VIT720928 VSK720927:VSP720928 WCG720927:WCL720928 WMC720927:WMH720928 WVY720927:WWD720928 Q786463:V786464 JM786463:JR786464 TI786463:TN786464 ADE786463:ADJ786464 ANA786463:ANF786464 AWW786463:AXB786464 BGS786463:BGX786464 BQO786463:BQT786464 CAK786463:CAP786464 CKG786463:CKL786464 CUC786463:CUH786464 DDY786463:DED786464 DNU786463:DNZ786464 DXQ786463:DXV786464 EHM786463:EHR786464 ERI786463:ERN786464 FBE786463:FBJ786464 FLA786463:FLF786464 FUW786463:FVB786464 GES786463:GEX786464 GOO786463:GOT786464 GYK786463:GYP786464 HIG786463:HIL786464 HSC786463:HSH786464 IBY786463:ICD786464 ILU786463:ILZ786464 IVQ786463:IVV786464 JFM786463:JFR786464 JPI786463:JPN786464 JZE786463:JZJ786464 KJA786463:KJF786464 KSW786463:KTB786464 LCS786463:LCX786464 LMO786463:LMT786464 LWK786463:LWP786464 MGG786463:MGL786464 MQC786463:MQH786464 MZY786463:NAD786464 NJU786463:NJZ786464 NTQ786463:NTV786464 ODM786463:ODR786464 ONI786463:ONN786464 OXE786463:OXJ786464 PHA786463:PHF786464 PQW786463:PRB786464 QAS786463:QAX786464 QKO786463:QKT786464 QUK786463:QUP786464 REG786463:REL786464 ROC786463:ROH786464 RXY786463:RYD786464 SHU786463:SHZ786464 SRQ786463:SRV786464 TBM786463:TBR786464 TLI786463:TLN786464 TVE786463:TVJ786464 UFA786463:UFF786464 UOW786463:UPB786464 UYS786463:UYX786464 VIO786463:VIT786464 VSK786463:VSP786464 WCG786463:WCL786464 WMC786463:WMH786464 WVY786463:WWD786464 Q851999:V852000 JM851999:JR852000 TI851999:TN852000 ADE851999:ADJ852000 ANA851999:ANF852000 AWW851999:AXB852000 BGS851999:BGX852000 BQO851999:BQT852000 CAK851999:CAP852000 CKG851999:CKL852000 CUC851999:CUH852000 DDY851999:DED852000 DNU851999:DNZ852000 DXQ851999:DXV852000 EHM851999:EHR852000 ERI851999:ERN852000 FBE851999:FBJ852000 FLA851999:FLF852000 FUW851999:FVB852000 GES851999:GEX852000 GOO851999:GOT852000 GYK851999:GYP852000 HIG851999:HIL852000 HSC851999:HSH852000 IBY851999:ICD852000 ILU851999:ILZ852000 IVQ851999:IVV852000 JFM851999:JFR852000 JPI851999:JPN852000 JZE851999:JZJ852000 KJA851999:KJF852000 KSW851999:KTB852000 LCS851999:LCX852000 LMO851999:LMT852000 LWK851999:LWP852000 MGG851999:MGL852000 MQC851999:MQH852000 MZY851999:NAD852000 NJU851999:NJZ852000 NTQ851999:NTV852000 ODM851999:ODR852000 ONI851999:ONN852000 OXE851999:OXJ852000 PHA851999:PHF852000 PQW851999:PRB852000 QAS851999:QAX852000 QKO851999:QKT852000 QUK851999:QUP852000 REG851999:REL852000 ROC851999:ROH852000 RXY851999:RYD852000 SHU851999:SHZ852000 SRQ851999:SRV852000 TBM851999:TBR852000 TLI851999:TLN852000 TVE851999:TVJ852000 UFA851999:UFF852000 UOW851999:UPB852000 UYS851999:UYX852000 VIO851999:VIT852000 VSK851999:VSP852000 WCG851999:WCL852000 WMC851999:WMH852000 WVY851999:WWD852000 Q917535:V917536 JM917535:JR917536 TI917535:TN917536 ADE917535:ADJ917536 ANA917535:ANF917536 AWW917535:AXB917536 BGS917535:BGX917536 BQO917535:BQT917536 CAK917535:CAP917536 CKG917535:CKL917536 CUC917535:CUH917536 DDY917535:DED917536 DNU917535:DNZ917536 DXQ917535:DXV917536 EHM917535:EHR917536 ERI917535:ERN917536 FBE917535:FBJ917536 FLA917535:FLF917536 FUW917535:FVB917536 GES917535:GEX917536 GOO917535:GOT917536 GYK917535:GYP917536 HIG917535:HIL917536 HSC917535:HSH917536 IBY917535:ICD917536 ILU917535:ILZ917536 IVQ917535:IVV917536 JFM917535:JFR917536 JPI917535:JPN917536 JZE917535:JZJ917536 KJA917535:KJF917536 KSW917535:KTB917536 LCS917535:LCX917536 LMO917535:LMT917536 LWK917535:LWP917536 MGG917535:MGL917536 MQC917535:MQH917536 MZY917535:NAD917536 NJU917535:NJZ917536 NTQ917535:NTV917536 ODM917535:ODR917536 ONI917535:ONN917536 OXE917535:OXJ917536 PHA917535:PHF917536 PQW917535:PRB917536 QAS917535:QAX917536 QKO917535:QKT917536 QUK917535:QUP917536 REG917535:REL917536 ROC917535:ROH917536 RXY917535:RYD917536 SHU917535:SHZ917536 SRQ917535:SRV917536 TBM917535:TBR917536 TLI917535:TLN917536 TVE917535:TVJ917536 UFA917535:UFF917536 UOW917535:UPB917536 UYS917535:UYX917536 VIO917535:VIT917536 VSK917535:VSP917536 WCG917535:WCL917536 WMC917535:WMH917536 WVY917535:WWD917536 Q983071:V983072 JM983071:JR983072 TI983071:TN983072 ADE983071:ADJ983072 ANA983071:ANF983072 AWW983071:AXB983072 BGS983071:BGX983072 BQO983071:BQT983072 CAK983071:CAP983072 CKG983071:CKL983072 CUC983071:CUH983072 DDY983071:DED983072 DNU983071:DNZ983072 DXQ983071:DXV983072 EHM983071:EHR983072 ERI983071:ERN983072 FBE983071:FBJ983072 FLA983071:FLF983072 FUW983071:FVB983072 GES983071:GEX983072 GOO983071:GOT983072 GYK983071:GYP983072 HIG983071:HIL983072 HSC983071:HSH983072 IBY983071:ICD983072 ILU983071:ILZ983072 IVQ983071:IVV983072 JFM983071:JFR983072 JPI983071:JPN983072 JZE983071:JZJ983072 KJA983071:KJF983072 KSW983071:KTB983072 LCS983071:LCX983072 LMO983071:LMT983072 LWK983071:LWP983072 MGG983071:MGL983072 MQC983071:MQH983072 MZY983071:NAD983072 NJU983071:NJZ983072 NTQ983071:NTV983072 ODM983071:ODR983072 ONI983071:ONN983072 OXE983071:OXJ983072 PHA983071:PHF983072 PQW983071:PRB983072 QAS983071:QAX983072 QKO983071:QKT983072 QUK983071:QUP983072 REG983071:REL983072 ROC983071:ROH983072 RXY983071:RYD983072 SHU983071:SHZ983072 SRQ983071:SRV983072 TBM983071:TBR983072 TLI983071:TLN983072 TVE983071:TVJ983072 UFA983071:UFF983072 UOW983071:UPB983072 UYS983071:UYX983072 VIO983071:VIT983072 VSK983071:VSP983072 WCG983071:WCL983072 WMC983071:WMH983072 WVY983071:WWD983072</xm:sqref>
        </x14:dataValidation>
      </x14:dataValidations>
    </ext>
  </extLs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6" tint="0.79995117038483843"/>
  </sheetPr>
  <dimension ref="A1:AL177"/>
  <sheetViews>
    <sheetView workbookViewId="0"/>
  </sheetViews>
  <sheetFormatPr defaultColWidth="3.625" defaultRowHeight="15" customHeight="1"/>
  <cols>
    <col min="1" max="33" width="3.625" style="857" customWidth="1"/>
    <col min="34" max="34" width="14" style="857" customWidth="1"/>
    <col min="35" max="289" width="3.625" style="857" customWidth="1"/>
    <col min="290" max="290" width="14" style="857" customWidth="1"/>
    <col min="291" max="545" width="3.625" style="857" customWidth="1"/>
    <col min="546" max="546" width="14" style="857" customWidth="1"/>
    <col min="547" max="801" width="3.625" style="857" customWidth="1"/>
    <col min="802" max="802" width="14" style="857" customWidth="1"/>
    <col min="803" max="1057" width="3.625" style="857" customWidth="1"/>
    <col min="1058" max="1058" width="14" style="857" customWidth="1"/>
    <col min="1059" max="1313" width="3.625" style="857" customWidth="1"/>
    <col min="1314" max="1314" width="14" style="857" customWidth="1"/>
    <col min="1315" max="1569" width="3.625" style="857" customWidth="1"/>
    <col min="1570" max="1570" width="14" style="857" customWidth="1"/>
    <col min="1571" max="1825" width="3.625" style="857" customWidth="1"/>
    <col min="1826" max="1826" width="14" style="857" customWidth="1"/>
    <col min="1827" max="2081" width="3.625" style="857" customWidth="1"/>
    <col min="2082" max="2082" width="14" style="857" customWidth="1"/>
    <col min="2083" max="2337" width="3.625" style="857" customWidth="1"/>
    <col min="2338" max="2338" width="14" style="857" customWidth="1"/>
    <col min="2339" max="2593" width="3.625" style="857" customWidth="1"/>
    <col min="2594" max="2594" width="14" style="857" customWidth="1"/>
    <col min="2595" max="2849" width="3.625" style="857" customWidth="1"/>
    <col min="2850" max="2850" width="14" style="857" customWidth="1"/>
    <col min="2851" max="3105" width="3.625" style="857" customWidth="1"/>
    <col min="3106" max="3106" width="14" style="857" customWidth="1"/>
    <col min="3107" max="3361" width="3.625" style="857" customWidth="1"/>
    <col min="3362" max="3362" width="14" style="857" customWidth="1"/>
    <col min="3363" max="3617" width="3.625" style="857" customWidth="1"/>
    <col min="3618" max="3618" width="14" style="857" customWidth="1"/>
    <col min="3619" max="3873" width="3.625" style="857" customWidth="1"/>
    <col min="3874" max="3874" width="14" style="857" customWidth="1"/>
    <col min="3875" max="4129" width="3.625" style="857" customWidth="1"/>
    <col min="4130" max="4130" width="14" style="857" customWidth="1"/>
    <col min="4131" max="4385" width="3.625" style="857" customWidth="1"/>
    <col min="4386" max="4386" width="14" style="857" customWidth="1"/>
    <col min="4387" max="4641" width="3.625" style="857" customWidth="1"/>
    <col min="4642" max="4642" width="14" style="857" customWidth="1"/>
    <col min="4643" max="4897" width="3.625" style="857" customWidth="1"/>
    <col min="4898" max="4898" width="14" style="857" customWidth="1"/>
    <col min="4899" max="5153" width="3.625" style="857" customWidth="1"/>
    <col min="5154" max="5154" width="14" style="857" customWidth="1"/>
    <col min="5155" max="5409" width="3.625" style="857" customWidth="1"/>
    <col min="5410" max="5410" width="14" style="857" customWidth="1"/>
    <col min="5411" max="5665" width="3.625" style="857" customWidth="1"/>
    <col min="5666" max="5666" width="14" style="857" customWidth="1"/>
    <col min="5667" max="5921" width="3.625" style="857" customWidth="1"/>
    <col min="5922" max="5922" width="14" style="857" customWidth="1"/>
    <col min="5923" max="6177" width="3.625" style="857" customWidth="1"/>
    <col min="6178" max="6178" width="14" style="857" customWidth="1"/>
    <col min="6179" max="6433" width="3.625" style="857" customWidth="1"/>
    <col min="6434" max="6434" width="14" style="857" customWidth="1"/>
    <col min="6435" max="6689" width="3.625" style="857" customWidth="1"/>
    <col min="6690" max="6690" width="14" style="857" customWidth="1"/>
    <col min="6691" max="6945" width="3.625" style="857" customWidth="1"/>
    <col min="6946" max="6946" width="14" style="857" customWidth="1"/>
    <col min="6947" max="7201" width="3.625" style="857" customWidth="1"/>
    <col min="7202" max="7202" width="14" style="857" customWidth="1"/>
    <col min="7203" max="7457" width="3.625" style="857" customWidth="1"/>
    <col min="7458" max="7458" width="14" style="857" customWidth="1"/>
    <col min="7459" max="7713" width="3.625" style="857" customWidth="1"/>
    <col min="7714" max="7714" width="14" style="857" customWidth="1"/>
    <col min="7715" max="7969" width="3.625" style="857" customWidth="1"/>
    <col min="7970" max="7970" width="14" style="857" customWidth="1"/>
    <col min="7971" max="8225" width="3.625" style="857" customWidth="1"/>
    <col min="8226" max="8226" width="14" style="857" customWidth="1"/>
    <col min="8227" max="8481" width="3.625" style="857" customWidth="1"/>
    <col min="8482" max="8482" width="14" style="857" customWidth="1"/>
    <col min="8483" max="8737" width="3.625" style="857" customWidth="1"/>
    <col min="8738" max="8738" width="14" style="857" customWidth="1"/>
    <col min="8739" max="8993" width="3.625" style="857" customWidth="1"/>
    <col min="8994" max="8994" width="14" style="857" customWidth="1"/>
    <col min="8995" max="9249" width="3.625" style="857" customWidth="1"/>
    <col min="9250" max="9250" width="14" style="857" customWidth="1"/>
    <col min="9251" max="9505" width="3.625" style="857" customWidth="1"/>
    <col min="9506" max="9506" width="14" style="857" customWidth="1"/>
    <col min="9507" max="9761" width="3.625" style="857" customWidth="1"/>
    <col min="9762" max="9762" width="14" style="857" customWidth="1"/>
    <col min="9763" max="10017" width="3.625" style="857" customWidth="1"/>
    <col min="10018" max="10018" width="14" style="857" customWidth="1"/>
    <col min="10019" max="10273" width="3.625" style="857" customWidth="1"/>
    <col min="10274" max="10274" width="14" style="857" customWidth="1"/>
    <col min="10275" max="10529" width="3.625" style="857" customWidth="1"/>
    <col min="10530" max="10530" width="14" style="857" customWidth="1"/>
    <col min="10531" max="10785" width="3.625" style="857" customWidth="1"/>
    <col min="10786" max="10786" width="14" style="857" customWidth="1"/>
    <col min="10787" max="11041" width="3.625" style="857" customWidth="1"/>
    <col min="11042" max="11042" width="14" style="857" customWidth="1"/>
    <col min="11043" max="11297" width="3.625" style="857" customWidth="1"/>
    <col min="11298" max="11298" width="14" style="857" customWidth="1"/>
    <col min="11299" max="11553" width="3.625" style="857" customWidth="1"/>
    <col min="11554" max="11554" width="14" style="857" customWidth="1"/>
    <col min="11555" max="11809" width="3.625" style="857" customWidth="1"/>
    <col min="11810" max="11810" width="14" style="857" customWidth="1"/>
    <col min="11811" max="12065" width="3.625" style="857" customWidth="1"/>
    <col min="12066" max="12066" width="14" style="857" customWidth="1"/>
    <col min="12067" max="12321" width="3.625" style="857" customWidth="1"/>
    <col min="12322" max="12322" width="14" style="857" customWidth="1"/>
    <col min="12323" max="12577" width="3.625" style="857" customWidth="1"/>
    <col min="12578" max="12578" width="14" style="857" customWidth="1"/>
    <col min="12579" max="12833" width="3.625" style="857" customWidth="1"/>
    <col min="12834" max="12834" width="14" style="857" customWidth="1"/>
    <col min="12835" max="13089" width="3.625" style="857" customWidth="1"/>
    <col min="13090" max="13090" width="14" style="857" customWidth="1"/>
    <col min="13091" max="13345" width="3.625" style="857" customWidth="1"/>
    <col min="13346" max="13346" width="14" style="857" customWidth="1"/>
    <col min="13347" max="13601" width="3.625" style="857" customWidth="1"/>
    <col min="13602" max="13602" width="14" style="857" customWidth="1"/>
    <col min="13603" max="13857" width="3.625" style="857" customWidth="1"/>
    <col min="13858" max="13858" width="14" style="857" customWidth="1"/>
    <col min="13859" max="14113" width="3.625" style="857" customWidth="1"/>
    <col min="14114" max="14114" width="14" style="857" customWidth="1"/>
    <col min="14115" max="14369" width="3.625" style="857" customWidth="1"/>
    <col min="14370" max="14370" width="14" style="857" customWidth="1"/>
    <col min="14371" max="14625" width="3.625" style="857" customWidth="1"/>
    <col min="14626" max="14626" width="14" style="857" customWidth="1"/>
    <col min="14627" max="14881" width="3.625" style="857" customWidth="1"/>
    <col min="14882" max="14882" width="14" style="857" customWidth="1"/>
    <col min="14883" max="15137" width="3.625" style="857" customWidth="1"/>
    <col min="15138" max="15138" width="14" style="857" customWidth="1"/>
    <col min="15139" max="15393" width="3.625" style="857" customWidth="1"/>
    <col min="15394" max="15394" width="14" style="857" customWidth="1"/>
    <col min="15395" max="15649" width="3.625" style="857" customWidth="1"/>
    <col min="15650" max="15650" width="14" style="857" customWidth="1"/>
    <col min="15651" max="15905" width="3.625" style="857" customWidth="1"/>
    <col min="15906" max="15906" width="14" style="857" customWidth="1"/>
    <col min="15907" max="16161" width="3.625" style="857" customWidth="1"/>
    <col min="16162" max="16162" width="14" style="857" customWidth="1"/>
    <col min="16163" max="16384" width="3.625" style="857" customWidth="1"/>
  </cols>
  <sheetData>
    <row r="1" spans="1:38" ht="13.5">
      <c r="A1" s="2267" t="s">
        <v>2829</v>
      </c>
      <c r="B1" s="2267"/>
      <c r="C1" s="2267"/>
      <c r="D1" s="2267"/>
      <c r="E1" s="2267"/>
      <c r="F1" s="2267"/>
      <c r="G1" s="2267"/>
      <c r="H1" s="2267"/>
      <c r="I1" s="2267"/>
      <c r="J1" s="2267"/>
      <c r="K1" s="2267"/>
      <c r="L1" s="2267"/>
      <c r="M1" s="2267"/>
      <c r="N1" s="2267"/>
      <c r="O1" s="2267"/>
      <c r="P1" s="2267"/>
      <c r="Q1" s="2267"/>
      <c r="R1" s="2267"/>
      <c r="S1" s="2267"/>
      <c r="T1" s="2267"/>
      <c r="U1" s="2267"/>
      <c r="V1" s="2267"/>
      <c r="W1" s="2267"/>
      <c r="X1" s="2267"/>
      <c r="AH1" s="859" t="s">
        <v>3093</v>
      </c>
      <c r="AI1" s="859"/>
    </row>
    <row r="2" spans="1:38" ht="13.5">
      <c r="A2" s="2267"/>
      <c r="B2" s="2267"/>
      <c r="C2" s="2267"/>
      <c r="D2" s="2267"/>
      <c r="E2" s="2267"/>
      <c r="F2" s="2267"/>
      <c r="G2" s="2267"/>
      <c r="H2" s="2267"/>
      <c r="I2" s="2267"/>
      <c r="J2" s="2267"/>
      <c r="K2" s="2267"/>
      <c r="L2" s="2267"/>
      <c r="M2" s="2267"/>
      <c r="N2" s="2267"/>
      <c r="O2" s="2267"/>
      <c r="P2" s="2267"/>
      <c r="Q2" s="2267"/>
      <c r="R2" s="2267"/>
      <c r="S2" s="2267"/>
      <c r="T2" s="2267"/>
      <c r="U2" s="2267"/>
      <c r="V2" s="2267"/>
      <c r="W2" s="2267"/>
      <c r="X2" s="2267"/>
      <c r="AH2" s="860" t="s">
        <v>2845</v>
      </c>
      <c r="AI2" s="859"/>
    </row>
    <row r="3" spans="1:38" ht="17.25">
      <c r="A3" s="866"/>
      <c r="B3" s="866"/>
      <c r="C3" s="866"/>
      <c r="D3" s="866"/>
      <c r="E3" s="866"/>
      <c r="F3" s="866"/>
      <c r="G3" s="866"/>
      <c r="H3" s="866"/>
      <c r="I3" s="866"/>
      <c r="J3" s="866"/>
      <c r="K3" s="866"/>
      <c r="L3" s="866"/>
      <c r="M3" s="866"/>
      <c r="N3" s="866"/>
      <c r="O3" s="866"/>
      <c r="P3" s="866"/>
      <c r="Q3" s="866"/>
      <c r="R3" s="866"/>
      <c r="S3" s="866"/>
      <c r="T3" s="866"/>
      <c r="U3" s="866"/>
      <c r="V3" s="866"/>
      <c r="W3" s="866"/>
      <c r="X3" s="866"/>
      <c r="AH3" s="861" t="str">
        <f>HYPERLINK("#A1：X54")</f>
        <v>#A1：X54</v>
      </c>
      <c r="AI3" s="862" t="s">
        <v>3466</v>
      </c>
      <c r="AJ3" s="863"/>
      <c r="AK3" s="863"/>
      <c r="AL3" s="863"/>
    </row>
    <row r="4" spans="1:38" ht="13.5">
      <c r="Q4" s="2314" t="s">
        <v>3089</v>
      </c>
      <c r="R4" s="2314"/>
      <c r="S4" s="803"/>
      <c r="T4" s="867" t="s">
        <v>371</v>
      </c>
      <c r="U4" s="803"/>
      <c r="V4" s="867" t="s">
        <v>4</v>
      </c>
      <c r="W4" s="803"/>
      <c r="X4" s="867" t="s">
        <v>373</v>
      </c>
      <c r="AH4" s="861" t="str">
        <f>HYPERLINK("#A55：X108")</f>
        <v>#A55：X108</v>
      </c>
      <c r="AI4" s="864" t="s">
        <v>3485</v>
      </c>
      <c r="AJ4" s="865"/>
      <c r="AK4" s="865"/>
      <c r="AL4" s="865"/>
    </row>
    <row r="5" spans="1:38" ht="13.5">
      <c r="R5" s="868"/>
      <c r="S5" s="867"/>
      <c r="T5" s="867"/>
      <c r="U5" s="867"/>
      <c r="V5" s="867"/>
      <c r="W5" s="867"/>
      <c r="X5" s="867"/>
      <c r="AH5" s="861" t="str">
        <f>HYPERLINK("#A109：X162")</f>
        <v>#A109：X162</v>
      </c>
      <c r="AI5" s="864" t="s">
        <v>3586</v>
      </c>
      <c r="AJ5" s="865"/>
      <c r="AK5" s="865"/>
      <c r="AL5" s="865"/>
    </row>
    <row r="6" spans="1:38" ht="13.5">
      <c r="A6" s="857" t="str">
        <f ca="1">cst_Pre_Corp__SHINSEI</f>
        <v>一般財団法人　岩手県建築住宅センター</v>
      </c>
    </row>
    <row r="7" spans="1:38" ht="13.5">
      <c r="A7" s="857" t="str">
        <f ca="1">"　　"&amp;cst_Pre_Daihyou__SHINSEI&amp;"　様"</f>
        <v>　　理事長　　渡 邊 健 治　様</v>
      </c>
    </row>
    <row r="9" spans="1:38" ht="13.5">
      <c r="O9" s="868" t="s">
        <v>3587</v>
      </c>
      <c r="Q9" s="2321" t="str">
        <f>cst_wskakunin_owner1__space</f>
        <v>松山　梨香子</v>
      </c>
      <c r="R9" s="2321"/>
      <c r="S9" s="2321"/>
      <c r="T9" s="2321"/>
      <c r="U9" s="2321"/>
      <c r="V9" s="2321"/>
      <c r="W9" s="2321"/>
      <c r="X9" s="867" t="s">
        <v>372</v>
      </c>
    </row>
    <row r="10" spans="1:38" ht="13.5">
      <c r="Q10" s="2321"/>
      <c r="R10" s="2321"/>
      <c r="S10" s="2321"/>
      <c r="T10" s="2321"/>
      <c r="U10" s="2321"/>
      <c r="V10" s="2321"/>
      <c r="W10" s="2321"/>
    </row>
    <row r="11" spans="1:38" ht="13.5">
      <c r="O11" s="868" t="s">
        <v>21</v>
      </c>
      <c r="Q11" s="2321" t="str">
        <f>cst_wskakunin_owner1__address</f>
        <v/>
      </c>
      <c r="R11" s="2321"/>
      <c r="S11" s="2321"/>
      <c r="T11" s="2321"/>
      <c r="U11" s="2321"/>
      <c r="V11" s="2321"/>
      <c r="W11" s="2321"/>
    </row>
    <row r="12" spans="1:38" ht="13.5">
      <c r="Q12" s="2321"/>
      <c r="R12" s="2321"/>
      <c r="S12" s="2321"/>
      <c r="T12" s="2321"/>
      <c r="U12" s="2321"/>
      <c r="V12" s="2321"/>
      <c r="W12" s="2321"/>
    </row>
    <row r="13" spans="1:38" ht="13.5">
      <c r="O13" s="868" t="s">
        <v>22</v>
      </c>
      <c r="Q13" s="2311" t="str">
        <f>cst_wskakunin_owner1_TEL</f>
        <v/>
      </c>
      <c r="R13" s="2311"/>
      <c r="S13" s="2311"/>
      <c r="T13" s="2311"/>
      <c r="U13" s="2311"/>
      <c r="V13" s="2311"/>
      <c r="W13" s="2311"/>
    </row>
    <row r="14" spans="1:38" ht="13.5">
      <c r="M14" s="857" t="s">
        <v>3588</v>
      </c>
    </row>
    <row r="15" spans="1:38" ht="13.5">
      <c r="O15" s="868" t="s">
        <v>3573</v>
      </c>
      <c r="Q15" s="2322"/>
      <c r="R15" s="2322"/>
      <c r="S15" s="2322"/>
      <c r="T15" s="2322"/>
      <c r="U15" s="2322"/>
      <c r="V15" s="2322"/>
      <c r="W15" s="2322"/>
      <c r="X15" s="867" t="s">
        <v>3574</v>
      </c>
    </row>
    <row r="16" spans="1:38" ht="13.5">
      <c r="Q16" s="2322"/>
      <c r="R16" s="2322"/>
      <c r="S16" s="2322"/>
      <c r="T16" s="2322"/>
      <c r="U16" s="2322"/>
      <c r="V16" s="2322"/>
      <c r="W16" s="2322"/>
      <c r="X16" s="867"/>
    </row>
    <row r="17" spans="1:24" ht="13.5">
      <c r="O17" s="868" t="s">
        <v>3575</v>
      </c>
      <c r="Q17" s="2312"/>
      <c r="R17" s="2312"/>
      <c r="S17" s="2312"/>
      <c r="T17" s="2312"/>
      <c r="U17" s="2312"/>
      <c r="V17" s="2312"/>
      <c r="W17" s="2312"/>
      <c r="X17" s="868" t="s">
        <v>3576</v>
      </c>
    </row>
    <row r="18" spans="1:24" ht="13.5">
      <c r="O18" s="868" t="s">
        <v>3589</v>
      </c>
      <c r="Q18" s="2322"/>
      <c r="R18" s="2322"/>
      <c r="S18" s="2322"/>
      <c r="T18" s="2322"/>
      <c r="U18" s="2322"/>
      <c r="V18" s="2322"/>
      <c r="W18" s="2322"/>
      <c r="X18" s="868" t="s">
        <v>3576</v>
      </c>
    </row>
    <row r="19" spans="1:24" ht="13.5">
      <c r="Q19" s="2322"/>
      <c r="R19" s="2322"/>
      <c r="S19" s="2322"/>
      <c r="T19" s="2322"/>
      <c r="U19" s="2322"/>
      <c r="V19" s="2322"/>
      <c r="W19" s="2322"/>
      <c r="X19" s="868"/>
    </row>
    <row r="20" spans="1:24" ht="13.5">
      <c r="O20" s="868" t="s">
        <v>3590</v>
      </c>
      <c r="Q20" s="2323"/>
      <c r="R20" s="2323"/>
      <c r="S20" s="2323"/>
      <c r="T20" s="2323"/>
      <c r="U20" s="2323"/>
      <c r="V20" s="2323"/>
      <c r="W20" s="2323"/>
      <c r="X20" s="868" t="s">
        <v>3576</v>
      </c>
    </row>
    <row r="23" spans="1:24" ht="13.5">
      <c r="A23" s="857" t="s">
        <v>3591</v>
      </c>
    </row>
    <row r="25" spans="1:24" ht="13.5">
      <c r="A25" s="2259" t="s">
        <v>0</v>
      </c>
      <c r="B25" s="2259"/>
      <c r="C25" s="2259"/>
      <c r="D25" s="2259"/>
      <c r="E25" s="2259"/>
      <c r="F25" s="2259"/>
      <c r="G25" s="2259"/>
      <c r="H25" s="2259"/>
      <c r="I25" s="2259"/>
      <c r="J25" s="2259"/>
      <c r="K25" s="2259"/>
      <c r="L25" s="2259"/>
      <c r="M25" s="2259"/>
      <c r="N25" s="2259"/>
      <c r="O25" s="2259"/>
      <c r="P25" s="2259"/>
      <c r="Q25" s="2259"/>
      <c r="R25" s="2259"/>
      <c r="S25" s="2259"/>
      <c r="T25" s="2259"/>
      <c r="U25" s="2259"/>
      <c r="V25" s="2259"/>
      <c r="W25" s="2259"/>
      <c r="X25" s="2259"/>
    </row>
    <row r="27" spans="1:24" ht="13.5">
      <c r="B27" s="857" t="s">
        <v>3592</v>
      </c>
    </row>
    <row r="28" spans="1:24" ht="13.5">
      <c r="D28" s="907"/>
      <c r="E28" s="908" t="s">
        <v>3593</v>
      </c>
      <c r="F28" s="908"/>
      <c r="G28" s="908"/>
      <c r="H28" s="907"/>
      <c r="I28" s="908" t="s">
        <v>2806</v>
      </c>
      <c r="J28" s="908"/>
      <c r="K28" s="908"/>
      <c r="L28" s="857" t="s">
        <v>3594</v>
      </c>
    </row>
    <row r="30" spans="1:24" ht="13.5">
      <c r="B30" s="857" t="s">
        <v>3581</v>
      </c>
    </row>
    <row r="31" spans="1:24" ht="13.5">
      <c r="D31" s="2321" t="str">
        <f>cst_wskakunin_BUILD__address</f>
        <v>岩手県盛岡市</v>
      </c>
      <c r="E31" s="2321"/>
      <c r="F31" s="2321"/>
      <c r="G31" s="2321"/>
      <c r="H31" s="2321"/>
      <c r="I31" s="2321"/>
      <c r="J31" s="2321"/>
      <c r="K31" s="2321"/>
      <c r="L31" s="2321"/>
      <c r="M31" s="2321"/>
      <c r="N31" s="2321"/>
      <c r="O31" s="2321"/>
      <c r="P31" s="2321"/>
      <c r="Q31" s="2321"/>
      <c r="R31" s="2321"/>
      <c r="S31" s="2321"/>
      <c r="T31" s="2321"/>
      <c r="U31" s="2321"/>
      <c r="V31" s="2321"/>
      <c r="W31" s="2321"/>
    </row>
    <row r="32" spans="1:24" ht="13.5">
      <c r="D32" s="2324"/>
      <c r="E32" s="2324"/>
      <c r="F32" s="2324"/>
      <c r="G32" s="2324"/>
      <c r="H32" s="2324"/>
      <c r="I32" s="2324"/>
      <c r="J32" s="2324"/>
      <c r="K32" s="2324"/>
      <c r="L32" s="2324"/>
      <c r="M32" s="2324"/>
      <c r="N32" s="2324"/>
      <c r="O32" s="2324"/>
      <c r="P32" s="2324"/>
      <c r="Q32" s="2324"/>
      <c r="R32" s="2324"/>
      <c r="S32" s="2324"/>
      <c r="T32" s="2324"/>
      <c r="U32" s="2324"/>
      <c r="V32" s="2324"/>
      <c r="W32" s="2324"/>
    </row>
    <row r="34" spans="1:24" ht="13.5">
      <c r="B34" s="857" t="s">
        <v>3595</v>
      </c>
    </row>
    <row r="35" spans="1:24" ht="13.5">
      <c r="D35" s="2316" t="str">
        <f>IF(目次・入力シート!$BJ$33="","「目次･入力シート」に入力してください",目次・入力シート!$BJ$33)</f>
        <v>「目次･入力シート」に入力してください</v>
      </c>
      <c r="E35" s="2316"/>
      <c r="F35" s="2316"/>
      <c r="G35" s="2316"/>
      <c r="H35" s="2316"/>
      <c r="I35" s="2316"/>
      <c r="J35" s="2316"/>
      <c r="K35" s="2316"/>
      <c r="L35" s="908"/>
      <c r="M35" s="909" t="s">
        <v>374</v>
      </c>
      <c r="N35" s="2317" t="str">
        <f>IF(目次・入力シート!$BK$31="","「目次･入力シート」に入力してください",目次・入力シート!$BK$31)</f>
        <v>「目次･入力シート」に入力してください</v>
      </c>
      <c r="O35" s="2317"/>
      <c r="P35" s="2317"/>
      <c r="Q35" s="2317"/>
      <c r="R35" s="2317"/>
      <c r="S35" s="2317"/>
      <c r="T35" s="910" t="s">
        <v>375</v>
      </c>
      <c r="U35" s="908"/>
      <c r="V35" s="908"/>
      <c r="W35" s="908"/>
    </row>
    <row r="37" spans="1:24" ht="13.5">
      <c r="B37" s="857" t="s">
        <v>3596</v>
      </c>
    </row>
    <row r="38" spans="1:24" ht="13.5">
      <c r="D38" s="2316" t="str">
        <f>IF(目次・入力シート!BJ71="","「目次･入力シート」に入力してください",目次・入力シート!BJ71)</f>
        <v>「目次･入力シート」に入力してください</v>
      </c>
      <c r="E38" s="2316"/>
      <c r="F38" s="2316"/>
      <c r="G38" s="2316"/>
      <c r="H38" s="2316"/>
      <c r="I38" s="2316"/>
      <c r="J38" s="2316"/>
      <c r="K38" s="2316"/>
      <c r="L38" s="908"/>
      <c r="M38" s="909" t="s">
        <v>374</v>
      </c>
      <c r="N38" s="2317" t="str">
        <f>IF(目次・入力シート!BK69="","「目次･入力シート」に入力してください",目次・入力シート!BK69)</f>
        <v>「目次･入力シート」に入力してください</v>
      </c>
      <c r="O38" s="2317"/>
      <c r="P38" s="2317"/>
      <c r="Q38" s="2317"/>
      <c r="R38" s="2317"/>
      <c r="S38" s="2317"/>
      <c r="T38" s="910" t="s">
        <v>375</v>
      </c>
      <c r="U38" s="908"/>
      <c r="V38" s="908"/>
      <c r="W38" s="908"/>
    </row>
    <row r="39" spans="1:24" ht="13.5">
      <c r="A39" s="867"/>
      <c r="B39" s="867"/>
      <c r="C39" s="867"/>
      <c r="D39" s="867"/>
      <c r="E39" s="867"/>
      <c r="F39" s="867"/>
      <c r="G39" s="867"/>
      <c r="H39" s="867"/>
      <c r="I39" s="867"/>
      <c r="J39" s="867"/>
      <c r="K39" s="867"/>
      <c r="L39" s="867"/>
      <c r="M39" s="867"/>
      <c r="N39" s="867"/>
      <c r="O39" s="867"/>
      <c r="P39" s="867"/>
      <c r="Q39" s="867"/>
      <c r="R39" s="867"/>
      <c r="S39" s="867"/>
      <c r="T39" s="867"/>
      <c r="U39" s="867"/>
      <c r="V39" s="867"/>
      <c r="W39" s="867"/>
      <c r="X39" s="867"/>
    </row>
    <row r="40" spans="1:24" ht="13.5">
      <c r="B40" s="857" t="s">
        <v>3597</v>
      </c>
    </row>
    <row r="41" spans="1:24" ht="13.5">
      <c r="D41" s="2318"/>
      <c r="E41" s="2318"/>
      <c r="F41" s="2318"/>
      <c r="G41" s="2318"/>
      <c r="H41" s="2318"/>
      <c r="I41" s="2318"/>
      <c r="J41" s="2318"/>
      <c r="K41" s="2318"/>
      <c r="L41" s="2318"/>
      <c r="M41" s="2318"/>
      <c r="N41" s="2318"/>
      <c r="O41" s="2318"/>
      <c r="P41" s="2318"/>
      <c r="Q41" s="2318"/>
      <c r="R41" s="2318"/>
      <c r="S41" s="2318"/>
      <c r="T41" s="2318"/>
      <c r="U41" s="2318"/>
      <c r="V41" s="2318"/>
      <c r="W41" s="2318"/>
    </row>
    <row r="42" spans="1:24" ht="13.5">
      <c r="D42" s="2318"/>
      <c r="E42" s="2318"/>
      <c r="F42" s="2318"/>
      <c r="G42" s="2318"/>
      <c r="H42" s="2318"/>
      <c r="I42" s="2318"/>
      <c r="J42" s="2318"/>
      <c r="K42" s="2318"/>
      <c r="L42" s="2318"/>
      <c r="M42" s="2318"/>
      <c r="N42" s="2318"/>
      <c r="O42" s="2318"/>
      <c r="P42" s="2318"/>
      <c r="Q42" s="2318"/>
      <c r="R42" s="2318"/>
      <c r="S42" s="2318"/>
      <c r="T42" s="2318"/>
      <c r="U42" s="2318"/>
      <c r="V42" s="2318"/>
      <c r="W42" s="2318"/>
    </row>
    <row r="43" spans="1:24" ht="13.5">
      <c r="D43" s="2319"/>
      <c r="E43" s="2319"/>
      <c r="F43" s="2319"/>
      <c r="G43" s="2319"/>
      <c r="H43" s="2319"/>
      <c r="I43" s="2319"/>
      <c r="J43" s="2319"/>
      <c r="K43" s="2319"/>
      <c r="L43" s="2319"/>
      <c r="M43" s="2319"/>
      <c r="N43" s="2319"/>
      <c r="O43" s="2319"/>
      <c r="P43" s="2319"/>
      <c r="Q43" s="2319"/>
      <c r="R43" s="2319"/>
      <c r="S43" s="2319"/>
      <c r="T43" s="2319"/>
      <c r="U43" s="2319"/>
      <c r="V43" s="2319"/>
      <c r="W43" s="2319"/>
    </row>
    <row r="45" spans="1:24" ht="13.5">
      <c r="A45" s="857" t="s">
        <v>3598</v>
      </c>
    </row>
    <row r="46" spans="1:24" ht="13.5">
      <c r="A46" s="857" t="s">
        <v>3599</v>
      </c>
    </row>
    <row r="48" spans="1:24" ht="13.5">
      <c r="A48" s="857" t="s">
        <v>3600</v>
      </c>
    </row>
    <row r="49" spans="1:38" ht="13.5">
      <c r="B49" s="857" t="s">
        <v>3601</v>
      </c>
    </row>
    <row r="50" spans="1:38" ht="13.5">
      <c r="A50" s="2315" t="s">
        <v>3602</v>
      </c>
      <c r="B50" s="2315"/>
      <c r="C50" s="2315"/>
      <c r="D50" s="2315"/>
      <c r="E50" s="2320" t="s">
        <v>3603</v>
      </c>
      <c r="F50" s="2315" t="s">
        <v>3604</v>
      </c>
      <c r="G50" s="2315"/>
      <c r="H50" s="2315" t="s">
        <v>3605</v>
      </c>
      <c r="I50" s="2315"/>
      <c r="J50" s="2315" t="s">
        <v>3606</v>
      </c>
      <c r="K50" s="2315"/>
      <c r="L50" s="2315" t="s">
        <v>3607</v>
      </c>
      <c r="M50" s="2315"/>
      <c r="N50" s="2315" t="s">
        <v>3608</v>
      </c>
      <c r="O50" s="2315"/>
      <c r="P50" s="2315"/>
      <c r="Q50" s="2315"/>
      <c r="R50" s="2315" t="s">
        <v>3609</v>
      </c>
      <c r="S50" s="2315"/>
      <c r="T50" s="2315"/>
      <c r="U50" s="2315" t="s">
        <v>3610</v>
      </c>
      <c r="V50" s="2315"/>
      <c r="W50" s="2315"/>
      <c r="X50" s="2315"/>
    </row>
    <row r="51" spans="1:38" ht="13.5">
      <c r="A51" s="2315"/>
      <c r="B51" s="2315"/>
      <c r="C51" s="2315"/>
      <c r="D51" s="2315"/>
      <c r="E51" s="2320"/>
      <c r="F51" s="2315"/>
      <c r="G51" s="2315"/>
      <c r="H51" s="2315"/>
      <c r="I51" s="2315"/>
      <c r="J51" s="2315"/>
      <c r="K51" s="2315"/>
      <c r="L51" s="2315"/>
      <c r="M51" s="2315"/>
      <c r="N51" s="2315"/>
      <c r="O51" s="2315"/>
      <c r="P51" s="2315"/>
      <c r="Q51" s="2315"/>
      <c r="R51" s="2315"/>
      <c r="S51" s="2315"/>
      <c r="T51" s="2315"/>
      <c r="U51" s="2315"/>
      <c r="V51" s="2315"/>
      <c r="W51" s="2315"/>
      <c r="X51" s="2315"/>
    </row>
    <row r="52" spans="1:38" ht="13.5">
      <c r="A52" s="2315"/>
      <c r="B52" s="2315"/>
      <c r="C52" s="2315"/>
      <c r="D52" s="2315"/>
      <c r="E52" s="2320"/>
      <c r="F52" s="2315"/>
      <c r="G52" s="2315"/>
      <c r="H52" s="2315"/>
      <c r="I52" s="2315"/>
      <c r="J52" s="2315"/>
      <c r="K52" s="2315"/>
      <c r="L52" s="2315"/>
      <c r="M52" s="2315"/>
      <c r="N52" s="2315"/>
      <c r="O52" s="2315"/>
      <c r="P52" s="2315"/>
      <c r="Q52" s="2315"/>
      <c r="R52" s="2315"/>
      <c r="S52" s="2315"/>
      <c r="T52" s="2315"/>
      <c r="U52" s="2315"/>
      <c r="V52" s="2315"/>
      <c r="W52" s="2315"/>
      <c r="X52" s="2315"/>
    </row>
    <row r="53" spans="1:38" ht="13.5">
      <c r="A53" s="2315"/>
      <c r="B53" s="2315"/>
      <c r="C53" s="2315"/>
      <c r="D53" s="2315"/>
      <c r="E53" s="2320"/>
      <c r="F53" s="2315"/>
      <c r="G53" s="2315"/>
      <c r="H53" s="2315"/>
      <c r="I53" s="2315"/>
      <c r="J53" s="2315"/>
      <c r="K53" s="2315"/>
      <c r="L53" s="2315"/>
      <c r="M53" s="2315"/>
      <c r="N53" s="2315"/>
      <c r="O53" s="2315"/>
      <c r="P53" s="2315"/>
      <c r="Q53" s="2315"/>
      <c r="R53" s="2315"/>
      <c r="S53" s="2315"/>
      <c r="T53" s="2315"/>
      <c r="U53" s="2315"/>
      <c r="V53" s="2315"/>
      <c r="W53" s="2315"/>
      <c r="X53" s="2315"/>
    </row>
    <row r="54" spans="1:38" s="873" customFormat="1" ht="13.5">
      <c r="A54" s="2315"/>
      <c r="B54" s="2315"/>
      <c r="C54" s="2315"/>
      <c r="D54" s="2315"/>
      <c r="E54" s="2320"/>
      <c r="F54" s="2315"/>
      <c r="G54" s="2315"/>
      <c r="H54" s="2315"/>
      <c r="I54" s="2315"/>
      <c r="J54" s="2315"/>
      <c r="K54" s="2315"/>
      <c r="L54" s="2315"/>
      <c r="M54" s="2315"/>
      <c r="N54" s="2315"/>
      <c r="O54" s="2315"/>
      <c r="P54" s="2315"/>
      <c r="Q54" s="2315"/>
      <c r="R54" s="2315" t="s">
        <v>3611</v>
      </c>
      <c r="S54" s="2315"/>
      <c r="T54" s="2315"/>
      <c r="U54" s="2315"/>
      <c r="V54" s="2315"/>
      <c r="W54" s="2315"/>
      <c r="X54" s="2315"/>
    </row>
    <row r="55" spans="1:38" s="873" customFormat="1" ht="13.5">
      <c r="A55" s="2225" t="s">
        <v>3165</v>
      </c>
      <c r="B55" s="2225"/>
      <c r="C55" s="2225"/>
      <c r="D55" s="2225"/>
      <c r="E55" s="2225"/>
      <c r="F55" s="2225"/>
      <c r="G55" s="2225"/>
      <c r="H55" s="2225"/>
      <c r="I55" s="2225"/>
      <c r="J55" s="2225"/>
      <c r="K55" s="2225"/>
      <c r="L55" s="2225"/>
      <c r="M55" s="2225"/>
      <c r="N55" s="2225"/>
      <c r="O55" s="2225"/>
      <c r="P55" s="2225"/>
      <c r="Q55" s="2225"/>
      <c r="R55" s="2225"/>
      <c r="S55" s="2225"/>
      <c r="T55" s="2225"/>
      <c r="U55" s="2225"/>
      <c r="V55" s="2225"/>
      <c r="W55" s="2225"/>
      <c r="X55" s="2225"/>
      <c r="AH55" s="859" t="s">
        <v>3093</v>
      </c>
      <c r="AI55" s="859"/>
      <c r="AJ55" s="857"/>
      <c r="AK55" s="857"/>
      <c r="AL55" s="857"/>
    </row>
    <row r="56" spans="1:38" s="873" customFormat="1" ht="13.5">
      <c r="A56" s="911" t="s">
        <v>3166</v>
      </c>
      <c r="B56" s="555"/>
      <c r="C56" s="555"/>
      <c r="D56" s="555"/>
      <c r="E56" s="555"/>
      <c r="F56" s="555"/>
      <c r="G56" s="555"/>
      <c r="H56" s="555"/>
      <c r="I56" s="555"/>
      <c r="J56" s="555"/>
      <c r="K56" s="555"/>
      <c r="L56" s="555"/>
      <c r="M56" s="555"/>
      <c r="N56" s="555"/>
      <c r="O56" s="555"/>
      <c r="P56" s="555"/>
      <c r="Q56" s="555"/>
      <c r="R56" s="555"/>
      <c r="S56" s="555"/>
      <c r="T56" s="555"/>
      <c r="U56" s="555"/>
      <c r="V56" s="555"/>
      <c r="W56" s="555"/>
      <c r="X56" s="555"/>
      <c r="AH56" s="860" t="s">
        <v>2845</v>
      </c>
      <c r="AI56" s="859"/>
      <c r="AJ56" s="857"/>
      <c r="AK56" s="857"/>
      <c r="AL56" s="857"/>
    </row>
    <row r="57" spans="1:38" s="873" customFormat="1" ht="13.5">
      <c r="A57" s="563" t="s">
        <v>3167</v>
      </c>
      <c r="B57" s="563"/>
      <c r="C57" s="563"/>
      <c r="D57" s="563"/>
      <c r="E57" s="563"/>
      <c r="F57" s="563"/>
      <c r="G57" s="563"/>
      <c r="H57" s="563"/>
      <c r="I57" s="563"/>
      <c r="J57" s="563"/>
      <c r="K57" s="563"/>
      <c r="L57" s="563"/>
      <c r="M57" s="563"/>
      <c r="N57" s="563"/>
      <c r="O57" s="563"/>
      <c r="P57" s="563"/>
      <c r="Q57" s="563"/>
      <c r="R57" s="563"/>
      <c r="S57" s="563"/>
      <c r="T57" s="563"/>
      <c r="U57" s="563"/>
      <c r="V57" s="563"/>
      <c r="W57" s="563"/>
      <c r="X57" s="563"/>
      <c r="AH57" s="861" t="str">
        <f>HYPERLINK("#A1：X54")</f>
        <v>#A1：X54</v>
      </c>
      <c r="AI57" s="862" t="s">
        <v>3466</v>
      </c>
      <c r="AJ57" s="863"/>
      <c r="AK57" s="863"/>
      <c r="AL57" s="863"/>
    </row>
    <row r="58" spans="1:38" s="873" customFormat="1" ht="13.5">
      <c r="A58" s="554"/>
      <c r="B58" s="553" t="s">
        <v>3406</v>
      </c>
      <c r="C58" s="553"/>
      <c r="D58" s="553"/>
      <c r="E58" s="553"/>
      <c r="F58" s="553"/>
      <c r="G58" s="2226" t="str">
        <f>cst_wskakunin_owner2_NAME_KANA</f>
        <v/>
      </c>
      <c r="H58" s="2226"/>
      <c r="I58" s="2226"/>
      <c r="J58" s="2226"/>
      <c r="K58" s="2226"/>
      <c r="L58" s="2226"/>
      <c r="M58" s="2226"/>
      <c r="N58" s="2226"/>
      <c r="O58" s="2226"/>
      <c r="P58" s="2226"/>
      <c r="Q58" s="2226"/>
      <c r="R58" s="2226"/>
      <c r="S58" s="2226"/>
      <c r="T58" s="2226"/>
      <c r="U58" s="2226"/>
      <c r="V58" s="2226"/>
      <c r="W58" s="2226"/>
      <c r="X58" s="557"/>
      <c r="AH58" s="861" t="str">
        <f>HYPERLINK("#A55：X108")</f>
        <v>#A55：X108</v>
      </c>
      <c r="AI58" s="864" t="s">
        <v>3485</v>
      </c>
      <c r="AJ58" s="865"/>
      <c r="AK58" s="865"/>
      <c r="AL58" s="865"/>
    </row>
    <row r="59" spans="1:38" s="873" customFormat="1" ht="13.5">
      <c r="A59" s="553"/>
      <c r="B59" s="553" t="s">
        <v>560</v>
      </c>
      <c r="C59" s="553"/>
      <c r="D59" s="553"/>
      <c r="E59" s="553"/>
      <c r="F59" s="553"/>
      <c r="G59" s="2223" t="str">
        <f>cst_wskakunin_owner2_NAME</f>
        <v/>
      </c>
      <c r="H59" s="2223"/>
      <c r="I59" s="2223"/>
      <c r="J59" s="2223"/>
      <c r="K59" s="2223"/>
      <c r="L59" s="2223"/>
      <c r="M59" s="2223"/>
      <c r="N59" s="2223"/>
      <c r="O59" s="2223"/>
      <c r="P59" s="2223"/>
      <c r="Q59" s="2223"/>
      <c r="R59" s="2223"/>
      <c r="S59" s="2223"/>
      <c r="T59" s="2223"/>
      <c r="U59" s="2223"/>
      <c r="V59" s="2223"/>
      <c r="W59" s="2223"/>
      <c r="X59" s="558"/>
      <c r="AH59" s="861" t="str">
        <f>HYPERLINK("#A109：X162")</f>
        <v>#A109：X162</v>
      </c>
      <c r="AI59" s="864" t="s">
        <v>3586</v>
      </c>
      <c r="AJ59" s="865"/>
      <c r="AK59" s="865"/>
      <c r="AL59" s="865"/>
    </row>
    <row r="60" spans="1:38" s="873" customFormat="1" ht="13.5">
      <c r="A60" s="553"/>
      <c r="B60" s="553"/>
      <c r="C60" s="553"/>
      <c r="D60" s="553"/>
      <c r="E60" s="553"/>
      <c r="F60" s="553"/>
      <c r="G60" s="2223"/>
      <c r="H60" s="2223"/>
      <c r="I60" s="2223"/>
      <c r="J60" s="2223"/>
      <c r="K60" s="2223"/>
      <c r="L60" s="2223"/>
      <c r="M60" s="2223"/>
      <c r="N60" s="2223"/>
      <c r="O60" s="2223"/>
      <c r="P60" s="2223"/>
      <c r="Q60" s="2223"/>
      <c r="R60" s="2223"/>
      <c r="S60" s="2223"/>
      <c r="T60" s="2223"/>
      <c r="U60" s="2223"/>
      <c r="V60" s="2223"/>
      <c r="W60" s="2223"/>
      <c r="X60" s="558"/>
    </row>
    <row r="61" spans="1:38" s="873" customFormat="1" ht="13.5">
      <c r="A61" s="553"/>
      <c r="B61" s="553" t="s">
        <v>551</v>
      </c>
      <c r="C61" s="553"/>
      <c r="D61" s="553"/>
      <c r="E61" s="553"/>
      <c r="F61" s="553"/>
      <c r="G61" s="555" t="s">
        <v>2429</v>
      </c>
      <c r="H61" s="2236" t="str">
        <f>cst_wskakunin_owner2_ZIP</f>
        <v/>
      </c>
      <c r="I61" s="2236"/>
      <c r="J61" s="2236"/>
      <c r="K61" s="2236"/>
      <c r="L61" s="2236"/>
      <c r="M61" s="2236"/>
      <c r="N61" s="2236"/>
      <c r="O61" s="2236"/>
      <c r="P61" s="2236"/>
      <c r="Q61" s="2236"/>
      <c r="R61" s="2236"/>
      <c r="S61" s="2236"/>
      <c r="T61" s="2236"/>
      <c r="U61" s="2236"/>
      <c r="V61" s="2236"/>
      <c r="W61" s="2236"/>
      <c r="X61" s="553"/>
    </row>
    <row r="62" spans="1:38" s="873" customFormat="1" ht="13.5">
      <c r="A62" s="553"/>
      <c r="B62" s="553" t="s">
        <v>3407</v>
      </c>
      <c r="C62" s="553"/>
      <c r="D62" s="553"/>
      <c r="E62" s="553"/>
      <c r="F62" s="553"/>
      <c r="G62" s="2223" t="str">
        <f>cst_wskakunin_owner2__address</f>
        <v/>
      </c>
      <c r="H62" s="2223"/>
      <c r="I62" s="2223"/>
      <c r="J62" s="2223"/>
      <c r="K62" s="2223"/>
      <c r="L62" s="2223"/>
      <c r="M62" s="2223"/>
      <c r="N62" s="2223"/>
      <c r="O62" s="2223"/>
      <c r="P62" s="2223"/>
      <c r="Q62" s="2223"/>
      <c r="R62" s="2223"/>
      <c r="S62" s="2223"/>
      <c r="T62" s="2223"/>
      <c r="U62" s="2223"/>
      <c r="V62" s="2223"/>
      <c r="W62" s="2223"/>
      <c r="X62" s="558"/>
    </row>
    <row r="63" spans="1:38" s="873" customFormat="1" ht="13.5">
      <c r="A63" s="553"/>
      <c r="B63" s="553"/>
      <c r="C63" s="553"/>
      <c r="D63" s="553"/>
      <c r="E63" s="553"/>
      <c r="F63" s="553"/>
      <c r="G63" s="2223"/>
      <c r="H63" s="2223"/>
      <c r="I63" s="2223"/>
      <c r="J63" s="2223"/>
      <c r="K63" s="2223"/>
      <c r="L63" s="2223"/>
      <c r="M63" s="2223"/>
      <c r="N63" s="2223"/>
      <c r="O63" s="2223"/>
      <c r="P63" s="2223"/>
      <c r="Q63" s="2223"/>
      <c r="R63" s="2223"/>
      <c r="S63" s="2223"/>
      <c r="T63" s="2223"/>
      <c r="U63" s="2223"/>
      <c r="V63" s="2223"/>
      <c r="W63" s="2223"/>
      <c r="X63" s="558"/>
    </row>
    <row r="64" spans="1:38" s="873" customFormat="1" ht="13.5">
      <c r="A64" s="553"/>
      <c r="B64" s="553" t="s">
        <v>555</v>
      </c>
      <c r="C64" s="553"/>
      <c r="D64" s="553"/>
      <c r="E64" s="553"/>
      <c r="F64" s="553"/>
      <c r="G64" s="2224" t="str">
        <f>cst_wskakunin_owner2_TEL</f>
        <v/>
      </c>
      <c r="H64" s="2224"/>
      <c r="I64" s="2224"/>
      <c r="J64" s="2224"/>
      <c r="K64" s="2224"/>
      <c r="L64" s="2224"/>
      <c r="M64" s="2224"/>
      <c r="N64" s="2224"/>
      <c r="O64" s="2224"/>
      <c r="P64" s="2224"/>
      <c r="Q64" s="2224"/>
      <c r="R64" s="2224"/>
      <c r="S64" s="2224"/>
      <c r="T64" s="2224"/>
      <c r="U64" s="2224"/>
      <c r="V64" s="2224"/>
      <c r="W64" s="2224"/>
      <c r="X64" s="558"/>
    </row>
    <row r="65" spans="1:24" s="873" customFormat="1" ht="13.5">
      <c r="A65" s="553"/>
      <c r="B65" s="553"/>
      <c r="C65" s="553"/>
      <c r="D65" s="553"/>
      <c r="E65" s="553"/>
      <c r="F65" s="553"/>
      <c r="G65" s="553"/>
      <c r="H65" s="553"/>
      <c r="I65" s="553"/>
      <c r="J65" s="553"/>
      <c r="K65" s="553"/>
      <c r="L65" s="553"/>
      <c r="M65" s="553"/>
      <c r="N65" s="553"/>
      <c r="O65" s="553"/>
      <c r="P65" s="553"/>
      <c r="Q65" s="553"/>
      <c r="R65" s="553"/>
      <c r="S65" s="553"/>
      <c r="T65" s="553"/>
      <c r="U65" s="553"/>
      <c r="V65" s="553"/>
      <c r="W65" s="553"/>
      <c r="X65" s="553"/>
    </row>
    <row r="66" spans="1:24" s="873" customFormat="1" ht="13.5">
      <c r="A66" s="563" t="s">
        <v>3168</v>
      </c>
      <c r="B66" s="563"/>
      <c r="C66" s="563"/>
      <c r="D66" s="563"/>
      <c r="E66" s="563"/>
      <c r="F66" s="563"/>
      <c r="G66" s="563"/>
      <c r="H66" s="563"/>
      <c r="I66" s="563"/>
      <c r="J66" s="563"/>
      <c r="K66" s="563"/>
      <c r="L66" s="563"/>
      <c r="M66" s="563"/>
      <c r="N66" s="563"/>
      <c r="O66" s="563"/>
      <c r="P66" s="563"/>
      <c r="Q66" s="563"/>
      <c r="R66" s="563"/>
      <c r="S66" s="563"/>
      <c r="T66" s="563"/>
      <c r="U66" s="563"/>
      <c r="V66" s="563"/>
      <c r="W66" s="563"/>
      <c r="X66" s="563"/>
    </row>
    <row r="67" spans="1:24" s="873" customFormat="1" ht="13.5">
      <c r="A67" s="554"/>
      <c r="B67" s="553" t="s">
        <v>3406</v>
      </c>
      <c r="C67" s="553"/>
      <c r="D67" s="553"/>
      <c r="E67" s="553"/>
      <c r="F67" s="553"/>
      <c r="G67" s="2226" t="str">
        <f>cst_wskakunin_owner3_NAME_KANA</f>
        <v/>
      </c>
      <c r="H67" s="2226"/>
      <c r="I67" s="2226"/>
      <c r="J67" s="2226"/>
      <c r="K67" s="2226"/>
      <c r="L67" s="2226"/>
      <c r="M67" s="2226"/>
      <c r="N67" s="2226"/>
      <c r="O67" s="2226"/>
      <c r="P67" s="2226"/>
      <c r="Q67" s="2226"/>
      <c r="R67" s="2226"/>
      <c r="S67" s="2226"/>
      <c r="T67" s="2226"/>
      <c r="U67" s="2226"/>
      <c r="V67" s="2226"/>
      <c r="W67" s="2226"/>
      <c r="X67" s="557"/>
    </row>
    <row r="68" spans="1:24" s="873" customFormat="1" ht="13.5">
      <c r="A68" s="553"/>
      <c r="B68" s="553" t="s">
        <v>560</v>
      </c>
      <c r="C68" s="553"/>
      <c r="D68" s="553"/>
      <c r="E68" s="553"/>
      <c r="F68" s="553"/>
      <c r="G68" s="2223" t="str">
        <f>cst_wskakunin_owner3_NAME</f>
        <v/>
      </c>
      <c r="H68" s="2223"/>
      <c r="I68" s="2223"/>
      <c r="J68" s="2223"/>
      <c r="K68" s="2223"/>
      <c r="L68" s="2223"/>
      <c r="M68" s="2223"/>
      <c r="N68" s="2223"/>
      <c r="O68" s="2223"/>
      <c r="P68" s="2223"/>
      <c r="Q68" s="2223"/>
      <c r="R68" s="2223"/>
      <c r="S68" s="2223"/>
      <c r="T68" s="2223"/>
      <c r="U68" s="2223"/>
      <c r="V68" s="2223"/>
      <c r="W68" s="2223"/>
      <c r="X68" s="558"/>
    </row>
    <row r="69" spans="1:24" s="873" customFormat="1" ht="13.5">
      <c r="A69" s="553"/>
      <c r="B69" s="553"/>
      <c r="C69" s="553"/>
      <c r="D69" s="553"/>
      <c r="E69" s="553"/>
      <c r="F69" s="553"/>
      <c r="G69" s="2223"/>
      <c r="H69" s="2223"/>
      <c r="I69" s="2223"/>
      <c r="J69" s="2223"/>
      <c r="K69" s="2223"/>
      <c r="L69" s="2223"/>
      <c r="M69" s="2223"/>
      <c r="N69" s="2223"/>
      <c r="O69" s="2223"/>
      <c r="P69" s="2223"/>
      <c r="Q69" s="2223"/>
      <c r="R69" s="2223"/>
      <c r="S69" s="2223"/>
      <c r="T69" s="2223"/>
      <c r="U69" s="2223"/>
      <c r="V69" s="2223"/>
      <c r="W69" s="2223"/>
      <c r="X69" s="558"/>
    </row>
    <row r="70" spans="1:24" s="873" customFormat="1" ht="13.5">
      <c r="A70" s="553"/>
      <c r="B70" s="553" t="s">
        <v>551</v>
      </c>
      <c r="C70" s="553"/>
      <c r="D70" s="553"/>
      <c r="E70" s="553"/>
      <c r="F70" s="553"/>
      <c r="G70" s="555" t="s">
        <v>2429</v>
      </c>
      <c r="H70" s="2236" t="str">
        <f>cst_wskakunin_owner3_ZIP</f>
        <v/>
      </c>
      <c r="I70" s="2236"/>
      <c r="J70" s="2236"/>
      <c r="K70" s="2236"/>
      <c r="L70" s="2236"/>
      <c r="M70" s="2236"/>
      <c r="N70" s="2236"/>
      <c r="O70" s="2236"/>
      <c r="P70" s="2236"/>
      <c r="Q70" s="2236"/>
      <c r="R70" s="2236"/>
      <c r="S70" s="2236"/>
      <c r="T70" s="2236"/>
      <c r="U70" s="2236"/>
      <c r="V70" s="2236"/>
      <c r="W70" s="2236"/>
      <c r="X70" s="553"/>
    </row>
    <row r="71" spans="1:24" s="873" customFormat="1" ht="13.5">
      <c r="A71" s="553"/>
      <c r="B71" s="553" t="s">
        <v>3407</v>
      </c>
      <c r="C71" s="553"/>
      <c r="D71" s="553"/>
      <c r="E71" s="553"/>
      <c r="F71" s="553"/>
      <c r="G71" s="2223" t="str">
        <f>cst_wskakunin_owner3__address</f>
        <v/>
      </c>
      <c r="H71" s="2223"/>
      <c r="I71" s="2223"/>
      <c r="J71" s="2223"/>
      <c r="K71" s="2223"/>
      <c r="L71" s="2223"/>
      <c r="M71" s="2223"/>
      <c r="N71" s="2223"/>
      <c r="O71" s="2223"/>
      <c r="P71" s="2223"/>
      <c r="Q71" s="2223"/>
      <c r="R71" s="2223"/>
      <c r="S71" s="2223"/>
      <c r="T71" s="2223"/>
      <c r="U71" s="2223"/>
      <c r="V71" s="2223"/>
      <c r="W71" s="2223"/>
      <c r="X71" s="558"/>
    </row>
    <row r="72" spans="1:24" s="873" customFormat="1" ht="13.5">
      <c r="A72" s="553"/>
      <c r="B72" s="553"/>
      <c r="C72" s="553"/>
      <c r="D72" s="553"/>
      <c r="E72" s="553"/>
      <c r="F72" s="553"/>
      <c r="G72" s="2223"/>
      <c r="H72" s="2223"/>
      <c r="I72" s="2223"/>
      <c r="J72" s="2223"/>
      <c r="K72" s="2223"/>
      <c r="L72" s="2223"/>
      <c r="M72" s="2223"/>
      <c r="N72" s="2223"/>
      <c r="O72" s="2223"/>
      <c r="P72" s="2223"/>
      <c r="Q72" s="2223"/>
      <c r="R72" s="2223"/>
      <c r="S72" s="2223"/>
      <c r="T72" s="2223"/>
      <c r="U72" s="2223"/>
      <c r="V72" s="2223"/>
      <c r="W72" s="2223"/>
      <c r="X72" s="558"/>
    </row>
    <row r="73" spans="1:24" s="873" customFormat="1" ht="13.5">
      <c r="A73" s="553"/>
      <c r="B73" s="553" t="s">
        <v>555</v>
      </c>
      <c r="C73" s="553"/>
      <c r="D73" s="553"/>
      <c r="E73" s="553"/>
      <c r="F73" s="553"/>
      <c r="G73" s="2224" t="str">
        <f>cst_wskakunin_owner3_TEL</f>
        <v/>
      </c>
      <c r="H73" s="2224"/>
      <c r="I73" s="2224"/>
      <c r="J73" s="2224"/>
      <c r="K73" s="2224"/>
      <c r="L73" s="2224"/>
      <c r="M73" s="2224"/>
      <c r="N73" s="2224"/>
      <c r="O73" s="2224"/>
      <c r="P73" s="2224"/>
      <c r="Q73" s="2224"/>
      <c r="R73" s="2224"/>
      <c r="S73" s="2224"/>
      <c r="T73" s="2224"/>
      <c r="U73" s="2224"/>
      <c r="V73" s="2224"/>
      <c r="W73" s="2224"/>
      <c r="X73" s="558"/>
    </row>
    <row r="74" spans="1:24" s="873" customFormat="1" ht="13.5">
      <c r="A74" s="553"/>
      <c r="B74" s="553"/>
      <c r="C74" s="553"/>
      <c r="D74" s="553"/>
      <c r="E74" s="553"/>
      <c r="F74" s="553"/>
      <c r="G74" s="553"/>
      <c r="H74" s="553"/>
      <c r="I74" s="553"/>
      <c r="J74" s="553"/>
      <c r="K74" s="553"/>
      <c r="L74" s="553"/>
      <c r="M74" s="553"/>
      <c r="N74" s="553"/>
      <c r="O74" s="553"/>
      <c r="P74" s="553"/>
      <c r="Q74" s="553"/>
      <c r="R74" s="553"/>
      <c r="S74" s="553"/>
      <c r="T74" s="553"/>
      <c r="U74" s="553"/>
      <c r="V74" s="553"/>
      <c r="W74" s="553"/>
      <c r="X74" s="553"/>
    </row>
    <row r="75" spans="1:24" s="873" customFormat="1" ht="13.5">
      <c r="A75" s="563" t="s">
        <v>3169</v>
      </c>
      <c r="B75" s="563"/>
      <c r="C75" s="563"/>
      <c r="D75" s="563"/>
      <c r="E75" s="563"/>
      <c r="F75" s="563"/>
      <c r="G75" s="563"/>
      <c r="H75" s="563"/>
      <c r="I75" s="563"/>
      <c r="J75" s="563"/>
      <c r="K75" s="563"/>
      <c r="L75" s="563"/>
      <c r="M75" s="563"/>
      <c r="N75" s="563"/>
      <c r="O75" s="563"/>
      <c r="P75" s="563"/>
      <c r="Q75" s="563"/>
      <c r="R75" s="563"/>
      <c r="S75" s="563"/>
      <c r="T75" s="563"/>
      <c r="U75" s="563"/>
      <c r="V75" s="563"/>
      <c r="W75" s="563"/>
      <c r="X75" s="563"/>
    </row>
    <row r="76" spans="1:24" s="873" customFormat="1" ht="13.5">
      <c r="A76" s="554"/>
      <c r="B76" s="553" t="s">
        <v>3406</v>
      </c>
      <c r="C76" s="553"/>
      <c r="D76" s="553"/>
      <c r="E76" s="553"/>
      <c r="F76" s="553"/>
      <c r="G76" s="2226" t="str">
        <f>cst_wskakunin_owner4_NAME_KANA</f>
        <v/>
      </c>
      <c r="H76" s="2226"/>
      <c r="I76" s="2226"/>
      <c r="J76" s="2226"/>
      <c r="K76" s="2226"/>
      <c r="L76" s="2226"/>
      <c r="M76" s="2226"/>
      <c r="N76" s="2226"/>
      <c r="O76" s="2226"/>
      <c r="P76" s="2226"/>
      <c r="Q76" s="2226"/>
      <c r="R76" s="2226"/>
      <c r="S76" s="2226"/>
      <c r="T76" s="2226"/>
      <c r="U76" s="2226"/>
      <c r="V76" s="2226"/>
      <c r="W76" s="2226"/>
      <c r="X76" s="557"/>
    </row>
    <row r="77" spans="1:24" s="873" customFormat="1" ht="13.5">
      <c r="A77" s="553"/>
      <c r="B77" s="553" t="s">
        <v>560</v>
      </c>
      <c r="C77" s="553"/>
      <c r="D77" s="553"/>
      <c r="E77" s="553"/>
      <c r="F77" s="553"/>
      <c r="G77" s="2223" t="str">
        <f>cst_wskakunin_owner4_NAME</f>
        <v/>
      </c>
      <c r="H77" s="2223"/>
      <c r="I77" s="2223"/>
      <c r="J77" s="2223"/>
      <c r="K77" s="2223"/>
      <c r="L77" s="2223"/>
      <c r="M77" s="2223"/>
      <c r="N77" s="2223"/>
      <c r="O77" s="2223"/>
      <c r="P77" s="2223"/>
      <c r="Q77" s="2223"/>
      <c r="R77" s="2223"/>
      <c r="S77" s="2223"/>
      <c r="T77" s="2223"/>
      <c r="U77" s="2223"/>
      <c r="V77" s="2223"/>
      <c r="W77" s="2223"/>
      <c r="X77" s="558"/>
    </row>
    <row r="78" spans="1:24" s="873" customFormat="1" ht="13.5">
      <c r="A78" s="553"/>
      <c r="B78" s="553"/>
      <c r="C78" s="553"/>
      <c r="D78" s="553"/>
      <c r="E78" s="553"/>
      <c r="F78" s="553"/>
      <c r="G78" s="2223"/>
      <c r="H78" s="2223"/>
      <c r="I78" s="2223"/>
      <c r="J78" s="2223"/>
      <c r="K78" s="2223"/>
      <c r="L78" s="2223"/>
      <c r="M78" s="2223"/>
      <c r="N78" s="2223"/>
      <c r="O78" s="2223"/>
      <c r="P78" s="2223"/>
      <c r="Q78" s="2223"/>
      <c r="R78" s="2223"/>
      <c r="S78" s="2223"/>
      <c r="T78" s="2223"/>
      <c r="U78" s="2223"/>
      <c r="V78" s="2223"/>
      <c r="W78" s="2223"/>
      <c r="X78" s="558"/>
    </row>
    <row r="79" spans="1:24" s="873" customFormat="1" ht="13.5">
      <c r="A79" s="553"/>
      <c r="B79" s="553" t="s">
        <v>551</v>
      </c>
      <c r="C79" s="553"/>
      <c r="D79" s="553"/>
      <c r="E79" s="553"/>
      <c r="F79" s="553"/>
      <c r="G79" s="555" t="s">
        <v>2429</v>
      </c>
      <c r="H79" s="2236" t="str">
        <f>cst_wskakunin_owner4_ZIP</f>
        <v/>
      </c>
      <c r="I79" s="2236"/>
      <c r="J79" s="2236"/>
      <c r="K79" s="2236"/>
      <c r="L79" s="2236"/>
      <c r="M79" s="2236"/>
      <c r="N79" s="2236"/>
      <c r="O79" s="2236"/>
      <c r="P79" s="2236"/>
      <c r="Q79" s="2236"/>
      <c r="R79" s="2236"/>
      <c r="S79" s="2236"/>
      <c r="T79" s="2236"/>
      <c r="U79" s="2236"/>
      <c r="V79" s="2236"/>
      <c r="W79" s="2236"/>
      <c r="X79" s="553"/>
    </row>
    <row r="80" spans="1:24" s="873" customFormat="1" ht="13.5">
      <c r="A80" s="553"/>
      <c r="B80" s="553" t="s">
        <v>3407</v>
      </c>
      <c r="C80" s="553"/>
      <c r="D80" s="553"/>
      <c r="E80" s="553"/>
      <c r="F80" s="553"/>
      <c r="G80" s="2223" t="str">
        <f>cst_wskakunin_owner4__address</f>
        <v/>
      </c>
      <c r="H80" s="2223"/>
      <c r="I80" s="2223"/>
      <c r="J80" s="2223"/>
      <c r="K80" s="2223"/>
      <c r="L80" s="2223"/>
      <c r="M80" s="2223"/>
      <c r="N80" s="2223"/>
      <c r="O80" s="2223"/>
      <c r="P80" s="2223"/>
      <c r="Q80" s="2223"/>
      <c r="R80" s="2223"/>
      <c r="S80" s="2223"/>
      <c r="T80" s="2223"/>
      <c r="U80" s="2223"/>
      <c r="V80" s="2223"/>
      <c r="W80" s="2223"/>
      <c r="X80" s="558"/>
    </row>
    <row r="81" spans="1:24" s="873" customFormat="1" ht="13.5">
      <c r="A81" s="553"/>
      <c r="B81" s="553"/>
      <c r="C81" s="553"/>
      <c r="D81" s="553"/>
      <c r="E81" s="553"/>
      <c r="F81" s="553"/>
      <c r="G81" s="2223"/>
      <c r="H81" s="2223"/>
      <c r="I81" s="2223"/>
      <c r="J81" s="2223"/>
      <c r="K81" s="2223"/>
      <c r="L81" s="2223"/>
      <c r="M81" s="2223"/>
      <c r="N81" s="2223"/>
      <c r="O81" s="2223"/>
      <c r="P81" s="2223"/>
      <c r="Q81" s="2223"/>
      <c r="R81" s="2223"/>
      <c r="S81" s="2223"/>
      <c r="T81" s="2223"/>
      <c r="U81" s="2223"/>
      <c r="V81" s="2223"/>
      <c r="W81" s="2223"/>
      <c r="X81" s="558"/>
    </row>
    <row r="82" spans="1:24" s="873" customFormat="1" ht="13.5">
      <c r="A82" s="553"/>
      <c r="B82" s="553" t="s">
        <v>555</v>
      </c>
      <c r="C82" s="553"/>
      <c r="D82" s="553"/>
      <c r="E82" s="553"/>
      <c r="F82" s="553"/>
      <c r="G82" s="2224" t="str">
        <f>cst_wskakunin_owner4_TEL</f>
        <v/>
      </c>
      <c r="H82" s="2224"/>
      <c r="I82" s="2224"/>
      <c r="J82" s="2224"/>
      <c r="K82" s="2224"/>
      <c r="L82" s="2224"/>
      <c r="M82" s="2224"/>
      <c r="N82" s="2224"/>
      <c r="O82" s="2224"/>
      <c r="P82" s="2224"/>
      <c r="Q82" s="2224"/>
      <c r="R82" s="2224"/>
      <c r="S82" s="2224"/>
      <c r="T82" s="2224"/>
      <c r="U82" s="2224"/>
      <c r="V82" s="2224"/>
      <c r="W82" s="2224"/>
      <c r="X82" s="558"/>
    </row>
    <row r="83" spans="1:24" s="873" customFormat="1" ht="13.5">
      <c r="A83" s="553"/>
      <c r="B83" s="553"/>
      <c r="C83" s="553"/>
      <c r="D83" s="553"/>
      <c r="E83" s="553"/>
      <c r="F83" s="553"/>
      <c r="G83" s="553"/>
      <c r="H83" s="553"/>
      <c r="I83" s="553"/>
      <c r="J83" s="553"/>
      <c r="K83" s="553"/>
      <c r="L83" s="553"/>
      <c r="M83" s="553"/>
      <c r="N83" s="553"/>
      <c r="O83" s="553"/>
      <c r="P83" s="553"/>
      <c r="Q83" s="553"/>
      <c r="R83" s="553"/>
      <c r="S83" s="553"/>
      <c r="T83" s="553"/>
      <c r="U83" s="553"/>
      <c r="V83" s="553"/>
      <c r="W83" s="553"/>
      <c r="X83" s="553"/>
    </row>
    <row r="84" spans="1:24" s="873" customFormat="1" ht="13.5">
      <c r="A84" s="553"/>
      <c r="B84" s="553"/>
      <c r="C84" s="553"/>
      <c r="D84" s="553"/>
      <c r="E84" s="553"/>
      <c r="F84" s="553"/>
      <c r="G84" s="553"/>
      <c r="H84" s="553"/>
      <c r="I84" s="553"/>
      <c r="J84" s="553"/>
      <c r="K84" s="553"/>
      <c r="L84" s="553"/>
      <c r="M84" s="553"/>
      <c r="N84" s="553"/>
      <c r="O84" s="553"/>
      <c r="P84" s="553"/>
      <c r="Q84" s="553"/>
      <c r="R84" s="553"/>
      <c r="S84" s="553"/>
      <c r="T84" s="553"/>
      <c r="U84" s="553"/>
      <c r="V84" s="553"/>
      <c r="W84" s="553"/>
      <c r="X84" s="553"/>
    </row>
    <row r="85" spans="1:24" s="873" customFormat="1" ht="13.5">
      <c r="A85" s="553"/>
      <c r="B85" s="553"/>
      <c r="C85" s="553"/>
      <c r="D85" s="553"/>
      <c r="E85" s="553"/>
      <c r="F85" s="553"/>
      <c r="G85" s="553"/>
      <c r="H85" s="553"/>
      <c r="I85" s="553"/>
      <c r="J85" s="553"/>
      <c r="K85" s="553"/>
      <c r="L85" s="553"/>
      <c r="M85" s="553"/>
      <c r="N85" s="553"/>
      <c r="O85" s="553"/>
      <c r="P85" s="553"/>
      <c r="Q85" s="553"/>
      <c r="R85" s="553"/>
      <c r="S85" s="553"/>
      <c r="T85" s="553"/>
      <c r="U85" s="553"/>
      <c r="V85" s="553"/>
      <c r="W85" s="553"/>
      <c r="X85" s="553"/>
    </row>
    <row r="86" spans="1:24" s="873" customFormat="1" ht="13.5">
      <c r="A86" s="553"/>
      <c r="B86" s="553"/>
      <c r="C86" s="553"/>
      <c r="D86" s="553"/>
      <c r="E86" s="553"/>
      <c r="F86" s="553"/>
      <c r="G86" s="553"/>
      <c r="H86" s="553"/>
      <c r="I86" s="553"/>
      <c r="J86" s="553"/>
      <c r="K86" s="553"/>
      <c r="L86" s="553"/>
      <c r="M86" s="553"/>
      <c r="N86" s="553"/>
      <c r="O86" s="553"/>
      <c r="P86" s="553"/>
      <c r="Q86" s="553"/>
      <c r="R86" s="553"/>
      <c r="S86" s="553"/>
      <c r="T86" s="553"/>
      <c r="U86" s="553"/>
      <c r="V86" s="553"/>
      <c r="W86" s="553"/>
      <c r="X86" s="553"/>
    </row>
    <row r="87" spans="1:24" s="873" customFormat="1" ht="13.5">
      <c r="A87" s="553"/>
      <c r="B87" s="553"/>
      <c r="C87" s="553"/>
      <c r="D87" s="553"/>
      <c r="E87" s="553"/>
      <c r="F87" s="553"/>
      <c r="G87" s="553"/>
      <c r="H87" s="553"/>
      <c r="I87" s="553"/>
      <c r="J87" s="553"/>
      <c r="K87" s="553"/>
      <c r="L87" s="553"/>
      <c r="M87" s="553"/>
      <c r="N87" s="553"/>
      <c r="O87" s="553"/>
      <c r="P87" s="553"/>
      <c r="Q87" s="553"/>
      <c r="R87" s="553"/>
      <c r="S87" s="553"/>
      <c r="T87" s="553"/>
      <c r="U87" s="553"/>
      <c r="V87" s="553"/>
      <c r="W87" s="553"/>
      <c r="X87" s="553"/>
    </row>
    <row r="88" spans="1:24" s="873" customFormat="1" ht="13.5">
      <c r="A88" s="553"/>
      <c r="B88" s="553"/>
      <c r="C88" s="553"/>
      <c r="D88" s="553"/>
      <c r="E88" s="553"/>
      <c r="F88" s="553"/>
      <c r="G88" s="553"/>
      <c r="H88" s="553"/>
      <c r="I88" s="553"/>
      <c r="J88" s="553"/>
      <c r="K88" s="553"/>
      <c r="L88" s="553"/>
      <c r="M88" s="553"/>
      <c r="N88" s="553"/>
      <c r="O88" s="553"/>
      <c r="P88" s="553"/>
      <c r="Q88" s="553"/>
      <c r="R88" s="553"/>
      <c r="S88" s="553"/>
      <c r="T88" s="553"/>
      <c r="U88" s="553"/>
      <c r="V88" s="553"/>
      <c r="W88" s="553"/>
      <c r="X88" s="553"/>
    </row>
    <row r="89" spans="1:24" s="873" customFormat="1" ht="13.5">
      <c r="A89" s="553"/>
      <c r="B89" s="553"/>
      <c r="C89" s="553"/>
      <c r="D89" s="553"/>
      <c r="E89" s="553"/>
      <c r="F89" s="553"/>
      <c r="G89" s="553"/>
      <c r="H89" s="553"/>
      <c r="I89" s="553"/>
      <c r="J89" s="553"/>
      <c r="K89" s="553"/>
      <c r="L89" s="553"/>
      <c r="M89" s="553"/>
      <c r="N89" s="553"/>
      <c r="O89" s="553"/>
      <c r="P89" s="553"/>
      <c r="Q89" s="553"/>
      <c r="R89" s="553"/>
      <c r="S89" s="553"/>
      <c r="T89" s="553"/>
      <c r="U89" s="553"/>
      <c r="V89" s="553"/>
      <c r="W89" s="553"/>
      <c r="X89" s="553"/>
    </row>
    <row r="90" spans="1:24" s="873" customFormat="1" ht="13.5">
      <c r="A90" s="553"/>
      <c r="B90" s="553"/>
      <c r="C90" s="553"/>
      <c r="D90" s="553"/>
      <c r="E90" s="553"/>
      <c r="F90" s="553"/>
      <c r="G90" s="553"/>
      <c r="H90" s="553"/>
      <c r="I90" s="553"/>
      <c r="J90" s="553"/>
      <c r="K90" s="553"/>
      <c r="L90" s="553"/>
      <c r="M90" s="553"/>
      <c r="N90" s="553"/>
      <c r="O90" s="553"/>
      <c r="P90" s="553"/>
      <c r="Q90" s="553"/>
      <c r="R90" s="553"/>
      <c r="S90" s="553"/>
      <c r="T90" s="553"/>
      <c r="U90" s="553"/>
      <c r="V90" s="553"/>
      <c r="W90" s="553"/>
      <c r="X90" s="553"/>
    </row>
    <row r="91" spans="1:24" s="873" customFormat="1" ht="13.5">
      <c r="A91" s="553"/>
      <c r="B91" s="553"/>
      <c r="C91" s="553"/>
      <c r="D91" s="553"/>
      <c r="E91" s="553"/>
      <c r="F91" s="553"/>
      <c r="G91" s="553"/>
      <c r="H91" s="553"/>
      <c r="I91" s="553"/>
      <c r="J91" s="553"/>
      <c r="K91" s="553"/>
      <c r="L91" s="553"/>
      <c r="M91" s="553"/>
      <c r="N91" s="553"/>
      <c r="O91" s="553"/>
      <c r="P91" s="553"/>
      <c r="Q91" s="553"/>
      <c r="R91" s="553"/>
      <c r="S91" s="553"/>
      <c r="T91" s="553"/>
      <c r="U91" s="553"/>
      <c r="V91" s="553"/>
      <c r="W91" s="553"/>
      <c r="X91" s="553"/>
    </row>
    <row r="92" spans="1:24" s="873" customFormat="1" ht="13.5">
      <c r="A92" s="553"/>
      <c r="B92" s="553"/>
      <c r="C92" s="553"/>
      <c r="D92" s="553"/>
      <c r="E92" s="553"/>
      <c r="F92" s="553"/>
      <c r="G92" s="553"/>
      <c r="H92" s="553"/>
      <c r="I92" s="553"/>
      <c r="J92" s="553"/>
      <c r="K92" s="553"/>
      <c r="L92" s="553"/>
      <c r="M92" s="553"/>
      <c r="N92" s="553"/>
      <c r="O92" s="553"/>
      <c r="P92" s="553"/>
      <c r="Q92" s="553"/>
      <c r="R92" s="553"/>
      <c r="S92" s="553"/>
      <c r="T92" s="553"/>
      <c r="U92" s="553"/>
      <c r="V92" s="553"/>
      <c r="W92" s="553"/>
      <c r="X92" s="553"/>
    </row>
    <row r="93" spans="1:24" s="873" customFormat="1" ht="13.5">
      <c r="A93" s="553"/>
      <c r="B93" s="553"/>
      <c r="C93" s="553"/>
      <c r="D93" s="553"/>
      <c r="E93" s="553"/>
      <c r="F93" s="553"/>
      <c r="G93" s="553"/>
      <c r="H93" s="553"/>
      <c r="I93" s="553"/>
      <c r="J93" s="553"/>
      <c r="K93" s="553"/>
      <c r="L93" s="553"/>
      <c r="M93" s="553"/>
      <c r="N93" s="553"/>
      <c r="O93" s="553"/>
      <c r="P93" s="553"/>
      <c r="Q93" s="553"/>
      <c r="R93" s="553"/>
      <c r="S93" s="553"/>
      <c r="T93" s="553"/>
      <c r="U93" s="553"/>
      <c r="V93" s="553"/>
      <c r="W93" s="553"/>
      <c r="X93" s="553"/>
    </row>
    <row r="94" spans="1:24" s="873" customFormat="1" ht="13.5">
      <c r="A94" s="553"/>
      <c r="B94" s="553"/>
      <c r="C94" s="553"/>
      <c r="D94" s="553"/>
      <c r="E94" s="553"/>
      <c r="F94" s="553"/>
      <c r="G94" s="553"/>
      <c r="H94" s="553"/>
      <c r="I94" s="553"/>
      <c r="J94" s="553"/>
      <c r="K94" s="553"/>
      <c r="L94" s="553"/>
      <c r="M94" s="553"/>
      <c r="N94" s="553"/>
      <c r="O94" s="553"/>
      <c r="P94" s="553"/>
      <c r="Q94" s="553"/>
      <c r="R94" s="553"/>
      <c r="S94" s="553"/>
      <c r="T94" s="553"/>
      <c r="U94" s="553"/>
      <c r="V94" s="553"/>
      <c r="W94" s="553"/>
      <c r="X94" s="553"/>
    </row>
    <row r="95" spans="1:24" s="873" customFormat="1" ht="13.5">
      <c r="A95" s="553"/>
      <c r="B95" s="553"/>
      <c r="C95" s="553"/>
      <c r="D95" s="553"/>
      <c r="E95" s="553"/>
      <c r="F95" s="553"/>
      <c r="G95" s="553"/>
      <c r="H95" s="553"/>
      <c r="I95" s="553"/>
      <c r="J95" s="553"/>
      <c r="K95" s="553"/>
      <c r="L95" s="553"/>
      <c r="M95" s="553"/>
      <c r="N95" s="553"/>
      <c r="O95" s="553"/>
      <c r="P95" s="553"/>
      <c r="Q95" s="553"/>
      <c r="R95" s="553"/>
      <c r="S95" s="553"/>
      <c r="T95" s="553"/>
      <c r="U95" s="553"/>
      <c r="V95" s="553"/>
      <c r="W95" s="553"/>
      <c r="X95" s="553"/>
    </row>
    <row r="96" spans="1:24" s="873" customFormat="1" ht="13.5">
      <c r="A96" s="553"/>
      <c r="B96" s="553"/>
      <c r="C96" s="553"/>
      <c r="D96" s="553"/>
      <c r="E96" s="553"/>
      <c r="F96" s="553"/>
      <c r="G96" s="553"/>
      <c r="H96" s="553"/>
      <c r="I96" s="553"/>
      <c r="J96" s="553"/>
      <c r="K96" s="553"/>
      <c r="L96" s="553"/>
      <c r="M96" s="553"/>
      <c r="N96" s="553"/>
      <c r="O96" s="553"/>
      <c r="P96" s="553"/>
      <c r="Q96" s="553"/>
      <c r="R96" s="553"/>
      <c r="S96" s="553"/>
      <c r="T96" s="553"/>
      <c r="U96" s="553"/>
      <c r="V96" s="553"/>
      <c r="W96" s="553"/>
      <c r="X96" s="553"/>
    </row>
    <row r="97" spans="1:38" s="873" customFormat="1" ht="13.5">
      <c r="A97" s="553"/>
      <c r="B97" s="553"/>
      <c r="C97" s="553"/>
      <c r="D97" s="553"/>
      <c r="E97" s="553"/>
      <c r="F97" s="553"/>
      <c r="G97" s="553"/>
      <c r="H97" s="553"/>
      <c r="I97" s="553"/>
      <c r="J97" s="553"/>
      <c r="K97" s="553"/>
      <c r="L97" s="553"/>
      <c r="M97" s="553"/>
      <c r="N97" s="553"/>
      <c r="O97" s="553"/>
      <c r="P97" s="553"/>
      <c r="Q97" s="553"/>
      <c r="R97" s="553"/>
      <c r="S97" s="553"/>
      <c r="T97" s="553"/>
      <c r="U97" s="553"/>
      <c r="V97" s="553"/>
      <c r="W97" s="553"/>
      <c r="X97" s="553"/>
    </row>
    <row r="98" spans="1:38" s="873" customFormat="1" ht="13.5">
      <c r="A98" s="553"/>
      <c r="B98" s="553"/>
      <c r="C98" s="553"/>
      <c r="D98" s="553"/>
      <c r="E98" s="553"/>
      <c r="F98" s="553"/>
      <c r="G98" s="553"/>
      <c r="H98" s="553"/>
      <c r="I98" s="553"/>
      <c r="J98" s="553"/>
      <c r="K98" s="553"/>
      <c r="L98" s="553"/>
      <c r="M98" s="553"/>
      <c r="N98" s="553"/>
      <c r="O98" s="553"/>
      <c r="P98" s="553"/>
      <c r="Q98" s="553"/>
      <c r="R98" s="553"/>
      <c r="S98" s="553"/>
      <c r="T98" s="553"/>
      <c r="U98" s="553"/>
      <c r="V98" s="553"/>
      <c r="W98" s="553"/>
      <c r="X98" s="553"/>
    </row>
    <row r="99" spans="1:38" s="873" customFormat="1" ht="13.5">
      <c r="A99" s="553"/>
      <c r="B99" s="553"/>
      <c r="C99" s="553"/>
      <c r="D99" s="553"/>
      <c r="E99" s="553"/>
      <c r="F99" s="553"/>
      <c r="G99" s="553"/>
      <c r="H99" s="553"/>
      <c r="I99" s="553"/>
      <c r="J99" s="553"/>
      <c r="K99" s="553"/>
      <c r="L99" s="553"/>
      <c r="M99" s="553"/>
      <c r="N99" s="553"/>
      <c r="O99" s="553"/>
      <c r="P99" s="553"/>
      <c r="Q99" s="553"/>
      <c r="R99" s="553"/>
      <c r="S99" s="553"/>
      <c r="T99" s="553"/>
      <c r="U99" s="553"/>
      <c r="V99" s="553"/>
      <c r="W99" s="553"/>
      <c r="X99" s="553"/>
    </row>
    <row r="100" spans="1:38" s="873" customFormat="1" ht="13.5">
      <c r="A100" s="553"/>
      <c r="B100" s="553"/>
      <c r="C100" s="553"/>
      <c r="D100" s="553"/>
      <c r="E100" s="553"/>
      <c r="F100" s="553"/>
      <c r="G100" s="553"/>
      <c r="H100" s="553"/>
      <c r="I100" s="553"/>
      <c r="J100" s="553"/>
      <c r="K100" s="553"/>
      <c r="L100" s="553"/>
      <c r="M100" s="553"/>
      <c r="N100" s="553"/>
      <c r="O100" s="553"/>
      <c r="P100" s="553"/>
      <c r="Q100" s="553"/>
      <c r="R100" s="553"/>
      <c r="S100" s="553"/>
      <c r="T100" s="553"/>
      <c r="U100" s="553"/>
      <c r="V100" s="553"/>
      <c r="W100" s="553"/>
      <c r="X100" s="553"/>
    </row>
    <row r="101" spans="1:38" s="873" customFormat="1" ht="13.5">
      <c r="A101" s="553"/>
      <c r="B101" s="553"/>
      <c r="C101" s="553"/>
      <c r="D101" s="553"/>
      <c r="E101" s="553"/>
      <c r="F101" s="553"/>
      <c r="G101" s="553"/>
      <c r="H101" s="553"/>
      <c r="I101" s="553"/>
      <c r="J101" s="553"/>
      <c r="K101" s="553"/>
      <c r="L101" s="553"/>
      <c r="M101" s="553"/>
      <c r="N101" s="553"/>
      <c r="O101" s="553"/>
      <c r="P101" s="553"/>
      <c r="Q101" s="553"/>
      <c r="R101" s="553"/>
      <c r="S101" s="553"/>
      <c r="T101" s="553"/>
      <c r="U101" s="553"/>
      <c r="V101" s="553"/>
      <c r="W101" s="553"/>
      <c r="X101" s="553"/>
    </row>
    <row r="102" spans="1:38" s="873" customFormat="1" ht="13.5">
      <c r="A102" s="553"/>
      <c r="B102" s="553"/>
      <c r="C102" s="553"/>
      <c r="D102" s="553"/>
      <c r="E102" s="553"/>
      <c r="F102" s="553"/>
      <c r="G102" s="553"/>
      <c r="H102" s="553"/>
      <c r="I102" s="553"/>
      <c r="J102" s="553"/>
      <c r="K102" s="553"/>
      <c r="L102" s="553"/>
      <c r="M102" s="553"/>
      <c r="N102" s="553"/>
      <c r="O102" s="553"/>
      <c r="P102" s="553"/>
      <c r="Q102" s="553"/>
      <c r="R102" s="553"/>
      <c r="S102" s="553"/>
      <c r="T102" s="553"/>
      <c r="U102" s="553"/>
      <c r="V102" s="553"/>
      <c r="W102" s="553"/>
      <c r="X102" s="553"/>
    </row>
    <row r="103" spans="1:38" s="873" customFormat="1" ht="13.5">
      <c r="A103" s="553"/>
      <c r="B103" s="553"/>
      <c r="C103" s="553"/>
      <c r="D103" s="553"/>
      <c r="E103" s="553"/>
      <c r="F103" s="553"/>
      <c r="G103" s="553"/>
      <c r="H103" s="553"/>
      <c r="I103" s="553"/>
      <c r="J103" s="553"/>
      <c r="K103" s="553"/>
      <c r="L103" s="553"/>
      <c r="M103" s="553"/>
      <c r="N103" s="553"/>
      <c r="O103" s="553"/>
      <c r="P103" s="553"/>
      <c r="Q103" s="553"/>
      <c r="R103" s="553"/>
      <c r="S103" s="553"/>
      <c r="T103" s="553"/>
      <c r="U103" s="553"/>
      <c r="V103" s="553"/>
      <c r="W103" s="553"/>
      <c r="X103" s="553"/>
    </row>
    <row r="104" spans="1:38" s="873" customFormat="1" ht="13.5">
      <c r="A104" s="553"/>
      <c r="B104" s="553"/>
      <c r="C104" s="553"/>
      <c r="D104" s="553"/>
      <c r="E104" s="553"/>
      <c r="F104" s="553"/>
      <c r="G104" s="553"/>
      <c r="H104" s="553"/>
      <c r="I104" s="553"/>
      <c r="J104" s="553"/>
      <c r="K104" s="553"/>
      <c r="L104" s="553"/>
      <c r="M104" s="553"/>
      <c r="N104" s="553"/>
      <c r="O104" s="553"/>
      <c r="P104" s="553"/>
      <c r="Q104" s="553"/>
      <c r="R104" s="553"/>
      <c r="S104" s="553"/>
      <c r="T104" s="553"/>
      <c r="U104" s="553"/>
      <c r="V104" s="553"/>
      <c r="W104" s="553"/>
      <c r="X104" s="553"/>
    </row>
    <row r="105" spans="1:38" s="873" customFormat="1" ht="13.5">
      <c r="A105" s="553"/>
      <c r="B105" s="553"/>
      <c r="C105" s="553"/>
      <c r="D105" s="553"/>
      <c r="E105" s="553"/>
      <c r="F105" s="553"/>
      <c r="G105" s="553"/>
      <c r="H105" s="553"/>
      <c r="I105" s="553"/>
      <c r="J105" s="553"/>
      <c r="K105" s="553"/>
      <c r="L105" s="553"/>
      <c r="M105" s="553"/>
      <c r="N105" s="553"/>
      <c r="O105" s="553"/>
      <c r="P105" s="553"/>
      <c r="Q105" s="553"/>
      <c r="R105" s="553"/>
      <c r="S105" s="553"/>
      <c r="T105" s="553"/>
      <c r="U105" s="553"/>
      <c r="V105" s="553"/>
      <c r="W105" s="553"/>
      <c r="X105" s="553"/>
    </row>
    <row r="106" spans="1:38" s="873" customFormat="1" ht="13.5">
      <c r="A106" s="553"/>
      <c r="B106" s="553"/>
      <c r="C106" s="553"/>
      <c r="D106" s="553"/>
      <c r="E106" s="553"/>
      <c r="F106" s="553"/>
      <c r="G106" s="553"/>
      <c r="H106" s="553"/>
      <c r="I106" s="553"/>
      <c r="J106" s="553"/>
      <c r="K106" s="553"/>
      <c r="L106" s="553"/>
      <c r="M106" s="553"/>
      <c r="N106" s="553"/>
      <c r="O106" s="553"/>
      <c r="P106" s="553"/>
      <c r="Q106" s="553"/>
      <c r="R106" s="553"/>
      <c r="S106" s="553"/>
      <c r="T106" s="553"/>
      <c r="U106" s="553"/>
      <c r="V106" s="553"/>
      <c r="W106" s="553"/>
      <c r="X106" s="553"/>
    </row>
    <row r="107" spans="1:38" s="873" customFormat="1" ht="13.5">
      <c r="A107" s="553"/>
      <c r="B107" s="553"/>
      <c r="C107" s="553"/>
      <c r="D107" s="553"/>
      <c r="E107" s="553"/>
      <c r="F107" s="553"/>
      <c r="G107" s="553"/>
      <c r="H107" s="553"/>
      <c r="I107" s="553"/>
      <c r="J107" s="553"/>
      <c r="K107" s="553"/>
      <c r="L107" s="553"/>
      <c r="M107" s="553"/>
      <c r="N107" s="553"/>
      <c r="O107" s="553"/>
      <c r="P107" s="553"/>
      <c r="Q107" s="553"/>
      <c r="R107" s="553"/>
      <c r="S107" s="553"/>
      <c r="T107" s="553"/>
      <c r="U107" s="553"/>
      <c r="V107" s="553"/>
      <c r="W107" s="553"/>
      <c r="X107" s="553"/>
    </row>
    <row r="108" spans="1:38" s="873" customFormat="1" ht="13.5">
      <c r="A108" s="553"/>
      <c r="B108" s="553"/>
      <c r="C108" s="553"/>
      <c r="D108" s="553"/>
      <c r="E108" s="553"/>
      <c r="F108" s="553"/>
      <c r="G108" s="553"/>
      <c r="H108" s="553"/>
      <c r="I108" s="553"/>
      <c r="J108" s="553"/>
      <c r="K108" s="553"/>
      <c r="L108" s="553"/>
      <c r="M108" s="553"/>
      <c r="N108" s="553"/>
      <c r="O108" s="553"/>
      <c r="P108" s="553"/>
      <c r="Q108" s="553"/>
      <c r="R108" s="553"/>
      <c r="S108" s="553"/>
      <c r="T108" s="553"/>
      <c r="U108" s="553"/>
      <c r="V108" s="553"/>
      <c r="W108" s="553"/>
      <c r="X108" s="553"/>
    </row>
    <row r="109" spans="1:38" s="873" customFormat="1" ht="13.5">
      <c r="A109" s="857"/>
      <c r="B109" s="857"/>
      <c r="C109" s="857"/>
      <c r="D109" s="857"/>
      <c r="E109" s="857"/>
      <c r="F109" s="857"/>
      <c r="G109" s="857"/>
      <c r="H109" s="857"/>
      <c r="I109" s="857"/>
      <c r="J109" s="857"/>
      <c r="K109" s="857"/>
      <c r="L109" s="857"/>
      <c r="M109" s="857"/>
      <c r="N109" s="857"/>
      <c r="O109" s="857"/>
      <c r="P109" s="857"/>
      <c r="Q109" s="857"/>
      <c r="R109" s="857"/>
      <c r="S109" s="857"/>
      <c r="T109" s="857"/>
      <c r="U109" s="857"/>
      <c r="V109" s="857"/>
      <c r="W109" s="857"/>
      <c r="X109" s="857"/>
      <c r="AH109" s="859" t="s">
        <v>3093</v>
      </c>
      <c r="AI109" s="859"/>
      <c r="AJ109" s="857"/>
      <c r="AK109" s="857"/>
      <c r="AL109" s="857"/>
    </row>
    <row r="110" spans="1:38" s="873" customFormat="1" ht="13.5">
      <c r="A110" s="857"/>
      <c r="B110" s="857"/>
      <c r="C110" s="857"/>
      <c r="D110" s="857"/>
      <c r="E110" s="857"/>
      <c r="F110" s="857"/>
      <c r="G110" s="857"/>
      <c r="H110" s="857"/>
      <c r="I110" s="857"/>
      <c r="J110" s="857"/>
      <c r="K110" s="857"/>
      <c r="L110" s="857"/>
      <c r="M110" s="857"/>
      <c r="N110" s="857"/>
      <c r="O110" s="857"/>
      <c r="P110" s="857"/>
      <c r="Q110" s="857"/>
      <c r="R110" s="857"/>
      <c r="S110" s="857"/>
      <c r="T110" s="857"/>
      <c r="U110" s="857"/>
      <c r="V110" s="857"/>
      <c r="W110" s="857"/>
      <c r="X110" s="857"/>
      <c r="AH110" s="860" t="s">
        <v>2845</v>
      </c>
      <c r="AI110" s="859"/>
      <c r="AJ110" s="857"/>
      <c r="AK110" s="857"/>
      <c r="AL110" s="857"/>
    </row>
    <row r="111" spans="1:38" s="873" customFormat="1" ht="13.5">
      <c r="A111" s="857"/>
      <c r="B111" s="857"/>
      <c r="C111" s="857"/>
      <c r="D111" s="857"/>
      <c r="E111" s="857"/>
      <c r="F111" s="857"/>
      <c r="G111" s="857"/>
      <c r="H111" s="857"/>
      <c r="I111" s="857"/>
      <c r="J111" s="857"/>
      <c r="K111" s="857"/>
      <c r="L111" s="857"/>
      <c r="M111" s="857"/>
      <c r="N111" s="857"/>
      <c r="O111" s="857"/>
      <c r="P111" s="857"/>
      <c r="Q111" s="857"/>
      <c r="R111" s="857"/>
      <c r="S111" s="857"/>
      <c r="T111" s="857"/>
      <c r="U111" s="857"/>
      <c r="V111" s="857"/>
      <c r="W111" s="857"/>
      <c r="X111" s="857"/>
      <c r="AH111" s="861" t="str">
        <f>HYPERLINK("#A1：X54")</f>
        <v>#A1：X54</v>
      </c>
      <c r="AI111" s="862" t="s">
        <v>3466</v>
      </c>
      <c r="AJ111" s="863"/>
      <c r="AK111" s="863"/>
      <c r="AL111" s="863"/>
    </row>
    <row r="112" spans="1:38" s="873" customFormat="1" ht="13.5">
      <c r="A112" s="2267" t="s">
        <v>2769</v>
      </c>
      <c r="B112" s="2267"/>
      <c r="C112" s="2267"/>
      <c r="D112" s="2267"/>
      <c r="E112" s="2267"/>
      <c r="F112" s="2267"/>
      <c r="G112" s="2267"/>
      <c r="H112" s="2267"/>
      <c r="I112" s="2267"/>
      <c r="J112" s="2267"/>
      <c r="K112" s="2267"/>
      <c r="L112" s="2267"/>
      <c r="M112" s="2267"/>
      <c r="N112" s="2267"/>
      <c r="O112" s="2267"/>
      <c r="P112" s="2267"/>
      <c r="Q112" s="2267"/>
      <c r="R112" s="2267"/>
      <c r="S112" s="2267"/>
      <c r="T112" s="2267"/>
      <c r="U112" s="2267"/>
      <c r="V112" s="2267"/>
      <c r="W112" s="2267"/>
      <c r="X112" s="2267"/>
      <c r="AH112" s="861" t="str">
        <f>HYPERLINK("#A55：X108")</f>
        <v>#A55：X108</v>
      </c>
      <c r="AI112" s="864" t="s">
        <v>3485</v>
      </c>
      <c r="AJ112" s="865"/>
      <c r="AK112" s="865"/>
      <c r="AL112" s="865"/>
    </row>
    <row r="113" spans="1:38" s="873" customFormat="1" ht="13.5">
      <c r="A113" s="2267"/>
      <c r="B113" s="2267"/>
      <c r="C113" s="2267"/>
      <c r="D113" s="2267"/>
      <c r="E113" s="2267"/>
      <c r="F113" s="2267"/>
      <c r="G113" s="2267"/>
      <c r="H113" s="2267"/>
      <c r="I113" s="2267"/>
      <c r="J113" s="2267"/>
      <c r="K113" s="2267"/>
      <c r="L113" s="2267"/>
      <c r="M113" s="2267"/>
      <c r="N113" s="2267"/>
      <c r="O113" s="2267"/>
      <c r="P113" s="2267"/>
      <c r="Q113" s="2267"/>
      <c r="R113" s="2267"/>
      <c r="S113" s="2267"/>
      <c r="T113" s="2267"/>
      <c r="U113" s="2267"/>
      <c r="V113" s="2267"/>
      <c r="W113" s="2267"/>
      <c r="X113" s="2267"/>
      <c r="AH113" s="861" t="str">
        <f>HYPERLINK("#A109：X162")</f>
        <v>#A109：X162</v>
      </c>
      <c r="AI113" s="864" t="s">
        <v>3586</v>
      </c>
      <c r="AJ113" s="865"/>
      <c r="AK113" s="865"/>
      <c r="AL113" s="865"/>
    </row>
    <row r="114" spans="1:38" s="873" customFormat="1" ht="13.5">
      <c r="A114" s="857"/>
      <c r="B114" s="857"/>
      <c r="C114" s="857"/>
      <c r="D114" s="857"/>
      <c r="E114" s="857"/>
      <c r="F114" s="857"/>
      <c r="G114" s="857"/>
      <c r="H114" s="857"/>
      <c r="I114" s="857"/>
      <c r="J114" s="857"/>
      <c r="K114" s="857"/>
      <c r="L114" s="857"/>
      <c r="M114" s="857"/>
      <c r="N114" s="857"/>
      <c r="O114" s="857"/>
      <c r="P114" s="857"/>
      <c r="Q114" s="857"/>
      <c r="R114" s="857"/>
      <c r="S114" s="857"/>
      <c r="T114" s="857"/>
      <c r="U114" s="857"/>
      <c r="V114" s="857"/>
      <c r="W114" s="857"/>
      <c r="X114" s="857"/>
    </row>
    <row r="115" spans="1:38" s="873" customFormat="1" ht="13.5">
      <c r="A115" s="857"/>
      <c r="B115" s="857"/>
      <c r="C115" s="857"/>
      <c r="D115" s="857"/>
      <c r="E115" s="857"/>
      <c r="F115" s="857"/>
      <c r="G115" s="857"/>
      <c r="H115" s="857"/>
      <c r="I115" s="857"/>
      <c r="J115" s="857"/>
      <c r="K115" s="857"/>
      <c r="L115" s="857"/>
      <c r="M115" s="857"/>
      <c r="N115" s="857"/>
      <c r="O115" s="857"/>
      <c r="P115" s="857"/>
      <c r="Q115" s="857"/>
      <c r="R115" s="857"/>
      <c r="S115" s="857"/>
      <c r="T115" s="857"/>
      <c r="U115" s="857"/>
      <c r="V115" s="857"/>
      <c r="W115" s="857"/>
      <c r="X115" s="857"/>
    </row>
    <row r="116" spans="1:38" s="873" customFormat="1" ht="13.5">
      <c r="A116" s="857"/>
      <c r="B116" s="857"/>
      <c r="C116" s="857"/>
      <c r="D116" s="857"/>
      <c r="E116" s="857"/>
      <c r="F116" s="857"/>
      <c r="G116" s="857"/>
      <c r="H116" s="857"/>
      <c r="I116" s="857"/>
      <c r="J116" s="857"/>
      <c r="K116" s="857"/>
      <c r="L116" s="857"/>
      <c r="M116" s="857"/>
      <c r="N116" s="857"/>
      <c r="O116" s="857"/>
      <c r="P116" s="857"/>
      <c r="Q116" s="857"/>
      <c r="R116" s="857"/>
      <c r="S116" s="857"/>
      <c r="T116" s="857"/>
      <c r="U116" s="857"/>
      <c r="V116" s="857"/>
      <c r="W116" s="857"/>
      <c r="X116" s="857"/>
    </row>
    <row r="117" spans="1:38" s="873" customFormat="1" ht="13.5">
      <c r="A117" s="857"/>
      <c r="B117" s="857"/>
      <c r="C117" s="857"/>
      <c r="D117" s="857"/>
      <c r="E117" s="857"/>
      <c r="F117" s="857"/>
      <c r="G117" s="857"/>
      <c r="H117" s="857"/>
      <c r="I117" s="857"/>
      <c r="J117" s="857"/>
      <c r="K117" s="857"/>
      <c r="L117" s="857"/>
      <c r="M117" s="857"/>
      <c r="N117" s="857"/>
      <c r="O117" s="857"/>
      <c r="P117" s="857"/>
      <c r="Q117" s="857"/>
      <c r="R117" s="857"/>
      <c r="S117" s="857"/>
      <c r="T117" s="857"/>
      <c r="U117" s="857"/>
      <c r="V117" s="857"/>
      <c r="W117" s="857"/>
      <c r="X117" s="857"/>
    </row>
    <row r="118" spans="1:38" s="873" customFormat="1" ht="13.5">
      <c r="A118" s="857" t="s">
        <v>3083</v>
      </c>
      <c r="B118" s="857"/>
      <c r="C118" s="2311" t="str">
        <f>cst_wskakunin_dairi1_JIMU_NAME</f>
        <v/>
      </c>
      <c r="D118" s="2311"/>
      <c r="E118" s="2311"/>
      <c r="F118" s="2311"/>
      <c r="G118" s="2311"/>
      <c r="H118" s="2311"/>
      <c r="I118" s="2311"/>
      <c r="J118" s="2311"/>
      <c r="K118" s="2311"/>
      <c r="L118" s="2311"/>
      <c r="M118" s="2311"/>
      <c r="N118" s="2311"/>
      <c r="O118" s="2311"/>
      <c r="P118" s="2311"/>
      <c r="Q118" s="2311"/>
      <c r="R118" s="2311"/>
      <c r="S118" s="2311"/>
      <c r="T118" s="2311"/>
      <c r="U118" s="2311"/>
      <c r="V118" s="857" t="s">
        <v>3084</v>
      </c>
      <c r="W118" s="857"/>
      <c r="X118" s="857"/>
    </row>
    <row r="119" spans="1:38" s="873" customFormat="1" ht="13.5">
      <c r="A119" s="857"/>
      <c r="B119" s="857"/>
      <c r="C119" s="2311" t="str">
        <f>cst_wskakunin_dairi1_NAME</f>
        <v/>
      </c>
      <c r="D119" s="2311"/>
      <c r="E119" s="2311"/>
      <c r="F119" s="2311"/>
      <c r="G119" s="2311"/>
      <c r="H119" s="2311"/>
      <c r="I119" s="2311"/>
      <c r="J119" s="2311"/>
      <c r="K119" s="2311"/>
      <c r="L119" s="2311"/>
      <c r="M119" s="2311"/>
      <c r="N119" s="2311"/>
      <c r="O119" s="2311"/>
      <c r="P119" s="2311"/>
      <c r="Q119" s="2311"/>
      <c r="R119" s="2311"/>
      <c r="S119" s="2311"/>
      <c r="T119" s="2311"/>
      <c r="U119" s="2311"/>
      <c r="V119" s="857"/>
      <c r="W119" s="857"/>
      <c r="X119" s="857"/>
    </row>
    <row r="120" spans="1:38" s="873" customFormat="1" ht="13.5">
      <c r="A120" s="857" t="s">
        <v>3085</v>
      </c>
      <c r="B120" s="857"/>
      <c r="C120" s="857"/>
      <c r="D120" s="857"/>
      <c r="E120" s="857"/>
      <c r="F120" s="857"/>
      <c r="G120" s="857"/>
      <c r="H120" s="857"/>
      <c r="I120" s="857"/>
      <c r="J120" s="857"/>
      <c r="K120" s="857"/>
      <c r="L120" s="857"/>
      <c r="M120" s="857"/>
      <c r="N120" s="857"/>
      <c r="O120" s="857"/>
      <c r="P120" s="857"/>
      <c r="Q120" s="857"/>
      <c r="R120" s="857"/>
      <c r="S120" s="857"/>
      <c r="T120" s="857"/>
      <c r="U120" s="857"/>
      <c r="V120" s="857"/>
      <c r="W120" s="857"/>
      <c r="X120" s="857"/>
    </row>
    <row r="121" spans="1:38" s="873" customFormat="1" ht="13.5">
      <c r="A121" s="857"/>
      <c r="B121" s="857"/>
      <c r="C121" s="857"/>
      <c r="D121" s="857"/>
      <c r="E121" s="857"/>
      <c r="F121" s="857"/>
      <c r="G121" s="857"/>
      <c r="H121" s="857"/>
      <c r="I121" s="857"/>
      <c r="J121" s="857"/>
      <c r="K121" s="857"/>
      <c r="L121" s="857"/>
      <c r="M121" s="857"/>
      <c r="N121" s="857"/>
      <c r="O121" s="857"/>
      <c r="P121" s="857"/>
      <c r="Q121" s="857"/>
      <c r="R121" s="857"/>
      <c r="S121" s="857"/>
      <c r="T121" s="857"/>
      <c r="U121" s="857"/>
      <c r="V121" s="857"/>
      <c r="W121" s="857"/>
      <c r="X121" s="857"/>
    </row>
    <row r="122" spans="1:38" s="873" customFormat="1" ht="13.5">
      <c r="A122" s="857"/>
      <c r="B122" s="857"/>
      <c r="C122" s="857"/>
      <c r="D122" s="857"/>
      <c r="E122" s="857"/>
      <c r="F122" s="857"/>
      <c r="G122" s="857"/>
      <c r="H122" s="857"/>
      <c r="I122" s="857"/>
      <c r="J122" s="857"/>
      <c r="K122" s="857"/>
      <c r="L122" s="857"/>
      <c r="M122" s="857"/>
      <c r="N122" s="857"/>
      <c r="O122" s="857"/>
      <c r="P122" s="857"/>
      <c r="Q122" s="857"/>
      <c r="R122" s="857"/>
      <c r="S122" s="857"/>
      <c r="T122" s="857"/>
      <c r="U122" s="857"/>
      <c r="V122" s="857"/>
      <c r="W122" s="857"/>
      <c r="X122" s="857"/>
    </row>
    <row r="123" spans="1:38" s="873" customFormat="1" ht="13.5">
      <c r="A123" s="857"/>
      <c r="B123" s="857"/>
      <c r="C123" s="857"/>
      <c r="D123" s="857"/>
      <c r="E123" s="857"/>
      <c r="F123" s="857"/>
      <c r="G123" s="857"/>
      <c r="H123" s="857"/>
      <c r="I123" s="857"/>
      <c r="J123" s="857"/>
      <c r="K123" s="857"/>
      <c r="L123" s="857"/>
      <c r="M123" s="857"/>
      <c r="N123" s="857"/>
      <c r="O123" s="857"/>
      <c r="P123" s="857"/>
      <c r="Q123" s="857"/>
      <c r="R123" s="857"/>
      <c r="S123" s="857"/>
      <c r="T123" s="857"/>
      <c r="U123" s="857"/>
      <c r="V123" s="857"/>
      <c r="W123" s="857"/>
      <c r="X123" s="857"/>
    </row>
    <row r="124" spans="1:38" ht="13.5">
      <c r="A124" s="2259" t="s">
        <v>0</v>
      </c>
      <c r="B124" s="2259"/>
      <c r="C124" s="2259"/>
      <c r="D124" s="2259"/>
      <c r="E124" s="2259"/>
      <c r="F124" s="2259"/>
      <c r="G124" s="2259"/>
      <c r="H124" s="2259"/>
      <c r="I124" s="2259"/>
      <c r="J124" s="2259"/>
      <c r="K124" s="2259"/>
      <c r="L124" s="2259"/>
      <c r="M124" s="2259"/>
      <c r="N124" s="2259"/>
      <c r="O124" s="2259"/>
      <c r="P124" s="2259"/>
      <c r="Q124" s="2259"/>
      <c r="R124" s="2259"/>
      <c r="S124" s="2259"/>
      <c r="T124" s="2259"/>
      <c r="U124" s="2259"/>
      <c r="V124" s="2259"/>
      <c r="W124" s="2259"/>
      <c r="X124" s="2259"/>
    </row>
    <row r="128" spans="1:38" ht="13.5">
      <c r="A128" s="912" t="s">
        <v>1193</v>
      </c>
      <c r="C128" s="877"/>
      <c r="D128" s="857" t="s">
        <v>3086</v>
      </c>
      <c r="G128" s="877"/>
      <c r="H128" s="857" t="s">
        <v>1232</v>
      </c>
      <c r="K128" s="877"/>
      <c r="L128" s="857" t="s">
        <v>1233</v>
      </c>
    </row>
    <row r="129" spans="1:24" ht="13.5">
      <c r="C129" s="877"/>
      <c r="D129" s="857" t="s">
        <v>3082</v>
      </c>
      <c r="G129" s="2312" t="s">
        <v>3612</v>
      </c>
      <c r="H129" s="2312"/>
      <c r="I129" s="2312"/>
      <c r="J129" s="2312"/>
      <c r="K129" s="2312"/>
      <c r="L129" s="2312"/>
      <c r="M129" s="2312"/>
      <c r="N129" s="2312"/>
      <c r="O129" s="2312"/>
      <c r="P129" s="2312"/>
      <c r="Q129" s="2312"/>
      <c r="R129" s="2312"/>
      <c r="S129" s="2312"/>
      <c r="T129" s="2312"/>
      <c r="U129" s="2312"/>
      <c r="V129" s="2312"/>
      <c r="W129" s="857" t="s">
        <v>6</v>
      </c>
    </row>
    <row r="131" spans="1:24" ht="13.5">
      <c r="A131" s="912" t="s">
        <v>1200</v>
      </c>
      <c r="C131" s="2263" t="s">
        <v>3087</v>
      </c>
      <c r="D131" s="2263"/>
      <c r="E131" s="2263"/>
      <c r="F131" s="2263"/>
      <c r="G131" s="2263"/>
      <c r="H131" s="2263"/>
      <c r="I131" s="2263"/>
      <c r="J131" s="2263"/>
      <c r="K131" s="2263"/>
      <c r="L131" s="2263"/>
      <c r="M131" s="2263"/>
      <c r="N131" s="2263"/>
      <c r="O131" s="2263"/>
      <c r="P131" s="2263"/>
      <c r="Q131" s="2263"/>
      <c r="R131" s="2263"/>
      <c r="S131" s="2263"/>
      <c r="T131" s="2263"/>
      <c r="U131" s="2263"/>
      <c r="V131" s="2263"/>
      <c r="W131" s="2263"/>
    </row>
    <row r="132" spans="1:24" ht="13.5">
      <c r="C132" s="2263"/>
      <c r="D132" s="2263"/>
      <c r="E132" s="2263"/>
      <c r="F132" s="2263"/>
      <c r="G132" s="2263"/>
      <c r="H132" s="2263"/>
      <c r="I132" s="2263"/>
      <c r="J132" s="2263"/>
      <c r="K132" s="2263"/>
      <c r="L132" s="2263"/>
      <c r="M132" s="2263"/>
      <c r="N132" s="2263"/>
      <c r="O132" s="2263"/>
      <c r="P132" s="2263"/>
      <c r="Q132" s="2263"/>
      <c r="R132" s="2263"/>
      <c r="S132" s="2263"/>
      <c r="T132" s="2263"/>
      <c r="U132" s="2263"/>
      <c r="V132" s="2263"/>
      <c r="W132" s="2263"/>
    </row>
    <row r="134" spans="1:24" ht="13.5">
      <c r="A134" s="912" t="s">
        <v>1204</v>
      </c>
      <c r="C134" s="2260" t="s">
        <v>3088</v>
      </c>
      <c r="D134" s="2260"/>
      <c r="E134" s="2260"/>
      <c r="F134" s="2260"/>
      <c r="G134" s="2260"/>
      <c r="H134" s="2260"/>
      <c r="I134" s="2260"/>
      <c r="J134" s="2260"/>
      <c r="K134" s="2260"/>
      <c r="L134" s="2260"/>
      <c r="M134" s="2260"/>
      <c r="N134" s="2260"/>
      <c r="O134" s="2260"/>
      <c r="P134" s="2260"/>
      <c r="Q134" s="2260"/>
      <c r="R134" s="2260"/>
      <c r="S134" s="2260"/>
      <c r="T134" s="2260"/>
      <c r="U134" s="2260"/>
      <c r="V134" s="2260"/>
      <c r="W134" s="2260"/>
    </row>
    <row r="135" spans="1:24" ht="13.5">
      <c r="D135" s="2313" t="str">
        <f>IF(D31="","",D31)</f>
        <v>岩手県盛岡市</v>
      </c>
      <c r="E135" s="2313"/>
      <c r="F135" s="2313"/>
      <c r="G135" s="2313"/>
      <c r="H135" s="2313"/>
      <c r="I135" s="2313"/>
      <c r="J135" s="2313"/>
      <c r="K135" s="2313"/>
      <c r="L135" s="2313"/>
      <c r="M135" s="2313"/>
      <c r="N135" s="2313"/>
      <c r="O135" s="2313"/>
      <c r="P135" s="2313"/>
      <c r="Q135" s="2313"/>
      <c r="R135" s="2313"/>
      <c r="S135" s="2313"/>
      <c r="T135" s="2313"/>
      <c r="U135" s="2313"/>
      <c r="V135" s="2313"/>
      <c r="W135" s="2313"/>
    </row>
    <row r="136" spans="1:24" ht="13.5">
      <c r="D136" s="2313"/>
      <c r="E136" s="2313"/>
      <c r="F136" s="2313"/>
      <c r="G136" s="2313"/>
      <c r="H136" s="2313"/>
      <c r="I136" s="2313"/>
      <c r="J136" s="2313"/>
      <c r="K136" s="2313"/>
      <c r="L136" s="2313"/>
      <c r="M136" s="2313"/>
      <c r="N136" s="2313"/>
      <c r="O136" s="2313"/>
      <c r="P136" s="2313"/>
      <c r="Q136" s="2313"/>
      <c r="R136" s="2313"/>
      <c r="S136" s="2313"/>
      <c r="T136" s="2313"/>
      <c r="U136" s="2313"/>
      <c r="V136" s="2313"/>
      <c r="W136" s="2313"/>
    </row>
    <row r="137" spans="1:24" ht="13.5">
      <c r="D137" s="2313"/>
      <c r="E137" s="2313"/>
      <c r="F137" s="2313"/>
      <c r="G137" s="2313"/>
      <c r="H137" s="2313"/>
      <c r="I137" s="2313"/>
      <c r="J137" s="2313"/>
      <c r="K137" s="2313"/>
      <c r="L137" s="2313"/>
      <c r="M137" s="2313"/>
      <c r="N137" s="2313"/>
      <c r="O137" s="2313"/>
      <c r="P137" s="2313"/>
      <c r="Q137" s="2313"/>
      <c r="R137" s="2313"/>
      <c r="S137" s="2313"/>
      <c r="T137" s="2313"/>
      <c r="U137" s="2313"/>
      <c r="V137" s="2313"/>
      <c r="W137" s="2313"/>
    </row>
    <row r="138" spans="1:24" ht="13.5">
      <c r="D138" s="2313"/>
      <c r="E138" s="2313"/>
      <c r="F138" s="2313"/>
      <c r="G138" s="2313"/>
      <c r="H138" s="2313"/>
      <c r="I138" s="2313"/>
      <c r="J138" s="2313"/>
      <c r="K138" s="2313"/>
      <c r="L138" s="2313"/>
      <c r="M138" s="2313"/>
      <c r="N138" s="2313"/>
      <c r="O138" s="2313"/>
      <c r="P138" s="2313"/>
      <c r="Q138" s="2313"/>
      <c r="R138" s="2313"/>
      <c r="S138" s="2313"/>
      <c r="T138" s="2313"/>
      <c r="U138" s="2313"/>
      <c r="V138" s="2313"/>
      <c r="W138" s="2313"/>
    </row>
    <row r="140" spans="1:24" ht="13.5">
      <c r="B140" s="2314" t="s">
        <v>3089</v>
      </c>
      <c r="C140" s="2314"/>
      <c r="D140" s="913"/>
      <c r="E140" s="867" t="s">
        <v>371</v>
      </c>
      <c r="F140" s="913"/>
      <c r="G140" s="867" t="s">
        <v>4</v>
      </c>
      <c r="H140" s="913"/>
      <c r="I140" s="867" t="s">
        <v>373</v>
      </c>
    </row>
    <row r="141" spans="1:24" ht="15" customHeight="1">
      <c r="A141" s="547"/>
      <c r="B141" s="547"/>
      <c r="C141" s="547"/>
      <c r="D141" s="547"/>
      <c r="E141" s="547"/>
      <c r="F141" s="547"/>
      <c r="G141" s="547"/>
      <c r="H141" s="547"/>
      <c r="I141" s="547"/>
      <c r="J141" s="547"/>
      <c r="K141" s="547"/>
      <c r="L141" s="547"/>
      <c r="M141" s="547"/>
      <c r="N141" s="547"/>
      <c r="O141" s="547"/>
      <c r="P141" s="547"/>
      <c r="Q141" s="547"/>
      <c r="R141" s="547"/>
      <c r="S141" s="547"/>
      <c r="T141" s="547"/>
      <c r="U141" s="547"/>
      <c r="V141" s="547"/>
      <c r="W141" s="547"/>
      <c r="X141" s="547"/>
    </row>
    <row r="142" spans="1:24" ht="13.5">
      <c r="A142" s="547"/>
      <c r="B142" s="547"/>
      <c r="C142" s="1631" t="str">
        <f>cst_wskakunin_owner1__address</f>
        <v/>
      </c>
      <c r="D142" s="1631"/>
      <c r="E142" s="1631"/>
      <c r="F142" s="1631"/>
      <c r="G142" s="1631"/>
      <c r="H142" s="1631"/>
      <c r="I142" s="1631"/>
      <c r="J142" s="1631"/>
      <c r="K142" s="1631"/>
      <c r="L142" s="1631"/>
      <c r="M142" s="1631"/>
      <c r="N142" s="1631"/>
      <c r="O142" s="1631"/>
      <c r="P142" s="1631"/>
      <c r="Q142" s="1631"/>
      <c r="R142" s="1631"/>
      <c r="S142" s="1631"/>
      <c r="T142" s="1631"/>
      <c r="U142" s="1631"/>
      <c r="V142" s="1631"/>
      <c r="W142" s="1631"/>
      <c r="X142" s="547"/>
    </row>
    <row r="143" spans="1:24" ht="13.5">
      <c r="A143" s="547"/>
      <c r="B143" s="547"/>
      <c r="C143" s="1632" t="str">
        <f>cst_wskakunin_owner1_JIMU_NAME</f>
        <v/>
      </c>
      <c r="D143" s="1632"/>
      <c r="E143" s="1632"/>
      <c r="F143" s="1632"/>
      <c r="G143" s="1632"/>
      <c r="H143" s="1632"/>
      <c r="I143" s="1632"/>
      <c r="J143" s="1632"/>
      <c r="K143" s="1632"/>
      <c r="L143" s="1632"/>
      <c r="M143" s="1632"/>
      <c r="N143" s="1632"/>
      <c r="O143" s="1632"/>
      <c r="P143" s="1632"/>
      <c r="Q143" s="1632"/>
      <c r="R143" s="1632"/>
      <c r="S143" s="1632"/>
      <c r="T143" s="1632"/>
      <c r="U143" s="1632"/>
      <c r="V143" s="547"/>
      <c r="W143" s="547"/>
      <c r="X143" s="547"/>
    </row>
    <row r="144" spans="1:24" ht="13.5">
      <c r="A144" s="547"/>
      <c r="B144" s="547"/>
      <c r="C144" s="1632" t="str">
        <f>cst_wskakunin_owner1__space2</f>
        <v>松山　梨香子</v>
      </c>
      <c r="D144" s="1632"/>
      <c r="E144" s="1632"/>
      <c r="F144" s="1632"/>
      <c r="G144" s="1632"/>
      <c r="H144" s="1632"/>
      <c r="I144" s="1632"/>
      <c r="J144" s="1632"/>
      <c r="K144" s="1632"/>
      <c r="L144" s="1632"/>
      <c r="M144" s="1632"/>
      <c r="N144" s="1632"/>
      <c r="O144" s="1632"/>
      <c r="P144" s="1632"/>
      <c r="Q144" s="1632"/>
      <c r="R144" s="1632"/>
      <c r="S144" s="1632"/>
      <c r="T144" s="1632"/>
      <c r="U144" s="1632"/>
      <c r="V144" s="551" t="s">
        <v>372</v>
      </c>
      <c r="W144" s="547"/>
      <c r="X144" s="547"/>
    </row>
    <row r="145" spans="1:24" ht="13.5">
      <c r="A145" s="547"/>
      <c r="B145" s="547"/>
      <c r="C145" s="547"/>
      <c r="D145" s="547"/>
      <c r="E145" s="547"/>
      <c r="F145" s="547"/>
      <c r="G145" s="547"/>
      <c r="H145" s="547"/>
      <c r="I145" s="547"/>
      <c r="J145" s="547"/>
      <c r="K145" s="547"/>
      <c r="L145" s="547"/>
      <c r="M145" s="547"/>
      <c r="N145" s="547"/>
      <c r="O145" s="547"/>
      <c r="P145" s="547"/>
      <c r="Q145" s="547"/>
      <c r="R145" s="547"/>
      <c r="S145" s="547"/>
      <c r="T145" s="547"/>
      <c r="U145" s="547"/>
      <c r="V145" s="547"/>
      <c r="W145" s="547"/>
      <c r="X145" s="547"/>
    </row>
    <row r="146" spans="1:24" ht="13.5">
      <c r="A146" s="547"/>
      <c r="B146" s="547"/>
      <c r="C146" s="1631" t="str">
        <f>cst_wskakunin_owner2__address</f>
        <v/>
      </c>
      <c r="D146" s="1631"/>
      <c r="E146" s="1631"/>
      <c r="F146" s="1631"/>
      <c r="G146" s="1631"/>
      <c r="H146" s="1631"/>
      <c r="I146" s="1631"/>
      <c r="J146" s="1631"/>
      <c r="K146" s="1631"/>
      <c r="L146" s="1631"/>
      <c r="M146" s="1631"/>
      <c r="N146" s="1631"/>
      <c r="O146" s="1631"/>
      <c r="P146" s="1631"/>
      <c r="Q146" s="1631"/>
      <c r="R146" s="1631"/>
      <c r="S146" s="1631"/>
      <c r="T146" s="1631"/>
      <c r="U146" s="1631"/>
      <c r="V146" s="1631"/>
      <c r="W146" s="1631"/>
      <c r="X146" s="547"/>
    </row>
    <row r="147" spans="1:24" ht="13.5">
      <c r="A147" s="547"/>
      <c r="B147" s="547"/>
      <c r="C147" s="1632" t="str">
        <f>cst_wskakunin_owner2_JIMU_NAME</f>
        <v/>
      </c>
      <c r="D147" s="1632"/>
      <c r="E147" s="1632"/>
      <c r="F147" s="1632"/>
      <c r="G147" s="1632"/>
      <c r="H147" s="1632"/>
      <c r="I147" s="1632"/>
      <c r="J147" s="1632"/>
      <c r="K147" s="1632"/>
      <c r="L147" s="1632"/>
      <c r="M147" s="1632"/>
      <c r="N147" s="1632"/>
      <c r="O147" s="1632"/>
      <c r="P147" s="1632"/>
      <c r="Q147" s="1632"/>
      <c r="R147" s="1632"/>
      <c r="S147" s="1632"/>
      <c r="T147" s="1632"/>
      <c r="U147" s="1632"/>
      <c r="V147" s="547"/>
      <c r="W147" s="547"/>
      <c r="X147" s="547"/>
    </row>
    <row r="148" spans="1:24" ht="13.5">
      <c r="A148" s="547"/>
      <c r="B148" s="547"/>
      <c r="C148" s="1632" t="str">
        <f>cst_wskakunin_owner2__space2</f>
        <v/>
      </c>
      <c r="D148" s="1632"/>
      <c r="E148" s="1632"/>
      <c r="F148" s="1632"/>
      <c r="G148" s="1632"/>
      <c r="H148" s="1632"/>
      <c r="I148" s="1632"/>
      <c r="J148" s="1632"/>
      <c r="K148" s="1632"/>
      <c r="L148" s="1632"/>
      <c r="M148" s="1632"/>
      <c r="N148" s="1632"/>
      <c r="O148" s="1632"/>
      <c r="P148" s="1632"/>
      <c r="Q148" s="1632"/>
      <c r="R148" s="1632"/>
      <c r="S148" s="1632"/>
      <c r="T148" s="1632"/>
      <c r="U148" s="1632"/>
      <c r="V148" s="552" t="str">
        <f>IF(C148="","","印")</f>
        <v/>
      </c>
      <c r="W148" s="547"/>
      <c r="X148" s="547"/>
    </row>
    <row r="149" spans="1:24" ht="13.5">
      <c r="A149" s="547"/>
      <c r="B149" s="547"/>
      <c r="C149" s="547"/>
      <c r="D149" s="547"/>
      <c r="E149" s="547"/>
      <c r="F149" s="547"/>
      <c r="G149" s="547"/>
      <c r="H149" s="547"/>
      <c r="I149" s="547"/>
      <c r="J149" s="547"/>
      <c r="K149" s="547"/>
      <c r="L149" s="547"/>
      <c r="M149" s="547"/>
      <c r="N149" s="547"/>
      <c r="O149" s="547"/>
      <c r="P149" s="547"/>
      <c r="Q149" s="547"/>
      <c r="R149" s="547"/>
      <c r="S149" s="547"/>
      <c r="T149" s="547"/>
      <c r="U149" s="547"/>
      <c r="V149" s="547"/>
      <c r="W149" s="547"/>
      <c r="X149" s="547"/>
    </row>
    <row r="150" spans="1:24" ht="13.5">
      <c r="A150" s="547"/>
      <c r="B150" s="547"/>
      <c r="C150" s="1631" t="str">
        <f>cst_wskakunin_owner3__address</f>
        <v/>
      </c>
      <c r="D150" s="1631"/>
      <c r="E150" s="1631"/>
      <c r="F150" s="1631"/>
      <c r="G150" s="1631"/>
      <c r="H150" s="1631"/>
      <c r="I150" s="1631"/>
      <c r="J150" s="1631"/>
      <c r="K150" s="1631"/>
      <c r="L150" s="1631"/>
      <c r="M150" s="1631"/>
      <c r="N150" s="1631"/>
      <c r="O150" s="1631"/>
      <c r="P150" s="1631"/>
      <c r="Q150" s="1631"/>
      <c r="R150" s="1631"/>
      <c r="S150" s="1631"/>
      <c r="T150" s="1631"/>
      <c r="U150" s="1631"/>
      <c r="V150" s="1631"/>
      <c r="W150" s="1631"/>
      <c r="X150" s="547"/>
    </row>
    <row r="151" spans="1:24" ht="13.5">
      <c r="A151" s="547"/>
      <c r="B151" s="547"/>
      <c r="C151" s="1632" t="str">
        <f>cst_wskakunin_owner3_JIMU_NAME</f>
        <v/>
      </c>
      <c r="D151" s="1632"/>
      <c r="E151" s="1632"/>
      <c r="F151" s="1632"/>
      <c r="G151" s="1632"/>
      <c r="H151" s="1632"/>
      <c r="I151" s="1632"/>
      <c r="J151" s="1632"/>
      <c r="K151" s="1632"/>
      <c r="L151" s="1632"/>
      <c r="M151" s="1632"/>
      <c r="N151" s="1632"/>
      <c r="O151" s="1632"/>
      <c r="P151" s="1632"/>
      <c r="Q151" s="1632"/>
      <c r="R151" s="1632"/>
      <c r="S151" s="1632"/>
      <c r="T151" s="1632"/>
      <c r="U151" s="1632"/>
      <c r="V151" s="547"/>
      <c r="W151" s="547"/>
      <c r="X151" s="547"/>
    </row>
    <row r="152" spans="1:24" ht="13.5">
      <c r="A152" s="547"/>
      <c r="B152" s="547"/>
      <c r="C152" s="1632" t="str">
        <f>cst_wskakunin_owner3__space2</f>
        <v/>
      </c>
      <c r="D152" s="1632"/>
      <c r="E152" s="1632"/>
      <c r="F152" s="1632"/>
      <c r="G152" s="1632"/>
      <c r="H152" s="1632"/>
      <c r="I152" s="1632"/>
      <c r="J152" s="1632"/>
      <c r="K152" s="1632"/>
      <c r="L152" s="1632"/>
      <c r="M152" s="1632"/>
      <c r="N152" s="1632"/>
      <c r="O152" s="1632"/>
      <c r="P152" s="1632"/>
      <c r="Q152" s="1632"/>
      <c r="R152" s="1632"/>
      <c r="S152" s="1632"/>
      <c r="T152" s="1632"/>
      <c r="U152" s="1632"/>
      <c r="V152" s="552" t="str">
        <f>IF(C152="","","印")</f>
        <v/>
      </c>
      <c r="W152" s="547"/>
      <c r="X152" s="547"/>
    </row>
    <row r="153" spans="1:24" ht="13.5">
      <c r="A153" s="547"/>
      <c r="B153" s="547"/>
      <c r="C153" s="547"/>
      <c r="D153" s="547"/>
      <c r="E153" s="547"/>
      <c r="F153" s="547"/>
      <c r="G153" s="547"/>
      <c r="H153" s="547"/>
      <c r="I153" s="547"/>
      <c r="J153" s="547"/>
      <c r="K153" s="547"/>
      <c r="L153" s="547"/>
      <c r="M153" s="547"/>
      <c r="N153" s="547"/>
      <c r="O153" s="547"/>
      <c r="P153" s="547"/>
      <c r="Q153" s="547"/>
      <c r="R153" s="547"/>
      <c r="S153" s="547"/>
      <c r="T153" s="547"/>
      <c r="U153" s="547"/>
      <c r="V153" s="547"/>
      <c r="W153" s="547"/>
      <c r="X153" s="547"/>
    </row>
    <row r="154" spans="1:24" ht="15" customHeight="1">
      <c r="A154" s="547"/>
      <c r="B154" s="547"/>
      <c r="C154" s="1631" t="str">
        <f>cst_wskakunin_owner4__address</f>
        <v/>
      </c>
      <c r="D154" s="1631"/>
      <c r="E154" s="1631"/>
      <c r="F154" s="1631"/>
      <c r="G154" s="1631"/>
      <c r="H154" s="1631"/>
      <c r="I154" s="1631"/>
      <c r="J154" s="1631"/>
      <c r="K154" s="1631"/>
      <c r="L154" s="1631"/>
      <c r="M154" s="1631"/>
      <c r="N154" s="1631"/>
      <c r="O154" s="1631"/>
      <c r="P154" s="1631"/>
      <c r="Q154" s="1631"/>
      <c r="R154" s="1631"/>
      <c r="S154" s="1631"/>
      <c r="T154" s="1631"/>
      <c r="U154" s="1631"/>
      <c r="V154" s="1631"/>
      <c r="W154" s="1631"/>
      <c r="X154" s="547"/>
    </row>
    <row r="155" spans="1:24" ht="15" customHeight="1">
      <c r="A155" s="547"/>
      <c r="B155" s="547"/>
      <c r="C155" s="1632" t="str">
        <f>cst_wskakunin_owner4_JIMU_NAME</f>
        <v/>
      </c>
      <c r="D155" s="1632"/>
      <c r="E155" s="1632"/>
      <c r="F155" s="1632"/>
      <c r="G155" s="1632"/>
      <c r="H155" s="1632"/>
      <c r="I155" s="1632"/>
      <c r="J155" s="1632"/>
      <c r="K155" s="1632"/>
      <c r="L155" s="1632"/>
      <c r="M155" s="1632"/>
      <c r="N155" s="1632"/>
      <c r="O155" s="1632"/>
      <c r="P155" s="1632"/>
      <c r="Q155" s="1632"/>
      <c r="R155" s="1632"/>
      <c r="S155" s="1632"/>
      <c r="T155" s="1632"/>
      <c r="U155" s="1632"/>
      <c r="V155" s="547"/>
      <c r="W155" s="547"/>
      <c r="X155" s="547"/>
    </row>
    <row r="156" spans="1:24" ht="15" customHeight="1">
      <c r="A156" s="547"/>
      <c r="B156" s="547"/>
      <c r="C156" s="1632" t="str">
        <f>cst_wskakunin_owner4__space2</f>
        <v/>
      </c>
      <c r="D156" s="1632"/>
      <c r="E156" s="1632"/>
      <c r="F156" s="1632"/>
      <c r="G156" s="1632"/>
      <c r="H156" s="1632"/>
      <c r="I156" s="1632"/>
      <c r="J156" s="1632"/>
      <c r="K156" s="1632"/>
      <c r="L156" s="1632"/>
      <c r="M156" s="1632"/>
      <c r="N156" s="1632"/>
      <c r="O156" s="1632"/>
      <c r="P156" s="1632"/>
      <c r="Q156" s="1632"/>
      <c r="R156" s="1632"/>
      <c r="S156" s="1632"/>
      <c r="T156" s="1632"/>
      <c r="U156" s="1632"/>
      <c r="V156" s="552" t="str">
        <f>IF(C156="","","印")</f>
        <v/>
      </c>
      <c r="W156" s="547"/>
      <c r="X156" s="547"/>
    </row>
    <row r="163" spans="1:24" ht="13.5">
      <c r="A163" s="873"/>
      <c r="B163" s="873"/>
      <c r="C163" s="873"/>
      <c r="D163" s="873"/>
      <c r="E163" s="873"/>
      <c r="F163" s="873"/>
      <c r="G163" s="873"/>
      <c r="H163" s="873"/>
      <c r="I163" s="873"/>
      <c r="J163" s="873"/>
      <c r="K163" s="873"/>
      <c r="L163" s="873"/>
      <c r="M163" s="873"/>
      <c r="N163" s="873"/>
      <c r="O163" s="873"/>
      <c r="P163" s="873"/>
      <c r="Q163" s="873"/>
      <c r="R163" s="873"/>
      <c r="S163" s="873"/>
      <c r="T163" s="873"/>
      <c r="U163" s="873"/>
      <c r="V163" s="873"/>
      <c r="W163" s="873"/>
      <c r="X163" s="873"/>
    </row>
    <row r="164" spans="1:24" ht="13.5">
      <c r="A164" s="873"/>
      <c r="B164" s="873"/>
      <c r="C164" s="873"/>
      <c r="D164" s="873"/>
      <c r="E164" s="873"/>
      <c r="F164" s="873"/>
      <c r="G164" s="873"/>
      <c r="H164" s="873"/>
      <c r="I164" s="873"/>
      <c r="J164" s="873"/>
      <c r="K164" s="873"/>
      <c r="L164" s="873"/>
      <c r="M164" s="873"/>
      <c r="N164" s="873"/>
      <c r="O164" s="873"/>
      <c r="P164" s="873"/>
      <c r="Q164" s="873"/>
      <c r="R164" s="873"/>
      <c r="S164" s="873"/>
      <c r="T164" s="873"/>
      <c r="U164" s="873"/>
      <c r="V164" s="873"/>
      <c r="W164" s="873"/>
      <c r="X164" s="873"/>
    </row>
    <row r="165" spans="1:24" ht="13.5">
      <c r="A165" s="873"/>
      <c r="B165" s="873"/>
      <c r="C165" s="873"/>
      <c r="D165" s="873"/>
      <c r="E165" s="873"/>
      <c r="F165" s="873"/>
      <c r="G165" s="873"/>
      <c r="H165" s="873"/>
      <c r="I165" s="873"/>
      <c r="J165" s="873"/>
      <c r="K165" s="873"/>
      <c r="L165" s="873"/>
      <c r="M165" s="873"/>
      <c r="N165" s="873"/>
      <c r="O165" s="873"/>
      <c r="P165" s="873"/>
      <c r="Q165" s="873"/>
      <c r="R165" s="873"/>
      <c r="S165" s="873"/>
      <c r="T165" s="873"/>
      <c r="U165" s="873"/>
      <c r="V165" s="873"/>
      <c r="W165" s="873"/>
      <c r="X165" s="873"/>
    </row>
    <row r="166" spans="1:24" ht="13.5">
      <c r="A166" s="873"/>
      <c r="B166" s="873"/>
      <c r="C166" s="873"/>
      <c r="D166" s="873"/>
      <c r="E166" s="873"/>
      <c r="F166" s="873"/>
      <c r="G166" s="873"/>
      <c r="H166" s="873"/>
      <c r="I166" s="873"/>
      <c r="J166" s="873"/>
      <c r="K166" s="873"/>
      <c r="L166" s="873"/>
      <c r="M166" s="873"/>
      <c r="N166" s="873"/>
      <c r="O166" s="873"/>
      <c r="P166" s="873"/>
      <c r="Q166" s="873"/>
      <c r="R166" s="873"/>
      <c r="S166" s="873"/>
      <c r="T166" s="873"/>
      <c r="U166" s="873"/>
      <c r="V166" s="873"/>
      <c r="W166" s="873"/>
      <c r="X166" s="873"/>
    </row>
    <row r="167" spans="1:24" ht="13.5">
      <c r="A167" s="873"/>
      <c r="B167" s="873"/>
      <c r="C167" s="873"/>
      <c r="D167" s="873"/>
      <c r="E167" s="873"/>
      <c r="F167" s="873"/>
      <c r="G167" s="873"/>
      <c r="H167" s="873"/>
      <c r="I167" s="873"/>
      <c r="J167" s="873"/>
      <c r="K167" s="873"/>
      <c r="L167" s="873"/>
      <c r="M167" s="873"/>
      <c r="N167" s="873"/>
      <c r="O167" s="873"/>
      <c r="P167" s="873"/>
      <c r="Q167" s="873"/>
      <c r="R167" s="873"/>
      <c r="S167" s="873"/>
      <c r="T167" s="873"/>
      <c r="U167" s="873"/>
      <c r="V167" s="873"/>
      <c r="W167" s="873"/>
      <c r="X167" s="873"/>
    </row>
    <row r="168" spans="1:24" ht="13.5">
      <c r="A168" s="873"/>
      <c r="B168" s="873"/>
      <c r="C168" s="873"/>
      <c r="D168" s="873"/>
      <c r="E168" s="873"/>
      <c r="F168" s="873"/>
      <c r="G168" s="873"/>
      <c r="H168" s="873"/>
      <c r="I168" s="873"/>
      <c r="J168" s="873"/>
      <c r="K168" s="873"/>
      <c r="L168" s="873"/>
      <c r="M168" s="873"/>
      <c r="N168" s="873"/>
      <c r="O168" s="873"/>
      <c r="P168" s="873"/>
      <c r="Q168" s="873"/>
      <c r="R168" s="873"/>
      <c r="S168" s="873"/>
      <c r="T168" s="873"/>
      <c r="U168" s="873"/>
      <c r="V168" s="873"/>
      <c r="W168" s="873"/>
      <c r="X168" s="873"/>
    </row>
    <row r="169" spans="1:24" ht="13.5">
      <c r="A169" s="873"/>
      <c r="B169" s="873"/>
      <c r="C169" s="873"/>
      <c r="D169" s="873"/>
      <c r="E169" s="873"/>
      <c r="F169" s="873"/>
      <c r="G169" s="873"/>
      <c r="H169" s="873"/>
      <c r="I169" s="873"/>
      <c r="J169" s="873"/>
      <c r="K169" s="873"/>
      <c r="L169" s="873"/>
      <c r="M169" s="873"/>
      <c r="N169" s="873"/>
      <c r="O169" s="873"/>
      <c r="P169" s="873"/>
      <c r="Q169" s="873"/>
      <c r="R169" s="873"/>
      <c r="S169" s="873"/>
      <c r="T169" s="873"/>
      <c r="U169" s="873"/>
      <c r="V169" s="873"/>
      <c r="W169" s="873"/>
      <c r="X169" s="873"/>
    </row>
    <row r="170" spans="1:24" ht="13.5">
      <c r="A170" s="873"/>
      <c r="B170" s="873"/>
      <c r="C170" s="873"/>
      <c r="D170" s="873"/>
      <c r="E170" s="873"/>
      <c r="F170" s="873"/>
      <c r="G170" s="873"/>
      <c r="H170" s="873"/>
      <c r="I170" s="873"/>
      <c r="J170" s="873"/>
      <c r="K170" s="873"/>
      <c r="L170" s="873"/>
      <c r="M170" s="873"/>
      <c r="N170" s="873"/>
      <c r="O170" s="873"/>
      <c r="P170" s="873"/>
      <c r="Q170" s="873"/>
      <c r="R170" s="873"/>
      <c r="S170" s="873"/>
      <c r="T170" s="873"/>
      <c r="U170" s="873"/>
      <c r="V170" s="873"/>
      <c r="W170" s="873"/>
      <c r="X170" s="873"/>
    </row>
    <row r="171" spans="1:24" ht="13.5">
      <c r="A171" s="873"/>
      <c r="B171" s="873"/>
      <c r="C171" s="873"/>
      <c r="D171" s="873"/>
      <c r="E171" s="873"/>
      <c r="F171" s="873"/>
      <c r="G171" s="873"/>
      <c r="H171" s="873"/>
      <c r="I171" s="873"/>
      <c r="J171" s="873"/>
      <c r="K171" s="873"/>
      <c r="L171" s="873"/>
      <c r="M171" s="873"/>
      <c r="N171" s="873"/>
      <c r="O171" s="873"/>
      <c r="P171" s="873"/>
      <c r="Q171" s="873"/>
      <c r="R171" s="873"/>
      <c r="S171" s="873"/>
      <c r="T171" s="873"/>
      <c r="U171" s="873"/>
      <c r="V171" s="873"/>
      <c r="W171" s="873"/>
      <c r="X171" s="873"/>
    </row>
    <row r="172" spans="1:24" ht="13.5">
      <c r="A172" s="873"/>
      <c r="B172" s="873"/>
      <c r="C172" s="873"/>
      <c r="D172" s="873"/>
      <c r="E172" s="873"/>
      <c r="F172" s="873"/>
      <c r="G172" s="873"/>
      <c r="H172" s="873"/>
      <c r="I172" s="873"/>
      <c r="J172" s="873"/>
      <c r="K172" s="873"/>
      <c r="L172" s="873"/>
      <c r="M172" s="873"/>
      <c r="N172" s="873"/>
      <c r="O172" s="873"/>
      <c r="P172" s="873"/>
      <c r="Q172" s="873"/>
      <c r="R172" s="873"/>
      <c r="S172" s="873"/>
      <c r="T172" s="873"/>
      <c r="U172" s="873"/>
      <c r="V172" s="873"/>
      <c r="W172" s="873"/>
      <c r="X172" s="873"/>
    </row>
    <row r="173" spans="1:24" ht="13.5">
      <c r="A173" s="873"/>
      <c r="B173" s="873"/>
      <c r="C173" s="873"/>
      <c r="D173" s="873"/>
      <c r="E173" s="873"/>
      <c r="F173" s="873"/>
      <c r="G173" s="873"/>
      <c r="H173" s="873"/>
      <c r="I173" s="873"/>
      <c r="J173" s="873"/>
      <c r="K173" s="873"/>
      <c r="L173" s="873"/>
      <c r="M173" s="873"/>
      <c r="N173" s="873"/>
      <c r="O173" s="873"/>
      <c r="P173" s="873"/>
      <c r="Q173" s="873"/>
      <c r="R173" s="873"/>
      <c r="S173" s="873"/>
      <c r="T173" s="873"/>
      <c r="U173" s="873"/>
      <c r="V173" s="873"/>
      <c r="W173" s="873"/>
      <c r="X173" s="873"/>
    </row>
    <row r="174" spans="1:24" ht="13.5">
      <c r="A174" s="873"/>
      <c r="B174" s="873"/>
      <c r="C174" s="873"/>
      <c r="D174" s="873"/>
      <c r="E174" s="873"/>
      <c r="F174" s="873"/>
      <c r="G174" s="873"/>
      <c r="H174" s="873"/>
      <c r="I174" s="873"/>
      <c r="J174" s="873"/>
      <c r="K174" s="873"/>
      <c r="L174" s="873"/>
      <c r="M174" s="873"/>
      <c r="N174" s="873"/>
      <c r="O174" s="873"/>
      <c r="P174" s="873"/>
      <c r="Q174" s="873"/>
      <c r="R174" s="873"/>
      <c r="S174" s="873"/>
      <c r="T174" s="873"/>
      <c r="U174" s="873"/>
      <c r="V174" s="873"/>
      <c r="W174" s="873"/>
      <c r="X174" s="873"/>
    </row>
    <row r="175" spans="1:24" ht="13.5">
      <c r="A175" s="873"/>
      <c r="B175" s="873"/>
      <c r="C175" s="873"/>
      <c r="D175" s="873"/>
      <c r="E175" s="873"/>
      <c r="F175" s="873"/>
      <c r="G175" s="873"/>
      <c r="H175" s="873"/>
      <c r="I175" s="873"/>
      <c r="J175" s="873"/>
      <c r="K175" s="873"/>
      <c r="L175" s="873"/>
      <c r="M175" s="873"/>
      <c r="N175" s="873"/>
      <c r="O175" s="873"/>
      <c r="P175" s="873"/>
      <c r="Q175" s="873"/>
      <c r="R175" s="873"/>
      <c r="S175" s="873"/>
      <c r="T175" s="873"/>
      <c r="U175" s="873"/>
      <c r="V175" s="873"/>
      <c r="W175" s="873"/>
      <c r="X175" s="873"/>
    </row>
    <row r="176" spans="1:24" ht="13.5">
      <c r="A176" s="873"/>
      <c r="B176" s="873"/>
      <c r="C176" s="873"/>
      <c r="D176" s="873"/>
      <c r="E176" s="873"/>
      <c r="F176" s="873"/>
      <c r="G176" s="873"/>
      <c r="H176" s="873"/>
      <c r="I176" s="873"/>
      <c r="J176" s="873"/>
      <c r="K176" s="873"/>
      <c r="L176" s="873"/>
      <c r="M176" s="873"/>
      <c r="N176" s="873"/>
      <c r="O176" s="873"/>
      <c r="P176" s="873"/>
      <c r="Q176" s="873"/>
      <c r="R176" s="873"/>
      <c r="S176" s="873"/>
      <c r="T176" s="873"/>
      <c r="U176" s="873"/>
      <c r="V176" s="873"/>
      <c r="W176" s="873"/>
      <c r="X176" s="873"/>
    </row>
    <row r="177" spans="1:24" ht="13.5">
      <c r="A177" s="873"/>
      <c r="B177" s="873"/>
      <c r="C177" s="873"/>
      <c r="D177" s="873"/>
      <c r="E177" s="873"/>
      <c r="F177" s="873"/>
      <c r="G177" s="873"/>
      <c r="H177" s="873"/>
      <c r="I177" s="873"/>
      <c r="J177" s="873"/>
      <c r="K177" s="873"/>
      <c r="L177" s="873"/>
      <c r="M177" s="873"/>
      <c r="N177" s="873"/>
      <c r="O177" s="873"/>
      <c r="P177" s="873"/>
      <c r="Q177" s="873"/>
      <c r="R177" s="873"/>
      <c r="S177" s="873"/>
      <c r="T177" s="873"/>
      <c r="U177" s="873"/>
      <c r="V177" s="873"/>
      <c r="W177" s="873"/>
      <c r="X177" s="873"/>
    </row>
  </sheetData>
  <mergeCells count="71">
    <mergeCell ref="D35:K35"/>
    <mergeCell ref="N35:S35"/>
    <mergeCell ref="A1:X2"/>
    <mergeCell ref="Q4:R4"/>
    <mergeCell ref="Q9:W10"/>
    <mergeCell ref="Q11:W12"/>
    <mergeCell ref="Q13:W13"/>
    <mergeCell ref="Q15:W16"/>
    <mergeCell ref="Q17:W17"/>
    <mergeCell ref="Q18:W19"/>
    <mergeCell ref="Q20:W20"/>
    <mergeCell ref="A25:X25"/>
    <mergeCell ref="D31:W32"/>
    <mergeCell ref="D38:K38"/>
    <mergeCell ref="N38:S38"/>
    <mergeCell ref="D41:W43"/>
    <mergeCell ref="A50:D50"/>
    <mergeCell ref="E50:E54"/>
    <mergeCell ref="F50:G50"/>
    <mergeCell ref="H50:I50"/>
    <mergeCell ref="J50:K50"/>
    <mergeCell ref="L50:M50"/>
    <mergeCell ref="N50:Q50"/>
    <mergeCell ref="G62:W63"/>
    <mergeCell ref="R50:T50"/>
    <mergeCell ref="U50:X50"/>
    <mergeCell ref="A51:D54"/>
    <mergeCell ref="F51:G54"/>
    <mergeCell ref="H51:I54"/>
    <mergeCell ref="J51:K54"/>
    <mergeCell ref="L51:M54"/>
    <mergeCell ref="N51:Q54"/>
    <mergeCell ref="R51:T53"/>
    <mergeCell ref="U51:X54"/>
    <mergeCell ref="R54:T54"/>
    <mergeCell ref="A55:X55"/>
    <mergeCell ref="G58:W58"/>
    <mergeCell ref="G59:W60"/>
    <mergeCell ref="H61:W61"/>
    <mergeCell ref="A112:X113"/>
    <mergeCell ref="G64:W64"/>
    <mergeCell ref="G67:W67"/>
    <mergeCell ref="G68:W69"/>
    <mergeCell ref="H70:W70"/>
    <mergeCell ref="G71:W72"/>
    <mergeCell ref="G73:W73"/>
    <mergeCell ref="G76:W76"/>
    <mergeCell ref="G77:W78"/>
    <mergeCell ref="H79:W79"/>
    <mergeCell ref="G80:W81"/>
    <mergeCell ref="G82:W82"/>
    <mergeCell ref="C146:W146"/>
    <mergeCell ref="C118:U118"/>
    <mergeCell ref="C119:U119"/>
    <mergeCell ref="A124:X124"/>
    <mergeCell ref="G129:V129"/>
    <mergeCell ref="C131:W132"/>
    <mergeCell ref="C134:W134"/>
    <mergeCell ref="D135:W138"/>
    <mergeCell ref="B140:C140"/>
    <mergeCell ref="C142:W142"/>
    <mergeCell ref="C143:U143"/>
    <mergeCell ref="C144:U144"/>
    <mergeCell ref="C155:U155"/>
    <mergeCell ref="C156:U156"/>
    <mergeCell ref="C147:U147"/>
    <mergeCell ref="C148:U148"/>
    <mergeCell ref="C150:W150"/>
    <mergeCell ref="C151:U151"/>
    <mergeCell ref="C152:U152"/>
    <mergeCell ref="C154:W154"/>
  </mergeCells>
  <phoneticPr fontId="165"/>
  <pageMargins left="0.70866141732283472" right="0.70866141732283472" top="0.74803149606299213" bottom="0.74803149606299213" header="0.31496062992125984" footer="0.31496062992125984"/>
  <pageSetup paperSize="9" orientation="portrait" blackAndWhite="1" r:id="rId1"/>
  <rowBreaks count="2" manualBreakCount="2">
    <brk id="54" max="23" man="1"/>
    <brk id="111" max="23" man="1"/>
  </rowBreaks>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ltText="">
                <anchor moveWithCells="1">
                  <from>
                    <xdr:col>3</xdr:col>
                    <xdr:colOff>28575</xdr:colOff>
                    <xdr:row>26</xdr:row>
                    <xdr:rowOff>180975</xdr:rowOff>
                  </from>
                  <to>
                    <xdr:col>4</xdr:col>
                    <xdr:colOff>57150</xdr:colOff>
                    <xdr:row>28</xdr:row>
                    <xdr:rowOff>9525</xdr:rowOff>
                  </to>
                </anchor>
              </controlPr>
            </control>
          </mc:Choice>
        </mc:AlternateContent>
        <mc:AlternateContent xmlns:mc="http://schemas.openxmlformats.org/markup-compatibility/2006">
          <mc:Choice Requires="x14">
            <control shapeId="56322" r:id="rId5" name="Check Box 2">
              <controlPr defaultSize="0" autoFill="0" autoLine="0" autoPict="0" altText="">
                <anchor moveWithCells="1">
                  <from>
                    <xdr:col>7</xdr:col>
                    <xdr:colOff>28575</xdr:colOff>
                    <xdr:row>26</xdr:row>
                    <xdr:rowOff>180975</xdr:rowOff>
                  </from>
                  <to>
                    <xdr:col>8</xdr:col>
                    <xdr:colOff>57150</xdr:colOff>
                    <xdr:row>28</xdr:row>
                    <xdr:rowOff>9525</xdr:rowOff>
                  </to>
                </anchor>
              </controlPr>
            </control>
          </mc:Choice>
        </mc:AlternateContent>
        <mc:AlternateContent xmlns:mc="http://schemas.openxmlformats.org/markup-compatibility/2006">
          <mc:Choice Requires="x14">
            <control shapeId="56323" r:id="rId6" name="Check Box 3">
              <controlPr defaultSize="0" autoFill="0" autoLine="0" autoPict="0" altText="">
                <anchor moveWithCells="1">
                  <from>
                    <xdr:col>2</xdr:col>
                    <xdr:colOff>28575</xdr:colOff>
                    <xdr:row>126</xdr:row>
                    <xdr:rowOff>180975</xdr:rowOff>
                  </from>
                  <to>
                    <xdr:col>3</xdr:col>
                    <xdr:colOff>57150</xdr:colOff>
                    <xdr:row>128</xdr:row>
                    <xdr:rowOff>9525</xdr:rowOff>
                  </to>
                </anchor>
              </controlPr>
            </control>
          </mc:Choice>
        </mc:AlternateContent>
        <mc:AlternateContent xmlns:mc="http://schemas.openxmlformats.org/markup-compatibility/2006">
          <mc:Choice Requires="x14">
            <control shapeId="56324" r:id="rId7" name="Check Box 4">
              <controlPr defaultSize="0" autoFill="0" autoLine="0" autoPict="0" altText="">
                <anchor moveWithCells="1">
                  <from>
                    <xdr:col>6</xdr:col>
                    <xdr:colOff>28575</xdr:colOff>
                    <xdr:row>126</xdr:row>
                    <xdr:rowOff>180975</xdr:rowOff>
                  </from>
                  <to>
                    <xdr:col>7</xdr:col>
                    <xdr:colOff>57150</xdr:colOff>
                    <xdr:row>128</xdr:row>
                    <xdr:rowOff>9525</xdr:rowOff>
                  </to>
                </anchor>
              </controlPr>
            </control>
          </mc:Choice>
        </mc:AlternateContent>
        <mc:AlternateContent xmlns:mc="http://schemas.openxmlformats.org/markup-compatibility/2006">
          <mc:Choice Requires="x14">
            <control shapeId="56325" r:id="rId8" name="Check Box 5">
              <controlPr defaultSize="0" autoFill="0" autoLine="0" autoPict="0" altText="">
                <anchor moveWithCells="1">
                  <from>
                    <xdr:col>10</xdr:col>
                    <xdr:colOff>28575</xdr:colOff>
                    <xdr:row>126</xdr:row>
                    <xdr:rowOff>180975</xdr:rowOff>
                  </from>
                  <to>
                    <xdr:col>11</xdr:col>
                    <xdr:colOff>57150</xdr:colOff>
                    <xdr:row>128</xdr:row>
                    <xdr:rowOff>9525</xdr:rowOff>
                  </to>
                </anchor>
              </controlPr>
            </control>
          </mc:Choice>
        </mc:AlternateContent>
        <mc:AlternateContent xmlns:mc="http://schemas.openxmlformats.org/markup-compatibility/2006">
          <mc:Choice Requires="x14">
            <control shapeId="56326" r:id="rId9" name="Check Box 6">
              <controlPr defaultSize="0" autoFill="0" autoLine="0" autoPict="0" altText="">
                <anchor moveWithCells="1">
                  <from>
                    <xdr:col>2</xdr:col>
                    <xdr:colOff>28575</xdr:colOff>
                    <xdr:row>127</xdr:row>
                    <xdr:rowOff>180975</xdr:rowOff>
                  </from>
                  <to>
                    <xdr:col>3</xdr:col>
                    <xdr:colOff>57150</xdr:colOff>
                    <xdr:row>129</xdr:row>
                    <xdr:rowOff>9525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imeMode="halfAlpha" allowBlank="1" showInputMessage="1" showErrorMessage="1" xr:uid="{00000000-0002-0000-1E00-000000000000}">
          <xm:sqref>S4 JO4 TK4 ADG4 ANC4 AWY4 BGU4 BQQ4 CAM4 CKI4 CUE4 DEA4 DNW4 DXS4 EHO4 ERK4 FBG4 FLC4 FUY4 GEU4 GOQ4 GYM4 HII4 HSE4 ICA4 ILW4 IVS4 JFO4 JPK4 JZG4 KJC4 KSY4 LCU4 LMQ4 LWM4 MGI4 MQE4 NAA4 NJW4 NTS4 ODO4 ONK4 OXG4 PHC4 PQY4 QAU4 QKQ4 QUM4 REI4 ROE4 RYA4 SHW4 SRS4 TBO4 TLK4 TVG4 UFC4 UOY4 UYU4 VIQ4 VSM4 WCI4 WME4 WWA4 S65540 JO65540 TK65540 ADG65540 ANC65540 AWY65540 BGU65540 BQQ65540 CAM65540 CKI65540 CUE65540 DEA65540 DNW65540 DXS65540 EHO65540 ERK65540 FBG65540 FLC65540 FUY65540 GEU65540 GOQ65540 GYM65540 HII65540 HSE65540 ICA65540 ILW65540 IVS65540 JFO65540 JPK65540 JZG65540 KJC65540 KSY65540 LCU65540 LMQ65540 LWM65540 MGI65540 MQE65540 NAA65540 NJW65540 NTS65540 ODO65540 ONK65540 OXG65540 PHC65540 PQY65540 QAU65540 QKQ65540 QUM65540 REI65540 ROE65540 RYA65540 SHW65540 SRS65540 TBO65540 TLK65540 TVG65540 UFC65540 UOY65540 UYU65540 VIQ65540 VSM65540 WCI65540 WME65540 WWA65540 S131076 JO131076 TK131076 ADG131076 ANC131076 AWY131076 BGU131076 BQQ131076 CAM131076 CKI131076 CUE131076 DEA131076 DNW131076 DXS131076 EHO131076 ERK131076 FBG131076 FLC131076 FUY131076 GEU131076 GOQ131076 GYM131076 HII131076 HSE131076 ICA131076 ILW131076 IVS131076 JFO131076 JPK131076 JZG131076 KJC131076 KSY131076 LCU131076 LMQ131076 LWM131076 MGI131076 MQE131076 NAA131076 NJW131076 NTS131076 ODO131076 ONK131076 OXG131076 PHC131076 PQY131076 QAU131076 QKQ131076 QUM131076 REI131076 ROE131076 RYA131076 SHW131076 SRS131076 TBO131076 TLK131076 TVG131076 UFC131076 UOY131076 UYU131076 VIQ131076 VSM131076 WCI131076 WME131076 WWA131076 S196612 JO196612 TK196612 ADG196612 ANC196612 AWY196612 BGU196612 BQQ196612 CAM196612 CKI196612 CUE196612 DEA196612 DNW196612 DXS196612 EHO196612 ERK196612 FBG196612 FLC196612 FUY196612 GEU196612 GOQ196612 GYM196612 HII196612 HSE196612 ICA196612 ILW196612 IVS196612 JFO196612 JPK196612 JZG196612 KJC196612 KSY196612 LCU196612 LMQ196612 LWM196612 MGI196612 MQE196612 NAA196612 NJW196612 NTS196612 ODO196612 ONK196612 OXG196612 PHC196612 PQY196612 QAU196612 QKQ196612 QUM196612 REI196612 ROE196612 RYA196612 SHW196612 SRS196612 TBO196612 TLK196612 TVG196612 UFC196612 UOY196612 UYU196612 VIQ196612 VSM196612 WCI196612 WME196612 WWA196612 S262148 JO262148 TK262148 ADG262148 ANC262148 AWY262148 BGU262148 BQQ262148 CAM262148 CKI262148 CUE262148 DEA262148 DNW262148 DXS262148 EHO262148 ERK262148 FBG262148 FLC262148 FUY262148 GEU262148 GOQ262148 GYM262148 HII262148 HSE262148 ICA262148 ILW262148 IVS262148 JFO262148 JPK262148 JZG262148 KJC262148 KSY262148 LCU262148 LMQ262148 LWM262148 MGI262148 MQE262148 NAA262148 NJW262148 NTS262148 ODO262148 ONK262148 OXG262148 PHC262148 PQY262148 QAU262148 QKQ262148 QUM262148 REI262148 ROE262148 RYA262148 SHW262148 SRS262148 TBO262148 TLK262148 TVG262148 UFC262148 UOY262148 UYU262148 VIQ262148 VSM262148 WCI262148 WME262148 WWA262148 S327684 JO327684 TK327684 ADG327684 ANC327684 AWY327684 BGU327684 BQQ327684 CAM327684 CKI327684 CUE327684 DEA327684 DNW327684 DXS327684 EHO327684 ERK327684 FBG327684 FLC327684 FUY327684 GEU327684 GOQ327684 GYM327684 HII327684 HSE327684 ICA327684 ILW327684 IVS327684 JFO327684 JPK327684 JZG327684 KJC327684 KSY327684 LCU327684 LMQ327684 LWM327684 MGI327684 MQE327684 NAA327684 NJW327684 NTS327684 ODO327684 ONK327684 OXG327684 PHC327684 PQY327684 QAU327684 QKQ327684 QUM327684 REI327684 ROE327684 RYA327684 SHW327684 SRS327684 TBO327684 TLK327684 TVG327684 UFC327684 UOY327684 UYU327684 VIQ327684 VSM327684 WCI327684 WME327684 WWA327684 S393220 JO393220 TK393220 ADG393220 ANC393220 AWY393220 BGU393220 BQQ393220 CAM393220 CKI393220 CUE393220 DEA393220 DNW393220 DXS393220 EHO393220 ERK393220 FBG393220 FLC393220 FUY393220 GEU393220 GOQ393220 GYM393220 HII393220 HSE393220 ICA393220 ILW393220 IVS393220 JFO393220 JPK393220 JZG393220 KJC393220 KSY393220 LCU393220 LMQ393220 LWM393220 MGI393220 MQE393220 NAA393220 NJW393220 NTS393220 ODO393220 ONK393220 OXG393220 PHC393220 PQY393220 QAU393220 QKQ393220 QUM393220 REI393220 ROE393220 RYA393220 SHW393220 SRS393220 TBO393220 TLK393220 TVG393220 UFC393220 UOY393220 UYU393220 VIQ393220 VSM393220 WCI393220 WME393220 WWA393220 S458756 JO458756 TK458756 ADG458756 ANC458756 AWY458756 BGU458756 BQQ458756 CAM458756 CKI458756 CUE458756 DEA458756 DNW458756 DXS458756 EHO458756 ERK458756 FBG458756 FLC458756 FUY458756 GEU458756 GOQ458756 GYM458756 HII458756 HSE458756 ICA458756 ILW458756 IVS458756 JFO458756 JPK458756 JZG458756 KJC458756 KSY458756 LCU458756 LMQ458756 LWM458756 MGI458756 MQE458756 NAA458756 NJW458756 NTS458756 ODO458756 ONK458756 OXG458756 PHC458756 PQY458756 QAU458756 QKQ458756 QUM458756 REI458756 ROE458756 RYA458756 SHW458756 SRS458756 TBO458756 TLK458756 TVG458756 UFC458756 UOY458756 UYU458756 VIQ458756 VSM458756 WCI458756 WME458756 WWA458756 S524292 JO524292 TK524292 ADG524292 ANC524292 AWY524292 BGU524292 BQQ524292 CAM524292 CKI524292 CUE524292 DEA524292 DNW524292 DXS524292 EHO524292 ERK524292 FBG524292 FLC524292 FUY524292 GEU524292 GOQ524292 GYM524292 HII524292 HSE524292 ICA524292 ILW524292 IVS524292 JFO524292 JPK524292 JZG524292 KJC524292 KSY524292 LCU524292 LMQ524292 LWM524292 MGI524292 MQE524292 NAA524292 NJW524292 NTS524292 ODO524292 ONK524292 OXG524292 PHC524292 PQY524292 QAU524292 QKQ524292 QUM524292 REI524292 ROE524292 RYA524292 SHW524292 SRS524292 TBO524292 TLK524292 TVG524292 UFC524292 UOY524292 UYU524292 VIQ524292 VSM524292 WCI524292 WME524292 WWA524292 S589828 JO589828 TK589828 ADG589828 ANC589828 AWY589828 BGU589828 BQQ589828 CAM589828 CKI589828 CUE589828 DEA589828 DNW589828 DXS589828 EHO589828 ERK589828 FBG589828 FLC589828 FUY589828 GEU589828 GOQ589828 GYM589828 HII589828 HSE589828 ICA589828 ILW589828 IVS589828 JFO589828 JPK589828 JZG589828 KJC589828 KSY589828 LCU589828 LMQ589828 LWM589828 MGI589828 MQE589828 NAA589828 NJW589828 NTS589828 ODO589828 ONK589828 OXG589828 PHC589828 PQY589828 QAU589828 QKQ589828 QUM589828 REI589828 ROE589828 RYA589828 SHW589828 SRS589828 TBO589828 TLK589828 TVG589828 UFC589828 UOY589828 UYU589828 VIQ589828 VSM589828 WCI589828 WME589828 WWA589828 S655364 JO655364 TK655364 ADG655364 ANC655364 AWY655364 BGU655364 BQQ655364 CAM655364 CKI655364 CUE655364 DEA655364 DNW655364 DXS655364 EHO655364 ERK655364 FBG655364 FLC655364 FUY655364 GEU655364 GOQ655364 GYM655364 HII655364 HSE655364 ICA655364 ILW655364 IVS655364 JFO655364 JPK655364 JZG655364 KJC655364 KSY655364 LCU655364 LMQ655364 LWM655364 MGI655364 MQE655364 NAA655364 NJW655364 NTS655364 ODO655364 ONK655364 OXG655364 PHC655364 PQY655364 QAU655364 QKQ655364 QUM655364 REI655364 ROE655364 RYA655364 SHW655364 SRS655364 TBO655364 TLK655364 TVG655364 UFC655364 UOY655364 UYU655364 VIQ655364 VSM655364 WCI655364 WME655364 WWA655364 S720900 JO720900 TK720900 ADG720900 ANC720900 AWY720900 BGU720900 BQQ720900 CAM720900 CKI720900 CUE720900 DEA720900 DNW720900 DXS720900 EHO720900 ERK720900 FBG720900 FLC720900 FUY720900 GEU720900 GOQ720900 GYM720900 HII720900 HSE720900 ICA720900 ILW720900 IVS720900 JFO720900 JPK720900 JZG720900 KJC720900 KSY720900 LCU720900 LMQ720900 LWM720900 MGI720900 MQE720900 NAA720900 NJW720900 NTS720900 ODO720900 ONK720900 OXG720900 PHC720900 PQY720900 QAU720900 QKQ720900 QUM720900 REI720900 ROE720900 RYA720900 SHW720900 SRS720900 TBO720900 TLK720900 TVG720900 UFC720900 UOY720900 UYU720900 VIQ720900 VSM720900 WCI720900 WME720900 WWA720900 S786436 JO786436 TK786436 ADG786436 ANC786436 AWY786436 BGU786436 BQQ786436 CAM786436 CKI786436 CUE786436 DEA786436 DNW786436 DXS786436 EHO786436 ERK786436 FBG786436 FLC786436 FUY786436 GEU786436 GOQ786436 GYM786436 HII786436 HSE786436 ICA786436 ILW786436 IVS786436 JFO786436 JPK786436 JZG786436 KJC786436 KSY786436 LCU786436 LMQ786436 LWM786436 MGI786436 MQE786436 NAA786436 NJW786436 NTS786436 ODO786436 ONK786436 OXG786436 PHC786436 PQY786436 QAU786436 QKQ786436 QUM786436 REI786436 ROE786436 RYA786436 SHW786436 SRS786436 TBO786436 TLK786436 TVG786436 UFC786436 UOY786436 UYU786436 VIQ786436 VSM786436 WCI786436 WME786436 WWA786436 S851972 JO851972 TK851972 ADG851972 ANC851972 AWY851972 BGU851972 BQQ851972 CAM851972 CKI851972 CUE851972 DEA851972 DNW851972 DXS851972 EHO851972 ERK851972 FBG851972 FLC851972 FUY851972 GEU851972 GOQ851972 GYM851972 HII851972 HSE851972 ICA851972 ILW851972 IVS851972 JFO851972 JPK851972 JZG851972 KJC851972 KSY851972 LCU851972 LMQ851972 LWM851972 MGI851972 MQE851972 NAA851972 NJW851972 NTS851972 ODO851972 ONK851972 OXG851972 PHC851972 PQY851972 QAU851972 QKQ851972 QUM851972 REI851972 ROE851972 RYA851972 SHW851972 SRS851972 TBO851972 TLK851972 TVG851972 UFC851972 UOY851972 UYU851972 VIQ851972 VSM851972 WCI851972 WME851972 WWA851972 S917508 JO917508 TK917508 ADG917508 ANC917508 AWY917508 BGU917508 BQQ917508 CAM917508 CKI917508 CUE917508 DEA917508 DNW917508 DXS917508 EHO917508 ERK917508 FBG917508 FLC917508 FUY917508 GEU917508 GOQ917508 GYM917508 HII917508 HSE917508 ICA917508 ILW917508 IVS917508 JFO917508 JPK917508 JZG917508 KJC917508 KSY917508 LCU917508 LMQ917508 LWM917508 MGI917508 MQE917508 NAA917508 NJW917508 NTS917508 ODO917508 ONK917508 OXG917508 PHC917508 PQY917508 QAU917508 QKQ917508 QUM917508 REI917508 ROE917508 RYA917508 SHW917508 SRS917508 TBO917508 TLK917508 TVG917508 UFC917508 UOY917508 UYU917508 VIQ917508 VSM917508 WCI917508 WME917508 WWA917508 S983044 JO983044 TK983044 ADG983044 ANC983044 AWY983044 BGU983044 BQQ983044 CAM983044 CKI983044 CUE983044 DEA983044 DNW983044 DXS983044 EHO983044 ERK983044 FBG983044 FLC983044 FUY983044 GEU983044 GOQ983044 GYM983044 HII983044 HSE983044 ICA983044 ILW983044 IVS983044 JFO983044 JPK983044 JZG983044 KJC983044 KSY983044 LCU983044 LMQ983044 LWM983044 MGI983044 MQE983044 NAA983044 NJW983044 NTS983044 ODO983044 ONK983044 OXG983044 PHC983044 PQY983044 QAU983044 QKQ983044 QUM983044 REI983044 ROE983044 RYA983044 SHW983044 SRS983044 TBO983044 TLK983044 TVG983044 UFC983044 UOY983044 UYU983044 VIQ983044 VSM983044 WCI983044 WME983044 WWA983044 W4 JS4 TO4 ADK4 ANG4 AXC4 BGY4 BQU4 CAQ4 CKM4 CUI4 DEE4 DOA4 DXW4 EHS4 ERO4 FBK4 FLG4 FVC4 GEY4 GOU4 GYQ4 HIM4 HSI4 ICE4 IMA4 IVW4 JFS4 JPO4 JZK4 KJG4 KTC4 LCY4 LMU4 LWQ4 MGM4 MQI4 NAE4 NKA4 NTW4 ODS4 ONO4 OXK4 PHG4 PRC4 QAY4 QKU4 QUQ4 REM4 ROI4 RYE4 SIA4 SRW4 TBS4 TLO4 TVK4 UFG4 UPC4 UYY4 VIU4 VSQ4 WCM4 WMI4 WWE4 W65540 JS65540 TO65540 ADK65540 ANG65540 AXC65540 BGY65540 BQU65540 CAQ65540 CKM65540 CUI65540 DEE65540 DOA65540 DXW65540 EHS65540 ERO65540 FBK65540 FLG65540 FVC65540 GEY65540 GOU65540 GYQ65540 HIM65540 HSI65540 ICE65540 IMA65540 IVW65540 JFS65540 JPO65540 JZK65540 KJG65540 KTC65540 LCY65540 LMU65540 LWQ65540 MGM65540 MQI65540 NAE65540 NKA65540 NTW65540 ODS65540 ONO65540 OXK65540 PHG65540 PRC65540 QAY65540 QKU65540 QUQ65540 REM65540 ROI65540 RYE65540 SIA65540 SRW65540 TBS65540 TLO65540 TVK65540 UFG65540 UPC65540 UYY65540 VIU65540 VSQ65540 WCM65540 WMI65540 WWE65540 W131076 JS131076 TO131076 ADK131076 ANG131076 AXC131076 BGY131076 BQU131076 CAQ131076 CKM131076 CUI131076 DEE131076 DOA131076 DXW131076 EHS131076 ERO131076 FBK131076 FLG131076 FVC131076 GEY131076 GOU131076 GYQ131076 HIM131076 HSI131076 ICE131076 IMA131076 IVW131076 JFS131076 JPO131076 JZK131076 KJG131076 KTC131076 LCY131076 LMU131076 LWQ131076 MGM131076 MQI131076 NAE131076 NKA131076 NTW131076 ODS131076 ONO131076 OXK131076 PHG131076 PRC131076 QAY131076 QKU131076 QUQ131076 REM131076 ROI131076 RYE131076 SIA131076 SRW131076 TBS131076 TLO131076 TVK131076 UFG131076 UPC131076 UYY131076 VIU131076 VSQ131076 WCM131076 WMI131076 WWE131076 W196612 JS196612 TO196612 ADK196612 ANG196612 AXC196612 BGY196612 BQU196612 CAQ196612 CKM196612 CUI196612 DEE196612 DOA196612 DXW196612 EHS196612 ERO196612 FBK196612 FLG196612 FVC196612 GEY196612 GOU196612 GYQ196612 HIM196612 HSI196612 ICE196612 IMA196612 IVW196612 JFS196612 JPO196612 JZK196612 KJG196612 KTC196612 LCY196612 LMU196612 LWQ196612 MGM196612 MQI196612 NAE196612 NKA196612 NTW196612 ODS196612 ONO196612 OXK196612 PHG196612 PRC196612 QAY196612 QKU196612 QUQ196612 REM196612 ROI196612 RYE196612 SIA196612 SRW196612 TBS196612 TLO196612 TVK196612 UFG196612 UPC196612 UYY196612 VIU196612 VSQ196612 WCM196612 WMI196612 WWE196612 W262148 JS262148 TO262148 ADK262148 ANG262148 AXC262148 BGY262148 BQU262148 CAQ262148 CKM262148 CUI262148 DEE262148 DOA262148 DXW262148 EHS262148 ERO262148 FBK262148 FLG262148 FVC262148 GEY262148 GOU262148 GYQ262148 HIM262148 HSI262148 ICE262148 IMA262148 IVW262148 JFS262148 JPO262148 JZK262148 KJG262148 KTC262148 LCY262148 LMU262148 LWQ262148 MGM262148 MQI262148 NAE262148 NKA262148 NTW262148 ODS262148 ONO262148 OXK262148 PHG262148 PRC262148 QAY262148 QKU262148 QUQ262148 REM262148 ROI262148 RYE262148 SIA262148 SRW262148 TBS262148 TLO262148 TVK262148 UFG262148 UPC262148 UYY262148 VIU262148 VSQ262148 WCM262148 WMI262148 WWE262148 W327684 JS327684 TO327684 ADK327684 ANG327684 AXC327684 BGY327684 BQU327684 CAQ327684 CKM327684 CUI327684 DEE327684 DOA327684 DXW327684 EHS327684 ERO327684 FBK327684 FLG327684 FVC327684 GEY327684 GOU327684 GYQ327684 HIM327684 HSI327684 ICE327684 IMA327684 IVW327684 JFS327684 JPO327684 JZK327684 KJG327684 KTC327684 LCY327684 LMU327684 LWQ327684 MGM327684 MQI327684 NAE327684 NKA327684 NTW327684 ODS327684 ONO327684 OXK327684 PHG327684 PRC327684 QAY327684 QKU327684 QUQ327684 REM327684 ROI327684 RYE327684 SIA327684 SRW327684 TBS327684 TLO327684 TVK327684 UFG327684 UPC327684 UYY327684 VIU327684 VSQ327684 WCM327684 WMI327684 WWE327684 W393220 JS393220 TO393220 ADK393220 ANG393220 AXC393220 BGY393220 BQU393220 CAQ393220 CKM393220 CUI393220 DEE393220 DOA393220 DXW393220 EHS393220 ERO393220 FBK393220 FLG393220 FVC393220 GEY393220 GOU393220 GYQ393220 HIM393220 HSI393220 ICE393220 IMA393220 IVW393220 JFS393220 JPO393220 JZK393220 KJG393220 KTC393220 LCY393220 LMU393220 LWQ393220 MGM393220 MQI393220 NAE393220 NKA393220 NTW393220 ODS393220 ONO393220 OXK393220 PHG393220 PRC393220 QAY393220 QKU393220 QUQ393220 REM393220 ROI393220 RYE393220 SIA393220 SRW393220 TBS393220 TLO393220 TVK393220 UFG393220 UPC393220 UYY393220 VIU393220 VSQ393220 WCM393220 WMI393220 WWE393220 W458756 JS458756 TO458756 ADK458756 ANG458756 AXC458756 BGY458756 BQU458756 CAQ458756 CKM458756 CUI458756 DEE458756 DOA458756 DXW458756 EHS458756 ERO458756 FBK458756 FLG458756 FVC458756 GEY458756 GOU458756 GYQ458756 HIM458756 HSI458756 ICE458756 IMA458756 IVW458756 JFS458756 JPO458756 JZK458756 KJG458756 KTC458756 LCY458756 LMU458756 LWQ458756 MGM458756 MQI458756 NAE458756 NKA458756 NTW458756 ODS458756 ONO458756 OXK458756 PHG458756 PRC458756 QAY458756 QKU458756 QUQ458756 REM458756 ROI458756 RYE458756 SIA458756 SRW458756 TBS458756 TLO458756 TVK458756 UFG458756 UPC458756 UYY458756 VIU458756 VSQ458756 WCM458756 WMI458756 WWE458756 W524292 JS524292 TO524292 ADK524292 ANG524292 AXC524292 BGY524292 BQU524292 CAQ524292 CKM524292 CUI524292 DEE524292 DOA524292 DXW524292 EHS524292 ERO524292 FBK524292 FLG524292 FVC524292 GEY524292 GOU524292 GYQ524292 HIM524292 HSI524292 ICE524292 IMA524292 IVW524292 JFS524292 JPO524292 JZK524292 KJG524292 KTC524292 LCY524292 LMU524292 LWQ524292 MGM524292 MQI524292 NAE524292 NKA524292 NTW524292 ODS524292 ONO524292 OXK524292 PHG524292 PRC524292 QAY524292 QKU524292 QUQ524292 REM524292 ROI524292 RYE524292 SIA524292 SRW524292 TBS524292 TLO524292 TVK524292 UFG524292 UPC524292 UYY524292 VIU524292 VSQ524292 WCM524292 WMI524292 WWE524292 W589828 JS589828 TO589828 ADK589828 ANG589828 AXC589828 BGY589828 BQU589828 CAQ589828 CKM589828 CUI589828 DEE589828 DOA589828 DXW589828 EHS589828 ERO589828 FBK589828 FLG589828 FVC589828 GEY589828 GOU589828 GYQ589828 HIM589828 HSI589828 ICE589828 IMA589828 IVW589828 JFS589828 JPO589828 JZK589828 KJG589828 KTC589828 LCY589828 LMU589828 LWQ589828 MGM589828 MQI589828 NAE589828 NKA589828 NTW589828 ODS589828 ONO589828 OXK589828 PHG589828 PRC589828 QAY589828 QKU589828 QUQ589828 REM589828 ROI589828 RYE589828 SIA589828 SRW589828 TBS589828 TLO589828 TVK589828 UFG589828 UPC589828 UYY589828 VIU589828 VSQ589828 WCM589828 WMI589828 WWE589828 W655364 JS655364 TO655364 ADK655364 ANG655364 AXC655364 BGY655364 BQU655364 CAQ655364 CKM655364 CUI655364 DEE655364 DOA655364 DXW655364 EHS655364 ERO655364 FBK655364 FLG655364 FVC655364 GEY655364 GOU655364 GYQ655364 HIM655364 HSI655364 ICE655364 IMA655364 IVW655364 JFS655364 JPO655364 JZK655364 KJG655364 KTC655364 LCY655364 LMU655364 LWQ655364 MGM655364 MQI655364 NAE655364 NKA655364 NTW655364 ODS655364 ONO655364 OXK655364 PHG655364 PRC655364 QAY655364 QKU655364 QUQ655364 REM655364 ROI655364 RYE655364 SIA655364 SRW655364 TBS655364 TLO655364 TVK655364 UFG655364 UPC655364 UYY655364 VIU655364 VSQ655364 WCM655364 WMI655364 WWE655364 W720900 JS720900 TO720900 ADK720900 ANG720900 AXC720900 BGY720900 BQU720900 CAQ720900 CKM720900 CUI720900 DEE720900 DOA720900 DXW720900 EHS720900 ERO720900 FBK720900 FLG720900 FVC720900 GEY720900 GOU720900 GYQ720900 HIM720900 HSI720900 ICE720900 IMA720900 IVW720900 JFS720900 JPO720900 JZK720900 KJG720900 KTC720900 LCY720900 LMU720900 LWQ720900 MGM720900 MQI720900 NAE720900 NKA720900 NTW720900 ODS720900 ONO720900 OXK720900 PHG720900 PRC720900 QAY720900 QKU720900 QUQ720900 REM720900 ROI720900 RYE720900 SIA720900 SRW720900 TBS720900 TLO720900 TVK720900 UFG720900 UPC720900 UYY720900 VIU720900 VSQ720900 WCM720900 WMI720900 WWE720900 W786436 JS786436 TO786436 ADK786436 ANG786436 AXC786436 BGY786436 BQU786436 CAQ786436 CKM786436 CUI786436 DEE786436 DOA786436 DXW786436 EHS786436 ERO786436 FBK786436 FLG786436 FVC786436 GEY786436 GOU786436 GYQ786436 HIM786436 HSI786436 ICE786436 IMA786436 IVW786436 JFS786436 JPO786436 JZK786436 KJG786436 KTC786436 LCY786436 LMU786436 LWQ786436 MGM786436 MQI786436 NAE786436 NKA786436 NTW786436 ODS786436 ONO786436 OXK786436 PHG786436 PRC786436 QAY786436 QKU786436 QUQ786436 REM786436 ROI786436 RYE786436 SIA786436 SRW786436 TBS786436 TLO786436 TVK786436 UFG786436 UPC786436 UYY786436 VIU786436 VSQ786436 WCM786436 WMI786436 WWE786436 W851972 JS851972 TO851972 ADK851972 ANG851972 AXC851972 BGY851972 BQU851972 CAQ851972 CKM851972 CUI851972 DEE851972 DOA851972 DXW851972 EHS851972 ERO851972 FBK851972 FLG851972 FVC851972 GEY851972 GOU851972 GYQ851972 HIM851972 HSI851972 ICE851972 IMA851972 IVW851972 JFS851972 JPO851972 JZK851972 KJG851972 KTC851972 LCY851972 LMU851972 LWQ851972 MGM851972 MQI851972 NAE851972 NKA851972 NTW851972 ODS851972 ONO851972 OXK851972 PHG851972 PRC851972 QAY851972 QKU851972 QUQ851972 REM851972 ROI851972 RYE851972 SIA851972 SRW851972 TBS851972 TLO851972 TVK851972 UFG851972 UPC851972 UYY851972 VIU851972 VSQ851972 WCM851972 WMI851972 WWE851972 W917508 JS917508 TO917508 ADK917508 ANG917508 AXC917508 BGY917508 BQU917508 CAQ917508 CKM917508 CUI917508 DEE917508 DOA917508 DXW917508 EHS917508 ERO917508 FBK917508 FLG917508 FVC917508 GEY917508 GOU917508 GYQ917508 HIM917508 HSI917508 ICE917508 IMA917508 IVW917508 JFS917508 JPO917508 JZK917508 KJG917508 KTC917508 LCY917508 LMU917508 LWQ917508 MGM917508 MQI917508 NAE917508 NKA917508 NTW917508 ODS917508 ONO917508 OXK917508 PHG917508 PRC917508 QAY917508 QKU917508 QUQ917508 REM917508 ROI917508 RYE917508 SIA917508 SRW917508 TBS917508 TLO917508 TVK917508 UFG917508 UPC917508 UYY917508 VIU917508 VSQ917508 WCM917508 WMI917508 WWE917508 W983044 JS983044 TO983044 ADK983044 ANG983044 AXC983044 BGY983044 BQU983044 CAQ983044 CKM983044 CUI983044 DEE983044 DOA983044 DXW983044 EHS983044 ERO983044 FBK983044 FLG983044 FVC983044 GEY983044 GOU983044 GYQ983044 HIM983044 HSI983044 ICE983044 IMA983044 IVW983044 JFS983044 JPO983044 JZK983044 KJG983044 KTC983044 LCY983044 LMU983044 LWQ983044 MGM983044 MQI983044 NAE983044 NKA983044 NTW983044 ODS983044 ONO983044 OXK983044 PHG983044 PRC983044 QAY983044 QKU983044 QUQ983044 REM983044 ROI983044 RYE983044 SIA983044 SRW983044 TBS983044 TLO983044 TVK983044 UFG983044 UPC983044 UYY983044 VIU983044 VSQ983044 WCM983044 WMI983044 WWE983044 U4 JQ4 TM4 ADI4 ANE4 AXA4 BGW4 BQS4 CAO4 CKK4 CUG4 DEC4 DNY4 DXU4 EHQ4 ERM4 FBI4 FLE4 FVA4 GEW4 GOS4 GYO4 HIK4 HSG4 ICC4 ILY4 IVU4 JFQ4 JPM4 JZI4 KJE4 KTA4 LCW4 LMS4 LWO4 MGK4 MQG4 NAC4 NJY4 NTU4 ODQ4 ONM4 OXI4 PHE4 PRA4 QAW4 QKS4 QUO4 REK4 ROG4 RYC4 SHY4 SRU4 TBQ4 TLM4 TVI4 UFE4 UPA4 UYW4 VIS4 VSO4 WCK4 WMG4 WWC4 U65540 JQ65540 TM65540 ADI65540 ANE65540 AXA65540 BGW65540 BQS65540 CAO65540 CKK65540 CUG65540 DEC65540 DNY65540 DXU65540 EHQ65540 ERM65540 FBI65540 FLE65540 FVA65540 GEW65540 GOS65540 GYO65540 HIK65540 HSG65540 ICC65540 ILY65540 IVU65540 JFQ65540 JPM65540 JZI65540 KJE65540 KTA65540 LCW65540 LMS65540 LWO65540 MGK65540 MQG65540 NAC65540 NJY65540 NTU65540 ODQ65540 ONM65540 OXI65540 PHE65540 PRA65540 QAW65540 QKS65540 QUO65540 REK65540 ROG65540 RYC65540 SHY65540 SRU65540 TBQ65540 TLM65540 TVI65540 UFE65540 UPA65540 UYW65540 VIS65540 VSO65540 WCK65540 WMG65540 WWC65540 U131076 JQ131076 TM131076 ADI131076 ANE131076 AXA131076 BGW131076 BQS131076 CAO131076 CKK131076 CUG131076 DEC131076 DNY131076 DXU131076 EHQ131076 ERM131076 FBI131076 FLE131076 FVA131076 GEW131076 GOS131076 GYO131076 HIK131076 HSG131076 ICC131076 ILY131076 IVU131076 JFQ131076 JPM131076 JZI131076 KJE131076 KTA131076 LCW131076 LMS131076 LWO131076 MGK131076 MQG131076 NAC131076 NJY131076 NTU131076 ODQ131076 ONM131076 OXI131076 PHE131076 PRA131076 QAW131076 QKS131076 QUO131076 REK131076 ROG131076 RYC131076 SHY131076 SRU131076 TBQ131076 TLM131076 TVI131076 UFE131076 UPA131076 UYW131076 VIS131076 VSO131076 WCK131076 WMG131076 WWC131076 U196612 JQ196612 TM196612 ADI196612 ANE196612 AXA196612 BGW196612 BQS196612 CAO196612 CKK196612 CUG196612 DEC196612 DNY196612 DXU196612 EHQ196612 ERM196612 FBI196612 FLE196612 FVA196612 GEW196612 GOS196612 GYO196612 HIK196612 HSG196612 ICC196612 ILY196612 IVU196612 JFQ196612 JPM196612 JZI196612 KJE196612 KTA196612 LCW196612 LMS196612 LWO196612 MGK196612 MQG196612 NAC196612 NJY196612 NTU196612 ODQ196612 ONM196612 OXI196612 PHE196612 PRA196612 QAW196612 QKS196612 QUO196612 REK196612 ROG196612 RYC196612 SHY196612 SRU196612 TBQ196612 TLM196612 TVI196612 UFE196612 UPA196612 UYW196612 VIS196612 VSO196612 WCK196612 WMG196612 WWC196612 U262148 JQ262148 TM262148 ADI262148 ANE262148 AXA262148 BGW262148 BQS262148 CAO262148 CKK262148 CUG262148 DEC262148 DNY262148 DXU262148 EHQ262148 ERM262148 FBI262148 FLE262148 FVA262148 GEW262148 GOS262148 GYO262148 HIK262148 HSG262148 ICC262148 ILY262148 IVU262148 JFQ262148 JPM262148 JZI262148 KJE262148 KTA262148 LCW262148 LMS262148 LWO262148 MGK262148 MQG262148 NAC262148 NJY262148 NTU262148 ODQ262148 ONM262148 OXI262148 PHE262148 PRA262148 QAW262148 QKS262148 QUO262148 REK262148 ROG262148 RYC262148 SHY262148 SRU262148 TBQ262148 TLM262148 TVI262148 UFE262148 UPA262148 UYW262148 VIS262148 VSO262148 WCK262148 WMG262148 WWC262148 U327684 JQ327684 TM327684 ADI327684 ANE327684 AXA327684 BGW327684 BQS327684 CAO327684 CKK327684 CUG327684 DEC327684 DNY327684 DXU327684 EHQ327684 ERM327684 FBI327684 FLE327684 FVA327684 GEW327684 GOS327684 GYO327684 HIK327684 HSG327684 ICC327684 ILY327684 IVU327684 JFQ327684 JPM327684 JZI327684 KJE327684 KTA327684 LCW327684 LMS327684 LWO327684 MGK327684 MQG327684 NAC327684 NJY327684 NTU327684 ODQ327684 ONM327684 OXI327684 PHE327684 PRA327684 QAW327684 QKS327684 QUO327684 REK327684 ROG327684 RYC327684 SHY327684 SRU327684 TBQ327684 TLM327684 TVI327684 UFE327684 UPA327684 UYW327684 VIS327684 VSO327684 WCK327684 WMG327684 WWC327684 U393220 JQ393220 TM393220 ADI393220 ANE393220 AXA393220 BGW393220 BQS393220 CAO393220 CKK393220 CUG393220 DEC393220 DNY393220 DXU393220 EHQ393220 ERM393220 FBI393220 FLE393220 FVA393220 GEW393220 GOS393220 GYO393220 HIK393220 HSG393220 ICC393220 ILY393220 IVU393220 JFQ393220 JPM393220 JZI393220 KJE393220 KTA393220 LCW393220 LMS393220 LWO393220 MGK393220 MQG393220 NAC393220 NJY393220 NTU393220 ODQ393220 ONM393220 OXI393220 PHE393220 PRA393220 QAW393220 QKS393220 QUO393220 REK393220 ROG393220 RYC393220 SHY393220 SRU393220 TBQ393220 TLM393220 TVI393220 UFE393220 UPA393220 UYW393220 VIS393220 VSO393220 WCK393220 WMG393220 WWC393220 U458756 JQ458756 TM458756 ADI458756 ANE458756 AXA458756 BGW458756 BQS458756 CAO458756 CKK458756 CUG458756 DEC458756 DNY458756 DXU458756 EHQ458756 ERM458756 FBI458756 FLE458756 FVA458756 GEW458756 GOS458756 GYO458756 HIK458756 HSG458756 ICC458756 ILY458756 IVU458756 JFQ458756 JPM458756 JZI458756 KJE458756 KTA458756 LCW458756 LMS458756 LWO458756 MGK458756 MQG458756 NAC458756 NJY458756 NTU458756 ODQ458756 ONM458756 OXI458756 PHE458756 PRA458756 QAW458756 QKS458756 QUO458756 REK458756 ROG458756 RYC458756 SHY458756 SRU458756 TBQ458756 TLM458756 TVI458756 UFE458756 UPA458756 UYW458756 VIS458756 VSO458756 WCK458756 WMG458756 WWC458756 U524292 JQ524292 TM524292 ADI524292 ANE524292 AXA524292 BGW524292 BQS524292 CAO524292 CKK524292 CUG524292 DEC524292 DNY524292 DXU524292 EHQ524292 ERM524292 FBI524292 FLE524292 FVA524292 GEW524292 GOS524292 GYO524292 HIK524292 HSG524292 ICC524292 ILY524292 IVU524292 JFQ524292 JPM524292 JZI524292 KJE524292 KTA524292 LCW524292 LMS524292 LWO524292 MGK524292 MQG524292 NAC524292 NJY524292 NTU524292 ODQ524292 ONM524292 OXI524292 PHE524292 PRA524292 QAW524292 QKS524292 QUO524292 REK524292 ROG524292 RYC524292 SHY524292 SRU524292 TBQ524292 TLM524292 TVI524292 UFE524292 UPA524292 UYW524292 VIS524292 VSO524292 WCK524292 WMG524292 WWC524292 U589828 JQ589828 TM589828 ADI589828 ANE589828 AXA589828 BGW589828 BQS589828 CAO589828 CKK589828 CUG589828 DEC589828 DNY589828 DXU589828 EHQ589828 ERM589828 FBI589828 FLE589828 FVA589828 GEW589828 GOS589828 GYO589828 HIK589828 HSG589828 ICC589828 ILY589828 IVU589828 JFQ589828 JPM589828 JZI589828 KJE589828 KTA589828 LCW589828 LMS589828 LWO589828 MGK589828 MQG589828 NAC589828 NJY589828 NTU589828 ODQ589828 ONM589828 OXI589828 PHE589828 PRA589828 QAW589828 QKS589828 QUO589828 REK589828 ROG589828 RYC589828 SHY589828 SRU589828 TBQ589828 TLM589828 TVI589828 UFE589828 UPA589828 UYW589828 VIS589828 VSO589828 WCK589828 WMG589828 WWC589828 U655364 JQ655364 TM655364 ADI655364 ANE655364 AXA655364 BGW655364 BQS655364 CAO655364 CKK655364 CUG655364 DEC655364 DNY655364 DXU655364 EHQ655364 ERM655364 FBI655364 FLE655364 FVA655364 GEW655364 GOS655364 GYO655364 HIK655364 HSG655364 ICC655364 ILY655364 IVU655364 JFQ655364 JPM655364 JZI655364 KJE655364 KTA655364 LCW655364 LMS655364 LWO655364 MGK655364 MQG655364 NAC655364 NJY655364 NTU655364 ODQ655364 ONM655364 OXI655364 PHE655364 PRA655364 QAW655364 QKS655364 QUO655364 REK655364 ROG655364 RYC655364 SHY655364 SRU655364 TBQ655364 TLM655364 TVI655364 UFE655364 UPA655364 UYW655364 VIS655364 VSO655364 WCK655364 WMG655364 WWC655364 U720900 JQ720900 TM720900 ADI720900 ANE720900 AXA720900 BGW720900 BQS720900 CAO720900 CKK720900 CUG720900 DEC720900 DNY720900 DXU720900 EHQ720900 ERM720900 FBI720900 FLE720900 FVA720900 GEW720900 GOS720900 GYO720900 HIK720900 HSG720900 ICC720900 ILY720900 IVU720900 JFQ720900 JPM720900 JZI720900 KJE720900 KTA720900 LCW720900 LMS720900 LWO720900 MGK720900 MQG720900 NAC720900 NJY720900 NTU720900 ODQ720900 ONM720900 OXI720900 PHE720900 PRA720900 QAW720900 QKS720900 QUO720900 REK720900 ROG720900 RYC720900 SHY720900 SRU720900 TBQ720900 TLM720900 TVI720900 UFE720900 UPA720900 UYW720900 VIS720900 VSO720900 WCK720900 WMG720900 WWC720900 U786436 JQ786436 TM786436 ADI786436 ANE786436 AXA786436 BGW786436 BQS786436 CAO786436 CKK786436 CUG786436 DEC786436 DNY786436 DXU786436 EHQ786436 ERM786436 FBI786436 FLE786436 FVA786436 GEW786436 GOS786436 GYO786436 HIK786436 HSG786436 ICC786436 ILY786436 IVU786436 JFQ786436 JPM786436 JZI786436 KJE786436 KTA786436 LCW786436 LMS786436 LWO786436 MGK786436 MQG786436 NAC786436 NJY786436 NTU786436 ODQ786436 ONM786436 OXI786436 PHE786436 PRA786436 QAW786436 QKS786436 QUO786436 REK786436 ROG786436 RYC786436 SHY786436 SRU786436 TBQ786436 TLM786436 TVI786436 UFE786436 UPA786436 UYW786436 VIS786436 VSO786436 WCK786436 WMG786436 WWC786436 U851972 JQ851972 TM851972 ADI851972 ANE851972 AXA851972 BGW851972 BQS851972 CAO851972 CKK851972 CUG851972 DEC851972 DNY851972 DXU851972 EHQ851972 ERM851972 FBI851972 FLE851972 FVA851972 GEW851972 GOS851972 GYO851972 HIK851972 HSG851972 ICC851972 ILY851972 IVU851972 JFQ851972 JPM851972 JZI851972 KJE851972 KTA851972 LCW851972 LMS851972 LWO851972 MGK851972 MQG851972 NAC851972 NJY851972 NTU851972 ODQ851972 ONM851972 OXI851972 PHE851972 PRA851972 QAW851972 QKS851972 QUO851972 REK851972 ROG851972 RYC851972 SHY851972 SRU851972 TBQ851972 TLM851972 TVI851972 UFE851972 UPA851972 UYW851972 VIS851972 VSO851972 WCK851972 WMG851972 WWC851972 U917508 JQ917508 TM917508 ADI917508 ANE917508 AXA917508 BGW917508 BQS917508 CAO917508 CKK917508 CUG917508 DEC917508 DNY917508 DXU917508 EHQ917508 ERM917508 FBI917508 FLE917508 FVA917508 GEW917508 GOS917508 GYO917508 HIK917508 HSG917508 ICC917508 ILY917508 IVU917508 JFQ917508 JPM917508 JZI917508 KJE917508 KTA917508 LCW917508 LMS917508 LWO917508 MGK917508 MQG917508 NAC917508 NJY917508 NTU917508 ODQ917508 ONM917508 OXI917508 PHE917508 PRA917508 QAW917508 QKS917508 QUO917508 REK917508 ROG917508 RYC917508 SHY917508 SRU917508 TBQ917508 TLM917508 TVI917508 UFE917508 UPA917508 UYW917508 VIS917508 VSO917508 WCK917508 WMG917508 WWC917508 U983044 JQ983044 TM983044 ADI983044 ANE983044 AXA983044 BGW983044 BQS983044 CAO983044 CKK983044 CUG983044 DEC983044 DNY983044 DXU983044 EHQ983044 ERM983044 FBI983044 FLE983044 FVA983044 GEW983044 GOS983044 GYO983044 HIK983044 HSG983044 ICC983044 ILY983044 IVU983044 JFQ983044 JPM983044 JZI983044 KJE983044 KTA983044 LCW983044 LMS983044 LWO983044 MGK983044 MQG983044 NAC983044 NJY983044 NTU983044 ODQ983044 ONM983044 OXI983044 PHE983044 PRA983044 QAW983044 QKS983044 QUO983044 REK983044 ROG983044 RYC983044 SHY983044 SRU983044 TBQ983044 TLM983044 TVI983044 UFE983044 UPA983044 UYW983044 VIS983044 VSO983044 WCK983044 WMG983044 WWC983044 Q20:W20 JM20:JS20 TI20:TO20 ADE20:ADK20 ANA20:ANG20 AWW20:AXC20 BGS20:BGY20 BQO20:BQU20 CAK20:CAQ20 CKG20:CKM20 CUC20:CUI20 DDY20:DEE20 DNU20:DOA20 DXQ20:DXW20 EHM20:EHS20 ERI20:ERO20 FBE20:FBK20 FLA20:FLG20 FUW20:FVC20 GES20:GEY20 GOO20:GOU20 GYK20:GYQ20 HIG20:HIM20 HSC20:HSI20 IBY20:ICE20 ILU20:IMA20 IVQ20:IVW20 JFM20:JFS20 JPI20:JPO20 JZE20:JZK20 KJA20:KJG20 KSW20:KTC20 LCS20:LCY20 LMO20:LMU20 LWK20:LWQ20 MGG20:MGM20 MQC20:MQI20 MZY20:NAE20 NJU20:NKA20 NTQ20:NTW20 ODM20:ODS20 ONI20:ONO20 OXE20:OXK20 PHA20:PHG20 PQW20:PRC20 QAS20:QAY20 QKO20:QKU20 QUK20:QUQ20 REG20:REM20 ROC20:ROI20 RXY20:RYE20 SHU20:SIA20 SRQ20:SRW20 TBM20:TBS20 TLI20:TLO20 TVE20:TVK20 UFA20:UFG20 UOW20:UPC20 UYS20:UYY20 VIO20:VIU20 VSK20:VSQ20 WCG20:WCM20 WMC20:WMI20 WVY20:WWE20 Q65556:W65556 JM65556:JS65556 TI65556:TO65556 ADE65556:ADK65556 ANA65556:ANG65556 AWW65556:AXC65556 BGS65556:BGY65556 BQO65556:BQU65556 CAK65556:CAQ65556 CKG65556:CKM65556 CUC65556:CUI65556 DDY65556:DEE65556 DNU65556:DOA65556 DXQ65556:DXW65556 EHM65556:EHS65556 ERI65556:ERO65556 FBE65556:FBK65556 FLA65556:FLG65556 FUW65556:FVC65556 GES65556:GEY65556 GOO65556:GOU65556 GYK65556:GYQ65556 HIG65556:HIM65556 HSC65556:HSI65556 IBY65556:ICE65556 ILU65556:IMA65556 IVQ65556:IVW65556 JFM65556:JFS65556 JPI65556:JPO65556 JZE65556:JZK65556 KJA65556:KJG65556 KSW65556:KTC65556 LCS65556:LCY65556 LMO65556:LMU65556 LWK65556:LWQ65556 MGG65556:MGM65556 MQC65556:MQI65556 MZY65556:NAE65556 NJU65556:NKA65556 NTQ65556:NTW65556 ODM65556:ODS65556 ONI65556:ONO65556 OXE65556:OXK65556 PHA65556:PHG65556 PQW65556:PRC65556 QAS65556:QAY65556 QKO65556:QKU65556 QUK65556:QUQ65556 REG65556:REM65556 ROC65556:ROI65556 RXY65556:RYE65556 SHU65556:SIA65556 SRQ65556:SRW65556 TBM65556:TBS65556 TLI65556:TLO65556 TVE65556:TVK65556 UFA65556:UFG65556 UOW65556:UPC65556 UYS65556:UYY65556 VIO65556:VIU65556 VSK65556:VSQ65556 WCG65556:WCM65556 WMC65556:WMI65556 WVY65556:WWE65556 Q131092:W131092 JM131092:JS131092 TI131092:TO131092 ADE131092:ADK131092 ANA131092:ANG131092 AWW131092:AXC131092 BGS131092:BGY131092 BQO131092:BQU131092 CAK131092:CAQ131092 CKG131092:CKM131092 CUC131092:CUI131092 DDY131092:DEE131092 DNU131092:DOA131092 DXQ131092:DXW131092 EHM131092:EHS131092 ERI131092:ERO131092 FBE131092:FBK131092 FLA131092:FLG131092 FUW131092:FVC131092 GES131092:GEY131092 GOO131092:GOU131092 GYK131092:GYQ131092 HIG131092:HIM131092 HSC131092:HSI131092 IBY131092:ICE131092 ILU131092:IMA131092 IVQ131092:IVW131092 JFM131092:JFS131092 JPI131092:JPO131092 JZE131092:JZK131092 KJA131092:KJG131092 KSW131092:KTC131092 LCS131092:LCY131092 LMO131092:LMU131092 LWK131092:LWQ131092 MGG131092:MGM131092 MQC131092:MQI131092 MZY131092:NAE131092 NJU131092:NKA131092 NTQ131092:NTW131092 ODM131092:ODS131092 ONI131092:ONO131092 OXE131092:OXK131092 PHA131092:PHG131092 PQW131092:PRC131092 QAS131092:QAY131092 QKO131092:QKU131092 QUK131092:QUQ131092 REG131092:REM131092 ROC131092:ROI131092 RXY131092:RYE131092 SHU131092:SIA131092 SRQ131092:SRW131092 TBM131092:TBS131092 TLI131092:TLO131092 TVE131092:TVK131092 UFA131092:UFG131092 UOW131092:UPC131092 UYS131092:UYY131092 VIO131092:VIU131092 VSK131092:VSQ131092 WCG131092:WCM131092 WMC131092:WMI131092 WVY131092:WWE131092 Q196628:W196628 JM196628:JS196628 TI196628:TO196628 ADE196628:ADK196628 ANA196628:ANG196628 AWW196628:AXC196628 BGS196628:BGY196628 BQO196628:BQU196628 CAK196628:CAQ196628 CKG196628:CKM196628 CUC196628:CUI196628 DDY196628:DEE196628 DNU196628:DOA196628 DXQ196628:DXW196628 EHM196628:EHS196628 ERI196628:ERO196628 FBE196628:FBK196628 FLA196628:FLG196628 FUW196628:FVC196628 GES196628:GEY196628 GOO196628:GOU196628 GYK196628:GYQ196628 HIG196628:HIM196628 HSC196628:HSI196628 IBY196628:ICE196628 ILU196628:IMA196628 IVQ196628:IVW196628 JFM196628:JFS196628 JPI196628:JPO196628 JZE196628:JZK196628 KJA196628:KJG196628 KSW196628:KTC196628 LCS196628:LCY196628 LMO196628:LMU196628 LWK196628:LWQ196628 MGG196628:MGM196628 MQC196628:MQI196628 MZY196628:NAE196628 NJU196628:NKA196628 NTQ196628:NTW196628 ODM196628:ODS196628 ONI196628:ONO196628 OXE196628:OXK196628 PHA196628:PHG196628 PQW196628:PRC196628 QAS196628:QAY196628 QKO196628:QKU196628 QUK196628:QUQ196628 REG196628:REM196628 ROC196628:ROI196628 RXY196628:RYE196628 SHU196628:SIA196628 SRQ196628:SRW196628 TBM196628:TBS196628 TLI196628:TLO196628 TVE196628:TVK196628 UFA196628:UFG196628 UOW196628:UPC196628 UYS196628:UYY196628 VIO196628:VIU196628 VSK196628:VSQ196628 WCG196628:WCM196628 WMC196628:WMI196628 WVY196628:WWE196628 Q262164:W262164 JM262164:JS262164 TI262164:TO262164 ADE262164:ADK262164 ANA262164:ANG262164 AWW262164:AXC262164 BGS262164:BGY262164 BQO262164:BQU262164 CAK262164:CAQ262164 CKG262164:CKM262164 CUC262164:CUI262164 DDY262164:DEE262164 DNU262164:DOA262164 DXQ262164:DXW262164 EHM262164:EHS262164 ERI262164:ERO262164 FBE262164:FBK262164 FLA262164:FLG262164 FUW262164:FVC262164 GES262164:GEY262164 GOO262164:GOU262164 GYK262164:GYQ262164 HIG262164:HIM262164 HSC262164:HSI262164 IBY262164:ICE262164 ILU262164:IMA262164 IVQ262164:IVW262164 JFM262164:JFS262164 JPI262164:JPO262164 JZE262164:JZK262164 KJA262164:KJG262164 KSW262164:KTC262164 LCS262164:LCY262164 LMO262164:LMU262164 LWK262164:LWQ262164 MGG262164:MGM262164 MQC262164:MQI262164 MZY262164:NAE262164 NJU262164:NKA262164 NTQ262164:NTW262164 ODM262164:ODS262164 ONI262164:ONO262164 OXE262164:OXK262164 PHA262164:PHG262164 PQW262164:PRC262164 QAS262164:QAY262164 QKO262164:QKU262164 QUK262164:QUQ262164 REG262164:REM262164 ROC262164:ROI262164 RXY262164:RYE262164 SHU262164:SIA262164 SRQ262164:SRW262164 TBM262164:TBS262164 TLI262164:TLO262164 TVE262164:TVK262164 UFA262164:UFG262164 UOW262164:UPC262164 UYS262164:UYY262164 VIO262164:VIU262164 VSK262164:VSQ262164 WCG262164:WCM262164 WMC262164:WMI262164 WVY262164:WWE262164 Q327700:W327700 JM327700:JS327700 TI327700:TO327700 ADE327700:ADK327700 ANA327700:ANG327700 AWW327700:AXC327700 BGS327700:BGY327700 BQO327700:BQU327700 CAK327700:CAQ327700 CKG327700:CKM327700 CUC327700:CUI327700 DDY327700:DEE327700 DNU327700:DOA327700 DXQ327700:DXW327700 EHM327700:EHS327700 ERI327700:ERO327700 FBE327700:FBK327700 FLA327700:FLG327700 FUW327700:FVC327700 GES327700:GEY327700 GOO327700:GOU327700 GYK327700:GYQ327700 HIG327700:HIM327700 HSC327700:HSI327700 IBY327700:ICE327700 ILU327700:IMA327700 IVQ327700:IVW327700 JFM327700:JFS327700 JPI327700:JPO327700 JZE327700:JZK327700 KJA327700:KJG327700 KSW327700:KTC327700 LCS327700:LCY327700 LMO327700:LMU327700 LWK327700:LWQ327700 MGG327700:MGM327700 MQC327700:MQI327700 MZY327700:NAE327700 NJU327700:NKA327700 NTQ327700:NTW327700 ODM327700:ODS327700 ONI327700:ONO327700 OXE327700:OXK327700 PHA327700:PHG327700 PQW327700:PRC327700 QAS327700:QAY327700 QKO327700:QKU327700 QUK327700:QUQ327700 REG327700:REM327700 ROC327700:ROI327700 RXY327700:RYE327700 SHU327700:SIA327700 SRQ327700:SRW327700 TBM327700:TBS327700 TLI327700:TLO327700 TVE327700:TVK327700 UFA327700:UFG327700 UOW327700:UPC327700 UYS327700:UYY327700 VIO327700:VIU327700 VSK327700:VSQ327700 WCG327700:WCM327700 WMC327700:WMI327700 WVY327700:WWE327700 Q393236:W393236 JM393236:JS393236 TI393236:TO393236 ADE393236:ADK393236 ANA393236:ANG393236 AWW393236:AXC393236 BGS393236:BGY393236 BQO393236:BQU393236 CAK393236:CAQ393236 CKG393236:CKM393236 CUC393236:CUI393236 DDY393236:DEE393236 DNU393236:DOA393236 DXQ393236:DXW393236 EHM393236:EHS393236 ERI393236:ERO393236 FBE393236:FBK393236 FLA393236:FLG393236 FUW393236:FVC393236 GES393236:GEY393236 GOO393236:GOU393236 GYK393236:GYQ393236 HIG393236:HIM393236 HSC393236:HSI393236 IBY393236:ICE393236 ILU393236:IMA393236 IVQ393236:IVW393236 JFM393236:JFS393236 JPI393236:JPO393236 JZE393236:JZK393236 KJA393236:KJG393236 KSW393236:KTC393236 LCS393236:LCY393236 LMO393236:LMU393236 LWK393236:LWQ393236 MGG393236:MGM393236 MQC393236:MQI393236 MZY393236:NAE393236 NJU393236:NKA393236 NTQ393236:NTW393236 ODM393236:ODS393236 ONI393236:ONO393236 OXE393236:OXK393236 PHA393236:PHG393236 PQW393236:PRC393236 QAS393236:QAY393236 QKO393236:QKU393236 QUK393236:QUQ393236 REG393236:REM393236 ROC393236:ROI393236 RXY393236:RYE393236 SHU393236:SIA393236 SRQ393236:SRW393236 TBM393236:TBS393236 TLI393236:TLO393236 TVE393236:TVK393236 UFA393236:UFG393236 UOW393236:UPC393236 UYS393236:UYY393236 VIO393236:VIU393236 VSK393236:VSQ393236 WCG393236:WCM393236 WMC393236:WMI393236 WVY393236:WWE393236 Q458772:W458772 JM458772:JS458772 TI458772:TO458772 ADE458772:ADK458772 ANA458772:ANG458772 AWW458772:AXC458772 BGS458772:BGY458772 BQO458772:BQU458772 CAK458772:CAQ458772 CKG458772:CKM458772 CUC458772:CUI458772 DDY458772:DEE458772 DNU458772:DOA458772 DXQ458772:DXW458772 EHM458772:EHS458772 ERI458772:ERO458772 FBE458772:FBK458772 FLA458772:FLG458772 FUW458772:FVC458772 GES458772:GEY458772 GOO458772:GOU458772 GYK458772:GYQ458772 HIG458772:HIM458772 HSC458772:HSI458772 IBY458772:ICE458772 ILU458772:IMA458772 IVQ458772:IVW458772 JFM458772:JFS458772 JPI458772:JPO458772 JZE458772:JZK458772 KJA458772:KJG458772 KSW458772:KTC458772 LCS458772:LCY458772 LMO458772:LMU458772 LWK458772:LWQ458772 MGG458772:MGM458772 MQC458772:MQI458772 MZY458772:NAE458772 NJU458772:NKA458772 NTQ458772:NTW458772 ODM458772:ODS458772 ONI458772:ONO458772 OXE458772:OXK458772 PHA458772:PHG458772 PQW458772:PRC458772 QAS458772:QAY458772 QKO458772:QKU458772 QUK458772:QUQ458772 REG458772:REM458772 ROC458772:ROI458772 RXY458772:RYE458772 SHU458772:SIA458772 SRQ458772:SRW458772 TBM458772:TBS458772 TLI458772:TLO458772 TVE458772:TVK458772 UFA458772:UFG458772 UOW458772:UPC458772 UYS458772:UYY458772 VIO458772:VIU458772 VSK458772:VSQ458772 WCG458772:WCM458772 WMC458772:WMI458772 WVY458772:WWE458772 Q524308:W524308 JM524308:JS524308 TI524308:TO524308 ADE524308:ADK524308 ANA524308:ANG524308 AWW524308:AXC524308 BGS524308:BGY524308 BQO524308:BQU524308 CAK524308:CAQ524308 CKG524308:CKM524308 CUC524308:CUI524308 DDY524308:DEE524308 DNU524308:DOA524308 DXQ524308:DXW524308 EHM524308:EHS524308 ERI524308:ERO524308 FBE524308:FBK524308 FLA524308:FLG524308 FUW524308:FVC524308 GES524308:GEY524308 GOO524308:GOU524308 GYK524308:GYQ524308 HIG524308:HIM524308 HSC524308:HSI524308 IBY524308:ICE524308 ILU524308:IMA524308 IVQ524308:IVW524308 JFM524308:JFS524308 JPI524308:JPO524308 JZE524308:JZK524308 KJA524308:KJG524308 KSW524308:KTC524308 LCS524308:LCY524308 LMO524308:LMU524308 LWK524308:LWQ524308 MGG524308:MGM524308 MQC524308:MQI524308 MZY524308:NAE524308 NJU524308:NKA524308 NTQ524308:NTW524308 ODM524308:ODS524308 ONI524308:ONO524308 OXE524308:OXK524308 PHA524308:PHG524308 PQW524308:PRC524308 QAS524308:QAY524308 QKO524308:QKU524308 QUK524308:QUQ524308 REG524308:REM524308 ROC524308:ROI524308 RXY524308:RYE524308 SHU524308:SIA524308 SRQ524308:SRW524308 TBM524308:TBS524308 TLI524308:TLO524308 TVE524308:TVK524308 UFA524308:UFG524308 UOW524308:UPC524308 UYS524308:UYY524308 VIO524308:VIU524308 VSK524308:VSQ524308 WCG524308:WCM524308 WMC524308:WMI524308 WVY524308:WWE524308 Q589844:W589844 JM589844:JS589844 TI589844:TO589844 ADE589844:ADK589844 ANA589844:ANG589844 AWW589844:AXC589844 BGS589844:BGY589844 BQO589844:BQU589844 CAK589844:CAQ589844 CKG589844:CKM589844 CUC589844:CUI589844 DDY589844:DEE589844 DNU589844:DOA589844 DXQ589844:DXW589844 EHM589844:EHS589844 ERI589844:ERO589844 FBE589844:FBK589844 FLA589844:FLG589844 FUW589844:FVC589844 GES589844:GEY589844 GOO589844:GOU589844 GYK589844:GYQ589844 HIG589844:HIM589844 HSC589844:HSI589844 IBY589844:ICE589844 ILU589844:IMA589844 IVQ589844:IVW589844 JFM589844:JFS589844 JPI589844:JPO589844 JZE589844:JZK589844 KJA589844:KJG589844 KSW589844:KTC589844 LCS589844:LCY589844 LMO589844:LMU589844 LWK589844:LWQ589844 MGG589844:MGM589844 MQC589844:MQI589844 MZY589844:NAE589844 NJU589844:NKA589844 NTQ589844:NTW589844 ODM589844:ODS589844 ONI589844:ONO589844 OXE589844:OXK589844 PHA589844:PHG589844 PQW589844:PRC589844 QAS589844:QAY589844 QKO589844:QKU589844 QUK589844:QUQ589844 REG589844:REM589844 ROC589844:ROI589844 RXY589844:RYE589844 SHU589844:SIA589844 SRQ589844:SRW589844 TBM589844:TBS589844 TLI589844:TLO589844 TVE589844:TVK589844 UFA589844:UFG589844 UOW589844:UPC589844 UYS589844:UYY589844 VIO589844:VIU589844 VSK589844:VSQ589844 WCG589844:WCM589844 WMC589844:WMI589844 WVY589844:WWE589844 Q655380:W655380 JM655380:JS655380 TI655380:TO655380 ADE655380:ADK655380 ANA655380:ANG655380 AWW655380:AXC655380 BGS655380:BGY655380 BQO655380:BQU655380 CAK655380:CAQ655380 CKG655380:CKM655380 CUC655380:CUI655380 DDY655380:DEE655380 DNU655380:DOA655380 DXQ655380:DXW655380 EHM655380:EHS655380 ERI655380:ERO655380 FBE655380:FBK655380 FLA655380:FLG655380 FUW655380:FVC655380 GES655380:GEY655380 GOO655380:GOU655380 GYK655380:GYQ655380 HIG655380:HIM655380 HSC655380:HSI655380 IBY655380:ICE655380 ILU655380:IMA655380 IVQ655380:IVW655380 JFM655380:JFS655380 JPI655380:JPO655380 JZE655380:JZK655380 KJA655380:KJG655380 KSW655380:KTC655380 LCS655380:LCY655380 LMO655380:LMU655380 LWK655380:LWQ655380 MGG655380:MGM655380 MQC655380:MQI655380 MZY655380:NAE655380 NJU655380:NKA655380 NTQ655380:NTW655380 ODM655380:ODS655380 ONI655380:ONO655380 OXE655380:OXK655380 PHA655380:PHG655380 PQW655380:PRC655380 QAS655380:QAY655380 QKO655380:QKU655380 QUK655380:QUQ655380 REG655380:REM655380 ROC655380:ROI655380 RXY655380:RYE655380 SHU655380:SIA655380 SRQ655380:SRW655380 TBM655380:TBS655380 TLI655380:TLO655380 TVE655380:TVK655380 UFA655380:UFG655380 UOW655380:UPC655380 UYS655380:UYY655380 VIO655380:VIU655380 VSK655380:VSQ655380 WCG655380:WCM655380 WMC655380:WMI655380 WVY655380:WWE655380 Q720916:W720916 JM720916:JS720916 TI720916:TO720916 ADE720916:ADK720916 ANA720916:ANG720916 AWW720916:AXC720916 BGS720916:BGY720916 BQO720916:BQU720916 CAK720916:CAQ720916 CKG720916:CKM720916 CUC720916:CUI720916 DDY720916:DEE720916 DNU720916:DOA720916 DXQ720916:DXW720916 EHM720916:EHS720916 ERI720916:ERO720916 FBE720916:FBK720916 FLA720916:FLG720916 FUW720916:FVC720916 GES720916:GEY720916 GOO720916:GOU720916 GYK720916:GYQ720916 HIG720916:HIM720916 HSC720916:HSI720916 IBY720916:ICE720916 ILU720916:IMA720916 IVQ720916:IVW720916 JFM720916:JFS720916 JPI720916:JPO720916 JZE720916:JZK720916 KJA720916:KJG720916 KSW720916:KTC720916 LCS720916:LCY720916 LMO720916:LMU720916 LWK720916:LWQ720916 MGG720916:MGM720916 MQC720916:MQI720916 MZY720916:NAE720916 NJU720916:NKA720916 NTQ720916:NTW720916 ODM720916:ODS720916 ONI720916:ONO720916 OXE720916:OXK720916 PHA720916:PHG720916 PQW720916:PRC720916 QAS720916:QAY720916 QKO720916:QKU720916 QUK720916:QUQ720916 REG720916:REM720916 ROC720916:ROI720916 RXY720916:RYE720916 SHU720916:SIA720916 SRQ720916:SRW720916 TBM720916:TBS720916 TLI720916:TLO720916 TVE720916:TVK720916 UFA720916:UFG720916 UOW720916:UPC720916 UYS720916:UYY720916 VIO720916:VIU720916 VSK720916:VSQ720916 WCG720916:WCM720916 WMC720916:WMI720916 WVY720916:WWE720916 Q786452:W786452 JM786452:JS786452 TI786452:TO786452 ADE786452:ADK786452 ANA786452:ANG786452 AWW786452:AXC786452 BGS786452:BGY786452 BQO786452:BQU786452 CAK786452:CAQ786452 CKG786452:CKM786452 CUC786452:CUI786452 DDY786452:DEE786452 DNU786452:DOA786452 DXQ786452:DXW786452 EHM786452:EHS786452 ERI786452:ERO786452 FBE786452:FBK786452 FLA786452:FLG786452 FUW786452:FVC786452 GES786452:GEY786452 GOO786452:GOU786452 GYK786452:GYQ786452 HIG786452:HIM786452 HSC786452:HSI786452 IBY786452:ICE786452 ILU786452:IMA786452 IVQ786452:IVW786452 JFM786452:JFS786452 JPI786452:JPO786452 JZE786452:JZK786452 KJA786452:KJG786452 KSW786452:KTC786452 LCS786452:LCY786452 LMO786452:LMU786452 LWK786452:LWQ786452 MGG786452:MGM786452 MQC786452:MQI786452 MZY786452:NAE786452 NJU786452:NKA786452 NTQ786452:NTW786452 ODM786452:ODS786452 ONI786452:ONO786452 OXE786452:OXK786452 PHA786452:PHG786452 PQW786452:PRC786452 QAS786452:QAY786452 QKO786452:QKU786452 QUK786452:QUQ786452 REG786452:REM786452 ROC786452:ROI786452 RXY786452:RYE786452 SHU786452:SIA786452 SRQ786452:SRW786452 TBM786452:TBS786452 TLI786452:TLO786452 TVE786452:TVK786452 UFA786452:UFG786452 UOW786452:UPC786452 UYS786452:UYY786452 VIO786452:VIU786452 VSK786452:VSQ786452 WCG786452:WCM786452 WMC786452:WMI786452 WVY786452:WWE786452 Q851988:W851988 JM851988:JS851988 TI851988:TO851988 ADE851988:ADK851988 ANA851988:ANG851988 AWW851988:AXC851988 BGS851988:BGY851988 BQO851988:BQU851988 CAK851988:CAQ851988 CKG851988:CKM851988 CUC851988:CUI851988 DDY851988:DEE851988 DNU851988:DOA851988 DXQ851988:DXW851988 EHM851988:EHS851988 ERI851988:ERO851988 FBE851988:FBK851988 FLA851988:FLG851988 FUW851988:FVC851988 GES851988:GEY851988 GOO851988:GOU851988 GYK851988:GYQ851988 HIG851988:HIM851988 HSC851988:HSI851988 IBY851988:ICE851988 ILU851988:IMA851988 IVQ851988:IVW851988 JFM851988:JFS851988 JPI851988:JPO851988 JZE851988:JZK851988 KJA851988:KJG851988 KSW851988:KTC851988 LCS851988:LCY851988 LMO851988:LMU851988 LWK851988:LWQ851988 MGG851988:MGM851988 MQC851988:MQI851988 MZY851988:NAE851988 NJU851988:NKA851988 NTQ851988:NTW851988 ODM851988:ODS851988 ONI851988:ONO851988 OXE851988:OXK851988 PHA851988:PHG851988 PQW851988:PRC851988 QAS851988:QAY851988 QKO851988:QKU851988 QUK851988:QUQ851988 REG851988:REM851988 ROC851988:ROI851988 RXY851988:RYE851988 SHU851988:SIA851988 SRQ851988:SRW851988 TBM851988:TBS851988 TLI851988:TLO851988 TVE851988:TVK851988 UFA851988:UFG851988 UOW851988:UPC851988 UYS851988:UYY851988 VIO851988:VIU851988 VSK851988:VSQ851988 WCG851988:WCM851988 WMC851988:WMI851988 WVY851988:WWE851988 Q917524:W917524 JM917524:JS917524 TI917524:TO917524 ADE917524:ADK917524 ANA917524:ANG917524 AWW917524:AXC917524 BGS917524:BGY917524 BQO917524:BQU917524 CAK917524:CAQ917524 CKG917524:CKM917524 CUC917524:CUI917524 DDY917524:DEE917524 DNU917524:DOA917524 DXQ917524:DXW917524 EHM917524:EHS917524 ERI917524:ERO917524 FBE917524:FBK917524 FLA917524:FLG917524 FUW917524:FVC917524 GES917524:GEY917524 GOO917524:GOU917524 GYK917524:GYQ917524 HIG917524:HIM917524 HSC917524:HSI917524 IBY917524:ICE917524 ILU917524:IMA917524 IVQ917524:IVW917524 JFM917524:JFS917524 JPI917524:JPO917524 JZE917524:JZK917524 KJA917524:KJG917524 KSW917524:KTC917524 LCS917524:LCY917524 LMO917524:LMU917524 LWK917524:LWQ917524 MGG917524:MGM917524 MQC917524:MQI917524 MZY917524:NAE917524 NJU917524:NKA917524 NTQ917524:NTW917524 ODM917524:ODS917524 ONI917524:ONO917524 OXE917524:OXK917524 PHA917524:PHG917524 PQW917524:PRC917524 QAS917524:QAY917524 QKO917524:QKU917524 QUK917524:QUQ917524 REG917524:REM917524 ROC917524:ROI917524 RXY917524:RYE917524 SHU917524:SIA917524 SRQ917524:SRW917524 TBM917524:TBS917524 TLI917524:TLO917524 TVE917524:TVK917524 UFA917524:UFG917524 UOW917524:UPC917524 UYS917524:UYY917524 VIO917524:VIU917524 VSK917524:VSQ917524 WCG917524:WCM917524 WMC917524:WMI917524 WVY917524:WWE917524 Q983060:W983060 JM983060:JS983060 TI983060:TO983060 ADE983060:ADK983060 ANA983060:ANG983060 AWW983060:AXC983060 BGS983060:BGY983060 BQO983060:BQU983060 CAK983060:CAQ983060 CKG983060:CKM983060 CUC983060:CUI983060 DDY983060:DEE983060 DNU983060:DOA983060 DXQ983060:DXW983060 EHM983060:EHS983060 ERI983060:ERO983060 FBE983060:FBK983060 FLA983060:FLG983060 FUW983060:FVC983060 GES983060:GEY983060 GOO983060:GOU983060 GYK983060:GYQ983060 HIG983060:HIM983060 HSC983060:HSI983060 IBY983060:ICE983060 ILU983060:IMA983060 IVQ983060:IVW983060 JFM983060:JFS983060 JPI983060:JPO983060 JZE983060:JZK983060 KJA983060:KJG983060 KSW983060:KTC983060 LCS983060:LCY983060 LMO983060:LMU983060 LWK983060:LWQ983060 MGG983060:MGM983060 MQC983060:MQI983060 MZY983060:NAE983060 NJU983060:NKA983060 NTQ983060:NTW983060 ODM983060:ODS983060 ONI983060:ONO983060 OXE983060:OXK983060 PHA983060:PHG983060 PQW983060:PRC983060 QAS983060:QAY983060 QKO983060:QKU983060 QUK983060:QUQ983060 REG983060:REM983060 ROC983060:ROI983060 RXY983060:RYE983060 SHU983060:SIA983060 SRQ983060:SRW983060 TBM983060:TBS983060 TLI983060:TLO983060 TVE983060:TVK983060 UFA983060:UFG983060 UOW983060:UPC983060 UYS983060:UYY983060 VIO983060:VIU983060 VSK983060:VSQ983060 WCG983060:WCM983060 WMC983060:WMI983060 WVY983060:WWE983060 G64:W64 JC64:JS64 SY64:TO64 ACU64:ADK64 AMQ64:ANG64 AWM64:AXC64 BGI64:BGY64 BQE64:BQU64 CAA64:CAQ64 CJW64:CKM64 CTS64:CUI64 DDO64:DEE64 DNK64:DOA64 DXG64:DXW64 EHC64:EHS64 EQY64:ERO64 FAU64:FBK64 FKQ64:FLG64 FUM64:FVC64 GEI64:GEY64 GOE64:GOU64 GYA64:GYQ64 HHW64:HIM64 HRS64:HSI64 IBO64:ICE64 ILK64:IMA64 IVG64:IVW64 JFC64:JFS64 JOY64:JPO64 JYU64:JZK64 KIQ64:KJG64 KSM64:KTC64 LCI64:LCY64 LME64:LMU64 LWA64:LWQ64 MFW64:MGM64 MPS64:MQI64 MZO64:NAE64 NJK64:NKA64 NTG64:NTW64 ODC64:ODS64 OMY64:ONO64 OWU64:OXK64 PGQ64:PHG64 PQM64:PRC64 QAI64:QAY64 QKE64:QKU64 QUA64:QUQ64 RDW64:REM64 RNS64:ROI64 RXO64:RYE64 SHK64:SIA64 SRG64:SRW64 TBC64:TBS64 TKY64:TLO64 TUU64:TVK64 UEQ64:UFG64 UOM64:UPC64 UYI64:UYY64 VIE64:VIU64 VSA64:VSQ64 WBW64:WCM64 WLS64:WMI64 WVO64:WWE64 G65600:W65600 JC65600:JS65600 SY65600:TO65600 ACU65600:ADK65600 AMQ65600:ANG65600 AWM65600:AXC65600 BGI65600:BGY65600 BQE65600:BQU65600 CAA65600:CAQ65600 CJW65600:CKM65600 CTS65600:CUI65600 DDO65600:DEE65600 DNK65600:DOA65600 DXG65600:DXW65600 EHC65600:EHS65600 EQY65600:ERO65600 FAU65600:FBK65600 FKQ65600:FLG65600 FUM65600:FVC65600 GEI65600:GEY65600 GOE65600:GOU65600 GYA65600:GYQ65600 HHW65600:HIM65600 HRS65600:HSI65600 IBO65600:ICE65600 ILK65600:IMA65600 IVG65600:IVW65600 JFC65600:JFS65600 JOY65600:JPO65600 JYU65600:JZK65600 KIQ65600:KJG65600 KSM65600:KTC65600 LCI65600:LCY65600 LME65600:LMU65600 LWA65600:LWQ65600 MFW65600:MGM65600 MPS65600:MQI65600 MZO65600:NAE65600 NJK65600:NKA65600 NTG65600:NTW65600 ODC65600:ODS65600 OMY65600:ONO65600 OWU65600:OXK65600 PGQ65600:PHG65600 PQM65600:PRC65600 QAI65600:QAY65600 QKE65600:QKU65600 QUA65600:QUQ65600 RDW65600:REM65600 RNS65600:ROI65600 RXO65600:RYE65600 SHK65600:SIA65600 SRG65600:SRW65600 TBC65600:TBS65600 TKY65600:TLO65600 TUU65600:TVK65600 UEQ65600:UFG65600 UOM65600:UPC65600 UYI65600:UYY65600 VIE65600:VIU65600 VSA65600:VSQ65600 WBW65600:WCM65600 WLS65600:WMI65600 WVO65600:WWE65600 G131136:W131136 JC131136:JS131136 SY131136:TO131136 ACU131136:ADK131136 AMQ131136:ANG131136 AWM131136:AXC131136 BGI131136:BGY131136 BQE131136:BQU131136 CAA131136:CAQ131136 CJW131136:CKM131136 CTS131136:CUI131136 DDO131136:DEE131136 DNK131136:DOA131136 DXG131136:DXW131136 EHC131136:EHS131136 EQY131136:ERO131136 FAU131136:FBK131136 FKQ131136:FLG131136 FUM131136:FVC131136 GEI131136:GEY131136 GOE131136:GOU131136 GYA131136:GYQ131136 HHW131136:HIM131136 HRS131136:HSI131136 IBO131136:ICE131136 ILK131136:IMA131136 IVG131136:IVW131136 JFC131136:JFS131136 JOY131136:JPO131136 JYU131136:JZK131136 KIQ131136:KJG131136 KSM131136:KTC131136 LCI131136:LCY131136 LME131136:LMU131136 LWA131136:LWQ131136 MFW131136:MGM131136 MPS131136:MQI131136 MZO131136:NAE131136 NJK131136:NKA131136 NTG131136:NTW131136 ODC131136:ODS131136 OMY131136:ONO131136 OWU131136:OXK131136 PGQ131136:PHG131136 PQM131136:PRC131136 QAI131136:QAY131136 QKE131136:QKU131136 QUA131136:QUQ131136 RDW131136:REM131136 RNS131136:ROI131136 RXO131136:RYE131136 SHK131136:SIA131136 SRG131136:SRW131136 TBC131136:TBS131136 TKY131136:TLO131136 TUU131136:TVK131136 UEQ131136:UFG131136 UOM131136:UPC131136 UYI131136:UYY131136 VIE131136:VIU131136 VSA131136:VSQ131136 WBW131136:WCM131136 WLS131136:WMI131136 WVO131136:WWE131136 G196672:W196672 JC196672:JS196672 SY196672:TO196672 ACU196672:ADK196672 AMQ196672:ANG196672 AWM196672:AXC196672 BGI196672:BGY196672 BQE196672:BQU196672 CAA196672:CAQ196672 CJW196672:CKM196672 CTS196672:CUI196672 DDO196672:DEE196672 DNK196672:DOA196672 DXG196672:DXW196672 EHC196672:EHS196672 EQY196672:ERO196672 FAU196672:FBK196672 FKQ196672:FLG196672 FUM196672:FVC196672 GEI196672:GEY196672 GOE196672:GOU196672 GYA196672:GYQ196672 HHW196672:HIM196672 HRS196672:HSI196672 IBO196672:ICE196672 ILK196672:IMA196672 IVG196672:IVW196672 JFC196672:JFS196672 JOY196672:JPO196672 JYU196672:JZK196672 KIQ196672:KJG196672 KSM196672:KTC196672 LCI196672:LCY196672 LME196672:LMU196672 LWA196672:LWQ196672 MFW196672:MGM196672 MPS196672:MQI196672 MZO196672:NAE196672 NJK196672:NKA196672 NTG196672:NTW196672 ODC196672:ODS196672 OMY196672:ONO196672 OWU196672:OXK196672 PGQ196672:PHG196672 PQM196672:PRC196672 QAI196672:QAY196672 QKE196672:QKU196672 QUA196672:QUQ196672 RDW196672:REM196672 RNS196672:ROI196672 RXO196672:RYE196672 SHK196672:SIA196672 SRG196672:SRW196672 TBC196672:TBS196672 TKY196672:TLO196672 TUU196672:TVK196672 UEQ196672:UFG196672 UOM196672:UPC196672 UYI196672:UYY196672 VIE196672:VIU196672 VSA196672:VSQ196672 WBW196672:WCM196672 WLS196672:WMI196672 WVO196672:WWE196672 G262208:W262208 JC262208:JS262208 SY262208:TO262208 ACU262208:ADK262208 AMQ262208:ANG262208 AWM262208:AXC262208 BGI262208:BGY262208 BQE262208:BQU262208 CAA262208:CAQ262208 CJW262208:CKM262208 CTS262208:CUI262208 DDO262208:DEE262208 DNK262208:DOA262208 DXG262208:DXW262208 EHC262208:EHS262208 EQY262208:ERO262208 FAU262208:FBK262208 FKQ262208:FLG262208 FUM262208:FVC262208 GEI262208:GEY262208 GOE262208:GOU262208 GYA262208:GYQ262208 HHW262208:HIM262208 HRS262208:HSI262208 IBO262208:ICE262208 ILK262208:IMA262208 IVG262208:IVW262208 JFC262208:JFS262208 JOY262208:JPO262208 JYU262208:JZK262208 KIQ262208:KJG262208 KSM262208:KTC262208 LCI262208:LCY262208 LME262208:LMU262208 LWA262208:LWQ262208 MFW262208:MGM262208 MPS262208:MQI262208 MZO262208:NAE262208 NJK262208:NKA262208 NTG262208:NTW262208 ODC262208:ODS262208 OMY262208:ONO262208 OWU262208:OXK262208 PGQ262208:PHG262208 PQM262208:PRC262208 QAI262208:QAY262208 QKE262208:QKU262208 QUA262208:QUQ262208 RDW262208:REM262208 RNS262208:ROI262208 RXO262208:RYE262208 SHK262208:SIA262208 SRG262208:SRW262208 TBC262208:TBS262208 TKY262208:TLO262208 TUU262208:TVK262208 UEQ262208:UFG262208 UOM262208:UPC262208 UYI262208:UYY262208 VIE262208:VIU262208 VSA262208:VSQ262208 WBW262208:WCM262208 WLS262208:WMI262208 WVO262208:WWE262208 G327744:W327744 JC327744:JS327744 SY327744:TO327744 ACU327744:ADK327744 AMQ327744:ANG327744 AWM327744:AXC327744 BGI327744:BGY327744 BQE327744:BQU327744 CAA327744:CAQ327744 CJW327744:CKM327744 CTS327744:CUI327744 DDO327744:DEE327744 DNK327744:DOA327744 DXG327744:DXW327744 EHC327744:EHS327744 EQY327744:ERO327744 FAU327744:FBK327744 FKQ327744:FLG327744 FUM327744:FVC327744 GEI327744:GEY327744 GOE327744:GOU327744 GYA327744:GYQ327744 HHW327744:HIM327744 HRS327744:HSI327744 IBO327744:ICE327744 ILK327744:IMA327744 IVG327744:IVW327744 JFC327744:JFS327744 JOY327744:JPO327744 JYU327744:JZK327744 KIQ327744:KJG327744 KSM327744:KTC327744 LCI327744:LCY327744 LME327744:LMU327744 LWA327744:LWQ327744 MFW327744:MGM327744 MPS327744:MQI327744 MZO327744:NAE327744 NJK327744:NKA327744 NTG327744:NTW327744 ODC327744:ODS327744 OMY327744:ONO327744 OWU327744:OXK327744 PGQ327744:PHG327744 PQM327744:PRC327744 QAI327744:QAY327744 QKE327744:QKU327744 QUA327744:QUQ327744 RDW327744:REM327744 RNS327744:ROI327744 RXO327744:RYE327744 SHK327744:SIA327744 SRG327744:SRW327744 TBC327744:TBS327744 TKY327744:TLO327744 TUU327744:TVK327744 UEQ327744:UFG327744 UOM327744:UPC327744 UYI327744:UYY327744 VIE327744:VIU327744 VSA327744:VSQ327744 WBW327744:WCM327744 WLS327744:WMI327744 WVO327744:WWE327744 G393280:W393280 JC393280:JS393280 SY393280:TO393280 ACU393280:ADK393280 AMQ393280:ANG393280 AWM393280:AXC393280 BGI393280:BGY393280 BQE393280:BQU393280 CAA393280:CAQ393280 CJW393280:CKM393280 CTS393280:CUI393280 DDO393280:DEE393280 DNK393280:DOA393280 DXG393280:DXW393280 EHC393280:EHS393280 EQY393280:ERO393280 FAU393280:FBK393280 FKQ393280:FLG393280 FUM393280:FVC393280 GEI393280:GEY393280 GOE393280:GOU393280 GYA393280:GYQ393280 HHW393280:HIM393280 HRS393280:HSI393280 IBO393280:ICE393280 ILK393280:IMA393280 IVG393280:IVW393280 JFC393280:JFS393280 JOY393280:JPO393280 JYU393280:JZK393280 KIQ393280:KJG393280 KSM393280:KTC393280 LCI393280:LCY393280 LME393280:LMU393280 LWA393280:LWQ393280 MFW393280:MGM393280 MPS393280:MQI393280 MZO393280:NAE393280 NJK393280:NKA393280 NTG393280:NTW393280 ODC393280:ODS393280 OMY393280:ONO393280 OWU393280:OXK393280 PGQ393280:PHG393280 PQM393280:PRC393280 QAI393280:QAY393280 QKE393280:QKU393280 QUA393280:QUQ393280 RDW393280:REM393280 RNS393280:ROI393280 RXO393280:RYE393280 SHK393280:SIA393280 SRG393280:SRW393280 TBC393280:TBS393280 TKY393280:TLO393280 TUU393280:TVK393280 UEQ393280:UFG393280 UOM393280:UPC393280 UYI393280:UYY393280 VIE393280:VIU393280 VSA393280:VSQ393280 WBW393280:WCM393280 WLS393280:WMI393280 WVO393280:WWE393280 G458816:W458816 JC458816:JS458816 SY458816:TO458816 ACU458816:ADK458816 AMQ458816:ANG458816 AWM458816:AXC458816 BGI458816:BGY458816 BQE458816:BQU458816 CAA458816:CAQ458816 CJW458816:CKM458816 CTS458816:CUI458816 DDO458816:DEE458816 DNK458816:DOA458816 DXG458816:DXW458816 EHC458816:EHS458816 EQY458816:ERO458816 FAU458816:FBK458816 FKQ458816:FLG458816 FUM458816:FVC458816 GEI458816:GEY458816 GOE458816:GOU458816 GYA458816:GYQ458816 HHW458816:HIM458816 HRS458816:HSI458816 IBO458816:ICE458816 ILK458816:IMA458816 IVG458816:IVW458816 JFC458816:JFS458816 JOY458816:JPO458816 JYU458816:JZK458816 KIQ458816:KJG458816 KSM458816:KTC458816 LCI458816:LCY458816 LME458816:LMU458816 LWA458816:LWQ458816 MFW458816:MGM458816 MPS458816:MQI458816 MZO458816:NAE458816 NJK458816:NKA458816 NTG458816:NTW458816 ODC458816:ODS458816 OMY458816:ONO458816 OWU458816:OXK458816 PGQ458816:PHG458816 PQM458816:PRC458816 QAI458816:QAY458816 QKE458816:QKU458816 QUA458816:QUQ458816 RDW458816:REM458816 RNS458816:ROI458816 RXO458816:RYE458816 SHK458816:SIA458816 SRG458816:SRW458816 TBC458816:TBS458816 TKY458816:TLO458816 TUU458816:TVK458816 UEQ458816:UFG458816 UOM458816:UPC458816 UYI458816:UYY458816 VIE458816:VIU458816 VSA458816:VSQ458816 WBW458816:WCM458816 WLS458816:WMI458816 WVO458816:WWE458816 G524352:W524352 JC524352:JS524352 SY524352:TO524352 ACU524352:ADK524352 AMQ524352:ANG524352 AWM524352:AXC524352 BGI524352:BGY524352 BQE524352:BQU524352 CAA524352:CAQ524352 CJW524352:CKM524352 CTS524352:CUI524352 DDO524352:DEE524352 DNK524352:DOA524352 DXG524352:DXW524352 EHC524352:EHS524352 EQY524352:ERO524352 FAU524352:FBK524352 FKQ524352:FLG524352 FUM524352:FVC524352 GEI524352:GEY524352 GOE524352:GOU524352 GYA524352:GYQ524352 HHW524352:HIM524352 HRS524352:HSI524352 IBO524352:ICE524352 ILK524352:IMA524352 IVG524352:IVW524352 JFC524352:JFS524352 JOY524352:JPO524352 JYU524352:JZK524352 KIQ524352:KJG524352 KSM524352:KTC524352 LCI524352:LCY524352 LME524352:LMU524352 LWA524352:LWQ524352 MFW524352:MGM524352 MPS524352:MQI524352 MZO524352:NAE524352 NJK524352:NKA524352 NTG524352:NTW524352 ODC524352:ODS524352 OMY524352:ONO524352 OWU524352:OXK524352 PGQ524352:PHG524352 PQM524352:PRC524352 QAI524352:QAY524352 QKE524352:QKU524352 QUA524352:QUQ524352 RDW524352:REM524352 RNS524352:ROI524352 RXO524352:RYE524352 SHK524352:SIA524352 SRG524352:SRW524352 TBC524352:TBS524352 TKY524352:TLO524352 TUU524352:TVK524352 UEQ524352:UFG524352 UOM524352:UPC524352 UYI524352:UYY524352 VIE524352:VIU524352 VSA524352:VSQ524352 WBW524352:WCM524352 WLS524352:WMI524352 WVO524352:WWE524352 G589888:W589888 JC589888:JS589888 SY589888:TO589888 ACU589888:ADK589888 AMQ589888:ANG589888 AWM589888:AXC589888 BGI589888:BGY589888 BQE589888:BQU589888 CAA589888:CAQ589888 CJW589888:CKM589888 CTS589888:CUI589888 DDO589888:DEE589888 DNK589888:DOA589888 DXG589888:DXW589888 EHC589888:EHS589888 EQY589888:ERO589888 FAU589888:FBK589888 FKQ589888:FLG589888 FUM589888:FVC589888 GEI589888:GEY589888 GOE589888:GOU589888 GYA589888:GYQ589888 HHW589888:HIM589888 HRS589888:HSI589888 IBO589888:ICE589888 ILK589888:IMA589888 IVG589888:IVW589888 JFC589888:JFS589888 JOY589888:JPO589888 JYU589888:JZK589888 KIQ589888:KJG589888 KSM589888:KTC589888 LCI589888:LCY589888 LME589888:LMU589888 LWA589888:LWQ589888 MFW589888:MGM589888 MPS589888:MQI589888 MZO589888:NAE589888 NJK589888:NKA589888 NTG589888:NTW589888 ODC589888:ODS589888 OMY589888:ONO589888 OWU589888:OXK589888 PGQ589888:PHG589888 PQM589888:PRC589888 QAI589888:QAY589888 QKE589888:QKU589888 QUA589888:QUQ589888 RDW589888:REM589888 RNS589888:ROI589888 RXO589888:RYE589888 SHK589888:SIA589888 SRG589888:SRW589888 TBC589888:TBS589888 TKY589888:TLO589888 TUU589888:TVK589888 UEQ589888:UFG589888 UOM589888:UPC589888 UYI589888:UYY589888 VIE589888:VIU589888 VSA589888:VSQ589888 WBW589888:WCM589888 WLS589888:WMI589888 WVO589888:WWE589888 G655424:W655424 JC655424:JS655424 SY655424:TO655424 ACU655424:ADK655424 AMQ655424:ANG655424 AWM655424:AXC655424 BGI655424:BGY655424 BQE655424:BQU655424 CAA655424:CAQ655424 CJW655424:CKM655424 CTS655424:CUI655424 DDO655424:DEE655424 DNK655424:DOA655424 DXG655424:DXW655424 EHC655424:EHS655424 EQY655424:ERO655424 FAU655424:FBK655424 FKQ655424:FLG655424 FUM655424:FVC655424 GEI655424:GEY655424 GOE655424:GOU655424 GYA655424:GYQ655424 HHW655424:HIM655424 HRS655424:HSI655424 IBO655424:ICE655424 ILK655424:IMA655424 IVG655424:IVW655424 JFC655424:JFS655424 JOY655424:JPO655424 JYU655424:JZK655424 KIQ655424:KJG655424 KSM655424:KTC655424 LCI655424:LCY655424 LME655424:LMU655424 LWA655424:LWQ655424 MFW655424:MGM655424 MPS655424:MQI655424 MZO655424:NAE655424 NJK655424:NKA655424 NTG655424:NTW655424 ODC655424:ODS655424 OMY655424:ONO655424 OWU655424:OXK655424 PGQ655424:PHG655424 PQM655424:PRC655424 QAI655424:QAY655424 QKE655424:QKU655424 QUA655424:QUQ655424 RDW655424:REM655424 RNS655424:ROI655424 RXO655424:RYE655424 SHK655424:SIA655424 SRG655424:SRW655424 TBC655424:TBS655424 TKY655424:TLO655424 TUU655424:TVK655424 UEQ655424:UFG655424 UOM655424:UPC655424 UYI655424:UYY655424 VIE655424:VIU655424 VSA655424:VSQ655424 WBW655424:WCM655424 WLS655424:WMI655424 WVO655424:WWE655424 G720960:W720960 JC720960:JS720960 SY720960:TO720960 ACU720960:ADK720960 AMQ720960:ANG720960 AWM720960:AXC720960 BGI720960:BGY720960 BQE720960:BQU720960 CAA720960:CAQ720960 CJW720960:CKM720960 CTS720960:CUI720960 DDO720960:DEE720960 DNK720960:DOA720960 DXG720960:DXW720960 EHC720960:EHS720960 EQY720960:ERO720960 FAU720960:FBK720960 FKQ720960:FLG720960 FUM720960:FVC720960 GEI720960:GEY720960 GOE720960:GOU720960 GYA720960:GYQ720960 HHW720960:HIM720960 HRS720960:HSI720960 IBO720960:ICE720960 ILK720960:IMA720960 IVG720960:IVW720960 JFC720960:JFS720960 JOY720960:JPO720960 JYU720960:JZK720960 KIQ720960:KJG720960 KSM720960:KTC720960 LCI720960:LCY720960 LME720960:LMU720960 LWA720960:LWQ720960 MFW720960:MGM720960 MPS720960:MQI720960 MZO720960:NAE720960 NJK720960:NKA720960 NTG720960:NTW720960 ODC720960:ODS720960 OMY720960:ONO720960 OWU720960:OXK720960 PGQ720960:PHG720960 PQM720960:PRC720960 QAI720960:QAY720960 QKE720960:QKU720960 QUA720960:QUQ720960 RDW720960:REM720960 RNS720960:ROI720960 RXO720960:RYE720960 SHK720960:SIA720960 SRG720960:SRW720960 TBC720960:TBS720960 TKY720960:TLO720960 TUU720960:TVK720960 UEQ720960:UFG720960 UOM720960:UPC720960 UYI720960:UYY720960 VIE720960:VIU720960 VSA720960:VSQ720960 WBW720960:WCM720960 WLS720960:WMI720960 WVO720960:WWE720960 G786496:W786496 JC786496:JS786496 SY786496:TO786496 ACU786496:ADK786496 AMQ786496:ANG786496 AWM786496:AXC786496 BGI786496:BGY786496 BQE786496:BQU786496 CAA786496:CAQ786496 CJW786496:CKM786496 CTS786496:CUI786496 DDO786496:DEE786496 DNK786496:DOA786496 DXG786496:DXW786496 EHC786496:EHS786496 EQY786496:ERO786496 FAU786496:FBK786496 FKQ786496:FLG786496 FUM786496:FVC786496 GEI786496:GEY786496 GOE786496:GOU786496 GYA786496:GYQ786496 HHW786496:HIM786496 HRS786496:HSI786496 IBO786496:ICE786496 ILK786496:IMA786496 IVG786496:IVW786496 JFC786496:JFS786496 JOY786496:JPO786496 JYU786496:JZK786496 KIQ786496:KJG786496 KSM786496:KTC786496 LCI786496:LCY786496 LME786496:LMU786496 LWA786496:LWQ786496 MFW786496:MGM786496 MPS786496:MQI786496 MZO786496:NAE786496 NJK786496:NKA786496 NTG786496:NTW786496 ODC786496:ODS786496 OMY786496:ONO786496 OWU786496:OXK786496 PGQ786496:PHG786496 PQM786496:PRC786496 QAI786496:QAY786496 QKE786496:QKU786496 QUA786496:QUQ786496 RDW786496:REM786496 RNS786496:ROI786496 RXO786496:RYE786496 SHK786496:SIA786496 SRG786496:SRW786496 TBC786496:TBS786496 TKY786496:TLO786496 TUU786496:TVK786496 UEQ786496:UFG786496 UOM786496:UPC786496 UYI786496:UYY786496 VIE786496:VIU786496 VSA786496:VSQ786496 WBW786496:WCM786496 WLS786496:WMI786496 WVO786496:WWE786496 G852032:W852032 JC852032:JS852032 SY852032:TO852032 ACU852032:ADK852032 AMQ852032:ANG852032 AWM852032:AXC852032 BGI852032:BGY852032 BQE852032:BQU852032 CAA852032:CAQ852032 CJW852032:CKM852032 CTS852032:CUI852032 DDO852032:DEE852032 DNK852032:DOA852032 DXG852032:DXW852032 EHC852032:EHS852032 EQY852032:ERO852032 FAU852032:FBK852032 FKQ852032:FLG852032 FUM852032:FVC852032 GEI852032:GEY852032 GOE852032:GOU852032 GYA852032:GYQ852032 HHW852032:HIM852032 HRS852032:HSI852032 IBO852032:ICE852032 ILK852032:IMA852032 IVG852032:IVW852032 JFC852032:JFS852032 JOY852032:JPO852032 JYU852032:JZK852032 KIQ852032:KJG852032 KSM852032:KTC852032 LCI852032:LCY852032 LME852032:LMU852032 LWA852032:LWQ852032 MFW852032:MGM852032 MPS852032:MQI852032 MZO852032:NAE852032 NJK852032:NKA852032 NTG852032:NTW852032 ODC852032:ODS852032 OMY852032:ONO852032 OWU852032:OXK852032 PGQ852032:PHG852032 PQM852032:PRC852032 QAI852032:QAY852032 QKE852032:QKU852032 QUA852032:QUQ852032 RDW852032:REM852032 RNS852032:ROI852032 RXO852032:RYE852032 SHK852032:SIA852032 SRG852032:SRW852032 TBC852032:TBS852032 TKY852032:TLO852032 TUU852032:TVK852032 UEQ852032:UFG852032 UOM852032:UPC852032 UYI852032:UYY852032 VIE852032:VIU852032 VSA852032:VSQ852032 WBW852032:WCM852032 WLS852032:WMI852032 WVO852032:WWE852032 G917568:W917568 JC917568:JS917568 SY917568:TO917568 ACU917568:ADK917568 AMQ917568:ANG917568 AWM917568:AXC917568 BGI917568:BGY917568 BQE917568:BQU917568 CAA917568:CAQ917568 CJW917568:CKM917568 CTS917568:CUI917568 DDO917568:DEE917568 DNK917568:DOA917568 DXG917568:DXW917568 EHC917568:EHS917568 EQY917568:ERO917568 FAU917568:FBK917568 FKQ917568:FLG917568 FUM917568:FVC917568 GEI917568:GEY917568 GOE917568:GOU917568 GYA917568:GYQ917568 HHW917568:HIM917568 HRS917568:HSI917568 IBO917568:ICE917568 ILK917568:IMA917568 IVG917568:IVW917568 JFC917568:JFS917568 JOY917568:JPO917568 JYU917568:JZK917568 KIQ917568:KJG917568 KSM917568:KTC917568 LCI917568:LCY917568 LME917568:LMU917568 LWA917568:LWQ917568 MFW917568:MGM917568 MPS917568:MQI917568 MZO917568:NAE917568 NJK917568:NKA917568 NTG917568:NTW917568 ODC917568:ODS917568 OMY917568:ONO917568 OWU917568:OXK917568 PGQ917568:PHG917568 PQM917568:PRC917568 QAI917568:QAY917568 QKE917568:QKU917568 QUA917568:QUQ917568 RDW917568:REM917568 RNS917568:ROI917568 RXO917568:RYE917568 SHK917568:SIA917568 SRG917568:SRW917568 TBC917568:TBS917568 TKY917568:TLO917568 TUU917568:TVK917568 UEQ917568:UFG917568 UOM917568:UPC917568 UYI917568:UYY917568 VIE917568:VIU917568 VSA917568:VSQ917568 WBW917568:WCM917568 WLS917568:WMI917568 WVO917568:WWE917568 G983104:W983104 JC983104:JS983104 SY983104:TO983104 ACU983104:ADK983104 AMQ983104:ANG983104 AWM983104:AXC983104 BGI983104:BGY983104 BQE983104:BQU983104 CAA983104:CAQ983104 CJW983104:CKM983104 CTS983104:CUI983104 DDO983104:DEE983104 DNK983104:DOA983104 DXG983104:DXW983104 EHC983104:EHS983104 EQY983104:ERO983104 FAU983104:FBK983104 FKQ983104:FLG983104 FUM983104:FVC983104 GEI983104:GEY983104 GOE983104:GOU983104 GYA983104:GYQ983104 HHW983104:HIM983104 HRS983104:HSI983104 IBO983104:ICE983104 ILK983104:IMA983104 IVG983104:IVW983104 JFC983104:JFS983104 JOY983104:JPO983104 JYU983104:JZK983104 KIQ983104:KJG983104 KSM983104:KTC983104 LCI983104:LCY983104 LME983104:LMU983104 LWA983104:LWQ983104 MFW983104:MGM983104 MPS983104:MQI983104 MZO983104:NAE983104 NJK983104:NKA983104 NTG983104:NTW983104 ODC983104:ODS983104 OMY983104:ONO983104 OWU983104:OXK983104 PGQ983104:PHG983104 PQM983104:PRC983104 QAI983104:QAY983104 QKE983104:QKU983104 QUA983104:QUQ983104 RDW983104:REM983104 RNS983104:ROI983104 RXO983104:RYE983104 SHK983104:SIA983104 SRG983104:SRW983104 TBC983104:TBS983104 TKY983104:TLO983104 TUU983104:TVK983104 UEQ983104:UFG983104 UOM983104:UPC983104 UYI983104:UYY983104 VIE983104:VIU983104 VSA983104:VSQ983104 WBW983104:WCM983104 WLS983104:WMI983104 WVO983104:WWE983104 G73:W73 JC73:JS73 SY73:TO73 ACU73:ADK73 AMQ73:ANG73 AWM73:AXC73 BGI73:BGY73 BQE73:BQU73 CAA73:CAQ73 CJW73:CKM73 CTS73:CUI73 DDO73:DEE73 DNK73:DOA73 DXG73:DXW73 EHC73:EHS73 EQY73:ERO73 FAU73:FBK73 FKQ73:FLG73 FUM73:FVC73 GEI73:GEY73 GOE73:GOU73 GYA73:GYQ73 HHW73:HIM73 HRS73:HSI73 IBO73:ICE73 ILK73:IMA73 IVG73:IVW73 JFC73:JFS73 JOY73:JPO73 JYU73:JZK73 KIQ73:KJG73 KSM73:KTC73 LCI73:LCY73 LME73:LMU73 LWA73:LWQ73 MFW73:MGM73 MPS73:MQI73 MZO73:NAE73 NJK73:NKA73 NTG73:NTW73 ODC73:ODS73 OMY73:ONO73 OWU73:OXK73 PGQ73:PHG73 PQM73:PRC73 QAI73:QAY73 QKE73:QKU73 QUA73:QUQ73 RDW73:REM73 RNS73:ROI73 RXO73:RYE73 SHK73:SIA73 SRG73:SRW73 TBC73:TBS73 TKY73:TLO73 TUU73:TVK73 UEQ73:UFG73 UOM73:UPC73 UYI73:UYY73 VIE73:VIU73 VSA73:VSQ73 WBW73:WCM73 WLS73:WMI73 WVO73:WWE73 G65609:W65609 JC65609:JS65609 SY65609:TO65609 ACU65609:ADK65609 AMQ65609:ANG65609 AWM65609:AXC65609 BGI65609:BGY65609 BQE65609:BQU65609 CAA65609:CAQ65609 CJW65609:CKM65609 CTS65609:CUI65609 DDO65609:DEE65609 DNK65609:DOA65609 DXG65609:DXW65609 EHC65609:EHS65609 EQY65609:ERO65609 FAU65609:FBK65609 FKQ65609:FLG65609 FUM65609:FVC65609 GEI65609:GEY65609 GOE65609:GOU65609 GYA65609:GYQ65609 HHW65609:HIM65609 HRS65609:HSI65609 IBO65609:ICE65609 ILK65609:IMA65609 IVG65609:IVW65609 JFC65609:JFS65609 JOY65609:JPO65609 JYU65609:JZK65609 KIQ65609:KJG65609 KSM65609:KTC65609 LCI65609:LCY65609 LME65609:LMU65609 LWA65609:LWQ65609 MFW65609:MGM65609 MPS65609:MQI65609 MZO65609:NAE65609 NJK65609:NKA65609 NTG65609:NTW65609 ODC65609:ODS65609 OMY65609:ONO65609 OWU65609:OXK65609 PGQ65609:PHG65609 PQM65609:PRC65609 QAI65609:QAY65609 QKE65609:QKU65609 QUA65609:QUQ65609 RDW65609:REM65609 RNS65609:ROI65609 RXO65609:RYE65609 SHK65609:SIA65609 SRG65609:SRW65609 TBC65609:TBS65609 TKY65609:TLO65609 TUU65609:TVK65609 UEQ65609:UFG65609 UOM65609:UPC65609 UYI65609:UYY65609 VIE65609:VIU65609 VSA65609:VSQ65609 WBW65609:WCM65609 WLS65609:WMI65609 WVO65609:WWE65609 G131145:W131145 JC131145:JS131145 SY131145:TO131145 ACU131145:ADK131145 AMQ131145:ANG131145 AWM131145:AXC131145 BGI131145:BGY131145 BQE131145:BQU131145 CAA131145:CAQ131145 CJW131145:CKM131145 CTS131145:CUI131145 DDO131145:DEE131145 DNK131145:DOA131145 DXG131145:DXW131145 EHC131145:EHS131145 EQY131145:ERO131145 FAU131145:FBK131145 FKQ131145:FLG131145 FUM131145:FVC131145 GEI131145:GEY131145 GOE131145:GOU131145 GYA131145:GYQ131145 HHW131145:HIM131145 HRS131145:HSI131145 IBO131145:ICE131145 ILK131145:IMA131145 IVG131145:IVW131145 JFC131145:JFS131145 JOY131145:JPO131145 JYU131145:JZK131145 KIQ131145:KJG131145 KSM131145:KTC131145 LCI131145:LCY131145 LME131145:LMU131145 LWA131145:LWQ131145 MFW131145:MGM131145 MPS131145:MQI131145 MZO131145:NAE131145 NJK131145:NKA131145 NTG131145:NTW131145 ODC131145:ODS131145 OMY131145:ONO131145 OWU131145:OXK131145 PGQ131145:PHG131145 PQM131145:PRC131145 QAI131145:QAY131145 QKE131145:QKU131145 QUA131145:QUQ131145 RDW131145:REM131145 RNS131145:ROI131145 RXO131145:RYE131145 SHK131145:SIA131145 SRG131145:SRW131145 TBC131145:TBS131145 TKY131145:TLO131145 TUU131145:TVK131145 UEQ131145:UFG131145 UOM131145:UPC131145 UYI131145:UYY131145 VIE131145:VIU131145 VSA131145:VSQ131145 WBW131145:WCM131145 WLS131145:WMI131145 WVO131145:WWE131145 G196681:W196681 JC196681:JS196681 SY196681:TO196681 ACU196681:ADK196681 AMQ196681:ANG196681 AWM196681:AXC196681 BGI196681:BGY196681 BQE196681:BQU196681 CAA196681:CAQ196681 CJW196681:CKM196681 CTS196681:CUI196681 DDO196681:DEE196681 DNK196681:DOA196681 DXG196681:DXW196681 EHC196681:EHS196681 EQY196681:ERO196681 FAU196681:FBK196681 FKQ196681:FLG196681 FUM196681:FVC196681 GEI196681:GEY196681 GOE196681:GOU196681 GYA196681:GYQ196681 HHW196681:HIM196681 HRS196681:HSI196681 IBO196681:ICE196681 ILK196681:IMA196681 IVG196681:IVW196681 JFC196681:JFS196681 JOY196681:JPO196681 JYU196681:JZK196681 KIQ196681:KJG196681 KSM196681:KTC196681 LCI196681:LCY196681 LME196681:LMU196681 LWA196681:LWQ196681 MFW196681:MGM196681 MPS196681:MQI196681 MZO196681:NAE196681 NJK196681:NKA196681 NTG196681:NTW196681 ODC196681:ODS196681 OMY196681:ONO196681 OWU196681:OXK196681 PGQ196681:PHG196681 PQM196681:PRC196681 QAI196681:QAY196681 QKE196681:QKU196681 QUA196681:QUQ196681 RDW196681:REM196681 RNS196681:ROI196681 RXO196681:RYE196681 SHK196681:SIA196681 SRG196681:SRW196681 TBC196681:TBS196681 TKY196681:TLO196681 TUU196681:TVK196681 UEQ196681:UFG196681 UOM196681:UPC196681 UYI196681:UYY196681 VIE196681:VIU196681 VSA196681:VSQ196681 WBW196681:WCM196681 WLS196681:WMI196681 WVO196681:WWE196681 G262217:W262217 JC262217:JS262217 SY262217:TO262217 ACU262217:ADK262217 AMQ262217:ANG262217 AWM262217:AXC262217 BGI262217:BGY262217 BQE262217:BQU262217 CAA262217:CAQ262217 CJW262217:CKM262217 CTS262217:CUI262217 DDO262217:DEE262217 DNK262217:DOA262217 DXG262217:DXW262217 EHC262217:EHS262217 EQY262217:ERO262217 FAU262217:FBK262217 FKQ262217:FLG262217 FUM262217:FVC262217 GEI262217:GEY262217 GOE262217:GOU262217 GYA262217:GYQ262217 HHW262217:HIM262217 HRS262217:HSI262217 IBO262217:ICE262217 ILK262217:IMA262217 IVG262217:IVW262217 JFC262217:JFS262217 JOY262217:JPO262217 JYU262217:JZK262217 KIQ262217:KJG262217 KSM262217:KTC262217 LCI262217:LCY262217 LME262217:LMU262217 LWA262217:LWQ262217 MFW262217:MGM262217 MPS262217:MQI262217 MZO262217:NAE262217 NJK262217:NKA262217 NTG262217:NTW262217 ODC262217:ODS262217 OMY262217:ONO262217 OWU262217:OXK262217 PGQ262217:PHG262217 PQM262217:PRC262217 QAI262217:QAY262217 QKE262217:QKU262217 QUA262217:QUQ262217 RDW262217:REM262217 RNS262217:ROI262217 RXO262217:RYE262217 SHK262217:SIA262217 SRG262217:SRW262217 TBC262217:TBS262217 TKY262217:TLO262217 TUU262217:TVK262217 UEQ262217:UFG262217 UOM262217:UPC262217 UYI262217:UYY262217 VIE262217:VIU262217 VSA262217:VSQ262217 WBW262217:WCM262217 WLS262217:WMI262217 WVO262217:WWE262217 G327753:W327753 JC327753:JS327753 SY327753:TO327753 ACU327753:ADK327753 AMQ327753:ANG327753 AWM327753:AXC327753 BGI327753:BGY327753 BQE327753:BQU327753 CAA327753:CAQ327753 CJW327753:CKM327753 CTS327753:CUI327753 DDO327753:DEE327753 DNK327753:DOA327753 DXG327753:DXW327753 EHC327753:EHS327753 EQY327753:ERO327753 FAU327753:FBK327753 FKQ327753:FLG327753 FUM327753:FVC327753 GEI327753:GEY327753 GOE327753:GOU327753 GYA327753:GYQ327753 HHW327753:HIM327753 HRS327753:HSI327753 IBO327753:ICE327753 ILK327753:IMA327753 IVG327753:IVW327753 JFC327753:JFS327753 JOY327753:JPO327753 JYU327753:JZK327753 KIQ327753:KJG327753 KSM327753:KTC327753 LCI327753:LCY327753 LME327753:LMU327753 LWA327753:LWQ327753 MFW327753:MGM327753 MPS327753:MQI327753 MZO327753:NAE327753 NJK327753:NKA327753 NTG327753:NTW327753 ODC327753:ODS327753 OMY327753:ONO327753 OWU327753:OXK327753 PGQ327753:PHG327753 PQM327753:PRC327753 QAI327753:QAY327753 QKE327753:QKU327753 QUA327753:QUQ327753 RDW327753:REM327753 RNS327753:ROI327753 RXO327753:RYE327753 SHK327753:SIA327753 SRG327753:SRW327753 TBC327753:TBS327753 TKY327753:TLO327753 TUU327753:TVK327753 UEQ327753:UFG327753 UOM327753:UPC327753 UYI327753:UYY327753 VIE327753:VIU327753 VSA327753:VSQ327753 WBW327753:WCM327753 WLS327753:WMI327753 WVO327753:WWE327753 G393289:W393289 JC393289:JS393289 SY393289:TO393289 ACU393289:ADK393289 AMQ393289:ANG393289 AWM393289:AXC393289 BGI393289:BGY393289 BQE393289:BQU393289 CAA393289:CAQ393289 CJW393289:CKM393289 CTS393289:CUI393289 DDO393289:DEE393289 DNK393289:DOA393289 DXG393289:DXW393289 EHC393289:EHS393289 EQY393289:ERO393289 FAU393289:FBK393289 FKQ393289:FLG393289 FUM393289:FVC393289 GEI393289:GEY393289 GOE393289:GOU393289 GYA393289:GYQ393289 HHW393289:HIM393289 HRS393289:HSI393289 IBO393289:ICE393289 ILK393289:IMA393289 IVG393289:IVW393289 JFC393289:JFS393289 JOY393289:JPO393289 JYU393289:JZK393289 KIQ393289:KJG393289 KSM393289:KTC393289 LCI393289:LCY393289 LME393289:LMU393289 LWA393289:LWQ393289 MFW393289:MGM393289 MPS393289:MQI393289 MZO393289:NAE393289 NJK393289:NKA393289 NTG393289:NTW393289 ODC393289:ODS393289 OMY393289:ONO393289 OWU393289:OXK393289 PGQ393289:PHG393289 PQM393289:PRC393289 QAI393289:QAY393289 QKE393289:QKU393289 QUA393289:QUQ393289 RDW393289:REM393289 RNS393289:ROI393289 RXO393289:RYE393289 SHK393289:SIA393289 SRG393289:SRW393289 TBC393289:TBS393289 TKY393289:TLO393289 TUU393289:TVK393289 UEQ393289:UFG393289 UOM393289:UPC393289 UYI393289:UYY393289 VIE393289:VIU393289 VSA393289:VSQ393289 WBW393289:WCM393289 WLS393289:WMI393289 WVO393289:WWE393289 G458825:W458825 JC458825:JS458825 SY458825:TO458825 ACU458825:ADK458825 AMQ458825:ANG458825 AWM458825:AXC458825 BGI458825:BGY458825 BQE458825:BQU458825 CAA458825:CAQ458825 CJW458825:CKM458825 CTS458825:CUI458825 DDO458825:DEE458825 DNK458825:DOA458825 DXG458825:DXW458825 EHC458825:EHS458825 EQY458825:ERO458825 FAU458825:FBK458825 FKQ458825:FLG458825 FUM458825:FVC458825 GEI458825:GEY458825 GOE458825:GOU458825 GYA458825:GYQ458825 HHW458825:HIM458825 HRS458825:HSI458825 IBO458825:ICE458825 ILK458825:IMA458825 IVG458825:IVW458825 JFC458825:JFS458825 JOY458825:JPO458825 JYU458825:JZK458825 KIQ458825:KJG458825 KSM458825:KTC458825 LCI458825:LCY458825 LME458825:LMU458825 LWA458825:LWQ458825 MFW458825:MGM458825 MPS458825:MQI458825 MZO458825:NAE458825 NJK458825:NKA458825 NTG458825:NTW458825 ODC458825:ODS458825 OMY458825:ONO458825 OWU458825:OXK458825 PGQ458825:PHG458825 PQM458825:PRC458825 QAI458825:QAY458825 QKE458825:QKU458825 QUA458825:QUQ458825 RDW458825:REM458825 RNS458825:ROI458825 RXO458825:RYE458825 SHK458825:SIA458825 SRG458825:SRW458825 TBC458825:TBS458825 TKY458825:TLO458825 TUU458825:TVK458825 UEQ458825:UFG458825 UOM458825:UPC458825 UYI458825:UYY458825 VIE458825:VIU458825 VSA458825:VSQ458825 WBW458825:WCM458825 WLS458825:WMI458825 WVO458825:WWE458825 G524361:W524361 JC524361:JS524361 SY524361:TO524361 ACU524361:ADK524361 AMQ524361:ANG524361 AWM524361:AXC524361 BGI524361:BGY524361 BQE524361:BQU524361 CAA524361:CAQ524361 CJW524361:CKM524361 CTS524361:CUI524361 DDO524361:DEE524361 DNK524361:DOA524361 DXG524361:DXW524361 EHC524361:EHS524361 EQY524361:ERO524361 FAU524361:FBK524361 FKQ524361:FLG524361 FUM524361:FVC524361 GEI524361:GEY524361 GOE524361:GOU524361 GYA524361:GYQ524361 HHW524361:HIM524361 HRS524361:HSI524361 IBO524361:ICE524361 ILK524361:IMA524361 IVG524361:IVW524361 JFC524361:JFS524361 JOY524361:JPO524361 JYU524361:JZK524361 KIQ524361:KJG524361 KSM524361:KTC524361 LCI524361:LCY524361 LME524361:LMU524361 LWA524361:LWQ524361 MFW524361:MGM524361 MPS524361:MQI524361 MZO524361:NAE524361 NJK524361:NKA524361 NTG524361:NTW524361 ODC524361:ODS524361 OMY524361:ONO524361 OWU524361:OXK524361 PGQ524361:PHG524361 PQM524361:PRC524361 QAI524361:QAY524361 QKE524361:QKU524361 QUA524361:QUQ524361 RDW524361:REM524361 RNS524361:ROI524361 RXO524361:RYE524361 SHK524361:SIA524361 SRG524361:SRW524361 TBC524361:TBS524361 TKY524361:TLO524361 TUU524361:TVK524361 UEQ524361:UFG524361 UOM524361:UPC524361 UYI524361:UYY524361 VIE524361:VIU524361 VSA524361:VSQ524361 WBW524361:WCM524361 WLS524361:WMI524361 WVO524361:WWE524361 G589897:W589897 JC589897:JS589897 SY589897:TO589897 ACU589897:ADK589897 AMQ589897:ANG589897 AWM589897:AXC589897 BGI589897:BGY589897 BQE589897:BQU589897 CAA589897:CAQ589897 CJW589897:CKM589897 CTS589897:CUI589897 DDO589897:DEE589897 DNK589897:DOA589897 DXG589897:DXW589897 EHC589897:EHS589897 EQY589897:ERO589897 FAU589897:FBK589897 FKQ589897:FLG589897 FUM589897:FVC589897 GEI589897:GEY589897 GOE589897:GOU589897 GYA589897:GYQ589897 HHW589897:HIM589897 HRS589897:HSI589897 IBO589897:ICE589897 ILK589897:IMA589897 IVG589897:IVW589897 JFC589897:JFS589897 JOY589897:JPO589897 JYU589897:JZK589897 KIQ589897:KJG589897 KSM589897:KTC589897 LCI589897:LCY589897 LME589897:LMU589897 LWA589897:LWQ589897 MFW589897:MGM589897 MPS589897:MQI589897 MZO589897:NAE589897 NJK589897:NKA589897 NTG589897:NTW589897 ODC589897:ODS589897 OMY589897:ONO589897 OWU589897:OXK589897 PGQ589897:PHG589897 PQM589897:PRC589897 QAI589897:QAY589897 QKE589897:QKU589897 QUA589897:QUQ589897 RDW589897:REM589897 RNS589897:ROI589897 RXO589897:RYE589897 SHK589897:SIA589897 SRG589897:SRW589897 TBC589897:TBS589897 TKY589897:TLO589897 TUU589897:TVK589897 UEQ589897:UFG589897 UOM589897:UPC589897 UYI589897:UYY589897 VIE589897:VIU589897 VSA589897:VSQ589897 WBW589897:WCM589897 WLS589897:WMI589897 WVO589897:WWE589897 G655433:W655433 JC655433:JS655433 SY655433:TO655433 ACU655433:ADK655433 AMQ655433:ANG655433 AWM655433:AXC655433 BGI655433:BGY655433 BQE655433:BQU655433 CAA655433:CAQ655433 CJW655433:CKM655433 CTS655433:CUI655433 DDO655433:DEE655433 DNK655433:DOA655433 DXG655433:DXW655433 EHC655433:EHS655433 EQY655433:ERO655433 FAU655433:FBK655433 FKQ655433:FLG655433 FUM655433:FVC655433 GEI655433:GEY655433 GOE655433:GOU655433 GYA655433:GYQ655433 HHW655433:HIM655433 HRS655433:HSI655433 IBO655433:ICE655433 ILK655433:IMA655433 IVG655433:IVW655433 JFC655433:JFS655433 JOY655433:JPO655433 JYU655433:JZK655433 KIQ655433:KJG655433 KSM655433:KTC655433 LCI655433:LCY655433 LME655433:LMU655433 LWA655433:LWQ655433 MFW655433:MGM655433 MPS655433:MQI655433 MZO655433:NAE655433 NJK655433:NKA655433 NTG655433:NTW655433 ODC655433:ODS655433 OMY655433:ONO655433 OWU655433:OXK655433 PGQ655433:PHG655433 PQM655433:PRC655433 QAI655433:QAY655433 QKE655433:QKU655433 QUA655433:QUQ655433 RDW655433:REM655433 RNS655433:ROI655433 RXO655433:RYE655433 SHK655433:SIA655433 SRG655433:SRW655433 TBC655433:TBS655433 TKY655433:TLO655433 TUU655433:TVK655433 UEQ655433:UFG655433 UOM655433:UPC655433 UYI655433:UYY655433 VIE655433:VIU655433 VSA655433:VSQ655433 WBW655433:WCM655433 WLS655433:WMI655433 WVO655433:WWE655433 G720969:W720969 JC720969:JS720969 SY720969:TO720969 ACU720969:ADK720969 AMQ720969:ANG720969 AWM720969:AXC720969 BGI720969:BGY720969 BQE720969:BQU720969 CAA720969:CAQ720969 CJW720969:CKM720969 CTS720969:CUI720969 DDO720969:DEE720969 DNK720969:DOA720969 DXG720969:DXW720969 EHC720969:EHS720969 EQY720969:ERO720969 FAU720969:FBK720969 FKQ720969:FLG720969 FUM720969:FVC720969 GEI720969:GEY720969 GOE720969:GOU720969 GYA720969:GYQ720969 HHW720969:HIM720969 HRS720969:HSI720969 IBO720969:ICE720969 ILK720969:IMA720969 IVG720969:IVW720969 JFC720969:JFS720969 JOY720969:JPO720969 JYU720969:JZK720969 KIQ720969:KJG720969 KSM720969:KTC720969 LCI720969:LCY720969 LME720969:LMU720969 LWA720969:LWQ720969 MFW720969:MGM720969 MPS720969:MQI720969 MZO720969:NAE720969 NJK720969:NKA720969 NTG720969:NTW720969 ODC720969:ODS720969 OMY720969:ONO720969 OWU720969:OXK720969 PGQ720969:PHG720969 PQM720969:PRC720969 QAI720969:QAY720969 QKE720969:QKU720969 QUA720969:QUQ720969 RDW720969:REM720969 RNS720969:ROI720969 RXO720969:RYE720969 SHK720969:SIA720969 SRG720969:SRW720969 TBC720969:TBS720969 TKY720969:TLO720969 TUU720969:TVK720969 UEQ720969:UFG720969 UOM720969:UPC720969 UYI720969:UYY720969 VIE720969:VIU720969 VSA720969:VSQ720969 WBW720969:WCM720969 WLS720969:WMI720969 WVO720969:WWE720969 G786505:W786505 JC786505:JS786505 SY786505:TO786505 ACU786505:ADK786505 AMQ786505:ANG786505 AWM786505:AXC786505 BGI786505:BGY786505 BQE786505:BQU786505 CAA786505:CAQ786505 CJW786505:CKM786505 CTS786505:CUI786505 DDO786505:DEE786505 DNK786505:DOA786505 DXG786505:DXW786505 EHC786505:EHS786505 EQY786505:ERO786505 FAU786505:FBK786505 FKQ786505:FLG786505 FUM786505:FVC786505 GEI786505:GEY786505 GOE786505:GOU786505 GYA786505:GYQ786505 HHW786505:HIM786505 HRS786505:HSI786505 IBO786505:ICE786505 ILK786505:IMA786505 IVG786505:IVW786505 JFC786505:JFS786505 JOY786505:JPO786505 JYU786505:JZK786505 KIQ786505:KJG786505 KSM786505:KTC786505 LCI786505:LCY786505 LME786505:LMU786505 LWA786505:LWQ786505 MFW786505:MGM786505 MPS786505:MQI786505 MZO786505:NAE786505 NJK786505:NKA786505 NTG786505:NTW786505 ODC786505:ODS786505 OMY786505:ONO786505 OWU786505:OXK786505 PGQ786505:PHG786505 PQM786505:PRC786505 QAI786505:QAY786505 QKE786505:QKU786505 QUA786505:QUQ786505 RDW786505:REM786505 RNS786505:ROI786505 RXO786505:RYE786505 SHK786505:SIA786505 SRG786505:SRW786505 TBC786505:TBS786505 TKY786505:TLO786505 TUU786505:TVK786505 UEQ786505:UFG786505 UOM786505:UPC786505 UYI786505:UYY786505 VIE786505:VIU786505 VSA786505:VSQ786505 WBW786505:WCM786505 WLS786505:WMI786505 WVO786505:WWE786505 G852041:W852041 JC852041:JS852041 SY852041:TO852041 ACU852041:ADK852041 AMQ852041:ANG852041 AWM852041:AXC852041 BGI852041:BGY852041 BQE852041:BQU852041 CAA852041:CAQ852041 CJW852041:CKM852041 CTS852041:CUI852041 DDO852041:DEE852041 DNK852041:DOA852041 DXG852041:DXW852041 EHC852041:EHS852041 EQY852041:ERO852041 FAU852041:FBK852041 FKQ852041:FLG852041 FUM852041:FVC852041 GEI852041:GEY852041 GOE852041:GOU852041 GYA852041:GYQ852041 HHW852041:HIM852041 HRS852041:HSI852041 IBO852041:ICE852041 ILK852041:IMA852041 IVG852041:IVW852041 JFC852041:JFS852041 JOY852041:JPO852041 JYU852041:JZK852041 KIQ852041:KJG852041 KSM852041:KTC852041 LCI852041:LCY852041 LME852041:LMU852041 LWA852041:LWQ852041 MFW852041:MGM852041 MPS852041:MQI852041 MZO852041:NAE852041 NJK852041:NKA852041 NTG852041:NTW852041 ODC852041:ODS852041 OMY852041:ONO852041 OWU852041:OXK852041 PGQ852041:PHG852041 PQM852041:PRC852041 QAI852041:QAY852041 QKE852041:QKU852041 QUA852041:QUQ852041 RDW852041:REM852041 RNS852041:ROI852041 RXO852041:RYE852041 SHK852041:SIA852041 SRG852041:SRW852041 TBC852041:TBS852041 TKY852041:TLO852041 TUU852041:TVK852041 UEQ852041:UFG852041 UOM852041:UPC852041 UYI852041:UYY852041 VIE852041:VIU852041 VSA852041:VSQ852041 WBW852041:WCM852041 WLS852041:WMI852041 WVO852041:WWE852041 G917577:W917577 JC917577:JS917577 SY917577:TO917577 ACU917577:ADK917577 AMQ917577:ANG917577 AWM917577:AXC917577 BGI917577:BGY917577 BQE917577:BQU917577 CAA917577:CAQ917577 CJW917577:CKM917577 CTS917577:CUI917577 DDO917577:DEE917577 DNK917577:DOA917577 DXG917577:DXW917577 EHC917577:EHS917577 EQY917577:ERO917577 FAU917577:FBK917577 FKQ917577:FLG917577 FUM917577:FVC917577 GEI917577:GEY917577 GOE917577:GOU917577 GYA917577:GYQ917577 HHW917577:HIM917577 HRS917577:HSI917577 IBO917577:ICE917577 ILK917577:IMA917577 IVG917577:IVW917577 JFC917577:JFS917577 JOY917577:JPO917577 JYU917577:JZK917577 KIQ917577:KJG917577 KSM917577:KTC917577 LCI917577:LCY917577 LME917577:LMU917577 LWA917577:LWQ917577 MFW917577:MGM917577 MPS917577:MQI917577 MZO917577:NAE917577 NJK917577:NKA917577 NTG917577:NTW917577 ODC917577:ODS917577 OMY917577:ONO917577 OWU917577:OXK917577 PGQ917577:PHG917577 PQM917577:PRC917577 QAI917577:QAY917577 QKE917577:QKU917577 QUA917577:QUQ917577 RDW917577:REM917577 RNS917577:ROI917577 RXO917577:RYE917577 SHK917577:SIA917577 SRG917577:SRW917577 TBC917577:TBS917577 TKY917577:TLO917577 TUU917577:TVK917577 UEQ917577:UFG917577 UOM917577:UPC917577 UYI917577:UYY917577 VIE917577:VIU917577 VSA917577:VSQ917577 WBW917577:WCM917577 WLS917577:WMI917577 WVO917577:WWE917577 G983113:W983113 JC983113:JS983113 SY983113:TO983113 ACU983113:ADK983113 AMQ983113:ANG983113 AWM983113:AXC983113 BGI983113:BGY983113 BQE983113:BQU983113 CAA983113:CAQ983113 CJW983113:CKM983113 CTS983113:CUI983113 DDO983113:DEE983113 DNK983113:DOA983113 DXG983113:DXW983113 EHC983113:EHS983113 EQY983113:ERO983113 FAU983113:FBK983113 FKQ983113:FLG983113 FUM983113:FVC983113 GEI983113:GEY983113 GOE983113:GOU983113 GYA983113:GYQ983113 HHW983113:HIM983113 HRS983113:HSI983113 IBO983113:ICE983113 ILK983113:IMA983113 IVG983113:IVW983113 JFC983113:JFS983113 JOY983113:JPO983113 JYU983113:JZK983113 KIQ983113:KJG983113 KSM983113:KTC983113 LCI983113:LCY983113 LME983113:LMU983113 LWA983113:LWQ983113 MFW983113:MGM983113 MPS983113:MQI983113 MZO983113:NAE983113 NJK983113:NKA983113 NTG983113:NTW983113 ODC983113:ODS983113 OMY983113:ONO983113 OWU983113:OXK983113 PGQ983113:PHG983113 PQM983113:PRC983113 QAI983113:QAY983113 QKE983113:QKU983113 QUA983113:QUQ983113 RDW983113:REM983113 RNS983113:ROI983113 RXO983113:RYE983113 SHK983113:SIA983113 SRG983113:SRW983113 TBC983113:TBS983113 TKY983113:TLO983113 TUU983113:TVK983113 UEQ983113:UFG983113 UOM983113:UPC983113 UYI983113:UYY983113 VIE983113:VIU983113 VSA983113:VSQ983113 WBW983113:WCM983113 WLS983113:WMI983113 WVO983113:WWE983113 G82:W82 JC82:JS82 SY82:TO82 ACU82:ADK82 AMQ82:ANG82 AWM82:AXC82 BGI82:BGY82 BQE82:BQU82 CAA82:CAQ82 CJW82:CKM82 CTS82:CUI82 DDO82:DEE82 DNK82:DOA82 DXG82:DXW82 EHC82:EHS82 EQY82:ERO82 FAU82:FBK82 FKQ82:FLG82 FUM82:FVC82 GEI82:GEY82 GOE82:GOU82 GYA82:GYQ82 HHW82:HIM82 HRS82:HSI82 IBO82:ICE82 ILK82:IMA82 IVG82:IVW82 JFC82:JFS82 JOY82:JPO82 JYU82:JZK82 KIQ82:KJG82 KSM82:KTC82 LCI82:LCY82 LME82:LMU82 LWA82:LWQ82 MFW82:MGM82 MPS82:MQI82 MZO82:NAE82 NJK82:NKA82 NTG82:NTW82 ODC82:ODS82 OMY82:ONO82 OWU82:OXK82 PGQ82:PHG82 PQM82:PRC82 QAI82:QAY82 QKE82:QKU82 QUA82:QUQ82 RDW82:REM82 RNS82:ROI82 RXO82:RYE82 SHK82:SIA82 SRG82:SRW82 TBC82:TBS82 TKY82:TLO82 TUU82:TVK82 UEQ82:UFG82 UOM82:UPC82 UYI82:UYY82 VIE82:VIU82 VSA82:VSQ82 WBW82:WCM82 WLS82:WMI82 WVO82:WWE82 G65618:W65618 JC65618:JS65618 SY65618:TO65618 ACU65618:ADK65618 AMQ65618:ANG65618 AWM65618:AXC65618 BGI65618:BGY65618 BQE65618:BQU65618 CAA65618:CAQ65618 CJW65618:CKM65618 CTS65618:CUI65618 DDO65618:DEE65618 DNK65618:DOA65618 DXG65618:DXW65618 EHC65618:EHS65618 EQY65618:ERO65618 FAU65618:FBK65618 FKQ65618:FLG65618 FUM65618:FVC65618 GEI65618:GEY65618 GOE65618:GOU65618 GYA65618:GYQ65618 HHW65618:HIM65618 HRS65618:HSI65618 IBO65618:ICE65618 ILK65618:IMA65618 IVG65618:IVW65618 JFC65618:JFS65618 JOY65618:JPO65618 JYU65618:JZK65618 KIQ65618:KJG65618 KSM65618:KTC65618 LCI65618:LCY65618 LME65618:LMU65618 LWA65618:LWQ65618 MFW65618:MGM65618 MPS65618:MQI65618 MZO65618:NAE65618 NJK65618:NKA65618 NTG65618:NTW65618 ODC65618:ODS65618 OMY65618:ONO65618 OWU65618:OXK65618 PGQ65618:PHG65618 PQM65618:PRC65618 QAI65618:QAY65618 QKE65618:QKU65618 QUA65618:QUQ65618 RDW65618:REM65618 RNS65618:ROI65618 RXO65618:RYE65618 SHK65618:SIA65618 SRG65618:SRW65618 TBC65618:TBS65618 TKY65618:TLO65618 TUU65618:TVK65618 UEQ65618:UFG65618 UOM65618:UPC65618 UYI65618:UYY65618 VIE65618:VIU65618 VSA65618:VSQ65618 WBW65618:WCM65618 WLS65618:WMI65618 WVO65618:WWE65618 G131154:W131154 JC131154:JS131154 SY131154:TO131154 ACU131154:ADK131154 AMQ131154:ANG131154 AWM131154:AXC131154 BGI131154:BGY131154 BQE131154:BQU131154 CAA131154:CAQ131154 CJW131154:CKM131154 CTS131154:CUI131154 DDO131154:DEE131154 DNK131154:DOA131154 DXG131154:DXW131154 EHC131154:EHS131154 EQY131154:ERO131154 FAU131154:FBK131154 FKQ131154:FLG131154 FUM131154:FVC131154 GEI131154:GEY131154 GOE131154:GOU131154 GYA131154:GYQ131154 HHW131154:HIM131154 HRS131154:HSI131154 IBO131154:ICE131154 ILK131154:IMA131154 IVG131154:IVW131154 JFC131154:JFS131154 JOY131154:JPO131154 JYU131154:JZK131154 KIQ131154:KJG131154 KSM131154:KTC131154 LCI131154:LCY131154 LME131154:LMU131154 LWA131154:LWQ131154 MFW131154:MGM131154 MPS131154:MQI131154 MZO131154:NAE131154 NJK131154:NKA131154 NTG131154:NTW131154 ODC131154:ODS131154 OMY131154:ONO131154 OWU131154:OXK131154 PGQ131154:PHG131154 PQM131154:PRC131154 QAI131154:QAY131154 QKE131154:QKU131154 QUA131154:QUQ131154 RDW131154:REM131154 RNS131154:ROI131154 RXO131154:RYE131154 SHK131154:SIA131154 SRG131154:SRW131154 TBC131154:TBS131154 TKY131154:TLO131154 TUU131154:TVK131154 UEQ131154:UFG131154 UOM131154:UPC131154 UYI131154:UYY131154 VIE131154:VIU131154 VSA131154:VSQ131154 WBW131154:WCM131154 WLS131154:WMI131154 WVO131154:WWE131154 G196690:W196690 JC196690:JS196690 SY196690:TO196690 ACU196690:ADK196690 AMQ196690:ANG196690 AWM196690:AXC196690 BGI196690:BGY196690 BQE196690:BQU196690 CAA196690:CAQ196690 CJW196690:CKM196690 CTS196690:CUI196690 DDO196690:DEE196690 DNK196690:DOA196690 DXG196690:DXW196690 EHC196690:EHS196690 EQY196690:ERO196690 FAU196690:FBK196690 FKQ196690:FLG196690 FUM196690:FVC196690 GEI196690:GEY196690 GOE196690:GOU196690 GYA196690:GYQ196690 HHW196690:HIM196690 HRS196690:HSI196690 IBO196690:ICE196690 ILK196690:IMA196690 IVG196690:IVW196690 JFC196690:JFS196690 JOY196690:JPO196690 JYU196690:JZK196690 KIQ196690:KJG196690 KSM196690:KTC196690 LCI196690:LCY196690 LME196690:LMU196690 LWA196690:LWQ196690 MFW196690:MGM196690 MPS196690:MQI196690 MZO196690:NAE196690 NJK196690:NKA196690 NTG196690:NTW196690 ODC196690:ODS196690 OMY196690:ONO196690 OWU196690:OXK196690 PGQ196690:PHG196690 PQM196690:PRC196690 QAI196690:QAY196690 QKE196690:QKU196690 QUA196690:QUQ196690 RDW196690:REM196690 RNS196690:ROI196690 RXO196690:RYE196690 SHK196690:SIA196690 SRG196690:SRW196690 TBC196690:TBS196690 TKY196690:TLO196690 TUU196690:TVK196690 UEQ196690:UFG196690 UOM196690:UPC196690 UYI196690:UYY196690 VIE196690:VIU196690 VSA196690:VSQ196690 WBW196690:WCM196690 WLS196690:WMI196690 WVO196690:WWE196690 G262226:W262226 JC262226:JS262226 SY262226:TO262226 ACU262226:ADK262226 AMQ262226:ANG262226 AWM262226:AXC262226 BGI262226:BGY262226 BQE262226:BQU262226 CAA262226:CAQ262226 CJW262226:CKM262226 CTS262226:CUI262226 DDO262226:DEE262226 DNK262226:DOA262226 DXG262226:DXW262226 EHC262226:EHS262226 EQY262226:ERO262226 FAU262226:FBK262226 FKQ262226:FLG262226 FUM262226:FVC262226 GEI262226:GEY262226 GOE262226:GOU262226 GYA262226:GYQ262226 HHW262226:HIM262226 HRS262226:HSI262226 IBO262226:ICE262226 ILK262226:IMA262226 IVG262226:IVW262226 JFC262226:JFS262226 JOY262226:JPO262226 JYU262226:JZK262226 KIQ262226:KJG262226 KSM262226:KTC262226 LCI262226:LCY262226 LME262226:LMU262226 LWA262226:LWQ262226 MFW262226:MGM262226 MPS262226:MQI262226 MZO262226:NAE262226 NJK262226:NKA262226 NTG262226:NTW262226 ODC262226:ODS262226 OMY262226:ONO262226 OWU262226:OXK262226 PGQ262226:PHG262226 PQM262226:PRC262226 QAI262226:QAY262226 QKE262226:QKU262226 QUA262226:QUQ262226 RDW262226:REM262226 RNS262226:ROI262226 RXO262226:RYE262226 SHK262226:SIA262226 SRG262226:SRW262226 TBC262226:TBS262226 TKY262226:TLO262226 TUU262226:TVK262226 UEQ262226:UFG262226 UOM262226:UPC262226 UYI262226:UYY262226 VIE262226:VIU262226 VSA262226:VSQ262226 WBW262226:WCM262226 WLS262226:WMI262226 WVO262226:WWE262226 G327762:W327762 JC327762:JS327762 SY327762:TO327762 ACU327762:ADK327762 AMQ327762:ANG327762 AWM327762:AXC327762 BGI327762:BGY327762 BQE327762:BQU327762 CAA327762:CAQ327762 CJW327762:CKM327762 CTS327762:CUI327762 DDO327762:DEE327762 DNK327762:DOA327762 DXG327762:DXW327762 EHC327762:EHS327762 EQY327762:ERO327762 FAU327762:FBK327762 FKQ327762:FLG327762 FUM327762:FVC327762 GEI327762:GEY327762 GOE327762:GOU327762 GYA327762:GYQ327762 HHW327762:HIM327762 HRS327762:HSI327762 IBO327762:ICE327762 ILK327762:IMA327762 IVG327762:IVW327762 JFC327762:JFS327762 JOY327762:JPO327762 JYU327762:JZK327762 KIQ327762:KJG327762 KSM327762:KTC327762 LCI327762:LCY327762 LME327762:LMU327762 LWA327762:LWQ327762 MFW327762:MGM327762 MPS327762:MQI327762 MZO327762:NAE327762 NJK327762:NKA327762 NTG327762:NTW327762 ODC327762:ODS327762 OMY327762:ONO327762 OWU327762:OXK327762 PGQ327762:PHG327762 PQM327762:PRC327762 QAI327762:QAY327762 QKE327762:QKU327762 QUA327762:QUQ327762 RDW327762:REM327762 RNS327762:ROI327762 RXO327762:RYE327762 SHK327762:SIA327762 SRG327762:SRW327762 TBC327762:TBS327762 TKY327762:TLO327762 TUU327762:TVK327762 UEQ327762:UFG327762 UOM327762:UPC327762 UYI327762:UYY327762 VIE327762:VIU327762 VSA327762:VSQ327762 WBW327762:WCM327762 WLS327762:WMI327762 WVO327762:WWE327762 G393298:W393298 JC393298:JS393298 SY393298:TO393298 ACU393298:ADK393298 AMQ393298:ANG393298 AWM393298:AXC393298 BGI393298:BGY393298 BQE393298:BQU393298 CAA393298:CAQ393298 CJW393298:CKM393298 CTS393298:CUI393298 DDO393298:DEE393298 DNK393298:DOA393298 DXG393298:DXW393298 EHC393298:EHS393298 EQY393298:ERO393298 FAU393298:FBK393298 FKQ393298:FLG393298 FUM393298:FVC393298 GEI393298:GEY393298 GOE393298:GOU393298 GYA393298:GYQ393298 HHW393298:HIM393298 HRS393298:HSI393298 IBO393298:ICE393298 ILK393298:IMA393298 IVG393298:IVW393298 JFC393298:JFS393298 JOY393298:JPO393298 JYU393298:JZK393298 KIQ393298:KJG393298 KSM393298:KTC393298 LCI393298:LCY393298 LME393298:LMU393298 LWA393298:LWQ393298 MFW393298:MGM393298 MPS393298:MQI393298 MZO393298:NAE393298 NJK393298:NKA393298 NTG393298:NTW393298 ODC393298:ODS393298 OMY393298:ONO393298 OWU393298:OXK393298 PGQ393298:PHG393298 PQM393298:PRC393298 QAI393298:QAY393298 QKE393298:QKU393298 QUA393298:QUQ393298 RDW393298:REM393298 RNS393298:ROI393298 RXO393298:RYE393298 SHK393298:SIA393298 SRG393298:SRW393298 TBC393298:TBS393298 TKY393298:TLO393298 TUU393298:TVK393298 UEQ393298:UFG393298 UOM393298:UPC393298 UYI393298:UYY393298 VIE393298:VIU393298 VSA393298:VSQ393298 WBW393298:WCM393298 WLS393298:WMI393298 WVO393298:WWE393298 G458834:W458834 JC458834:JS458834 SY458834:TO458834 ACU458834:ADK458834 AMQ458834:ANG458834 AWM458834:AXC458834 BGI458834:BGY458834 BQE458834:BQU458834 CAA458834:CAQ458834 CJW458834:CKM458834 CTS458834:CUI458834 DDO458834:DEE458834 DNK458834:DOA458834 DXG458834:DXW458834 EHC458834:EHS458834 EQY458834:ERO458834 FAU458834:FBK458834 FKQ458834:FLG458834 FUM458834:FVC458834 GEI458834:GEY458834 GOE458834:GOU458834 GYA458834:GYQ458834 HHW458834:HIM458834 HRS458834:HSI458834 IBO458834:ICE458834 ILK458834:IMA458834 IVG458834:IVW458834 JFC458834:JFS458834 JOY458834:JPO458834 JYU458834:JZK458834 KIQ458834:KJG458834 KSM458834:KTC458834 LCI458834:LCY458834 LME458834:LMU458834 LWA458834:LWQ458834 MFW458834:MGM458834 MPS458834:MQI458834 MZO458834:NAE458834 NJK458834:NKA458834 NTG458834:NTW458834 ODC458834:ODS458834 OMY458834:ONO458834 OWU458834:OXK458834 PGQ458834:PHG458834 PQM458834:PRC458834 QAI458834:QAY458834 QKE458834:QKU458834 QUA458834:QUQ458834 RDW458834:REM458834 RNS458834:ROI458834 RXO458834:RYE458834 SHK458834:SIA458834 SRG458834:SRW458834 TBC458834:TBS458834 TKY458834:TLO458834 TUU458834:TVK458834 UEQ458834:UFG458834 UOM458834:UPC458834 UYI458834:UYY458834 VIE458834:VIU458834 VSA458834:VSQ458834 WBW458834:WCM458834 WLS458834:WMI458834 WVO458834:WWE458834 G524370:W524370 JC524370:JS524370 SY524370:TO524370 ACU524370:ADK524370 AMQ524370:ANG524370 AWM524370:AXC524370 BGI524370:BGY524370 BQE524370:BQU524370 CAA524370:CAQ524370 CJW524370:CKM524370 CTS524370:CUI524370 DDO524370:DEE524370 DNK524370:DOA524370 DXG524370:DXW524370 EHC524370:EHS524370 EQY524370:ERO524370 FAU524370:FBK524370 FKQ524370:FLG524370 FUM524370:FVC524370 GEI524370:GEY524370 GOE524370:GOU524370 GYA524370:GYQ524370 HHW524370:HIM524370 HRS524370:HSI524370 IBO524370:ICE524370 ILK524370:IMA524370 IVG524370:IVW524370 JFC524370:JFS524370 JOY524370:JPO524370 JYU524370:JZK524370 KIQ524370:KJG524370 KSM524370:KTC524370 LCI524370:LCY524370 LME524370:LMU524370 LWA524370:LWQ524370 MFW524370:MGM524370 MPS524370:MQI524370 MZO524370:NAE524370 NJK524370:NKA524370 NTG524370:NTW524370 ODC524370:ODS524370 OMY524370:ONO524370 OWU524370:OXK524370 PGQ524370:PHG524370 PQM524370:PRC524370 QAI524370:QAY524370 QKE524370:QKU524370 QUA524370:QUQ524370 RDW524370:REM524370 RNS524370:ROI524370 RXO524370:RYE524370 SHK524370:SIA524370 SRG524370:SRW524370 TBC524370:TBS524370 TKY524370:TLO524370 TUU524370:TVK524370 UEQ524370:UFG524370 UOM524370:UPC524370 UYI524370:UYY524370 VIE524370:VIU524370 VSA524370:VSQ524370 WBW524370:WCM524370 WLS524370:WMI524370 WVO524370:WWE524370 G589906:W589906 JC589906:JS589906 SY589906:TO589906 ACU589906:ADK589906 AMQ589906:ANG589906 AWM589906:AXC589906 BGI589906:BGY589906 BQE589906:BQU589906 CAA589906:CAQ589906 CJW589906:CKM589906 CTS589906:CUI589906 DDO589906:DEE589906 DNK589906:DOA589906 DXG589906:DXW589906 EHC589906:EHS589906 EQY589906:ERO589906 FAU589906:FBK589906 FKQ589906:FLG589906 FUM589906:FVC589906 GEI589906:GEY589906 GOE589906:GOU589906 GYA589906:GYQ589906 HHW589906:HIM589906 HRS589906:HSI589906 IBO589906:ICE589906 ILK589906:IMA589906 IVG589906:IVW589906 JFC589906:JFS589906 JOY589906:JPO589906 JYU589906:JZK589906 KIQ589906:KJG589906 KSM589906:KTC589906 LCI589906:LCY589906 LME589906:LMU589906 LWA589906:LWQ589906 MFW589906:MGM589906 MPS589906:MQI589906 MZO589906:NAE589906 NJK589906:NKA589906 NTG589906:NTW589906 ODC589906:ODS589906 OMY589906:ONO589906 OWU589906:OXK589906 PGQ589906:PHG589906 PQM589906:PRC589906 QAI589906:QAY589906 QKE589906:QKU589906 QUA589906:QUQ589906 RDW589906:REM589906 RNS589906:ROI589906 RXO589906:RYE589906 SHK589906:SIA589906 SRG589906:SRW589906 TBC589906:TBS589906 TKY589906:TLO589906 TUU589906:TVK589906 UEQ589906:UFG589906 UOM589906:UPC589906 UYI589906:UYY589906 VIE589906:VIU589906 VSA589906:VSQ589906 WBW589906:WCM589906 WLS589906:WMI589906 WVO589906:WWE589906 G655442:W655442 JC655442:JS655442 SY655442:TO655442 ACU655442:ADK655442 AMQ655442:ANG655442 AWM655442:AXC655442 BGI655442:BGY655442 BQE655442:BQU655442 CAA655442:CAQ655442 CJW655442:CKM655442 CTS655442:CUI655442 DDO655442:DEE655442 DNK655442:DOA655442 DXG655442:DXW655442 EHC655442:EHS655442 EQY655442:ERO655442 FAU655442:FBK655442 FKQ655442:FLG655442 FUM655442:FVC655442 GEI655442:GEY655442 GOE655442:GOU655442 GYA655442:GYQ655442 HHW655442:HIM655442 HRS655442:HSI655442 IBO655442:ICE655442 ILK655442:IMA655442 IVG655442:IVW655442 JFC655442:JFS655442 JOY655442:JPO655442 JYU655442:JZK655442 KIQ655442:KJG655442 KSM655442:KTC655442 LCI655442:LCY655442 LME655442:LMU655442 LWA655442:LWQ655442 MFW655442:MGM655442 MPS655442:MQI655442 MZO655442:NAE655442 NJK655442:NKA655442 NTG655442:NTW655442 ODC655442:ODS655442 OMY655442:ONO655442 OWU655442:OXK655442 PGQ655442:PHG655442 PQM655442:PRC655442 QAI655442:QAY655442 QKE655442:QKU655442 QUA655442:QUQ655442 RDW655442:REM655442 RNS655442:ROI655442 RXO655442:RYE655442 SHK655442:SIA655442 SRG655442:SRW655442 TBC655442:TBS655442 TKY655442:TLO655442 TUU655442:TVK655442 UEQ655442:UFG655442 UOM655442:UPC655442 UYI655442:UYY655442 VIE655442:VIU655442 VSA655442:VSQ655442 WBW655442:WCM655442 WLS655442:WMI655442 WVO655442:WWE655442 G720978:W720978 JC720978:JS720978 SY720978:TO720978 ACU720978:ADK720978 AMQ720978:ANG720978 AWM720978:AXC720978 BGI720978:BGY720978 BQE720978:BQU720978 CAA720978:CAQ720978 CJW720978:CKM720978 CTS720978:CUI720978 DDO720978:DEE720978 DNK720978:DOA720978 DXG720978:DXW720978 EHC720978:EHS720978 EQY720978:ERO720978 FAU720978:FBK720978 FKQ720978:FLG720978 FUM720978:FVC720978 GEI720978:GEY720978 GOE720978:GOU720978 GYA720978:GYQ720978 HHW720978:HIM720978 HRS720978:HSI720978 IBO720978:ICE720978 ILK720978:IMA720978 IVG720978:IVW720978 JFC720978:JFS720978 JOY720978:JPO720978 JYU720978:JZK720978 KIQ720978:KJG720978 KSM720978:KTC720978 LCI720978:LCY720978 LME720978:LMU720978 LWA720978:LWQ720978 MFW720978:MGM720978 MPS720978:MQI720978 MZO720978:NAE720978 NJK720978:NKA720978 NTG720978:NTW720978 ODC720978:ODS720978 OMY720978:ONO720978 OWU720978:OXK720978 PGQ720978:PHG720978 PQM720978:PRC720978 QAI720978:QAY720978 QKE720978:QKU720978 QUA720978:QUQ720978 RDW720978:REM720978 RNS720978:ROI720978 RXO720978:RYE720978 SHK720978:SIA720978 SRG720978:SRW720978 TBC720978:TBS720978 TKY720978:TLO720978 TUU720978:TVK720978 UEQ720978:UFG720978 UOM720978:UPC720978 UYI720978:UYY720978 VIE720978:VIU720978 VSA720978:VSQ720978 WBW720978:WCM720978 WLS720978:WMI720978 WVO720978:WWE720978 G786514:W786514 JC786514:JS786514 SY786514:TO786514 ACU786514:ADK786514 AMQ786514:ANG786514 AWM786514:AXC786514 BGI786514:BGY786514 BQE786514:BQU786514 CAA786514:CAQ786514 CJW786514:CKM786514 CTS786514:CUI786514 DDO786514:DEE786514 DNK786514:DOA786514 DXG786514:DXW786514 EHC786514:EHS786514 EQY786514:ERO786514 FAU786514:FBK786514 FKQ786514:FLG786514 FUM786514:FVC786514 GEI786514:GEY786514 GOE786514:GOU786514 GYA786514:GYQ786514 HHW786514:HIM786514 HRS786514:HSI786514 IBO786514:ICE786514 ILK786514:IMA786514 IVG786514:IVW786514 JFC786514:JFS786514 JOY786514:JPO786514 JYU786514:JZK786514 KIQ786514:KJG786514 KSM786514:KTC786514 LCI786514:LCY786514 LME786514:LMU786514 LWA786514:LWQ786514 MFW786514:MGM786514 MPS786514:MQI786514 MZO786514:NAE786514 NJK786514:NKA786514 NTG786514:NTW786514 ODC786514:ODS786514 OMY786514:ONO786514 OWU786514:OXK786514 PGQ786514:PHG786514 PQM786514:PRC786514 QAI786514:QAY786514 QKE786514:QKU786514 QUA786514:QUQ786514 RDW786514:REM786514 RNS786514:ROI786514 RXO786514:RYE786514 SHK786514:SIA786514 SRG786514:SRW786514 TBC786514:TBS786514 TKY786514:TLO786514 TUU786514:TVK786514 UEQ786514:UFG786514 UOM786514:UPC786514 UYI786514:UYY786514 VIE786514:VIU786514 VSA786514:VSQ786514 WBW786514:WCM786514 WLS786514:WMI786514 WVO786514:WWE786514 G852050:W852050 JC852050:JS852050 SY852050:TO852050 ACU852050:ADK852050 AMQ852050:ANG852050 AWM852050:AXC852050 BGI852050:BGY852050 BQE852050:BQU852050 CAA852050:CAQ852050 CJW852050:CKM852050 CTS852050:CUI852050 DDO852050:DEE852050 DNK852050:DOA852050 DXG852050:DXW852050 EHC852050:EHS852050 EQY852050:ERO852050 FAU852050:FBK852050 FKQ852050:FLG852050 FUM852050:FVC852050 GEI852050:GEY852050 GOE852050:GOU852050 GYA852050:GYQ852050 HHW852050:HIM852050 HRS852050:HSI852050 IBO852050:ICE852050 ILK852050:IMA852050 IVG852050:IVW852050 JFC852050:JFS852050 JOY852050:JPO852050 JYU852050:JZK852050 KIQ852050:KJG852050 KSM852050:KTC852050 LCI852050:LCY852050 LME852050:LMU852050 LWA852050:LWQ852050 MFW852050:MGM852050 MPS852050:MQI852050 MZO852050:NAE852050 NJK852050:NKA852050 NTG852050:NTW852050 ODC852050:ODS852050 OMY852050:ONO852050 OWU852050:OXK852050 PGQ852050:PHG852050 PQM852050:PRC852050 QAI852050:QAY852050 QKE852050:QKU852050 QUA852050:QUQ852050 RDW852050:REM852050 RNS852050:ROI852050 RXO852050:RYE852050 SHK852050:SIA852050 SRG852050:SRW852050 TBC852050:TBS852050 TKY852050:TLO852050 TUU852050:TVK852050 UEQ852050:UFG852050 UOM852050:UPC852050 UYI852050:UYY852050 VIE852050:VIU852050 VSA852050:VSQ852050 WBW852050:WCM852050 WLS852050:WMI852050 WVO852050:WWE852050 G917586:W917586 JC917586:JS917586 SY917586:TO917586 ACU917586:ADK917586 AMQ917586:ANG917586 AWM917586:AXC917586 BGI917586:BGY917586 BQE917586:BQU917586 CAA917586:CAQ917586 CJW917586:CKM917586 CTS917586:CUI917586 DDO917586:DEE917586 DNK917586:DOA917586 DXG917586:DXW917586 EHC917586:EHS917586 EQY917586:ERO917586 FAU917586:FBK917586 FKQ917586:FLG917586 FUM917586:FVC917586 GEI917586:GEY917586 GOE917586:GOU917586 GYA917586:GYQ917586 HHW917586:HIM917586 HRS917586:HSI917586 IBO917586:ICE917586 ILK917586:IMA917586 IVG917586:IVW917586 JFC917586:JFS917586 JOY917586:JPO917586 JYU917586:JZK917586 KIQ917586:KJG917586 KSM917586:KTC917586 LCI917586:LCY917586 LME917586:LMU917586 LWA917586:LWQ917586 MFW917586:MGM917586 MPS917586:MQI917586 MZO917586:NAE917586 NJK917586:NKA917586 NTG917586:NTW917586 ODC917586:ODS917586 OMY917586:ONO917586 OWU917586:OXK917586 PGQ917586:PHG917586 PQM917586:PRC917586 QAI917586:QAY917586 QKE917586:QKU917586 QUA917586:QUQ917586 RDW917586:REM917586 RNS917586:ROI917586 RXO917586:RYE917586 SHK917586:SIA917586 SRG917586:SRW917586 TBC917586:TBS917586 TKY917586:TLO917586 TUU917586:TVK917586 UEQ917586:UFG917586 UOM917586:UPC917586 UYI917586:UYY917586 VIE917586:VIU917586 VSA917586:VSQ917586 WBW917586:WCM917586 WLS917586:WMI917586 WVO917586:WWE917586 G983122:W983122 JC983122:JS983122 SY983122:TO983122 ACU983122:ADK983122 AMQ983122:ANG983122 AWM983122:AXC983122 BGI983122:BGY983122 BQE983122:BQU983122 CAA983122:CAQ983122 CJW983122:CKM983122 CTS983122:CUI983122 DDO983122:DEE983122 DNK983122:DOA983122 DXG983122:DXW983122 EHC983122:EHS983122 EQY983122:ERO983122 FAU983122:FBK983122 FKQ983122:FLG983122 FUM983122:FVC983122 GEI983122:GEY983122 GOE983122:GOU983122 GYA983122:GYQ983122 HHW983122:HIM983122 HRS983122:HSI983122 IBO983122:ICE983122 ILK983122:IMA983122 IVG983122:IVW983122 JFC983122:JFS983122 JOY983122:JPO983122 JYU983122:JZK983122 KIQ983122:KJG983122 KSM983122:KTC983122 LCI983122:LCY983122 LME983122:LMU983122 LWA983122:LWQ983122 MFW983122:MGM983122 MPS983122:MQI983122 MZO983122:NAE983122 NJK983122:NKA983122 NTG983122:NTW983122 ODC983122:ODS983122 OMY983122:ONO983122 OWU983122:OXK983122 PGQ983122:PHG983122 PQM983122:PRC983122 QAI983122:QAY983122 QKE983122:QKU983122 QUA983122:QUQ983122 RDW983122:REM983122 RNS983122:ROI983122 RXO983122:RYE983122 SHK983122:SIA983122 SRG983122:SRW983122 TBC983122:TBS983122 TKY983122:TLO983122 TUU983122:TVK983122 UEQ983122:UFG983122 UOM983122:UPC983122 UYI983122:UYY983122 VIE983122:VIU983122 VSA983122:VSQ983122 WBW983122:WCM983122 WLS983122:WMI983122 WVO983122:WWE983122 H140 JD140 SZ140 ACV140 AMR140 AWN140 BGJ140 BQF140 CAB140 CJX140 CTT140 DDP140 DNL140 DXH140 EHD140 EQZ140 FAV140 FKR140 FUN140 GEJ140 GOF140 GYB140 HHX140 HRT140 IBP140 ILL140 IVH140 JFD140 JOZ140 JYV140 KIR140 KSN140 LCJ140 LMF140 LWB140 MFX140 MPT140 MZP140 NJL140 NTH140 ODD140 OMZ140 OWV140 PGR140 PQN140 QAJ140 QKF140 QUB140 RDX140 RNT140 RXP140 SHL140 SRH140 TBD140 TKZ140 TUV140 UER140 UON140 UYJ140 VIF140 VSB140 WBX140 WLT140 WVP140 H65676 JD65676 SZ65676 ACV65676 AMR65676 AWN65676 BGJ65676 BQF65676 CAB65676 CJX65676 CTT65676 DDP65676 DNL65676 DXH65676 EHD65676 EQZ65676 FAV65676 FKR65676 FUN65676 GEJ65676 GOF65676 GYB65676 HHX65676 HRT65676 IBP65676 ILL65676 IVH65676 JFD65676 JOZ65676 JYV65676 KIR65676 KSN65676 LCJ65676 LMF65676 LWB65676 MFX65676 MPT65676 MZP65676 NJL65676 NTH65676 ODD65676 OMZ65676 OWV65676 PGR65676 PQN65676 QAJ65676 QKF65676 QUB65676 RDX65676 RNT65676 RXP65676 SHL65676 SRH65676 TBD65676 TKZ65676 TUV65676 UER65676 UON65676 UYJ65676 VIF65676 VSB65676 WBX65676 WLT65676 WVP65676 H131212 JD131212 SZ131212 ACV131212 AMR131212 AWN131212 BGJ131212 BQF131212 CAB131212 CJX131212 CTT131212 DDP131212 DNL131212 DXH131212 EHD131212 EQZ131212 FAV131212 FKR131212 FUN131212 GEJ131212 GOF131212 GYB131212 HHX131212 HRT131212 IBP131212 ILL131212 IVH131212 JFD131212 JOZ131212 JYV131212 KIR131212 KSN131212 LCJ131212 LMF131212 LWB131212 MFX131212 MPT131212 MZP131212 NJL131212 NTH131212 ODD131212 OMZ131212 OWV131212 PGR131212 PQN131212 QAJ131212 QKF131212 QUB131212 RDX131212 RNT131212 RXP131212 SHL131212 SRH131212 TBD131212 TKZ131212 TUV131212 UER131212 UON131212 UYJ131212 VIF131212 VSB131212 WBX131212 WLT131212 WVP131212 H196748 JD196748 SZ196748 ACV196748 AMR196748 AWN196748 BGJ196748 BQF196748 CAB196748 CJX196748 CTT196748 DDP196748 DNL196748 DXH196748 EHD196748 EQZ196748 FAV196748 FKR196748 FUN196748 GEJ196748 GOF196748 GYB196748 HHX196748 HRT196748 IBP196748 ILL196748 IVH196748 JFD196748 JOZ196748 JYV196748 KIR196748 KSN196748 LCJ196748 LMF196748 LWB196748 MFX196748 MPT196748 MZP196748 NJL196748 NTH196748 ODD196748 OMZ196748 OWV196748 PGR196748 PQN196748 QAJ196748 QKF196748 QUB196748 RDX196748 RNT196748 RXP196748 SHL196748 SRH196748 TBD196748 TKZ196748 TUV196748 UER196748 UON196748 UYJ196748 VIF196748 VSB196748 WBX196748 WLT196748 WVP196748 H262284 JD262284 SZ262284 ACV262284 AMR262284 AWN262284 BGJ262284 BQF262284 CAB262284 CJX262284 CTT262284 DDP262284 DNL262284 DXH262284 EHD262284 EQZ262284 FAV262284 FKR262284 FUN262284 GEJ262284 GOF262284 GYB262284 HHX262284 HRT262284 IBP262284 ILL262284 IVH262284 JFD262284 JOZ262284 JYV262284 KIR262284 KSN262284 LCJ262284 LMF262284 LWB262284 MFX262284 MPT262284 MZP262284 NJL262284 NTH262284 ODD262284 OMZ262284 OWV262284 PGR262284 PQN262284 QAJ262284 QKF262284 QUB262284 RDX262284 RNT262284 RXP262284 SHL262284 SRH262284 TBD262284 TKZ262284 TUV262284 UER262284 UON262284 UYJ262284 VIF262284 VSB262284 WBX262284 WLT262284 WVP262284 H327820 JD327820 SZ327820 ACV327820 AMR327820 AWN327820 BGJ327820 BQF327820 CAB327820 CJX327820 CTT327820 DDP327820 DNL327820 DXH327820 EHD327820 EQZ327820 FAV327820 FKR327820 FUN327820 GEJ327820 GOF327820 GYB327820 HHX327820 HRT327820 IBP327820 ILL327820 IVH327820 JFD327820 JOZ327820 JYV327820 KIR327820 KSN327820 LCJ327820 LMF327820 LWB327820 MFX327820 MPT327820 MZP327820 NJL327820 NTH327820 ODD327820 OMZ327820 OWV327820 PGR327820 PQN327820 QAJ327820 QKF327820 QUB327820 RDX327820 RNT327820 RXP327820 SHL327820 SRH327820 TBD327820 TKZ327820 TUV327820 UER327820 UON327820 UYJ327820 VIF327820 VSB327820 WBX327820 WLT327820 WVP327820 H393356 JD393356 SZ393356 ACV393356 AMR393356 AWN393356 BGJ393356 BQF393356 CAB393356 CJX393356 CTT393356 DDP393356 DNL393356 DXH393356 EHD393356 EQZ393356 FAV393356 FKR393356 FUN393356 GEJ393356 GOF393356 GYB393356 HHX393356 HRT393356 IBP393356 ILL393356 IVH393356 JFD393356 JOZ393356 JYV393356 KIR393356 KSN393356 LCJ393356 LMF393356 LWB393356 MFX393356 MPT393356 MZP393356 NJL393356 NTH393356 ODD393356 OMZ393356 OWV393356 PGR393356 PQN393356 QAJ393356 QKF393356 QUB393356 RDX393356 RNT393356 RXP393356 SHL393356 SRH393356 TBD393356 TKZ393356 TUV393356 UER393356 UON393356 UYJ393356 VIF393356 VSB393356 WBX393356 WLT393356 WVP393356 H458892 JD458892 SZ458892 ACV458892 AMR458892 AWN458892 BGJ458892 BQF458892 CAB458892 CJX458892 CTT458892 DDP458892 DNL458892 DXH458892 EHD458892 EQZ458892 FAV458892 FKR458892 FUN458892 GEJ458892 GOF458892 GYB458892 HHX458892 HRT458892 IBP458892 ILL458892 IVH458892 JFD458892 JOZ458892 JYV458892 KIR458892 KSN458892 LCJ458892 LMF458892 LWB458892 MFX458892 MPT458892 MZP458892 NJL458892 NTH458892 ODD458892 OMZ458892 OWV458892 PGR458892 PQN458892 QAJ458892 QKF458892 QUB458892 RDX458892 RNT458892 RXP458892 SHL458892 SRH458892 TBD458892 TKZ458892 TUV458892 UER458892 UON458892 UYJ458892 VIF458892 VSB458892 WBX458892 WLT458892 WVP458892 H524428 JD524428 SZ524428 ACV524428 AMR524428 AWN524428 BGJ524428 BQF524428 CAB524428 CJX524428 CTT524428 DDP524428 DNL524428 DXH524428 EHD524428 EQZ524428 FAV524428 FKR524428 FUN524428 GEJ524428 GOF524428 GYB524428 HHX524428 HRT524428 IBP524428 ILL524428 IVH524428 JFD524428 JOZ524428 JYV524428 KIR524428 KSN524428 LCJ524428 LMF524428 LWB524428 MFX524428 MPT524428 MZP524428 NJL524428 NTH524428 ODD524428 OMZ524428 OWV524428 PGR524428 PQN524428 QAJ524428 QKF524428 QUB524428 RDX524428 RNT524428 RXP524428 SHL524428 SRH524428 TBD524428 TKZ524428 TUV524428 UER524428 UON524428 UYJ524428 VIF524428 VSB524428 WBX524428 WLT524428 WVP524428 H589964 JD589964 SZ589964 ACV589964 AMR589964 AWN589964 BGJ589964 BQF589964 CAB589964 CJX589964 CTT589964 DDP589964 DNL589964 DXH589964 EHD589964 EQZ589964 FAV589964 FKR589964 FUN589964 GEJ589964 GOF589964 GYB589964 HHX589964 HRT589964 IBP589964 ILL589964 IVH589964 JFD589964 JOZ589964 JYV589964 KIR589964 KSN589964 LCJ589964 LMF589964 LWB589964 MFX589964 MPT589964 MZP589964 NJL589964 NTH589964 ODD589964 OMZ589964 OWV589964 PGR589964 PQN589964 QAJ589964 QKF589964 QUB589964 RDX589964 RNT589964 RXP589964 SHL589964 SRH589964 TBD589964 TKZ589964 TUV589964 UER589964 UON589964 UYJ589964 VIF589964 VSB589964 WBX589964 WLT589964 WVP589964 H655500 JD655500 SZ655500 ACV655500 AMR655500 AWN655500 BGJ655500 BQF655500 CAB655500 CJX655500 CTT655500 DDP655500 DNL655500 DXH655500 EHD655500 EQZ655500 FAV655500 FKR655500 FUN655500 GEJ655500 GOF655500 GYB655500 HHX655500 HRT655500 IBP655500 ILL655500 IVH655500 JFD655500 JOZ655500 JYV655500 KIR655500 KSN655500 LCJ655500 LMF655500 LWB655500 MFX655500 MPT655500 MZP655500 NJL655500 NTH655500 ODD655500 OMZ655500 OWV655500 PGR655500 PQN655500 QAJ655500 QKF655500 QUB655500 RDX655500 RNT655500 RXP655500 SHL655500 SRH655500 TBD655500 TKZ655500 TUV655500 UER655500 UON655500 UYJ655500 VIF655500 VSB655500 WBX655500 WLT655500 WVP655500 H721036 JD721036 SZ721036 ACV721036 AMR721036 AWN721036 BGJ721036 BQF721036 CAB721036 CJX721036 CTT721036 DDP721036 DNL721036 DXH721036 EHD721036 EQZ721036 FAV721036 FKR721036 FUN721036 GEJ721036 GOF721036 GYB721036 HHX721036 HRT721036 IBP721036 ILL721036 IVH721036 JFD721036 JOZ721036 JYV721036 KIR721036 KSN721036 LCJ721036 LMF721036 LWB721036 MFX721036 MPT721036 MZP721036 NJL721036 NTH721036 ODD721036 OMZ721036 OWV721036 PGR721036 PQN721036 QAJ721036 QKF721036 QUB721036 RDX721036 RNT721036 RXP721036 SHL721036 SRH721036 TBD721036 TKZ721036 TUV721036 UER721036 UON721036 UYJ721036 VIF721036 VSB721036 WBX721036 WLT721036 WVP721036 H786572 JD786572 SZ786572 ACV786572 AMR786572 AWN786572 BGJ786572 BQF786572 CAB786572 CJX786572 CTT786572 DDP786572 DNL786572 DXH786572 EHD786572 EQZ786572 FAV786572 FKR786572 FUN786572 GEJ786572 GOF786572 GYB786572 HHX786572 HRT786572 IBP786572 ILL786572 IVH786572 JFD786572 JOZ786572 JYV786572 KIR786572 KSN786572 LCJ786572 LMF786572 LWB786572 MFX786572 MPT786572 MZP786572 NJL786572 NTH786572 ODD786572 OMZ786572 OWV786572 PGR786572 PQN786572 QAJ786572 QKF786572 QUB786572 RDX786572 RNT786572 RXP786572 SHL786572 SRH786572 TBD786572 TKZ786572 TUV786572 UER786572 UON786572 UYJ786572 VIF786572 VSB786572 WBX786572 WLT786572 WVP786572 H852108 JD852108 SZ852108 ACV852108 AMR852108 AWN852108 BGJ852108 BQF852108 CAB852108 CJX852108 CTT852108 DDP852108 DNL852108 DXH852108 EHD852108 EQZ852108 FAV852108 FKR852108 FUN852108 GEJ852108 GOF852108 GYB852108 HHX852108 HRT852108 IBP852108 ILL852108 IVH852108 JFD852108 JOZ852108 JYV852108 KIR852108 KSN852108 LCJ852108 LMF852108 LWB852108 MFX852108 MPT852108 MZP852108 NJL852108 NTH852108 ODD852108 OMZ852108 OWV852108 PGR852108 PQN852108 QAJ852108 QKF852108 QUB852108 RDX852108 RNT852108 RXP852108 SHL852108 SRH852108 TBD852108 TKZ852108 TUV852108 UER852108 UON852108 UYJ852108 VIF852108 VSB852108 WBX852108 WLT852108 WVP852108 H917644 JD917644 SZ917644 ACV917644 AMR917644 AWN917644 BGJ917644 BQF917644 CAB917644 CJX917644 CTT917644 DDP917644 DNL917644 DXH917644 EHD917644 EQZ917644 FAV917644 FKR917644 FUN917644 GEJ917644 GOF917644 GYB917644 HHX917644 HRT917644 IBP917644 ILL917644 IVH917644 JFD917644 JOZ917644 JYV917644 KIR917644 KSN917644 LCJ917644 LMF917644 LWB917644 MFX917644 MPT917644 MZP917644 NJL917644 NTH917644 ODD917644 OMZ917644 OWV917644 PGR917644 PQN917644 QAJ917644 QKF917644 QUB917644 RDX917644 RNT917644 RXP917644 SHL917644 SRH917644 TBD917644 TKZ917644 TUV917644 UER917644 UON917644 UYJ917644 VIF917644 VSB917644 WBX917644 WLT917644 WVP917644 H983180 JD983180 SZ983180 ACV983180 AMR983180 AWN983180 BGJ983180 BQF983180 CAB983180 CJX983180 CTT983180 DDP983180 DNL983180 DXH983180 EHD983180 EQZ983180 FAV983180 FKR983180 FUN983180 GEJ983180 GOF983180 GYB983180 HHX983180 HRT983180 IBP983180 ILL983180 IVH983180 JFD983180 JOZ983180 JYV983180 KIR983180 KSN983180 LCJ983180 LMF983180 LWB983180 MFX983180 MPT983180 MZP983180 NJL983180 NTH983180 ODD983180 OMZ983180 OWV983180 PGR983180 PQN983180 QAJ983180 QKF983180 QUB983180 RDX983180 RNT983180 RXP983180 SHL983180 SRH983180 TBD983180 TKZ983180 TUV983180 UER983180 UON983180 UYJ983180 VIF983180 VSB983180 WBX983180 WLT983180 WVP983180 D140 IZ140 SV140 ACR140 AMN140 AWJ140 BGF140 BQB140 BZX140 CJT140 CTP140 DDL140 DNH140 DXD140 EGZ140 EQV140 FAR140 FKN140 FUJ140 GEF140 GOB140 GXX140 HHT140 HRP140 IBL140 ILH140 IVD140 JEZ140 JOV140 JYR140 KIN140 KSJ140 LCF140 LMB140 LVX140 MFT140 MPP140 MZL140 NJH140 NTD140 OCZ140 OMV140 OWR140 PGN140 PQJ140 QAF140 QKB140 QTX140 RDT140 RNP140 RXL140 SHH140 SRD140 TAZ140 TKV140 TUR140 UEN140 UOJ140 UYF140 VIB140 VRX140 WBT140 WLP140 WVL140 D65676 IZ65676 SV65676 ACR65676 AMN65676 AWJ65676 BGF65676 BQB65676 BZX65676 CJT65676 CTP65676 DDL65676 DNH65676 DXD65676 EGZ65676 EQV65676 FAR65676 FKN65676 FUJ65676 GEF65676 GOB65676 GXX65676 HHT65676 HRP65676 IBL65676 ILH65676 IVD65676 JEZ65676 JOV65676 JYR65676 KIN65676 KSJ65676 LCF65676 LMB65676 LVX65676 MFT65676 MPP65676 MZL65676 NJH65676 NTD65676 OCZ65676 OMV65676 OWR65676 PGN65676 PQJ65676 QAF65676 QKB65676 QTX65676 RDT65676 RNP65676 RXL65676 SHH65676 SRD65676 TAZ65676 TKV65676 TUR65676 UEN65676 UOJ65676 UYF65676 VIB65676 VRX65676 WBT65676 WLP65676 WVL65676 D131212 IZ131212 SV131212 ACR131212 AMN131212 AWJ131212 BGF131212 BQB131212 BZX131212 CJT131212 CTP131212 DDL131212 DNH131212 DXD131212 EGZ131212 EQV131212 FAR131212 FKN131212 FUJ131212 GEF131212 GOB131212 GXX131212 HHT131212 HRP131212 IBL131212 ILH131212 IVD131212 JEZ131212 JOV131212 JYR131212 KIN131212 KSJ131212 LCF131212 LMB131212 LVX131212 MFT131212 MPP131212 MZL131212 NJH131212 NTD131212 OCZ131212 OMV131212 OWR131212 PGN131212 PQJ131212 QAF131212 QKB131212 QTX131212 RDT131212 RNP131212 RXL131212 SHH131212 SRD131212 TAZ131212 TKV131212 TUR131212 UEN131212 UOJ131212 UYF131212 VIB131212 VRX131212 WBT131212 WLP131212 WVL131212 D196748 IZ196748 SV196748 ACR196748 AMN196748 AWJ196748 BGF196748 BQB196748 BZX196748 CJT196748 CTP196748 DDL196748 DNH196748 DXD196748 EGZ196748 EQV196748 FAR196748 FKN196748 FUJ196748 GEF196748 GOB196748 GXX196748 HHT196748 HRP196748 IBL196748 ILH196748 IVD196748 JEZ196748 JOV196748 JYR196748 KIN196748 KSJ196748 LCF196748 LMB196748 LVX196748 MFT196748 MPP196748 MZL196748 NJH196748 NTD196748 OCZ196748 OMV196748 OWR196748 PGN196748 PQJ196748 QAF196748 QKB196748 QTX196748 RDT196748 RNP196748 RXL196748 SHH196748 SRD196748 TAZ196748 TKV196748 TUR196748 UEN196748 UOJ196748 UYF196748 VIB196748 VRX196748 WBT196748 WLP196748 WVL196748 D262284 IZ262284 SV262284 ACR262284 AMN262284 AWJ262284 BGF262284 BQB262284 BZX262284 CJT262284 CTP262284 DDL262284 DNH262284 DXD262284 EGZ262284 EQV262284 FAR262284 FKN262284 FUJ262284 GEF262284 GOB262284 GXX262284 HHT262284 HRP262284 IBL262284 ILH262284 IVD262284 JEZ262284 JOV262284 JYR262284 KIN262284 KSJ262284 LCF262284 LMB262284 LVX262284 MFT262284 MPP262284 MZL262284 NJH262284 NTD262284 OCZ262284 OMV262284 OWR262284 PGN262284 PQJ262284 QAF262284 QKB262284 QTX262284 RDT262284 RNP262284 RXL262284 SHH262284 SRD262284 TAZ262284 TKV262284 TUR262284 UEN262284 UOJ262284 UYF262284 VIB262284 VRX262284 WBT262284 WLP262284 WVL262284 D327820 IZ327820 SV327820 ACR327820 AMN327820 AWJ327820 BGF327820 BQB327820 BZX327820 CJT327820 CTP327820 DDL327820 DNH327820 DXD327820 EGZ327820 EQV327820 FAR327820 FKN327820 FUJ327820 GEF327820 GOB327820 GXX327820 HHT327820 HRP327820 IBL327820 ILH327820 IVD327820 JEZ327820 JOV327820 JYR327820 KIN327820 KSJ327820 LCF327820 LMB327820 LVX327820 MFT327820 MPP327820 MZL327820 NJH327820 NTD327820 OCZ327820 OMV327820 OWR327820 PGN327820 PQJ327820 QAF327820 QKB327820 QTX327820 RDT327820 RNP327820 RXL327820 SHH327820 SRD327820 TAZ327820 TKV327820 TUR327820 UEN327820 UOJ327820 UYF327820 VIB327820 VRX327820 WBT327820 WLP327820 WVL327820 D393356 IZ393356 SV393356 ACR393356 AMN393356 AWJ393356 BGF393356 BQB393356 BZX393356 CJT393356 CTP393356 DDL393356 DNH393356 DXD393356 EGZ393356 EQV393356 FAR393356 FKN393356 FUJ393356 GEF393356 GOB393356 GXX393356 HHT393356 HRP393356 IBL393356 ILH393356 IVD393356 JEZ393356 JOV393356 JYR393356 KIN393356 KSJ393356 LCF393356 LMB393356 LVX393356 MFT393356 MPP393356 MZL393356 NJH393356 NTD393356 OCZ393356 OMV393356 OWR393356 PGN393356 PQJ393356 QAF393356 QKB393356 QTX393356 RDT393356 RNP393356 RXL393356 SHH393356 SRD393356 TAZ393356 TKV393356 TUR393356 UEN393356 UOJ393356 UYF393356 VIB393356 VRX393356 WBT393356 WLP393356 WVL393356 D458892 IZ458892 SV458892 ACR458892 AMN458892 AWJ458892 BGF458892 BQB458892 BZX458892 CJT458892 CTP458892 DDL458892 DNH458892 DXD458892 EGZ458892 EQV458892 FAR458892 FKN458892 FUJ458892 GEF458892 GOB458892 GXX458892 HHT458892 HRP458892 IBL458892 ILH458892 IVD458892 JEZ458892 JOV458892 JYR458892 KIN458892 KSJ458892 LCF458892 LMB458892 LVX458892 MFT458892 MPP458892 MZL458892 NJH458892 NTD458892 OCZ458892 OMV458892 OWR458892 PGN458892 PQJ458892 QAF458892 QKB458892 QTX458892 RDT458892 RNP458892 RXL458892 SHH458892 SRD458892 TAZ458892 TKV458892 TUR458892 UEN458892 UOJ458892 UYF458892 VIB458892 VRX458892 WBT458892 WLP458892 WVL458892 D524428 IZ524428 SV524428 ACR524428 AMN524428 AWJ524428 BGF524428 BQB524428 BZX524428 CJT524428 CTP524428 DDL524428 DNH524428 DXD524428 EGZ524428 EQV524428 FAR524428 FKN524428 FUJ524428 GEF524428 GOB524428 GXX524428 HHT524428 HRP524428 IBL524428 ILH524428 IVD524428 JEZ524428 JOV524428 JYR524428 KIN524428 KSJ524428 LCF524428 LMB524428 LVX524428 MFT524428 MPP524428 MZL524428 NJH524428 NTD524428 OCZ524428 OMV524428 OWR524428 PGN524428 PQJ524428 QAF524428 QKB524428 QTX524428 RDT524428 RNP524428 RXL524428 SHH524428 SRD524428 TAZ524428 TKV524428 TUR524428 UEN524428 UOJ524428 UYF524428 VIB524428 VRX524428 WBT524428 WLP524428 WVL524428 D589964 IZ589964 SV589964 ACR589964 AMN589964 AWJ589964 BGF589964 BQB589964 BZX589964 CJT589964 CTP589964 DDL589964 DNH589964 DXD589964 EGZ589964 EQV589964 FAR589964 FKN589964 FUJ589964 GEF589964 GOB589964 GXX589964 HHT589964 HRP589964 IBL589964 ILH589964 IVD589964 JEZ589964 JOV589964 JYR589964 KIN589964 KSJ589964 LCF589964 LMB589964 LVX589964 MFT589964 MPP589964 MZL589964 NJH589964 NTD589964 OCZ589964 OMV589964 OWR589964 PGN589964 PQJ589964 QAF589964 QKB589964 QTX589964 RDT589964 RNP589964 RXL589964 SHH589964 SRD589964 TAZ589964 TKV589964 TUR589964 UEN589964 UOJ589964 UYF589964 VIB589964 VRX589964 WBT589964 WLP589964 WVL589964 D655500 IZ655500 SV655500 ACR655500 AMN655500 AWJ655500 BGF655500 BQB655500 BZX655500 CJT655500 CTP655500 DDL655500 DNH655500 DXD655500 EGZ655500 EQV655500 FAR655500 FKN655500 FUJ655500 GEF655500 GOB655500 GXX655500 HHT655500 HRP655500 IBL655500 ILH655500 IVD655500 JEZ655500 JOV655500 JYR655500 KIN655500 KSJ655500 LCF655500 LMB655500 LVX655500 MFT655500 MPP655500 MZL655500 NJH655500 NTD655500 OCZ655500 OMV655500 OWR655500 PGN655500 PQJ655500 QAF655500 QKB655500 QTX655500 RDT655500 RNP655500 RXL655500 SHH655500 SRD655500 TAZ655500 TKV655500 TUR655500 UEN655500 UOJ655500 UYF655500 VIB655500 VRX655500 WBT655500 WLP655500 WVL655500 D721036 IZ721036 SV721036 ACR721036 AMN721036 AWJ721036 BGF721036 BQB721036 BZX721036 CJT721036 CTP721036 DDL721036 DNH721036 DXD721036 EGZ721036 EQV721036 FAR721036 FKN721036 FUJ721036 GEF721036 GOB721036 GXX721036 HHT721036 HRP721036 IBL721036 ILH721036 IVD721036 JEZ721036 JOV721036 JYR721036 KIN721036 KSJ721036 LCF721036 LMB721036 LVX721036 MFT721036 MPP721036 MZL721036 NJH721036 NTD721036 OCZ721036 OMV721036 OWR721036 PGN721036 PQJ721036 QAF721036 QKB721036 QTX721036 RDT721036 RNP721036 RXL721036 SHH721036 SRD721036 TAZ721036 TKV721036 TUR721036 UEN721036 UOJ721036 UYF721036 VIB721036 VRX721036 WBT721036 WLP721036 WVL721036 D786572 IZ786572 SV786572 ACR786572 AMN786572 AWJ786572 BGF786572 BQB786572 BZX786572 CJT786572 CTP786572 DDL786572 DNH786572 DXD786572 EGZ786572 EQV786572 FAR786572 FKN786572 FUJ786572 GEF786572 GOB786572 GXX786572 HHT786572 HRP786572 IBL786572 ILH786572 IVD786572 JEZ786572 JOV786572 JYR786572 KIN786572 KSJ786572 LCF786572 LMB786572 LVX786572 MFT786572 MPP786572 MZL786572 NJH786572 NTD786572 OCZ786572 OMV786572 OWR786572 PGN786572 PQJ786572 QAF786572 QKB786572 QTX786572 RDT786572 RNP786572 RXL786572 SHH786572 SRD786572 TAZ786572 TKV786572 TUR786572 UEN786572 UOJ786572 UYF786572 VIB786572 VRX786572 WBT786572 WLP786572 WVL786572 D852108 IZ852108 SV852108 ACR852108 AMN852108 AWJ852108 BGF852108 BQB852108 BZX852108 CJT852108 CTP852108 DDL852108 DNH852108 DXD852108 EGZ852108 EQV852108 FAR852108 FKN852108 FUJ852108 GEF852108 GOB852108 GXX852108 HHT852108 HRP852108 IBL852108 ILH852108 IVD852108 JEZ852108 JOV852108 JYR852108 KIN852108 KSJ852108 LCF852108 LMB852108 LVX852108 MFT852108 MPP852108 MZL852108 NJH852108 NTD852108 OCZ852108 OMV852108 OWR852108 PGN852108 PQJ852108 QAF852108 QKB852108 QTX852108 RDT852108 RNP852108 RXL852108 SHH852108 SRD852108 TAZ852108 TKV852108 TUR852108 UEN852108 UOJ852108 UYF852108 VIB852108 VRX852108 WBT852108 WLP852108 WVL852108 D917644 IZ917644 SV917644 ACR917644 AMN917644 AWJ917644 BGF917644 BQB917644 BZX917644 CJT917644 CTP917644 DDL917644 DNH917644 DXD917644 EGZ917644 EQV917644 FAR917644 FKN917644 FUJ917644 GEF917644 GOB917644 GXX917644 HHT917644 HRP917644 IBL917644 ILH917644 IVD917644 JEZ917644 JOV917644 JYR917644 KIN917644 KSJ917644 LCF917644 LMB917644 LVX917644 MFT917644 MPP917644 MZL917644 NJH917644 NTD917644 OCZ917644 OMV917644 OWR917644 PGN917644 PQJ917644 QAF917644 QKB917644 QTX917644 RDT917644 RNP917644 RXL917644 SHH917644 SRD917644 TAZ917644 TKV917644 TUR917644 UEN917644 UOJ917644 UYF917644 VIB917644 VRX917644 WBT917644 WLP917644 WVL917644 D983180 IZ983180 SV983180 ACR983180 AMN983180 AWJ983180 BGF983180 BQB983180 BZX983180 CJT983180 CTP983180 DDL983180 DNH983180 DXD983180 EGZ983180 EQV983180 FAR983180 FKN983180 FUJ983180 GEF983180 GOB983180 GXX983180 HHT983180 HRP983180 IBL983180 ILH983180 IVD983180 JEZ983180 JOV983180 JYR983180 KIN983180 KSJ983180 LCF983180 LMB983180 LVX983180 MFT983180 MPP983180 MZL983180 NJH983180 NTD983180 OCZ983180 OMV983180 OWR983180 PGN983180 PQJ983180 QAF983180 QKB983180 QTX983180 RDT983180 RNP983180 RXL983180 SHH983180 SRD983180 TAZ983180 TKV983180 TUR983180 UEN983180 UOJ983180 UYF983180 VIB983180 VRX983180 WBT983180 WLP983180 WVL983180 F140 JB140 SX140 ACT140 AMP140 AWL140 BGH140 BQD140 BZZ140 CJV140 CTR140 DDN140 DNJ140 DXF140 EHB140 EQX140 FAT140 FKP140 FUL140 GEH140 GOD140 GXZ140 HHV140 HRR140 IBN140 ILJ140 IVF140 JFB140 JOX140 JYT140 KIP140 KSL140 LCH140 LMD140 LVZ140 MFV140 MPR140 MZN140 NJJ140 NTF140 ODB140 OMX140 OWT140 PGP140 PQL140 QAH140 QKD140 QTZ140 RDV140 RNR140 RXN140 SHJ140 SRF140 TBB140 TKX140 TUT140 UEP140 UOL140 UYH140 VID140 VRZ140 WBV140 WLR140 WVN140 F65676 JB65676 SX65676 ACT65676 AMP65676 AWL65676 BGH65676 BQD65676 BZZ65676 CJV65676 CTR65676 DDN65676 DNJ65676 DXF65676 EHB65676 EQX65676 FAT65676 FKP65676 FUL65676 GEH65676 GOD65676 GXZ65676 HHV65676 HRR65676 IBN65676 ILJ65676 IVF65676 JFB65676 JOX65676 JYT65676 KIP65676 KSL65676 LCH65676 LMD65676 LVZ65676 MFV65676 MPR65676 MZN65676 NJJ65676 NTF65676 ODB65676 OMX65676 OWT65676 PGP65676 PQL65676 QAH65676 QKD65676 QTZ65676 RDV65676 RNR65676 RXN65676 SHJ65676 SRF65676 TBB65676 TKX65676 TUT65676 UEP65676 UOL65676 UYH65676 VID65676 VRZ65676 WBV65676 WLR65676 WVN65676 F131212 JB131212 SX131212 ACT131212 AMP131212 AWL131212 BGH131212 BQD131212 BZZ131212 CJV131212 CTR131212 DDN131212 DNJ131212 DXF131212 EHB131212 EQX131212 FAT131212 FKP131212 FUL131212 GEH131212 GOD131212 GXZ131212 HHV131212 HRR131212 IBN131212 ILJ131212 IVF131212 JFB131212 JOX131212 JYT131212 KIP131212 KSL131212 LCH131212 LMD131212 LVZ131212 MFV131212 MPR131212 MZN131212 NJJ131212 NTF131212 ODB131212 OMX131212 OWT131212 PGP131212 PQL131212 QAH131212 QKD131212 QTZ131212 RDV131212 RNR131212 RXN131212 SHJ131212 SRF131212 TBB131212 TKX131212 TUT131212 UEP131212 UOL131212 UYH131212 VID131212 VRZ131212 WBV131212 WLR131212 WVN131212 F196748 JB196748 SX196748 ACT196748 AMP196748 AWL196748 BGH196748 BQD196748 BZZ196748 CJV196748 CTR196748 DDN196748 DNJ196748 DXF196748 EHB196748 EQX196748 FAT196748 FKP196748 FUL196748 GEH196748 GOD196748 GXZ196748 HHV196748 HRR196748 IBN196748 ILJ196748 IVF196748 JFB196748 JOX196748 JYT196748 KIP196748 KSL196748 LCH196748 LMD196748 LVZ196748 MFV196748 MPR196748 MZN196748 NJJ196748 NTF196748 ODB196748 OMX196748 OWT196748 PGP196748 PQL196748 QAH196748 QKD196748 QTZ196748 RDV196748 RNR196748 RXN196748 SHJ196748 SRF196748 TBB196748 TKX196748 TUT196748 UEP196748 UOL196748 UYH196748 VID196748 VRZ196748 WBV196748 WLR196748 WVN196748 F262284 JB262284 SX262284 ACT262284 AMP262284 AWL262284 BGH262284 BQD262284 BZZ262284 CJV262284 CTR262284 DDN262284 DNJ262284 DXF262284 EHB262284 EQX262284 FAT262284 FKP262284 FUL262284 GEH262284 GOD262284 GXZ262284 HHV262284 HRR262284 IBN262284 ILJ262284 IVF262284 JFB262284 JOX262284 JYT262284 KIP262284 KSL262284 LCH262284 LMD262284 LVZ262284 MFV262284 MPR262284 MZN262284 NJJ262284 NTF262284 ODB262284 OMX262284 OWT262284 PGP262284 PQL262284 QAH262284 QKD262284 QTZ262284 RDV262284 RNR262284 RXN262284 SHJ262284 SRF262284 TBB262284 TKX262284 TUT262284 UEP262284 UOL262284 UYH262284 VID262284 VRZ262284 WBV262284 WLR262284 WVN262284 F327820 JB327820 SX327820 ACT327820 AMP327820 AWL327820 BGH327820 BQD327820 BZZ327820 CJV327820 CTR327820 DDN327820 DNJ327820 DXF327820 EHB327820 EQX327820 FAT327820 FKP327820 FUL327820 GEH327820 GOD327820 GXZ327820 HHV327820 HRR327820 IBN327820 ILJ327820 IVF327820 JFB327820 JOX327820 JYT327820 KIP327820 KSL327820 LCH327820 LMD327820 LVZ327820 MFV327820 MPR327820 MZN327820 NJJ327820 NTF327820 ODB327820 OMX327820 OWT327820 PGP327820 PQL327820 QAH327820 QKD327820 QTZ327820 RDV327820 RNR327820 RXN327820 SHJ327820 SRF327820 TBB327820 TKX327820 TUT327820 UEP327820 UOL327820 UYH327820 VID327820 VRZ327820 WBV327820 WLR327820 WVN327820 F393356 JB393356 SX393356 ACT393356 AMP393356 AWL393356 BGH393356 BQD393356 BZZ393356 CJV393356 CTR393356 DDN393356 DNJ393356 DXF393356 EHB393356 EQX393356 FAT393356 FKP393356 FUL393356 GEH393356 GOD393356 GXZ393356 HHV393356 HRR393356 IBN393356 ILJ393356 IVF393356 JFB393356 JOX393356 JYT393356 KIP393356 KSL393356 LCH393356 LMD393356 LVZ393356 MFV393356 MPR393356 MZN393356 NJJ393356 NTF393356 ODB393356 OMX393356 OWT393356 PGP393356 PQL393356 QAH393356 QKD393356 QTZ393356 RDV393356 RNR393356 RXN393356 SHJ393356 SRF393356 TBB393356 TKX393356 TUT393356 UEP393356 UOL393356 UYH393356 VID393356 VRZ393356 WBV393356 WLR393356 WVN393356 F458892 JB458892 SX458892 ACT458892 AMP458892 AWL458892 BGH458892 BQD458892 BZZ458892 CJV458892 CTR458892 DDN458892 DNJ458892 DXF458892 EHB458892 EQX458892 FAT458892 FKP458892 FUL458892 GEH458892 GOD458892 GXZ458892 HHV458892 HRR458892 IBN458892 ILJ458892 IVF458892 JFB458892 JOX458892 JYT458892 KIP458892 KSL458892 LCH458892 LMD458892 LVZ458892 MFV458892 MPR458892 MZN458892 NJJ458892 NTF458892 ODB458892 OMX458892 OWT458892 PGP458892 PQL458892 QAH458892 QKD458892 QTZ458892 RDV458892 RNR458892 RXN458892 SHJ458892 SRF458892 TBB458892 TKX458892 TUT458892 UEP458892 UOL458892 UYH458892 VID458892 VRZ458892 WBV458892 WLR458892 WVN458892 F524428 JB524428 SX524428 ACT524428 AMP524428 AWL524428 BGH524428 BQD524428 BZZ524428 CJV524428 CTR524428 DDN524428 DNJ524428 DXF524428 EHB524428 EQX524428 FAT524428 FKP524428 FUL524428 GEH524428 GOD524428 GXZ524428 HHV524428 HRR524428 IBN524428 ILJ524428 IVF524428 JFB524428 JOX524428 JYT524428 KIP524428 KSL524428 LCH524428 LMD524428 LVZ524428 MFV524428 MPR524428 MZN524428 NJJ524428 NTF524428 ODB524428 OMX524428 OWT524428 PGP524428 PQL524428 QAH524428 QKD524428 QTZ524428 RDV524428 RNR524428 RXN524428 SHJ524428 SRF524428 TBB524428 TKX524428 TUT524428 UEP524428 UOL524428 UYH524428 VID524428 VRZ524428 WBV524428 WLR524428 WVN524428 F589964 JB589964 SX589964 ACT589964 AMP589964 AWL589964 BGH589964 BQD589964 BZZ589964 CJV589964 CTR589964 DDN589964 DNJ589964 DXF589964 EHB589964 EQX589964 FAT589964 FKP589964 FUL589964 GEH589964 GOD589964 GXZ589964 HHV589964 HRR589964 IBN589964 ILJ589964 IVF589964 JFB589964 JOX589964 JYT589964 KIP589964 KSL589964 LCH589964 LMD589964 LVZ589964 MFV589964 MPR589964 MZN589964 NJJ589964 NTF589964 ODB589964 OMX589964 OWT589964 PGP589964 PQL589964 QAH589964 QKD589964 QTZ589964 RDV589964 RNR589964 RXN589964 SHJ589964 SRF589964 TBB589964 TKX589964 TUT589964 UEP589964 UOL589964 UYH589964 VID589964 VRZ589964 WBV589964 WLR589964 WVN589964 F655500 JB655500 SX655500 ACT655500 AMP655500 AWL655500 BGH655500 BQD655500 BZZ655500 CJV655500 CTR655500 DDN655500 DNJ655500 DXF655500 EHB655500 EQX655500 FAT655500 FKP655500 FUL655500 GEH655500 GOD655500 GXZ655500 HHV655500 HRR655500 IBN655500 ILJ655500 IVF655500 JFB655500 JOX655500 JYT655500 KIP655500 KSL655500 LCH655500 LMD655500 LVZ655500 MFV655500 MPR655500 MZN655500 NJJ655500 NTF655500 ODB655500 OMX655500 OWT655500 PGP655500 PQL655500 QAH655500 QKD655500 QTZ655500 RDV655500 RNR655500 RXN655500 SHJ655500 SRF655500 TBB655500 TKX655500 TUT655500 UEP655500 UOL655500 UYH655500 VID655500 VRZ655500 WBV655500 WLR655500 WVN655500 F721036 JB721036 SX721036 ACT721036 AMP721036 AWL721036 BGH721036 BQD721036 BZZ721036 CJV721036 CTR721036 DDN721036 DNJ721036 DXF721036 EHB721036 EQX721036 FAT721036 FKP721036 FUL721036 GEH721036 GOD721036 GXZ721036 HHV721036 HRR721036 IBN721036 ILJ721036 IVF721036 JFB721036 JOX721036 JYT721036 KIP721036 KSL721036 LCH721036 LMD721036 LVZ721036 MFV721036 MPR721036 MZN721036 NJJ721036 NTF721036 ODB721036 OMX721036 OWT721036 PGP721036 PQL721036 QAH721036 QKD721036 QTZ721036 RDV721036 RNR721036 RXN721036 SHJ721036 SRF721036 TBB721036 TKX721036 TUT721036 UEP721036 UOL721036 UYH721036 VID721036 VRZ721036 WBV721036 WLR721036 WVN721036 F786572 JB786572 SX786572 ACT786572 AMP786572 AWL786572 BGH786572 BQD786572 BZZ786572 CJV786572 CTR786572 DDN786572 DNJ786572 DXF786572 EHB786572 EQX786572 FAT786572 FKP786572 FUL786572 GEH786572 GOD786572 GXZ786572 HHV786572 HRR786572 IBN786572 ILJ786572 IVF786572 JFB786572 JOX786572 JYT786572 KIP786572 KSL786572 LCH786572 LMD786572 LVZ786572 MFV786572 MPR786572 MZN786572 NJJ786572 NTF786572 ODB786572 OMX786572 OWT786572 PGP786572 PQL786572 QAH786572 QKD786572 QTZ786572 RDV786572 RNR786572 RXN786572 SHJ786572 SRF786572 TBB786572 TKX786572 TUT786572 UEP786572 UOL786572 UYH786572 VID786572 VRZ786572 WBV786572 WLR786572 WVN786572 F852108 JB852108 SX852108 ACT852108 AMP852108 AWL852108 BGH852108 BQD852108 BZZ852108 CJV852108 CTR852108 DDN852108 DNJ852108 DXF852108 EHB852108 EQX852108 FAT852108 FKP852108 FUL852108 GEH852108 GOD852108 GXZ852108 HHV852108 HRR852108 IBN852108 ILJ852108 IVF852108 JFB852108 JOX852108 JYT852108 KIP852108 KSL852108 LCH852108 LMD852108 LVZ852108 MFV852108 MPR852108 MZN852108 NJJ852108 NTF852108 ODB852108 OMX852108 OWT852108 PGP852108 PQL852108 QAH852108 QKD852108 QTZ852108 RDV852108 RNR852108 RXN852108 SHJ852108 SRF852108 TBB852108 TKX852108 TUT852108 UEP852108 UOL852108 UYH852108 VID852108 VRZ852108 WBV852108 WLR852108 WVN852108 F917644 JB917644 SX917644 ACT917644 AMP917644 AWL917644 BGH917644 BQD917644 BZZ917644 CJV917644 CTR917644 DDN917644 DNJ917644 DXF917644 EHB917644 EQX917644 FAT917644 FKP917644 FUL917644 GEH917644 GOD917644 GXZ917644 HHV917644 HRR917644 IBN917644 ILJ917644 IVF917644 JFB917644 JOX917644 JYT917644 KIP917644 KSL917644 LCH917644 LMD917644 LVZ917644 MFV917644 MPR917644 MZN917644 NJJ917644 NTF917644 ODB917644 OMX917644 OWT917644 PGP917644 PQL917644 QAH917644 QKD917644 QTZ917644 RDV917644 RNR917644 RXN917644 SHJ917644 SRF917644 TBB917644 TKX917644 TUT917644 UEP917644 UOL917644 UYH917644 VID917644 VRZ917644 WBV917644 WLR917644 WVN917644 F983180 JB983180 SX983180 ACT983180 AMP983180 AWL983180 BGH983180 BQD983180 BZZ983180 CJV983180 CTR983180 DDN983180 DNJ983180 DXF983180 EHB983180 EQX983180 FAT983180 FKP983180 FUL983180 GEH983180 GOD983180 GXZ983180 HHV983180 HRR983180 IBN983180 ILJ983180 IVF983180 JFB983180 JOX983180 JYT983180 KIP983180 KSL983180 LCH983180 LMD983180 LVZ983180 MFV983180 MPR983180 MZN983180 NJJ983180 NTF983180 ODB983180 OMX983180 OWT983180 PGP983180 PQL983180 QAH983180 QKD983180 QTZ983180 RDV983180 RNR983180 RXN983180 SHJ983180 SRF983180 TBB983180 TKX983180 TUT983180 UEP983180 UOL983180 UYH983180 VID983180 VRZ983180 WBV983180 WLR983180 WVN983180 Q13:W13 JM13:JS13 TI13:TO13 ADE13:ADK13 ANA13:ANG13 AWW13:AXC13 BGS13:BGY13 BQO13:BQU13 CAK13:CAQ13 CKG13:CKM13 CUC13:CUI13 DDY13:DEE13 DNU13:DOA13 DXQ13:DXW13 EHM13:EHS13 ERI13:ERO13 FBE13:FBK13 FLA13:FLG13 FUW13:FVC13 GES13:GEY13 GOO13:GOU13 GYK13:GYQ13 HIG13:HIM13 HSC13:HSI13 IBY13:ICE13 ILU13:IMA13 IVQ13:IVW13 JFM13:JFS13 JPI13:JPO13 JZE13:JZK13 KJA13:KJG13 KSW13:KTC13 LCS13:LCY13 LMO13:LMU13 LWK13:LWQ13 MGG13:MGM13 MQC13:MQI13 MZY13:NAE13 NJU13:NKA13 NTQ13:NTW13 ODM13:ODS13 ONI13:ONO13 OXE13:OXK13 PHA13:PHG13 PQW13:PRC13 QAS13:QAY13 QKO13:QKU13 QUK13:QUQ13 REG13:REM13 ROC13:ROI13 RXY13:RYE13 SHU13:SIA13 SRQ13:SRW13 TBM13:TBS13 TLI13:TLO13 TVE13:TVK13 UFA13:UFG13 UOW13:UPC13 UYS13:UYY13 VIO13:VIU13 VSK13:VSQ13 WCG13:WCM13 WMC13:WMI13 WVY13:WWE13 Q65549:W65549 JM65549:JS65549 TI65549:TO65549 ADE65549:ADK65549 ANA65549:ANG65549 AWW65549:AXC65549 BGS65549:BGY65549 BQO65549:BQU65549 CAK65549:CAQ65549 CKG65549:CKM65549 CUC65549:CUI65549 DDY65549:DEE65549 DNU65549:DOA65549 DXQ65549:DXW65549 EHM65549:EHS65549 ERI65549:ERO65549 FBE65549:FBK65549 FLA65549:FLG65549 FUW65549:FVC65549 GES65549:GEY65549 GOO65549:GOU65549 GYK65549:GYQ65549 HIG65549:HIM65549 HSC65549:HSI65549 IBY65549:ICE65549 ILU65549:IMA65549 IVQ65549:IVW65549 JFM65549:JFS65549 JPI65549:JPO65549 JZE65549:JZK65549 KJA65549:KJG65549 KSW65549:KTC65549 LCS65549:LCY65549 LMO65549:LMU65549 LWK65549:LWQ65549 MGG65549:MGM65549 MQC65549:MQI65549 MZY65549:NAE65549 NJU65549:NKA65549 NTQ65549:NTW65549 ODM65549:ODS65549 ONI65549:ONO65549 OXE65549:OXK65549 PHA65549:PHG65549 PQW65549:PRC65549 QAS65549:QAY65549 QKO65549:QKU65549 QUK65549:QUQ65549 REG65549:REM65549 ROC65549:ROI65549 RXY65549:RYE65549 SHU65549:SIA65549 SRQ65549:SRW65549 TBM65549:TBS65549 TLI65549:TLO65549 TVE65549:TVK65549 UFA65549:UFG65549 UOW65549:UPC65549 UYS65549:UYY65549 VIO65549:VIU65549 VSK65549:VSQ65549 WCG65549:WCM65549 WMC65549:WMI65549 WVY65549:WWE65549 Q131085:W131085 JM131085:JS131085 TI131085:TO131085 ADE131085:ADK131085 ANA131085:ANG131085 AWW131085:AXC131085 BGS131085:BGY131085 BQO131085:BQU131085 CAK131085:CAQ131085 CKG131085:CKM131085 CUC131085:CUI131085 DDY131085:DEE131085 DNU131085:DOA131085 DXQ131085:DXW131085 EHM131085:EHS131085 ERI131085:ERO131085 FBE131085:FBK131085 FLA131085:FLG131085 FUW131085:FVC131085 GES131085:GEY131085 GOO131085:GOU131085 GYK131085:GYQ131085 HIG131085:HIM131085 HSC131085:HSI131085 IBY131085:ICE131085 ILU131085:IMA131085 IVQ131085:IVW131085 JFM131085:JFS131085 JPI131085:JPO131085 JZE131085:JZK131085 KJA131085:KJG131085 KSW131085:KTC131085 LCS131085:LCY131085 LMO131085:LMU131085 LWK131085:LWQ131085 MGG131085:MGM131085 MQC131085:MQI131085 MZY131085:NAE131085 NJU131085:NKA131085 NTQ131085:NTW131085 ODM131085:ODS131085 ONI131085:ONO131085 OXE131085:OXK131085 PHA131085:PHG131085 PQW131085:PRC131085 QAS131085:QAY131085 QKO131085:QKU131085 QUK131085:QUQ131085 REG131085:REM131085 ROC131085:ROI131085 RXY131085:RYE131085 SHU131085:SIA131085 SRQ131085:SRW131085 TBM131085:TBS131085 TLI131085:TLO131085 TVE131085:TVK131085 UFA131085:UFG131085 UOW131085:UPC131085 UYS131085:UYY131085 VIO131085:VIU131085 VSK131085:VSQ131085 WCG131085:WCM131085 WMC131085:WMI131085 WVY131085:WWE131085 Q196621:W196621 JM196621:JS196621 TI196621:TO196621 ADE196621:ADK196621 ANA196621:ANG196621 AWW196621:AXC196621 BGS196621:BGY196621 BQO196621:BQU196621 CAK196621:CAQ196621 CKG196621:CKM196621 CUC196621:CUI196621 DDY196621:DEE196621 DNU196621:DOA196621 DXQ196621:DXW196621 EHM196621:EHS196621 ERI196621:ERO196621 FBE196621:FBK196621 FLA196621:FLG196621 FUW196621:FVC196621 GES196621:GEY196621 GOO196621:GOU196621 GYK196621:GYQ196621 HIG196621:HIM196621 HSC196621:HSI196621 IBY196621:ICE196621 ILU196621:IMA196621 IVQ196621:IVW196621 JFM196621:JFS196621 JPI196621:JPO196621 JZE196621:JZK196621 KJA196621:KJG196621 KSW196621:KTC196621 LCS196621:LCY196621 LMO196621:LMU196621 LWK196621:LWQ196621 MGG196621:MGM196621 MQC196621:MQI196621 MZY196621:NAE196621 NJU196621:NKA196621 NTQ196621:NTW196621 ODM196621:ODS196621 ONI196621:ONO196621 OXE196621:OXK196621 PHA196621:PHG196621 PQW196621:PRC196621 QAS196621:QAY196621 QKO196621:QKU196621 QUK196621:QUQ196621 REG196621:REM196621 ROC196621:ROI196621 RXY196621:RYE196621 SHU196621:SIA196621 SRQ196621:SRW196621 TBM196621:TBS196621 TLI196621:TLO196621 TVE196621:TVK196621 UFA196621:UFG196621 UOW196621:UPC196621 UYS196621:UYY196621 VIO196621:VIU196621 VSK196621:VSQ196621 WCG196621:WCM196621 WMC196621:WMI196621 WVY196621:WWE196621 Q262157:W262157 JM262157:JS262157 TI262157:TO262157 ADE262157:ADK262157 ANA262157:ANG262157 AWW262157:AXC262157 BGS262157:BGY262157 BQO262157:BQU262157 CAK262157:CAQ262157 CKG262157:CKM262157 CUC262157:CUI262157 DDY262157:DEE262157 DNU262157:DOA262157 DXQ262157:DXW262157 EHM262157:EHS262157 ERI262157:ERO262157 FBE262157:FBK262157 FLA262157:FLG262157 FUW262157:FVC262157 GES262157:GEY262157 GOO262157:GOU262157 GYK262157:GYQ262157 HIG262157:HIM262157 HSC262157:HSI262157 IBY262157:ICE262157 ILU262157:IMA262157 IVQ262157:IVW262157 JFM262157:JFS262157 JPI262157:JPO262157 JZE262157:JZK262157 KJA262157:KJG262157 KSW262157:KTC262157 LCS262157:LCY262157 LMO262157:LMU262157 LWK262157:LWQ262157 MGG262157:MGM262157 MQC262157:MQI262157 MZY262157:NAE262157 NJU262157:NKA262157 NTQ262157:NTW262157 ODM262157:ODS262157 ONI262157:ONO262157 OXE262157:OXK262157 PHA262157:PHG262157 PQW262157:PRC262157 QAS262157:QAY262157 QKO262157:QKU262157 QUK262157:QUQ262157 REG262157:REM262157 ROC262157:ROI262157 RXY262157:RYE262157 SHU262157:SIA262157 SRQ262157:SRW262157 TBM262157:TBS262157 TLI262157:TLO262157 TVE262157:TVK262157 UFA262157:UFG262157 UOW262157:UPC262157 UYS262157:UYY262157 VIO262157:VIU262157 VSK262157:VSQ262157 WCG262157:WCM262157 WMC262157:WMI262157 WVY262157:WWE262157 Q327693:W327693 JM327693:JS327693 TI327693:TO327693 ADE327693:ADK327693 ANA327693:ANG327693 AWW327693:AXC327693 BGS327693:BGY327693 BQO327693:BQU327693 CAK327693:CAQ327693 CKG327693:CKM327693 CUC327693:CUI327693 DDY327693:DEE327693 DNU327693:DOA327693 DXQ327693:DXW327693 EHM327693:EHS327693 ERI327693:ERO327693 FBE327693:FBK327693 FLA327693:FLG327693 FUW327693:FVC327693 GES327693:GEY327693 GOO327693:GOU327693 GYK327693:GYQ327693 HIG327693:HIM327693 HSC327693:HSI327693 IBY327693:ICE327693 ILU327693:IMA327693 IVQ327693:IVW327693 JFM327693:JFS327693 JPI327693:JPO327693 JZE327693:JZK327693 KJA327693:KJG327693 KSW327693:KTC327693 LCS327693:LCY327693 LMO327693:LMU327693 LWK327693:LWQ327693 MGG327693:MGM327693 MQC327693:MQI327693 MZY327693:NAE327693 NJU327693:NKA327693 NTQ327693:NTW327693 ODM327693:ODS327693 ONI327693:ONO327693 OXE327693:OXK327693 PHA327693:PHG327693 PQW327693:PRC327693 QAS327693:QAY327693 QKO327693:QKU327693 QUK327693:QUQ327693 REG327693:REM327693 ROC327693:ROI327693 RXY327693:RYE327693 SHU327693:SIA327693 SRQ327693:SRW327693 TBM327693:TBS327693 TLI327693:TLO327693 TVE327693:TVK327693 UFA327693:UFG327693 UOW327693:UPC327693 UYS327693:UYY327693 VIO327693:VIU327693 VSK327693:VSQ327693 WCG327693:WCM327693 WMC327693:WMI327693 WVY327693:WWE327693 Q393229:W393229 JM393229:JS393229 TI393229:TO393229 ADE393229:ADK393229 ANA393229:ANG393229 AWW393229:AXC393229 BGS393229:BGY393229 BQO393229:BQU393229 CAK393229:CAQ393229 CKG393229:CKM393229 CUC393229:CUI393229 DDY393229:DEE393229 DNU393229:DOA393229 DXQ393229:DXW393229 EHM393229:EHS393229 ERI393229:ERO393229 FBE393229:FBK393229 FLA393229:FLG393229 FUW393229:FVC393229 GES393229:GEY393229 GOO393229:GOU393229 GYK393229:GYQ393229 HIG393229:HIM393229 HSC393229:HSI393229 IBY393229:ICE393229 ILU393229:IMA393229 IVQ393229:IVW393229 JFM393229:JFS393229 JPI393229:JPO393229 JZE393229:JZK393229 KJA393229:KJG393229 KSW393229:KTC393229 LCS393229:LCY393229 LMO393229:LMU393229 LWK393229:LWQ393229 MGG393229:MGM393229 MQC393229:MQI393229 MZY393229:NAE393229 NJU393229:NKA393229 NTQ393229:NTW393229 ODM393229:ODS393229 ONI393229:ONO393229 OXE393229:OXK393229 PHA393229:PHG393229 PQW393229:PRC393229 QAS393229:QAY393229 QKO393229:QKU393229 QUK393229:QUQ393229 REG393229:REM393229 ROC393229:ROI393229 RXY393229:RYE393229 SHU393229:SIA393229 SRQ393229:SRW393229 TBM393229:TBS393229 TLI393229:TLO393229 TVE393229:TVK393229 UFA393229:UFG393229 UOW393229:UPC393229 UYS393229:UYY393229 VIO393229:VIU393229 VSK393229:VSQ393229 WCG393229:WCM393229 WMC393229:WMI393229 WVY393229:WWE393229 Q458765:W458765 JM458765:JS458765 TI458765:TO458765 ADE458765:ADK458765 ANA458765:ANG458765 AWW458765:AXC458765 BGS458765:BGY458765 BQO458765:BQU458765 CAK458765:CAQ458765 CKG458765:CKM458765 CUC458765:CUI458765 DDY458765:DEE458765 DNU458765:DOA458765 DXQ458765:DXW458765 EHM458765:EHS458765 ERI458765:ERO458765 FBE458765:FBK458765 FLA458765:FLG458765 FUW458765:FVC458765 GES458765:GEY458765 GOO458765:GOU458765 GYK458765:GYQ458765 HIG458765:HIM458765 HSC458765:HSI458765 IBY458765:ICE458765 ILU458765:IMA458765 IVQ458765:IVW458765 JFM458765:JFS458765 JPI458765:JPO458765 JZE458765:JZK458765 KJA458765:KJG458765 KSW458765:KTC458765 LCS458765:LCY458765 LMO458765:LMU458765 LWK458765:LWQ458765 MGG458765:MGM458765 MQC458765:MQI458765 MZY458765:NAE458765 NJU458765:NKA458765 NTQ458765:NTW458765 ODM458765:ODS458765 ONI458765:ONO458765 OXE458765:OXK458765 PHA458765:PHG458765 PQW458765:PRC458765 QAS458765:QAY458765 QKO458765:QKU458765 QUK458765:QUQ458765 REG458765:REM458765 ROC458765:ROI458765 RXY458765:RYE458765 SHU458765:SIA458765 SRQ458765:SRW458765 TBM458765:TBS458765 TLI458765:TLO458765 TVE458765:TVK458765 UFA458765:UFG458765 UOW458765:UPC458765 UYS458765:UYY458765 VIO458765:VIU458765 VSK458765:VSQ458765 WCG458765:WCM458765 WMC458765:WMI458765 WVY458765:WWE458765 Q524301:W524301 JM524301:JS524301 TI524301:TO524301 ADE524301:ADK524301 ANA524301:ANG524301 AWW524301:AXC524301 BGS524301:BGY524301 BQO524301:BQU524301 CAK524301:CAQ524301 CKG524301:CKM524301 CUC524301:CUI524301 DDY524301:DEE524301 DNU524301:DOA524301 DXQ524301:DXW524301 EHM524301:EHS524301 ERI524301:ERO524301 FBE524301:FBK524301 FLA524301:FLG524301 FUW524301:FVC524301 GES524301:GEY524301 GOO524301:GOU524301 GYK524301:GYQ524301 HIG524301:HIM524301 HSC524301:HSI524301 IBY524301:ICE524301 ILU524301:IMA524301 IVQ524301:IVW524301 JFM524301:JFS524301 JPI524301:JPO524301 JZE524301:JZK524301 KJA524301:KJG524301 KSW524301:KTC524301 LCS524301:LCY524301 LMO524301:LMU524301 LWK524301:LWQ524301 MGG524301:MGM524301 MQC524301:MQI524301 MZY524301:NAE524301 NJU524301:NKA524301 NTQ524301:NTW524301 ODM524301:ODS524301 ONI524301:ONO524301 OXE524301:OXK524301 PHA524301:PHG524301 PQW524301:PRC524301 QAS524301:QAY524301 QKO524301:QKU524301 QUK524301:QUQ524301 REG524301:REM524301 ROC524301:ROI524301 RXY524301:RYE524301 SHU524301:SIA524301 SRQ524301:SRW524301 TBM524301:TBS524301 TLI524301:TLO524301 TVE524301:TVK524301 UFA524301:UFG524301 UOW524301:UPC524301 UYS524301:UYY524301 VIO524301:VIU524301 VSK524301:VSQ524301 WCG524301:WCM524301 WMC524301:WMI524301 WVY524301:WWE524301 Q589837:W589837 JM589837:JS589837 TI589837:TO589837 ADE589837:ADK589837 ANA589837:ANG589837 AWW589837:AXC589837 BGS589837:BGY589837 BQO589837:BQU589837 CAK589837:CAQ589837 CKG589837:CKM589837 CUC589837:CUI589837 DDY589837:DEE589837 DNU589837:DOA589837 DXQ589837:DXW589837 EHM589837:EHS589837 ERI589837:ERO589837 FBE589837:FBK589837 FLA589837:FLG589837 FUW589837:FVC589837 GES589837:GEY589837 GOO589837:GOU589837 GYK589837:GYQ589837 HIG589837:HIM589837 HSC589837:HSI589837 IBY589837:ICE589837 ILU589837:IMA589837 IVQ589837:IVW589837 JFM589837:JFS589837 JPI589837:JPO589837 JZE589837:JZK589837 KJA589837:KJG589837 KSW589837:KTC589837 LCS589837:LCY589837 LMO589837:LMU589837 LWK589837:LWQ589837 MGG589837:MGM589837 MQC589837:MQI589837 MZY589837:NAE589837 NJU589837:NKA589837 NTQ589837:NTW589837 ODM589837:ODS589837 ONI589837:ONO589837 OXE589837:OXK589837 PHA589837:PHG589837 PQW589837:PRC589837 QAS589837:QAY589837 QKO589837:QKU589837 QUK589837:QUQ589837 REG589837:REM589837 ROC589837:ROI589837 RXY589837:RYE589837 SHU589837:SIA589837 SRQ589837:SRW589837 TBM589837:TBS589837 TLI589837:TLO589837 TVE589837:TVK589837 UFA589837:UFG589837 UOW589837:UPC589837 UYS589837:UYY589837 VIO589837:VIU589837 VSK589837:VSQ589837 WCG589837:WCM589837 WMC589837:WMI589837 WVY589837:WWE589837 Q655373:W655373 JM655373:JS655373 TI655373:TO655373 ADE655373:ADK655373 ANA655373:ANG655373 AWW655373:AXC655373 BGS655373:BGY655373 BQO655373:BQU655373 CAK655373:CAQ655373 CKG655373:CKM655373 CUC655373:CUI655373 DDY655373:DEE655373 DNU655373:DOA655373 DXQ655373:DXW655373 EHM655373:EHS655373 ERI655373:ERO655373 FBE655373:FBK655373 FLA655373:FLG655373 FUW655373:FVC655373 GES655373:GEY655373 GOO655373:GOU655373 GYK655373:GYQ655373 HIG655373:HIM655373 HSC655373:HSI655373 IBY655373:ICE655373 ILU655373:IMA655373 IVQ655373:IVW655373 JFM655373:JFS655373 JPI655373:JPO655373 JZE655373:JZK655373 KJA655373:KJG655373 KSW655373:KTC655373 LCS655373:LCY655373 LMO655373:LMU655373 LWK655373:LWQ655373 MGG655373:MGM655373 MQC655373:MQI655373 MZY655373:NAE655373 NJU655373:NKA655373 NTQ655373:NTW655373 ODM655373:ODS655373 ONI655373:ONO655373 OXE655373:OXK655373 PHA655373:PHG655373 PQW655373:PRC655373 QAS655373:QAY655373 QKO655373:QKU655373 QUK655373:QUQ655373 REG655373:REM655373 ROC655373:ROI655373 RXY655373:RYE655373 SHU655373:SIA655373 SRQ655373:SRW655373 TBM655373:TBS655373 TLI655373:TLO655373 TVE655373:TVK655373 UFA655373:UFG655373 UOW655373:UPC655373 UYS655373:UYY655373 VIO655373:VIU655373 VSK655373:VSQ655373 WCG655373:WCM655373 WMC655373:WMI655373 WVY655373:WWE655373 Q720909:W720909 JM720909:JS720909 TI720909:TO720909 ADE720909:ADK720909 ANA720909:ANG720909 AWW720909:AXC720909 BGS720909:BGY720909 BQO720909:BQU720909 CAK720909:CAQ720909 CKG720909:CKM720909 CUC720909:CUI720909 DDY720909:DEE720909 DNU720909:DOA720909 DXQ720909:DXW720909 EHM720909:EHS720909 ERI720909:ERO720909 FBE720909:FBK720909 FLA720909:FLG720909 FUW720909:FVC720909 GES720909:GEY720909 GOO720909:GOU720909 GYK720909:GYQ720909 HIG720909:HIM720909 HSC720909:HSI720909 IBY720909:ICE720909 ILU720909:IMA720909 IVQ720909:IVW720909 JFM720909:JFS720909 JPI720909:JPO720909 JZE720909:JZK720909 KJA720909:KJG720909 KSW720909:KTC720909 LCS720909:LCY720909 LMO720909:LMU720909 LWK720909:LWQ720909 MGG720909:MGM720909 MQC720909:MQI720909 MZY720909:NAE720909 NJU720909:NKA720909 NTQ720909:NTW720909 ODM720909:ODS720909 ONI720909:ONO720909 OXE720909:OXK720909 PHA720909:PHG720909 PQW720909:PRC720909 QAS720909:QAY720909 QKO720909:QKU720909 QUK720909:QUQ720909 REG720909:REM720909 ROC720909:ROI720909 RXY720909:RYE720909 SHU720909:SIA720909 SRQ720909:SRW720909 TBM720909:TBS720909 TLI720909:TLO720909 TVE720909:TVK720909 UFA720909:UFG720909 UOW720909:UPC720909 UYS720909:UYY720909 VIO720909:VIU720909 VSK720909:VSQ720909 WCG720909:WCM720909 WMC720909:WMI720909 WVY720909:WWE720909 Q786445:W786445 JM786445:JS786445 TI786445:TO786445 ADE786445:ADK786445 ANA786445:ANG786445 AWW786445:AXC786445 BGS786445:BGY786445 BQO786445:BQU786445 CAK786445:CAQ786445 CKG786445:CKM786445 CUC786445:CUI786445 DDY786445:DEE786445 DNU786445:DOA786445 DXQ786445:DXW786445 EHM786445:EHS786445 ERI786445:ERO786445 FBE786445:FBK786445 FLA786445:FLG786445 FUW786445:FVC786445 GES786445:GEY786445 GOO786445:GOU786445 GYK786445:GYQ786445 HIG786445:HIM786445 HSC786445:HSI786445 IBY786445:ICE786445 ILU786445:IMA786445 IVQ786445:IVW786445 JFM786445:JFS786445 JPI786445:JPO786445 JZE786445:JZK786445 KJA786445:KJG786445 KSW786445:KTC786445 LCS786445:LCY786445 LMO786445:LMU786445 LWK786445:LWQ786445 MGG786445:MGM786445 MQC786445:MQI786445 MZY786445:NAE786445 NJU786445:NKA786445 NTQ786445:NTW786445 ODM786445:ODS786445 ONI786445:ONO786445 OXE786445:OXK786445 PHA786445:PHG786445 PQW786445:PRC786445 QAS786445:QAY786445 QKO786445:QKU786445 QUK786445:QUQ786445 REG786445:REM786445 ROC786445:ROI786445 RXY786445:RYE786445 SHU786445:SIA786445 SRQ786445:SRW786445 TBM786445:TBS786445 TLI786445:TLO786445 TVE786445:TVK786445 UFA786445:UFG786445 UOW786445:UPC786445 UYS786445:UYY786445 VIO786445:VIU786445 VSK786445:VSQ786445 WCG786445:WCM786445 WMC786445:WMI786445 WVY786445:WWE786445 Q851981:W851981 JM851981:JS851981 TI851981:TO851981 ADE851981:ADK851981 ANA851981:ANG851981 AWW851981:AXC851981 BGS851981:BGY851981 BQO851981:BQU851981 CAK851981:CAQ851981 CKG851981:CKM851981 CUC851981:CUI851981 DDY851981:DEE851981 DNU851981:DOA851981 DXQ851981:DXW851981 EHM851981:EHS851981 ERI851981:ERO851981 FBE851981:FBK851981 FLA851981:FLG851981 FUW851981:FVC851981 GES851981:GEY851981 GOO851981:GOU851981 GYK851981:GYQ851981 HIG851981:HIM851981 HSC851981:HSI851981 IBY851981:ICE851981 ILU851981:IMA851981 IVQ851981:IVW851981 JFM851981:JFS851981 JPI851981:JPO851981 JZE851981:JZK851981 KJA851981:KJG851981 KSW851981:KTC851981 LCS851981:LCY851981 LMO851981:LMU851981 LWK851981:LWQ851981 MGG851981:MGM851981 MQC851981:MQI851981 MZY851981:NAE851981 NJU851981:NKA851981 NTQ851981:NTW851981 ODM851981:ODS851981 ONI851981:ONO851981 OXE851981:OXK851981 PHA851981:PHG851981 PQW851981:PRC851981 QAS851981:QAY851981 QKO851981:QKU851981 QUK851981:QUQ851981 REG851981:REM851981 ROC851981:ROI851981 RXY851981:RYE851981 SHU851981:SIA851981 SRQ851981:SRW851981 TBM851981:TBS851981 TLI851981:TLO851981 TVE851981:TVK851981 UFA851981:UFG851981 UOW851981:UPC851981 UYS851981:UYY851981 VIO851981:VIU851981 VSK851981:VSQ851981 WCG851981:WCM851981 WMC851981:WMI851981 WVY851981:WWE851981 Q917517:W917517 JM917517:JS917517 TI917517:TO917517 ADE917517:ADK917517 ANA917517:ANG917517 AWW917517:AXC917517 BGS917517:BGY917517 BQO917517:BQU917517 CAK917517:CAQ917517 CKG917517:CKM917517 CUC917517:CUI917517 DDY917517:DEE917517 DNU917517:DOA917517 DXQ917517:DXW917517 EHM917517:EHS917517 ERI917517:ERO917517 FBE917517:FBK917517 FLA917517:FLG917517 FUW917517:FVC917517 GES917517:GEY917517 GOO917517:GOU917517 GYK917517:GYQ917517 HIG917517:HIM917517 HSC917517:HSI917517 IBY917517:ICE917517 ILU917517:IMA917517 IVQ917517:IVW917517 JFM917517:JFS917517 JPI917517:JPO917517 JZE917517:JZK917517 KJA917517:KJG917517 KSW917517:KTC917517 LCS917517:LCY917517 LMO917517:LMU917517 LWK917517:LWQ917517 MGG917517:MGM917517 MQC917517:MQI917517 MZY917517:NAE917517 NJU917517:NKA917517 NTQ917517:NTW917517 ODM917517:ODS917517 ONI917517:ONO917517 OXE917517:OXK917517 PHA917517:PHG917517 PQW917517:PRC917517 QAS917517:QAY917517 QKO917517:QKU917517 QUK917517:QUQ917517 REG917517:REM917517 ROC917517:ROI917517 RXY917517:RYE917517 SHU917517:SIA917517 SRQ917517:SRW917517 TBM917517:TBS917517 TLI917517:TLO917517 TVE917517:TVK917517 UFA917517:UFG917517 UOW917517:UPC917517 UYS917517:UYY917517 VIO917517:VIU917517 VSK917517:VSQ917517 WCG917517:WCM917517 WMC917517:WMI917517 WVY917517:WWE917517 Q983053:W983053 JM983053:JS983053 TI983053:TO983053 ADE983053:ADK983053 ANA983053:ANG983053 AWW983053:AXC983053 BGS983053:BGY983053 BQO983053:BQU983053 CAK983053:CAQ983053 CKG983053:CKM983053 CUC983053:CUI983053 DDY983053:DEE983053 DNU983053:DOA983053 DXQ983053:DXW983053 EHM983053:EHS983053 ERI983053:ERO983053 FBE983053:FBK983053 FLA983053:FLG983053 FUW983053:FVC983053 GES983053:GEY983053 GOO983053:GOU983053 GYK983053:GYQ983053 HIG983053:HIM983053 HSC983053:HSI983053 IBY983053:ICE983053 ILU983053:IMA983053 IVQ983053:IVW983053 JFM983053:JFS983053 JPI983053:JPO983053 JZE983053:JZK983053 KJA983053:KJG983053 KSW983053:KTC983053 LCS983053:LCY983053 LMO983053:LMU983053 LWK983053:LWQ983053 MGG983053:MGM983053 MQC983053:MQI983053 MZY983053:NAE983053 NJU983053:NKA983053 NTQ983053:NTW983053 ODM983053:ODS983053 ONI983053:ONO983053 OXE983053:OXK983053 PHA983053:PHG983053 PQW983053:PRC983053 QAS983053:QAY983053 QKO983053:QKU983053 QUK983053:QUQ983053 REG983053:REM983053 ROC983053:ROI983053 RXY983053:RYE983053 SHU983053:SIA983053 SRQ983053:SRW983053 TBM983053:TBS983053 TLI983053:TLO983053 TVE983053:TVK983053 UFA983053:UFG983053 UOW983053:UPC983053 UYS983053:UYY983053 VIO983053:VIU983053 VSK983053:VSQ983053 WCG983053:WCM983053 WMC983053:WMI983053 WVY983053:WWE983053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CFFCC"/>
  </sheetPr>
  <dimension ref="A3:J29"/>
  <sheetViews>
    <sheetView workbookViewId="0">
      <selection activeCell="J27" sqref="J27"/>
    </sheetView>
  </sheetViews>
  <sheetFormatPr defaultColWidth="9" defaultRowHeight="15" customHeight="1"/>
  <cols>
    <col min="1" max="5" width="2.625" style="14" customWidth="1"/>
    <col min="6" max="7" width="10.625" style="14" customWidth="1"/>
    <col min="8" max="8" width="18.375" style="14" customWidth="1"/>
    <col min="9" max="12" width="20.625" style="14" customWidth="1"/>
    <col min="13" max="13" width="9" style="14" customWidth="1"/>
    <col min="14" max="16384" width="9" style="14"/>
  </cols>
  <sheetData>
    <row r="3" spans="1:9" ht="15" customHeight="1">
      <c r="A3" s="14" t="s">
        <v>1220</v>
      </c>
    </row>
    <row r="4" spans="1:9" ht="15" customHeight="1">
      <c r="H4" s="125" t="s">
        <v>1241</v>
      </c>
      <c r="I4" s="121" t="s">
        <v>1242</v>
      </c>
    </row>
    <row r="5" spans="1:9" ht="15" customHeight="1">
      <c r="H5" s="118">
        <v>0</v>
      </c>
      <c r="I5" s="122" t="s">
        <v>1243</v>
      </c>
    </row>
    <row r="6" spans="1:9" ht="15" customHeight="1">
      <c r="H6" s="119">
        <v>100</v>
      </c>
      <c r="I6" s="123" t="s">
        <v>1244</v>
      </c>
    </row>
    <row r="7" spans="1:9" ht="15" customHeight="1">
      <c r="H7" s="119">
        <v>200</v>
      </c>
      <c r="I7" s="123" t="s">
        <v>1245</v>
      </c>
    </row>
    <row r="8" spans="1:9" ht="15" customHeight="1">
      <c r="H8" s="119">
        <v>300</v>
      </c>
      <c r="I8" s="123" t="s">
        <v>1246</v>
      </c>
    </row>
    <row r="9" spans="1:9" ht="15" customHeight="1">
      <c r="H9" s="120" t="s">
        <v>1223</v>
      </c>
      <c r="I9" s="124"/>
    </row>
    <row r="12" spans="1:9" ht="15" customHeight="1">
      <c r="A12" s="14" t="s">
        <v>1220</v>
      </c>
    </row>
    <row r="13" spans="1:9" ht="15" customHeight="1">
      <c r="H13" s="125" t="s">
        <v>1228</v>
      </c>
      <c r="I13" s="121" t="s">
        <v>1229</v>
      </c>
    </row>
    <row r="14" spans="1:9" ht="15" customHeight="1">
      <c r="H14" s="118">
        <v>1</v>
      </c>
      <c r="I14" s="122" t="s">
        <v>1</v>
      </c>
    </row>
    <row r="15" spans="1:9" ht="15" customHeight="1">
      <c r="H15" s="119">
        <v>2</v>
      </c>
      <c r="I15" s="123" t="s">
        <v>1224</v>
      </c>
    </row>
    <row r="16" spans="1:9" ht="15" customHeight="1">
      <c r="H16" s="119">
        <v>3</v>
      </c>
      <c r="I16" s="123" t="s">
        <v>1225</v>
      </c>
    </row>
    <row r="17" spans="1:10" ht="15" customHeight="1">
      <c r="H17" s="119">
        <v>4</v>
      </c>
      <c r="I17" s="123" t="s">
        <v>1226</v>
      </c>
    </row>
    <row r="18" spans="1:10" ht="15" customHeight="1">
      <c r="H18" s="119">
        <v>5</v>
      </c>
      <c r="I18" s="123" t="s">
        <v>1227</v>
      </c>
    </row>
    <row r="19" spans="1:10" ht="15" customHeight="1">
      <c r="H19" s="120" t="s">
        <v>1223</v>
      </c>
      <c r="I19" s="124"/>
    </row>
    <row r="21" spans="1:10" ht="15" customHeight="1">
      <c r="H21" s="55"/>
    </row>
    <row r="22" spans="1:10" ht="15" customHeight="1">
      <c r="A22" s="14" t="s">
        <v>1218</v>
      </c>
    </row>
    <row r="23" spans="1:10" ht="15" customHeight="1">
      <c r="H23" s="125" t="s">
        <v>1236</v>
      </c>
      <c r="I23" s="121" t="s">
        <v>1237</v>
      </c>
      <c r="J23" s="178" t="s">
        <v>1244</v>
      </c>
    </row>
    <row r="24" spans="1:10" ht="15" customHeight="1">
      <c r="H24" s="118">
        <v>101</v>
      </c>
      <c r="I24" s="127" t="s">
        <v>1235</v>
      </c>
      <c r="J24" s="175">
        <v>1</v>
      </c>
    </row>
    <row r="25" spans="1:10" ht="15" customHeight="1">
      <c r="H25" s="119">
        <v>102</v>
      </c>
      <c r="I25" s="128" t="s">
        <v>1231</v>
      </c>
      <c r="J25" s="176">
        <v>1</v>
      </c>
    </row>
    <row r="26" spans="1:10" ht="15" customHeight="1">
      <c r="H26" s="119">
        <v>103</v>
      </c>
      <c r="I26" s="128" t="s">
        <v>1232</v>
      </c>
      <c r="J26" s="176">
        <v>3</v>
      </c>
    </row>
    <row r="27" spans="1:10" ht="15" customHeight="1">
      <c r="H27" s="119">
        <v>104</v>
      </c>
      <c r="I27" s="128" t="s">
        <v>1233</v>
      </c>
      <c r="J27" s="176">
        <v>4</v>
      </c>
    </row>
    <row r="28" spans="1:10" ht="15" customHeight="1">
      <c r="H28" s="119">
        <v>999</v>
      </c>
      <c r="I28" s="128" t="s">
        <v>1234</v>
      </c>
      <c r="J28" s="176"/>
    </row>
    <row r="29" spans="1:10" ht="15" customHeight="1">
      <c r="H29" s="126" t="s">
        <v>1223</v>
      </c>
      <c r="I29" s="129"/>
      <c r="J29" s="177"/>
    </row>
  </sheetData>
  <phoneticPr fontId="165"/>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CFFCC"/>
  </sheetPr>
  <dimension ref="A1:AV74"/>
  <sheetViews>
    <sheetView topLeftCell="AG1" workbookViewId="0">
      <pane ySplit="2" topLeftCell="A3" activePane="bottomLeft" state="frozen"/>
      <selection pane="bottomLeft" activeCell="AQ28" sqref="AQ28"/>
    </sheetView>
  </sheetViews>
  <sheetFormatPr defaultColWidth="9" defaultRowHeight="13.5"/>
  <cols>
    <col min="1" max="1" width="7.125" bestFit="1" customWidth="1"/>
    <col min="2" max="2" width="6.125" customWidth="1"/>
    <col min="3" max="3" width="5.25" customWidth="1"/>
    <col min="4" max="4" width="4.875" customWidth="1"/>
    <col min="5" max="30" width="5.875" customWidth="1"/>
    <col min="31" max="31" width="12" customWidth="1"/>
    <col min="32" max="32" width="10" customWidth="1"/>
    <col min="33" max="33" width="9" style="3" customWidth="1"/>
    <col min="34" max="34" width="23.875" customWidth="1"/>
    <col min="35" max="35" width="7.375" style="3" customWidth="1"/>
    <col min="37" max="37" width="9" style="3" customWidth="1"/>
    <col min="41" max="41" width="8" customWidth="1"/>
    <col min="42" max="42" width="6.75" customWidth="1"/>
    <col min="44" max="44" width="23.125" customWidth="1"/>
    <col min="46" max="46" width="27" customWidth="1"/>
  </cols>
  <sheetData>
    <row r="1" spans="1:48">
      <c r="A1" t="s">
        <v>106</v>
      </c>
      <c r="E1" t="s">
        <v>107</v>
      </c>
      <c r="R1" t="s">
        <v>108</v>
      </c>
      <c r="AO1" t="s">
        <v>109</v>
      </c>
      <c r="AQ1" t="s">
        <v>4093</v>
      </c>
      <c r="AS1" t="s">
        <v>4093</v>
      </c>
      <c r="AU1" t="s">
        <v>4099</v>
      </c>
    </row>
    <row r="2" spans="1:48">
      <c r="A2" s="4" t="s">
        <v>110</v>
      </c>
      <c r="B2" s="4" t="s">
        <v>111</v>
      </c>
      <c r="C2" s="4" t="s">
        <v>112</v>
      </c>
      <c r="D2" s="4" t="s">
        <v>34</v>
      </c>
      <c r="E2" s="5" t="s">
        <v>113</v>
      </c>
      <c r="F2" s="5" t="s">
        <v>114</v>
      </c>
      <c r="G2" s="5" t="s">
        <v>115</v>
      </c>
      <c r="H2" s="5" t="s">
        <v>116</v>
      </c>
      <c r="I2" s="5" t="s">
        <v>117</v>
      </c>
      <c r="J2" s="5" t="s">
        <v>118</v>
      </c>
      <c r="K2" s="5" t="s">
        <v>119</v>
      </c>
      <c r="L2" s="5" t="s">
        <v>120</v>
      </c>
      <c r="M2" s="5" t="s">
        <v>121</v>
      </c>
      <c r="N2" s="5" t="s">
        <v>122</v>
      </c>
      <c r="O2" s="5" t="s">
        <v>123</v>
      </c>
      <c r="P2" s="5" t="s">
        <v>124</v>
      </c>
      <c r="Q2" s="5" t="s">
        <v>125</v>
      </c>
      <c r="R2" s="6" t="s">
        <v>113</v>
      </c>
      <c r="S2" s="6" t="s">
        <v>114</v>
      </c>
      <c r="T2" s="6" t="s">
        <v>115</v>
      </c>
      <c r="U2" s="6" t="s">
        <v>116</v>
      </c>
      <c r="V2" s="6" t="s">
        <v>117</v>
      </c>
      <c r="W2" s="6" t="s">
        <v>118</v>
      </c>
      <c r="X2" s="6" t="s">
        <v>119</v>
      </c>
      <c r="Y2" s="6" t="s">
        <v>120</v>
      </c>
      <c r="Z2" s="6" t="s">
        <v>121</v>
      </c>
      <c r="AA2" s="6" t="s">
        <v>122</v>
      </c>
      <c r="AB2" s="6" t="s">
        <v>123</v>
      </c>
      <c r="AC2" s="6" t="s">
        <v>124</v>
      </c>
      <c r="AD2" s="6" t="s">
        <v>125</v>
      </c>
      <c r="AE2" s="4" t="s">
        <v>126</v>
      </c>
      <c r="AF2" s="4" t="s">
        <v>127</v>
      </c>
      <c r="AG2" s="4" t="s">
        <v>128</v>
      </c>
      <c r="AH2" s="4" t="s">
        <v>129</v>
      </c>
      <c r="AI2" s="4" t="s">
        <v>130</v>
      </c>
      <c r="AJ2" s="4" t="s">
        <v>131</v>
      </c>
      <c r="AK2" s="4" t="s">
        <v>132</v>
      </c>
      <c r="AL2" s="4" t="s">
        <v>133</v>
      </c>
      <c r="AM2" s="4" t="s">
        <v>134</v>
      </c>
      <c r="AN2" s="4" t="s">
        <v>135</v>
      </c>
      <c r="AO2" s="5" t="s">
        <v>26</v>
      </c>
      <c r="AP2" s="5" t="s">
        <v>26</v>
      </c>
      <c r="AQ2" s="1305" t="s">
        <v>26</v>
      </c>
      <c r="AR2" s="1306" t="s">
        <v>26</v>
      </c>
      <c r="AS2" s="1305" t="s">
        <v>4094</v>
      </c>
      <c r="AT2" s="1306" t="s">
        <v>4095</v>
      </c>
      <c r="AU2" s="1305" t="s">
        <v>4098</v>
      </c>
      <c r="AV2" s="1306" t="s">
        <v>42</v>
      </c>
    </row>
    <row r="3" spans="1:48">
      <c r="A3" t="s">
        <v>136</v>
      </c>
      <c r="B3" t="s">
        <v>137</v>
      </c>
      <c r="C3" t="s">
        <v>137</v>
      </c>
      <c r="D3" t="s">
        <v>138</v>
      </c>
      <c r="E3">
        <v>0.5</v>
      </c>
      <c r="F3">
        <v>0.5</v>
      </c>
      <c r="G3">
        <v>1</v>
      </c>
      <c r="H3">
        <v>1</v>
      </c>
      <c r="I3">
        <v>1</v>
      </c>
      <c r="J3">
        <v>1</v>
      </c>
      <c r="K3">
        <v>1</v>
      </c>
      <c r="L3">
        <v>1</v>
      </c>
      <c r="M3">
        <v>2</v>
      </c>
      <c r="N3">
        <v>1</v>
      </c>
      <c r="O3">
        <v>1</v>
      </c>
      <c r="P3">
        <v>1</v>
      </c>
      <c r="Q3">
        <v>0.5</v>
      </c>
      <c r="R3">
        <v>0.3</v>
      </c>
      <c r="S3">
        <v>0.3</v>
      </c>
      <c r="T3">
        <v>0.3</v>
      </c>
      <c r="U3">
        <v>0.3</v>
      </c>
      <c r="V3">
        <v>0.5</v>
      </c>
      <c r="W3">
        <v>0.5</v>
      </c>
      <c r="X3">
        <v>0.5</v>
      </c>
      <c r="Y3">
        <v>0.6</v>
      </c>
      <c r="Z3">
        <v>0.8</v>
      </c>
      <c r="AA3">
        <v>0.5</v>
      </c>
      <c r="AB3">
        <v>0.5</v>
      </c>
      <c r="AC3">
        <v>0.3</v>
      </c>
      <c r="AD3">
        <v>0.3</v>
      </c>
      <c r="AE3" t="s">
        <v>113</v>
      </c>
      <c r="AF3" t="s">
        <v>112</v>
      </c>
      <c r="AG3" s="3" t="s">
        <v>139</v>
      </c>
      <c r="AH3" t="s">
        <v>46</v>
      </c>
      <c r="AI3" s="3" t="s">
        <v>140</v>
      </c>
      <c r="AJ3" t="s">
        <v>141</v>
      </c>
      <c r="AK3" s="3" t="s">
        <v>142</v>
      </c>
      <c r="AL3" t="s">
        <v>143</v>
      </c>
      <c r="AM3" s="3" t="s">
        <v>134</v>
      </c>
      <c r="AN3" t="s">
        <v>144</v>
      </c>
      <c r="AO3" s="3" t="s">
        <v>145</v>
      </c>
      <c r="AP3">
        <v>11</v>
      </c>
      <c r="AQ3" s="3" t="s">
        <v>145</v>
      </c>
      <c r="AR3" t="s">
        <v>4000</v>
      </c>
      <c r="AS3" s="3" t="s">
        <v>139</v>
      </c>
      <c r="AT3" t="s">
        <v>46</v>
      </c>
      <c r="AU3" s="3" t="s">
        <v>145</v>
      </c>
      <c r="AV3" t="s">
        <v>112</v>
      </c>
    </row>
    <row r="4" spans="1:48">
      <c r="B4" t="s">
        <v>146</v>
      </c>
      <c r="C4" t="s">
        <v>146</v>
      </c>
      <c r="D4" t="s">
        <v>136</v>
      </c>
      <c r="E4">
        <v>0.6</v>
      </c>
      <c r="F4">
        <v>0.6</v>
      </c>
      <c r="G4">
        <v>1.5</v>
      </c>
      <c r="H4">
        <v>1.5</v>
      </c>
      <c r="I4">
        <v>1.5</v>
      </c>
      <c r="J4">
        <v>1.5</v>
      </c>
      <c r="K4">
        <v>1.5</v>
      </c>
      <c r="L4">
        <v>1.5</v>
      </c>
      <c r="M4">
        <v>3</v>
      </c>
      <c r="N4">
        <v>1.5</v>
      </c>
      <c r="O4">
        <v>1.5</v>
      </c>
      <c r="P4">
        <v>1.5</v>
      </c>
      <c r="Q4">
        <v>0.8</v>
      </c>
      <c r="R4">
        <v>0.4</v>
      </c>
      <c r="S4">
        <v>0.4</v>
      </c>
      <c r="T4">
        <v>0.4</v>
      </c>
      <c r="U4">
        <v>0.4</v>
      </c>
      <c r="V4">
        <v>0.6</v>
      </c>
      <c r="W4">
        <v>0.6</v>
      </c>
      <c r="X4">
        <v>0.6</v>
      </c>
      <c r="Y4">
        <v>0.8</v>
      </c>
      <c r="AA4">
        <v>0.6</v>
      </c>
      <c r="AB4">
        <v>0.6</v>
      </c>
      <c r="AC4">
        <v>0.4</v>
      </c>
      <c r="AD4">
        <v>0.4</v>
      </c>
      <c r="AE4" t="s">
        <v>114</v>
      </c>
      <c r="AF4" t="s">
        <v>147</v>
      </c>
      <c r="AG4" s="3" t="s">
        <v>148</v>
      </c>
      <c r="AH4" t="s">
        <v>149</v>
      </c>
      <c r="AI4" s="3" t="s">
        <v>150</v>
      </c>
      <c r="AJ4" t="s">
        <v>151</v>
      </c>
      <c r="AK4" s="3" t="s">
        <v>152</v>
      </c>
      <c r="AL4" t="s">
        <v>153</v>
      </c>
      <c r="AM4" s="3" t="s">
        <v>154</v>
      </c>
      <c r="AN4" t="s">
        <v>155</v>
      </c>
      <c r="AO4" s="3" t="s">
        <v>156</v>
      </c>
      <c r="AP4">
        <v>12</v>
      </c>
      <c r="AQ4" s="3" t="s">
        <v>156</v>
      </c>
      <c r="AR4" t="s">
        <v>4002</v>
      </c>
      <c r="AS4" s="3" t="s">
        <v>148</v>
      </c>
      <c r="AT4" t="s">
        <v>149</v>
      </c>
      <c r="AU4" s="3" t="s">
        <v>156</v>
      </c>
      <c r="AV4" t="s">
        <v>189</v>
      </c>
    </row>
    <row r="5" spans="1:48">
      <c r="B5" t="s">
        <v>157</v>
      </c>
      <c r="C5" t="s">
        <v>157</v>
      </c>
      <c r="D5" t="s">
        <v>137</v>
      </c>
      <c r="E5">
        <v>0.8</v>
      </c>
      <c r="F5">
        <v>0.8</v>
      </c>
      <c r="G5">
        <v>2</v>
      </c>
      <c r="H5">
        <v>2</v>
      </c>
      <c r="I5">
        <v>2</v>
      </c>
      <c r="J5">
        <v>2</v>
      </c>
      <c r="K5">
        <v>2</v>
      </c>
      <c r="L5">
        <v>2</v>
      </c>
      <c r="M5">
        <v>4</v>
      </c>
      <c r="N5">
        <v>2</v>
      </c>
      <c r="O5">
        <v>2</v>
      </c>
      <c r="P5">
        <v>2</v>
      </c>
      <c r="Q5">
        <v>1</v>
      </c>
      <c r="R5">
        <v>0.5</v>
      </c>
      <c r="S5">
        <v>0.5</v>
      </c>
      <c r="T5">
        <v>0.5</v>
      </c>
      <c r="U5">
        <v>0.5</v>
      </c>
      <c r="V5">
        <v>0.8</v>
      </c>
      <c r="W5">
        <v>0.8</v>
      </c>
      <c r="X5">
        <v>0.8</v>
      </c>
      <c r="AA5">
        <v>0.8</v>
      </c>
      <c r="AC5">
        <v>0.5</v>
      </c>
      <c r="AD5">
        <v>0.5</v>
      </c>
      <c r="AE5" t="s">
        <v>115</v>
      </c>
      <c r="AF5" t="s">
        <v>158</v>
      </c>
      <c r="AG5" s="3" t="s">
        <v>159</v>
      </c>
      <c r="AH5" t="s">
        <v>160</v>
      </c>
      <c r="AI5" s="3" t="s">
        <v>161</v>
      </c>
      <c r="AJ5" t="s">
        <v>162</v>
      </c>
      <c r="AK5" s="3" t="s">
        <v>163</v>
      </c>
      <c r="AL5" t="s">
        <v>164</v>
      </c>
      <c r="AM5" s="3" t="s">
        <v>165</v>
      </c>
      <c r="AN5" t="s">
        <v>166</v>
      </c>
      <c r="AO5" s="3" t="s">
        <v>167</v>
      </c>
      <c r="AP5">
        <v>13</v>
      </c>
      <c r="AQ5" s="3" t="s">
        <v>4063</v>
      </c>
      <c r="AR5" t="s">
        <v>4006</v>
      </c>
      <c r="AS5" s="3" t="s">
        <v>159</v>
      </c>
      <c r="AT5" t="s">
        <v>160</v>
      </c>
      <c r="AU5" s="3" t="s">
        <v>167</v>
      </c>
      <c r="AV5" t="s">
        <v>179</v>
      </c>
    </row>
    <row r="6" spans="1:48">
      <c r="B6" t="s">
        <v>168</v>
      </c>
      <c r="C6" t="s">
        <v>168</v>
      </c>
      <c r="D6" t="s">
        <v>146</v>
      </c>
      <c r="E6">
        <v>1</v>
      </c>
      <c r="F6">
        <v>1</v>
      </c>
      <c r="G6">
        <v>3</v>
      </c>
      <c r="H6">
        <v>3</v>
      </c>
      <c r="I6">
        <v>3</v>
      </c>
      <c r="J6">
        <v>3</v>
      </c>
      <c r="K6">
        <v>3</v>
      </c>
      <c r="L6">
        <v>3</v>
      </c>
      <c r="M6">
        <v>5</v>
      </c>
      <c r="N6">
        <v>3</v>
      </c>
      <c r="O6">
        <v>3</v>
      </c>
      <c r="P6">
        <v>3</v>
      </c>
      <c r="Q6">
        <v>2</v>
      </c>
      <c r="R6">
        <v>0.6</v>
      </c>
      <c r="S6">
        <v>0.6</v>
      </c>
      <c r="T6">
        <v>0.6</v>
      </c>
      <c r="U6">
        <v>0.6</v>
      </c>
      <c r="AC6">
        <v>0.6</v>
      </c>
      <c r="AD6">
        <v>0.6</v>
      </c>
      <c r="AE6" t="s">
        <v>116</v>
      </c>
      <c r="AF6" t="s">
        <v>169</v>
      </c>
      <c r="AG6" s="3" t="s">
        <v>170</v>
      </c>
      <c r="AH6" t="s">
        <v>171</v>
      </c>
      <c r="AI6" s="3" t="s">
        <v>172</v>
      </c>
      <c r="AJ6" t="s">
        <v>173</v>
      </c>
      <c r="AK6" s="3" t="s">
        <v>174</v>
      </c>
      <c r="AL6" t="s">
        <v>175</v>
      </c>
      <c r="AM6" s="3" t="s">
        <v>176</v>
      </c>
      <c r="AO6" s="3" t="s">
        <v>177</v>
      </c>
      <c r="AP6">
        <v>14</v>
      </c>
      <c r="AQ6" s="3" t="s">
        <v>4064</v>
      </c>
      <c r="AR6" t="s">
        <v>4007</v>
      </c>
      <c r="AS6" s="3" t="s">
        <v>170</v>
      </c>
      <c r="AT6" t="s">
        <v>171</v>
      </c>
      <c r="AU6" s="3" t="s">
        <v>177</v>
      </c>
      <c r="AV6" t="s">
        <v>169</v>
      </c>
    </row>
    <row r="7" spans="1:48">
      <c r="B7" t="s">
        <v>178</v>
      </c>
      <c r="C7" t="s">
        <v>178</v>
      </c>
      <c r="D7" t="s">
        <v>157</v>
      </c>
      <c r="E7">
        <v>1.5</v>
      </c>
      <c r="F7">
        <v>1.5</v>
      </c>
      <c r="G7">
        <v>4</v>
      </c>
      <c r="H7">
        <v>4</v>
      </c>
      <c r="I7">
        <v>4</v>
      </c>
      <c r="J7">
        <v>4</v>
      </c>
      <c r="K7">
        <v>4</v>
      </c>
      <c r="L7">
        <v>4</v>
      </c>
      <c r="M7">
        <v>6</v>
      </c>
      <c r="N7">
        <v>4</v>
      </c>
      <c r="O7">
        <v>4</v>
      </c>
      <c r="P7">
        <v>4</v>
      </c>
      <c r="Q7">
        <v>3</v>
      </c>
      <c r="AD7">
        <v>0.7</v>
      </c>
      <c r="AE7" t="s">
        <v>117</v>
      </c>
      <c r="AF7" t="s">
        <v>179</v>
      </c>
      <c r="AG7" s="3" t="s">
        <v>180</v>
      </c>
      <c r="AH7" t="s">
        <v>181</v>
      </c>
      <c r="AI7" s="3" t="s">
        <v>182</v>
      </c>
      <c r="AJ7" t="s">
        <v>183</v>
      </c>
      <c r="AK7" s="3" t="s">
        <v>184</v>
      </c>
      <c r="AL7" t="s">
        <v>185</v>
      </c>
      <c r="AM7" s="3" t="s">
        <v>186</v>
      </c>
      <c r="AO7" s="3" t="s">
        <v>187</v>
      </c>
      <c r="AP7">
        <v>15</v>
      </c>
      <c r="AQ7" s="3" t="s">
        <v>4065</v>
      </c>
      <c r="AR7" t="s">
        <v>4008</v>
      </c>
      <c r="AS7" s="3" t="s">
        <v>180</v>
      </c>
      <c r="AT7" t="s">
        <v>181</v>
      </c>
      <c r="AU7" s="3" t="s">
        <v>187</v>
      </c>
      <c r="AV7" t="s">
        <v>4053</v>
      </c>
    </row>
    <row r="8" spans="1:48">
      <c r="B8" t="s">
        <v>188</v>
      </c>
      <c r="C8" t="s">
        <v>188</v>
      </c>
      <c r="D8" t="s">
        <v>168</v>
      </c>
      <c r="E8">
        <v>2</v>
      </c>
      <c r="F8">
        <v>2</v>
      </c>
      <c r="G8">
        <v>5</v>
      </c>
      <c r="H8">
        <v>5</v>
      </c>
      <c r="I8">
        <v>5</v>
      </c>
      <c r="J8">
        <v>5</v>
      </c>
      <c r="K8">
        <v>5</v>
      </c>
      <c r="L8">
        <v>5</v>
      </c>
      <c r="M8">
        <v>7</v>
      </c>
      <c r="N8">
        <v>5</v>
      </c>
      <c r="Q8">
        <v>4</v>
      </c>
      <c r="AE8" t="s">
        <v>118</v>
      </c>
      <c r="AF8" t="s">
        <v>189</v>
      </c>
      <c r="AG8" s="3" t="s">
        <v>190</v>
      </c>
      <c r="AH8" t="s">
        <v>191</v>
      </c>
      <c r="AI8" s="3" t="s">
        <v>192</v>
      </c>
      <c r="AJ8" t="s">
        <v>193</v>
      </c>
      <c r="AK8" s="3" t="s">
        <v>194</v>
      </c>
      <c r="AL8" t="s">
        <v>5</v>
      </c>
      <c r="AM8" s="3" t="s">
        <v>5</v>
      </c>
      <c r="AP8">
        <v>16</v>
      </c>
      <c r="AQ8" s="3" t="s">
        <v>4066</v>
      </c>
      <c r="AR8" t="s">
        <v>2848</v>
      </c>
      <c r="AS8" s="3" t="s">
        <v>196</v>
      </c>
      <c r="AT8" t="s">
        <v>197</v>
      </c>
      <c r="AU8" s="3" t="s">
        <v>4054</v>
      </c>
      <c r="AV8" t="s">
        <v>5</v>
      </c>
    </row>
    <row r="9" spans="1:48">
      <c r="B9" t="s">
        <v>195</v>
      </c>
      <c r="C9" t="s">
        <v>195</v>
      </c>
      <c r="D9" t="s">
        <v>178</v>
      </c>
      <c r="M9">
        <v>8</v>
      </c>
      <c r="AE9" t="s">
        <v>119</v>
      </c>
      <c r="AG9" s="3" t="s">
        <v>196</v>
      </c>
      <c r="AH9" t="s">
        <v>197</v>
      </c>
      <c r="AI9" s="3" t="s">
        <v>198</v>
      </c>
      <c r="AJ9" t="s">
        <v>199</v>
      </c>
      <c r="AP9">
        <v>17</v>
      </c>
      <c r="AQ9" s="3" t="s">
        <v>4067</v>
      </c>
      <c r="AR9" t="s">
        <v>4009</v>
      </c>
      <c r="AS9" s="3" t="s">
        <v>201</v>
      </c>
      <c r="AT9" t="s">
        <v>202</v>
      </c>
    </row>
    <row r="10" spans="1:48">
      <c r="B10" t="s">
        <v>200</v>
      </c>
      <c r="C10" t="s">
        <v>200</v>
      </c>
      <c r="D10" t="s">
        <v>188</v>
      </c>
      <c r="M10">
        <v>9</v>
      </c>
      <c r="AE10" t="s">
        <v>120</v>
      </c>
      <c r="AG10" s="3" t="s">
        <v>201</v>
      </c>
      <c r="AH10" t="s">
        <v>202</v>
      </c>
      <c r="AP10">
        <v>18</v>
      </c>
      <c r="AQ10" s="3" t="s">
        <v>4068</v>
      </c>
      <c r="AR10" t="s">
        <v>4010</v>
      </c>
      <c r="AS10" s="3" t="s">
        <v>4027</v>
      </c>
      <c r="AT10" t="s">
        <v>4096</v>
      </c>
    </row>
    <row r="11" spans="1:48">
      <c r="B11" t="s">
        <v>203</v>
      </c>
      <c r="C11" t="s">
        <v>203</v>
      </c>
      <c r="D11" t="s">
        <v>195</v>
      </c>
      <c r="M11">
        <v>10</v>
      </c>
      <c r="AE11" t="s">
        <v>121</v>
      </c>
      <c r="AG11" s="3" t="s">
        <v>204</v>
      </c>
      <c r="AH11" t="s">
        <v>205</v>
      </c>
      <c r="AP11">
        <v>19</v>
      </c>
      <c r="AQ11" s="3" t="s">
        <v>4069</v>
      </c>
      <c r="AR11" t="s">
        <v>4011</v>
      </c>
      <c r="AS11" s="3" t="s">
        <v>204</v>
      </c>
      <c r="AT11" t="s">
        <v>503</v>
      </c>
    </row>
    <row r="12" spans="1:48">
      <c r="B12" t="s">
        <v>206</v>
      </c>
      <c r="C12" t="s">
        <v>206</v>
      </c>
      <c r="D12" t="s">
        <v>200</v>
      </c>
      <c r="M12">
        <v>11</v>
      </c>
      <c r="AE12" t="s">
        <v>122</v>
      </c>
      <c r="AG12" s="3" t="s">
        <v>207</v>
      </c>
      <c r="AH12" t="s">
        <v>208</v>
      </c>
      <c r="AP12">
        <v>20</v>
      </c>
      <c r="AQ12" s="3" t="s">
        <v>4070</v>
      </c>
      <c r="AR12" t="s">
        <v>4012</v>
      </c>
      <c r="AS12" s="3" t="s">
        <v>207</v>
      </c>
      <c r="AT12" t="s">
        <v>4028</v>
      </c>
    </row>
    <row r="13" spans="1:48">
      <c r="B13" t="s">
        <v>209</v>
      </c>
      <c r="C13" t="s">
        <v>209</v>
      </c>
      <c r="D13" t="s">
        <v>203</v>
      </c>
      <c r="M13">
        <v>12</v>
      </c>
      <c r="AE13" t="s">
        <v>123</v>
      </c>
      <c r="AG13" s="3" t="s">
        <v>210</v>
      </c>
      <c r="AH13" t="s">
        <v>211</v>
      </c>
      <c r="AP13">
        <v>21</v>
      </c>
      <c r="AQ13" s="3" t="s">
        <v>4071</v>
      </c>
      <c r="AR13" t="s">
        <v>4013</v>
      </c>
      <c r="AS13" s="3" t="s">
        <v>210</v>
      </c>
      <c r="AT13" t="s">
        <v>211</v>
      </c>
    </row>
    <row r="14" spans="1:48">
      <c r="B14" t="s">
        <v>212</v>
      </c>
      <c r="C14" t="s">
        <v>212</v>
      </c>
      <c r="D14" t="s">
        <v>206</v>
      </c>
      <c r="M14">
        <v>13</v>
      </c>
      <c r="AE14" t="s">
        <v>124</v>
      </c>
      <c r="AG14" s="3" t="s">
        <v>213</v>
      </c>
      <c r="AH14" t="s">
        <v>214</v>
      </c>
      <c r="AP14">
        <v>22</v>
      </c>
      <c r="AQ14" s="3" t="s">
        <v>4072</v>
      </c>
      <c r="AR14" t="s">
        <v>4015</v>
      </c>
      <c r="AS14" s="3" t="s">
        <v>213</v>
      </c>
      <c r="AT14" t="s">
        <v>214</v>
      </c>
    </row>
    <row r="15" spans="1:48">
      <c r="B15" t="s">
        <v>215</v>
      </c>
      <c r="C15" t="s">
        <v>215</v>
      </c>
      <c r="D15" t="s">
        <v>209</v>
      </c>
      <c r="AE15" t="s">
        <v>125</v>
      </c>
      <c r="AG15" s="3" t="s">
        <v>216</v>
      </c>
      <c r="AH15" t="s">
        <v>217</v>
      </c>
      <c r="AP15">
        <v>23</v>
      </c>
      <c r="AQ15" s="3" t="s">
        <v>4073</v>
      </c>
      <c r="AR15" t="s">
        <v>4017</v>
      </c>
      <c r="AS15" s="3" t="s">
        <v>216</v>
      </c>
      <c r="AT15" t="s">
        <v>217</v>
      </c>
    </row>
    <row r="16" spans="1:48">
      <c r="B16" t="s">
        <v>218</v>
      </c>
      <c r="C16" t="s">
        <v>218</v>
      </c>
      <c r="D16" t="s">
        <v>212</v>
      </c>
      <c r="AG16" s="3" t="s">
        <v>219</v>
      </c>
      <c r="AH16" t="s">
        <v>220</v>
      </c>
      <c r="AP16">
        <v>24</v>
      </c>
      <c r="AQ16" s="3" t="s">
        <v>4074</v>
      </c>
      <c r="AR16" t="s">
        <v>4019</v>
      </c>
      <c r="AS16" s="3" t="s">
        <v>4030</v>
      </c>
      <c r="AT16" t="s">
        <v>4097</v>
      </c>
    </row>
    <row r="17" spans="2:46">
      <c r="B17" t="s">
        <v>221</v>
      </c>
      <c r="C17" t="s">
        <v>221</v>
      </c>
      <c r="D17" t="s">
        <v>215</v>
      </c>
      <c r="AG17" s="3" t="s">
        <v>222</v>
      </c>
      <c r="AH17" t="s">
        <v>223</v>
      </c>
      <c r="AP17">
        <v>25</v>
      </c>
      <c r="AQ17" s="3" t="s">
        <v>4075</v>
      </c>
      <c r="AR17" t="s">
        <v>4020</v>
      </c>
      <c r="AS17" s="3" t="s">
        <v>219</v>
      </c>
      <c r="AT17" t="s">
        <v>502</v>
      </c>
    </row>
    <row r="18" spans="2:46">
      <c r="B18" t="s">
        <v>224</v>
      </c>
      <c r="C18" t="s">
        <v>224</v>
      </c>
      <c r="D18" t="s">
        <v>218</v>
      </c>
      <c r="AG18" s="3" t="s">
        <v>225</v>
      </c>
      <c r="AH18" t="s">
        <v>226</v>
      </c>
      <c r="AP18">
        <v>26</v>
      </c>
      <c r="AQ18" s="3" t="s">
        <v>4076</v>
      </c>
      <c r="AR18" t="s">
        <v>4021</v>
      </c>
      <c r="AS18" s="3" t="s">
        <v>222</v>
      </c>
      <c r="AT18" t="s">
        <v>501</v>
      </c>
    </row>
    <row r="19" spans="2:46">
      <c r="B19" t="s">
        <v>227</v>
      </c>
      <c r="C19" t="s">
        <v>227</v>
      </c>
      <c r="D19" t="s">
        <v>221</v>
      </c>
      <c r="AG19" s="3" t="s">
        <v>228</v>
      </c>
      <c r="AH19" t="s">
        <v>229</v>
      </c>
      <c r="AP19">
        <v>27</v>
      </c>
      <c r="AQ19" s="3" t="s">
        <v>4077</v>
      </c>
      <c r="AR19" t="s">
        <v>2884</v>
      </c>
      <c r="AS19" s="3" t="s">
        <v>4032</v>
      </c>
      <c r="AT19" t="s">
        <v>4031</v>
      </c>
    </row>
    <row r="20" spans="2:46">
      <c r="B20" t="s">
        <v>230</v>
      </c>
      <c r="C20" t="s">
        <v>230</v>
      </c>
      <c r="D20" t="s">
        <v>224</v>
      </c>
      <c r="AG20" s="3" t="s">
        <v>231</v>
      </c>
      <c r="AH20" t="s">
        <v>232</v>
      </c>
      <c r="AP20">
        <v>28</v>
      </c>
      <c r="AQ20" s="3" t="s">
        <v>4078</v>
      </c>
      <c r="AR20" t="s">
        <v>4006</v>
      </c>
      <c r="AS20" s="3" t="s">
        <v>225</v>
      </c>
      <c r="AT20" t="s">
        <v>226</v>
      </c>
    </row>
    <row r="21" spans="2:46">
      <c r="B21" t="s">
        <v>233</v>
      </c>
      <c r="C21" t="s">
        <v>233</v>
      </c>
      <c r="D21" t="s">
        <v>227</v>
      </c>
      <c r="AG21" s="3" t="s">
        <v>234</v>
      </c>
      <c r="AH21" t="s">
        <v>235</v>
      </c>
      <c r="AP21">
        <v>29</v>
      </c>
      <c r="AQ21" s="3" t="s">
        <v>4079</v>
      </c>
      <c r="AR21" t="s">
        <v>4007</v>
      </c>
      <c r="AS21" s="3" t="s">
        <v>228</v>
      </c>
      <c r="AT21" t="s">
        <v>4033</v>
      </c>
    </row>
    <row r="22" spans="2:46">
      <c r="B22" t="s">
        <v>236</v>
      </c>
      <c r="C22" t="s">
        <v>236</v>
      </c>
      <c r="D22" t="s">
        <v>230</v>
      </c>
      <c r="AG22" s="3" t="s">
        <v>237</v>
      </c>
      <c r="AH22" t="s">
        <v>238</v>
      </c>
      <c r="AP22">
        <v>30</v>
      </c>
      <c r="AQ22" s="3" t="s">
        <v>4080</v>
      </c>
      <c r="AR22" t="s">
        <v>4008</v>
      </c>
      <c r="AS22" s="3" t="s">
        <v>231</v>
      </c>
      <c r="AT22" t="s">
        <v>232</v>
      </c>
    </row>
    <row r="23" spans="2:46">
      <c r="B23" t="s">
        <v>239</v>
      </c>
      <c r="C23" t="s">
        <v>239</v>
      </c>
      <c r="D23" t="s">
        <v>233</v>
      </c>
      <c r="AG23" s="3" t="s">
        <v>240</v>
      </c>
      <c r="AH23" t="s">
        <v>241</v>
      </c>
      <c r="AP23">
        <v>31</v>
      </c>
      <c r="AQ23" s="3" t="s">
        <v>4081</v>
      </c>
      <c r="AR23" t="s">
        <v>2848</v>
      </c>
      <c r="AS23" s="3" t="s">
        <v>234</v>
      </c>
      <c r="AT23" t="s">
        <v>4034</v>
      </c>
    </row>
    <row r="24" spans="2:46">
      <c r="B24" t="s">
        <v>242</v>
      </c>
      <c r="C24" t="s">
        <v>242</v>
      </c>
      <c r="D24" t="s">
        <v>236</v>
      </c>
      <c r="AG24" s="3" t="s">
        <v>243</v>
      </c>
      <c r="AH24" t="s">
        <v>244</v>
      </c>
      <c r="AP24">
        <v>32</v>
      </c>
      <c r="AQ24" s="3" t="s">
        <v>4082</v>
      </c>
      <c r="AR24" t="s">
        <v>4009</v>
      </c>
      <c r="AS24" s="3" t="s">
        <v>4036</v>
      </c>
      <c r="AT24" t="s">
        <v>4035</v>
      </c>
    </row>
    <row r="25" spans="2:46">
      <c r="B25" t="s">
        <v>245</v>
      </c>
      <c r="C25" t="s">
        <v>245</v>
      </c>
      <c r="D25" t="s">
        <v>239</v>
      </c>
      <c r="AG25" s="3" t="s">
        <v>246</v>
      </c>
      <c r="AH25" t="s">
        <v>247</v>
      </c>
      <c r="AP25">
        <v>33</v>
      </c>
      <c r="AQ25" s="3" t="s">
        <v>4083</v>
      </c>
      <c r="AR25" t="s">
        <v>4010</v>
      </c>
      <c r="AS25" s="3" t="s">
        <v>237</v>
      </c>
      <c r="AT25" t="s">
        <v>4037</v>
      </c>
    </row>
    <row r="26" spans="2:46">
      <c r="B26" t="s">
        <v>248</v>
      </c>
      <c r="C26" t="s">
        <v>248</v>
      </c>
      <c r="D26" t="s">
        <v>242</v>
      </c>
      <c r="AG26" s="3" t="s">
        <v>249</v>
      </c>
      <c r="AH26" t="s">
        <v>250</v>
      </c>
      <c r="AP26">
        <v>34</v>
      </c>
      <c r="AQ26" s="3" t="s">
        <v>4084</v>
      </c>
      <c r="AR26" t="s">
        <v>4011</v>
      </c>
      <c r="AS26" s="3" t="s">
        <v>240</v>
      </c>
      <c r="AT26" t="s">
        <v>4038</v>
      </c>
    </row>
    <row r="27" spans="2:46">
      <c r="B27" t="s">
        <v>251</v>
      </c>
      <c r="C27" t="s">
        <v>251</v>
      </c>
      <c r="D27" t="s">
        <v>245</v>
      </c>
      <c r="AG27" s="3" t="s">
        <v>252</v>
      </c>
      <c r="AH27" t="s">
        <v>253</v>
      </c>
      <c r="AP27">
        <v>35</v>
      </c>
      <c r="AQ27" s="3" t="s">
        <v>4085</v>
      </c>
      <c r="AR27" t="s">
        <v>4012</v>
      </c>
      <c r="AS27" s="3" t="s">
        <v>243</v>
      </c>
      <c r="AT27" t="s">
        <v>244</v>
      </c>
    </row>
    <row r="28" spans="2:46">
      <c r="B28" t="s">
        <v>254</v>
      </c>
      <c r="C28" t="s">
        <v>254</v>
      </c>
      <c r="D28" t="s">
        <v>248</v>
      </c>
      <c r="AG28" s="3" t="s">
        <v>255</v>
      </c>
      <c r="AH28" t="s">
        <v>256</v>
      </c>
      <c r="AP28">
        <v>36</v>
      </c>
      <c r="AQ28" s="3" t="s">
        <v>4086</v>
      </c>
      <c r="AR28" t="s">
        <v>4013</v>
      </c>
      <c r="AS28" s="3" t="s">
        <v>246</v>
      </c>
      <c r="AT28" t="s">
        <v>247</v>
      </c>
    </row>
    <row r="29" spans="2:46">
      <c r="B29" t="s">
        <v>257</v>
      </c>
      <c r="C29" t="s">
        <v>257</v>
      </c>
      <c r="D29" t="s">
        <v>251</v>
      </c>
      <c r="AG29" s="3" t="s">
        <v>258</v>
      </c>
      <c r="AH29" t="s">
        <v>259</v>
      </c>
      <c r="AP29">
        <v>37</v>
      </c>
      <c r="AQ29" s="3" t="s">
        <v>4087</v>
      </c>
      <c r="AR29" t="s">
        <v>4015</v>
      </c>
      <c r="AS29" s="3" t="s">
        <v>249</v>
      </c>
      <c r="AT29" t="s">
        <v>250</v>
      </c>
    </row>
    <row r="30" spans="2:46">
      <c r="B30" t="s">
        <v>260</v>
      </c>
      <c r="C30" t="s">
        <v>260</v>
      </c>
      <c r="D30" t="s">
        <v>254</v>
      </c>
      <c r="AG30" s="3" t="s">
        <v>261</v>
      </c>
      <c r="AH30" t="s">
        <v>262</v>
      </c>
      <c r="AP30">
        <v>38</v>
      </c>
      <c r="AQ30" s="3" t="s">
        <v>4088</v>
      </c>
      <c r="AR30" t="s">
        <v>4017</v>
      </c>
      <c r="AS30" s="3" t="s">
        <v>252</v>
      </c>
      <c r="AT30" t="s">
        <v>253</v>
      </c>
    </row>
    <row r="31" spans="2:46">
      <c r="B31" t="s">
        <v>263</v>
      </c>
      <c r="C31" t="s">
        <v>263</v>
      </c>
      <c r="D31" t="s">
        <v>257</v>
      </c>
      <c r="AG31" s="3" t="s">
        <v>264</v>
      </c>
      <c r="AH31" t="s">
        <v>265</v>
      </c>
      <c r="AP31">
        <v>39</v>
      </c>
      <c r="AQ31" s="3" t="s">
        <v>4089</v>
      </c>
      <c r="AR31" t="s">
        <v>4019</v>
      </c>
      <c r="AS31" s="3" t="s">
        <v>255</v>
      </c>
      <c r="AT31" t="s">
        <v>256</v>
      </c>
    </row>
    <row r="32" spans="2:46">
      <c r="B32" t="s">
        <v>266</v>
      </c>
      <c r="C32" t="s">
        <v>266</v>
      </c>
      <c r="D32" t="s">
        <v>260</v>
      </c>
      <c r="AG32" s="3" t="s">
        <v>267</v>
      </c>
      <c r="AH32" t="s">
        <v>268</v>
      </c>
      <c r="AP32">
        <v>40</v>
      </c>
      <c r="AQ32" s="3" t="s">
        <v>4090</v>
      </c>
      <c r="AR32" t="s">
        <v>4020</v>
      </c>
      <c r="AS32" s="3" t="s">
        <v>258</v>
      </c>
      <c r="AT32" t="s">
        <v>259</v>
      </c>
    </row>
    <row r="33" spans="2:46">
      <c r="B33" t="s">
        <v>269</v>
      </c>
      <c r="C33" t="s">
        <v>269</v>
      </c>
      <c r="D33" t="s">
        <v>263</v>
      </c>
      <c r="AG33" s="3" t="s">
        <v>270</v>
      </c>
      <c r="AH33" t="s">
        <v>271</v>
      </c>
      <c r="AP33">
        <v>41</v>
      </c>
      <c r="AQ33" s="3" t="s">
        <v>4091</v>
      </c>
      <c r="AR33" t="s">
        <v>4021</v>
      </c>
      <c r="AS33" s="3" t="s">
        <v>261</v>
      </c>
      <c r="AT33" t="s">
        <v>4039</v>
      </c>
    </row>
    <row r="34" spans="2:46">
      <c r="B34" t="s">
        <v>272</v>
      </c>
      <c r="C34" t="s">
        <v>272</v>
      </c>
      <c r="D34" t="s">
        <v>266</v>
      </c>
      <c r="AG34" s="3" t="s">
        <v>273</v>
      </c>
      <c r="AH34" t="s">
        <v>274</v>
      </c>
      <c r="AP34">
        <v>42</v>
      </c>
      <c r="AQ34" s="3" t="s">
        <v>4092</v>
      </c>
      <c r="AR34" t="s">
        <v>2884</v>
      </c>
      <c r="AS34" s="3" t="s">
        <v>264</v>
      </c>
      <c r="AT34" t="s">
        <v>265</v>
      </c>
    </row>
    <row r="35" spans="2:46">
      <c r="B35" t="s">
        <v>275</v>
      </c>
      <c r="C35" t="s">
        <v>275</v>
      </c>
      <c r="D35" t="s">
        <v>269</v>
      </c>
      <c r="AG35" s="3" t="s">
        <v>276</v>
      </c>
      <c r="AH35" t="s">
        <v>277</v>
      </c>
      <c r="AP35">
        <v>43</v>
      </c>
      <c r="AS35" s="3" t="s">
        <v>267</v>
      </c>
      <c r="AT35" t="s">
        <v>497</v>
      </c>
    </row>
    <row r="36" spans="2:46">
      <c r="B36" t="s">
        <v>278</v>
      </c>
      <c r="C36" t="s">
        <v>278</v>
      </c>
      <c r="D36" t="s">
        <v>272</v>
      </c>
      <c r="AG36" s="3" t="s">
        <v>279</v>
      </c>
      <c r="AH36" t="s">
        <v>280</v>
      </c>
      <c r="AP36">
        <v>44</v>
      </c>
      <c r="AS36" s="3" t="s">
        <v>270</v>
      </c>
      <c r="AT36" t="s">
        <v>4040</v>
      </c>
    </row>
    <row r="37" spans="2:46">
      <c r="B37" t="s">
        <v>281</v>
      </c>
      <c r="C37" t="s">
        <v>281</v>
      </c>
      <c r="D37" t="s">
        <v>275</v>
      </c>
      <c r="AG37" s="3" t="s">
        <v>282</v>
      </c>
      <c r="AH37" t="s">
        <v>283</v>
      </c>
      <c r="AP37">
        <v>45</v>
      </c>
      <c r="AS37" s="3" t="s">
        <v>273</v>
      </c>
      <c r="AT37" t="s">
        <v>274</v>
      </c>
    </row>
    <row r="38" spans="2:46">
      <c r="B38" t="s">
        <v>284</v>
      </c>
      <c r="C38" t="s">
        <v>284</v>
      </c>
      <c r="D38" t="s">
        <v>278</v>
      </c>
      <c r="AG38" s="3" t="s">
        <v>285</v>
      </c>
      <c r="AH38" t="s">
        <v>286</v>
      </c>
      <c r="AP38">
        <v>46</v>
      </c>
      <c r="AS38" s="3" t="s">
        <v>276</v>
      </c>
      <c r="AT38" t="s">
        <v>277</v>
      </c>
    </row>
    <row r="39" spans="2:46">
      <c r="B39" t="s">
        <v>287</v>
      </c>
      <c r="C39" t="s">
        <v>287</v>
      </c>
      <c r="D39" t="s">
        <v>281</v>
      </c>
      <c r="AG39" s="3" t="s">
        <v>288</v>
      </c>
      <c r="AH39" t="s">
        <v>289</v>
      </c>
      <c r="AP39">
        <v>99</v>
      </c>
      <c r="AS39" s="3" t="s">
        <v>279</v>
      </c>
      <c r="AT39" t="s">
        <v>280</v>
      </c>
    </row>
    <row r="40" spans="2:46">
      <c r="B40" t="s">
        <v>290</v>
      </c>
      <c r="C40" t="s">
        <v>290</v>
      </c>
      <c r="D40" t="s">
        <v>284</v>
      </c>
      <c r="AG40" s="3" t="s">
        <v>291</v>
      </c>
      <c r="AH40" t="s">
        <v>292</v>
      </c>
      <c r="AS40" s="3" t="s">
        <v>282</v>
      </c>
      <c r="AT40" t="s">
        <v>283</v>
      </c>
    </row>
    <row r="41" spans="2:46">
      <c r="B41" t="s">
        <v>293</v>
      </c>
      <c r="C41" t="s">
        <v>293</v>
      </c>
      <c r="D41" t="s">
        <v>287</v>
      </c>
      <c r="AG41" s="3" t="s">
        <v>294</v>
      </c>
      <c r="AH41" t="s">
        <v>295</v>
      </c>
      <c r="AS41" s="3" t="s">
        <v>285</v>
      </c>
      <c r="AT41" t="s">
        <v>286</v>
      </c>
    </row>
    <row r="42" spans="2:46">
      <c r="B42" t="s">
        <v>296</v>
      </c>
      <c r="C42" t="s">
        <v>296</v>
      </c>
      <c r="D42" t="s">
        <v>290</v>
      </c>
      <c r="AG42" s="3" t="s">
        <v>297</v>
      </c>
      <c r="AH42" t="s">
        <v>298</v>
      </c>
      <c r="AS42" s="3" t="s">
        <v>288</v>
      </c>
      <c r="AT42" t="s">
        <v>289</v>
      </c>
    </row>
    <row r="43" spans="2:46">
      <c r="B43" t="s">
        <v>299</v>
      </c>
      <c r="C43" t="s">
        <v>299</v>
      </c>
      <c r="D43" t="s">
        <v>293</v>
      </c>
      <c r="AG43" s="3" t="s">
        <v>300</v>
      </c>
      <c r="AH43" t="s">
        <v>301</v>
      </c>
      <c r="AS43" s="3" t="s">
        <v>291</v>
      </c>
      <c r="AT43" t="s">
        <v>494</v>
      </c>
    </row>
    <row r="44" spans="2:46">
      <c r="B44" t="s">
        <v>302</v>
      </c>
      <c r="C44" t="s">
        <v>302</v>
      </c>
      <c r="D44" t="s">
        <v>296</v>
      </c>
      <c r="AG44" s="3" t="s">
        <v>303</v>
      </c>
      <c r="AH44" t="s">
        <v>304</v>
      </c>
      <c r="AS44" s="3" t="s">
        <v>294</v>
      </c>
      <c r="AT44" t="s">
        <v>295</v>
      </c>
    </row>
    <row r="45" spans="2:46">
      <c r="B45" t="s">
        <v>305</v>
      </c>
      <c r="C45" t="s">
        <v>305</v>
      </c>
      <c r="D45" t="s">
        <v>299</v>
      </c>
      <c r="AG45" s="3" t="s">
        <v>306</v>
      </c>
      <c r="AH45" t="s">
        <v>307</v>
      </c>
      <c r="AS45" s="3" t="s">
        <v>297</v>
      </c>
      <c r="AT45" t="s">
        <v>298</v>
      </c>
    </row>
    <row r="46" spans="2:46">
      <c r="B46" t="s">
        <v>308</v>
      </c>
      <c r="C46" t="s">
        <v>308</v>
      </c>
      <c r="D46" t="s">
        <v>302</v>
      </c>
      <c r="AG46" s="3" t="s">
        <v>309</v>
      </c>
      <c r="AH46" t="s">
        <v>310</v>
      </c>
      <c r="AS46" s="3" t="s">
        <v>300</v>
      </c>
      <c r="AT46" t="s">
        <v>301</v>
      </c>
    </row>
    <row r="47" spans="2:46">
      <c r="B47" t="s">
        <v>311</v>
      </c>
      <c r="C47" t="s">
        <v>311</v>
      </c>
      <c r="D47" t="s">
        <v>305</v>
      </c>
      <c r="AG47" s="3" t="s">
        <v>312</v>
      </c>
      <c r="AH47" t="s">
        <v>313</v>
      </c>
      <c r="AS47" s="3" t="s">
        <v>303</v>
      </c>
      <c r="AT47" t="s">
        <v>304</v>
      </c>
    </row>
    <row r="48" spans="2:46">
      <c r="B48" t="s">
        <v>314</v>
      </c>
      <c r="C48" t="s">
        <v>314</v>
      </c>
      <c r="D48" t="s">
        <v>308</v>
      </c>
      <c r="AG48" s="3" t="s">
        <v>315</v>
      </c>
      <c r="AH48" t="s">
        <v>316</v>
      </c>
      <c r="AS48" s="3" t="s">
        <v>306</v>
      </c>
      <c r="AT48" t="s">
        <v>307</v>
      </c>
    </row>
    <row r="49" spans="2:46">
      <c r="B49" t="s">
        <v>317</v>
      </c>
      <c r="C49" t="s">
        <v>317</v>
      </c>
      <c r="D49" t="s">
        <v>311</v>
      </c>
      <c r="AG49" s="3" t="s">
        <v>318</v>
      </c>
      <c r="AH49" t="s">
        <v>319</v>
      </c>
      <c r="AI49"/>
      <c r="AK49"/>
      <c r="AS49" s="3" t="s">
        <v>309</v>
      </c>
      <c r="AT49" t="s">
        <v>4041</v>
      </c>
    </row>
    <row r="50" spans="2:46">
      <c r="D50" t="s">
        <v>314</v>
      </c>
      <c r="AG50" s="3" t="s">
        <v>320</v>
      </c>
      <c r="AH50" t="s">
        <v>321</v>
      </c>
      <c r="AI50"/>
      <c r="AK50"/>
      <c r="AS50" s="3" t="s">
        <v>312</v>
      </c>
      <c r="AT50" t="s">
        <v>4042</v>
      </c>
    </row>
    <row r="51" spans="2:46">
      <c r="D51" t="s">
        <v>317</v>
      </c>
      <c r="AG51" s="3" t="s">
        <v>322</v>
      </c>
      <c r="AH51" t="s">
        <v>323</v>
      </c>
      <c r="AI51"/>
      <c r="AK51"/>
      <c r="AS51" s="3" t="s">
        <v>315</v>
      </c>
      <c r="AT51" t="s">
        <v>316</v>
      </c>
    </row>
    <row r="52" spans="2:46">
      <c r="AG52" s="3" t="s">
        <v>324</v>
      </c>
      <c r="AH52" t="s">
        <v>325</v>
      </c>
      <c r="AI52"/>
      <c r="AK52"/>
      <c r="AS52" s="3" t="s">
        <v>318</v>
      </c>
      <c r="AT52" t="s">
        <v>4043</v>
      </c>
    </row>
    <row r="53" spans="2:46">
      <c r="AG53" s="3" t="s">
        <v>326</v>
      </c>
      <c r="AH53" t="s">
        <v>327</v>
      </c>
      <c r="AI53"/>
      <c r="AK53"/>
      <c r="AS53" s="3" t="s">
        <v>320</v>
      </c>
      <c r="AT53" t="s">
        <v>321</v>
      </c>
    </row>
    <row r="54" spans="2:46">
      <c r="AG54" s="3" t="s">
        <v>328</v>
      </c>
      <c r="AH54" t="s">
        <v>329</v>
      </c>
      <c r="AI54"/>
      <c r="AK54"/>
      <c r="AS54" s="3" t="s">
        <v>322</v>
      </c>
      <c r="AT54" t="s">
        <v>4044</v>
      </c>
    </row>
    <row r="55" spans="2:46">
      <c r="AG55" s="3" t="s">
        <v>330</v>
      </c>
      <c r="AH55" t="s">
        <v>331</v>
      </c>
      <c r="AI55"/>
      <c r="AK55"/>
      <c r="AS55" s="3" t="s">
        <v>324</v>
      </c>
      <c r="AT55" t="s">
        <v>325</v>
      </c>
    </row>
    <row r="56" spans="2:46">
      <c r="AG56" s="3" t="s">
        <v>332</v>
      </c>
      <c r="AH56" t="s">
        <v>333</v>
      </c>
      <c r="AI56"/>
      <c r="AK56"/>
      <c r="AS56" s="3" t="s">
        <v>326</v>
      </c>
      <c r="AT56" t="s">
        <v>327</v>
      </c>
    </row>
    <row r="57" spans="2:46">
      <c r="AG57" s="3" t="s">
        <v>334</v>
      </c>
      <c r="AH57" t="s">
        <v>335</v>
      </c>
      <c r="AI57"/>
      <c r="AK57"/>
      <c r="AS57" s="3" t="s">
        <v>328</v>
      </c>
      <c r="AT57" t="s">
        <v>329</v>
      </c>
    </row>
    <row r="58" spans="2:46">
      <c r="AG58" s="3" t="s">
        <v>336</v>
      </c>
      <c r="AH58" t="s">
        <v>337</v>
      </c>
      <c r="AI58"/>
      <c r="AK58"/>
      <c r="AS58" s="3" t="s">
        <v>330</v>
      </c>
      <c r="AT58" t="s">
        <v>488</v>
      </c>
    </row>
    <row r="59" spans="2:46">
      <c r="AG59" s="3" t="s">
        <v>338</v>
      </c>
      <c r="AH59" t="s">
        <v>339</v>
      </c>
      <c r="AI59"/>
      <c r="AK59"/>
      <c r="AS59" s="3" t="s">
        <v>332</v>
      </c>
      <c r="AT59" t="s">
        <v>333</v>
      </c>
    </row>
    <row r="60" spans="2:46">
      <c r="AG60" s="3" t="s">
        <v>340</v>
      </c>
      <c r="AH60" t="s">
        <v>341</v>
      </c>
      <c r="AI60"/>
      <c r="AK60"/>
      <c r="AS60" s="3" t="s">
        <v>334</v>
      </c>
      <c r="AT60" t="s">
        <v>335</v>
      </c>
    </row>
    <row r="61" spans="2:46">
      <c r="AG61" s="3" t="s">
        <v>342</v>
      </c>
      <c r="AH61" t="s">
        <v>343</v>
      </c>
      <c r="AI61"/>
      <c r="AK61"/>
      <c r="AS61" s="3" t="s">
        <v>336</v>
      </c>
      <c r="AT61" t="s">
        <v>337</v>
      </c>
    </row>
    <row r="62" spans="2:46">
      <c r="AG62" s="3" t="s">
        <v>344</v>
      </c>
      <c r="AH62" t="s">
        <v>345</v>
      </c>
      <c r="AI62"/>
      <c r="AK62"/>
      <c r="AS62" s="3" t="s">
        <v>338</v>
      </c>
      <c r="AT62" t="s">
        <v>339</v>
      </c>
    </row>
    <row r="63" spans="2:46">
      <c r="AG63" s="3" t="s">
        <v>346</v>
      </c>
      <c r="AH63" t="s">
        <v>347</v>
      </c>
      <c r="AI63"/>
      <c r="AK63"/>
      <c r="AS63" s="3" t="s">
        <v>340</v>
      </c>
      <c r="AT63" t="s">
        <v>341</v>
      </c>
    </row>
    <row r="64" spans="2:46">
      <c r="AG64" s="3" t="s">
        <v>348</v>
      </c>
      <c r="AH64" t="s">
        <v>349</v>
      </c>
      <c r="AI64"/>
      <c r="AK64"/>
      <c r="AS64" s="3" t="s">
        <v>342</v>
      </c>
      <c r="AT64" t="s">
        <v>343</v>
      </c>
    </row>
    <row r="65" spans="33:46">
      <c r="AG65" s="3" t="s">
        <v>350</v>
      </c>
      <c r="AH65" t="s">
        <v>351</v>
      </c>
      <c r="AI65"/>
      <c r="AK65"/>
      <c r="AS65" s="3" t="s">
        <v>344</v>
      </c>
      <c r="AT65" t="s">
        <v>345</v>
      </c>
    </row>
    <row r="66" spans="33:46">
      <c r="AG66" s="3" t="s">
        <v>352</v>
      </c>
      <c r="AH66" t="s">
        <v>353</v>
      </c>
      <c r="AI66"/>
      <c r="AK66"/>
      <c r="AS66" s="3" t="s">
        <v>346</v>
      </c>
      <c r="AT66" t="s">
        <v>347</v>
      </c>
    </row>
    <row r="67" spans="33:46">
      <c r="AG67" s="3" t="s">
        <v>354</v>
      </c>
      <c r="AH67" t="s">
        <v>355</v>
      </c>
      <c r="AI67"/>
      <c r="AK67"/>
      <c r="AS67" s="3" t="s">
        <v>348</v>
      </c>
      <c r="AT67" t="s">
        <v>349</v>
      </c>
    </row>
    <row r="68" spans="33:46">
      <c r="AG68" s="3" t="s">
        <v>356</v>
      </c>
      <c r="AH68" t="s">
        <v>357</v>
      </c>
      <c r="AI68"/>
      <c r="AK68"/>
      <c r="AS68" s="3" t="s">
        <v>350</v>
      </c>
      <c r="AT68" t="s">
        <v>351</v>
      </c>
    </row>
    <row r="69" spans="33:46">
      <c r="AS69" s="3" t="s">
        <v>352</v>
      </c>
      <c r="AT69" t="s">
        <v>353</v>
      </c>
    </row>
    <row r="70" spans="33:46">
      <c r="AS70" s="3" t="s">
        <v>354</v>
      </c>
      <c r="AT70" t="s">
        <v>355</v>
      </c>
    </row>
    <row r="71" spans="33:46">
      <c r="AS71" s="3" t="s">
        <v>4046</v>
      </c>
      <c r="AT71" t="s">
        <v>4045</v>
      </c>
    </row>
    <row r="72" spans="33:46">
      <c r="AS72" s="3" t="s">
        <v>4048</v>
      </c>
      <c r="AT72" t="s">
        <v>4047</v>
      </c>
    </row>
    <row r="73" spans="33:46">
      <c r="AS73" s="3" t="s">
        <v>4050</v>
      </c>
      <c r="AT73" t="s">
        <v>4049</v>
      </c>
    </row>
    <row r="74" spans="33:46">
      <c r="AS74" s="3" t="s">
        <v>356</v>
      </c>
      <c r="AT74" t="s">
        <v>5</v>
      </c>
    </row>
  </sheetData>
  <phoneticPr fontId="165"/>
  <pageMargins left="0.7" right="0.7" top="0.75" bottom="0.75" header="0.3" footer="0.3"/>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CFFCC"/>
  </sheetPr>
  <dimension ref="A1:C65"/>
  <sheetViews>
    <sheetView workbookViewId="0"/>
  </sheetViews>
  <sheetFormatPr defaultColWidth="9" defaultRowHeight="13.5"/>
  <cols>
    <col min="1" max="1" width="52.625" style="16" customWidth="1"/>
    <col min="2" max="2" width="9" style="16" customWidth="1"/>
    <col min="3" max="16384" width="9" style="16"/>
  </cols>
  <sheetData>
    <row r="1" spans="1:3">
      <c r="A1" s="24" t="s">
        <v>46</v>
      </c>
      <c r="B1" s="24" t="s">
        <v>139</v>
      </c>
      <c r="C1" s="19" t="s">
        <v>434</v>
      </c>
    </row>
    <row r="2" spans="1:3">
      <c r="A2" s="24" t="s">
        <v>329</v>
      </c>
      <c r="B2" s="24" t="s">
        <v>328</v>
      </c>
    </row>
    <row r="3" spans="1:3">
      <c r="A3" s="24" t="s">
        <v>149</v>
      </c>
      <c r="B3" s="24" t="s">
        <v>148</v>
      </c>
    </row>
    <row r="4" spans="1:3">
      <c r="A4" s="24" t="s">
        <v>160</v>
      </c>
      <c r="B4" s="24" t="s">
        <v>159</v>
      </c>
    </row>
    <row r="5" spans="1:3">
      <c r="A5" s="24" t="s">
        <v>171</v>
      </c>
      <c r="B5" s="24" t="s">
        <v>170</v>
      </c>
    </row>
    <row r="6" spans="1:3">
      <c r="A6" s="24" t="s">
        <v>181</v>
      </c>
      <c r="B6" s="24" t="s">
        <v>180</v>
      </c>
    </row>
    <row r="7" spans="1:3">
      <c r="A7" s="24" t="s">
        <v>191</v>
      </c>
      <c r="B7" s="24" t="s">
        <v>190</v>
      </c>
    </row>
    <row r="8" spans="1:3">
      <c r="A8" s="24" t="s">
        <v>197</v>
      </c>
      <c r="B8" s="24" t="s">
        <v>196</v>
      </c>
    </row>
    <row r="9" spans="1:3">
      <c r="A9" s="24" t="s">
        <v>202</v>
      </c>
      <c r="B9" s="24" t="s">
        <v>201</v>
      </c>
    </row>
    <row r="10" spans="1:3">
      <c r="A10" s="24" t="s">
        <v>503</v>
      </c>
      <c r="B10" s="24" t="s">
        <v>204</v>
      </c>
    </row>
    <row r="11" spans="1:3">
      <c r="A11" s="24" t="s">
        <v>208</v>
      </c>
      <c r="B11" s="24" t="s">
        <v>207</v>
      </c>
    </row>
    <row r="12" spans="1:3">
      <c r="A12" s="24" t="s">
        <v>211</v>
      </c>
      <c r="B12" s="24" t="s">
        <v>210</v>
      </c>
    </row>
    <row r="13" spans="1:3">
      <c r="A13" s="24" t="s">
        <v>214</v>
      </c>
      <c r="B13" s="24" t="s">
        <v>213</v>
      </c>
    </row>
    <row r="14" spans="1:3">
      <c r="A14" s="24" t="s">
        <v>217</v>
      </c>
      <c r="B14" s="24" t="s">
        <v>216</v>
      </c>
    </row>
    <row r="15" spans="1:3">
      <c r="A15" s="24" t="s">
        <v>502</v>
      </c>
      <c r="B15" s="24" t="s">
        <v>219</v>
      </c>
    </row>
    <row r="16" spans="1:3">
      <c r="A16" s="24" t="s">
        <v>501</v>
      </c>
      <c r="B16" s="24" t="s">
        <v>222</v>
      </c>
    </row>
    <row r="17" spans="1:2">
      <c r="A17" s="24" t="s">
        <v>226</v>
      </c>
      <c r="B17" s="24" t="s">
        <v>225</v>
      </c>
    </row>
    <row r="18" spans="1:2">
      <c r="A18" s="24" t="s">
        <v>500</v>
      </c>
      <c r="B18" s="24" t="s">
        <v>228</v>
      </c>
    </row>
    <row r="19" spans="1:2">
      <c r="A19" s="24" t="s">
        <v>232</v>
      </c>
      <c r="B19" s="24" t="s">
        <v>231</v>
      </c>
    </row>
    <row r="20" spans="1:2">
      <c r="A20" s="24" t="s">
        <v>235</v>
      </c>
      <c r="B20" s="24" t="s">
        <v>234</v>
      </c>
    </row>
    <row r="21" spans="1:2">
      <c r="A21" s="24" t="s">
        <v>499</v>
      </c>
      <c r="B21" s="24" t="s">
        <v>237</v>
      </c>
    </row>
    <row r="22" spans="1:2">
      <c r="A22" s="24" t="s">
        <v>244</v>
      </c>
      <c r="B22" s="24" t="s">
        <v>243</v>
      </c>
    </row>
    <row r="23" spans="1:2">
      <c r="A23" s="24" t="s">
        <v>247</v>
      </c>
      <c r="B23" s="24" t="s">
        <v>246</v>
      </c>
    </row>
    <row r="24" spans="1:2">
      <c r="A24" s="24" t="s">
        <v>250</v>
      </c>
      <c r="B24" s="24" t="s">
        <v>249</v>
      </c>
    </row>
    <row r="25" spans="1:2">
      <c r="A25" s="24" t="s">
        <v>253</v>
      </c>
      <c r="B25" s="24" t="s">
        <v>252</v>
      </c>
    </row>
    <row r="26" spans="1:2">
      <c r="A26" s="24" t="s">
        <v>256</v>
      </c>
      <c r="B26" s="24" t="s">
        <v>255</v>
      </c>
    </row>
    <row r="27" spans="1:2">
      <c r="A27" s="24" t="s">
        <v>259</v>
      </c>
      <c r="B27" s="24" t="s">
        <v>258</v>
      </c>
    </row>
    <row r="28" spans="1:2">
      <c r="A28" s="24" t="s">
        <v>498</v>
      </c>
      <c r="B28" s="24" t="s">
        <v>261</v>
      </c>
    </row>
    <row r="29" spans="1:2">
      <c r="A29" s="24" t="s">
        <v>265</v>
      </c>
      <c r="B29" s="24" t="s">
        <v>264</v>
      </c>
    </row>
    <row r="30" spans="1:2">
      <c r="A30" s="24" t="s">
        <v>497</v>
      </c>
      <c r="B30" s="24" t="s">
        <v>267</v>
      </c>
    </row>
    <row r="31" spans="1:2">
      <c r="A31" s="24" t="s">
        <v>496</v>
      </c>
      <c r="B31" s="24" t="s">
        <v>270</v>
      </c>
    </row>
    <row r="32" spans="1:2">
      <c r="A32" s="24" t="s">
        <v>274</v>
      </c>
      <c r="B32" s="24" t="s">
        <v>273</v>
      </c>
    </row>
    <row r="33" spans="1:2">
      <c r="A33" s="24" t="s">
        <v>277</v>
      </c>
      <c r="B33" s="24" t="s">
        <v>276</v>
      </c>
    </row>
    <row r="34" spans="1:2">
      <c r="A34" s="24" t="s">
        <v>280</v>
      </c>
      <c r="B34" s="24" t="s">
        <v>279</v>
      </c>
    </row>
    <row r="35" spans="1:2">
      <c r="A35" s="24" t="s">
        <v>283</v>
      </c>
      <c r="B35" s="24" t="s">
        <v>282</v>
      </c>
    </row>
    <row r="36" spans="1:2">
      <c r="A36" s="24" t="s">
        <v>286</v>
      </c>
      <c r="B36" s="24" t="s">
        <v>285</v>
      </c>
    </row>
    <row r="37" spans="1:2">
      <c r="A37" s="24" t="s">
        <v>495</v>
      </c>
      <c r="B37" s="24" t="s">
        <v>288</v>
      </c>
    </row>
    <row r="38" spans="1:2">
      <c r="A38" s="24" t="s">
        <v>494</v>
      </c>
      <c r="B38" s="24" t="s">
        <v>291</v>
      </c>
    </row>
    <row r="39" spans="1:2">
      <c r="A39" s="24" t="s">
        <v>295</v>
      </c>
      <c r="B39" s="24" t="s">
        <v>294</v>
      </c>
    </row>
    <row r="40" spans="1:2">
      <c r="A40" s="24" t="s">
        <v>298</v>
      </c>
      <c r="B40" s="24" t="s">
        <v>297</v>
      </c>
    </row>
    <row r="41" spans="1:2">
      <c r="A41" s="24" t="s">
        <v>301</v>
      </c>
      <c r="B41" s="24" t="s">
        <v>300</v>
      </c>
    </row>
    <row r="42" spans="1:2">
      <c r="A42" s="24" t="s">
        <v>304</v>
      </c>
      <c r="B42" s="24" t="s">
        <v>303</v>
      </c>
    </row>
    <row r="43" spans="1:2">
      <c r="A43" s="24" t="s">
        <v>307</v>
      </c>
      <c r="B43" s="24" t="s">
        <v>306</v>
      </c>
    </row>
    <row r="44" spans="1:2">
      <c r="A44" s="24" t="s">
        <v>493</v>
      </c>
      <c r="B44" s="24" t="s">
        <v>309</v>
      </c>
    </row>
    <row r="45" spans="1:2">
      <c r="A45" s="24" t="s">
        <v>492</v>
      </c>
      <c r="B45" s="24" t="s">
        <v>312</v>
      </c>
    </row>
    <row r="46" spans="1:2">
      <c r="A46" s="24" t="s">
        <v>316</v>
      </c>
      <c r="B46" s="24" t="s">
        <v>315</v>
      </c>
    </row>
    <row r="47" spans="1:2">
      <c r="A47" s="24" t="s">
        <v>491</v>
      </c>
      <c r="B47" s="24" t="s">
        <v>318</v>
      </c>
    </row>
    <row r="48" spans="1:2">
      <c r="A48" s="24" t="s">
        <v>490</v>
      </c>
      <c r="B48" s="24" t="s">
        <v>320</v>
      </c>
    </row>
    <row r="49" spans="1:2">
      <c r="A49" s="24" t="s">
        <v>489</v>
      </c>
      <c r="B49" s="24" t="s">
        <v>322</v>
      </c>
    </row>
    <row r="50" spans="1:2">
      <c r="A50" s="24" t="s">
        <v>325</v>
      </c>
      <c r="B50" s="24" t="s">
        <v>324</v>
      </c>
    </row>
    <row r="51" spans="1:2">
      <c r="A51" s="24" t="s">
        <v>327</v>
      </c>
      <c r="B51" s="24" t="s">
        <v>326</v>
      </c>
    </row>
    <row r="52" spans="1:2">
      <c r="A52" s="24" t="s">
        <v>488</v>
      </c>
      <c r="B52" s="24" t="s">
        <v>330</v>
      </c>
    </row>
    <row r="53" spans="1:2">
      <c r="A53" s="24" t="s">
        <v>333</v>
      </c>
      <c r="B53" s="24" t="s">
        <v>332</v>
      </c>
    </row>
    <row r="54" spans="1:2">
      <c r="A54" s="24" t="s">
        <v>335</v>
      </c>
      <c r="B54" s="24" t="s">
        <v>334</v>
      </c>
    </row>
    <row r="55" spans="1:2">
      <c r="A55" s="24" t="s">
        <v>337</v>
      </c>
      <c r="B55" s="24" t="s">
        <v>336</v>
      </c>
    </row>
    <row r="56" spans="1:2">
      <c r="A56" s="24" t="s">
        <v>339</v>
      </c>
      <c r="B56" s="24" t="s">
        <v>338</v>
      </c>
    </row>
    <row r="57" spans="1:2">
      <c r="A57" s="24" t="s">
        <v>341</v>
      </c>
      <c r="B57" s="24" t="s">
        <v>340</v>
      </c>
    </row>
    <row r="58" spans="1:2">
      <c r="A58" s="24" t="s">
        <v>343</v>
      </c>
      <c r="B58" s="24" t="s">
        <v>342</v>
      </c>
    </row>
    <row r="59" spans="1:2">
      <c r="A59" s="24" t="s">
        <v>345</v>
      </c>
      <c r="B59" s="24" t="s">
        <v>344</v>
      </c>
    </row>
    <row r="60" spans="1:2">
      <c r="A60" s="24" t="s">
        <v>347</v>
      </c>
      <c r="B60" s="24" t="s">
        <v>346</v>
      </c>
    </row>
    <row r="61" spans="1:2">
      <c r="A61" s="24" t="s">
        <v>349</v>
      </c>
      <c r="B61" s="24" t="s">
        <v>348</v>
      </c>
    </row>
    <row r="62" spans="1:2">
      <c r="A62" s="24" t="s">
        <v>487</v>
      </c>
      <c r="B62" s="24" t="s">
        <v>350</v>
      </c>
    </row>
    <row r="63" spans="1:2">
      <c r="A63" s="24" t="s">
        <v>353</v>
      </c>
      <c r="B63" s="24" t="s">
        <v>352</v>
      </c>
    </row>
    <row r="64" spans="1:2">
      <c r="A64" s="24" t="s">
        <v>355</v>
      </c>
      <c r="B64" s="24" t="s">
        <v>354</v>
      </c>
    </row>
    <row r="65" spans="1:2">
      <c r="A65" s="24" t="s">
        <v>5</v>
      </c>
      <c r="B65" s="24" t="s">
        <v>356</v>
      </c>
    </row>
  </sheetData>
  <phoneticPr fontId="165"/>
  <hyperlinks>
    <hyperlink ref="C1" location="トップ!A1" display="トップ" xr:uid="{00000000-0004-0000-0600-000000000000}"/>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CCFFCC"/>
  </sheetPr>
  <dimension ref="A1:U37"/>
  <sheetViews>
    <sheetView topLeftCell="B1" workbookViewId="0">
      <selection activeCell="O2" sqref="O2"/>
    </sheetView>
  </sheetViews>
  <sheetFormatPr defaultColWidth="9" defaultRowHeight="13.5"/>
  <cols>
    <col min="1" max="2" width="9" style="16" customWidth="1"/>
    <col min="3" max="3" width="32.75" style="16" bestFit="1" customWidth="1"/>
    <col min="4" max="4" width="13" style="16" bestFit="1" customWidth="1"/>
    <col min="5" max="9" width="3.375" style="16" bestFit="1" customWidth="1"/>
    <col min="10" max="10" width="4.375" style="16" bestFit="1" customWidth="1"/>
    <col min="11" max="11" width="24.125" style="16" bestFit="1" customWidth="1"/>
    <col min="12" max="12" width="20.375" style="16" bestFit="1" customWidth="1"/>
    <col min="13" max="13" width="36.125" style="16" bestFit="1" customWidth="1"/>
    <col min="14" max="14" width="55.25" style="16" bestFit="1" customWidth="1"/>
    <col min="15" max="15" width="6.75" style="16" bestFit="1" customWidth="1"/>
    <col min="16" max="20" width="3.375" style="16" bestFit="1" customWidth="1"/>
    <col min="21" max="21" width="3.625" style="16" customWidth="1"/>
    <col min="22" max="22" width="9" style="16" customWidth="1"/>
    <col min="23" max="16384" width="9" style="16"/>
  </cols>
  <sheetData>
    <row r="1" spans="1:21">
      <c r="A1" s="17" t="s">
        <v>434</v>
      </c>
      <c r="I1" s="23" t="s">
        <v>28</v>
      </c>
      <c r="K1" s="16" t="s">
        <v>486</v>
      </c>
      <c r="L1" s="16" t="s">
        <v>485</v>
      </c>
      <c r="Q1" s="21" t="s">
        <v>145</v>
      </c>
      <c r="R1" s="16">
        <v>11</v>
      </c>
      <c r="S1" s="16" t="s">
        <v>435</v>
      </c>
      <c r="T1" s="16" t="s">
        <v>438</v>
      </c>
    </row>
    <row r="2" spans="1:21">
      <c r="B2" s="16" t="s">
        <v>484</v>
      </c>
      <c r="C2" s="16" t="s">
        <v>483</v>
      </c>
      <c r="D2" s="16" t="s">
        <v>136</v>
      </c>
      <c r="E2" s="16">
        <v>21</v>
      </c>
      <c r="F2" s="16" t="s">
        <v>482</v>
      </c>
      <c r="G2" s="16">
        <v>1</v>
      </c>
      <c r="H2" s="16">
        <v>1</v>
      </c>
      <c r="I2" s="23" t="s">
        <v>481</v>
      </c>
      <c r="J2" s="16">
        <v>100</v>
      </c>
      <c r="K2" s="16" t="s">
        <v>480</v>
      </c>
      <c r="L2" s="16" t="s">
        <v>479</v>
      </c>
      <c r="M2" s="20" t="s">
        <v>478</v>
      </c>
      <c r="N2" s="16" t="s">
        <v>477</v>
      </c>
      <c r="O2" s="22" t="s">
        <v>428</v>
      </c>
      <c r="P2" s="23" t="s">
        <v>476</v>
      </c>
      <c r="Q2" s="21" t="s">
        <v>156</v>
      </c>
      <c r="R2" s="16">
        <v>12</v>
      </c>
      <c r="S2" s="16" t="s">
        <v>475</v>
      </c>
      <c r="T2" s="16" t="s">
        <v>437</v>
      </c>
      <c r="U2" s="16" t="s">
        <v>375</v>
      </c>
    </row>
    <row r="3" spans="1:21">
      <c r="A3" s="16" t="s">
        <v>474</v>
      </c>
      <c r="B3" s="16" t="s">
        <v>473</v>
      </c>
      <c r="C3" s="16" t="s">
        <v>472</v>
      </c>
      <c r="D3" s="16" t="s">
        <v>168</v>
      </c>
      <c r="E3" s="16">
        <v>22</v>
      </c>
      <c r="F3" s="16" t="s">
        <v>471</v>
      </c>
      <c r="G3" s="16">
        <v>2</v>
      </c>
      <c r="H3" s="16">
        <v>2</v>
      </c>
      <c r="J3" s="16">
        <v>125</v>
      </c>
      <c r="K3" s="16" t="s">
        <v>470</v>
      </c>
      <c r="L3" s="16" t="s">
        <v>469</v>
      </c>
      <c r="M3" s="20" t="s">
        <v>433</v>
      </c>
      <c r="N3" s="16" t="s">
        <v>468</v>
      </c>
      <c r="O3" s="22" t="s">
        <v>467</v>
      </c>
      <c r="Q3" s="21" t="s">
        <v>167</v>
      </c>
      <c r="R3" s="16">
        <v>13</v>
      </c>
      <c r="T3" s="16" t="s">
        <v>436</v>
      </c>
    </row>
    <row r="4" spans="1:21">
      <c r="A4" s="16" t="s">
        <v>466</v>
      </c>
      <c r="C4" s="16" t="s">
        <v>465</v>
      </c>
      <c r="D4" s="16" t="s">
        <v>146</v>
      </c>
      <c r="E4" s="16">
        <v>23</v>
      </c>
      <c r="G4" s="16">
        <v>3</v>
      </c>
      <c r="H4" s="16">
        <v>3</v>
      </c>
      <c r="J4" s="16">
        <v>165</v>
      </c>
      <c r="K4" s="16" t="s">
        <v>464</v>
      </c>
      <c r="L4" s="16" t="s">
        <v>463</v>
      </c>
      <c r="M4" s="20" t="s">
        <v>432</v>
      </c>
      <c r="N4" s="16" t="s">
        <v>462</v>
      </c>
      <c r="Q4" s="21" t="s">
        <v>177</v>
      </c>
      <c r="R4" s="16">
        <v>14</v>
      </c>
    </row>
    <row r="5" spans="1:21">
      <c r="A5" s="16" t="s">
        <v>112</v>
      </c>
      <c r="C5" s="16" t="s">
        <v>461</v>
      </c>
      <c r="E5" s="16">
        <v>24</v>
      </c>
      <c r="G5" s="16">
        <v>4</v>
      </c>
      <c r="H5" s="16">
        <v>4</v>
      </c>
      <c r="L5" s="16" t="s">
        <v>460</v>
      </c>
      <c r="M5" s="20" t="s">
        <v>431</v>
      </c>
      <c r="N5" s="16" t="s">
        <v>459</v>
      </c>
      <c r="Q5" s="21" t="s">
        <v>187</v>
      </c>
      <c r="R5" s="16">
        <v>15</v>
      </c>
    </row>
    <row r="6" spans="1:21">
      <c r="C6" s="16" t="s">
        <v>458</v>
      </c>
      <c r="E6" s="16">
        <v>25</v>
      </c>
      <c r="G6" s="16">
        <v>5</v>
      </c>
      <c r="H6" s="16">
        <v>5</v>
      </c>
      <c r="L6" s="16" t="s">
        <v>457</v>
      </c>
      <c r="M6" s="20" t="s">
        <v>456</v>
      </c>
      <c r="N6" s="16" t="s">
        <v>455</v>
      </c>
      <c r="Q6" s="21"/>
      <c r="R6" s="16">
        <v>16</v>
      </c>
    </row>
    <row r="7" spans="1:21">
      <c r="E7" s="16">
        <v>26</v>
      </c>
      <c r="G7" s="16">
        <v>6</v>
      </c>
      <c r="H7" s="16">
        <v>6</v>
      </c>
      <c r="L7" s="16" t="s">
        <v>454</v>
      </c>
      <c r="M7" s="20" t="s">
        <v>430</v>
      </c>
      <c r="N7" s="16" t="s">
        <v>453</v>
      </c>
      <c r="R7" s="16">
        <v>17</v>
      </c>
    </row>
    <row r="8" spans="1:21">
      <c r="E8" s="16">
        <v>27</v>
      </c>
      <c r="G8" s="16">
        <v>7</v>
      </c>
      <c r="H8" s="16">
        <v>7</v>
      </c>
      <c r="L8" s="16" t="s">
        <v>452</v>
      </c>
      <c r="M8" s="20" t="s">
        <v>429</v>
      </c>
      <c r="N8" s="16" t="s">
        <v>451</v>
      </c>
      <c r="R8" s="16">
        <v>18</v>
      </c>
    </row>
    <row r="9" spans="1:21">
      <c r="E9" s="16">
        <v>28</v>
      </c>
      <c r="G9" s="16">
        <v>8</v>
      </c>
      <c r="H9" s="16">
        <v>8</v>
      </c>
      <c r="L9" s="16" t="s">
        <v>450</v>
      </c>
      <c r="M9" s="20" t="s">
        <v>449</v>
      </c>
      <c r="N9" s="16" t="s">
        <v>448</v>
      </c>
      <c r="R9" s="16">
        <v>19</v>
      </c>
    </row>
    <row r="10" spans="1:21">
      <c r="E10" s="16">
        <v>29</v>
      </c>
      <c r="G10" s="16">
        <v>9</v>
      </c>
      <c r="H10" s="16">
        <v>9</v>
      </c>
      <c r="L10" s="16" t="s">
        <v>447</v>
      </c>
      <c r="M10" s="20" t="s">
        <v>427</v>
      </c>
      <c r="N10" s="16" t="s">
        <v>446</v>
      </c>
      <c r="R10" s="16">
        <v>20</v>
      </c>
    </row>
    <row r="11" spans="1:21">
      <c r="E11" s="16">
        <v>30</v>
      </c>
      <c r="G11" s="16">
        <v>10</v>
      </c>
      <c r="H11" s="16">
        <v>10</v>
      </c>
      <c r="L11" s="16" t="s">
        <v>445</v>
      </c>
      <c r="M11" s="20" t="s">
        <v>444</v>
      </c>
      <c r="N11" s="16" t="s">
        <v>443</v>
      </c>
      <c r="R11" s="16">
        <v>21</v>
      </c>
    </row>
    <row r="12" spans="1:21">
      <c r="E12" s="16">
        <v>31</v>
      </c>
      <c r="G12" s="16">
        <v>11</v>
      </c>
      <c r="H12" s="16">
        <v>11</v>
      </c>
      <c r="L12" s="16" t="s">
        <v>442</v>
      </c>
      <c r="M12" s="20" t="s">
        <v>441</v>
      </c>
      <c r="N12" s="16" t="s">
        <v>440</v>
      </c>
      <c r="R12" s="16">
        <v>22</v>
      </c>
    </row>
    <row r="13" spans="1:21">
      <c r="E13" s="16">
        <v>1</v>
      </c>
      <c r="G13" s="16">
        <v>12</v>
      </c>
      <c r="H13" s="16">
        <v>12</v>
      </c>
      <c r="L13" s="16" t="s">
        <v>125</v>
      </c>
      <c r="M13" s="20" t="s">
        <v>426</v>
      </c>
      <c r="R13" s="16">
        <v>23</v>
      </c>
    </row>
    <row r="14" spans="1:21">
      <c r="E14" s="16">
        <v>2</v>
      </c>
      <c r="G14" s="16">
        <v>13</v>
      </c>
      <c r="M14" s="20" t="s">
        <v>439</v>
      </c>
      <c r="R14" s="16">
        <v>24</v>
      </c>
    </row>
    <row r="15" spans="1:21">
      <c r="E15" s="16">
        <v>3</v>
      </c>
      <c r="G15" s="16">
        <v>14</v>
      </c>
      <c r="M15" s="20" t="s">
        <v>425</v>
      </c>
      <c r="R15" s="16">
        <v>25</v>
      </c>
    </row>
    <row r="16" spans="1:21">
      <c r="E16" s="16">
        <v>4</v>
      </c>
      <c r="G16" s="16">
        <v>15</v>
      </c>
      <c r="M16" s="20" t="s">
        <v>424</v>
      </c>
      <c r="R16" s="16">
        <v>26</v>
      </c>
    </row>
    <row r="17" spans="5:18">
      <c r="E17" s="16">
        <v>5</v>
      </c>
      <c r="G17" s="16">
        <v>16</v>
      </c>
      <c r="M17" s="20" t="s">
        <v>423</v>
      </c>
      <c r="R17" s="16">
        <v>27</v>
      </c>
    </row>
    <row r="18" spans="5:18">
      <c r="E18" s="16">
        <v>6</v>
      </c>
      <c r="G18" s="16">
        <v>17</v>
      </c>
      <c r="M18" s="20" t="s">
        <v>422</v>
      </c>
      <c r="R18" s="16">
        <v>28</v>
      </c>
    </row>
    <row r="19" spans="5:18">
      <c r="E19" s="16">
        <v>7</v>
      </c>
      <c r="G19" s="16">
        <v>18</v>
      </c>
      <c r="M19" s="20" t="s">
        <v>421</v>
      </c>
      <c r="R19" s="16">
        <v>29</v>
      </c>
    </row>
    <row r="20" spans="5:18">
      <c r="E20" s="16">
        <v>8</v>
      </c>
      <c r="G20" s="16">
        <v>19</v>
      </c>
      <c r="M20" s="20" t="s">
        <v>420</v>
      </c>
      <c r="R20" s="16">
        <v>30</v>
      </c>
    </row>
    <row r="21" spans="5:18">
      <c r="E21" s="16">
        <v>9</v>
      </c>
      <c r="G21" s="16">
        <v>20</v>
      </c>
      <c r="R21" s="16">
        <v>31</v>
      </c>
    </row>
    <row r="22" spans="5:18">
      <c r="E22" s="16">
        <v>10</v>
      </c>
      <c r="G22" s="16">
        <v>21</v>
      </c>
      <c r="R22" s="16">
        <v>32</v>
      </c>
    </row>
    <row r="23" spans="5:18">
      <c r="G23" s="16">
        <v>22</v>
      </c>
      <c r="R23" s="16">
        <v>33</v>
      </c>
    </row>
    <row r="24" spans="5:18">
      <c r="G24" s="16">
        <v>23</v>
      </c>
      <c r="R24" s="16">
        <v>34</v>
      </c>
    </row>
    <row r="25" spans="5:18">
      <c r="G25" s="16">
        <v>24</v>
      </c>
      <c r="R25" s="16">
        <v>35</v>
      </c>
    </row>
    <row r="26" spans="5:18">
      <c r="G26" s="16">
        <v>25</v>
      </c>
      <c r="R26" s="16">
        <v>36</v>
      </c>
    </row>
    <row r="27" spans="5:18">
      <c r="G27" s="16">
        <v>26</v>
      </c>
      <c r="R27" s="16">
        <v>37</v>
      </c>
    </row>
    <row r="28" spans="5:18">
      <c r="G28" s="16">
        <v>27</v>
      </c>
      <c r="R28" s="16">
        <v>38</v>
      </c>
    </row>
    <row r="29" spans="5:18">
      <c r="G29" s="16">
        <v>28</v>
      </c>
      <c r="R29" s="16">
        <v>39</v>
      </c>
    </row>
    <row r="30" spans="5:18">
      <c r="G30" s="16">
        <v>29</v>
      </c>
      <c r="R30" s="16">
        <v>40</v>
      </c>
    </row>
    <row r="31" spans="5:18">
      <c r="G31" s="16">
        <v>30</v>
      </c>
      <c r="R31" s="16">
        <v>41</v>
      </c>
    </row>
    <row r="32" spans="5:18">
      <c r="G32" s="16">
        <v>31</v>
      </c>
      <c r="R32" s="16">
        <v>42</v>
      </c>
    </row>
    <row r="33" spans="18:18">
      <c r="R33" s="16">
        <v>43</v>
      </c>
    </row>
    <row r="34" spans="18:18">
      <c r="R34" s="16">
        <v>44</v>
      </c>
    </row>
    <row r="35" spans="18:18">
      <c r="R35" s="16">
        <v>45</v>
      </c>
    </row>
    <row r="36" spans="18:18">
      <c r="R36" s="16">
        <v>46</v>
      </c>
    </row>
    <row r="37" spans="18:18">
      <c r="R37" s="16">
        <v>99</v>
      </c>
    </row>
  </sheetData>
  <phoneticPr fontId="165"/>
  <hyperlinks>
    <hyperlink ref="A1" location="トップ!A1" display="トップ" xr:uid="{00000000-0004-0000-0700-000000000000}"/>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AJ65"/>
  <sheetViews>
    <sheetView workbookViewId="0">
      <selection activeCell="B2" sqref="B2"/>
    </sheetView>
  </sheetViews>
  <sheetFormatPr defaultColWidth="2.875" defaultRowHeight="15" customHeight="1"/>
  <cols>
    <col min="1" max="1" width="2.875" style="983" customWidth="1"/>
    <col min="2" max="16384" width="2.875" style="983"/>
  </cols>
  <sheetData>
    <row r="2" spans="2:30" ht="15" customHeight="1">
      <c r="B2" s="982" t="s">
        <v>2693</v>
      </c>
      <c r="C2" s="982"/>
    </row>
    <row r="3" spans="2:30" ht="15" customHeight="1">
      <c r="B3" s="982"/>
      <c r="C3" s="982"/>
    </row>
    <row r="4" spans="2:30" ht="15" customHeight="1">
      <c r="B4" s="982"/>
      <c r="C4" s="982" t="s">
        <v>2696</v>
      </c>
    </row>
    <row r="5" spans="2:30" ht="15" customHeight="1">
      <c r="B5" s="982"/>
    </row>
    <row r="6" spans="2:30" ht="15" customHeight="1">
      <c r="B6" s="982"/>
      <c r="C6" s="982" t="s">
        <v>2697</v>
      </c>
    </row>
    <row r="7" spans="2:30" ht="15" customHeight="1">
      <c r="B7" s="982"/>
      <c r="C7" s="982" t="s">
        <v>2700</v>
      </c>
    </row>
    <row r="8" spans="2:30" ht="15" customHeight="1">
      <c r="B8" s="982"/>
    </row>
    <row r="9" spans="2:30" ht="15" customHeight="1">
      <c r="B9" s="982"/>
      <c r="C9" s="984" t="s">
        <v>2703</v>
      </c>
    </row>
    <row r="10" spans="2:30" ht="15" customHeight="1">
      <c r="B10" s="984"/>
      <c r="C10" s="1004" t="s">
        <v>2704</v>
      </c>
      <c r="AD10" s="1005" t="s">
        <v>3727</v>
      </c>
    </row>
    <row r="11" spans="2:30" ht="15" customHeight="1">
      <c r="B11" s="984"/>
      <c r="C11" s="984" t="s">
        <v>2705</v>
      </c>
    </row>
    <row r="12" spans="2:30" ht="15" customHeight="1">
      <c r="B12" s="984"/>
    </row>
    <row r="13" spans="2:30" ht="15" customHeight="1">
      <c r="B13" s="984"/>
      <c r="C13" s="982" t="s">
        <v>2706</v>
      </c>
    </row>
    <row r="14" spans="2:30" ht="15" customHeight="1">
      <c r="B14" s="984"/>
      <c r="C14" s="982" t="s">
        <v>2707</v>
      </c>
    </row>
    <row r="15" spans="2:30" ht="15" customHeight="1">
      <c r="B15" s="984"/>
    </row>
    <row r="16" spans="2:30" ht="15" customHeight="1">
      <c r="B16" s="984"/>
    </row>
    <row r="17" spans="1:36" ht="15" customHeight="1">
      <c r="B17" s="985" t="s">
        <v>2708</v>
      </c>
    </row>
    <row r="18" spans="1:36" ht="15" customHeight="1">
      <c r="B18" s="985"/>
    </row>
    <row r="19" spans="1:36" ht="15" customHeight="1">
      <c r="B19" s="985"/>
      <c r="C19" s="1004" t="s">
        <v>2709</v>
      </c>
      <c r="AD19" s="1005" t="s">
        <v>3727</v>
      </c>
    </row>
    <row r="20" spans="1:36" ht="15" customHeight="1">
      <c r="B20" s="984"/>
      <c r="C20" s="1004" t="s">
        <v>2710</v>
      </c>
      <c r="AD20" s="1005" t="s">
        <v>3727</v>
      </c>
    </row>
    <row r="21" spans="1:36" ht="15" customHeight="1">
      <c r="A21" s="986"/>
      <c r="B21" s="987"/>
      <c r="C21" s="987" t="s">
        <v>2711</v>
      </c>
      <c r="D21" s="986"/>
      <c r="E21" s="986"/>
      <c r="F21" s="986"/>
      <c r="G21" s="986"/>
      <c r="H21" s="986"/>
      <c r="I21" s="986"/>
      <c r="J21" s="986"/>
      <c r="K21" s="986"/>
      <c r="L21" s="986"/>
      <c r="M21" s="986"/>
      <c r="N21" s="986"/>
      <c r="O21" s="986"/>
      <c r="P21" s="986"/>
      <c r="Q21" s="986"/>
      <c r="R21" s="986"/>
      <c r="S21" s="986"/>
      <c r="T21" s="986"/>
      <c r="U21" s="986"/>
      <c r="V21" s="986"/>
      <c r="W21" s="986"/>
      <c r="X21" s="986"/>
      <c r="Y21" s="986"/>
      <c r="Z21" s="986"/>
      <c r="AA21" s="986"/>
      <c r="AB21" s="986"/>
      <c r="AC21" s="986"/>
      <c r="AD21" s="986"/>
      <c r="AE21" s="986"/>
      <c r="AF21" s="986"/>
      <c r="AG21" s="986"/>
      <c r="AH21" s="986"/>
      <c r="AI21" s="986"/>
      <c r="AJ21" s="986"/>
    </row>
    <row r="22" spans="1:36" ht="15" customHeight="1">
      <c r="B22" s="985"/>
      <c r="C22" s="985"/>
      <c r="D22" s="985"/>
      <c r="E22" s="985"/>
      <c r="F22" s="985"/>
      <c r="G22" s="985"/>
      <c r="H22" s="988"/>
      <c r="I22" s="988"/>
      <c r="J22" s="988"/>
      <c r="K22" s="988"/>
      <c r="L22" s="988"/>
      <c r="M22" s="988"/>
      <c r="N22" s="988"/>
      <c r="O22" s="988"/>
      <c r="P22" s="988"/>
      <c r="Q22" s="988"/>
      <c r="R22" s="988"/>
      <c r="S22" s="988"/>
      <c r="T22" s="988"/>
      <c r="U22" s="988"/>
      <c r="V22" s="988"/>
      <c r="W22" s="988"/>
      <c r="X22" s="988"/>
      <c r="Y22" s="988"/>
      <c r="Z22" s="988"/>
      <c r="AA22" s="988"/>
      <c r="AB22" s="988"/>
      <c r="AC22" s="988"/>
      <c r="AD22" s="988"/>
      <c r="AE22" s="988"/>
      <c r="AF22" s="988"/>
      <c r="AG22" s="988"/>
      <c r="AH22" s="988"/>
      <c r="AI22" s="988"/>
      <c r="AJ22" s="988"/>
    </row>
    <row r="23" spans="1:36" ht="15" customHeight="1">
      <c r="A23" s="985"/>
      <c r="B23" s="985"/>
      <c r="C23" s="985"/>
      <c r="D23" s="985"/>
      <c r="E23" s="985"/>
      <c r="F23" s="985"/>
      <c r="G23" s="985"/>
      <c r="H23" s="988"/>
      <c r="I23" s="988"/>
      <c r="J23" s="988"/>
      <c r="K23" s="988"/>
      <c r="L23" s="988"/>
      <c r="M23" s="988"/>
      <c r="N23" s="988"/>
      <c r="O23" s="988"/>
      <c r="P23" s="988"/>
      <c r="Q23" s="988"/>
      <c r="R23" s="988"/>
      <c r="S23" s="988"/>
      <c r="T23" s="988"/>
      <c r="U23" s="988"/>
      <c r="V23" s="988"/>
      <c r="W23" s="988"/>
      <c r="X23" s="988"/>
      <c r="Y23" s="988"/>
      <c r="Z23" s="988"/>
      <c r="AA23" s="988"/>
      <c r="AB23" s="988"/>
      <c r="AC23" s="988"/>
      <c r="AD23" s="988"/>
      <c r="AE23" s="988"/>
      <c r="AF23" s="988"/>
      <c r="AG23" s="988"/>
      <c r="AH23" s="988"/>
      <c r="AI23" s="988"/>
      <c r="AJ23" s="988"/>
    </row>
    <row r="24" spans="1:36" ht="15" customHeight="1">
      <c r="B24" s="985" t="s">
        <v>2712</v>
      </c>
      <c r="C24" s="986"/>
      <c r="D24" s="986"/>
      <c r="E24" s="986"/>
      <c r="F24" s="986"/>
      <c r="G24" s="986"/>
      <c r="H24" s="986"/>
      <c r="I24" s="986"/>
      <c r="J24" s="986"/>
      <c r="K24" s="986"/>
      <c r="L24" s="986"/>
      <c r="M24" s="986"/>
      <c r="N24" s="986"/>
      <c r="O24" s="986"/>
      <c r="P24" s="986"/>
      <c r="Q24" s="986"/>
      <c r="R24" s="986"/>
      <c r="S24" s="986"/>
      <c r="T24" s="986"/>
      <c r="U24" s="986"/>
      <c r="V24" s="986"/>
      <c r="W24" s="986"/>
      <c r="X24" s="986"/>
      <c r="Y24" s="986"/>
      <c r="Z24" s="986"/>
      <c r="AA24" s="986"/>
      <c r="AB24" s="986"/>
      <c r="AC24" s="986"/>
      <c r="AD24" s="986"/>
      <c r="AE24" s="986"/>
      <c r="AF24" s="986"/>
      <c r="AG24" s="986"/>
      <c r="AH24" s="986"/>
    </row>
    <row r="26" spans="1:36" ht="15" customHeight="1">
      <c r="C26" s="989"/>
      <c r="D26" s="987" t="s">
        <v>2713</v>
      </c>
      <c r="AI26" s="986"/>
      <c r="AJ26" s="986"/>
    </row>
    <row r="27" spans="1:36" ht="15" customHeight="1">
      <c r="D27" s="987"/>
    </row>
    <row r="28" spans="1:36" ht="15" customHeight="1">
      <c r="C28" s="990"/>
      <c r="D28" s="987" t="s">
        <v>2714</v>
      </c>
    </row>
    <row r="29" spans="1:36" ht="15" customHeight="1">
      <c r="D29" s="987"/>
    </row>
    <row r="30" spans="1:36" ht="15" customHeight="1">
      <c r="C30" s="991"/>
      <c r="D30" s="987" t="s">
        <v>2715</v>
      </c>
    </row>
    <row r="32" spans="1:36" ht="15" customHeight="1">
      <c r="C32" s="992"/>
      <c r="D32" s="987" t="s">
        <v>2716</v>
      </c>
    </row>
    <row r="33" spans="3:30" ht="15" customHeight="1">
      <c r="C33" s="987"/>
      <c r="D33" s="987"/>
    </row>
    <row r="34" spans="3:30" ht="15" customHeight="1">
      <c r="C34" s="993"/>
      <c r="D34" s="987" t="s">
        <v>2717</v>
      </c>
    </row>
    <row r="37" spans="3:30" ht="15" customHeight="1">
      <c r="G37" s="1006" t="s">
        <v>2720</v>
      </c>
      <c r="AD37" s="1005" t="s">
        <v>3727</v>
      </c>
    </row>
    <row r="38" spans="3:30" ht="15" customHeight="1">
      <c r="G38" s="1006" t="s">
        <v>2721</v>
      </c>
    </row>
    <row r="41" spans="3:30" ht="15" customHeight="1">
      <c r="C41" s="994" t="s">
        <v>2722</v>
      </c>
      <c r="D41" s="995"/>
      <c r="E41" s="995"/>
      <c r="F41" s="996"/>
      <c r="G41" s="997" t="s">
        <v>2723</v>
      </c>
      <c r="H41" s="998"/>
      <c r="I41" s="998"/>
      <c r="J41" s="998"/>
      <c r="K41" s="998"/>
      <c r="M41" s="984" t="s">
        <v>2724</v>
      </c>
    </row>
    <row r="42" spans="3:30" ht="15" customHeight="1">
      <c r="C42" s="994" t="s">
        <v>2725</v>
      </c>
      <c r="D42" s="995"/>
      <c r="E42" s="995"/>
      <c r="F42" s="996"/>
      <c r="G42" s="999" t="s">
        <v>2726</v>
      </c>
      <c r="H42" s="1000"/>
      <c r="I42" s="1000"/>
      <c r="J42" s="1000"/>
      <c r="K42" s="1000"/>
    </row>
    <row r="50" spans="1:35" ht="15" customHeight="1">
      <c r="B50" s="983" t="s">
        <v>2727</v>
      </c>
    </row>
    <row r="51" spans="1:35" ht="15" customHeight="1">
      <c r="A51" s="1001"/>
      <c r="B51" s="1364">
        <v>43556</v>
      </c>
      <c r="C51" s="1364"/>
      <c r="D51" s="1364"/>
      <c r="E51" s="1364"/>
      <c r="F51" s="1364"/>
      <c r="G51" s="1001" t="s">
        <v>2730</v>
      </c>
      <c r="H51" s="1001"/>
      <c r="I51" s="1001"/>
      <c r="J51" s="1001"/>
      <c r="K51" s="1001"/>
      <c r="L51" s="1001"/>
      <c r="M51" s="1001"/>
      <c r="N51" s="1001"/>
      <c r="O51" s="1001"/>
      <c r="P51" s="1001"/>
      <c r="Q51" s="1001"/>
      <c r="R51" s="1001"/>
      <c r="S51" s="1001"/>
      <c r="T51" s="1001"/>
      <c r="U51" s="1001"/>
      <c r="V51" s="1001"/>
      <c r="W51" s="1001"/>
      <c r="X51" s="1001"/>
      <c r="Y51" s="1001"/>
      <c r="Z51" s="1001"/>
      <c r="AA51" s="1001"/>
      <c r="AB51" s="1001"/>
      <c r="AC51" s="1001"/>
      <c r="AD51" s="1001"/>
      <c r="AE51" s="1001"/>
      <c r="AF51" s="1001"/>
      <c r="AG51" s="1001"/>
      <c r="AH51" s="1001"/>
      <c r="AI51" s="1001"/>
    </row>
    <row r="52" spans="1:35" ht="15" customHeight="1">
      <c r="A52" s="1001"/>
      <c r="B52" s="1364">
        <v>43948</v>
      </c>
      <c r="C52" s="1364"/>
      <c r="D52" s="1364"/>
      <c r="E52" s="1364"/>
      <c r="F52" s="1364"/>
      <c r="G52" s="1001" t="s">
        <v>2733</v>
      </c>
      <c r="H52" s="1001"/>
      <c r="I52" s="1001"/>
      <c r="J52" s="1001"/>
      <c r="K52" s="1001"/>
      <c r="L52" s="1001"/>
      <c r="M52" s="1001"/>
      <c r="N52" s="1001"/>
      <c r="O52" s="1001"/>
      <c r="P52" s="1001"/>
      <c r="Q52" s="1001"/>
      <c r="R52" s="1001"/>
      <c r="S52" s="1001"/>
      <c r="T52" s="1001"/>
      <c r="U52" s="1001"/>
      <c r="V52" s="1001"/>
      <c r="W52" s="1001"/>
      <c r="X52" s="1001"/>
      <c r="Y52" s="1001"/>
      <c r="Z52" s="1001"/>
      <c r="AA52" s="1001"/>
      <c r="AB52" s="1001"/>
      <c r="AC52" s="1001"/>
      <c r="AD52" s="1001"/>
      <c r="AE52" s="1001"/>
      <c r="AF52" s="1001"/>
      <c r="AG52" s="1001"/>
      <c r="AH52" s="1001"/>
      <c r="AI52" s="1001"/>
    </row>
    <row r="53" spans="1:35" ht="15" customHeight="1">
      <c r="A53" s="1001"/>
      <c r="B53" s="1001"/>
      <c r="C53" s="1001"/>
      <c r="D53" s="1001"/>
      <c r="E53" s="1001"/>
      <c r="F53" s="1001"/>
      <c r="G53" s="1001" t="s">
        <v>2734</v>
      </c>
      <c r="H53" s="1001"/>
      <c r="I53" s="1001"/>
      <c r="J53" s="1001"/>
      <c r="K53" s="1001"/>
      <c r="L53" s="1001"/>
      <c r="M53" s="1001"/>
      <c r="N53" s="1001"/>
      <c r="O53" s="1001"/>
      <c r="P53" s="1001"/>
      <c r="Q53" s="1001"/>
      <c r="R53" s="1001"/>
      <c r="S53" s="1001"/>
      <c r="T53" s="1001"/>
      <c r="U53" s="1001"/>
      <c r="V53" s="1001"/>
      <c r="W53" s="1001"/>
      <c r="X53" s="1001"/>
      <c r="Y53" s="1001"/>
      <c r="Z53" s="1001"/>
      <c r="AA53" s="1001"/>
      <c r="AB53" s="1001"/>
      <c r="AC53" s="1001"/>
      <c r="AD53" s="1001"/>
      <c r="AE53" s="1001"/>
      <c r="AF53" s="1001"/>
      <c r="AG53" s="1001"/>
      <c r="AH53" s="1001"/>
      <c r="AI53" s="1001"/>
    </row>
    <row r="54" spans="1:35" ht="15" customHeight="1">
      <c r="A54" s="1001"/>
      <c r="B54" s="1364">
        <v>44639</v>
      </c>
      <c r="C54" s="1364"/>
      <c r="D54" s="1364"/>
      <c r="E54" s="1364"/>
      <c r="F54" s="1364"/>
      <c r="G54" s="1001" t="s">
        <v>3723</v>
      </c>
      <c r="H54" s="1001"/>
      <c r="I54" s="1001"/>
      <c r="J54" s="1001"/>
      <c r="K54" s="1001"/>
      <c r="L54" s="1001"/>
      <c r="M54" s="1001"/>
      <c r="N54" s="1001"/>
      <c r="O54" s="1001"/>
      <c r="P54" s="1001"/>
      <c r="Q54" s="1001"/>
      <c r="R54" s="1001"/>
      <c r="S54" s="1001"/>
      <c r="T54" s="1001"/>
      <c r="U54" s="1001"/>
      <c r="V54" s="1001"/>
      <c r="W54" s="1001"/>
      <c r="X54" s="1001"/>
      <c r="Y54" s="1001"/>
      <c r="Z54" s="1001"/>
      <c r="AA54" s="1001"/>
      <c r="AB54" s="1001"/>
      <c r="AC54" s="1001"/>
      <c r="AD54" s="1001"/>
      <c r="AE54" s="1001"/>
      <c r="AF54" s="1001"/>
      <c r="AG54" s="1001"/>
      <c r="AH54" s="1001"/>
      <c r="AI54" s="1001"/>
    </row>
    <row r="55" spans="1:35" ht="15" customHeight="1">
      <c r="A55" s="1001"/>
      <c r="B55" s="1001"/>
      <c r="C55" s="1001"/>
      <c r="D55" s="1001"/>
      <c r="E55" s="1001"/>
      <c r="F55" s="1001"/>
      <c r="G55" s="1001" t="s">
        <v>3724</v>
      </c>
      <c r="H55" s="1001"/>
      <c r="I55" s="1001"/>
      <c r="J55" s="1001"/>
      <c r="K55" s="1001"/>
      <c r="L55" s="1001"/>
      <c r="M55" s="1001"/>
      <c r="N55" s="1001"/>
      <c r="O55" s="1001"/>
      <c r="P55" s="1001"/>
      <c r="Q55" s="1001"/>
      <c r="R55" s="1001"/>
      <c r="S55" s="1001"/>
      <c r="T55" s="1001"/>
      <c r="U55" s="1001"/>
      <c r="V55" s="1001"/>
      <c r="W55" s="1001"/>
      <c r="X55" s="1001"/>
      <c r="Y55" s="1001"/>
      <c r="Z55" s="1001"/>
      <c r="AA55" s="1001"/>
      <c r="AB55" s="1001"/>
      <c r="AC55" s="1001"/>
      <c r="AD55" s="1001"/>
      <c r="AE55" s="1001"/>
      <c r="AF55" s="1001"/>
      <c r="AG55" s="1001"/>
      <c r="AH55" s="1001"/>
      <c r="AI55" s="1001"/>
    </row>
    <row r="56" spans="1:35" ht="15" customHeight="1">
      <c r="A56" s="1001"/>
      <c r="B56" s="1001"/>
      <c r="C56" s="1001"/>
      <c r="D56" s="1001"/>
      <c r="E56" s="1001"/>
      <c r="F56" s="1001"/>
      <c r="G56" s="1001" t="s">
        <v>3725</v>
      </c>
      <c r="H56" s="1001"/>
      <c r="I56" s="1001"/>
      <c r="J56" s="1001"/>
      <c r="K56" s="1001"/>
      <c r="L56" s="1001"/>
      <c r="M56" s="1001"/>
      <c r="N56" s="1001"/>
      <c r="O56" s="1001"/>
      <c r="P56" s="1001"/>
      <c r="Q56" s="1001"/>
      <c r="R56" s="1001"/>
      <c r="S56" s="1001"/>
      <c r="T56" s="1001"/>
      <c r="U56" s="1001"/>
      <c r="V56" s="1001"/>
      <c r="W56" s="1001"/>
      <c r="X56" s="1001"/>
      <c r="Y56" s="1001"/>
      <c r="Z56" s="1001"/>
      <c r="AA56" s="1001"/>
      <c r="AB56" s="1001"/>
      <c r="AC56" s="1001"/>
      <c r="AD56" s="1001"/>
      <c r="AE56" s="1001"/>
      <c r="AF56" s="1001"/>
      <c r="AG56" s="1001"/>
      <c r="AH56" s="1001"/>
      <c r="AI56" s="1001"/>
    </row>
    <row r="57" spans="1:35" ht="15" customHeight="1">
      <c r="A57" s="1001"/>
      <c r="B57" s="1364">
        <v>44652</v>
      </c>
      <c r="C57" s="1364"/>
      <c r="D57" s="1364"/>
      <c r="E57" s="1364"/>
      <c r="F57" s="1364"/>
      <c r="G57" s="1001" t="s">
        <v>3907</v>
      </c>
      <c r="H57" s="1001"/>
      <c r="I57" s="1001"/>
      <c r="J57" s="1001"/>
      <c r="K57" s="1001"/>
      <c r="L57" s="1001"/>
      <c r="M57" s="1001"/>
      <c r="N57" s="1001"/>
      <c r="O57" s="1001"/>
      <c r="P57" s="1001"/>
      <c r="Q57" s="1001"/>
      <c r="R57" s="1001"/>
      <c r="S57" s="1001"/>
      <c r="T57" s="1001"/>
      <c r="U57" s="1001"/>
      <c r="V57" s="1001"/>
      <c r="W57" s="1001"/>
      <c r="X57" s="1001"/>
      <c r="Y57" s="1001"/>
      <c r="Z57" s="1001"/>
      <c r="AA57" s="1001"/>
      <c r="AB57" s="1001"/>
      <c r="AC57" s="1001"/>
      <c r="AD57" s="1001"/>
      <c r="AE57" s="1001"/>
      <c r="AF57" s="1001"/>
      <c r="AG57" s="1001"/>
      <c r="AH57" s="1001"/>
      <c r="AI57" s="1001"/>
    </row>
    <row r="58" spans="1:35" ht="15" customHeight="1">
      <c r="A58" s="1001"/>
      <c r="B58" s="1364">
        <v>45748</v>
      </c>
      <c r="C58" s="1364"/>
      <c r="D58" s="1364"/>
      <c r="E58" s="1364"/>
      <c r="F58" s="1364"/>
      <c r="G58" s="2599" t="s">
        <v>4308</v>
      </c>
      <c r="H58" s="1001"/>
      <c r="I58" s="1001"/>
      <c r="J58" s="1001"/>
      <c r="K58" s="1001"/>
      <c r="L58" s="1001"/>
      <c r="M58" s="1001"/>
      <c r="N58" s="1001"/>
      <c r="O58" s="1001"/>
      <c r="P58" s="1001"/>
      <c r="Q58" s="1001"/>
      <c r="R58" s="1001"/>
      <c r="S58" s="1001"/>
      <c r="T58" s="1001"/>
      <c r="U58" s="1001"/>
      <c r="V58" s="1001"/>
      <c r="W58" s="1001"/>
      <c r="X58" s="1001"/>
      <c r="Y58" s="1001"/>
      <c r="Z58" s="1001"/>
      <c r="AA58" s="1001"/>
      <c r="AB58" s="1001"/>
      <c r="AC58" s="1001"/>
      <c r="AD58" s="1001"/>
      <c r="AE58" s="1001"/>
      <c r="AF58" s="1001"/>
      <c r="AG58" s="1001"/>
      <c r="AH58" s="1001"/>
      <c r="AI58" s="1001"/>
    </row>
    <row r="59" spans="1:35" ht="15" customHeight="1">
      <c r="A59" s="1001"/>
      <c r="B59" s="1001"/>
      <c r="C59" s="1001"/>
      <c r="D59" s="1001"/>
      <c r="E59" s="1001"/>
      <c r="F59" s="1001"/>
      <c r="G59" s="1001"/>
      <c r="H59" s="1001"/>
      <c r="I59" s="1001"/>
      <c r="J59" s="1001"/>
      <c r="K59" s="1001"/>
      <c r="L59" s="1001"/>
      <c r="M59" s="1001"/>
      <c r="N59" s="1001"/>
      <c r="O59" s="1001"/>
      <c r="P59" s="1001"/>
      <c r="Q59" s="1001"/>
      <c r="R59" s="1001"/>
      <c r="S59" s="1001"/>
      <c r="T59" s="1001"/>
      <c r="U59" s="1001"/>
      <c r="V59" s="1001"/>
      <c r="W59" s="1001"/>
      <c r="X59" s="1001"/>
      <c r="Y59" s="1001"/>
      <c r="Z59" s="1001"/>
      <c r="AA59" s="1001"/>
      <c r="AB59" s="1001"/>
      <c r="AC59" s="1001"/>
      <c r="AD59" s="1001"/>
      <c r="AE59" s="1001"/>
      <c r="AF59" s="1001"/>
      <c r="AG59" s="1001"/>
      <c r="AH59" s="1001"/>
      <c r="AI59" s="1001"/>
    </row>
    <row r="60" spans="1:35" ht="15" customHeight="1">
      <c r="A60" s="1002" t="s">
        <v>2735</v>
      </c>
    </row>
    <row r="61" spans="1:35" ht="15" customHeight="1">
      <c r="A61" s="1002" t="s">
        <v>2736</v>
      </c>
    </row>
    <row r="63" spans="1:35" ht="15" customHeight="1">
      <c r="AH63" s="1003" t="s">
        <v>2737</v>
      </c>
    </row>
    <row r="64" spans="1:35" ht="15" customHeight="1">
      <c r="V64" s="983" t="s">
        <v>2738</v>
      </c>
    </row>
    <row r="65" spans="22:22" ht="15" customHeight="1">
      <c r="V65" s="983" t="s">
        <v>2739</v>
      </c>
    </row>
  </sheetData>
  <mergeCells count="5">
    <mergeCell ref="B51:F51"/>
    <mergeCell ref="B52:F52"/>
    <mergeCell ref="B54:F54"/>
    <mergeCell ref="B57:F57"/>
    <mergeCell ref="B58:F58"/>
  </mergeCells>
  <phoneticPr fontId="165"/>
  <pageMargins left="0.7" right="0.7" top="0.75" bottom="0.75" header="0.3" footer="0.3"/>
  <pageSetup paperSize="9" scale="55" orientation="landscape" horizontalDpi="1200" verticalDpi="1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2056</vt:i4>
      </vt:variant>
    </vt:vector>
  </HeadingPairs>
  <TitlesOfParts>
    <vt:vector size="2064" baseType="lpstr">
      <vt:lpstr>入力のルール</vt:lpstr>
      <vt:lpstr>現地調査票_2504</vt:lpstr>
      <vt:lpstr>現地調査票の書き方チェックポイント</vt:lpstr>
      <vt:lpstr>リスト_2</vt:lpstr>
      <vt:lpstr>工事届</vt:lpstr>
      <vt:lpstr>建築工事届_別記第40号様式</vt:lpstr>
      <vt:lpstr>注意欄再掲_参照用</vt:lpstr>
      <vt:lpstr>追加記入欄</vt:lpstr>
      <vt:lpstr>_output_sheetname</vt:lpstr>
      <vt:lpstr>_output_title</vt:lpstr>
      <vt:lpstr>_入力の順番</vt:lpstr>
      <vt:lpstr>chk_INTER_state_in_final</vt:lpstr>
      <vt:lpstr>chk_INTER1_state_in_conf</vt:lpstr>
      <vt:lpstr>chk_INTER2_state_in_conf</vt:lpstr>
      <vt:lpstr>chk_INTER3_state_in_conf</vt:lpstr>
      <vt:lpstr>chk_JOB_KIND_kakunin</vt:lpstr>
      <vt:lpstr>cls_JOB_KIND_base_point</vt:lpstr>
      <vt:lpstr>cls_JOB_KIND_erea</vt:lpstr>
      <vt:lpstr>cls_JOB_SET_KIND_base_point</vt:lpstr>
      <vt:lpstr>cls_JOB_SET_KIND_erea</vt:lpstr>
      <vt:lpstr>cls_TARGET_KIND_base_point</vt:lpstr>
      <vt:lpstr>cls_TARGET_KIND_erea</vt:lpstr>
      <vt:lpstr>cst__output_sheetname</vt:lpstr>
      <vt:lpstr>cst__output_title</vt:lpstr>
      <vt:lpstr>cst_ISSUE_DATE_select</vt:lpstr>
      <vt:lpstr>cst_ISSUE_KOUFU_NAME_select</vt:lpstr>
      <vt:lpstr>cst_ISSUE_NO_select</vt:lpstr>
      <vt:lpstr>cst_koujikikan_month</vt:lpstr>
      <vt:lpstr>cst_koujikikan_year</vt:lpstr>
      <vt:lpstr>cst_Pre_Corp__SHINSEI</vt:lpstr>
      <vt:lpstr>cst_Pre_Daihyou__SHINSEI</vt:lpstr>
      <vt:lpstr>cst_shinsei_build_p6_01_PAGE6_KOUZOU_KEISAN_KIND__002</vt:lpstr>
      <vt:lpstr>cst_shinsei_build_p6_01_PAGE6_KOUZOU_KEISAN_KIND__004</vt:lpstr>
      <vt:lpstr>cst_shinsei_build_p6_01_PAGE6_KOUZOU_KEISAN_KIND__005</vt:lpstr>
      <vt:lpstr>cst_shinsei_build_YOUTO</vt:lpstr>
      <vt:lpstr>cst_shinsei_HIKIUKE_DATE</vt:lpstr>
      <vt:lpstr>cst_shinsei_ISSUE_DATE</vt:lpstr>
      <vt:lpstr>cst_shinsei_ISSUE_KOUFU_NAME</vt:lpstr>
      <vt:lpstr>cst_shinsei_ISSUE_NO</vt:lpstr>
      <vt:lpstr>cst_shinsei_KAKU_SUMI_NO</vt:lpstr>
      <vt:lpstr>cst_shinsei_KAKUNIN_ISSUE_NO</vt:lpstr>
      <vt:lpstr>cst_shinsei_KAKUNIN_KOUFU_DATE</vt:lpstr>
      <vt:lpstr>cst_shinsei_PROVO_DATE</vt:lpstr>
      <vt:lpstr>cst_shinsei_PROVO_NO</vt:lpstr>
      <vt:lpstr>cst_shinsei_UKETUKE_NO</vt:lpstr>
      <vt:lpstr>cst_shinsei_UNIT_COUNT</vt:lpstr>
      <vt:lpstr>cst_wsjob_JOB_INPUT_VERSION</vt:lpstr>
      <vt:lpstr>cst_wsjob_JOB_KIND</vt:lpstr>
      <vt:lpstr>cst_wsjob_JOB_KIND_final_box</vt:lpstr>
      <vt:lpstr>cst_wsjob_JOB_KIND_inter_box</vt:lpstr>
      <vt:lpstr>cst_wsjob_JOB_KIND_kakunin_box</vt:lpstr>
      <vt:lpstr>cst_wsjob_JOB_SET_KIND</vt:lpstr>
      <vt:lpstr>cst_wsjob_KENTIKUBUTU_box</vt:lpstr>
      <vt:lpstr>cst_wsjob_KOUSAKUBUTU_box</vt:lpstr>
      <vt:lpstr>cst_wsjob_SYOUKOUKI_box</vt:lpstr>
      <vt:lpstr>cst_wsjob_TARGET_KIND</vt:lpstr>
      <vt:lpstr>cst_wsjob_TARGET_KIND__label</vt:lpstr>
      <vt:lpstr>cst_wskakunin__bouka</vt:lpstr>
      <vt:lpstr>cst_wskakunin__kouji</vt:lpstr>
      <vt:lpstr>cst_wskakunin__kuiki</vt:lpstr>
      <vt:lpstr>cst_wskakunin__kuiki_box</vt:lpstr>
      <vt:lpstr>cst_wskakunin__tosi_kuiki</vt:lpstr>
      <vt:lpstr>cst_wskakunin_20kouzou101_KOUZOUSEKKEI_KOUFU_NO</vt:lpstr>
      <vt:lpstr>cst_wskakunin_20kouzou101_NAME</vt:lpstr>
      <vt:lpstr>cst_wskakunin_20kouzou102_KOUZOUSEKKEI_KOUFU_NO</vt:lpstr>
      <vt:lpstr>cst_wskakunin_20kouzou102_NAME</vt:lpstr>
      <vt:lpstr>cst_wskakunin_20kouzou103_KOUZOUSEKKEI_KOUFU_NO</vt:lpstr>
      <vt:lpstr>cst_wskakunin_20kouzou103_NAME</vt:lpstr>
      <vt:lpstr>cst_wskakunin_20kouzou104_KOUZOUSEKKEI_KOUFU_NO</vt:lpstr>
      <vt:lpstr>cst_wskakunin_20kouzou104_NAME</vt:lpstr>
      <vt:lpstr>cst_wskakunin_20kouzou105_KOUZOUSEKKEI_KOUFU_NO</vt:lpstr>
      <vt:lpstr>cst_wskakunin_20kouzou105_NAME</vt:lpstr>
      <vt:lpstr>cst_wskakunin_20kouzou301_KOUZOUSEKKEI_KOUFU_NO</vt:lpstr>
      <vt:lpstr>cst_wskakunin_20kouzou301_NAME</vt:lpstr>
      <vt:lpstr>cst_wskakunin_20kouzou302_KOUZOUSEKKEI_KOUFU_NO</vt:lpstr>
      <vt:lpstr>cst_wskakunin_20kouzou302_NAME</vt:lpstr>
      <vt:lpstr>cst_wskakunin_20kouzou303_KOUZOUSEKKEI_KOUFU_NO</vt:lpstr>
      <vt:lpstr>cst_wskakunin_20kouzou303_NAME</vt:lpstr>
      <vt:lpstr>cst_wskakunin_20kouzou304_KOUZOUSEKKEI_KOUFU_NO</vt:lpstr>
      <vt:lpstr>cst_wskakunin_20kouzou304_NAME</vt:lpstr>
      <vt:lpstr>cst_wskakunin_20kouzou305_KOUZOUSEKKEI_KOUFU_NO</vt:lpstr>
      <vt:lpstr>cst_wskakunin_20kouzou305_NAME</vt:lpstr>
      <vt:lpstr>cst_wskakunin_20setubi101_NAME</vt:lpstr>
      <vt:lpstr>cst_wskakunin_20setubi101_SETUBISEKKEI_KOUFU_NO</vt:lpstr>
      <vt:lpstr>cst_wskakunin_20setubi102_NAME</vt:lpstr>
      <vt:lpstr>cst_wskakunin_20setubi102_SETUBISEKKEI_KOUFU_NO</vt:lpstr>
      <vt:lpstr>cst_wskakunin_20setubi103_NAME</vt:lpstr>
      <vt:lpstr>cst_wskakunin_20setubi103_SETUBISEKKEI_KOUFU_NO</vt:lpstr>
      <vt:lpstr>cst_wskakunin_20setubi104_NAME</vt:lpstr>
      <vt:lpstr>cst_wskakunin_20setubi104_SETUBISEKKEI_KOUFU_NO</vt:lpstr>
      <vt:lpstr>cst_wskakunin_20setubi105_NAME</vt:lpstr>
      <vt:lpstr>cst_wskakunin_20setubi105_SETUBISEKKEI_KOUFU_NO</vt:lpstr>
      <vt:lpstr>cst_wskakunin_20setubi301_NAME</vt:lpstr>
      <vt:lpstr>cst_wskakunin_20setubi301_SETUBISEKKEI_KOUFU_NO</vt:lpstr>
      <vt:lpstr>cst_wskakunin_20setubi302_NAME</vt:lpstr>
      <vt:lpstr>cst_wskakunin_20setubi302_SETUBISEKKEI_KOUFU_NO</vt:lpstr>
      <vt:lpstr>cst_wskakunin_20setubi303_NAME</vt:lpstr>
      <vt:lpstr>cst_wskakunin_20setubi303_SETUBISEKKEI_KOUFU_NO</vt:lpstr>
      <vt:lpstr>cst_wskakunin_20setubi304_NAME</vt:lpstr>
      <vt:lpstr>cst_wskakunin_20setubi304_SETUBISEKKEI_KOUFU_NO</vt:lpstr>
      <vt:lpstr>cst_wskakunin_20setubi305_NAME</vt:lpstr>
      <vt:lpstr>cst_wskakunin_20setubi305_SETUBISEKKEI_KOUFU_NO</vt:lpstr>
      <vt:lpstr>cst_wskakunin_APPLICANT_NAME</vt:lpstr>
      <vt:lpstr>cst_wskakunin_BOUKA_22JYO</vt:lpstr>
      <vt:lpstr>cst_wskakunin_BOUKA_BOUKA</vt:lpstr>
      <vt:lpstr>cst_wskakunin_BOUKA_JYUN_BOUKA</vt:lpstr>
      <vt:lpstr>cst_wskakunin_BOUKA_NASI</vt:lpstr>
      <vt:lpstr>cst_wskakunin_BOUKA_SETUBI_FLAG</vt:lpstr>
      <vt:lpstr>cst_wskakunin_BOUKA_SETUBI_FLAG_box_off</vt:lpstr>
      <vt:lpstr>cst_wskakunin_BOUKA_SETUBI_FLAG_box_on</vt:lpstr>
      <vt:lpstr>cst_wskakunin_BUILD__address</vt:lpstr>
      <vt:lpstr>cst_wskakunin_BUILD_ADDRESS</vt:lpstr>
      <vt:lpstr>cst_wskakunin_BUILD_JYUKYO__address</vt:lpstr>
      <vt:lpstr>cst_wskakunin_BUILD_JYUKYO_ADDRESS</vt:lpstr>
      <vt:lpstr>cst_wskakunin_BUILD_JYUKYO_KEN__ken</vt:lpstr>
      <vt:lpstr>cst_wskakunin_BUILD_KEN__ken</vt:lpstr>
      <vt:lpstr>cst_wskakunin_BUILD_NAME</vt:lpstr>
      <vt:lpstr>cst_wskakunin_BUILD_NAME_KANA</vt:lpstr>
      <vt:lpstr>cst_wskakunin_BUILD_SHINSEI_COUNT</vt:lpstr>
      <vt:lpstr>cst_wskakunin_BUILD_SONOTA_COUNT</vt:lpstr>
      <vt:lpstr>cst_wskakunin_dairi1__address</vt:lpstr>
      <vt:lpstr>cst_wskakunin_dairi1__sikaku</vt:lpstr>
      <vt:lpstr>cst_wskakunin_dairi1__space</vt:lpstr>
      <vt:lpstr>cst_wskakunin_dairi1_FAX</vt:lpstr>
      <vt:lpstr>cst_wskakunin_dairi1_JIMU__sikaku</vt:lpstr>
      <vt:lpstr>cst_wskakunin_dairi1_JIMU_NAME</vt:lpstr>
      <vt:lpstr>cst_wskakunin_dairi1_JIMU_NO</vt:lpstr>
      <vt:lpstr>cst_wskakunin_dairi1_JIMU_SIKAKU</vt:lpstr>
      <vt:lpstr>cst_wskakunin_dairi1_JIMU_TOUROKU_KIKAN</vt:lpstr>
      <vt:lpstr>cst_wskakunin_dairi1_KENTIKUSI_NO</vt:lpstr>
      <vt:lpstr>cst_wskakunin_dairi1_NAME</vt:lpstr>
      <vt:lpstr>cst_wskakunin_dairi1_NAME_KANA</vt:lpstr>
      <vt:lpstr>cst_wskakunin_dairi1_SIKAKU</vt:lpstr>
      <vt:lpstr>cst_wskakunin_dairi1_TEL</vt:lpstr>
      <vt:lpstr>cst_wskakunin_dairi1_TOUROKU_KIKAN</vt:lpstr>
      <vt:lpstr>cst_wskakunin_dairi1_ZIP</vt:lpstr>
      <vt:lpstr>cst_wskakunin_dairi2__address</vt:lpstr>
      <vt:lpstr>cst_wskakunin_dairi2__sikaku</vt:lpstr>
      <vt:lpstr>cst_wskakunin_dairi2__space</vt:lpstr>
      <vt:lpstr>cst_wskakunin_dairi2_FAX</vt:lpstr>
      <vt:lpstr>cst_wskakunin_dairi2_JIMU__sikaku</vt:lpstr>
      <vt:lpstr>cst_wskakunin_dairi2_JIMU_NAME</vt:lpstr>
      <vt:lpstr>cst_wskakunin_dairi2_JIMU_NO</vt:lpstr>
      <vt:lpstr>cst_wskakunin_dairi2_JIMU_SIKAKU</vt:lpstr>
      <vt:lpstr>cst_wskakunin_dairi2_JIMU_TOUROKU_KIKAN</vt:lpstr>
      <vt:lpstr>cst_wskakunin_dairi2_KENTIKUSI_NO</vt:lpstr>
      <vt:lpstr>cst_wskakunin_dairi2_NAME</vt:lpstr>
      <vt:lpstr>cst_wskakunin_dairi2_NAME_KANA</vt:lpstr>
      <vt:lpstr>cst_wskakunin_dairi2_SIKAKU</vt:lpstr>
      <vt:lpstr>cst_wskakunin_dairi2_TEL</vt:lpstr>
      <vt:lpstr>cst_wskakunin_dairi2_TOUROKU_KIKAN</vt:lpstr>
      <vt:lpstr>cst_wskakunin_dairi2_ZIP</vt:lpstr>
      <vt:lpstr>cst_wskakunin_dairi3__address</vt:lpstr>
      <vt:lpstr>cst_wskakunin_dairi3__sikaku</vt:lpstr>
      <vt:lpstr>cst_wskakunin_dairi3__space</vt:lpstr>
      <vt:lpstr>cst_wskakunin_dairi3_FAX</vt:lpstr>
      <vt:lpstr>cst_wskakunin_dairi3_JIMU__sikaku</vt:lpstr>
      <vt:lpstr>cst_wskakunin_dairi3_JIMU_NAME</vt:lpstr>
      <vt:lpstr>cst_wskakunin_dairi3_JIMU_NO</vt:lpstr>
      <vt:lpstr>cst_wskakunin_dairi3_JIMU_SIKAKU</vt:lpstr>
      <vt:lpstr>cst_wskakunin_dairi3_JIMU_TOUROKU_KIKAN</vt:lpstr>
      <vt:lpstr>cst_wskakunin_dairi3_KENTIKUSI_NO</vt:lpstr>
      <vt:lpstr>cst_wskakunin_dairi3_NAME</vt:lpstr>
      <vt:lpstr>cst_wskakunin_dairi3_NAME_KANA</vt:lpstr>
      <vt:lpstr>cst_wskakunin_dairi3_SIKAKU</vt:lpstr>
      <vt:lpstr>cst_wskakunin_dairi3_TEL</vt:lpstr>
      <vt:lpstr>cst_wskakunin_dairi3_TOUROKU_KIKAN</vt:lpstr>
      <vt:lpstr>cst_wskakunin_dairi3_ZIP</vt:lpstr>
      <vt:lpstr>cst_wskakunin_dairi4__address</vt:lpstr>
      <vt:lpstr>cst_wskakunin_dairi4__sikaku</vt:lpstr>
      <vt:lpstr>cst_wskakunin_dairi4__space</vt:lpstr>
      <vt:lpstr>cst_wskakunin_dairi4_FAX</vt:lpstr>
      <vt:lpstr>cst_wskakunin_dairi4_JIMU__sikaku</vt:lpstr>
      <vt:lpstr>cst_wskakunin_dairi4_JIMU_NAME</vt:lpstr>
      <vt:lpstr>cst_wskakunin_dairi4_JIMU_NO</vt:lpstr>
      <vt:lpstr>cst_wskakunin_dairi4_JIMU_SIKAKU</vt:lpstr>
      <vt:lpstr>cst_wskakunin_dairi4_JIMU_TOUROKU_KIKAN</vt:lpstr>
      <vt:lpstr>cst_wskakunin_dairi4_KENTIKUSI_NO</vt:lpstr>
      <vt:lpstr>cst_wskakunin_dairi4_NAME</vt:lpstr>
      <vt:lpstr>cst_wskakunin_dairi4_NAME_KANA</vt:lpstr>
      <vt:lpstr>cst_wskakunin_dairi4_SIKAKU</vt:lpstr>
      <vt:lpstr>cst_wskakunin_dairi4_TEL</vt:lpstr>
      <vt:lpstr>cst_wskakunin_dairi4_TOUROKU_KIKAN</vt:lpstr>
      <vt:lpstr>cst_wskakunin_dairi4_ZIP</vt:lpstr>
      <vt:lpstr>cst_wskakunin_dairi5__address</vt:lpstr>
      <vt:lpstr>cst_wskakunin_dairi5__sikaku</vt:lpstr>
      <vt:lpstr>cst_wskakunin_dairi5__space</vt:lpstr>
      <vt:lpstr>cst_wskakunin_dairi5_FAX</vt:lpstr>
      <vt:lpstr>cst_wskakunin_dairi5_JIMU__sikaku</vt:lpstr>
      <vt:lpstr>cst_wskakunin_dairi5_JIMU_NAME</vt:lpstr>
      <vt:lpstr>cst_wskakunin_dairi5_JIMU_NO</vt:lpstr>
      <vt:lpstr>cst_wskakunin_dairi5_JIMU_SIKAKU</vt:lpstr>
      <vt:lpstr>cst_wskakunin_dairi5_JIMU_TOUROKU_KIKAN</vt:lpstr>
      <vt:lpstr>cst_wskakunin_dairi5_KENTIKUSI_NO</vt:lpstr>
      <vt:lpstr>cst_wskakunin_dairi5_NAME</vt:lpstr>
      <vt:lpstr>cst_wskakunin_dairi5_NAME_KANA</vt:lpstr>
      <vt:lpstr>cst_wskakunin_dairi5_SIKAKU</vt:lpstr>
      <vt:lpstr>cst_wskakunin_dairi5_TEL</vt:lpstr>
      <vt:lpstr>cst_wskakunin_dairi5_TOUROKU_KIKAN</vt:lpstr>
      <vt:lpstr>cst_wskakunin_dairi5_ZIP</vt:lpstr>
      <vt:lpstr>cst_wskakunin_DOURO_FUKUIN</vt:lpstr>
      <vt:lpstr>cst_wskakunin_DOURO_NAGASA</vt:lpstr>
      <vt:lpstr>cst_wskakunin_ecotekihan01_FUYOU_CAUSE</vt:lpstr>
      <vt:lpstr>cst_wskakunin_ecotekihan01_miteisyutu_kikan_info</vt:lpstr>
      <vt:lpstr>cst_wskakunin_ecotekihan01_teisyutu_kikan_info</vt:lpstr>
      <vt:lpstr>cst_wskakunin_ecotekihan01_TEKIHAN_KIKAN_ADDRESS</vt:lpstr>
      <vt:lpstr>cst_wskakunin_ecotekihan01_TEKIHAN_KIKAN_KEN__ken</vt:lpstr>
      <vt:lpstr>cst_wskakunin_ecotekihan01_TEKIHAN_KIKAN_NAME</vt:lpstr>
      <vt:lpstr>cst_wskakunin_ecotekihan01_TEKIHAN_STATE_miteisyutu</vt:lpstr>
      <vt:lpstr>cst_wskakunin_ecotekihan01_TEKIHAN_STATE_teisyutu</vt:lpstr>
      <vt:lpstr>cst_wskakunin_ecotekihan01_TEKIHAN_STATE_teisyutufuyou</vt:lpstr>
      <vt:lpstr>cst_wskakunin_gaiyou1_EV_KIND</vt:lpstr>
      <vt:lpstr>cst_wskakunin_gaiyou1_KOUJI_KAITIKU</vt:lpstr>
      <vt:lpstr>cst_wskakunin_gaiyou1_KOUJI_SINTIKU</vt:lpstr>
      <vt:lpstr>cst_wskakunin_gaiyou1_KOUJI_SONOTA</vt:lpstr>
      <vt:lpstr>cst_wskakunin_gaiyou1_KOUJI_SONOTA_TEXT</vt:lpstr>
      <vt:lpstr>cst_wskakunin_gaiyou1_KOUJI_ZOUTIKU</vt:lpstr>
      <vt:lpstr>cst_wskakunin_gaiyou1_KOUZOU</vt:lpstr>
      <vt:lpstr>cst_wskakunin_gaiyou1_NINSYOU_NO</vt:lpstr>
      <vt:lpstr>cst_wskakunin_gaiyou1_NO</vt:lpstr>
      <vt:lpstr>cst_wskakunin_gaiyou1_SEKISAI</vt:lpstr>
      <vt:lpstr>cst_wskakunin_gaiyou1_SONOTA</vt:lpstr>
      <vt:lpstr>cst_wskakunin_gaiyou1_SONOTA_and_NINSYOU_NO</vt:lpstr>
      <vt:lpstr>cst_wskakunin_gaiyou1_SPEED</vt:lpstr>
      <vt:lpstr>cst_wskakunin_gaiyou1_TAKASA</vt:lpstr>
      <vt:lpstr>cst_wskakunin_gaiyou1_TEIIN</vt:lpstr>
      <vt:lpstr>cst_wskakunin_gaiyou1_TIKUZOU_MENSEKI_IGAI</vt:lpstr>
      <vt:lpstr>cst_wskakunin_gaiyou1_TIKUZOU_MENSEKI_SHINSEI</vt:lpstr>
      <vt:lpstr>cst_wskakunin_gaiyou1_TIKUZOU_MENSEKI_TOTAL</vt:lpstr>
      <vt:lpstr>cst_wskakunin_gaiyou1_WORK_COUNT_IGAI</vt:lpstr>
      <vt:lpstr>cst_wskakunin_gaiyou1_WORK_COUNT_SHINSEI</vt:lpstr>
      <vt:lpstr>cst_wskakunin_gaiyou1_WORK_COUNT_TOTAL</vt:lpstr>
      <vt:lpstr>cst_wskakunin_gaiyou1_WORK_SYURUI</vt:lpstr>
      <vt:lpstr>cst_wskakunin_gaiyou1_WORK_SYURUI_CODE</vt:lpstr>
      <vt:lpstr>cst_wskakunin_gaiyou1_YOUTO</vt:lpstr>
      <vt:lpstr>cst_wskakunin_iken1__address</vt:lpstr>
      <vt:lpstr>cst_wskakunin_iken1_DOC</vt:lpstr>
      <vt:lpstr>cst_wskakunin_iken1_IKEN_NO</vt:lpstr>
      <vt:lpstr>cst_wskakunin_iken1_JIMU_NAME</vt:lpstr>
      <vt:lpstr>cst_wskakunin_iken1_NAME</vt:lpstr>
      <vt:lpstr>cst_wskakunin_iken1_TEL</vt:lpstr>
      <vt:lpstr>cst_wskakunin_iken1_ZIP</vt:lpstr>
      <vt:lpstr>cst_wskakunin_iken2__address</vt:lpstr>
      <vt:lpstr>cst_wskakunin_iken2_DOC</vt:lpstr>
      <vt:lpstr>cst_wskakunin_iken2_IKEN_NO</vt:lpstr>
      <vt:lpstr>cst_wskakunin_iken2_JIMU_NAME</vt:lpstr>
      <vt:lpstr>cst_wskakunin_iken2_NAME</vt:lpstr>
      <vt:lpstr>cst_wskakunin_iken2_TEL</vt:lpstr>
      <vt:lpstr>cst_wskakunin_iken2_ZIP</vt:lpstr>
      <vt:lpstr>cst_wskakunin_iken3__address</vt:lpstr>
      <vt:lpstr>cst_wskakunin_iken3_DOC</vt:lpstr>
      <vt:lpstr>cst_wskakunin_iken3_IKEN_NO</vt:lpstr>
      <vt:lpstr>cst_wskakunin_iken3_JIMU_NAME</vt:lpstr>
      <vt:lpstr>cst_wskakunin_iken3_NAME</vt:lpstr>
      <vt:lpstr>cst_wskakunin_iken3_TEL</vt:lpstr>
      <vt:lpstr>cst_wskakunin_iken3_ZIP</vt:lpstr>
      <vt:lpstr>cst_wskakunin_iken4__address</vt:lpstr>
      <vt:lpstr>cst_wskakunin_iken4_DOC</vt:lpstr>
      <vt:lpstr>cst_wskakunin_iken4_IKEN_NO</vt:lpstr>
      <vt:lpstr>cst_wskakunin_iken4_JIMU_NAME</vt:lpstr>
      <vt:lpstr>cst_wskakunin_iken4_NAME</vt:lpstr>
      <vt:lpstr>cst_wskakunin_iken4_TEL</vt:lpstr>
      <vt:lpstr>cst_wskakunin_iken4_ZIP</vt:lpstr>
      <vt:lpstr>cst_wskakunin_iken5__address</vt:lpstr>
      <vt:lpstr>cst_wskakunin_iken5_DOC</vt:lpstr>
      <vt:lpstr>cst_wskakunin_iken5_IKEN_NO</vt:lpstr>
      <vt:lpstr>cst_wskakunin_iken5_JIMU_NAME</vt:lpstr>
      <vt:lpstr>cst_wskakunin_iken5_NAME</vt:lpstr>
      <vt:lpstr>cst_wskakunin_iken5_TEL</vt:lpstr>
      <vt:lpstr>cst_wskakunin_iken5_ZIP</vt:lpstr>
      <vt:lpstr>cst_wskakunin_KAISU_TIJYOU_SHINSEI</vt:lpstr>
      <vt:lpstr>cst_wskakunin_KAISU_TIJYOU_SONOTA</vt:lpstr>
      <vt:lpstr>cst_wskakunin_KAISU_TIKA_SHINSEI__zero</vt:lpstr>
      <vt:lpstr>cst_wskakunin_KAISU_TIKA_SONOTA</vt:lpstr>
      <vt:lpstr>cst_wskakunin_kanri1__address</vt:lpstr>
      <vt:lpstr>cst_wskakunin_kanri1__sikaku</vt:lpstr>
      <vt:lpstr>cst_wskakunin_kanri1_DOC</vt:lpstr>
      <vt:lpstr>cst_wskakunin_kanri1_JIMU</vt:lpstr>
      <vt:lpstr>cst_wskakunin_kanri1_JIMU_NAME</vt:lpstr>
      <vt:lpstr>cst_wskakunin_kanri1_JIMU_NO</vt:lpstr>
      <vt:lpstr>cst_wskakunin_kanri1_JIMU_SIKAKU</vt:lpstr>
      <vt:lpstr>cst_wskakunin_kanri1_JIMU_TOUROKU_KIKAN</vt:lpstr>
      <vt:lpstr>cst_wskakunin_kanri1_KENTIKUSI_NO</vt:lpstr>
      <vt:lpstr>cst_wskakunin_kanri1_NAME</vt:lpstr>
      <vt:lpstr>cst_wskakunin_kanri1_SIKAKU</vt:lpstr>
      <vt:lpstr>cst_wskakunin_kanri1_TEL</vt:lpstr>
      <vt:lpstr>cst_wskakunin_kanri1_TOUROKU_KIKAN</vt:lpstr>
      <vt:lpstr>cst_wskakunin_kanri1_ZIP</vt:lpstr>
      <vt:lpstr>cst_wskakunin_kanri1_ZIP2</vt:lpstr>
      <vt:lpstr>cst_wskakunin_kanri10__address</vt:lpstr>
      <vt:lpstr>cst_wskakunin_kanri10__sikaku</vt:lpstr>
      <vt:lpstr>cst_wskakunin_kanri10_DOC</vt:lpstr>
      <vt:lpstr>cst_wskakunin_kanri10_JIMU__sikaku</vt:lpstr>
      <vt:lpstr>cst_wskakunin_kanri10_JIMU_NAME</vt:lpstr>
      <vt:lpstr>cst_wskakunin_kanri10_JIMU_NO</vt:lpstr>
      <vt:lpstr>cst_wskakunin_kanri10_JIMU_SIKAKU</vt:lpstr>
      <vt:lpstr>cst_wskakunin_kanri10_JIMU_TOUROKU_KIKAN</vt:lpstr>
      <vt:lpstr>cst_wskakunin_kanri10_KENTIKUSI_NO</vt:lpstr>
      <vt:lpstr>cst_wskakunin_kanri10_NAME</vt:lpstr>
      <vt:lpstr>cst_wskakunin_kanri10_SIKAKU</vt:lpstr>
      <vt:lpstr>cst_wskakunin_kanri10_TEL</vt:lpstr>
      <vt:lpstr>cst_wskakunin_kanri10_TOUROKU_KIKAN</vt:lpstr>
      <vt:lpstr>cst_wskakunin_kanri10_ZIP</vt:lpstr>
      <vt:lpstr>cst_wskakunin_kanri11__address</vt:lpstr>
      <vt:lpstr>cst_wskakunin_kanri11__sikaku</vt:lpstr>
      <vt:lpstr>cst_wskakunin_kanri11_DOC</vt:lpstr>
      <vt:lpstr>cst_wskakunin_kanri11_JIMU__sikaku</vt:lpstr>
      <vt:lpstr>cst_wskakunin_kanri11_JIMU_NAME</vt:lpstr>
      <vt:lpstr>cst_wskakunin_kanri11_JIMU_NO</vt:lpstr>
      <vt:lpstr>cst_wskakunin_kanri11_JIMU_SIKAKU</vt:lpstr>
      <vt:lpstr>cst_wskakunin_kanri11_JIMU_TOUROKU_KIKAN</vt:lpstr>
      <vt:lpstr>cst_wskakunin_kanri11_KENTIKUSI_NO</vt:lpstr>
      <vt:lpstr>cst_wskakunin_kanri11_NAME</vt:lpstr>
      <vt:lpstr>cst_wskakunin_kanri11_SIKAKU</vt:lpstr>
      <vt:lpstr>cst_wskakunin_kanri11_TEL</vt:lpstr>
      <vt:lpstr>cst_wskakunin_kanri11_TOUROKU_KIKAN</vt:lpstr>
      <vt:lpstr>cst_wskakunin_kanri11_ZIP</vt:lpstr>
      <vt:lpstr>cst_wskakunin_kanri12__address</vt:lpstr>
      <vt:lpstr>cst_wskakunin_kanri12__sikaku</vt:lpstr>
      <vt:lpstr>cst_wskakunin_kanri12_DOC</vt:lpstr>
      <vt:lpstr>cst_wskakunin_kanri12_JIMU__sikaku</vt:lpstr>
      <vt:lpstr>cst_wskakunin_kanri12_JIMU_NAME</vt:lpstr>
      <vt:lpstr>cst_wskakunin_kanri12_JIMU_NO</vt:lpstr>
      <vt:lpstr>cst_wskakunin_kanri12_JIMU_SIKAKU</vt:lpstr>
      <vt:lpstr>cst_wskakunin_kanri12_JIMU_TOUROKU_KIKAN</vt:lpstr>
      <vt:lpstr>cst_wskakunin_kanri12_KENTIKUSI_NO</vt:lpstr>
      <vt:lpstr>cst_wskakunin_kanri12_NAME</vt:lpstr>
      <vt:lpstr>cst_wskakunin_kanri12_SIKAKU</vt:lpstr>
      <vt:lpstr>cst_wskakunin_kanri12_TEL</vt:lpstr>
      <vt:lpstr>cst_wskakunin_kanri12_TOUROKU_KIKAN</vt:lpstr>
      <vt:lpstr>cst_wskakunin_kanri12_ZIP</vt:lpstr>
      <vt:lpstr>cst_wskakunin_kanri2__address</vt:lpstr>
      <vt:lpstr>cst_wskakunin_kanri2__sikaku</vt:lpstr>
      <vt:lpstr>cst_wskakunin_kanri2_DOC</vt:lpstr>
      <vt:lpstr>cst_wskakunin_kanri2_JIMU</vt:lpstr>
      <vt:lpstr>cst_wskakunin_kanri2_JIMU_NAME</vt:lpstr>
      <vt:lpstr>cst_wskakunin_kanri2_JIMU_NO</vt:lpstr>
      <vt:lpstr>cst_wskakunin_kanri2_JIMU_SIKAKU</vt:lpstr>
      <vt:lpstr>cst_wskakunin_kanri2_JIMU_TOUROKU_KIKAN</vt:lpstr>
      <vt:lpstr>cst_wskakunin_kanri2_KENTIKUSI_NO</vt:lpstr>
      <vt:lpstr>cst_wskakunin_kanri2_NAME</vt:lpstr>
      <vt:lpstr>cst_wskakunin_kanri2_SIKAKU</vt:lpstr>
      <vt:lpstr>cst_wskakunin_kanri2_TEL</vt:lpstr>
      <vt:lpstr>cst_wskakunin_kanri2_TOUROKU_KIKAN</vt:lpstr>
      <vt:lpstr>cst_wskakunin_kanri2_ZIP</vt:lpstr>
      <vt:lpstr>cst_wskakunin_kanri3__address</vt:lpstr>
      <vt:lpstr>cst_wskakunin_kanri3__sikaku</vt:lpstr>
      <vt:lpstr>cst_wskakunin_kanri3_DOC</vt:lpstr>
      <vt:lpstr>cst_wskakunin_kanri3_JIMU__sikaku</vt:lpstr>
      <vt:lpstr>cst_wskakunin_kanri3_JIMU_NAME</vt:lpstr>
      <vt:lpstr>cst_wskakunin_kanri3_JIMU_NO</vt:lpstr>
      <vt:lpstr>cst_wskakunin_kanri3_JIMU_SIKAKU</vt:lpstr>
      <vt:lpstr>cst_wskakunin_kanri3_JIMU_TOUROKU_KIKAN</vt:lpstr>
      <vt:lpstr>cst_wskakunin_kanri3_KENTIKUSI_NO</vt:lpstr>
      <vt:lpstr>cst_wskakunin_kanri3_NAME</vt:lpstr>
      <vt:lpstr>cst_wskakunin_kanri3_SIKAKU</vt:lpstr>
      <vt:lpstr>cst_wskakunin_kanri3_TEL</vt:lpstr>
      <vt:lpstr>cst_wskakunin_kanri3_TOUROKU_KIKAN</vt:lpstr>
      <vt:lpstr>cst_wskakunin_kanri3_ZIP</vt:lpstr>
      <vt:lpstr>cst_wskakunin_kanri4__address</vt:lpstr>
      <vt:lpstr>cst_wskakunin_kanri4__sikaku</vt:lpstr>
      <vt:lpstr>cst_wskakunin_kanri4_DOC</vt:lpstr>
      <vt:lpstr>cst_wskakunin_kanri4_JIMU__sikaku</vt:lpstr>
      <vt:lpstr>cst_wskakunin_kanri4_JIMU_NAME</vt:lpstr>
      <vt:lpstr>cst_wskakunin_kanri4_JIMU_NO</vt:lpstr>
      <vt:lpstr>cst_wskakunin_kanri4_JIMU_SIKAKU</vt:lpstr>
      <vt:lpstr>cst_wskakunin_kanri4_JIMU_TOUROKU_KIKAN</vt:lpstr>
      <vt:lpstr>cst_wskakunin_kanri4_KENTIKUSI_NO</vt:lpstr>
      <vt:lpstr>cst_wskakunin_kanri4_NAME</vt:lpstr>
      <vt:lpstr>cst_wskakunin_kanri4_SIKAKU</vt:lpstr>
      <vt:lpstr>cst_wskakunin_kanri4_TEL</vt:lpstr>
      <vt:lpstr>cst_wskakunin_kanri4_TOUROKU_KIKAN</vt:lpstr>
      <vt:lpstr>cst_wskakunin_kanri4_ZIP</vt:lpstr>
      <vt:lpstr>cst_wskakunin_kanri5__address</vt:lpstr>
      <vt:lpstr>cst_wskakunin_kanri5__sikaku</vt:lpstr>
      <vt:lpstr>cst_wskakunin_kanri5_DOC</vt:lpstr>
      <vt:lpstr>cst_wskakunin_kanri5_JIMU__sikaku</vt:lpstr>
      <vt:lpstr>cst_wskakunin_kanri5_JIMU_NAME</vt:lpstr>
      <vt:lpstr>cst_wskakunin_kanri5_JIMU_NO</vt:lpstr>
      <vt:lpstr>cst_wskakunin_kanri5_JIMU_SIKAKU</vt:lpstr>
      <vt:lpstr>cst_wskakunin_kanri5_JIMU_TOUROKU_KIKAN</vt:lpstr>
      <vt:lpstr>cst_wskakunin_kanri5_KENTIKUSI_NO</vt:lpstr>
      <vt:lpstr>cst_wskakunin_kanri5_NAME</vt:lpstr>
      <vt:lpstr>cst_wskakunin_kanri5_SIKAKU</vt:lpstr>
      <vt:lpstr>cst_wskakunin_kanri5_TEL</vt:lpstr>
      <vt:lpstr>cst_wskakunin_kanri5_TOUROKU_KIKAN</vt:lpstr>
      <vt:lpstr>cst_wskakunin_kanri5_ZIP</vt:lpstr>
      <vt:lpstr>cst_wskakunin_kanri6__address</vt:lpstr>
      <vt:lpstr>cst_wskakunin_kanri6__sikaku</vt:lpstr>
      <vt:lpstr>cst_wskakunin_kanri6_DOC</vt:lpstr>
      <vt:lpstr>cst_wskakunin_kanri6_JIMU__sikaku</vt:lpstr>
      <vt:lpstr>cst_wskakunin_kanri6_JIMU_NAME</vt:lpstr>
      <vt:lpstr>cst_wskakunin_kanri6_JIMU_NO</vt:lpstr>
      <vt:lpstr>cst_wskakunin_kanri6_JIMU_SIKAKU</vt:lpstr>
      <vt:lpstr>cst_wskakunin_kanri6_JIMU_TOUROKU_KIKAN</vt:lpstr>
      <vt:lpstr>cst_wskakunin_kanri6_KENTIKUSI_NO</vt:lpstr>
      <vt:lpstr>cst_wskakunin_kanri6_NAME</vt:lpstr>
      <vt:lpstr>cst_wskakunin_kanri6_SIKAKU</vt:lpstr>
      <vt:lpstr>cst_wskakunin_kanri6_TEL</vt:lpstr>
      <vt:lpstr>cst_wskakunin_kanri6_TOUROKU_KIKAN</vt:lpstr>
      <vt:lpstr>cst_wskakunin_kanri6_ZIP</vt:lpstr>
      <vt:lpstr>cst_wskakunin_kanri7__address</vt:lpstr>
      <vt:lpstr>cst_wskakunin_kanri7__sikaku</vt:lpstr>
      <vt:lpstr>cst_wskakunin_kanri7_DOC</vt:lpstr>
      <vt:lpstr>cst_wskakunin_kanri7_JIMU__sikaku</vt:lpstr>
      <vt:lpstr>cst_wskakunin_kanri7_JIMU_NAME</vt:lpstr>
      <vt:lpstr>cst_wskakunin_kanri7_JIMU_NO</vt:lpstr>
      <vt:lpstr>cst_wskakunin_kanri7_JIMU_SIKAKU</vt:lpstr>
      <vt:lpstr>cst_wskakunin_kanri7_JIMU_TOUROKU_KIKAN</vt:lpstr>
      <vt:lpstr>cst_wskakunin_kanri7_KENTIKUSI_NO</vt:lpstr>
      <vt:lpstr>cst_wskakunin_kanri7_NAME</vt:lpstr>
      <vt:lpstr>cst_wskakunin_kanri7_SIKAKU</vt:lpstr>
      <vt:lpstr>cst_wskakunin_kanri7_TEL</vt:lpstr>
      <vt:lpstr>cst_wskakunin_kanri7_TOUROKU_KIKAN</vt:lpstr>
      <vt:lpstr>cst_wskakunin_kanri7_ZIP</vt:lpstr>
      <vt:lpstr>cst_wskakunin_kanri8__address</vt:lpstr>
      <vt:lpstr>cst_wskakunin_kanri8__sikaku</vt:lpstr>
      <vt:lpstr>cst_wskakunin_kanri8_DOC</vt:lpstr>
      <vt:lpstr>cst_wskakunin_kanri8_JIMU__sikaku</vt:lpstr>
      <vt:lpstr>cst_wskakunin_kanri8_JIMU_NAME</vt:lpstr>
      <vt:lpstr>cst_wskakunin_kanri8_JIMU_NO</vt:lpstr>
      <vt:lpstr>cst_wskakunin_kanri8_JIMU_SIKAKU</vt:lpstr>
      <vt:lpstr>cst_wskakunin_kanri8_JIMU_TOUROKU_KIKAN</vt:lpstr>
      <vt:lpstr>cst_wskakunin_kanri8_KENTIKUSI_NO</vt:lpstr>
      <vt:lpstr>cst_wskakunin_kanri8_NAME</vt:lpstr>
      <vt:lpstr>cst_wskakunin_kanri8_SIKAKU</vt:lpstr>
      <vt:lpstr>cst_wskakunin_kanri8_TEL</vt:lpstr>
      <vt:lpstr>cst_wskakunin_kanri8_TOUROKU_KIKAN</vt:lpstr>
      <vt:lpstr>cst_wskakunin_kanri8_ZIP</vt:lpstr>
      <vt:lpstr>cst_wskakunin_kanri9__address</vt:lpstr>
      <vt:lpstr>cst_wskakunin_kanri9__sikaku</vt:lpstr>
      <vt:lpstr>cst_wskakunin_kanri9_DOC</vt:lpstr>
      <vt:lpstr>cst_wskakunin_kanri9_JIMU__sikaku</vt:lpstr>
      <vt:lpstr>cst_wskakunin_kanri9_JIMU_NAME</vt:lpstr>
      <vt:lpstr>cst_wskakunin_kanri9_JIMU_NO</vt:lpstr>
      <vt:lpstr>cst_wskakunin_kanri9_JIMU_SIKAKU</vt:lpstr>
      <vt:lpstr>cst_wskakunin_kanri9_JIMU_TOUROKU_KIKAN</vt:lpstr>
      <vt:lpstr>cst_wskakunin_kanri9_KENTIKUSI_NO</vt:lpstr>
      <vt:lpstr>cst_wskakunin_kanri9_NAME</vt:lpstr>
      <vt:lpstr>cst_wskakunin_kanri9_SIKAKU</vt:lpstr>
      <vt:lpstr>cst_wskakunin_kanri9_TEL</vt:lpstr>
      <vt:lpstr>cst_wskakunin_kanri9_TOUROKU_KIKAN</vt:lpstr>
      <vt:lpstr>cst_wskakunin_kanri9_ZIP</vt:lpstr>
      <vt:lpstr>cst_wskakunin_keibi_henkou01_HENKOU_GAIYOU</vt:lpstr>
      <vt:lpstr>cst_wskakunin_keibi_henkou01_HENKOU_SYURUI</vt:lpstr>
      <vt:lpstr>cst_wskakunin_KENPEI_RITU</vt:lpstr>
      <vt:lpstr>cst_wskakunin_KENPEI_RITU_A</vt:lpstr>
      <vt:lpstr>cst_wskakunin_KENPEI_RITU_B</vt:lpstr>
      <vt:lpstr>cst_wskakunin_KENPEI_RITU_C</vt:lpstr>
      <vt:lpstr>cst_wskakunin_KENPEI_RITU_D</vt:lpstr>
      <vt:lpstr>cst_wskakunin_KENSA_YUKA_MENSEKI_select</vt:lpstr>
      <vt:lpstr>cst_wskakunin_KENTIKU_MENSEKI_IGAI</vt:lpstr>
      <vt:lpstr>cst_wskakunin_KENTIKU_MENSEKI_SHINSEI</vt:lpstr>
      <vt:lpstr>cst_wskakunin_KENTIKU_MENSEKI_TOTAL</vt:lpstr>
      <vt:lpstr>cst_wskakunin_KENTIKU_MENSEKI_ZENTAI_IGAI</vt:lpstr>
      <vt:lpstr>cst_wskakunin_KENTIKU_MENSEKI_ZENTAI_SHINSEI</vt:lpstr>
      <vt:lpstr>cst_wskakunin_KENTIKU_MENSEKI_ZENTAI_TOTAL</vt:lpstr>
      <vt:lpstr>cst_wskakunin_KENTIKU_NINSYO_NO</vt:lpstr>
      <vt:lpstr>cst_wskakunin_KIKAN_NAME</vt:lpstr>
      <vt:lpstr>cst_wskakunin_KOUJI_DAI_MOYOUGAE_box</vt:lpstr>
      <vt:lpstr>cst_wskakunin_KOUJI_DAI_SYUUZEN_box</vt:lpstr>
      <vt:lpstr>cst_wskakunin_KOUJI_ITEN_box</vt:lpstr>
      <vt:lpstr>cst_wskakunin_KOUJI_KAITIKU_box</vt:lpstr>
      <vt:lpstr>cst_wskakunin_KOUJI_KANRYOU_DATE_select</vt:lpstr>
      <vt:lpstr>cst_wskakunin_KOUJI_KANRYOU_YOTEI_DATE</vt:lpstr>
      <vt:lpstr>cst_wskakunin_KOUJI_KANRYOU_YOTEI_DATE_select</vt:lpstr>
      <vt:lpstr>cst_wskakunin_KOUJI_SETUBI_box</vt:lpstr>
      <vt:lpstr>cst_wskakunin_KOUJI_SINTIKU_box</vt:lpstr>
      <vt:lpstr>cst_wskakunin_KOUJI_TYAKUSYU_DATE_select</vt:lpstr>
      <vt:lpstr>cst_wskakunin_KOUJI_TYAKUSYU_YOTEI_DATE</vt:lpstr>
      <vt:lpstr>cst_wskakunin_KOUJI_YOUTOHENKOU_box</vt:lpstr>
      <vt:lpstr>cst_wskakunin_KOUJI_ZOUTIKU_box</vt:lpstr>
      <vt:lpstr>cst_wskakunin_koutei_ikou01_KOUTEI_DATE</vt:lpstr>
      <vt:lpstr>cst_wskakunin_koutei_ikou01_KOUTEI_DATE_inter1</vt:lpstr>
      <vt:lpstr>cst_wskakunin_koutei_ikou01_KOUTEI_DATE_inter2</vt:lpstr>
      <vt:lpstr>cst_wskakunin_koutei_ikou01_KOUTEI_KAISUU</vt:lpstr>
      <vt:lpstr>cst_wskakunin_koutei_ikou01_KOUTEI_KAISUU_inter1</vt:lpstr>
      <vt:lpstr>cst_wskakunin_koutei_ikou01_KOUTEI_KAISUU_inter2</vt:lpstr>
      <vt:lpstr>cst_wskakunin_koutei_ikou01_KOUTEI_TEXT</vt:lpstr>
      <vt:lpstr>cst_wskakunin_koutei_ikou01_KOUTEI_TEXT_inter1</vt:lpstr>
      <vt:lpstr>cst_wskakunin_koutei_ikou01_KOUTEI_TEXT_inter2</vt:lpstr>
      <vt:lpstr>cst_wskakunin_koutei_ikou02_KOUTEI_DATE</vt:lpstr>
      <vt:lpstr>cst_wskakunin_koutei_ikou02_KOUTEI_DATE_inter1</vt:lpstr>
      <vt:lpstr>cst_wskakunin_koutei_ikou02_KOUTEI_DATE_inter2</vt:lpstr>
      <vt:lpstr>cst_wskakunin_koutei_ikou02_KOUTEI_KAISUU</vt:lpstr>
      <vt:lpstr>cst_wskakunin_koutei_ikou02_KOUTEI_KAISUU_inter1</vt:lpstr>
      <vt:lpstr>cst_wskakunin_koutei_ikou02_KOUTEI_KAISUU_inter2</vt:lpstr>
      <vt:lpstr>cst_wskakunin_koutei_ikou02_KOUTEI_TEXT</vt:lpstr>
      <vt:lpstr>cst_wskakunin_koutei_ikou02_KOUTEI_TEXT_inter1</vt:lpstr>
      <vt:lpstr>cst_wskakunin_koutei_ikou02_KOUTEI_TEXT_inter2</vt:lpstr>
      <vt:lpstr>cst_wskakunin_koutei_izen01_INTER_ISSUE_DATE</vt:lpstr>
      <vt:lpstr>cst_wskakunin_koutei_izen01_INTER_ISSUE_DATE_inter1</vt:lpstr>
      <vt:lpstr>cst_wskakunin_koutei_izen01_INTER_ISSUE_DATE_inter2</vt:lpstr>
      <vt:lpstr>cst_wskakunin_koutei_izen01_INTER_ISSUE_NAME</vt:lpstr>
      <vt:lpstr>cst_wskakunin_koutei_izen01_INTER_ISSUE_NAME_inter1</vt:lpstr>
      <vt:lpstr>cst_wskakunin_koutei_izen01_INTER_ISSUE_NAME_inter2</vt:lpstr>
      <vt:lpstr>cst_wskakunin_koutei_izen01_INTER_ISSUE_NO</vt:lpstr>
      <vt:lpstr>cst_wskakunin_koutei_izen01_INTER_ISSUE_NO_inter1</vt:lpstr>
      <vt:lpstr>cst_wskakunin_koutei_izen01_INTER_ISSUE_NO_inter2</vt:lpstr>
      <vt:lpstr>cst_wskakunin_koutei_izen01_KOUTEI_KAISUU</vt:lpstr>
      <vt:lpstr>cst_wskakunin_koutei_izen01_KOUTEI_KAISUU_inter1</vt:lpstr>
      <vt:lpstr>cst_wskakunin_koutei_izen01_KOUTEI_KAISUU_inter2</vt:lpstr>
      <vt:lpstr>cst_wskakunin_koutei_izen01_KOUTEI_TEXT</vt:lpstr>
      <vt:lpstr>cst_wskakunin_koutei_izen01_KOUTEI_TEXT_inter1</vt:lpstr>
      <vt:lpstr>cst_wskakunin_koutei_izen01_KOUTEI_TEXT_inter2</vt:lpstr>
      <vt:lpstr>cst_wskakunin_koutei_izen02_INTER_ISSUE_DATE</vt:lpstr>
      <vt:lpstr>cst_wskakunin_koutei_izen02_INTER_ISSUE_DATE_inter1</vt:lpstr>
      <vt:lpstr>cst_wskakunin_koutei_izen02_INTER_ISSUE_DATE_inter2</vt:lpstr>
      <vt:lpstr>cst_wskakunin_koutei_izen02_INTER_ISSUE_NAME</vt:lpstr>
      <vt:lpstr>cst_wskakunin_koutei_izen02_INTER_ISSUE_NAME_inter1</vt:lpstr>
      <vt:lpstr>cst_wskakunin_koutei_izen02_INTER_ISSUE_NAME_inter2</vt:lpstr>
      <vt:lpstr>cst_wskakunin_koutei_izen02_INTER_ISSUE_NO</vt:lpstr>
      <vt:lpstr>cst_wskakunin_koutei_izen02_INTER_ISSUE_NO_inter1</vt:lpstr>
      <vt:lpstr>cst_wskakunin_koutei_izen02_INTER_ISSUE_NO_inter2</vt:lpstr>
      <vt:lpstr>cst_wskakunin_koutei_izen02_KOUTEI_KAISUU</vt:lpstr>
      <vt:lpstr>cst_wskakunin_koutei_izen02_KOUTEI_KAISUU_inter1</vt:lpstr>
      <vt:lpstr>cst_wskakunin_koutei_izen02_KOUTEI_KAISUU_inter2</vt:lpstr>
      <vt:lpstr>cst_wskakunin_koutei_izen02_KOUTEI_TEXT</vt:lpstr>
      <vt:lpstr>cst_wskakunin_koutei_izen02_KOUTEI_TEXT_inter1</vt:lpstr>
      <vt:lpstr>cst_wskakunin_koutei_izen02_KOUTEI_TEXT_inter2</vt:lpstr>
      <vt:lpstr>cst_wskakunin_koutei_izen03_INTER_ISSUE_DATE</vt:lpstr>
      <vt:lpstr>cst_wskakunin_koutei_izen03_INTER_ISSUE_NAME</vt:lpstr>
      <vt:lpstr>cst_wskakunin_koutei_izen03_INTER_ISSUE_NO</vt:lpstr>
      <vt:lpstr>cst_wskakunin_koutei_izen03_KOUTEI_KAISUU</vt:lpstr>
      <vt:lpstr>cst_wskakunin_koutei_izen03_KOUTEI_TEXT</vt:lpstr>
      <vt:lpstr>cst_wskakunin_koutei_izen04_INTER_ISSUE_DATE</vt:lpstr>
      <vt:lpstr>cst_wskakunin_koutei_izen04_INTER_ISSUE_NAME</vt:lpstr>
      <vt:lpstr>cst_wskakunin_koutei_izen04_INTER_ISSUE_NO</vt:lpstr>
      <vt:lpstr>cst_wskakunin_koutei_izen04_KOUTEI_KAISUU</vt:lpstr>
      <vt:lpstr>cst_wskakunin_koutei_izen04_KOUTEI_TEXT</vt:lpstr>
      <vt:lpstr>cst_wskakunin_koutei_keika01_INTER_ISSUE_DATE_select</vt:lpstr>
      <vt:lpstr>cst_wskakunin_koutei_keika01_INTER_ISSUE_NAME_select</vt:lpstr>
      <vt:lpstr>cst_wskakunin_koutei_keika01_INTER_ISSUE_NO_select</vt:lpstr>
      <vt:lpstr>cst_wskakunin_koutei_keika01_KOUTEI_KAISUU_select</vt:lpstr>
      <vt:lpstr>cst_wskakunin_koutei_keika01_KOUTEI_TEXT_select</vt:lpstr>
      <vt:lpstr>cst_wskakunin_koutei_keika02_INTER_ISSUE_DATE_select</vt:lpstr>
      <vt:lpstr>cst_wskakunin_koutei_keika02_INTER_ISSUE_NAME_select</vt:lpstr>
      <vt:lpstr>cst_wskakunin_koutei_keika02_INTER_ISSUE_NO_select</vt:lpstr>
      <vt:lpstr>cst_wskakunin_koutei_keika02_KOUTEI_KAISUU_select</vt:lpstr>
      <vt:lpstr>cst_wskakunin_koutei_keika02_KOUTEI_TEXT_select</vt:lpstr>
      <vt:lpstr>cst_wskakunin_koutei01_INTER_ISSUE_DATE</vt:lpstr>
      <vt:lpstr>cst_wskakunin_koutei01_INTER_ISSUE_NAME</vt:lpstr>
      <vt:lpstr>cst_wskakunin_koutei01_INTER_ISSUE_NO</vt:lpstr>
      <vt:lpstr>cst_wskakunin_koutei01_KOUTEI_DATE</vt:lpstr>
      <vt:lpstr>cst_wskakunin_koutei01_KOUTEI_KAISUU</vt:lpstr>
      <vt:lpstr>cst_wskakunin_koutei01_KOUTEI_TEXT</vt:lpstr>
      <vt:lpstr>cst_wskakunin_koutei02_INTER_ISSUE_DATE</vt:lpstr>
      <vt:lpstr>cst_wskakunin_koutei02_INTER_ISSUE_NAME</vt:lpstr>
      <vt:lpstr>cst_wskakunin_koutei02_INTER_ISSUE_NO</vt:lpstr>
      <vt:lpstr>cst_wskakunin_koutei02_KOUTEI_DATE</vt:lpstr>
      <vt:lpstr>cst_wskakunin_koutei02_KOUTEI_KAISUU</vt:lpstr>
      <vt:lpstr>cst_wskakunin_koutei02_KOUTEI_TEXT</vt:lpstr>
      <vt:lpstr>cst_wskakunin_koutei03_KOUTEI_DATE</vt:lpstr>
      <vt:lpstr>cst_wskakunin_koutei03_KOUTEI_KAISUU</vt:lpstr>
      <vt:lpstr>cst_wskakunin_koutei03_KOUTEI_TEXT</vt:lpstr>
      <vt:lpstr>cst_wskakunin_koutei04_KOUTEI_DATE</vt:lpstr>
      <vt:lpstr>cst_wskakunin_koutei04_KOUTEI_KAISUU</vt:lpstr>
      <vt:lpstr>cst_wskakunin_koutei04_KOUTEI_TEXT</vt:lpstr>
      <vt:lpstr>cst_wskakunin_KOUZOU</vt:lpstr>
      <vt:lpstr>cst_wskakunin_KOUZOU_mokuzou</vt:lpstr>
      <vt:lpstr>cst_wskakunin_KOUZOU_zairai</vt:lpstr>
      <vt:lpstr>cst_wskakunin_KOUZOU1</vt:lpstr>
      <vt:lpstr>cst_wskakunin_KOUZOU2</vt:lpstr>
      <vt:lpstr>cst_wskakunin_KUIKI_HISETTEI</vt:lpstr>
      <vt:lpstr>cst_wskakunin_KUIKI_JYUN_TOSHI</vt:lpstr>
      <vt:lpstr>cst_wskakunin_KUIKI_KUIKIGAI</vt:lpstr>
      <vt:lpstr>cst_wskakunin_KUIKI_SIGAIKA</vt:lpstr>
      <vt:lpstr>cst_wskakunin_KUIKI_TOSI</vt:lpstr>
      <vt:lpstr>cst_wskakunin_KUIKI_TYOSEI</vt:lpstr>
      <vt:lpstr>cst_wskakunin_kyoka_HOUREI_all</vt:lpstr>
      <vt:lpstr>cst_wskakunin_kyoka01_BIKOU</vt:lpstr>
      <vt:lpstr>cst_wskakunin_kyoka01_HOUREI</vt:lpstr>
      <vt:lpstr>cst_wskakunin_kyoka01_JOUKOU</vt:lpstr>
      <vt:lpstr>cst_wskakunin_kyoka01_KYOKA_DATE</vt:lpstr>
      <vt:lpstr>cst_wskakunin_kyoka01_KYOKA_NO</vt:lpstr>
      <vt:lpstr>cst_wskakunin_kyoka02_BIKOU</vt:lpstr>
      <vt:lpstr>cst_wskakunin_kyoka02_HOUREI</vt:lpstr>
      <vt:lpstr>cst_wskakunin_kyoka02_JOUKOU</vt:lpstr>
      <vt:lpstr>cst_wskakunin_kyoka02_KYOKA_DATE</vt:lpstr>
      <vt:lpstr>cst_wskakunin_kyoka02_KYOKA_NO</vt:lpstr>
      <vt:lpstr>cst_wskakunin_kyoka03_BIKOU</vt:lpstr>
      <vt:lpstr>cst_wskakunin_kyoka03_HOUREI</vt:lpstr>
      <vt:lpstr>cst_wskakunin_kyoka03_JOUKOU</vt:lpstr>
      <vt:lpstr>cst_wskakunin_kyoka03_KYOKA_DATE</vt:lpstr>
      <vt:lpstr>cst_wskakunin_kyoka03_KYOKA_NO</vt:lpstr>
      <vt:lpstr>cst_wskakunin_LAST_ISSUE_DATE</vt:lpstr>
      <vt:lpstr>cst_wskakunin_LAST_ISSUE_NAME</vt:lpstr>
      <vt:lpstr>cst_wskakunin_LAST_ISSUE_NO</vt:lpstr>
      <vt:lpstr>cst_wskakunin_LIMIT_KENPEI_RITU</vt:lpstr>
      <vt:lpstr>cst_wskakunin_LIMIT_YOUSEKI_RITU</vt:lpstr>
      <vt:lpstr>cst_wskakunin_NOBE_MENSEKI</vt:lpstr>
      <vt:lpstr>cst_wskakunin_NOBE_MENSEKI_BITIKUSOUKO_IGAI</vt:lpstr>
      <vt:lpstr>cst_wskakunin_NOBE_MENSEKI_BITIKUSOUKO_SHINSEI</vt:lpstr>
      <vt:lpstr>cst_wskakunin_NOBE_MENSEKI_BITIKUSOUKO_TOTAL</vt:lpstr>
      <vt:lpstr>cst_wskakunin_NOBE_MENSEKI_BUILD_IGAI</vt:lpstr>
      <vt:lpstr>cst_wskakunin_NOBE_MENSEKI_BUILD_SHINSEI</vt:lpstr>
      <vt:lpstr>cst_wskakunin_NOBE_MENSEKI_BUILD_TOTAL</vt:lpstr>
      <vt:lpstr>cst_wskakunin_NOBE_MENSEKI_CHOSUISOU_IGAI</vt:lpstr>
      <vt:lpstr>cst_wskakunin_NOBE_MENSEKI_CHOSUISOU_SHINSEI</vt:lpstr>
      <vt:lpstr>cst_wskakunin_NOBE_MENSEKI_CHOSUISOU_TOTAL</vt:lpstr>
      <vt:lpstr>cst_wskakunin_NOBE_MENSEKI_JIKAHATUDEN_IGAI</vt:lpstr>
      <vt:lpstr>cst_wskakunin_NOBE_MENSEKI_JIKAHATUDEN_SHINSEI</vt:lpstr>
      <vt:lpstr>cst_wskakunin_NOBE_MENSEKI_JIKAHATUDEN_TOTAL</vt:lpstr>
      <vt:lpstr>cst_wskakunin_NOBE_MENSEKI_JYUTAKU_IGAI</vt:lpstr>
      <vt:lpstr>cst_wskakunin_NOBE_MENSEKI_JYUTAKU_SHINSEI</vt:lpstr>
      <vt:lpstr>cst_wskakunin_NOBE_MENSEKI_JYUTAKU_TOTAL</vt:lpstr>
      <vt:lpstr>cst_wskakunin_NOBE_MENSEKI_KYOYOU_IGAI</vt:lpstr>
      <vt:lpstr>cst_wskakunin_NOBE_MENSEKI_KYOYOU_SHINSEI</vt:lpstr>
      <vt:lpstr>cst_wskakunin_NOBE_MENSEKI_KYOYOU_TOTAL</vt:lpstr>
      <vt:lpstr>cst_wskakunin_NOBE_MENSEKI_ROUJIN_IGAI</vt:lpstr>
      <vt:lpstr>cst_wskakunin_NOBE_MENSEKI_ROUJIN_SHINSEI</vt:lpstr>
      <vt:lpstr>cst_wskakunin_NOBE_MENSEKI_ROUJIN_TOTAL</vt:lpstr>
      <vt:lpstr>cst_wskakunin_NOBE_MENSEKI_SYAKO_IGAI</vt:lpstr>
      <vt:lpstr>cst_wskakunin_NOBE_MENSEKI_SYAKO_SHINSEI</vt:lpstr>
      <vt:lpstr>cst_wskakunin_NOBE_MENSEKI_SYAKO_TOTAL</vt:lpstr>
      <vt:lpstr>cst_wskakunin_NOBE_MENSEKI_SYOUKOURO_IGAI</vt:lpstr>
      <vt:lpstr>cst_wskakunin_NOBE_MENSEKI_SYOUKOURO_SHINSEI</vt:lpstr>
      <vt:lpstr>cst_wskakunin_NOBE_MENSEKI_SYOUKOURO_TOTAL</vt:lpstr>
      <vt:lpstr>cst_wskakunin_NOBE_MENSEKI_TAKUHAI_IGAI</vt:lpstr>
      <vt:lpstr>cst_wskakunin_NOBE_MENSEKI_TAKUHAI_SHINSEI</vt:lpstr>
      <vt:lpstr>cst_wskakunin_NOBE_MENSEKI_TAKUHAI_TOTAL</vt:lpstr>
      <vt:lpstr>cst_wskakunin_NOBE_MENSEKI_TIKAI_IGAI</vt:lpstr>
      <vt:lpstr>cst_wskakunin_NOBE_MENSEKI_TIKAI_SHINSEI</vt:lpstr>
      <vt:lpstr>cst_wskakunin_NOBE_MENSEKI_TIKAI_TOTAL</vt:lpstr>
      <vt:lpstr>cst_wskakunin_NOBE_MENSEKI_TIKUDENTI_IGAI</vt:lpstr>
      <vt:lpstr>cst_wskakunin_NOBE_MENSEKI_TIKUDENTI_SHINSEI</vt:lpstr>
      <vt:lpstr>cst_wskakunin_NOBE_MENSEKI_TIKUDENTI_TOTAL</vt:lpstr>
      <vt:lpstr>cst_wskakunin_owner1__address</vt:lpstr>
      <vt:lpstr>cst_wskakunin_owner1__space</vt:lpstr>
      <vt:lpstr>cst_wskakunin_owner1__space_KANA</vt:lpstr>
      <vt:lpstr>cst_wskakunin_owner1__space_KANA2</vt:lpstr>
      <vt:lpstr>cst_wskakunin_owner1__space2</vt:lpstr>
      <vt:lpstr>cst_wskakunin_owner1__space3</vt:lpstr>
      <vt:lpstr>cst_wskakunin_owner1__space4</vt:lpstr>
      <vt:lpstr>cst_wskakunin_owner1_JIMU_NAME</vt:lpstr>
      <vt:lpstr>cst_wskakunin_owner1_JIMU_NAME_KANA</vt:lpstr>
      <vt:lpstr>cst_wskakunin_owner1_NAME</vt:lpstr>
      <vt:lpstr>cst_wskakunin_owner1_NAME_KANA</vt:lpstr>
      <vt:lpstr>cst_wskakunin_owner1_POST</vt:lpstr>
      <vt:lpstr>cst_wskakunin_owner1_POST_KANA</vt:lpstr>
      <vt:lpstr>cst_wskakunin_owner1_TEL</vt:lpstr>
      <vt:lpstr>cst_wskakunin_owner1_ZIP</vt:lpstr>
      <vt:lpstr>cst_wskakunin_owner1_ZIP2</vt:lpstr>
      <vt:lpstr>cst_wskakunin_owner2__address</vt:lpstr>
      <vt:lpstr>cst_wskakunin_owner2__space</vt:lpstr>
      <vt:lpstr>cst_wskakunin_owner2__space2</vt:lpstr>
      <vt:lpstr>cst_wskakunin_owner2__space3</vt:lpstr>
      <vt:lpstr>cst_wskakunin_owner2_JIMU_NAME</vt:lpstr>
      <vt:lpstr>cst_wskakunin_owner2_JIMU_NAME_KANA</vt:lpstr>
      <vt:lpstr>cst_wskakunin_owner2_NAME</vt:lpstr>
      <vt:lpstr>cst_wskakunin_owner2_NAME_KANA</vt:lpstr>
      <vt:lpstr>cst_wskakunin_owner2_POST</vt:lpstr>
      <vt:lpstr>cst_wskakunin_owner2_POST_KANA</vt:lpstr>
      <vt:lpstr>cst_wskakunin_owner2_TEL</vt:lpstr>
      <vt:lpstr>cst_wskakunin_owner2_ZIP</vt:lpstr>
      <vt:lpstr>cst_wskakunin_owner3__address</vt:lpstr>
      <vt:lpstr>cst_wskakunin_owner3__space</vt:lpstr>
      <vt:lpstr>cst_wskakunin_owner3__space2</vt:lpstr>
      <vt:lpstr>cst_wskakunin_owner3_JIMU_NAME</vt:lpstr>
      <vt:lpstr>cst_wskakunin_owner3_JIMU_NAME_KANA</vt:lpstr>
      <vt:lpstr>cst_wskakunin_owner3_NAME</vt:lpstr>
      <vt:lpstr>cst_wskakunin_owner3_NAME_KANA</vt:lpstr>
      <vt:lpstr>cst_wskakunin_owner3_POST</vt:lpstr>
      <vt:lpstr>cst_wskakunin_owner3_POST_KANA</vt:lpstr>
      <vt:lpstr>cst_wskakunin_owner3_TEL</vt:lpstr>
      <vt:lpstr>cst_wskakunin_owner3_ZIP</vt:lpstr>
      <vt:lpstr>cst_wskakunin_owner4__address</vt:lpstr>
      <vt:lpstr>cst_wskakunin_owner4__space</vt:lpstr>
      <vt:lpstr>cst_wskakunin_owner4__space2</vt:lpstr>
      <vt:lpstr>cst_wskakunin_owner4_JIMU_NAME</vt:lpstr>
      <vt:lpstr>cst_wskakunin_owner4_JIMU_NAME_KANA</vt:lpstr>
      <vt:lpstr>cst_wskakunin_owner4_NAME</vt:lpstr>
      <vt:lpstr>cst_wskakunin_owner4_NAME_KANA</vt:lpstr>
      <vt:lpstr>cst_wskakunin_owner4_POST</vt:lpstr>
      <vt:lpstr>cst_wskakunin_owner4_POST_KANA</vt:lpstr>
      <vt:lpstr>cst_wskakunin_owner4_TEL</vt:lpstr>
      <vt:lpstr>cst_wskakunin_owner4_ZIP</vt:lpstr>
      <vt:lpstr>cst_wskakunin_owner5__address</vt:lpstr>
      <vt:lpstr>cst_wskakunin_owner5__space</vt:lpstr>
      <vt:lpstr>cst_wskakunin_owner5_JIMU_NAME</vt:lpstr>
      <vt:lpstr>cst_wskakunin_owner5_JIMU_NAME_KANA</vt:lpstr>
      <vt:lpstr>cst_wskakunin_owner5_NAME</vt:lpstr>
      <vt:lpstr>cst_wskakunin_owner5_NAME_KANA</vt:lpstr>
      <vt:lpstr>cst_wskakunin_owner5_POST</vt:lpstr>
      <vt:lpstr>cst_wskakunin_owner5_POST_KANA</vt:lpstr>
      <vt:lpstr>cst_wskakunin_owner5_TEL</vt:lpstr>
      <vt:lpstr>cst_wskakunin_owner5_ZIP</vt:lpstr>
      <vt:lpstr>cst_wskakunin_owner6__address</vt:lpstr>
      <vt:lpstr>cst_wskakunin_owner6__space2</vt:lpstr>
      <vt:lpstr>cst_wskakunin_owner6__space3</vt:lpstr>
      <vt:lpstr>cst_wskakunin_owner6_JIMU_NAME</vt:lpstr>
      <vt:lpstr>cst_wskakunin_owner6_JIMU_NAME_KANA</vt:lpstr>
      <vt:lpstr>cst_wskakunin_owner6_NAME</vt:lpstr>
      <vt:lpstr>cst_wskakunin_owner6_NAME_KANA</vt:lpstr>
      <vt:lpstr>cst_wskakunin_owner6_POST</vt:lpstr>
      <vt:lpstr>cst_wskakunin_owner6_POST_KANA</vt:lpstr>
      <vt:lpstr>cst_wskakunin_owner6_TEL</vt:lpstr>
      <vt:lpstr>cst_wskakunin_owner6_ZIP</vt:lpstr>
      <vt:lpstr>cst_wskakunin_owner7__address</vt:lpstr>
      <vt:lpstr>cst_wskakunin_owner7_JIMU_NAME</vt:lpstr>
      <vt:lpstr>cst_wskakunin_owner7_JIMU_NAME_KANA</vt:lpstr>
      <vt:lpstr>cst_wskakunin_owner7_NAME</vt:lpstr>
      <vt:lpstr>cst_wskakunin_owner7_NAME_KANA</vt:lpstr>
      <vt:lpstr>cst_wskakunin_owner7_POST</vt:lpstr>
      <vt:lpstr>cst_wskakunin_owner7_POST_KANA</vt:lpstr>
      <vt:lpstr>cst_wskakunin_owner7_TEL</vt:lpstr>
      <vt:lpstr>cst_wskakunin_owner7_ZIP</vt:lpstr>
      <vt:lpstr>cst_wskakunin_owner8__address</vt:lpstr>
      <vt:lpstr>cst_wskakunin_owner8_JIMU_NAME</vt:lpstr>
      <vt:lpstr>cst_wskakunin_owner8_JIMU_NAME_KANA</vt:lpstr>
      <vt:lpstr>cst_wskakunin_owner8_NAME</vt:lpstr>
      <vt:lpstr>cst_wskakunin_owner8_NAME_KANA</vt:lpstr>
      <vt:lpstr>cst_wskakunin_owner8_POST</vt:lpstr>
      <vt:lpstr>cst_wskakunin_owner8_POST_KANA</vt:lpstr>
      <vt:lpstr>cst_wskakunin_owner8_TEL</vt:lpstr>
      <vt:lpstr>cst_wskakunin_owner8_ZIP</vt:lpstr>
      <vt:lpstr>cst_wskakunin_owner9__address</vt:lpstr>
      <vt:lpstr>cst_wskakunin_owner9_JIMU_NAME</vt:lpstr>
      <vt:lpstr>cst_wskakunin_owner9_JIMU_NAME_KANA</vt:lpstr>
      <vt:lpstr>cst_wskakunin_owner9_NAME</vt:lpstr>
      <vt:lpstr>cst_wskakunin_owner9_NAME_KANA</vt:lpstr>
      <vt:lpstr>cst_wskakunin_owner9_POST</vt:lpstr>
      <vt:lpstr>cst_wskakunin_owner9_POST_KANA</vt:lpstr>
      <vt:lpstr>cst_wskakunin_owner9_TEL</vt:lpstr>
      <vt:lpstr>cst_wskakunin_owner9_ZIP</vt:lpstr>
      <vt:lpstr>cst_wskakunin_P1_HENKOU_GAIYOU</vt:lpstr>
      <vt:lpstr>cst_wskakunin_P2_BIKOU</vt:lpstr>
      <vt:lpstr>cst_wskakunin_P3_BIKOU</vt:lpstr>
      <vt:lpstr>cst_wskakunin_P3_SONOTA</vt:lpstr>
      <vt:lpstr>cst_wskakunin_p4_1__kouji</vt:lpstr>
      <vt:lpstr>cst_wskakunin_p4_1_KAISU_TIKAI</vt:lpstr>
      <vt:lpstr>cst_wskakunin_p4_1_KAISU_TIKAI_NOZOKU</vt:lpstr>
      <vt:lpstr>cst_wskakunin_p4_1_KOUZOU1</vt:lpstr>
      <vt:lpstr>cst_wskakunin_p4_1_KOUZOU2</vt:lpstr>
      <vt:lpstr>cst_wskakunin_p4_1_TAKASA_KEN_MAX</vt:lpstr>
      <vt:lpstr>cst_wskakunin_p4_1_TAKASA_MAX</vt:lpstr>
      <vt:lpstr>cst_wskakunin_p4_1_TOKUREI</vt:lpstr>
      <vt:lpstr>cst_wskakunin_p4_1_youto1_YOUTO</vt:lpstr>
      <vt:lpstr>cst_wskakunin_p4_1_youto1_YOUTO_1</vt:lpstr>
      <vt:lpstr>cst_wskakunin_p4_1_youto1_YOUTO_2</vt:lpstr>
      <vt:lpstr>cst_wskakunin_p4_1_youto1_YOUTO_3</vt:lpstr>
      <vt:lpstr>cst_wskakunin_p4_1_youto1_YOUTO_4</vt:lpstr>
      <vt:lpstr>cst_wskakunin_p4_1_youto1_YOUTO_5</vt:lpstr>
      <vt:lpstr>cst_wskakunin_p4_1_youto1_YOUTO_6</vt:lpstr>
      <vt:lpstr>cst_wskakunin_p4_1_youto1_YOUTO_9</vt:lpstr>
      <vt:lpstr>cst_wskakunin_p4_1_youto1_YOUTO_CODE</vt:lpstr>
      <vt:lpstr>cst_wskakunin_p4_1_YUKA_MENSEKI_SHINSEI</vt:lpstr>
      <vt:lpstr>cst_wskakunin_p4_2_KAISU_TIKAI</vt:lpstr>
      <vt:lpstr>cst_wskakunin_p4_2_KAISU_TIKAI_NOZOKU</vt:lpstr>
      <vt:lpstr>cst_wskakunin_p4_2_YUKA_MENSEKI_SHINSEI</vt:lpstr>
      <vt:lpstr>cst_wskakunin_p4_3_KAISU_TIKAI</vt:lpstr>
      <vt:lpstr>cst_wskakunin_p4_3_KAISU_TIKAI_NOZOKU</vt:lpstr>
      <vt:lpstr>cst_wskakunin_p4_3_YUKA_MENSEKI_SHINSEI</vt:lpstr>
      <vt:lpstr>cst_wskakunin_PAGE1_ALTERATION_NOTE</vt:lpstr>
      <vt:lpstr>cst_wskakunin_sekkei1__address</vt:lpstr>
      <vt:lpstr>cst_wskakunin_sekkei1__sikaku</vt:lpstr>
      <vt:lpstr>cst_wskakunin_sekkei1_DOC</vt:lpstr>
      <vt:lpstr>cst_wskakunin_sekkei1_JIMU__sikaku</vt:lpstr>
      <vt:lpstr>cst_wskakunin_sekkei1_JIMU_NAME</vt:lpstr>
      <vt:lpstr>cst_wskakunin_sekkei1_JIMU_NO</vt:lpstr>
      <vt:lpstr>cst_wskakunin_sekkei1_JIMU_SIKAKU</vt:lpstr>
      <vt:lpstr>cst_wskakunin_sekkei1_JIMU_TOUROKU_KIKAN</vt:lpstr>
      <vt:lpstr>cst_wskakunin_sekkei1_jimuname_name</vt:lpstr>
      <vt:lpstr>cst_wskakunin_sekkei1_KENTIKUSI_NO</vt:lpstr>
      <vt:lpstr>cst_wskakunin_sekkei1_NAME</vt:lpstr>
      <vt:lpstr>cst_wskakunin_sekkei1_SIKAKU</vt:lpstr>
      <vt:lpstr>cst_wskakunin_sekkei1_TEL</vt:lpstr>
      <vt:lpstr>cst_wskakunin_sekkei1_TOUROKU_KIKAN</vt:lpstr>
      <vt:lpstr>cst_wskakunin_sekkei1_ZIP</vt:lpstr>
      <vt:lpstr>cst_wskakunin_sekkei10__address</vt:lpstr>
      <vt:lpstr>cst_wskakunin_sekkei10__sikaku</vt:lpstr>
      <vt:lpstr>cst_wskakunin_sekkei10_DOC</vt:lpstr>
      <vt:lpstr>cst_wskakunin_sekkei10_JIMU__sikaku</vt:lpstr>
      <vt:lpstr>cst_wskakunin_sekkei10_JIMU_NAME</vt:lpstr>
      <vt:lpstr>cst_wskakunin_sekkei10_JIMU_NO</vt:lpstr>
      <vt:lpstr>cst_wskakunin_sekkei10_JIMU_SIKAKU</vt:lpstr>
      <vt:lpstr>cst_wskakunin_sekkei10_JIMU_TOUROKU_KIKAN</vt:lpstr>
      <vt:lpstr>cst_wskakunin_sekkei10_jimuname_name</vt:lpstr>
      <vt:lpstr>cst_wskakunin_sekkei10_KENTIKUSI_NO</vt:lpstr>
      <vt:lpstr>cst_wskakunin_sekkei10_NAME</vt:lpstr>
      <vt:lpstr>cst_wskakunin_sekkei10_SIKAKU</vt:lpstr>
      <vt:lpstr>cst_wskakunin_sekkei10_TEL</vt:lpstr>
      <vt:lpstr>cst_wskakunin_sekkei10_TOUROKU_KIKAN</vt:lpstr>
      <vt:lpstr>cst_wskakunin_sekkei10_ZIP</vt:lpstr>
      <vt:lpstr>cst_wskakunin_sekkei11__address</vt:lpstr>
      <vt:lpstr>cst_wskakunin_sekkei11__sikaku</vt:lpstr>
      <vt:lpstr>cst_wskakunin_sekkei11_DOC</vt:lpstr>
      <vt:lpstr>cst_wskakunin_sekkei11_JIMU__sikaku</vt:lpstr>
      <vt:lpstr>cst_wskakunin_sekkei11_JIMU_NAME</vt:lpstr>
      <vt:lpstr>cst_wskakunin_sekkei11_JIMU_NO</vt:lpstr>
      <vt:lpstr>cst_wskakunin_sekkei11_JIMU_SIKAKU</vt:lpstr>
      <vt:lpstr>cst_wskakunin_sekkei11_JIMU_TOUROKU_KIKAN</vt:lpstr>
      <vt:lpstr>cst_wskakunin_sekkei11_jimuname_name</vt:lpstr>
      <vt:lpstr>cst_wskakunin_sekkei11_KENTIKUSI_NO</vt:lpstr>
      <vt:lpstr>cst_wskakunin_sekkei11_NAME</vt:lpstr>
      <vt:lpstr>cst_wskakunin_sekkei11_SIKAKU</vt:lpstr>
      <vt:lpstr>cst_wskakunin_sekkei11_TEL</vt:lpstr>
      <vt:lpstr>cst_wskakunin_sekkei11_TOUROKU_KIKAN</vt:lpstr>
      <vt:lpstr>cst_wskakunin_sekkei11_ZIP</vt:lpstr>
      <vt:lpstr>cst_wskakunin_sekkei12__address</vt:lpstr>
      <vt:lpstr>cst_wskakunin_sekkei12__sikaku</vt:lpstr>
      <vt:lpstr>cst_wskakunin_sekkei12_DOC</vt:lpstr>
      <vt:lpstr>cst_wskakunin_sekkei12_JIMU__sikaku</vt:lpstr>
      <vt:lpstr>cst_wskakunin_sekkei12_JIMU_NAME</vt:lpstr>
      <vt:lpstr>cst_wskakunin_sekkei12_JIMU_NO</vt:lpstr>
      <vt:lpstr>cst_wskakunin_sekkei12_JIMU_SIKAKU</vt:lpstr>
      <vt:lpstr>cst_wskakunin_sekkei12_JIMU_TOUROKU_KIKAN</vt:lpstr>
      <vt:lpstr>cst_wskakunin_sekkei12_jimuname_name</vt:lpstr>
      <vt:lpstr>cst_wskakunin_sekkei12_KENTIKUSI_NO</vt:lpstr>
      <vt:lpstr>cst_wskakunin_sekkei12_NAME</vt:lpstr>
      <vt:lpstr>cst_wskakunin_sekkei12_SIKAKU</vt:lpstr>
      <vt:lpstr>cst_wskakunin_sekkei12_TEL</vt:lpstr>
      <vt:lpstr>cst_wskakunin_sekkei12_TOUROKU_KIKAN</vt:lpstr>
      <vt:lpstr>cst_wskakunin_sekkei12_ZIP</vt:lpstr>
      <vt:lpstr>cst_wskakunin_sekkei2__address</vt:lpstr>
      <vt:lpstr>cst_wskakunin_sekkei2__sikaku</vt:lpstr>
      <vt:lpstr>cst_wskakunin_sekkei2_DOC</vt:lpstr>
      <vt:lpstr>cst_wskakunin_sekkei2_JIMU__sikaku</vt:lpstr>
      <vt:lpstr>cst_wskakunin_sekkei2_JIMU_NAME</vt:lpstr>
      <vt:lpstr>cst_wskakunin_sekkei2_JIMU_NO</vt:lpstr>
      <vt:lpstr>cst_wskakunin_sekkei2_JIMU_SIKAKU</vt:lpstr>
      <vt:lpstr>cst_wskakunin_sekkei2_JIMU_TOUROKU_KIKAN</vt:lpstr>
      <vt:lpstr>cst_wskakunin_sekkei2_jimuname_name</vt:lpstr>
      <vt:lpstr>cst_wskakunin_sekkei2_KENTIKUSI_NO</vt:lpstr>
      <vt:lpstr>cst_wskakunin_sekkei2_NAME</vt:lpstr>
      <vt:lpstr>cst_wskakunin_sekkei2_SIKAKU</vt:lpstr>
      <vt:lpstr>cst_wskakunin_sekkei2_TEL</vt:lpstr>
      <vt:lpstr>cst_wskakunin_sekkei2_TOUROKU_KIKAN</vt:lpstr>
      <vt:lpstr>cst_wskakunin_sekkei2_ZIP</vt:lpstr>
      <vt:lpstr>cst_wskakunin_sekkei3__address</vt:lpstr>
      <vt:lpstr>cst_wskakunin_sekkei3__sikaku</vt:lpstr>
      <vt:lpstr>cst_wskakunin_sekkei3_DOC</vt:lpstr>
      <vt:lpstr>cst_wskakunin_sekkei3_JIMU__sikaku</vt:lpstr>
      <vt:lpstr>cst_wskakunin_sekkei3_JIMU_NAME</vt:lpstr>
      <vt:lpstr>cst_wskakunin_sekkei3_JIMU_NO</vt:lpstr>
      <vt:lpstr>cst_wskakunin_sekkei3_JIMU_SIKAKU</vt:lpstr>
      <vt:lpstr>cst_wskakunin_sekkei3_JIMU_TOUROKU_KIKAN</vt:lpstr>
      <vt:lpstr>cst_wskakunin_sekkei3_jimuname_name</vt:lpstr>
      <vt:lpstr>cst_wskakunin_sekkei3_KENTIKUSI_NO</vt:lpstr>
      <vt:lpstr>cst_wskakunin_sekkei3_NAME</vt:lpstr>
      <vt:lpstr>cst_wskakunin_sekkei3_SIKAKU</vt:lpstr>
      <vt:lpstr>cst_wskakunin_sekkei3_TEL</vt:lpstr>
      <vt:lpstr>cst_wskakunin_sekkei3_TOUROKU_KIKAN</vt:lpstr>
      <vt:lpstr>cst_wskakunin_sekkei3_ZIP</vt:lpstr>
      <vt:lpstr>cst_wskakunin_sekkei4__address</vt:lpstr>
      <vt:lpstr>cst_wskakunin_sekkei4__sikaku</vt:lpstr>
      <vt:lpstr>cst_wskakunin_sekkei4_DOC</vt:lpstr>
      <vt:lpstr>cst_wskakunin_sekkei4_JIMU__sikaku</vt:lpstr>
      <vt:lpstr>cst_wskakunin_sekkei4_JIMU_NAME</vt:lpstr>
      <vt:lpstr>cst_wskakunin_sekkei4_JIMU_NO</vt:lpstr>
      <vt:lpstr>cst_wskakunin_sekkei4_JIMU_SIKAKU</vt:lpstr>
      <vt:lpstr>cst_wskakunin_sekkei4_JIMU_TOUROKU_KIKAN</vt:lpstr>
      <vt:lpstr>cst_wskakunin_sekkei4_jimuname_name</vt:lpstr>
      <vt:lpstr>cst_wskakunin_sekkei4_KENTIKUSI_NO</vt:lpstr>
      <vt:lpstr>cst_wskakunin_sekkei4_NAME</vt:lpstr>
      <vt:lpstr>cst_wskakunin_sekkei4_SIKAKU</vt:lpstr>
      <vt:lpstr>cst_wskakunin_sekkei4_TEL</vt:lpstr>
      <vt:lpstr>cst_wskakunin_sekkei4_TOUROKU_KIKAN</vt:lpstr>
      <vt:lpstr>cst_wskakunin_sekkei4_ZIP</vt:lpstr>
      <vt:lpstr>cst_wskakunin_sekkei5__address</vt:lpstr>
      <vt:lpstr>cst_wskakunin_sekkei5__sikaku</vt:lpstr>
      <vt:lpstr>cst_wskakunin_sekkei5_DOC</vt:lpstr>
      <vt:lpstr>cst_wskakunin_sekkei5_JIMU__sikaku</vt:lpstr>
      <vt:lpstr>cst_wskakunin_sekkei5_JIMU_NAME</vt:lpstr>
      <vt:lpstr>cst_wskakunin_sekkei5_JIMU_NO</vt:lpstr>
      <vt:lpstr>cst_wskakunin_sekkei5_JIMU_SIKAKU</vt:lpstr>
      <vt:lpstr>cst_wskakunin_sekkei5_JIMU_TOUROKU_KIKAN</vt:lpstr>
      <vt:lpstr>cst_wskakunin_sekkei5_jimuname_name</vt:lpstr>
      <vt:lpstr>cst_wskakunin_sekkei5_KENTIKUSI_NO</vt:lpstr>
      <vt:lpstr>cst_wskakunin_sekkei5_NAME</vt:lpstr>
      <vt:lpstr>cst_wskakunin_sekkei5_SIKAKU</vt:lpstr>
      <vt:lpstr>cst_wskakunin_sekkei5_TEL</vt:lpstr>
      <vt:lpstr>cst_wskakunin_sekkei5_TOUROKU_KIKAN</vt:lpstr>
      <vt:lpstr>cst_wskakunin_sekkei5_ZIP</vt:lpstr>
      <vt:lpstr>cst_wskakunin_sekkei6__address</vt:lpstr>
      <vt:lpstr>cst_wskakunin_sekkei6__sikaku</vt:lpstr>
      <vt:lpstr>cst_wskakunin_sekkei6_DOC</vt:lpstr>
      <vt:lpstr>cst_wskakunin_sekkei6_JIMU__sikaku</vt:lpstr>
      <vt:lpstr>cst_wskakunin_sekkei6_JIMU_NAME</vt:lpstr>
      <vt:lpstr>cst_wskakunin_sekkei6_JIMU_NO</vt:lpstr>
      <vt:lpstr>cst_wskakunin_sekkei6_JIMU_SIKAKU</vt:lpstr>
      <vt:lpstr>cst_wskakunin_sekkei6_JIMU_TOUROKU_KIKAN</vt:lpstr>
      <vt:lpstr>cst_wskakunin_sekkei6_jimuname_name</vt:lpstr>
      <vt:lpstr>cst_wskakunin_sekkei6_KENTIKUSI_NO</vt:lpstr>
      <vt:lpstr>cst_wskakunin_sekkei6_NAME</vt:lpstr>
      <vt:lpstr>cst_wskakunin_sekkei6_SIKAKU</vt:lpstr>
      <vt:lpstr>cst_wskakunin_sekkei6_TEL</vt:lpstr>
      <vt:lpstr>cst_wskakunin_sekkei6_TOUROKU_KIKAN</vt:lpstr>
      <vt:lpstr>cst_wskakunin_sekkei6_ZIP</vt:lpstr>
      <vt:lpstr>cst_wskakunin_sekkei7__address</vt:lpstr>
      <vt:lpstr>cst_wskakunin_sekkei7__sikaku</vt:lpstr>
      <vt:lpstr>cst_wskakunin_sekkei7_DOC</vt:lpstr>
      <vt:lpstr>cst_wskakunin_sekkei7_JIMU__sikaku</vt:lpstr>
      <vt:lpstr>cst_wskakunin_sekkei7_JIMU_NAME</vt:lpstr>
      <vt:lpstr>cst_wskakunin_sekkei7_JIMU_NO</vt:lpstr>
      <vt:lpstr>cst_wskakunin_sekkei7_JIMU_SIKAKU</vt:lpstr>
      <vt:lpstr>cst_wskakunin_sekkei7_JIMU_TOUROKU_KIKAN</vt:lpstr>
      <vt:lpstr>cst_wskakunin_sekkei7_jimuname_name</vt:lpstr>
      <vt:lpstr>cst_wskakunin_sekkei7_KENTIKUSI_NO</vt:lpstr>
      <vt:lpstr>cst_wskakunin_sekkei7_NAME</vt:lpstr>
      <vt:lpstr>cst_wskakunin_sekkei7_SIKAKU</vt:lpstr>
      <vt:lpstr>cst_wskakunin_sekkei7_TEL</vt:lpstr>
      <vt:lpstr>cst_wskakunin_sekkei7_TOUROKU_KIKAN</vt:lpstr>
      <vt:lpstr>cst_wskakunin_sekkei7_ZIP</vt:lpstr>
      <vt:lpstr>cst_wskakunin_sekkei8__address</vt:lpstr>
      <vt:lpstr>cst_wskakunin_sekkei8__sikaku</vt:lpstr>
      <vt:lpstr>cst_wskakunin_sekkei8_DOC</vt:lpstr>
      <vt:lpstr>cst_wskakunin_sekkei8_JIMU__sikaku</vt:lpstr>
      <vt:lpstr>cst_wskakunin_sekkei8_JIMU_NAME</vt:lpstr>
      <vt:lpstr>cst_wskakunin_sekkei8_JIMU_NO</vt:lpstr>
      <vt:lpstr>cst_wskakunin_sekkei8_JIMU_SIKAKU</vt:lpstr>
      <vt:lpstr>cst_wskakunin_sekkei8_JIMU_TOUROKU_KIKAN</vt:lpstr>
      <vt:lpstr>cst_wskakunin_sekkei8_jimuname_name</vt:lpstr>
      <vt:lpstr>cst_wskakunin_sekkei8_KENTIKUSI_NO</vt:lpstr>
      <vt:lpstr>cst_wskakunin_sekkei8_NAME</vt:lpstr>
      <vt:lpstr>cst_wskakunin_sekkei8_SIKAKU</vt:lpstr>
      <vt:lpstr>cst_wskakunin_sekkei8_TEL</vt:lpstr>
      <vt:lpstr>cst_wskakunin_sekkei8_TOUROKU_KIKAN</vt:lpstr>
      <vt:lpstr>cst_wskakunin_sekkei8_ZIP</vt:lpstr>
      <vt:lpstr>cst_wskakunin_sekkei9__address</vt:lpstr>
      <vt:lpstr>cst_wskakunin_sekkei9__sikaku</vt:lpstr>
      <vt:lpstr>cst_wskakunin_sekkei9_DOC</vt:lpstr>
      <vt:lpstr>cst_wskakunin_sekkei9_JIMU__sikaku</vt:lpstr>
      <vt:lpstr>cst_wskakunin_sekkei9_JIMU_NAME</vt:lpstr>
      <vt:lpstr>cst_wskakunin_sekkei9_JIMU_NO</vt:lpstr>
      <vt:lpstr>cst_wskakunin_sekkei9_JIMU_SIKAKU</vt:lpstr>
      <vt:lpstr>cst_wskakunin_sekkei9_JIMU_TOUROKU_KIKAN</vt:lpstr>
      <vt:lpstr>cst_wskakunin_sekkei9_jimuname_name</vt:lpstr>
      <vt:lpstr>cst_wskakunin_sekkei9_KENTIKUSI_NO</vt:lpstr>
      <vt:lpstr>cst_wskakunin_sekkei9_NAME</vt:lpstr>
      <vt:lpstr>cst_wskakunin_sekkei9_SIKAKU</vt:lpstr>
      <vt:lpstr>cst_wskakunin_sekkei9_TEL</vt:lpstr>
      <vt:lpstr>cst_wskakunin_sekkei9_TOUROKU_KIKAN</vt:lpstr>
      <vt:lpstr>cst_wskakunin_sekkei9_ZIP</vt:lpstr>
      <vt:lpstr>cst_wskakunin_sekou1__address</vt:lpstr>
      <vt:lpstr>cst_wskakunin_sekou1__hajime</vt:lpstr>
      <vt:lpstr>cst_wskakunin_sekou1__kistar</vt:lpstr>
      <vt:lpstr>cst_wskakunin_sekou1_JIMU_NAME</vt:lpstr>
      <vt:lpstr>cst_wskakunin_sekou1_kakunin</vt:lpstr>
      <vt:lpstr>cst_wskakunin_sekou1_NAME</vt:lpstr>
      <vt:lpstr>cst_wskakunin_sekou1_SEKOU__sikaku</vt:lpstr>
      <vt:lpstr>cst_wskakunin_sekou1_SEKOU_NO</vt:lpstr>
      <vt:lpstr>cst_wskakunin_sekou1_SEKOU_SIKAKU</vt:lpstr>
      <vt:lpstr>cst_wskakunin_sekou1_TEL</vt:lpstr>
      <vt:lpstr>cst_wskakunin_sekou1_ZIP</vt:lpstr>
      <vt:lpstr>cst_wskakunin_sekou2__address</vt:lpstr>
      <vt:lpstr>cst_wskakunin_sekou2_JIMU_NAME</vt:lpstr>
      <vt:lpstr>cst_wskakunin_sekou2_NAME</vt:lpstr>
      <vt:lpstr>cst_wskakunin_sekou2_SEKOU__sikaku</vt:lpstr>
      <vt:lpstr>cst_wskakunin_sekou2_SEKOU_NO</vt:lpstr>
      <vt:lpstr>cst_wskakunin_sekou2_SEKOU_SIKAKU</vt:lpstr>
      <vt:lpstr>cst_wskakunin_sekou2_TEL</vt:lpstr>
      <vt:lpstr>cst_wskakunin_sekou2_ZIP</vt:lpstr>
      <vt:lpstr>cst_wskakunin_sekou3__address</vt:lpstr>
      <vt:lpstr>cst_wskakunin_sekou3_JIMU_NAME</vt:lpstr>
      <vt:lpstr>cst_wskakunin_sekou3_NAME</vt:lpstr>
      <vt:lpstr>cst_wskakunin_sekou3_SEKOU__sikaku</vt:lpstr>
      <vt:lpstr>cst_wskakunin_sekou3_SEKOU_NO</vt:lpstr>
      <vt:lpstr>cst_wskakunin_sekou3_SEKOU_SIKAKU</vt:lpstr>
      <vt:lpstr>cst_wskakunin_sekou3_TEL</vt:lpstr>
      <vt:lpstr>cst_wskakunin_sekou3_ZIP</vt:lpstr>
      <vt:lpstr>cst_wskakunin_sekou4__address</vt:lpstr>
      <vt:lpstr>cst_wskakunin_sekou4_JIMU_NAME</vt:lpstr>
      <vt:lpstr>cst_wskakunin_sekou4_NAME</vt:lpstr>
      <vt:lpstr>cst_wskakunin_sekou4_SEKOU__sikaku</vt:lpstr>
      <vt:lpstr>cst_wskakunin_sekou4_SEKOU_NO</vt:lpstr>
      <vt:lpstr>cst_wskakunin_sekou4_SEKOU_SIKAKU</vt:lpstr>
      <vt:lpstr>cst_wskakunin_sekou4_TEL</vt:lpstr>
      <vt:lpstr>cst_wskakunin_sekou4_ZIP</vt:lpstr>
      <vt:lpstr>cst_wskakunin_sekou5__address</vt:lpstr>
      <vt:lpstr>cst_wskakunin_sekou5_JIMU_NAME</vt:lpstr>
      <vt:lpstr>cst_wskakunin_sekou5_NAME</vt:lpstr>
      <vt:lpstr>cst_wskakunin_sekou5_SEKOU__sikaku</vt:lpstr>
      <vt:lpstr>cst_wskakunin_sekou5_SEKOU_NO</vt:lpstr>
      <vt:lpstr>cst_wskakunin_sekou5_SEKOU_SIKAKU</vt:lpstr>
      <vt:lpstr>cst_wskakunin_sekou5_TEL</vt:lpstr>
      <vt:lpstr>cst_wskakunin_sekou5_ZIP</vt:lpstr>
      <vt:lpstr>cst_wskakunin_sekou6__address</vt:lpstr>
      <vt:lpstr>cst_wskakunin_sekou6_JIMU_NAME</vt:lpstr>
      <vt:lpstr>cst_wskakunin_sekou6_NAME</vt:lpstr>
      <vt:lpstr>cst_wskakunin_sekou6_SEKOU__sikaku</vt:lpstr>
      <vt:lpstr>cst_wskakunin_sekou6_SEKOU_NO</vt:lpstr>
      <vt:lpstr>cst_wskakunin_sekou6_SEKOU_SIKAKU</vt:lpstr>
      <vt:lpstr>cst_wskakunin_sekou6_TEL</vt:lpstr>
      <vt:lpstr>cst_wskakunin_sekou6_ZIP</vt:lpstr>
      <vt:lpstr>cst_wskakunin_SHIKITI_MENSEKI_1_TOTAL</vt:lpstr>
      <vt:lpstr>cst_wskakunin_SHIKITI_MENSEKI_1A</vt:lpstr>
      <vt:lpstr>cst_wskakunin_SHIKITI_MENSEKI_1B</vt:lpstr>
      <vt:lpstr>cst_wskakunin_SHIKITI_MENSEKI_1C</vt:lpstr>
      <vt:lpstr>cst_wskakunin_SHIKITI_MENSEKI_1D</vt:lpstr>
      <vt:lpstr>cst_wskakunin_SHIKITI_MENSEKI_2_TOTAL</vt:lpstr>
      <vt:lpstr>cst_wskakunin_SHIKITI_MENSEKI_2A</vt:lpstr>
      <vt:lpstr>cst_wskakunin_SHIKITI_MENSEKI_2B</vt:lpstr>
      <vt:lpstr>cst_wskakunin_SHIKITI_MENSEKI_2C</vt:lpstr>
      <vt:lpstr>cst_wskakunin_SHIKITI_MENSEKI_2D</vt:lpstr>
      <vt:lpstr>cst_wskakunin_SHIKITI_MENSEKI_BIKOU</vt:lpstr>
      <vt:lpstr>cst_wskakunin_SHINSEI_DATE</vt:lpstr>
      <vt:lpstr>cst_wskakunin_TAKASA_MAX_SHINSEI</vt:lpstr>
      <vt:lpstr>cst_wskakunin_TAKASA_MAX_SONOTA</vt:lpstr>
      <vt:lpstr>cst_wskakunin_tekihan01_TEKIHAN_KIKAN_ADDRESS</vt:lpstr>
      <vt:lpstr>cst_wskakunin_tekihan01_TEKIHAN_KIKAN_info</vt:lpstr>
      <vt:lpstr>cst_wskakunin_tekihan01_TEKIHAN_KIKAN_KEN__ken</vt:lpstr>
      <vt:lpstr>cst_wskakunin_tekihan01_TEKIHAN_KIKAN_NAME</vt:lpstr>
      <vt:lpstr>cst_wskakunin_tekihan01_TEKIHAN_STATE_mishinsei</vt:lpstr>
      <vt:lpstr>cst_wskakunin_tekihan01_TEKIHAN_STATE_shinsei</vt:lpstr>
      <vt:lpstr>cst_wskakunin_tekihan01_TEKIHAN_STATE_shinseifuyou</vt:lpstr>
      <vt:lpstr>cst_wskakunin_tekihan02_TEKIHAN_KIKAN_ADDRESS</vt:lpstr>
      <vt:lpstr>cst_wskakunin_tekihan02_TEKIHAN_KIKAN_info</vt:lpstr>
      <vt:lpstr>cst_wskakunin_tekihan02_TEKIHAN_KIKAN_KEN__ken</vt:lpstr>
      <vt:lpstr>cst_wskakunin_tekihan02_TEKIHAN_KIKAN_NAME</vt:lpstr>
      <vt:lpstr>cst_wskakunin_TOKUREI_TAKASA</vt:lpstr>
      <vt:lpstr>cst_wskakunin_TOKUREI_TAKASA_box_off</vt:lpstr>
      <vt:lpstr>cst_wskakunin_TOKUREI_TAKASA_box_on</vt:lpstr>
      <vt:lpstr>cst_wskakunin_TOKUREI_TAKASA_DOURO</vt:lpstr>
      <vt:lpstr>cst_wskakunin_TOKUREI_TAKASA_KITA</vt:lpstr>
      <vt:lpstr>cst_wskakunin_TOKUREI_TAKASA_RINTI</vt:lpstr>
      <vt:lpstr>cst_wskakunin_TOKUREI_txt</vt:lpstr>
      <vt:lpstr>cst_wskakunin_TOKUTEI_KOUJI_KANRYOU_DATE_select</vt:lpstr>
      <vt:lpstr>cst_wskakunin_TOKUTEI_KOUTEI</vt:lpstr>
      <vt:lpstr>cst_wskakunin_TOKUTEI_KOUTEI_inter1</vt:lpstr>
      <vt:lpstr>cst_wskakunin_TOKUTEI_KOUTEI_inter2</vt:lpstr>
      <vt:lpstr>cst_wskakunin_wskakunin_SONOTA_KUIKI</vt:lpstr>
      <vt:lpstr>cst_wskakunin_YOUSEKI_RITU</vt:lpstr>
      <vt:lpstr>cst_wskakunin_YOUSEKI_RITU_A</vt:lpstr>
      <vt:lpstr>cst_wskakunin_YOUSEKI_RITU_B</vt:lpstr>
      <vt:lpstr>cst_wskakunin_YOUSEKI_RITU_C</vt:lpstr>
      <vt:lpstr>cst_wskakunin_YOUSEKI_RITU_D</vt:lpstr>
      <vt:lpstr>cst_wskakunin_YOUTO</vt:lpstr>
      <vt:lpstr>cst_wskakunin_YOUTO_CODE</vt:lpstr>
      <vt:lpstr>cst_wskakunin_YOUTO_TIIKI_A</vt:lpstr>
      <vt:lpstr>cst_wskakunin_YOUTO_TIIKI_B</vt:lpstr>
      <vt:lpstr>cst_wskakunin_YOUTO_TIIKI_C</vt:lpstr>
      <vt:lpstr>cst_wskakunin_YOUTO_TIIKI_D</vt:lpstr>
      <vt:lpstr>委任状!Print_Area</vt:lpstr>
      <vt:lpstr>確認申請取下届!Print_Area</vt:lpstr>
      <vt:lpstr>確認申請取下届_一括!Print_Area</vt:lpstr>
      <vt:lpstr>完了検査申請取下届!Print_Area</vt:lpstr>
      <vt:lpstr>完了検査申請取下届_一括!Print_Area</vt:lpstr>
      <vt:lpstr>完了検査申請書!Print_Area</vt:lpstr>
      <vt:lpstr>既存不適格調書!Print_Area</vt:lpstr>
      <vt:lpstr>既存不適格法チェックリスト!Print_Area</vt:lpstr>
      <vt:lpstr>記載事項変更等届!Print_Area</vt:lpstr>
      <vt:lpstr>記載事項変更等届_一括!Print_Area</vt:lpstr>
      <vt:lpstr>建築工事届_別記第40号様式!Print_Area</vt:lpstr>
      <vt:lpstr>検査予約票!Print_Area</vt:lpstr>
      <vt:lpstr>検査予約票_一括!Print_Area</vt:lpstr>
      <vt:lpstr>現況の調査書!Print_Area</vt:lpstr>
      <vt:lpstr>現地調査票_2504!Print_Area</vt:lpstr>
      <vt:lpstr>現地調査票_一括!Print_Area</vt:lpstr>
      <vt:lpstr>工事取りやめ届!Print_Area</vt:lpstr>
      <vt:lpstr>工事取りやめ届_一括!Print_Area</vt:lpstr>
      <vt:lpstr>工事届!Print_Area</vt:lpstr>
      <vt:lpstr>工事届_一括!Print_Area</vt:lpstr>
      <vt:lpstr>再交付申請書!Print_Area</vt:lpstr>
      <vt:lpstr>事前協議!Print_Area</vt:lpstr>
      <vt:lpstr>証明願!Print_Area</vt:lpstr>
      <vt:lpstr>免除申請_確認・計変!Print_Area</vt:lpstr>
      <vt:lpstr>免除申請_完了!Print_Area</vt:lpstr>
      <vt:lpstr>郵送申請_確認申請・適合証明設計検査!Print_Area</vt:lpstr>
      <vt:lpstr>郵送申請_完了!Print_Area</vt:lpstr>
      <vt:lpstr>郵送申請_計画変更!Print_Area</vt:lpstr>
      <vt:lpstr>shinsei_build_p6_01_PAGE6_KOUZOU_KEISAN_KIND__002</vt:lpstr>
      <vt:lpstr>shinsei_build_p6_01_PAGE6_KOUZOU_KEISAN_KIND__004</vt:lpstr>
      <vt:lpstr>shinsei_build_p6_01_PAGE6_KOUZOU_KEISAN_KIND__005</vt:lpstr>
      <vt:lpstr>shinsei_build_YOUTO</vt:lpstr>
      <vt:lpstr>shinsei_HIKIUKE_DATE</vt:lpstr>
      <vt:lpstr>shinsei_ISSUE_DATE</vt:lpstr>
      <vt:lpstr>shinsei_ISSUE_KOUFU_NAME</vt:lpstr>
      <vt:lpstr>shinsei_ISSUE_NO</vt:lpstr>
      <vt:lpstr>shinsei_KAKU_SUMI_NO</vt:lpstr>
      <vt:lpstr>shinsei_PROVO_DATE</vt:lpstr>
      <vt:lpstr>shinsei_PROVO_NO</vt:lpstr>
      <vt:lpstr>shinsei_UKETUKE_NO</vt:lpstr>
      <vt:lpstr>shinsei_UNIT_COUNT</vt:lpstr>
      <vt:lpstr>showsheetflag_cst_DATA</vt:lpstr>
      <vt:lpstr>showsheetflag_dAName</vt:lpstr>
      <vt:lpstr>showsheetflag_DATA</vt:lpstr>
      <vt:lpstr>showsheetflag_dSHEET</vt:lpstr>
      <vt:lpstr>showsheetflag_dSTART</vt:lpstr>
      <vt:lpstr>showsheetflag_NoObject</vt:lpstr>
      <vt:lpstr>showsheetflag_リスト</vt:lpstr>
      <vt:lpstr>showsheetflag_リスト_2_一括</vt:lpstr>
      <vt:lpstr>showsheetflag_委任状</vt:lpstr>
      <vt:lpstr>showsheetflag_確認申請取下届</vt:lpstr>
      <vt:lpstr>showsheetflag_確認申請取下届_一括</vt:lpstr>
      <vt:lpstr>showsheetflag_完了検査申請取下届</vt:lpstr>
      <vt:lpstr>showsheetflag_完了検査申請取下届_一括</vt:lpstr>
      <vt:lpstr>showsheetflag_完了検査申請書</vt:lpstr>
      <vt:lpstr>showsheetflag_既存不適格調書</vt:lpstr>
      <vt:lpstr>showsheetflag_既存不適格法チェックリスト</vt:lpstr>
      <vt:lpstr>showsheetflag_記載事項変更等届</vt:lpstr>
      <vt:lpstr>showsheetflag_記載事項変更等届_一括</vt:lpstr>
      <vt:lpstr>showsheetflag_検査予約票</vt:lpstr>
      <vt:lpstr>showsheetflag_検査予約票_一括</vt:lpstr>
      <vt:lpstr>showsheetflag_現況の調査書</vt:lpstr>
      <vt:lpstr>showsheetflag_現地調査票</vt:lpstr>
      <vt:lpstr>showsheetflag_現地調査票_一括</vt:lpstr>
      <vt:lpstr>showsheetflag_工事取りやめ届</vt:lpstr>
      <vt:lpstr>showsheetflag_工事取りやめ届_一括</vt:lpstr>
      <vt:lpstr>showsheetflag_工事届_一括</vt:lpstr>
      <vt:lpstr>showsheetflag_項目リスト</vt:lpstr>
      <vt:lpstr>showsheetflag_再交付申請書</vt:lpstr>
      <vt:lpstr>showsheetflag_事前協議</vt:lpstr>
      <vt:lpstr>showsheetflag_証明願</vt:lpstr>
      <vt:lpstr>showsheetflag_提出書類一覧</vt:lpstr>
      <vt:lpstr>showsheetflag_入力のルール</vt:lpstr>
      <vt:lpstr>showsheetflag_入力のルール_一括</vt:lpstr>
      <vt:lpstr>showsheetflag_免除申請_確認・計変</vt:lpstr>
      <vt:lpstr>showsheetflag_免除申請_完了</vt:lpstr>
      <vt:lpstr>showsheetflag_目次・入力シート</vt:lpstr>
      <vt:lpstr>showsheetflag_郵送申請_確認申請・適合証明設計検査</vt:lpstr>
      <vt:lpstr>showsheetflag_郵送申請_完了</vt:lpstr>
      <vt:lpstr>showsheetflag_郵送申請_計画変更</vt:lpstr>
      <vt:lpstr>showsheetflag_用途の区分</vt:lpstr>
      <vt:lpstr>wsjob_JOB_INPUT_VERSION</vt:lpstr>
      <vt:lpstr>wsjob_JOB_KIND</vt:lpstr>
      <vt:lpstr>wsjob_JOB_SET_KIND</vt:lpstr>
      <vt:lpstr>wsjob_TARGET_KIND</vt:lpstr>
      <vt:lpstr>wsjob_TARGET_KIND__label</vt:lpstr>
      <vt:lpstr>wskakunin__bouka</vt:lpstr>
      <vt:lpstr>wskakunin__kouji</vt:lpstr>
      <vt:lpstr>wskakunin__kuiki</vt:lpstr>
      <vt:lpstr>wskakunin__tosi_kuiki</vt:lpstr>
      <vt:lpstr>wskakunin_20kouzou101_KOUZOUSEKKEI_KOUFU_NO</vt:lpstr>
      <vt:lpstr>wskakunin_20kouzou101_NAME</vt:lpstr>
      <vt:lpstr>wskakunin_20kouzou102_KOUZOUSEKKEI_KOUFU_NO</vt:lpstr>
      <vt:lpstr>wskakunin_20kouzou102_NAME</vt:lpstr>
      <vt:lpstr>wskakunin_20kouzou103_KOUZOUSEKKEI_KOUFU_NO</vt:lpstr>
      <vt:lpstr>wskakunin_20kouzou103_NAME</vt:lpstr>
      <vt:lpstr>wskakunin_20kouzou104_KOUZOUSEKKEI_KOUFU_NO</vt:lpstr>
      <vt:lpstr>wskakunin_20kouzou104_NAME</vt:lpstr>
      <vt:lpstr>wskakunin_20kouzou105_KOUZOUSEKKEI_KOUFU_NO</vt:lpstr>
      <vt:lpstr>wskakunin_20kouzou105_NAME</vt:lpstr>
      <vt:lpstr>wskakunin_20kouzou301_KOUZOUSEKKEI_KOUFU_NO</vt:lpstr>
      <vt:lpstr>wskakunin_20kouzou301_NAME</vt:lpstr>
      <vt:lpstr>wskakunin_20kouzou302_KOUZOUSEKKEI_KOUFU_NO</vt:lpstr>
      <vt:lpstr>wskakunin_20kouzou302_NAME</vt:lpstr>
      <vt:lpstr>wskakunin_20kouzou303_KOUZOUSEKKEI_KOUFU_NO</vt:lpstr>
      <vt:lpstr>wskakunin_20kouzou303_NAME</vt:lpstr>
      <vt:lpstr>wskakunin_20kouzou304_KOUZOUSEKKEI_KOUFU_NO</vt:lpstr>
      <vt:lpstr>wskakunin_20kouzou304_NAME</vt:lpstr>
      <vt:lpstr>wskakunin_20kouzou305_KOUZOUSEKKEI_KOUFU_NO</vt:lpstr>
      <vt:lpstr>wskakunin_20kouzou305_NAME</vt:lpstr>
      <vt:lpstr>wskakunin_20setubi101_NAME</vt:lpstr>
      <vt:lpstr>wskakunin_20setubi101_SETUBISEKKEI_KOUFU_NO</vt:lpstr>
      <vt:lpstr>wskakunin_20setubi102_NAME</vt:lpstr>
      <vt:lpstr>wskakunin_20setubi102_SETUBISEKKEI_KOUFU_NO</vt:lpstr>
      <vt:lpstr>wskakunin_20setubi103_NAME</vt:lpstr>
      <vt:lpstr>wskakunin_20setubi103_SETUBISEKKEI_KOUFU_NO</vt:lpstr>
      <vt:lpstr>wskakunin_20setubi104_NAME</vt:lpstr>
      <vt:lpstr>wskakunin_20setubi104_SETUBISEKKEI_KOUFU_NO</vt:lpstr>
      <vt:lpstr>wskakunin_20setubi105_NAME</vt:lpstr>
      <vt:lpstr>wskakunin_20setubi105_SETUBISEKKEI_KOUFU_NO</vt:lpstr>
      <vt:lpstr>wskakunin_20setubi301_NAME</vt:lpstr>
      <vt:lpstr>wskakunin_20setubi301_SETUBISEKKEI_KOUFU_NO</vt:lpstr>
      <vt:lpstr>wskakunin_20setubi302_NAME</vt:lpstr>
      <vt:lpstr>wskakunin_20setubi302_SETUBISEKKEI_KOUFU_NO</vt:lpstr>
      <vt:lpstr>wskakunin_20setubi303_NAME</vt:lpstr>
      <vt:lpstr>wskakunin_20setubi303_SETUBISEKKEI_KOUFU_NO</vt:lpstr>
      <vt:lpstr>wskakunin_20setubi304_NAME</vt:lpstr>
      <vt:lpstr>wskakunin_20setubi304_SETUBISEKKEI_KOUFU_NO</vt:lpstr>
      <vt:lpstr>wskakunin_20setubi305_NAME</vt:lpstr>
      <vt:lpstr>wskakunin_20setubi305_SETUBISEKKEI_KOUFU_NO</vt:lpstr>
      <vt:lpstr>wskakunin_APPLICANT_NAME</vt:lpstr>
      <vt:lpstr>wskakunin_BOUKA_22JYO</vt:lpstr>
      <vt:lpstr>wskakunin_BOUKA_BOUKA</vt:lpstr>
      <vt:lpstr>wskakunin_BOUKA_JYUN_BOUKA</vt:lpstr>
      <vt:lpstr>wskakunin_BOUKA_NASI</vt:lpstr>
      <vt:lpstr>wskakunin_BOUKA_SETUBI_FLAG</vt:lpstr>
      <vt:lpstr>wskakunin_BUILD__address</vt:lpstr>
      <vt:lpstr>wskakunin_BUILD_ADDRESS</vt:lpstr>
      <vt:lpstr>wskakunin_BUILD_JYUKYO__address</vt:lpstr>
      <vt:lpstr>wskakunin_BUILD_JYUKYO_ADDRESS</vt:lpstr>
      <vt:lpstr>wskakunin_BUILD_JYUKYO_KEN__ken</vt:lpstr>
      <vt:lpstr>wskakunin_BUILD_KEN__ken</vt:lpstr>
      <vt:lpstr>wskakunin_BUILD_NAME</vt:lpstr>
      <vt:lpstr>wskakunin_BUILD_NAME_KANA</vt:lpstr>
      <vt:lpstr>wskakunin_BUILD_SHINSEI_COUNT</vt:lpstr>
      <vt:lpstr>wskakunin_BUILD_SONOTA_COUNT</vt:lpstr>
      <vt:lpstr>wskakunin_dairi1__address</vt:lpstr>
      <vt:lpstr>wskakunin_dairi1__sikaku</vt:lpstr>
      <vt:lpstr>wskakunin_dairi1_FAX</vt:lpstr>
      <vt:lpstr>wskakunin_dairi1_JIMU__sikaku</vt:lpstr>
      <vt:lpstr>wskakunin_dairi1_JIMU_NAME</vt:lpstr>
      <vt:lpstr>wskakunin_dairi1_JIMU_NO</vt:lpstr>
      <vt:lpstr>wskakunin_dairi1_JIMU_SIKAKU__label</vt:lpstr>
      <vt:lpstr>wskakunin_dairi1_JIMU_TOUROKU_KIKAN__label</vt:lpstr>
      <vt:lpstr>wskakunin_dairi1_KENTIKUSI_NO</vt:lpstr>
      <vt:lpstr>wskakunin_dairi1_NAME</vt:lpstr>
      <vt:lpstr>wskakunin_dairi1_NAME_KANA</vt:lpstr>
      <vt:lpstr>wskakunin_dairi1_SIKAKU__label</vt:lpstr>
      <vt:lpstr>wskakunin_dairi1_TEL</vt:lpstr>
      <vt:lpstr>wskakunin_dairi1_TOUROKU_KIKAN__label</vt:lpstr>
      <vt:lpstr>wskakunin_dairi1_ZIP</vt:lpstr>
      <vt:lpstr>wskakunin_dairi2__address</vt:lpstr>
      <vt:lpstr>wskakunin_dairi2__sikaku</vt:lpstr>
      <vt:lpstr>wskakunin_dairi2_FAX</vt:lpstr>
      <vt:lpstr>wskakunin_dairi2_JIMU__sikaku</vt:lpstr>
      <vt:lpstr>wskakunin_dairi2_JIMU_NAME</vt:lpstr>
      <vt:lpstr>wskakunin_dairi2_JIMU_NO</vt:lpstr>
      <vt:lpstr>wskakunin_dairi2_JIMU_SIKAKU__label</vt:lpstr>
      <vt:lpstr>wskakunin_dairi2_JIMU_TOUROKU_KIKAN__label</vt:lpstr>
      <vt:lpstr>wskakunin_dairi2_KENTIKUSI_NO</vt:lpstr>
      <vt:lpstr>wskakunin_dairi2_NAME</vt:lpstr>
      <vt:lpstr>wskakunin_dairi2_NAME_KANA</vt:lpstr>
      <vt:lpstr>wskakunin_dairi2_SIKAKU__label</vt:lpstr>
      <vt:lpstr>wskakunin_dairi2_TEL</vt:lpstr>
      <vt:lpstr>wskakunin_dairi2_TOUROKU_KIKAN__label</vt:lpstr>
      <vt:lpstr>wskakunin_dairi2_ZIP</vt:lpstr>
      <vt:lpstr>wskakunin_dairi3__address</vt:lpstr>
      <vt:lpstr>wskakunin_dairi3__sikaku</vt:lpstr>
      <vt:lpstr>wskakunin_dairi3_FAX</vt:lpstr>
      <vt:lpstr>wskakunin_dairi3_JIMU__sikaku</vt:lpstr>
      <vt:lpstr>wskakunin_dairi3_JIMU_NAME</vt:lpstr>
      <vt:lpstr>wskakunin_dairi3_JIMU_NO</vt:lpstr>
      <vt:lpstr>wskakunin_dairi3_JIMU_SIKAKU__label</vt:lpstr>
      <vt:lpstr>wskakunin_dairi3_JIMU_TOUROKU_KIKAN__label</vt:lpstr>
      <vt:lpstr>wskakunin_dairi3_KENTIKUSI_NO</vt:lpstr>
      <vt:lpstr>wskakunin_dairi3_NAME</vt:lpstr>
      <vt:lpstr>wskakunin_dairi3_NAME_KANA</vt:lpstr>
      <vt:lpstr>wskakunin_dairi3_SIKAKU__label</vt:lpstr>
      <vt:lpstr>wskakunin_dairi3_TEL</vt:lpstr>
      <vt:lpstr>wskakunin_dairi3_TOUROKU_KIKAN__label</vt:lpstr>
      <vt:lpstr>wskakunin_dairi3_ZIP</vt:lpstr>
      <vt:lpstr>wskakunin_dairi4__address</vt:lpstr>
      <vt:lpstr>wskakunin_dairi4__sikaku</vt:lpstr>
      <vt:lpstr>wskakunin_dairi4_FAX</vt:lpstr>
      <vt:lpstr>wskakunin_dairi4_JIMU__sikaku</vt:lpstr>
      <vt:lpstr>wskakunin_dairi4_JIMU_NAME</vt:lpstr>
      <vt:lpstr>wskakunin_dairi4_JIMU_NO</vt:lpstr>
      <vt:lpstr>wskakunin_dairi4_JIMU_SIKAKU__label</vt:lpstr>
      <vt:lpstr>wskakunin_dairi4_JIMU_TOUROKU_KIKAN__label</vt:lpstr>
      <vt:lpstr>wskakunin_dairi4_KENTIKUSI_NO</vt:lpstr>
      <vt:lpstr>wskakunin_dairi4_NAME</vt:lpstr>
      <vt:lpstr>wskakunin_dairi4_NAME_KANA</vt:lpstr>
      <vt:lpstr>wskakunin_dairi4_SIKAKU__label</vt:lpstr>
      <vt:lpstr>wskakunin_dairi4_TEL</vt:lpstr>
      <vt:lpstr>wskakunin_dairi4_TOUROKU_KIKAN__label</vt:lpstr>
      <vt:lpstr>wskakunin_dairi4_ZIP</vt:lpstr>
      <vt:lpstr>wskakunin_dairi5__address</vt:lpstr>
      <vt:lpstr>wskakunin_dairi5__sikaku</vt:lpstr>
      <vt:lpstr>wskakunin_dairi5_FAX</vt:lpstr>
      <vt:lpstr>wskakunin_dairi5_JIMU__sikaku</vt:lpstr>
      <vt:lpstr>wskakunin_dairi5_JIMU_NAME</vt:lpstr>
      <vt:lpstr>wskakunin_dairi5_JIMU_NO</vt:lpstr>
      <vt:lpstr>wskakunin_dairi5_JIMU_SIKAKU__label</vt:lpstr>
      <vt:lpstr>wskakunin_dairi5_JIMU_TOUROKU_KIKAN__label</vt:lpstr>
      <vt:lpstr>wskakunin_dairi5_KENTIKUSI_NO</vt:lpstr>
      <vt:lpstr>wskakunin_dairi5_NAME</vt:lpstr>
      <vt:lpstr>wskakunin_dairi5_NAME_KANA</vt:lpstr>
      <vt:lpstr>wskakunin_dairi5_SIKAKU__label</vt:lpstr>
      <vt:lpstr>wskakunin_dairi5_TEL</vt:lpstr>
      <vt:lpstr>wskakunin_dairi5_TOUROKU_KIKAN__label</vt:lpstr>
      <vt:lpstr>wskakunin_dairi5_ZIP</vt:lpstr>
      <vt:lpstr>wskakunin_DOURO_FUKUIN</vt:lpstr>
      <vt:lpstr>wskakunin_DOURO_NAGASA</vt:lpstr>
      <vt:lpstr>wskakunin_ecotekihan01_FUYOU_CAUSE</vt:lpstr>
      <vt:lpstr>wskakunin_ecotekihan01_TEKIHAN_KIKAN_ADDRESS</vt:lpstr>
      <vt:lpstr>wskakunin_ecotekihan01_TEKIHAN_KIKAN_KEN__ken</vt:lpstr>
      <vt:lpstr>wskakunin_ecotekihan01_TEKIHAN_KIKAN_NAME</vt:lpstr>
      <vt:lpstr>wskakunin_ecotekihan01_TEKIHAN_STATE</vt:lpstr>
      <vt:lpstr>wskakunin_gaiyou1_EV_KIND</vt:lpstr>
      <vt:lpstr>wskakunin_gaiyou1_KOUJI_KAITIKU</vt:lpstr>
      <vt:lpstr>wskakunin_gaiyou1_KOUJI_SINTIKU</vt:lpstr>
      <vt:lpstr>wskakunin_gaiyou1_KOUJI_SONOTA</vt:lpstr>
      <vt:lpstr>wskakunin_gaiyou1_KOUJI_SONOTA_TEXT</vt:lpstr>
      <vt:lpstr>wskakunin_gaiyou1_KOUJI_ZOUTIKU</vt:lpstr>
      <vt:lpstr>wskakunin_gaiyou1_KOUZOU</vt:lpstr>
      <vt:lpstr>wskakunin_gaiyou1_NINSYOU_NO</vt:lpstr>
      <vt:lpstr>wskakunin_gaiyou1_NO</vt:lpstr>
      <vt:lpstr>wskakunin_gaiyou1_SEKISAI</vt:lpstr>
      <vt:lpstr>wskakunin_gaiyou1_SONOTA</vt:lpstr>
      <vt:lpstr>wskakunin_gaiyou1_SONOTA_and_NINSYOU_NO</vt:lpstr>
      <vt:lpstr>wskakunin_gaiyou1_SPEED</vt:lpstr>
      <vt:lpstr>wskakunin_gaiyou1_TAKASA</vt:lpstr>
      <vt:lpstr>wskakunin_gaiyou1_TEIIN</vt:lpstr>
      <vt:lpstr>wskakunin_gaiyou1_TIKUZOU_MENSEKI_IGAI</vt:lpstr>
      <vt:lpstr>wskakunin_gaiyou1_TIKUZOU_MENSEKI_SHINSEI</vt:lpstr>
      <vt:lpstr>wskakunin_gaiyou1_TIKUZOU_MENSEKI_TOTAL</vt:lpstr>
      <vt:lpstr>wskakunin_gaiyou1_WORK_COUNT_IGAI</vt:lpstr>
      <vt:lpstr>wskakunin_gaiyou1_WORK_COUNT_SHINSEI</vt:lpstr>
      <vt:lpstr>wskakunin_gaiyou1_WORK_COUNT_TOTAL</vt:lpstr>
      <vt:lpstr>wskakunin_gaiyou1_WORK_SYURUI</vt:lpstr>
      <vt:lpstr>wskakunin_gaiyou1_WORK_SYURUI_CODE</vt:lpstr>
      <vt:lpstr>wskakunin_gaiyou1_YOUTO</vt:lpstr>
      <vt:lpstr>wskakunin_iken1__address</vt:lpstr>
      <vt:lpstr>wskakunin_iken1_DOC</vt:lpstr>
      <vt:lpstr>wskakunin_iken1_IKEN_NO</vt:lpstr>
      <vt:lpstr>wskakunin_iken1_JIMU_NAME</vt:lpstr>
      <vt:lpstr>wskakunin_iken1_NAME</vt:lpstr>
      <vt:lpstr>wskakunin_iken1_TEL</vt:lpstr>
      <vt:lpstr>wskakunin_iken1_ZIP</vt:lpstr>
      <vt:lpstr>wskakunin_iken2__address</vt:lpstr>
      <vt:lpstr>wskakunin_iken2_DOC</vt:lpstr>
      <vt:lpstr>wskakunin_iken2_IKEN_NO</vt:lpstr>
      <vt:lpstr>wskakunin_iken2_JIMU_NAME</vt:lpstr>
      <vt:lpstr>wskakunin_iken2_NAME</vt:lpstr>
      <vt:lpstr>wskakunin_iken2_TEL</vt:lpstr>
      <vt:lpstr>wskakunin_iken2_ZIP</vt:lpstr>
      <vt:lpstr>wskakunin_iken3__address</vt:lpstr>
      <vt:lpstr>wskakunin_iken3_DOC</vt:lpstr>
      <vt:lpstr>wskakunin_iken3_IKEN_NO</vt:lpstr>
      <vt:lpstr>wskakunin_iken3_JIMU_NAME</vt:lpstr>
      <vt:lpstr>wskakunin_iken3_NAME</vt:lpstr>
      <vt:lpstr>wskakunin_iken3_TEL</vt:lpstr>
      <vt:lpstr>wskakunin_iken3_ZIP</vt:lpstr>
      <vt:lpstr>wskakunin_iken4__address</vt:lpstr>
      <vt:lpstr>wskakunin_iken4_DOC</vt:lpstr>
      <vt:lpstr>wskakunin_iken4_IKEN_NO</vt:lpstr>
      <vt:lpstr>wskakunin_iken4_JIMU_NAME</vt:lpstr>
      <vt:lpstr>wskakunin_iken4_NAME</vt:lpstr>
      <vt:lpstr>wskakunin_iken4_TEL</vt:lpstr>
      <vt:lpstr>wskakunin_iken4_ZIP</vt:lpstr>
      <vt:lpstr>wskakunin_iken5__address</vt:lpstr>
      <vt:lpstr>wskakunin_iken5_DOC</vt:lpstr>
      <vt:lpstr>wskakunin_iken5_IKEN_NO</vt:lpstr>
      <vt:lpstr>wskakunin_iken5_JIMU_NAME</vt:lpstr>
      <vt:lpstr>wskakunin_iken5_NAME</vt:lpstr>
      <vt:lpstr>wskakunin_iken5_TEL</vt:lpstr>
      <vt:lpstr>wskakunin_iken5_ZIP</vt:lpstr>
      <vt:lpstr>wskakunin_KAISU_TIJYOU_SHINSEI</vt:lpstr>
      <vt:lpstr>wskakunin_KAISU_TIJYOU_SONOTA</vt:lpstr>
      <vt:lpstr>wskakunin_KAISU_TIKA_SHINSEI__zero</vt:lpstr>
      <vt:lpstr>wskakunin_KAISU_TIKA_SONOTA</vt:lpstr>
      <vt:lpstr>wskakunin_kanri1__address</vt:lpstr>
      <vt:lpstr>wskakunin_kanri1__sikaku</vt:lpstr>
      <vt:lpstr>wskakunin_kanri1_DOC</vt:lpstr>
      <vt:lpstr>wskakunin_kanri1_JIMU__sikaku</vt:lpstr>
      <vt:lpstr>wskakunin_kanri1_JIMU_NAME</vt:lpstr>
      <vt:lpstr>wskakunin_kanri1_JIMU_NO</vt:lpstr>
      <vt:lpstr>wskakunin_kanri1_JIMU_SIKAKU__label</vt:lpstr>
      <vt:lpstr>wskakunin_kanri1_JIMU_TOUROKU_KIKAN__label</vt:lpstr>
      <vt:lpstr>wskakunin_kanri1_KENTIKUSI_NO</vt:lpstr>
      <vt:lpstr>wskakunin_kanri1_NAME</vt:lpstr>
      <vt:lpstr>wskakunin_kanri1_SIKAKU__label</vt:lpstr>
      <vt:lpstr>wskakunin_kanri1_TEL</vt:lpstr>
      <vt:lpstr>wskakunin_kanri1_TOUROKU_KIKAN__label</vt:lpstr>
      <vt:lpstr>wskakunin_kanri1_ZIP</vt:lpstr>
      <vt:lpstr>wskakunin_kanri10__address</vt:lpstr>
      <vt:lpstr>wskakunin_kanri10__sikaku</vt:lpstr>
      <vt:lpstr>wskakunin_kanri10_DOC</vt:lpstr>
      <vt:lpstr>wskakunin_kanri10_JIMU__sikaku</vt:lpstr>
      <vt:lpstr>wskakunin_kanri10_JIMU_NAME</vt:lpstr>
      <vt:lpstr>wskakunin_kanri10_JIMU_NO</vt:lpstr>
      <vt:lpstr>wskakunin_kanri10_JIMU_SIKAKU__label</vt:lpstr>
      <vt:lpstr>wskakunin_kanri10_JIMU_TOUROKU_KIKAN__label</vt:lpstr>
      <vt:lpstr>wskakunin_kanri10_KENTIKUSI_NO</vt:lpstr>
      <vt:lpstr>wskakunin_kanri10_NAME</vt:lpstr>
      <vt:lpstr>wskakunin_kanri10_SIKAKU__label</vt:lpstr>
      <vt:lpstr>wskakunin_kanri10_TEL</vt:lpstr>
      <vt:lpstr>wskakunin_kanri10_TOUROKU_KIKAN__label</vt:lpstr>
      <vt:lpstr>wskakunin_kanri10_ZIP</vt:lpstr>
      <vt:lpstr>wskakunin_kanri11__address</vt:lpstr>
      <vt:lpstr>wskakunin_kanri11__sikaku</vt:lpstr>
      <vt:lpstr>wskakunin_kanri11_DOC</vt:lpstr>
      <vt:lpstr>wskakunin_kanri11_JIMU__sikaku</vt:lpstr>
      <vt:lpstr>wskakunin_kanri11_JIMU_NAME</vt:lpstr>
      <vt:lpstr>wskakunin_kanri11_JIMU_NO</vt:lpstr>
      <vt:lpstr>wskakunin_kanri11_JIMU_SIKAKU__label</vt:lpstr>
      <vt:lpstr>wskakunin_kanri11_JIMU_TOUROKU_KIKAN__label</vt:lpstr>
      <vt:lpstr>wskakunin_kanri11_KENTIKUSI_NO</vt:lpstr>
      <vt:lpstr>wskakunin_kanri11_NAME</vt:lpstr>
      <vt:lpstr>wskakunin_kanri11_SIKAKU__label</vt:lpstr>
      <vt:lpstr>wskakunin_kanri11_TEL</vt:lpstr>
      <vt:lpstr>wskakunin_kanri11_TOUROKU_KIKAN__label</vt:lpstr>
      <vt:lpstr>wskakunin_kanri11_ZIP</vt:lpstr>
      <vt:lpstr>wskakunin_kanri12__address</vt:lpstr>
      <vt:lpstr>wskakunin_kanri12__sikaku</vt:lpstr>
      <vt:lpstr>wskakunin_kanri12_DOC</vt:lpstr>
      <vt:lpstr>wskakunin_kanri12_JIMU__sikaku</vt:lpstr>
      <vt:lpstr>wskakunin_kanri12_JIMU_NAME</vt:lpstr>
      <vt:lpstr>wskakunin_kanri12_JIMU_NO</vt:lpstr>
      <vt:lpstr>wskakunin_kanri12_JIMU_SIKAKU__label</vt:lpstr>
      <vt:lpstr>wskakunin_kanri12_JIMU_TOUROKU_KIKAN__label</vt:lpstr>
      <vt:lpstr>wskakunin_kanri12_KENTIKUSI_NO</vt:lpstr>
      <vt:lpstr>wskakunin_kanri12_NAME</vt:lpstr>
      <vt:lpstr>wskakunin_kanri12_SIKAKU__label</vt:lpstr>
      <vt:lpstr>wskakunin_kanri12_TEL</vt:lpstr>
      <vt:lpstr>wskakunin_kanri12_TOUROKU_KIKAN__label</vt:lpstr>
      <vt:lpstr>wskakunin_kanri12_ZIP</vt:lpstr>
      <vt:lpstr>wskakunin_kanri2__address</vt:lpstr>
      <vt:lpstr>wskakunin_kanri2__sikaku</vt:lpstr>
      <vt:lpstr>wskakunin_kanri2_DOC</vt:lpstr>
      <vt:lpstr>wskakunin_kanri2_JIMU__sikaku</vt:lpstr>
      <vt:lpstr>wskakunin_kanri2_JIMU_NAME</vt:lpstr>
      <vt:lpstr>wskakunin_kanri2_JIMU_NO</vt:lpstr>
      <vt:lpstr>wskakunin_kanri2_JIMU_SIKAKU__label</vt:lpstr>
      <vt:lpstr>wskakunin_kanri2_JIMU_TOUROKU_KIKAN__label</vt:lpstr>
      <vt:lpstr>wskakunin_kanri2_KENTIKUSI_NO</vt:lpstr>
      <vt:lpstr>wskakunin_kanri2_NAME</vt:lpstr>
      <vt:lpstr>wskakunin_kanri2_SIKAKU__label</vt:lpstr>
      <vt:lpstr>wskakunin_kanri2_TEL</vt:lpstr>
      <vt:lpstr>wskakunin_kanri2_TOUROKU_KIKAN__label</vt:lpstr>
      <vt:lpstr>wskakunin_kanri2_ZIP</vt:lpstr>
      <vt:lpstr>wskakunin_kanri3__address</vt:lpstr>
      <vt:lpstr>wskakunin_kanri3__sikaku</vt:lpstr>
      <vt:lpstr>wskakunin_kanri3_DOC</vt:lpstr>
      <vt:lpstr>wskakunin_kanri3_JIMU__sikaku</vt:lpstr>
      <vt:lpstr>wskakunin_kanri3_JIMU_NAME</vt:lpstr>
      <vt:lpstr>wskakunin_kanri3_JIMU_NO</vt:lpstr>
      <vt:lpstr>wskakunin_kanri3_JIMU_SIKAKU__label</vt:lpstr>
      <vt:lpstr>wskakunin_kanri3_JIMU_TOUROKU_KIKAN__label</vt:lpstr>
      <vt:lpstr>wskakunin_kanri3_KENTIKUSI_NO</vt:lpstr>
      <vt:lpstr>wskakunin_kanri3_NAME</vt:lpstr>
      <vt:lpstr>wskakunin_kanri3_SIKAKU__label</vt:lpstr>
      <vt:lpstr>wskakunin_kanri3_TEL</vt:lpstr>
      <vt:lpstr>wskakunin_kanri3_TOUROKU_KIKAN__label</vt:lpstr>
      <vt:lpstr>wskakunin_kanri3_ZIP</vt:lpstr>
      <vt:lpstr>wskakunin_kanri4__address</vt:lpstr>
      <vt:lpstr>wskakunin_kanri4__sikaku</vt:lpstr>
      <vt:lpstr>wskakunin_kanri4_DOC</vt:lpstr>
      <vt:lpstr>wskakunin_kanri4_JIMU__sikaku</vt:lpstr>
      <vt:lpstr>wskakunin_kanri4_JIMU_NAME</vt:lpstr>
      <vt:lpstr>wskakunin_kanri4_JIMU_NO</vt:lpstr>
      <vt:lpstr>wskakunin_kanri4_JIMU_SIKAKU__label</vt:lpstr>
      <vt:lpstr>wskakunin_kanri4_JIMU_TOUROKU_KIKAN__label</vt:lpstr>
      <vt:lpstr>wskakunin_kanri4_KENTIKUSI_NO</vt:lpstr>
      <vt:lpstr>wskakunin_kanri4_NAME</vt:lpstr>
      <vt:lpstr>wskakunin_kanri4_SIKAKU__label</vt:lpstr>
      <vt:lpstr>wskakunin_kanri4_TEL</vt:lpstr>
      <vt:lpstr>wskakunin_kanri4_TOUROKU_KIKAN__label</vt:lpstr>
      <vt:lpstr>wskakunin_kanri4_ZIP</vt:lpstr>
      <vt:lpstr>wskakunin_kanri5__address</vt:lpstr>
      <vt:lpstr>wskakunin_kanri5__sikaku</vt:lpstr>
      <vt:lpstr>wskakunin_kanri5_DOC</vt:lpstr>
      <vt:lpstr>wskakunin_kanri5_JIMU__sikaku</vt:lpstr>
      <vt:lpstr>wskakunin_kanri5_JIMU_NAME</vt:lpstr>
      <vt:lpstr>wskakunin_kanri5_JIMU_NO</vt:lpstr>
      <vt:lpstr>wskakunin_kanri5_JIMU_SIKAKU__label</vt:lpstr>
      <vt:lpstr>wskakunin_kanri5_JIMU_TOUROKU_KIKAN__label</vt:lpstr>
      <vt:lpstr>wskakunin_kanri5_KENTIKUSI_NO</vt:lpstr>
      <vt:lpstr>wskakunin_kanri5_NAME</vt:lpstr>
      <vt:lpstr>wskakunin_kanri5_SIKAKU__label</vt:lpstr>
      <vt:lpstr>wskakunin_kanri5_TEL</vt:lpstr>
      <vt:lpstr>wskakunin_kanri5_TOUROKU_KIKAN__label</vt:lpstr>
      <vt:lpstr>wskakunin_kanri5_ZIP</vt:lpstr>
      <vt:lpstr>wskakunin_kanri6__address</vt:lpstr>
      <vt:lpstr>wskakunin_kanri6__sikaku</vt:lpstr>
      <vt:lpstr>wskakunin_kanri6_DOC</vt:lpstr>
      <vt:lpstr>wskakunin_kanri6_JIMU__sikaku</vt:lpstr>
      <vt:lpstr>wskakunin_kanri6_JIMU_NAME</vt:lpstr>
      <vt:lpstr>wskakunin_kanri6_JIMU_NO</vt:lpstr>
      <vt:lpstr>wskakunin_kanri6_JIMU_SIKAKU__label</vt:lpstr>
      <vt:lpstr>wskakunin_kanri6_JIMU_TOUROKU_KIKAN__label</vt:lpstr>
      <vt:lpstr>wskakunin_kanri6_KENTIKUSI_NO</vt:lpstr>
      <vt:lpstr>wskakunin_kanri6_NAME</vt:lpstr>
      <vt:lpstr>wskakunin_kanri6_SIKAKU__label</vt:lpstr>
      <vt:lpstr>wskakunin_kanri6_TEL</vt:lpstr>
      <vt:lpstr>wskakunin_kanri6_TOUROKU_KIKAN__label</vt:lpstr>
      <vt:lpstr>wskakunin_kanri6_ZIP</vt:lpstr>
      <vt:lpstr>wskakunin_kanri7__address</vt:lpstr>
      <vt:lpstr>wskakunin_kanri7__sikaku</vt:lpstr>
      <vt:lpstr>wskakunin_kanri7_DOC</vt:lpstr>
      <vt:lpstr>wskakunin_kanri7_JIMU__sikaku</vt:lpstr>
      <vt:lpstr>wskakunin_kanri7_JIMU_NAME</vt:lpstr>
      <vt:lpstr>wskakunin_kanri7_JIMU_NO</vt:lpstr>
      <vt:lpstr>wskakunin_kanri7_JIMU_SIKAKU__label</vt:lpstr>
      <vt:lpstr>wskakunin_kanri7_JIMU_TOUROKU_KIKAN__label</vt:lpstr>
      <vt:lpstr>wskakunin_kanri7_KENTIKUSI_NO</vt:lpstr>
      <vt:lpstr>wskakunin_kanri7_NAME</vt:lpstr>
      <vt:lpstr>wskakunin_kanri7_SIKAKU__label</vt:lpstr>
      <vt:lpstr>wskakunin_kanri7_TEL</vt:lpstr>
      <vt:lpstr>wskakunin_kanri7_TOUROKU_KIKAN__label</vt:lpstr>
      <vt:lpstr>wskakunin_kanri7_ZIP</vt:lpstr>
      <vt:lpstr>wskakunin_kanri8__address</vt:lpstr>
      <vt:lpstr>wskakunin_kanri8__sikaku</vt:lpstr>
      <vt:lpstr>wskakunin_kanri8_DOC</vt:lpstr>
      <vt:lpstr>wskakunin_kanri8_JIMU__sikaku</vt:lpstr>
      <vt:lpstr>wskakunin_kanri8_JIMU_NAME</vt:lpstr>
      <vt:lpstr>wskakunin_kanri8_JIMU_NO</vt:lpstr>
      <vt:lpstr>wskakunin_kanri8_JIMU_SIKAKU__label</vt:lpstr>
      <vt:lpstr>wskakunin_kanri8_JIMU_TOUROKU_KIKAN__label</vt:lpstr>
      <vt:lpstr>wskakunin_kanri8_KENTIKUSI_NO</vt:lpstr>
      <vt:lpstr>wskakunin_kanri8_NAME</vt:lpstr>
      <vt:lpstr>wskakunin_kanri8_SIKAKU__label</vt:lpstr>
      <vt:lpstr>wskakunin_kanri8_TEL</vt:lpstr>
      <vt:lpstr>wskakunin_kanri8_TOUROKU_KIKAN__label</vt:lpstr>
      <vt:lpstr>wskakunin_kanri8_ZIP</vt:lpstr>
      <vt:lpstr>wskakunin_kanri9__address</vt:lpstr>
      <vt:lpstr>wskakunin_kanri9__sikaku</vt:lpstr>
      <vt:lpstr>wskakunin_kanri9_DOC</vt:lpstr>
      <vt:lpstr>wskakunin_kanri9_JIMU__sikaku</vt:lpstr>
      <vt:lpstr>wskakunin_kanri9_JIMU_NAME</vt:lpstr>
      <vt:lpstr>wskakunin_kanri9_JIMU_NO</vt:lpstr>
      <vt:lpstr>wskakunin_kanri9_JIMU_SIKAKU__label</vt:lpstr>
      <vt:lpstr>wskakunin_kanri9_JIMU_TOUROKU_KIKAN__label</vt:lpstr>
      <vt:lpstr>wskakunin_kanri9_KENTIKUSI_NO</vt:lpstr>
      <vt:lpstr>wskakunin_kanri9_NAME</vt:lpstr>
      <vt:lpstr>wskakunin_kanri9_SIKAKU__label</vt:lpstr>
      <vt:lpstr>wskakunin_kanri9_TEL</vt:lpstr>
      <vt:lpstr>wskakunin_kanri9_TOUROKU_KIKAN__label</vt:lpstr>
      <vt:lpstr>wskakunin_kanri9_ZIP</vt:lpstr>
      <vt:lpstr>wskakunin_keibi_henkou01_HENKOU_GAIYOU</vt:lpstr>
      <vt:lpstr>wskakunin_keibi_henkou01_HENKOU_SYURUI</vt:lpstr>
      <vt:lpstr>wskakunin_KENPEI_RITU</vt:lpstr>
      <vt:lpstr>wskakunin_KENPEI_RITU_A</vt:lpstr>
      <vt:lpstr>wskakunin_KENPEI_RITU_B</vt:lpstr>
      <vt:lpstr>wskakunin_KENPEI_RITU_C</vt:lpstr>
      <vt:lpstr>wskakunin_KENPEI_RITU_D</vt:lpstr>
      <vt:lpstr>wskakunin_KENSA_YUKA_MENSEKI</vt:lpstr>
      <vt:lpstr>wskakunin_KENTIKU_MENSEKI_IGAI</vt:lpstr>
      <vt:lpstr>wskakunin_KENTIKU_MENSEKI_SHINSEI</vt:lpstr>
      <vt:lpstr>wskakunin_KENTIKU_MENSEKI_TOTAL</vt:lpstr>
      <vt:lpstr>wskakunin_KENTIKU_MENSEKI_ZENTAI_IGAI</vt:lpstr>
      <vt:lpstr>wskakunin_KENTIKU_MENSEKI_ZENTAI_SHINSEI</vt:lpstr>
      <vt:lpstr>wskakunin_KENTIKU_MENSEKI_ZENTAI_TOTAL</vt:lpstr>
      <vt:lpstr>wskakunin_KENTIKU_NINSYO_NO</vt:lpstr>
      <vt:lpstr>wskakunin_KIKAN_NAME</vt:lpstr>
      <vt:lpstr>wskakunin_KOUJI_DAI_MOYOUGAE</vt:lpstr>
      <vt:lpstr>wskakunin_KOUJI_DAI_SYUUZEN</vt:lpstr>
      <vt:lpstr>wskakunin_KOUJI_ITEN</vt:lpstr>
      <vt:lpstr>wskakunin_KOUJI_KAITIKU</vt:lpstr>
      <vt:lpstr>wskakunin_KOUJI_KANRYOU_DATE</vt:lpstr>
      <vt:lpstr>wskakunin_KOUJI_KANRYOU_YOTEI_DATE</vt:lpstr>
      <vt:lpstr>wskakunin_KOUJI_SINTIKU</vt:lpstr>
      <vt:lpstr>wskakunin_KOUJI_TYAKUSYU_DATE</vt:lpstr>
      <vt:lpstr>wskakunin_KOUJI_TYAKUSYU_YOTEI_DATE</vt:lpstr>
      <vt:lpstr>wskakunin_KOUJI_YOUTOHENKOU</vt:lpstr>
      <vt:lpstr>wskakunin_KOUJI_ZOUTIKU</vt:lpstr>
      <vt:lpstr>wskakunin_koutei_ikou01_KOUTEI_DATE</vt:lpstr>
      <vt:lpstr>wskakunin_koutei_ikou01_KOUTEI_KAISUU</vt:lpstr>
      <vt:lpstr>wskakunin_koutei_ikou01_KOUTEI_TEXT</vt:lpstr>
      <vt:lpstr>wskakunin_koutei_ikou02_KOUTEI_DATE</vt:lpstr>
      <vt:lpstr>wskakunin_koutei_ikou02_KOUTEI_KAISUU</vt:lpstr>
      <vt:lpstr>wskakunin_koutei_ikou02_KOUTEI_TEXT</vt:lpstr>
      <vt:lpstr>wskakunin_koutei_izen01_INTER_ISSUE_DATE</vt:lpstr>
      <vt:lpstr>wskakunin_koutei_izen01_INTER_ISSUE_NAME</vt:lpstr>
      <vt:lpstr>wskakunin_koutei_izen01_INTER_ISSUE_NO</vt:lpstr>
      <vt:lpstr>wskakunin_koutei_izen01_KOUTEI_KAISUU</vt:lpstr>
      <vt:lpstr>wskakunin_koutei_izen01_KOUTEI_TEXT</vt:lpstr>
      <vt:lpstr>wskakunin_koutei_izen02_INTER_ISSUE_DATE</vt:lpstr>
      <vt:lpstr>wskakunin_koutei_izen02_INTER_ISSUE_NAME</vt:lpstr>
      <vt:lpstr>wskakunin_koutei_izen02_INTER_ISSUE_NO</vt:lpstr>
      <vt:lpstr>wskakunin_koutei_izen02_KOUTEI_KAISUU</vt:lpstr>
      <vt:lpstr>wskakunin_koutei_izen02_KOUTEI_TEXT</vt:lpstr>
      <vt:lpstr>wskakunin_koutei_izen03_INTER_ISSUE_DATE</vt:lpstr>
      <vt:lpstr>wskakunin_koutei_izen03_INTER_ISSUE_NAME</vt:lpstr>
      <vt:lpstr>wskakunin_koutei_izen03_INTER_ISSUE_NO</vt:lpstr>
      <vt:lpstr>wskakunin_koutei_izen03_KOUTEI_KAISUU</vt:lpstr>
      <vt:lpstr>wskakunin_koutei_izen03_KOUTEI_TEXT</vt:lpstr>
      <vt:lpstr>wskakunin_koutei_izen04_INTER_ISSUE_DATE</vt:lpstr>
      <vt:lpstr>wskakunin_koutei_izen04_INTER_ISSUE_NAME</vt:lpstr>
      <vt:lpstr>wskakunin_koutei_izen04_INTER_ISSUE_NO</vt:lpstr>
      <vt:lpstr>wskakunin_koutei_izen04_KOUTEI_KAISUU</vt:lpstr>
      <vt:lpstr>wskakunin_koutei_izen04_KOUTEI_TEXT</vt:lpstr>
      <vt:lpstr>wskakunin_koutei01_INTER_ISSUE_DATE</vt:lpstr>
      <vt:lpstr>wskakunin_koutei01_INTER_ISSUE_NAME</vt:lpstr>
      <vt:lpstr>wskakunin_koutei01_INTER_ISSUE_NO</vt:lpstr>
      <vt:lpstr>wskakunin_koutei01_KOUTEI_DATE</vt:lpstr>
      <vt:lpstr>wskakunin_koutei01_KOUTEI_KAISUU</vt:lpstr>
      <vt:lpstr>wskakunin_koutei01_KOUTEI_TEXT</vt:lpstr>
      <vt:lpstr>wskakunin_koutei02_INTER_ISSUE_DATE</vt:lpstr>
      <vt:lpstr>wskakunin_koutei02_INTER_ISSUE_NAME</vt:lpstr>
      <vt:lpstr>wskakunin_koutei02_INTER_ISSUE_NO</vt:lpstr>
      <vt:lpstr>wskakunin_koutei02_KOUTEI_DATE</vt:lpstr>
      <vt:lpstr>wskakunin_koutei02_KOUTEI_KAISUU</vt:lpstr>
      <vt:lpstr>wskakunin_koutei02_KOUTEI_TEXT</vt:lpstr>
      <vt:lpstr>wskakunin_koutei03_KOUTEI_DATE</vt:lpstr>
      <vt:lpstr>wskakunin_koutei03_KOUTEI_KAISUU</vt:lpstr>
      <vt:lpstr>wskakunin_koutei03_KOUTEI_TEXT</vt:lpstr>
      <vt:lpstr>wskakunin_koutei04_KOUTEI_DATE</vt:lpstr>
      <vt:lpstr>wskakunin_koutei04_KOUTEI_KAISUU</vt:lpstr>
      <vt:lpstr>wskakunin_koutei04_KOUTEI_TEXT</vt:lpstr>
      <vt:lpstr>wskakunin_KOUZOU1</vt:lpstr>
      <vt:lpstr>wskakunin_KOUZOU2</vt:lpstr>
      <vt:lpstr>wskakunin_KUIKI_HISETTEI</vt:lpstr>
      <vt:lpstr>wskakunin_KUIKI_JYUN_TOSHI</vt:lpstr>
      <vt:lpstr>wskakunin_KUIKI_KUIKIGAI</vt:lpstr>
      <vt:lpstr>wskakunin_KUIKI_SIGAIKA</vt:lpstr>
      <vt:lpstr>wskakunin_KUIKI_TOSI</vt:lpstr>
      <vt:lpstr>wskakunin_KUIKI_TYOSEI</vt:lpstr>
      <vt:lpstr>wskakunin_kyoka01_</vt:lpstr>
      <vt:lpstr>wskakunin_kyoka01_BIKOU</vt:lpstr>
      <vt:lpstr>wskakunin_kyoka01_HOUREI</vt:lpstr>
      <vt:lpstr>wskakunin_kyoka01_JOUKOU</vt:lpstr>
      <vt:lpstr>wskakunin_kyoka01_KYOKA_DATE</vt:lpstr>
      <vt:lpstr>wskakunin_kyoka01_KYOKA_NO</vt:lpstr>
      <vt:lpstr>wskakunin_kyoka02_BIKOU</vt:lpstr>
      <vt:lpstr>wskakunin_kyoka02_HOUREI</vt:lpstr>
      <vt:lpstr>wskakunin_kyoka02_JOUKOU</vt:lpstr>
      <vt:lpstr>wskakunin_kyoka02_KYOKA_DATE</vt:lpstr>
      <vt:lpstr>wskakunin_kyoka02_KYOKA_NO</vt:lpstr>
      <vt:lpstr>wskakunin_kyoka03_BIKOU</vt:lpstr>
      <vt:lpstr>wskakunin_kyoka03_HOUREI</vt:lpstr>
      <vt:lpstr>wskakunin_kyoka03_JOUKOU</vt:lpstr>
      <vt:lpstr>wskakunin_kyoka03_KYOKA_DATE</vt:lpstr>
      <vt:lpstr>wskakunin_kyoka03_KYOKA_NO</vt:lpstr>
      <vt:lpstr>wskakunin_LAST_ISSUE_DATE</vt:lpstr>
      <vt:lpstr>wskakunin_LAST_ISSUE_NAME</vt:lpstr>
      <vt:lpstr>wskakunin_LAST_ISSUE_NO</vt:lpstr>
      <vt:lpstr>wskakunin_LIMIT_KENPEI_RITU</vt:lpstr>
      <vt:lpstr>wskakunin_LIMIT_YOUSEKI_RITU</vt:lpstr>
      <vt:lpstr>wskakunin_NOBE_MENSEKI</vt:lpstr>
      <vt:lpstr>wskakunin_NOBE_MENSEKI_BITIKUSOUKO_IGAI</vt:lpstr>
      <vt:lpstr>wskakunin_NOBE_MENSEKI_BITIKUSOUKO_SHINSEI</vt:lpstr>
      <vt:lpstr>wskakunin_NOBE_MENSEKI_BITIKUSOUKO_TOTAL</vt:lpstr>
      <vt:lpstr>wskakunin_NOBE_MENSEKI_BUILD_IGAI</vt:lpstr>
      <vt:lpstr>wskakunin_NOBE_MENSEKI_BUILD_SHINSEI</vt:lpstr>
      <vt:lpstr>wskakunin_NOBE_MENSEKI_BUILD_TOTAL</vt:lpstr>
      <vt:lpstr>wskakunin_NOBE_MENSEKI_CHOSUISOU_IGAI</vt:lpstr>
      <vt:lpstr>wskakunin_NOBE_MENSEKI_CHOSUISOU_SHINSEI</vt:lpstr>
      <vt:lpstr>wskakunin_NOBE_MENSEKI_CHOSUISOU_TOTAL</vt:lpstr>
      <vt:lpstr>wskakunin_NOBE_MENSEKI_JIKAHATUDEN_IGAI</vt:lpstr>
      <vt:lpstr>wskakunin_NOBE_MENSEKI_JIKAHATUDEN_SHINSEI</vt:lpstr>
      <vt:lpstr>wskakunin_NOBE_MENSEKI_JIKAHATUDEN_TOTAL</vt:lpstr>
      <vt:lpstr>wskakunin_NOBE_MENSEKI_JYUTAKU_IGAI</vt:lpstr>
      <vt:lpstr>wskakunin_NOBE_MENSEKI_JYUTAKU_SHINSEI</vt:lpstr>
      <vt:lpstr>wskakunin_NOBE_MENSEKI_JYUTAKU_TOTAL</vt:lpstr>
      <vt:lpstr>wskakunin_NOBE_MENSEKI_KYOYOU_IGAI</vt:lpstr>
      <vt:lpstr>wskakunin_NOBE_MENSEKI_KYOYOU_SHINSEI</vt:lpstr>
      <vt:lpstr>wskakunin_NOBE_MENSEKI_KYOYOU_TOTAL</vt:lpstr>
      <vt:lpstr>wskakunin_NOBE_MENSEKI_ROUJIN_IGAI</vt:lpstr>
      <vt:lpstr>wskakunin_NOBE_MENSEKI_ROUJIN_SHINSEI</vt:lpstr>
      <vt:lpstr>wskakunin_NOBE_MENSEKI_ROUJIN_TOTAL</vt:lpstr>
      <vt:lpstr>wskakunin_NOBE_MENSEKI_SYAKO_IGAI</vt:lpstr>
      <vt:lpstr>wskakunin_NOBE_MENSEKI_SYAKO_SHINSEI</vt:lpstr>
      <vt:lpstr>wskakunin_NOBE_MENSEKI_SYAKO_TOTAL</vt:lpstr>
      <vt:lpstr>wskakunin_NOBE_MENSEKI_SYOUKOURO_IGAI</vt:lpstr>
      <vt:lpstr>wskakunin_NOBE_MENSEKI_SYOUKOURO_SHINSEI</vt:lpstr>
      <vt:lpstr>wskakunin_NOBE_MENSEKI_SYOUKOURO_TOTAL</vt:lpstr>
      <vt:lpstr>wskakunin_NOBE_MENSEKI_TAKUHAI_IGAI</vt:lpstr>
      <vt:lpstr>wskakunin_NOBE_MENSEKI_TAKUHAI_SHINSEI</vt:lpstr>
      <vt:lpstr>wskakunin_NOBE_MENSEKI_TAKUHAI_TOTAL</vt:lpstr>
      <vt:lpstr>wskakunin_NOBE_MENSEKI_TIKAI_IGAI</vt:lpstr>
      <vt:lpstr>wskakunin_NOBE_MENSEKI_TIKAI_SHINSEI</vt:lpstr>
      <vt:lpstr>wskakunin_NOBE_MENSEKI_TIKAI_TOTAL</vt:lpstr>
      <vt:lpstr>wskakunin_NOBE_MENSEKI_TIKUDENTI_IGAI</vt:lpstr>
      <vt:lpstr>wskakunin_NOBE_MENSEKI_TIKUDENTI_SHINSEI</vt:lpstr>
      <vt:lpstr>wskakunin_NOBE_MENSEKI_TIKUDENTI_TOTAL</vt:lpstr>
      <vt:lpstr>wskakunin_owner1__address</vt:lpstr>
      <vt:lpstr>wskakunin_owner1_JIMU_NAME</vt:lpstr>
      <vt:lpstr>wskakunin_owner1_JIMU_NAME_KANA</vt:lpstr>
      <vt:lpstr>wskakunin_owner1_NAME</vt:lpstr>
      <vt:lpstr>wskakunin_owner1_NAME_KANA</vt:lpstr>
      <vt:lpstr>wskakunin_owner1_POST</vt:lpstr>
      <vt:lpstr>wskakunin_owner1_POST_KANA</vt:lpstr>
      <vt:lpstr>wskakunin_owner1_TEL</vt:lpstr>
      <vt:lpstr>wskakunin_owner1_ZIP</vt:lpstr>
      <vt:lpstr>wskakunin_owner2__address</vt:lpstr>
      <vt:lpstr>wskakunin_owner2_JIMU_NAME</vt:lpstr>
      <vt:lpstr>wskakunin_owner2_JIMU_NAME_KANA</vt:lpstr>
      <vt:lpstr>wskakunin_owner2_NAME</vt:lpstr>
      <vt:lpstr>wskakunin_owner2_NAME_KANA</vt:lpstr>
      <vt:lpstr>wskakunin_owner2_POST</vt:lpstr>
      <vt:lpstr>wskakunin_owner2_POST_KANA</vt:lpstr>
      <vt:lpstr>wskakunin_owner2_TEL</vt:lpstr>
      <vt:lpstr>wskakunin_owner2_ZIP</vt:lpstr>
      <vt:lpstr>wskakunin_owner3__address</vt:lpstr>
      <vt:lpstr>wskakunin_owner3_JIMU_NAME</vt:lpstr>
      <vt:lpstr>wskakunin_owner3_JIMU_NAME_KANA</vt:lpstr>
      <vt:lpstr>wskakunin_owner3_NAME</vt:lpstr>
      <vt:lpstr>wskakunin_owner3_NAME_KANA</vt:lpstr>
      <vt:lpstr>wskakunin_owner3_POST</vt:lpstr>
      <vt:lpstr>wskakunin_owner3_POST_KANA</vt:lpstr>
      <vt:lpstr>wskakunin_owner3_TEL</vt:lpstr>
      <vt:lpstr>wskakunin_owner3_ZIP</vt:lpstr>
      <vt:lpstr>wskakunin_owner4__address</vt:lpstr>
      <vt:lpstr>wskakunin_owner4_JIMU_NAME</vt:lpstr>
      <vt:lpstr>wskakunin_owner4_JIMU_NAME_KANA</vt:lpstr>
      <vt:lpstr>wskakunin_owner4_NAME</vt:lpstr>
      <vt:lpstr>wskakunin_owner4_NAME_KANA</vt:lpstr>
      <vt:lpstr>wskakunin_owner4_POST</vt:lpstr>
      <vt:lpstr>wskakunin_owner4_POST_KANA</vt:lpstr>
      <vt:lpstr>wskakunin_owner4_TEL</vt:lpstr>
      <vt:lpstr>wskakunin_owner4_ZIP</vt:lpstr>
      <vt:lpstr>wskakunin_owner5__address</vt:lpstr>
      <vt:lpstr>wskakunin_owner5_JIMU_NAME</vt:lpstr>
      <vt:lpstr>wskakunin_owner5_JIMU_NAME_KANA</vt:lpstr>
      <vt:lpstr>wskakunin_owner5_NAME</vt:lpstr>
      <vt:lpstr>wskakunin_owner5_NAME_KANA</vt:lpstr>
      <vt:lpstr>wskakunin_owner5_POST</vt:lpstr>
      <vt:lpstr>wskakunin_owner5_POST_KANA</vt:lpstr>
      <vt:lpstr>wskakunin_owner5_TEL</vt:lpstr>
      <vt:lpstr>wskakunin_owner5_ZIP</vt:lpstr>
      <vt:lpstr>wskakunin_owner6__address</vt:lpstr>
      <vt:lpstr>wskakunin_owner6_JIMU_NAME</vt:lpstr>
      <vt:lpstr>wskakunin_owner6_JIMU_NAME_KANA</vt:lpstr>
      <vt:lpstr>wskakunin_owner6_NAME</vt:lpstr>
      <vt:lpstr>wskakunin_owner6_NAME_KANA</vt:lpstr>
      <vt:lpstr>wskakunin_owner6_POST</vt:lpstr>
      <vt:lpstr>wskakunin_owner6_POST_KANA</vt:lpstr>
      <vt:lpstr>wskakunin_owner6_TEL</vt:lpstr>
      <vt:lpstr>wskakunin_owner6_ZIP</vt:lpstr>
      <vt:lpstr>wskakunin_owner7__address</vt:lpstr>
      <vt:lpstr>wskakunin_owner7_JIMU_NAME</vt:lpstr>
      <vt:lpstr>wskakunin_owner7_JIMU_NAME_KANA</vt:lpstr>
      <vt:lpstr>wskakunin_owner7_NAME</vt:lpstr>
      <vt:lpstr>wskakunin_owner7_NAME_KANA</vt:lpstr>
      <vt:lpstr>wskakunin_owner7_POST</vt:lpstr>
      <vt:lpstr>wskakunin_owner7_POST_KANA</vt:lpstr>
      <vt:lpstr>wskakunin_owner7_TEL</vt:lpstr>
      <vt:lpstr>wskakunin_owner7_ZIP</vt:lpstr>
      <vt:lpstr>wskakunin_owner8__address</vt:lpstr>
      <vt:lpstr>wskakunin_owner8_JIMU_NAME</vt:lpstr>
      <vt:lpstr>wskakunin_owner8_JIMU_NAME_KANA</vt:lpstr>
      <vt:lpstr>wskakunin_owner8_NAME</vt:lpstr>
      <vt:lpstr>wskakunin_owner8_NAME_KANA</vt:lpstr>
      <vt:lpstr>wskakunin_owner8_POST</vt:lpstr>
      <vt:lpstr>wskakunin_owner8_POST_KANA</vt:lpstr>
      <vt:lpstr>wskakunin_owner8_TEL</vt:lpstr>
      <vt:lpstr>wskakunin_owner8_ZIP</vt:lpstr>
      <vt:lpstr>wskakunin_owner9__address</vt:lpstr>
      <vt:lpstr>wskakunin_owner9_JIMU_NAME</vt:lpstr>
      <vt:lpstr>wskakunin_owner9_JIMU_NAME_KANA</vt:lpstr>
      <vt:lpstr>wskakunin_owner9_NAME</vt:lpstr>
      <vt:lpstr>wskakunin_owner9_NAME_KANA</vt:lpstr>
      <vt:lpstr>wskakunin_owner9_POST</vt:lpstr>
      <vt:lpstr>wskakunin_owner9_POST_KANA</vt:lpstr>
      <vt:lpstr>wskakunin_owner9_TEL</vt:lpstr>
      <vt:lpstr>wskakunin_owner9_ZIP</vt:lpstr>
      <vt:lpstr>wskakunin_P1_HENKOU_GAIYOU</vt:lpstr>
      <vt:lpstr>wskakunin_P2_BIKOU</vt:lpstr>
      <vt:lpstr>wskakunin_P3_BIKOU</vt:lpstr>
      <vt:lpstr>wskakunin_P3_SONOTA</vt:lpstr>
      <vt:lpstr>wskakunin_p4_1__kouji</vt:lpstr>
      <vt:lpstr>wskakunin_p4_1_KAISU_TIKAI</vt:lpstr>
      <vt:lpstr>wskakunin_p4_1_KAISU_TIKAI_NOZOKU</vt:lpstr>
      <vt:lpstr>wskakunin_p4_1_KOUZOU1</vt:lpstr>
      <vt:lpstr>wskakunin_p4_1_KOUZOU2</vt:lpstr>
      <vt:lpstr>wskakunin_p4_1_TAKASA_KEN_MAX</vt:lpstr>
      <vt:lpstr>wskakunin_p4_1_TAKASA_MAX</vt:lpstr>
      <vt:lpstr>wskakunin_p4_1_TOKUREI_1</vt:lpstr>
      <vt:lpstr>wskakunin_p4_1_TOKUREI_2</vt:lpstr>
      <vt:lpstr>wskakunin_p4_1_TOKUREI_3</vt:lpstr>
      <vt:lpstr>wskakunin_p4_1_TOKUREI_4</vt:lpstr>
      <vt:lpstr>wskakunin_p4_1_youto1_YOUTO</vt:lpstr>
      <vt:lpstr>wskakunin_p4_1_youto1_YOUTO_CODE</vt:lpstr>
      <vt:lpstr>wskakunin_p4_1_YUKA_MENSEKI_SHINSEI</vt:lpstr>
      <vt:lpstr>wskakunin_p4_2_KAISU_TIKAI</vt:lpstr>
      <vt:lpstr>wskakunin_p4_2_KAISU_TIKAI_NOZOKU</vt:lpstr>
      <vt:lpstr>wskakunin_p4_2_YUKA_MENSEKI_SHINSEI</vt:lpstr>
      <vt:lpstr>wskakunin_p4_3_KAISU_TIKAI</vt:lpstr>
      <vt:lpstr>wskakunin_p4_3_KAISU_TIKAI_NOZOKU</vt:lpstr>
      <vt:lpstr>wskakunin_p4_3_YUKA_MENSEKI_SHINSEI</vt:lpstr>
      <vt:lpstr>wskakunin_PAGE1_ALTERATION_NOTE</vt:lpstr>
      <vt:lpstr>wskakunin_sekkei1__address</vt:lpstr>
      <vt:lpstr>wskakunin_sekkei1__sikaku</vt:lpstr>
      <vt:lpstr>wskakunin_sekkei1_DOC</vt:lpstr>
      <vt:lpstr>wskakunin_sekkei1_JIMU__sikaku</vt:lpstr>
      <vt:lpstr>wskakunin_sekkei1_JIMU_NAME</vt:lpstr>
      <vt:lpstr>wskakunin_sekkei1_JIMU_NO</vt:lpstr>
      <vt:lpstr>wskakunin_sekkei1_JIMU_SIKAKU__label</vt:lpstr>
      <vt:lpstr>wskakunin_sekkei1_JIMU_TOUROKU_KIKAN__label</vt:lpstr>
      <vt:lpstr>wskakunin_sekkei1_KENTIKUSI_NO</vt:lpstr>
      <vt:lpstr>wskakunin_sekkei1_NAME</vt:lpstr>
      <vt:lpstr>wskakunin_sekkei1_SIKAKU__label</vt:lpstr>
      <vt:lpstr>wskakunin_sekkei1_TEL</vt:lpstr>
      <vt:lpstr>wskakunin_sekkei1_TOUROKU_KIKAN__label</vt:lpstr>
      <vt:lpstr>wskakunin_sekkei1_ZIP</vt:lpstr>
      <vt:lpstr>wskakunin_sekkei10__address</vt:lpstr>
      <vt:lpstr>wskakunin_sekkei10__sikaku</vt:lpstr>
      <vt:lpstr>wskakunin_sekkei10_DOC</vt:lpstr>
      <vt:lpstr>wskakunin_sekkei10_JIMU__sikaku</vt:lpstr>
      <vt:lpstr>wskakunin_sekkei10_JIMU_NAME</vt:lpstr>
      <vt:lpstr>wskakunin_sekkei10_JIMU_NO</vt:lpstr>
      <vt:lpstr>wskakunin_sekkei10_JIMU_SIKAKU__label</vt:lpstr>
      <vt:lpstr>wskakunin_sekkei10_JIMU_TOUROKU_KIKAN__label</vt:lpstr>
      <vt:lpstr>wskakunin_sekkei10_KENTIKUSI_NO</vt:lpstr>
      <vt:lpstr>wskakunin_sekkei10_NAME</vt:lpstr>
      <vt:lpstr>wskakunin_sekkei10_SIKAKU__label</vt:lpstr>
      <vt:lpstr>wskakunin_sekkei10_TEL</vt:lpstr>
      <vt:lpstr>wskakunin_sekkei10_TOUROKU_KIKAN__label</vt:lpstr>
      <vt:lpstr>wskakunin_sekkei10_ZIP</vt:lpstr>
      <vt:lpstr>wskakunin_sekkei11__address</vt:lpstr>
      <vt:lpstr>wskakunin_sekkei11__sikaku</vt:lpstr>
      <vt:lpstr>wskakunin_sekkei11_DOC</vt:lpstr>
      <vt:lpstr>wskakunin_sekkei11_JIMU__sikaku</vt:lpstr>
      <vt:lpstr>wskakunin_sekkei11_JIMU_NAME</vt:lpstr>
      <vt:lpstr>wskakunin_sekkei11_JIMU_NO</vt:lpstr>
      <vt:lpstr>wskakunin_sekkei11_JIMU_SIKAKU__label</vt:lpstr>
      <vt:lpstr>wskakunin_sekkei11_JIMU_TOUROKU_KIKAN__label</vt:lpstr>
      <vt:lpstr>wskakunin_sekkei11_KENTIKUSI_NO</vt:lpstr>
      <vt:lpstr>wskakunin_sekkei11_NAME</vt:lpstr>
      <vt:lpstr>wskakunin_sekkei11_SIKAKU__label</vt:lpstr>
      <vt:lpstr>wskakunin_sekkei11_TEL</vt:lpstr>
      <vt:lpstr>wskakunin_sekkei11_TOUROKU_KIKAN__label</vt:lpstr>
      <vt:lpstr>wskakunin_sekkei11_ZIP</vt:lpstr>
      <vt:lpstr>wskakunin_sekkei12__address</vt:lpstr>
      <vt:lpstr>wskakunin_sekkei12__sikaku</vt:lpstr>
      <vt:lpstr>wskakunin_sekkei12_DOC</vt:lpstr>
      <vt:lpstr>wskakunin_sekkei12_JIMU__sikaku</vt:lpstr>
      <vt:lpstr>wskakunin_sekkei12_JIMU_NAME</vt:lpstr>
      <vt:lpstr>wskakunin_sekkei12_JIMU_NO</vt:lpstr>
      <vt:lpstr>wskakunin_sekkei12_JIMU_SIKAKU__label</vt:lpstr>
      <vt:lpstr>wskakunin_sekkei12_JIMU_TOUROKU_KIKAN__label</vt:lpstr>
      <vt:lpstr>wskakunin_sekkei12_KENTIKUSI_NO</vt:lpstr>
      <vt:lpstr>wskakunin_sekkei12_NAME</vt:lpstr>
      <vt:lpstr>wskakunin_sekkei12_SIKAKU__label</vt:lpstr>
      <vt:lpstr>wskakunin_sekkei12_TEL</vt:lpstr>
      <vt:lpstr>wskakunin_sekkei12_TOUROKU_KIKAN__label</vt:lpstr>
      <vt:lpstr>wskakunin_sekkei12_ZIP</vt:lpstr>
      <vt:lpstr>wskakunin_sekkei2__address</vt:lpstr>
      <vt:lpstr>wskakunin_sekkei2__sikaku</vt:lpstr>
      <vt:lpstr>wskakunin_sekkei2_DOC</vt:lpstr>
      <vt:lpstr>wskakunin_sekkei2_JIMU__sikaku</vt:lpstr>
      <vt:lpstr>wskakunin_sekkei2_JIMU_NAME</vt:lpstr>
      <vt:lpstr>wskakunin_sekkei2_JIMU_NO</vt:lpstr>
      <vt:lpstr>wskakunin_sekkei2_JIMU_SIKAKU__label</vt:lpstr>
      <vt:lpstr>wskakunin_sekkei2_JIMU_TOUROKU_KIKAN__label</vt:lpstr>
      <vt:lpstr>wskakunin_sekkei2_KENTIKUSI_NO</vt:lpstr>
      <vt:lpstr>wskakunin_sekkei2_NAME</vt:lpstr>
      <vt:lpstr>wskakunin_sekkei2_SIKAKU__label</vt:lpstr>
      <vt:lpstr>wskakunin_sekkei2_TEL</vt:lpstr>
      <vt:lpstr>wskakunin_sekkei2_TOUROKU_KIKAN__label</vt:lpstr>
      <vt:lpstr>wskakunin_sekkei2_ZIP</vt:lpstr>
      <vt:lpstr>wskakunin_sekkei3__address</vt:lpstr>
      <vt:lpstr>wskakunin_sekkei3__sikaku</vt:lpstr>
      <vt:lpstr>wskakunin_sekkei3_DOC</vt:lpstr>
      <vt:lpstr>wskakunin_sekkei3_JIMU__sikaku</vt:lpstr>
      <vt:lpstr>wskakunin_sekkei3_JIMU_NAME</vt:lpstr>
      <vt:lpstr>wskakunin_sekkei3_JIMU_NO</vt:lpstr>
      <vt:lpstr>wskakunin_sekkei3_JIMU_SIKAKU__label</vt:lpstr>
      <vt:lpstr>wskakunin_sekkei3_JIMU_TOUROKU_KIKAN__label</vt:lpstr>
      <vt:lpstr>wskakunin_sekkei3_KENTIKUSI_NO</vt:lpstr>
      <vt:lpstr>wskakunin_sekkei3_NAME</vt:lpstr>
      <vt:lpstr>wskakunin_sekkei3_SIKAKU__label</vt:lpstr>
      <vt:lpstr>wskakunin_sekkei3_TEL</vt:lpstr>
      <vt:lpstr>wskakunin_sekkei3_TOUROKU_KIKAN__label</vt:lpstr>
      <vt:lpstr>wskakunin_sekkei3_ZIP</vt:lpstr>
      <vt:lpstr>wskakunin_sekkei4__address</vt:lpstr>
      <vt:lpstr>wskakunin_sekkei4__sikaku</vt:lpstr>
      <vt:lpstr>wskakunin_sekkei4_DOC</vt:lpstr>
      <vt:lpstr>wskakunin_sekkei4_JIMU__sikaku</vt:lpstr>
      <vt:lpstr>wskakunin_sekkei4_JIMU_NAME</vt:lpstr>
      <vt:lpstr>wskakunin_sekkei4_JIMU_NO</vt:lpstr>
      <vt:lpstr>wskakunin_sekkei4_JIMU_SIKAKU__label</vt:lpstr>
      <vt:lpstr>wskakunin_sekkei4_JIMU_TOUROKU_KIKAN__label</vt:lpstr>
      <vt:lpstr>wskakunin_sekkei4_KENTIKUSI_NO</vt:lpstr>
      <vt:lpstr>wskakunin_sekkei4_NAME</vt:lpstr>
      <vt:lpstr>wskakunin_sekkei4_SIKAKU__label</vt:lpstr>
      <vt:lpstr>wskakunin_sekkei4_TEL</vt:lpstr>
      <vt:lpstr>wskakunin_sekkei4_TOUROKU_KIKAN__label</vt:lpstr>
      <vt:lpstr>wskakunin_sekkei4_ZIP</vt:lpstr>
      <vt:lpstr>wskakunin_sekkei5__address</vt:lpstr>
      <vt:lpstr>wskakunin_sekkei5__sikaku</vt:lpstr>
      <vt:lpstr>wskakunin_sekkei5_DOC</vt:lpstr>
      <vt:lpstr>wskakunin_sekkei5_JIMU__sikaku</vt:lpstr>
      <vt:lpstr>wskakunin_sekkei5_JIMU_NAME</vt:lpstr>
      <vt:lpstr>wskakunin_sekkei5_JIMU_NO</vt:lpstr>
      <vt:lpstr>wskakunin_sekkei5_JIMU_SIKAKU__label</vt:lpstr>
      <vt:lpstr>wskakunin_sekkei5_JIMU_TOUROKU_KIKAN__label</vt:lpstr>
      <vt:lpstr>wskakunin_sekkei5_KENTIKUSI_NO</vt:lpstr>
      <vt:lpstr>wskakunin_sekkei5_NAME</vt:lpstr>
      <vt:lpstr>wskakunin_sekkei5_SIKAKU__label</vt:lpstr>
      <vt:lpstr>wskakunin_sekkei5_TEL</vt:lpstr>
      <vt:lpstr>wskakunin_sekkei5_TOUROKU_KIKAN__label</vt:lpstr>
      <vt:lpstr>wskakunin_sekkei5_ZIP</vt:lpstr>
      <vt:lpstr>wskakunin_sekkei6__address</vt:lpstr>
      <vt:lpstr>wskakunin_sekkei6__sikaku</vt:lpstr>
      <vt:lpstr>wskakunin_sekkei6_DOC</vt:lpstr>
      <vt:lpstr>wskakunin_sekkei6_JIMU__sikaku</vt:lpstr>
      <vt:lpstr>wskakunin_sekkei6_JIMU_NAME</vt:lpstr>
      <vt:lpstr>wskakunin_sekkei6_JIMU_NO</vt:lpstr>
      <vt:lpstr>wskakunin_sekkei6_JIMU_SIKAKU__label</vt:lpstr>
      <vt:lpstr>wskakunin_sekkei6_JIMU_TOUROKU_KIKAN__label</vt:lpstr>
      <vt:lpstr>wskakunin_sekkei6_KENTIKUSI_NO</vt:lpstr>
      <vt:lpstr>wskakunin_sekkei6_NAME</vt:lpstr>
      <vt:lpstr>wskakunin_sekkei6_SIKAKU__label</vt:lpstr>
      <vt:lpstr>wskakunin_sekkei6_TEL</vt:lpstr>
      <vt:lpstr>wskakunin_sekkei6_TOUROKU_KIKAN__label</vt:lpstr>
      <vt:lpstr>wskakunin_sekkei6_ZIP</vt:lpstr>
      <vt:lpstr>wskakunin_sekkei7__address</vt:lpstr>
      <vt:lpstr>wskakunin_sekkei7__sikaku</vt:lpstr>
      <vt:lpstr>wskakunin_sekkei7_DOC</vt:lpstr>
      <vt:lpstr>wskakunin_sekkei7_JIMU__sikaku</vt:lpstr>
      <vt:lpstr>wskakunin_sekkei7_JIMU_NAME</vt:lpstr>
      <vt:lpstr>wskakunin_sekkei7_JIMU_NO</vt:lpstr>
      <vt:lpstr>wskakunin_sekkei7_JIMU_SIKAKU__label</vt:lpstr>
      <vt:lpstr>wskakunin_sekkei7_JIMU_TOUROKU_KIKAN__label</vt:lpstr>
      <vt:lpstr>wskakunin_sekkei7_KENTIKUSI_NO</vt:lpstr>
      <vt:lpstr>wskakunin_sekkei7_NAME</vt:lpstr>
      <vt:lpstr>wskakunin_sekkei7_SIKAKU__label</vt:lpstr>
      <vt:lpstr>wskakunin_sekkei7_TEL</vt:lpstr>
      <vt:lpstr>wskakunin_sekkei7_TOUROKU_KIKAN__label</vt:lpstr>
      <vt:lpstr>wskakunin_sekkei7_ZIP</vt:lpstr>
      <vt:lpstr>wskakunin_sekkei8__address</vt:lpstr>
      <vt:lpstr>wskakunin_sekkei8__sikaku</vt:lpstr>
      <vt:lpstr>wskakunin_sekkei8_DOC</vt:lpstr>
      <vt:lpstr>wskakunin_sekkei8_JIMU__sikaku</vt:lpstr>
      <vt:lpstr>wskakunin_sekkei8_JIMU_NAME</vt:lpstr>
      <vt:lpstr>wskakunin_sekkei8_JIMU_NO</vt:lpstr>
      <vt:lpstr>wskakunin_sekkei8_JIMU_SIKAKU__label</vt:lpstr>
      <vt:lpstr>wskakunin_sekkei8_JIMU_TOUROKU_KIKAN__label</vt:lpstr>
      <vt:lpstr>wskakunin_sekkei8_KENTIKUSI_NO</vt:lpstr>
      <vt:lpstr>wskakunin_sekkei8_NAME</vt:lpstr>
      <vt:lpstr>wskakunin_sekkei8_SIKAKU__label</vt:lpstr>
      <vt:lpstr>wskakunin_sekkei8_TEL</vt:lpstr>
      <vt:lpstr>wskakunin_sekkei8_TOUROKU_KIKAN__label</vt:lpstr>
      <vt:lpstr>wskakunin_sekkei8_ZIP</vt:lpstr>
      <vt:lpstr>wskakunin_sekkei9__address</vt:lpstr>
      <vt:lpstr>wskakunin_sekkei9__sikaku</vt:lpstr>
      <vt:lpstr>wskakunin_sekkei9_DOC</vt:lpstr>
      <vt:lpstr>wskakunin_sekkei9_JIMU__sikaku</vt:lpstr>
      <vt:lpstr>wskakunin_sekkei9_JIMU_NAME</vt:lpstr>
      <vt:lpstr>wskakunin_sekkei9_JIMU_NO</vt:lpstr>
      <vt:lpstr>wskakunin_sekkei9_JIMU_SIKAKU__label</vt:lpstr>
      <vt:lpstr>wskakunin_sekkei9_JIMU_TOUROKU_KIKAN__label</vt:lpstr>
      <vt:lpstr>wskakunin_sekkei9_KENTIKUSI_NO</vt:lpstr>
      <vt:lpstr>wskakunin_sekkei9_NAME</vt:lpstr>
      <vt:lpstr>wskakunin_sekkei9_SIKAKU__label</vt:lpstr>
      <vt:lpstr>wskakunin_sekkei9_TEL</vt:lpstr>
      <vt:lpstr>wskakunin_sekkei9_TOUROKU_KIKAN__label</vt:lpstr>
      <vt:lpstr>wskakunin_sekkei9_ZIP</vt:lpstr>
      <vt:lpstr>wskakunin_sekou1__address</vt:lpstr>
      <vt:lpstr>wskakunin_sekou1_JIMU_NAME</vt:lpstr>
      <vt:lpstr>wskakunin_sekou1_NAME</vt:lpstr>
      <vt:lpstr>wskakunin_sekou1_SEKOU__sikaku</vt:lpstr>
      <vt:lpstr>wskakunin_sekou1_SEKOU_NO</vt:lpstr>
      <vt:lpstr>wskakunin_sekou1_SEKOU_SIKAKU__label</vt:lpstr>
      <vt:lpstr>wskakunin_sekou1_TEL</vt:lpstr>
      <vt:lpstr>wskakunin_sekou1_ZIP</vt:lpstr>
      <vt:lpstr>wskakunin_sekou2__address</vt:lpstr>
      <vt:lpstr>wskakunin_sekou2_JIMU_NAME</vt:lpstr>
      <vt:lpstr>wskakunin_sekou2_NAME</vt:lpstr>
      <vt:lpstr>wskakunin_sekou2_SEKOU__sikaku</vt:lpstr>
      <vt:lpstr>wskakunin_sekou2_SEKOU_NO</vt:lpstr>
      <vt:lpstr>wskakunin_sekou2_SEKOU_SIKAKU__label</vt:lpstr>
      <vt:lpstr>wskakunin_sekou2_TEL</vt:lpstr>
      <vt:lpstr>wskakunin_sekou2_ZIP</vt:lpstr>
      <vt:lpstr>wskakunin_sekou3__address</vt:lpstr>
      <vt:lpstr>wskakunin_sekou3_JIMU_NAME</vt:lpstr>
      <vt:lpstr>wskakunin_sekou3_NAME</vt:lpstr>
      <vt:lpstr>wskakunin_sekou3_SEKOU__sikaku</vt:lpstr>
      <vt:lpstr>wskakunin_sekou3_SEKOU_NO</vt:lpstr>
      <vt:lpstr>wskakunin_sekou3_SEKOU_SIKAKU__label</vt:lpstr>
      <vt:lpstr>wskakunin_sekou3_TEL</vt:lpstr>
      <vt:lpstr>wskakunin_sekou3_ZIP</vt:lpstr>
      <vt:lpstr>wskakunin_sekou4__address</vt:lpstr>
      <vt:lpstr>wskakunin_sekou4_JIMU_NAME</vt:lpstr>
      <vt:lpstr>wskakunin_sekou4_NAME</vt:lpstr>
      <vt:lpstr>wskakunin_sekou4_SEKOU__sikaku</vt:lpstr>
      <vt:lpstr>wskakunin_sekou4_SEKOU_NO</vt:lpstr>
      <vt:lpstr>wskakunin_sekou4_SEKOU_SIKAKU__label</vt:lpstr>
      <vt:lpstr>wskakunin_sekou4_TEL</vt:lpstr>
      <vt:lpstr>wskakunin_sekou4_ZIP</vt:lpstr>
      <vt:lpstr>wskakunin_sekou5__address</vt:lpstr>
      <vt:lpstr>wskakunin_sekou5_JIMU_NAME</vt:lpstr>
      <vt:lpstr>wskakunin_sekou5_NAME</vt:lpstr>
      <vt:lpstr>wskakunin_sekou5_SEKOU__sikaku</vt:lpstr>
      <vt:lpstr>wskakunin_sekou5_SEKOU_NO</vt:lpstr>
      <vt:lpstr>wskakunin_sekou5_SEKOU_SIKAKU__label</vt:lpstr>
      <vt:lpstr>wskakunin_sekou5_TEL</vt:lpstr>
      <vt:lpstr>wskakunin_sekou5_ZIP</vt:lpstr>
      <vt:lpstr>wskakunin_sekou6__address</vt:lpstr>
      <vt:lpstr>wskakunin_sekou6_JIMU_NAME</vt:lpstr>
      <vt:lpstr>wskakunin_sekou6_NAME</vt:lpstr>
      <vt:lpstr>wskakunin_sekou6_SEKOU__sikaku</vt:lpstr>
      <vt:lpstr>wskakunin_sekou6_SEKOU_NO</vt:lpstr>
      <vt:lpstr>wskakunin_sekou6_SEKOU_SIKAKU__label</vt:lpstr>
      <vt:lpstr>wskakunin_sekou6_TEL</vt:lpstr>
      <vt:lpstr>wskakunin_sekou6_ZIP</vt:lpstr>
      <vt:lpstr>wskakunin_SHIKITI_MENSEKI_1_TOTAL</vt:lpstr>
      <vt:lpstr>wskakunin_SHIKITI_MENSEKI_1A</vt:lpstr>
      <vt:lpstr>wskakunin_SHIKITI_MENSEKI_1B</vt:lpstr>
      <vt:lpstr>wskakunin_SHIKITI_MENSEKI_1C</vt:lpstr>
      <vt:lpstr>wskakunin_SHIKITI_MENSEKI_1D</vt:lpstr>
      <vt:lpstr>wskakunin_SHIKITI_MENSEKI_2_TOTAL</vt:lpstr>
      <vt:lpstr>wskakunin_SHIKITI_MENSEKI_2A</vt:lpstr>
      <vt:lpstr>wskakunin_SHIKITI_MENSEKI_2B</vt:lpstr>
      <vt:lpstr>wskakunin_SHIKITI_MENSEKI_2C</vt:lpstr>
      <vt:lpstr>wskakunin_SHIKITI_MENSEKI_2D</vt:lpstr>
      <vt:lpstr>wskakunin_SHIKITI_MENSEKI_BIKOU</vt:lpstr>
      <vt:lpstr>wskakunin_SHINSEI_DATE</vt:lpstr>
      <vt:lpstr>wskakunin_SONOTA_KUIKI</vt:lpstr>
      <vt:lpstr>wskakunin_TAKASA_MAX_SHINSEI</vt:lpstr>
      <vt:lpstr>wskakunin_TAKASA_MAX_SONOTA</vt:lpstr>
      <vt:lpstr>wskakunin_tekihan01_TEKIHAN_KIKAN_ADDRESS</vt:lpstr>
      <vt:lpstr>wskakunin_tekihan01_TEKIHAN_KIKAN_KEN__ken</vt:lpstr>
      <vt:lpstr>wskakunin_tekihan01_TEKIHAN_KIKAN_NAME</vt:lpstr>
      <vt:lpstr>wskakunin_tekihan01_TEKIHAN_STATE</vt:lpstr>
      <vt:lpstr>wskakunin_tekihan02_TEKIHAN_KIKAN_ADDRESS</vt:lpstr>
      <vt:lpstr>wskakunin_tekihan02_TEKIHAN_KIKAN_KEN__ken</vt:lpstr>
      <vt:lpstr>wskakunin_tekihan02_TEKIHAN_KIKAN_NAME</vt:lpstr>
      <vt:lpstr>wskakunin_TOKUREI_1</vt:lpstr>
      <vt:lpstr>wskakunin_TOKUREI_2</vt:lpstr>
      <vt:lpstr>wskakunin_TOKUREI_3</vt:lpstr>
      <vt:lpstr>wskakunin_TOKUREI_4</vt:lpstr>
      <vt:lpstr>wskakunin_TOKUREI_TAKASA</vt:lpstr>
      <vt:lpstr>wskakunin_TOKUREI_TAKASA_DOURO</vt:lpstr>
      <vt:lpstr>wskakunin_TOKUREI_TAKASA_KITA</vt:lpstr>
      <vt:lpstr>wskakunin_TOKUREI_TAKASA_RINTI</vt:lpstr>
      <vt:lpstr>wskakunin_TOKUTEI_KOUJI_KANRYOU_DATE</vt:lpstr>
      <vt:lpstr>wskakunin_TOKUTEI_KOUTEI</vt:lpstr>
      <vt:lpstr>wskakunin_YOUSEKI_RITU</vt:lpstr>
      <vt:lpstr>wskakunin_YOUSEKI_RITU_A</vt:lpstr>
      <vt:lpstr>wskakunin_YOUSEKI_RITU_B</vt:lpstr>
      <vt:lpstr>wskakunin_YOUSEKI_RITU_C</vt:lpstr>
      <vt:lpstr>wskakunin_YOUSEKI_RITU_D</vt:lpstr>
      <vt:lpstr>wskakunin_YOUTO</vt:lpstr>
      <vt:lpstr>wskakunin_YOUTO_CODE</vt:lpstr>
      <vt:lpstr>wskakunin_YOUTO_TIIKI_A</vt:lpstr>
      <vt:lpstr>wskakunin_YOUTO_TIIKI_B</vt:lpstr>
      <vt:lpstr>wskakunin_YOUTO_TIIKI_C</vt:lpstr>
      <vt:lpstr>wskakunin_YOUTO_TIIKI_D</vt:lpstr>
      <vt:lpstr>wskakuninKOUJI_SETUBI</vt:lpstr>
      <vt:lpstr>DATA!Z_D83ABAE7_1F4C_4C77_8E04_C5172671ED17_.wvu.Rows</vt:lpstr>
      <vt:lpstr>しろくろ</vt:lpstr>
      <vt:lpstr>チェック</vt:lpstr>
      <vt:lpstr>はんとく</vt:lpstr>
      <vt:lpstr>一級</vt:lpstr>
      <vt:lpstr>外壁後退</vt:lpstr>
      <vt:lpstr>確変</vt:lpstr>
      <vt:lpstr>居住専用番号</vt:lpstr>
      <vt:lpstr>許可</vt:lpstr>
      <vt:lpstr>許可区分</vt:lpstr>
      <vt:lpstr>近隣商業地域</vt:lpstr>
      <vt:lpstr>近隣商業地域建ぺい率</vt:lpstr>
      <vt:lpstr>月</vt:lpstr>
      <vt:lpstr>建ぺい率</vt:lpstr>
      <vt:lpstr>建昇工</vt:lpstr>
      <vt:lpstr>建築士</vt:lpstr>
      <vt:lpstr>県知事</vt:lpstr>
      <vt:lpstr>工業専用地域</vt:lpstr>
      <vt:lpstr>工業専用地域建ぺい率</vt:lpstr>
      <vt:lpstr>工業地域</vt:lpstr>
      <vt:lpstr>工業地域建ぺい率</vt:lpstr>
      <vt:lpstr>工事届用構造コード_2410</vt:lpstr>
      <vt:lpstr>工事届用構造区分_2410</vt:lpstr>
      <vt:lpstr>工事届用主要用途</vt:lpstr>
      <vt:lpstr>工事届用主要用途_2410</vt:lpstr>
      <vt:lpstr>工事届用主要用途2</vt:lpstr>
      <vt:lpstr>工事届用主要用途区分_2410</vt:lpstr>
      <vt:lpstr>工事届用用途コード_2410</vt:lpstr>
      <vt:lpstr>工事届用用途区分_2410</vt:lpstr>
      <vt:lpstr>構造</vt:lpstr>
      <vt:lpstr>号</vt:lpstr>
      <vt:lpstr>産業番号</vt:lpstr>
      <vt:lpstr>指定なし</vt:lpstr>
      <vt:lpstr>指定なし建ぺい率</vt:lpstr>
      <vt:lpstr>施工者</vt:lpstr>
      <vt:lpstr>資格</vt:lpstr>
      <vt:lpstr>準工業地域</vt:lpstr>
      <vt:lpstr>準工業地域建ぺい率</vt:lpstr>
      <vt:lpstr>準住居地域</vt:lpstr>
      <vt:lpstr>準住居地域建ぺい率</vt:lpstr>
      <vt:lpstr>商業地域</vt:lpstr>
      <vt:lpstr>商業地域建ぺい率</vt:lpstr>
      <vt:lpstr>図書</vt:lpstr>
      <vt:lpstr>数字</vt:lpstr>
      <vt:lpstr>耐火建築物</vt:lpstr>
      <vt:lpstr>大臣</vt:lpstr>
      <vt:lpstr>第一種住居地域</vt:lpstr>
      <vt:lpstr>第一種住居地域建ぺい率</vt:lpstr>
      <vt:lpstr>第一種中高層住居専用地域</vt:lpstr>
      <vt:lpstr>第一種中高層住居専用地域建ぺい率</vt:lpstr>
      <vt:lpstr>第一種低層住居専用地域</vt:lpstr>
      <vt:lpstr>第一種低層住居専用地域建ぺい率</vt:lpstr>
      <vt:lpstr>第二種住居地域</vt:lpstr>
      <vt:lpstr>第二種住居地域建ぺい率</vt:lpstr>
      <vt:lpstr>第二種中高層住居専用地域</vt:lpstr>
      <vt:lpstr>第二種中高層住居専用地域建ぺい率</vt:lpstr>
      <vt:lpstr>第二種低層住居専用地域</vt:lpstr>
      <vt:lpstr>第二種低層住居専用地域建ぺい率</vt:lpstr>
      <vt:lpstr>都道府県</vt:lpstr>
      <vt:lpstr>特定工程</vt:lpstr>
      <vt:lpstr>二級</vt:lpstr>
      <vt:lpstr>年度</vt:lpstr>
      <vt:lpstr>便所</vt:lpstr>
      <vt:lpstr>面積</vt:lpstr>
      <vt:lpstr>木造</vt:lpstr>
      <vt:lpstr>容積率</vt:lpstr>
      <vt:lpstr>用途区分</vt:lpstr>
      <vt:lpstr>用途地域</vt:lpstr>
      <vt:lpstr>和暦</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ikjc.04@outlook.jp</dc:creator>
  <cp:lastModifiedBy>ikjc.04@outlook.jp</cp:lastModifiedBy>
  <cp:lastPrinted>2025-03-21T04:53:19Z</cp:lastPrinted>
  <dcterms:created xsi:type="dcterms:W3CDTF">2016-04-05T10:41:15Z</dcterms:created>
  <dcterms:modified xsi:type="dcterms:W3CDTF">2025-03-21T04:53:48Z</dcterms:modified>
</cp:coreProperties>
</file>